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ltorge\Downloads\"/>
    </mc:Choice>
  </mc:AlternateContent>
  <xr:revisionPtr revIDLastSave="0" documentId="13_ncr:1_{B512DBEF-CB8A-4CCA-9552-58EB3BA049F5}" xr6:coauthVersionLast="47" xr6:coauthVersionMax="47" xr10:uidLastSave="{00000000-0000-0000-0000-000000000000}"/>
  <bookViews>
    <workbookView xWindow="0" yWindow="360" windowWidth="23256" windowHeight="12456" tabRatio="652" xr2:uid="{00000000-000D-0000-FFFF-FFFF00000000}"/>
  </bookViews>
  <sheets>
    <sheet name="ESITI_QUESTIONARI" sheetId="2" r:id="rId1"/>
    <sheet name="INFORMAZIONI_ENTE" sheetId="7" r:id="rId2"/>
    <sheet name="CORSI" sheetId="3" r:id="rId3"/>
    <sheet name="RISPOSTE_CALC" sheetId="4" r:id="rId4"/>
    <sheet name="OUTPUT_CORSI" sheetId="5" r:id="rId5"/>
  </sheets>
  <calcPr calcId="191028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 a="1"/>
  <c r="B2" i="3" s="1"/>
  <c r="C2" i="3" s="1"/>
  <c r="B2" i="5" s="1"/>
  <c r="A3" i="2"/>
  <c r="A4" i="2"/>
  <c r="A5" i="2"/>
  <c r="A6" i="2"/>
  <c r="A6" i="4" s="1"/>
  <c r="A7" i="2"/>
  <c r="A8" i="2"/>
  <c r="A9" i="2"/>
  <c r="A10" i="2"/>
  <c r="A11" i="2"/>
  <c r="A12" i="2"/>
  <c r="A12" i="4" s="1"/>
  <c r="A13" i="2"/>
  <c r="A13" i="4" s="1"/>
  <c r="A14" i="2"/>
  <c r="A14" i="4" s="1"/>
  <c r="A15" i="2"/>
  <c r="A16" i="2"/>
  <c r="A16" i="4" s="1"/>
  <c r="A17" i="2"/>
  <c r="A18" i="2"/>
  <c r="A18" i="4" s="1"/>
  <c r="A19" i="2"/>
  <c r="A20" i="2"/>
  <c r="A21" i="2"/>
  <c r="A22" i="2"/>
  <c r="A23" i="2"/>
  <c r="A24" i="2"/>
  <c r="A24" i="4" s="1"/>
  <c r="A25" i="2"/>
  <c r="A25" i="4" s="1"/>
  <c r="A26" i="2"/>
  <c r="A26" i="4" s="1"/>
  <c r="A27" i="2"/>
  <c r="A28" i="2"/>
  <c r="A28" i="4" s="1"/>
  <c r="A29" i="2"/>
  <c r="A30" i="2"/>
  <c r="A30" i="4" s="1"/>
  <c r="A31" i="2"/>
  <c r="A32" i="2"/>
  <c r="A33" i="2"/>
  <c r="A34" i="2"/>
  <c r="A35" i="2"/>
  <c r="A36" i="2"/>
  <c r="A36" i="4" s="1"/>
  <c r="A37" i="2"/>
  <c r="A37" i="4" s="1"/>
  <c r="A38" i="2"/>
  <c r="A38" i="4" s="1"/>
  <c r="A39" i="2"/>
  <c r="A40" i="2"/>
  <c r="A41" i="2"/>
  <c r="A42" i="2"/>
  <c r="A42" i="4" s="1"/>
  <c r="A43" i="2"/>
  <c r="A43" i="4" s="1"/>
  <c r="A44" i="2"/>
  <c r="A45" i="2"/>
  <c r="A46" i="2"/>
  <c r="A47" i="2"/>
  <c r="A48" i="2"/>
  <c r="A48" i="4" s="1"/>
  <c r="A49" i="2"/>
  <c r="A49" i="4" s="1"/>
  <c r="A50" i="2"/>
  <c r="A50" i="4" s="1"/>
  <c r="A51" i="2"/>
  <c r="A52" i="2"/>
  <c r="A53" i="2"/>
  <c r="A54" i="2"/>
  <c r="A55" i="2"/>
  <c r="A55" i="4" s="1"/>
  <c r="A56" i="2"/>
  <c r="A57" i="2"/>
  <c r="A58" i="2"/>
  <c r="A59" i="2"/>
  <c r="A59" i="4" s="1"/>
  <c r="A60" i="2"/>
  <c r="A60" i="4" s="1"/>
  <c r="A61" i="2"/>
  <c r="A61" i="4" s="1"/>
  <c r="A62" i="2"/>
  <c r="A62" i="4" s="1"/>
  <c r="A63" i="2"/>
  <c r="A64" i="2"/>
  <c r="A64" i="4" s="1"/>
  <c r="A65" i="2"/>
  <c r="A66" i="2"/>
  <c r="A66" i="4" s="1"/>
  <c r="A67" i="2"/>
  <c r="A67" i="4" s="1"/>
  <c r="A68" i="2"/>
  <c r="A69" i="2"/>
  <c r="A70" i="2"/>
  <c r="A71" i="2"/>
  <c r="A72" i="2"/>
  <c r="A72" i="4" s="1"/>
  <c r="A73" i="2"/>
  <c r="A73" i="4" s="1"/>
  <c r="A74" i="2"/>
  <c r="A74" i="4" s="1"/>
  <c r="A75" i="2"/>
  <c r="A76" i="2"/>
  <c r="A76" i="4" s="1"/>
  <c r="A77" i="2"/>
  <c r="A78" i="2"/>
  <c r="A78" i="4" s="1"/>
  <c r="A79" i="2"/>
  <c r="A80" i="2"/>
  <c r="A81" i="2"/>
  <c r="A82" i="2"/>
  <c r="A83" i="2"/>
  <c r="A84" i="2"/>
  <c r="A84" i="4" s="1"/>
  <c r="A85" i="2"/>
  <c r="A85" i="4" s="1"/>
  <c r="A86" i="2"/>
  <c r="A86" i="4" s="1"/>
  <c r="A87" i="2"/>
  <c r="A88" i="2"/>
  <c r="A88" i="4" s="1"/>
  <c r="A89" i="2"/>
  <c r="A90" i="2"/>
  <c r="A91" i="2"/>
  <c r="A91" i="4" s="1"/>
  <c r="A92" i="2"/>
  <c r="A93" i="2"/>
  <c r="A94" i="2"/>
  <c r="A95" i="2"/>
  <c r="A96" i="2"/>
  <c r="A96" i="4" s="1"/>
  <c r="A97" i="2"/>
  <c r="A97" i="4" s="1"/>
  <c r="A98" i="2"/>
  <c r="A98" i="4" s="1"/>
  <c r="A99" i="2"/>
  <c r="A100" i="2"/>
  <c r="A101" i="2"/>
  <c r="A102" i="2"/>
  <c r="A102" i="4" s="1"/>
  <c r="A103" i="2"/>
  <c r="A103" i="4" s="1"/>
  <c r="A104" i="2"/>
  <c r="A105" i="2"/>
  <c r="A106" i="2"/>
  <c r="A107" i="2"/>
  <c r="A107" i="4" s="1"/>
  <c r="A108" i="2"/>
  <c r="A108" i="4" s="1"/>
  <c r="A109" i="2"/>
  <c r="A109" i="4" s="1"/>
  <c r="A110" i="2"/>
  <c r="A110" i="4" s="1"/>
  <c r="A111" i="2"/>
  <c r="A112" i="2"/>
  <c r="A112" i="4" s="1"/>
  <c r="A113" i="2"/>
  <c r="A114" i="2"/>
  <c r="A114" i="4" s="1"/>
  <c r="A115" i="2"/>
  <c r="A116" i="2"/>
  <c r="A117" i="2"/>
  <c r="A118" i="2"/>
  <c r="A119" i="2"/>
  <c r="A120" i="2"/>
  <c r="A120" i="4" s="1"/>
  <c r="A121" i="2"/>
  <c r="A121" i="4" s="1"/>
  <c r="A122" i="2"/>
  <c r="A122" i="4" s="1"/>
  <c r="A123" i="2"/>
  <c r="A124" i="2"/>
  <c r="A124" i="4" s="1"/>
  <c r="A125" i="2"/>
  <c r="A126" i="2"/>
  <c r="A126" i="4" s="1"/>
  <c r="A127" i="2"/>
  <c r="A127" i="4" s="1"/>
  <c r="A128" i="2"/>
  <c r="A129" i="2"/>
  <c r="A130" i="2"/>
  <c r="A131" i="2"/>
  <c r="A132" i="2"/>
  <c r="A132" i="4" s="1"/>
  <c r="A133" i="2"/>
  <c r="A133" i="4" s="1"/>
  <c r="A134" i="2"/>
  <c r="A134" i="4" s="1"/>
  <c r="A135" i="2"/>
  <c r="A136" i="2"/>
  <c r="A137" i="2"/>
  <c r="A138" i="2"/>
  <c r="A138" i="4" s="1"/>
  <c r="A139" i="2"/>
  <c r="A139" i="4" s="1"/>
  <c r="A140" i="2"/>
  <c r="A141" i="2"/>
  <c r="A142" i="2"/>
  <c r="A143" i="2"/>
  <c r="A143" i="4" s="1"/>
  <c r="A144" i="2"/>
  <c r="A144" i="4" s="1"/>
  <c r="A145" i="2"/>
  <c r="A145" i="4" s="1"/>
  <c r="A146" i="2"/>
  <c r="A146" i="4" s="1"/>
  <c r="A147" i="2"/>
  <c r="A148" i="2"/>
  <c r="A149" i="2"/>
  <c r="A150" i="2"/>
  <c r="A151" i="2"/>
  <c r="A151" i="4" s="1"/>
  <c r="A152" i="2"/>
  <c r="A153" i="2"/>
  <c r="A154" i="2"/>
  <c r="A155" i="2"/>
  <c r="A156" i="2"/>
  <c r="A156" i="4" s="1"/>
  <c r="A157" i="2"/>
  <c r="A157" i="4" s="1"/>
  <c r="A158" i="2"/>
  <c r="A158" i="4" s="1"/>
  <c r="A159" i="2"/>
  <c r="A160" i="2"/>
  <c r="A160" i="4" s="1"/>
  <c r="A161" i="2"/>
  <c r="A162" i="2"/>
  <c r="A162" i="4" s="1"/>
  <c r="A163" i="2"/>
  <c r="A163" i="4" s="1"/>
  <c r="A164" i="2"/>
  <c r="A165" i="2"/>
  <c r="A166" i="2"/>
  <c r="A167" i="2"/>
  <c r="A168" i="2"/>
  <c r="A168" i="4" s="1"/>
  <c r="A169" i="2"/>
  <c r="A169" i="4" s="1"/>
  <c r="A170" i="2"/>
  <c r="A170" i="4" s="1"/>
  <c r="A171" i="2"/>
  <c r="A172" i="2"/>
  <c r="A172" i="4" s="1"/>
  <c r="A173" i="2"/>
  <c r="A174" i="2"/>
  <c r="A174" i="4" s="1"/>
  <c r="A175" i="2"/>
  <c r="A175" i="4" s="1"/>
  <c r="A176" i="2"/>
  <c r="A177" i="2"/>
  <c r="A178" i="2"/>
  <c r="A179" i="2"/>
  <c r="A179" i="4" s="1"/>
  <c r="A180" i="2"/>
  <c r="A180" i="4" s="1"/>
  <c r="A181" i="2"/>
  <c r="A181" i="4" s="1"/>
  <c r="A182" i="2"/>
  <c r="A182" i="4" s="1"/>
  <c r="A183" i="2"/>
  <c r="A184" i="2"/>
  <c r="A184" i="4" s="1"/>
  <c r="A185" i="2"/>
  <c r="A186" i="2"/>
  <c r="A187" i="2"/>
  <c r="A187" i="4" s="1"/>
  <c r="A188" i="2"/>
  <c r="A189" i="2"/>
  <c r="A190" i="2"/>
  <c r="A191" i="2"/>
  <c r="A192" i="2"/>
  <c r="A192" i="4" s="1"/>
  <c r="A193" i="2"/>
  <c r="A193" i="4" s="1"/>
  <c r="A194" i="2"/>
  <c r="A194" i="4" s="1"/>
  <c r="A195" i="2"/>
  <c r="A196" i="2"/>
  <c r="A197" i="2"/>
  <c r="A198" i="2"/>
  <c r="A198" i="4" s="1"/>
  <c r="A199" i="2"/>
  <c r="A199" i="4" s="1"/>
  <c r="A200" i="2"/>
  <c r="A201" i="2"/>
  <c r="A202" i="2"/>
  <c r="A203" i="2"/>
  <c r="A203" i="4" s="1"/>
  <c r="A204" i="2"/>
  <c r="A204" i="4" s="1"/>
  <c r="A205" i="2"/>
  <c r="A205" i="4" s="1"/>
  <c r="A206" i="2"/>
  <c r="A206" i="4" s="1"/>
  <c r="A207" i="2"/>
  <c r="A208" i="2"/>
  <c r="A208" i="4" s="1"/>
  <c r="A209" i="2"/>
  <c r="A210" i="2"/>
  <c r="A210" i="4" s="1"/>
  <c r="A211" i="2"/>
  <c r="A211" i="4" s="1"/>
  <c r="A212" i="2"/>
  <c r="A213" i="2"/>
  <c r="A214" i="2"/>
  <c r="A215" i="2"/>
  <c r="A216" i="2"/>
  <c r="A216" i="4" s="1"/>
  <c r="A217" i="2"/>
  <c r="A217" i="4" s="1"/>
  <c r="A218" i="2"/>
  <c r="A218" i="4" s="1"/>
  <c r="A219" i="2"/>
  <c r="A220" i="2"/>
  <c r="A220" i="4" s="1"/>
  <c r="A221" i="2"/>
  <c r="A222" i="2"/>
  <c r="A222" i="4" s="1"/>
  <c r="A223" i="2"/>
  <c r="A223" i="4" s="1"/>
  <c r="A224" i="2"/>
  <c r="A225" i="2"/>
  <c r="A226" i="2"/>
  <c r="A227" i="2"/>
  <c r="A227" i="4" s="1"/>
  <c r="A228" i="2"/>
  <c r="A228" i="4" s="1"/>
  <c r="A229" i="2"/>
  <c r="A229" i="4" s="1"/>
  <c r="A230" i="2"/>
  <c r="A230" i="4" s="1"/>
  <c r="A231" i="2"/>
  <c r="A232" i="2"/>
  <c r="A233" i="2"/>
  <c r="A234" i="2"/>
  <c r="A234" i="4" s="1"/>
  <c r="A235" i="2"/>
  <c r="A235" i="4" s="1"/>
  <c r="A236" i="2"/>
  <c r="A237" i="2"/>
  <c r="A238" i="2"/>
  <c r="A239" i="2"/>
  <c r="A240" i="2"/>
  <c r="A240" i="4" s="1"/>
  <c r="A241" i="2"/>
  <c r="A241" i="4" s="1"/>
  <c r="A242" i="2"/>
  <c r="A242" i="4" s="1"/>
  <c r="A243" i="2"/>
  <c r="A244" i="2"/>
  <c r="A245" i="2"/>
  <c r="A246" i="2"/>
  <c r="A247" i="2"/>
  <c r="A247" i="4" s="1"/>
  <c r="A248" i="2"/>
  <c r="A249" i="2"/>
  <c r="A250" i="2"/>
  <c r="A251" i="2"/>
  <c r="A252" i="2"/>
  <c r="A252" i="4" s="1"/>
  <c r="A253" i="2"/>
  <c r="A253" i="4" s="1"/>
  <c r="A254" i="2"/>
  <c r="A254" i="4" s="1"/>
  <c r="A255" i="2"/>
  <c r="A256" i="2"/>
  <c r="A256" i="4" s="1"/>
  <c r="A257" i="2"/>
  <c r="A258" i="2"/>
  <c r="A258" i="4" s="1"/>
  <c r="A259" i="2"/>
  <c r="A259" i="4" s="1"/>
  <c r="A260" i="2"/>
  <c r="A261" i="2"/>
  <c r="A262" i="2"/>
  <c r="A263" i="2"/>
  <c r="A264" i="2"/>
  <c r="A264" i="4" s="1"/>
  <c r="A265" i="2"/>
  <c r="A265" i="4" s="1"/>
  <c r="A266" i="2"/>
  <c r="A266" i="4" s="1"/>
  <c r="A267" i="2"/>
  <c r="A268" i="2"/>
  <c r="A268" i="4" s="1"/>
  <c r="A269" i="2"/>
  <c r="A270" i="2"/>
  <c r="A270" i="4" s="1"/>
  <c r="A271" i="2"/>
  <c r="A271" i="4" s="1"/>
  <c r="A272" i="2"/>
  <c r="A273" i="2"/>
  <c r="A274" i="2"/>
  <c r="A275" i="2"/>
  <c r="A276" i="2"/>
  <c r="A276" i="4" s="1"/>
  <c r="A277" i="2"/>
  <c r="A277" i="4" s="1"/>
  <c r="A278" i="2"/>
  <c r="A278" i="4" s="1"/>
  <c r="A279" i="2"/>
  <c r="A280" i="2"/>
  <c r="A280" i="4" s="1"/>
  <c r="A281" i="2"/>
  <c r="A282" i="2"/>
  <c r="A283" i="2"/>
  <c r="A283" i="4" s="1"/>
  <c r="A284" i="2"/>
  <c r="A285" i="2"/>
  <c r="A286" i="2"/>
  <c r="A287" i="2"/>
  <c r="A287" i="4" s="1"/>
  <c r="A288" i="2"/>
  <c r="A288" i="4" s="1"/>
  <c r="A289" i="2"/>
  <c r="A289" i="4" s="1"/>
  <c r="A290" i="2"/>
  <c r="A290" i="4" s="1"/>
  <c r="A291" i="2"/>
  <c r="A292" i="2"/>
  <c r="A293" i="2"/>
  <c r="A294" i="2"/>
  <c r="A294" i="4" s="1"/>
  <c r="A295" i="2"/>
  <c r="A295" i="4" s="1"/>
  <c r="A296" i="2"/>
  <c r="A297" i="2"/>
  <c r="A298" i="2"/>
  <c r="A299" i="2"/>
  <c r="A299" i="4" s="1"/>
  <c r="A300" i="2"/>
  <c r="A300" i="4" s="1"/>
  <c r="A301" i="2"/>
  <c r="A301" i="4" s="1"/>
  <c r="A302" i="2"/>
  <c r="A302" i="4" s="1"/>
  <c r="A303" i="2"/>
  <c r="A304" i="2"/>
  <c r="A304" i="4" s="1"/>
  <c r="A305" i="2"/>
  <c r="A306" i="2"/>
  <c r="A306" i="4" s="1"/>
  <c r="A307" i="2"/>
  <c r="A307" i="4" s="1"/>
  <c r="A308" i="2"/>
  <c r="A309" i="2"/>
  <c r="A310" i="2"/>
  <c r="A311" i="2"/>
  <c r="A312" i="2"/>
  <c r="A312" i="4" s="1"/>
  <c r="A313" i="2"/>
  <c r="A313" i="4" s="1"/>
  <c r="A314" i="2"/>
  <c r="A314" i="4" s="1"/>
  <c r="A315" i="2"/>
  <c r="A316" i="2"/>
  <c r="A316" i="4" s="1"/>
  <c r="A317" i="2"/>
  <c r="A318" i="2"/>
  <c r="A318" i="4" s="1"/>
  <c r="A319" i="2"/>
  <c r="A319" i="4" s="1"/>
  <c r="A320" i="2"/>
  <c r="A321" i="2"/>
  <c r="A322" i="2"/>
  <c r="A323" i="2"/>
  <c r="A323" i="4" s="1"/>
  <c r="A324" i="2"/>
  <c r="A324" i="4" s="1"/>
  <c r="A325" i="2"/>
  <c r="A325" i="4" s="1"/>
  <c r="A326" i="2"/>
  <c r="A326" i="4" s="1"/>
  <c r="A327" i="2"/>
  <c r="A328" i="2"/>
  <c r="A329" i="2"/>
  <c r="A330" i="2"/>
  <c r="A330" i="4" s="1"/>
  <c r="A331" i="2"/>
  <c r="A331" i="4" s="1"/>
  <c r="A332" i="2"/>
  <c r="A333" i="2"/>
  <c r="A334" i="2"/>
  <c r="A335" i="2"/>
  <c r="A336" i="2"/>
  <c r="A336" i="4" s="1"/>
  <c r="A337" i="2"/>
  <c r="A337" i="4" s="1"/>
  <c r="A338" i="2"/>
  <c r="A338" i="4" s="1"/>
  <c r="A339" i="2"/>
  <c r="A340" i="2"/>
  <c r="A341" i="2"/>
  <c r="A342" i="2"/>
  <c r="A343" i="2"/>
  <c r="A343" i="4" s="1"/>
  <c r="A344" i="2"/>
  <c r="A345" i="2"/>
  <c r="A346" i="2"/>
  <c r="A347" i="2"/>
  <c r="A347" i="4" s="1"/>
  <c r="A348" i="2"/>
  <c r="A348" i="4" s="1"/>
  <c r="A349" i="2"/>
  <c r="A349" i="4" s="1"/>
  <c r="A350" i="2"/>
  <c r="A350" i="4" s="1"/>
  <c r="A351" i="2"/>
  <c r="A352" i="2"/>
  <c r="A352" i="4" s="1"/>
  <c r="A353" i="2"/>
  <c r="A354" i="2"/>
  <c r="A354" i="4" s="1"/>
  <c r="A355" i="2"/>
  <c r="A355" i="4" s="1"/>
  <c r="A356" i="2"/>
  <c r="A357" i="2"/>
  <c r="A358" i="2"/>
  <c r="A359" i="2"/>
  <c r="A359" i="4" s="1"/>
  <c r="A360" i="2"/>
  <c r="A360" i="4" s="1"/>
  <c r="A361" i="2"/>
  <c r="A361" i="4" s="1"/>
  <c r="A362" i="2"/>
  <c r="A362" i="4" s="1"/>
  <c r="A363" i="2"/>
  <c r="A364" i="2"/>
  <c r="A364" i="4" s="1"/>
  <c r="A365" i="2"/>
  <c r="A366" i="2"/>
  <c r="A366" i="4" s="1"/>
  <c r="A367" i="2"/>
  <c r="A367" i="4" s="1"/>
  <c r="A368" i="2"/>
  <c r="A369" i="2"/>
  <c r="A370" i="2"/>
  <c r="A371" i="2"/>
  <c r="A372" i="2"/>
  <c r="A372" i="4" s="1"/>
  <c r="A373" i="2"/>
  <c r="A373" i="4" s="1"/>
  <c r="A374" i="2"/>
  <c r="A374" i="4" s="1"/>
  <c r="A375" i="2"/>
  <c r="A376" i="2"/>
  <c r="A376" i="4" s="1"/>
  <c r="A377" i="2"/>
  <c r="A378" i="2"/>
  <c r="A379" i="2"/>
  <c r="A379" i="4" s="1"/>
  <c r="A380" i="2"/>
  <c r="A381" i="2"/>
  <c r="A382" i="2"/>
  <c r="A383" i="2"/>
  <c r="A384" i="2"/>
  <c r="A384" i="4" s="1"/>
  <c r="A385" i="2"/>
  <c r="A385" i="4" s="1"/>
  <c r="A386" i="2"/>
  <c r="A386" i="4" s="1"/>
  <c r="A387" i="2"/>
  <c r="A388" i="2"/>
  <c r="A389" i="2"/>
  <c r="A390" i="2"/>
  <c r="A390" i="4" s="1"/>
  <c r="A391" i="2"/>
  <c r="A391" i="4" s="1"/>
  <c r="A392" i="2"/>
  <c r="A393" i="2"/>
  <c r="A394" i="2"/>
  <c r="A395" i="2"/>
  <c r="A395" i="4" s="1"/>
  <c r="A396" i="2"/>
  <c r="A396" i="4" s="1"/>
  <c r="A397" i="2"/>
  <c r="A397" i="4" s="1"/>
  <c r="A398" i="2"/>
  <c r="A398" i="4" s="1"/>
  <c r="A399" i="2"/>
  <c r="A400" i="2"/>
  <c r="A400" i="4" s="1"/>
  <c r="A401" i="2"/>
  <c r="A402" i="2"/>
  <c r="A402" i="4" s="1"/>
  <c r="A403" i="2"/>
  <c r="A403" i="4" s="1"/>
  <c r="A404" i="2"/>
  <c r="A405" i="2"/>
  <c r="A406" i="2"/>
  <c r="A407" i="2"/>
  <c r="A408" i="2"/>
  <c r="A408" i="4" s="1"/>
  <c r="A409" i="2"/>
  <c r="A409" i="4" s="1"/>
  <c r="A410" i="2"/>
  <c r="A410" i="4" s="1"/>
  <c r="A411" i="2"/>
  <c r="A412" i="2"/>
  <c r="A412" i="4" s="1"/>
  <c r="A413" i="2"/>
  <c r="A414" i="2"/>
  <c r="A414" i="4" s="1"/>
  <c r="A415" i="2"/>
  <c r="A415" i="4" s="1"/>
  <c r="A416" i="2"/>
  <c r="A417" i="2"/>
  <c r="A418" i="2"/>
  <c r="A419" i="2"/>
  <c r="A420" i="2"/>
  <c r="A420" i="4" s="1"/>
  <c r="A421" i="2"/>
  <c r="A421" i="4" s="1"/>
  <c r="A422" i="2"/>
  <c r="A422" i="4" s="1"/>
  <c r="A423" i="2"/>
  <c r="A424" i="2"/>
  <c r="A425" i="2"/>
  <c r="A426" i="2"/>
  <c r="A426" i="4" s="1"/>
  <c r="A427" i="2"/>
  <c r="A427" i="4" s="1"/>
  <c r="A428" i="2"/>
  <c r="A429" i="2"/>
  <c r="A430" i="2"/>
  <c r="A431" i="2"/>
  <c r="A431" i="4" s="1"/>
  <c r="A432" i="2"/>
  <c r="A432" i="4" s="1"/>
  <c r="A433" i="2"/>
  <c r="A433" i="4" s="1"/>
  <c r="A434" i="2"/>
  <c r="A434" i="4" s="1"/>
  <c r="A435" i="2"/>
  <c r="A436" i="2"/>
  <c r="A437" i="2"/>
  <c r="A438" i="2"/>
  <c r="A439" i="2"/>
  <c r="A440" i="2"/>
  <c r="A441" i="2"/>
  <c r="A442" i="2"/>
  <c r="A443" i="2"/>
  <c r="A443" i="4" s="1"/>
  <c r="A444" i="2"/>
  <c r="A444" i="4" s="1"/>
  <c r="A445" i="2"/>
  <c r="A445" i="4" s="1"/>
  <c r="A446" i="2"/>
  <c r="A446" i="4" s="1"/>
  <c r="A447" i="2"/>
  <c r="A448" i="2"/>
  <c r="A448" i="4" s="1"/>
  <c r="A449" i="2"/>
  <c r="A450" i="2"/>
  <c r="A450" i="4" s="1"/>
  <c r="A451" i="2"/>
  <c r="A451" i="4" s="1"/>
  <c r="A452" i="2"/>
  <c r="A453" i="2"/>
  <c r="A454" i="2"/>
  <c r="A455" i="2"/>
  <c r="A456" i="2"/>
  <c r="A456" i="4" s="1"/>
  <c r="A457" i="2"/>
  <c r="A457" i="4" s="1"/>
  <c r="A458" i="2"/>
  <c r="A458" i="4" s="1"/>
  <c r="A459" i="2"/>
  <c r="A460" i="2"/>
  <c r="A460" i="4" s="1"/>
  <c r="A461" i="2"/>
  <c r="A462" i="2"/>
  <c r="A462" i="4" s="1"/>
  <c r="A463" i="2"/>
  <c r="A464" i="2"/>
  <c r="A465" i="2"/>
  <c r="A466" i="2"/>
  <c r="A467" i="2"/>
  <c r="A468" i="2"/>
  <c r="A468" i="4" s="1"/>
  <c r="A469" i="2"/>
  <c r="A469" i="4" s="1"/>
  <c r="A470" i="2"/>
  <c r="A470" i="4" s="1"/>
  <c r="A471" i="2"/>
  <c r="A472" i="2"/>
  <c r="A472" i="4" s="1"/>
  <c r="A473" i="2"/>
  <c r="A474" i="2"/>
  <c r="A475" i="2"/>
  <c r="A475" i="4" s="1"/>
  <c r="A476" i="2"/>
  <c r="A477" i="2"/>
  <c r="A478" i="2"/>
  <c r="A479" i="2"/>
  <c r="A480" i="2"/>
  <c r="A480" i="4" s="1"/>
  <c r="A481" i="2"/>
  <c r="A481" i="4" s="1"/>
  <c r="A482" i="2"/>
  <c r="A482" i="4" s="1"/>
  <c r="A483" i="2"/>
  <c r="A484" i="2"/>
  <c r="A485" i="2"/>
  <c r="A486" i="2"/>
  <c r="A486" i="4" s="1"/>
  <c r="A487" i="2"/>
  <c r="A487" i="4" s="1"/>
  <c r="A488" i="2"/>
  <c r="A489" i="2"/>
  <c r="A490" i="2"/>
  <c r="A491" i="2"/>
  <c r="A491" i="4" s="1"/>
  <c r="A492" i="2"/>
  <c r="A492" i="4" s="1"/>
  <c r="A493" i="2"/>
  <c r="A493" i="4" s="1"/>
  <c r="A494" i="2"/>
  <c r="A494" i="4" s="1"/>
  <c r="A495" i="2"/>
  <c r="A496" i="2"/>
  <c r="A496" i="4" s="1"/>
  <c r="A497" i="2"/>
  <c r="A498" i="2"/>
  <c r="A498" i="4" s="1"/>
  <c r="A499" i="2"/>
  <c r="A499" i="4" s="1"/>
  <c r="A500" i="2"/>
  <c r="A501" i="2"/>
  <c r="A502" i="2"/>
  <c r="A503" i="2"/>
  <c r="A503" i="4" s="1"/>
  <c r="A504" i="2"/>
  <c r="A504" i="4" s="1"/>
  <c r="A505" i="2"/>
  <c r="A505" i="4" s="1"/>
  <c r="A506" i="2"/>
  <c r="A506" i="4" s="1"/>
  <c r="A507" i="2"/>
  <c r="A508" i="2"/>
  <c r="A508" i="4" s="1"/>
  <c r="A509" i="2"/>
  <c r="A510" i="2"/>
  <c r="A510" i="4" s="1"/>
  <c r="A511" i="2"/>
  <c r="A511" i="4" s="1"/>
  <c r="A512" i="2"/>
  <c r="A513" i="2"/>
  <c r="A514" i="2"/>
  <c r="A515" i="2"/>
  <c r="A516" i="2"/>
  <c r="A517" i="2"/>
  <c r="A517" i="4" s="1"/>
  <c r="A518" i="2"/>
  <c r="A518" i="4" s="1"/>
  <c r="A519" i="2"/>
  <c r="A520" i="2"/>
  <c r="A521" i="2"/>
  <c r="A522" i="2"/>
  <c r="A522" i="4" s="1"/>
  <c r="A523" i="2"/>
  <c r="A523" i="4" s="1"/>
  <c r="A524" i="2"/>
  <c r="A525" i="2"/>
  <c r="A526" i="2"/>
  <c r="A527" i="2"/>
  <c r="A528" i="2"/>
  <c r="A528" i="4" s="1"/>
  <c r="A529" i="2"/>
  <c r="A529" i="4" s="1"/>
  <c r="A530" i="2"/>
  <c r="A530" i="4" s="1"/>
  <c r="A531" i="2"/>
  <c r="A532" i="2"/>
  <c r="A533" i="2"/>
  <c r="A534" i="2"/>
  <c r="A535" i="2"/>
  <c r="A535" i="4" s="1"/>
  <c r="A536" i="2"/>
  <c r="A537" i="2"/>
  <c r="A538" i="2"/>
  <c r="A539" i="2"/>
  <c r="A540" i="2"/>
  <c r="A540" i="4" s="1"/>
  <c r="A541" i="2"/>
  <c r="A541" i="4" s="1"/>
  <c r="A542" i="2"/>
  <c r="A542" i="4" s="1"/>
  <c r="A543" i="2"/>
  <c r="A544" i="2"/>
  <c r="A544" i="4" s="1"/>
  <c r="A545" i="2"/>
  <c r="A546" i="2"/>
  <c r="A546" i="4" s="1"/>
  <c r="A547" i="2"/>
  <c r="A547" i="4" s="1"/>
  <c r="A548" i="2"/>
  <c r="A549" i="2"/>
  <c r="A550" i="2"/>
  <c r="A551" i="2"/>
  <c r="A552" i="2"/>
  <c r="A552" i="4" s="1"/>
  <c r="A553" i="2"/>
  <c r="A553" i="4" s="1"/>
  <c r="A554" i="2"/>
  <c r="A554" i="4" s="1"/>
  <c r="A555" i="2"/>
  <c r="A556" i="2"/>
  <c r="A557" i="2"/>
  <c r="A558" i="2"/>
  <c r="A558" i="4" s="1"/>
  <c r="A559" i="2"/>
  <c r="A560" i="2"/>
  <c r="A561" i="2"/>
  <c r="A562" i="2"/>
  <c r="A563" i="2"/>
  <c r="A563" i="4" s="1"/>
  <c r="A564" i="2"/>
  <c r="A564" i="4" s="1"/>
  <c r="A565" i="2"/>
  <c r="A565" i="4" s="1"/>
  <c r="A566" i="2"/>
  <c r="A566" i="4" s="1"/>
  <c r="A567" i="2"/>
  <c r="A568" i="2"/>
  <c r="A568" i="4" s="1"/>
  <c r="A569" i="2"/>
  <c r="A570" i="2"/>
  <c r="A571" i="2"/>
  <c r="A571" i="4" s="1"/>
  <c r="A572" i="2"/>
  <c r="A573" i="2"/>
  <c r="A574" i="2"/>
  <c r="A575" i="2"/>
  <c r="A576" i="2"/>
  <c r="A576" i="4" s="1"/>
  <c r="A577" i="2"/>
  <c r="A577" i="4" s="1"/>
  <c r="A578" i="2"/>
  <c r="A578" i="4" s="1"/>
  <c r="A579" i="2"/>
  <c r="A580" i="2"/>
  <c r="A580" i="4" s="1"/>
  <c r="A581" i="2"/>
  <c r="A582" i="2"/>
  <c r="A582" i="4" s="1"/>
  <c r="A583" i="2"/>
  <c r="A583" i="4" s="1"/>
  <c r="A584" i="2"/>
  <c r="A585" i="2"/>
  <c r="A586" i="2"/>
  <c r="A587" i="2"/>
  <c r="A587" i="4" s="1"/>
  <c r="A588" i="2"/>
  <c r="A588" i="4" s="1"/>
  <c r="A589" i="2"/>
  <c r="A589" i="4" s="1"/>
  <c r="A590" i="2"/>
  <c r="A590" i="4" s="1"/>
  <c r="A591" i="2"/>
  <c r="A592" i="2"/>
  <c r="A592" i="4" s="1"/>
  <c r="A593" i="2"/>
  <c r="A594" i="2"/>
  <c r="A594" i="4" s="1"/>
  <c r="A595" i="2"/>
  <c r="A595" i="4" s="1"/>
  <c r="A596" i="2"/>
  <c r="A597" i="2"/>
  <c r="A598" i="2"/>
  <c r="A599" i="2"/>
  <c r="A599" i="4" s="1"/>
  <c r="A600" i="2"/>
  <c r="A600" i="4" s="1"/>
  <c r="A601" i="2"/>
  <c r="A601" i="4" s="1"/>
  <c r="A602" i="2"/>
  <c r="A602" i="4" s="1"/>
  <c r="A603" i="2"/>
  <c r="A604" i="2"/>
  <c r="A604" i="4" s="1"/>
  <c r="A605" i="2"/>
  <c r="A606" i="2"/>
  <c r="A606" i="4" s="1"/>
  <c r="A607" i="2"/>
  <c r="A607" i="4" s="1"/>
  <c r="A608" i="2"/>
  <c r="A609" i="2"/>
  <c r="A610" i="2"/>
  <c r="A611" i="2"/>
  <c r="A612" i="2"/>
  <c r="A612" i="4" s="1"/>
  <c r="A613" i="2"/>
  <c r="A613" i="4" s="1"/>
  <c r="A614" i="2"/>
  <c r="A614" i="4" s="1"/>
  <c r="A615" i="2"/>
  <c r="A616" i="2"/>
  <c r="A617" i="2"/>
  <c r="A618" i="2"/>
  <c r="A618" i="4" s="1"/>
  <c r="A619" i="2"/>
  <c r="A619" i="4" s="1"/>
  <c r="A620" i="2"/>
  <c r="A621" i="2"/>
  <c r="A622" i="2"/>
  <c r="A623" i="2"/>
  <c r="A624" i="2"/>
  <c r="A624" i="4" s="1"/>
  <c r="A625" i="2"/>
  <c r="A625" i="4" s="1"/>
  <c r="A626" i="2"/>
  <c r="A626" i="4" s="1"/>
  <c r="A627" i="2"/>
  <c r="A628" i="2"/>
  <c r="A629" i="2"/>
  <c r="A630" i="2"/>
  <c r="A631" i="2"/>
  <c r="A631" i="4" s="1"/>
  <c r="A632" i="2"/>
  <c r="A633" i="2"/>
  <c r="A634" i="2"/>
  <c r="A635" i="2"/>
  <c r="A636" i="2"/>
  <c r="A636" i="4" s="1"/>
  <c r="A637" i="2"/>
  <c r="A637" i="4" s="1"/>
  <c r="A638" i="2"/>
  <c r="A638" i="4" s="1"/>
  <c r="A639" i="2"/>
  <c r="A640" i="2"/>
  <c r="A641" i="2"/>
  <c r="A642" i="2"/>
  <c r="A643" i="2"/>
  <c r="A643" i="4" s="1"/>
  <c r="A644" i="2"/>
  <c r="A645" i="2"/>
  <c r="A646" i="2"/>
  <c r="A647" i="2"/>
  <c r="A648" i="2"/>
  <c r="A648" i="4" s="1"/>
  <c r="A649" i="2"/>
  <c r="A649" i="4" s="1"/>
  <c r="A650" i="2"/>
  <c r="A650" i="4" s="1"/>
  <c r="A651" i="2"/>
  <c r="A652" i="2"/>
  <c r="A653" i="2"/>
  <c r="A654" i="2"/>
  <c r="A655" i="2"/>
  <c r="A655" i="4" s="1"/>
  <c r="A656" i="2"/>
  <c r="A657" i="2"/>
  <c r="A658" i="2"/>
  <c r="A659" i="2"/>
  <c r="A659" i="4" s="1"/>
  <c r="A660" i="2"/>
  <c r="A660" i="4" s="1"/>
  <c r="A661" i="2"/>
  <c r="A661" i="4" s="1"/>
  <c r="A662" i="2"/>
  <c r="A662" i="4" s="1"/>
  <c r="A663" i="2"/>
  <c r="A664" i="2"/>
  <c r="A665" i="2"/>
  <c r="A666" i="2"/>
  <c r="A667" i="2"/>
  <c r="A667" i="4" s="1"/>
  <c r="A668" i="2"/>
  <c r="A669" i="2"/>
  <c r="A670" i="2"/>
  <c r="A671" i="2"/>
  <c r="A672" i="2"/>
  <c r="A672" i="4" s="1"/>
  <c r="A673" i="2"/>
  <c r="A673" i="4" s="1"/>
  <c r="A674" i="2"/>
  <c r="A674" i="4" s="1"/>
  <c r="A675" i="2"/>
  <c r="A676" i="2"/>
  <c r="A677" i="2"/>
  <c r="A678" i="2"/>
  <c r="A679" i="2"/>
  <c r="A679" i="4" s="1"/>
  <c r="A680" i="2"/>
  <c r="A681" i="2"/>
  <c r="A682" i="2"/>
  <c r="A683" i="2"/>
  <c r="A684" i="2"/>
  <c r="A684" i="4" s="1"/>
  <c r="A685" i="2"/>
  <c r="A685" i="4" s="1"/>
  <c r="A686" i="2"/>
  <c r="A686" i="4" s="1"/>
  <c r="A687" i="2"/>
  <c r="A688" i="2"/>
  <c r="A689" i="2"/>
  <c r="A690" i="2"/>
  <c r="A691" i="2"/>
  <c r="A691" i="4" s="1"/>
  <c r="A692" i="2"/>
  <c r="A693" i="2"/>
  <c r="A694" i="2"/>
  <c r="A695" i="2"/>
  <c r="A696" i="2"/>
  <c r="A696" i="4" s="1"/>
  <c r="A697" i="2"/>
  <c r="A697" i="4" s="1"/>
  <c r="A698" i="2"/>
  <c r="A698" i="4" s="1"/>
  <c r="A699" i="2"/>
  <c r="A700" i="2"/>
  <c r="A701" i="2"/>
  <c r="A702" i="2"/>
  <c r="A703" i="2"/>
  <c r="A703" i="4" s="1"/>
  <c r="A704" i="2"/>
  <c r="A705" i="2"/>
  <c r="A706" i="2"/>
  <c r="A707" i="2"/>
  <c r="A708" i="2"/>
  <c r="A708" i="4" s="1"/>
  <c r="A709" i="2"/>
  <c r="A709" i="4" s="1"/>
  <c r="A710" i="2"/>
  <c r="A710" i="4" s="1"/>
  <c r="A711" i="2"/>
  <c r="A712" i="2"/>
  <c r="A713" i="2"/>
  <c r="A714" i="2"/>
  <c r="A715" i="2"/>
  <c r="A715" i="4" s="1"/>
  <c r="A716" i="2"/>
  <c r="A717" i="2"/>
  <c r="A718" i="2"/>
  <c r="A719" i="2"/>
  <c r="A720" i="2"/>
  <c r="A720" i="4" s="1"/>
  <c r="A721" i="2"/>
  <c r="A721" i="4" s="1"/>
  <c r="A722" i="2"/>
  <c r="A722" i="4" s="1"/>
  <c r="A723" i="2"/>
  <c r="A724" i="2"/>
  <c r="A725" i="2"/>
  <c r="A726" i="2"/>
  <c r="A727" i="2"/>
  <c r="A727" i="4" s="1"/>
  <c r="A728" i="2"/>
  <c r="A729" i="2"/>
  <c r="A730" i="2"/>
  <c r="A731" i="2"/>
  <c r="A731" i="4" s="1"/>
  <c r="A732" i="2"/>
  <c r="A732" i="4" s="1"/>
  <c r="A733" i="2"/>
  <c r="A733" i="4" s="1"/>
  <c r="A734" i="2"/>
  <c r="A734" i="4" s="1"/>
  <c r="A735" i="2"/>
  <c r="A736" i="2"/>
  <c r="A737" i="2"/>
  <c r="A738" i="2"/>
  <c r="A739" i="2"/>
  <c r="A739" i="4" s="1"/>
  <c r="A740" i="2"/>
  <c r="A741" i="2"/>
  <c r="A742" i="2"/>
  <c r="A743" i="2"/>
  <c r="A744" i="2"/>
  <c r="A744" i="4" s="1"/>
  <c r="A745" i="2"/>
  <c r="A745" i="4" s="1"/>
  <c r="A746" i="2"/>
  <c r="A746" i="4" s="1"/>
  <c r="A747" i="2"/>
  <c r="A748" i="2"/>
  <c r="A749" i="2"/>
  <c r="A750" i="2"/>
  <c r="A751" i="2"/>
  <c r="A751" i="4" s="1"/>
  <c r="A752" i="2"/>
  <c r="A753" i="2"/>
  <c r="A754" i="2"/>
  <c r="A755" i="2"/>
  <c r="A756" i="2"/>
  <c r="A756" i="4" s="1"/>
  <c r="A757" i="2"/>
  <c r="A757" i="4" s="1"/>
  <c r="A758" i="2"/>
  <c r="A758" i="4" s="1"/>
  <c r="A759" i="2"/>
  <c r="A760" i="2"/>
  <c r="A761" i="2"/>
  <c r="A762" i="2"/>
  <c r="A763" i="2"/>
  <c r="A763" i="4" s="1"/>
  <c r="A764" i="2"/>
  <c r="A765" i="2"/>
  <c r="A766" i="2"/>
  <c r="A767" i="2"/>
  <c r="A768" i="2"/>
  <c r="A768" i="4" s="1"/>
  <c r="A769" i="2"/>
  <c r="A769" i="4" s="1"/>
  <c r="A770" i="2"/>
  <c r="A770" i="4" s="1"/>
  <c r="A771" i="2"/>
  <c r="A772" i="2"/>
  <c r="A773" i="2"/>
  <c r="A774" i="2"/>
  <c r="A775" i="2"/>
  <c r="A775" i="4" s="1"/>
  <c r="A776" i="2"/>
  <c r="A777" i="2"/>
  <c r="A778" i="2"/>
  <c r="A779" i="2"/>
  <c r="A779" i="4" s="1"/>
  <c r="A780" i="2"/>
  <c r="A780" i="4" s="1"/>
  <c r="A781" i="2"/>
  <c r="A781" i="4" s="1"/>
  <c r="A782" i="2"/>
  <c r="A782" i="4" s="1"/>
  <c r="A783" i="2"/>
  <c r="A784" i="2"/>
  <c r="A785" i="2"/>
  <c r="A786" i="2"/>
  <c r="A787" i="2"/>
  <c r="A787" i="4" s="1"/>
  <c r="A788" i="2"/>
  <c r="A789" i="2"/>
  <c r="A790" i="2"/>
  <c r="A791" i="2"/>
  <c r="A792" i="2"/>
  <c r="A792" i="4" s="1"/>
  <c r="A793" i="2"/>
  <c r="A793" i="4" s="1"/>
  <c r="A794" i="2"/>
  <c r="A794" i="4" s="1"/>
  <c r="A795" i="2"/>
  <c r="A796" i="2"/>
  <c r="A797" i="2"/>
  <c r="A798" i="2"/>
  <c r="A799" i="2"/>
  <c r="A799" i="4" s="1"/>
  <c r="A800" i="2"/>
  <c r="A801" i="2"/>
  <c r="A802" i="2"/>
  <c r="A803" i="2"/>
  <c r="A804" i="2"/>
  <c r="A804" i="4" s="1"/>
  <c r="A805" i="2"/>
  <c r="A805" i="4" s="1"/>
  <c r="A806" i="2"/>
  <c r="A806" i="4" s="1"/>
  <c r="A807" i="2"/>
  <c r="A808" i="2"/>
  <c r="A809" i="2"/>
  <c r="A810" i="2"/>
  <c r="A811" i="2"/>
  <c r="A811" i="4" s="1"/>
  <c r="A812" i="2"/>
  <c r="A813" i="2"/>
  <c r="A814" i="2"/>
  <c r="A815" i="2"/>
  <c r="A816" i="2"/>
  <c r="A816" i="4" s="1"/>
  <c r="A817" i="2"/>
  <c r="A817" i="4" s="1"/>
  <c r="A818" i="2"/>
  <c r="A818" i="4" s="1"/>
  <c r="A819" i="2"/>
  <c r="A820" i="2"/>
  <c r="A821" i="2"/>
  <c r="A822" i="2"/>
  <c r="A823" i="2"/>
  <c r="A823" i="4" s="1"/>
  <c r="A824" i="2"/>
  <c r="A825" i="2"/>
  <c r="A826" i="2"/>
  <c r="A827" i="2"/>
  <c r="A828" i="2"/>
  <c r="A828" i="4" s="1"/>
  <c r="A829" i="2"/>
  <c r="A829" i="4" s="1"/>
  <c r="A830" i="2"/>
  <c r="A830" i="4" s="1"/>
  <c r="A831" i="2"/>
  <c r="A832" i="2"/>
  <c r="A833" i="2"/>
  <c r="A834" i="2"/>
  <c r="A835" i="2"/>
  <c r="A835" i="4" s="1"/>
  <c r="A836" i="2"/>
  <c r="A837" i="2"/>
  <c r="A838" i="2"/>
  <c r="A839" i="2"/>
  <c r="A840" i="2"/>
  <c r="A840" i="4" s="1"/>
  <c r="A841" i="2"/>
  <c r="A841" i="4" s="1"/>
  <c r="A842" i="2"/>
  <c r="A842" i="4" s="1"/>
  <c r="A843" i="2"/>
  <c r="A844" i="2"/>
  <c r="A845" i="2"/>
  <c r="A846" i="2"/>
  <c r="A847" i="2"/>
  <c r="A847" i="4" s="1"/>
  <c r="A848" i="2"/>
  <c r="A849" i="2"/>
  <c r="A850" i="2"/>
  <c r="A851" i="2"/>
  <c r="A852" i="2"/>
  <c r="A852" i="4" s="1"/>
  <c r="A853" i="2"/>
  <c r="A853" i="4" s="1"/>
  <c r="A854" i="2"/>
  <c r="A854" i="4" s="1"/>
  <c r="A855" i="2"/>
  <c r="A856" i="2"/>
  <c r="A857" i="2"/>
  <c r="A858" i="2"/>
  <c r="A859" i="2"/>
  <c r="A859" i="4" s="1"/>
  <c r="A860" i="2"/>
  <c r="A861" i="2"/>
  <c r="A862" i="2"/>
  <c r="A863" i="2"/>
  <c r="A864" i="2"/>
  <c r="A864" i="4" s="1"/>
  <c r="A865" i="2"/>
  <c r="A865" i="4" s="1"/>
  <c r="A866" i="2"/>
  <c r="A866" i="4" s="1"/>
  <c r="A867" i="2"/>
  <c r="A868" i="2"/>
  <c r="A869" i="2"/>
  <c r="A870" i="2"/>
  <c r="A871" i="2"/>
  <c r="A871" i="4" s="1"/>
  <c r="A872" i="2"/>
  <c r="A873" i="2"/>
  <c r="A874" i="2"/>
  <c r="A875" i="2"/>
  <c r="A875" i="4" s="1"/>
  <c r="A876" i="2"/>
  <c r="A876" i="4" s="1"/>
  <c r="A877" i="2"/>
  <c r="A877" i="4" s="1"/>
  <c r="A878" i="2"/>
  <c r="A878" i="4" s="1"/>
  <c r="A879" i="2"/>
  <c r="A880" i="2"/>
  <c r="A881" i="2"/>
  <c r="A882" i="2"/>
  <c r="A883" i="2"/>
  <c r="A883" i="4" s="1"/>
  <c r="A884" i="2"/>
  <c r="A885" i="2"/>
  <c r="A886" i="2"/>
  <c r="A887" i="2"/>
  <c r="A888" i="2"/>
  <c r="A888" i="4" s="1"/>
  <c r="A889" i="2"/>
  <c r="A889" i="4" s="1"/>
  <c r="A890" i="2"/>
  <c r="A890" i="4" s="1"/>
  <c r="A891" i="2"/>
  <c r="A892" i="2"/>
  <c r="A893" i="2"/>
  <c r="A894" i="2"/>
  <c r="A895" i="2"/>
  <c r="A895" i="4" s="1"/>
  <c r="A896" i="2"/>
  <c r="A897" i="2"/>
  <c r="A898" i="2"/>
  <c r="A899" i="2"/>
  <c r="A900" i="2"/>
  <c r="A900" i="4" s="1"/>
  <c r="A901" i="2"/>
  <c r="A901" i="4" s="1"/>
  <c r="A902" i="2"/>
  <c r="A902" i="4" s="1"/>
  <c r="A903" i="2"/>
  <c r="A904" i="2"/>
  <c r="A905" i="2"/>
  <c r="A906" i="2"/>
  <c r="A907" i="2"/>
  <c r="A907" i="4" s="1"/>
  <c r="A908" i="2"/>
  <c r="A909" i="2"/>
  <c r="A910" i="2"/>
  <c r="A911" i="2"/>
  <c r="A912" i="2"/>
  <c r="A912" i="4" s="1"/>
  <c r="A913" i="2"/>
  <c r="A913" i="4" s="1"/>
  <c r="A914" i="2"/>
  <c r="A914" i="4" s="1"/>
  <c r="A915" i="2"/>
  <c r="A916" i="2"/>
  <c r="A917" i="2"/>
  <c r="A918" i="2"/>
  <c r="A919" i="2"/>
  <c r="A919" i="4" s="1"/>
  <c r="A920" i="2"/>
  <c r="A921" i="2"/>
  <c r="A922" i="2"/>
  <c r="A923" i="2"/>
  <c r="A924" i="2"/>
  <c r="A924" i="4" s="1"/>
  <c r="A925" i="2"/>
  <c r="A925" i="4" s="1"/>
  <c r="A926" i="2"/>
  <c r="A926" i="4" s="1"/>
  <c r="A927" i="2"/>
  <c r="A928" i="2"/>
  <c r="A929" i="2"/>
  <c r="A930" i="2"/>
  <c r="A931" i="2"/>
  <c r="A931" i="4" s="1"/>
  <c r="A932" i="2"/>
  <c r="A933" i="2"/>
  <c r="A934" i="2"/>
  <c r="A935" i="2"/>
  <c r="A936" i="2"/>
  <c r="A936" i="4" s="1"/>
  <c r="A937" i="2"/>
  <c r="A937" i="4" s="1"/>
  <c r="A938" i="2"/>
  <c r="A938" i="4" s="1"/>
  <c r="A939" i="2"/>
  <c r="A940" i="2"/>
  <c r="A941" i="2"/>
  <c r="A942" i="2"/>
  <c r="A943" i="2"/>
  <c r="A943" i="4" s="1"/>
  <c r="A944" i="2"/>
  <c r="A945" i="2"/>
  <c r="A946" i="2"/>
  <c r="A947" i="2"/>
  <c r="A948" i="2"/>
  <c r="A948" i="4" s="1"/>
  <c r="A949" i="2"/>
  <c r="A949" i="4" s="1"/>
  <c r="A950" i="2"/>
  <c r="A950" i="4" s="1"/>
  <c r="A951" i="2"/>
  <c r="A952" i="2"/>
  <c r="A953" i="2"/>
  <c r="A954" i="2"/>
  <c r="A955" i="2"/>
  <c r="A955" i="4" s="1"/>
  <c r="A956" i="2"/>
  <c r="A957" i="2"/>
  <c r="A958" i="2"/>
  <c r="A959" i="2"/>
  <c r="A960" i="2"/>
  <c r="A960" i="4" s="1"/>
  <c r="A961" i="2"/>
  <c r="A961" i="4" s="1"/>
  <c r="A962" i="2"/>
  <c r="A962" i="4" s="1"/>
  <c r="A963" i="2"/>
  <c r="A964" i="2"/>
  <c r="A965" i="2"/>
  <c r="A966" i="2"/>
  <c r="A967" i="2"/>
  <c r="A967" i="4" s="1"/>
  <c r="A968" i="2"/>
  <c r="A969" i="2"/>
  <c r="A970" i="2"/>
  <c r="A971" i="2"/>
  <c r="A972" i="2"/>
  <c r="A972" i="4" s="1"/>
  <c r="A973" i="2"/>
  <c r="A973" i="4" s="1"/>
  <c r="A974" i="2"/>
  <c r="A974" i="4" s="1"/>
  <c r="A975" i="2"/>
  <c r="A976" i="2"/>
  <c r="A977" i="2"/>
  <c r="A978" i="2"/>
  <c r="A979" i="2"/>
  <c r="A979" i="4" s="1"/>
  <c r="A980" i="2"/>
  <c r="A981" i="2"/>
  <c r="A982" i="2"/>
  <c r="A983" i="2"/>
  <c r="A984" i="2"/>
  <c r="A985" i="2"/>
  <c r="A985" i="4" s="1"/>
  <c r="A986" i="2"/>
  <c r="A986" i="4" s="1"/>
  <c r="A987" i="2"/>
  <c r="A988" i="2"/>
  <c r="A989" i="2"/>
  <c r="A990" i="2"/>
  <c r="A991" i="2"/>
  <c r="A991" i="4" s="1"/>
  <c r="A992" i="2"/>
  <c r="A993" i="2"/>
  <c r="A994" i="2"/>
  <c r="A995" i="2"/>
  <c r="A996" i="2"/>
  <c r="A996" i="4" s="1"/>
  <c r="A997" i="2"/>
  <c r="A997" i="4" s="1"/>
  <c r="A998" i="2"/>
  <c r="A998" i="4" s="1"/>
  <c r="A999" i="2"/>
  <c r="A1000" i="2"/>
  <c r="A1001" i="2"/>
  <c r="A1002" i="2"/>
  <c r="A1003" i="2"/>
  <c r="A1003" i="4" s="1"/>
  <c r="A1004" i="2"/>
  <c r="A1005" i="2"/>
  <c r="A1006" i="2"/>
  <c r="A1007" i="2"/>
  <c r="A1008" i="2"/>
  <c r="A1008" i="4" s="1"/>
  <c r="A1009" i="2"/>
  <c r="A1009" i="4" s="1"/>
  <c r="A1010" i="2"/>
  <c r="A1010" i="4" s="1"/>
  <c r="A1011" i="2"/>
  <c r="A1012" i="2"/>
  <c r="A1013" i="2"/>
  <c r="A1014" i="2"/>
  <c r="A1015" i="2"/>
  <c r="A1015" i="4" s="1"/>
  <c r="A1016" i="2"/>
  <c r="A1017" i="2"/>
  <c r="A1018" i="2"/>
  <c r="A1019" i="2"/>
  <c r="A1019" i="4" s="1"/>
  <c r="A1020" i="2"/>
  <c r="A1020" i="4" s="1"/>
  <c r="A1021" i="2"/>
  <c r="A1021" i="4" s="1"/>
  <c r="A1022" i="2"/>
  <c r="A1022" i="4" s="1"/>
  <c r="A1023" i="2"/>
  <c r="A1024" i="2"/>
  <c r="A1025" i="2"/>
  <c r="A1026" i="2"/>
  <c r="A1027" i="2"/>
  <c r="A1027" i="4" s="1"/>
  <c r="A1028" i="2"/>
  <c r="A1029" i="2"/>
  <c r="A1030" i="2"/>
  <c r="A1031" i="2"/>
  <c r="A1031" i="4" s="1"/>
  <c r="A1032" i="2"/>
  <c r="A1032" i="4" s="1"/>
  <c r="A1033" i="2"/>
  <c r="A1033" i="4" s="1"/>
  <c r="A1034" i="2"/>
  <c r="A1034" i="4" s="1"/>
  <c r="A1035" i="2"/>
  <c r="A1036" i="2"/>
  <c r="A1037" i="2"/>
  <c r="A1038" i="2"/>
  <c r="A1039" i="2"/>
  <c r="A1039" i="4" s="1"/>
  <c r="A1040" i="2"/>
  <c r="A1041" i="2"/>
  <c r="A1042" i="2"/>
  <c r="A1043" i="2"/>
  <c r="A1044" i="2"/>
  <c r="A1044" i="4" s="1"/>
  <c r="A1045" i="2"/>
  <c r="A1045" i="4" s="1"/>
  <c r="A1046" i="2"/>
  <c r="A1046" i="4" s="1"/>
  <c r="A1047" i="2"/>
  <c r="A1048" i="2"/>
  <c r="A1049" i="2"/>
  <c r="A1050" i="2"/>
  <c r="A1051" i="2"/>
  <c r="A1051" i="4" s="1"/>
  <c r="A1052" i="2"/>
  <c r="A1053" i="2"/>
  <c r="A1054" i="2"/>
  <c r="A1055" i="2"/>
  <c r="A1056" i="2"/>
  <c r="A1056" i="4" s="1"/>
  <c r="A1057" i="2"/>
  <c r="A1057" i="4" s="1"/>
  <c r="A1058" i="2"/>
  <c r="A1058" i="4" s="1"/>
  <c r="A1059" i="2"/>
  <c r="A1060" i="2"/>
  <c r="A1061" i="2"/>
  <c r="A1062" i="2"/>
  <c r="A1063" i="2"/>
  <c r="A1063" i="4" s="1"/>
  <c r="A1064" i="2"/>
  <c r="A1065" i="2"/>
  <c r="A1066" i="2"/>
  <c r="A1067" i="2"/>
  <c r="A1068" i="2"/>
  <c r="A1068" i="4" s="1"/>
  <c r="A1069" i="2"/>
  <c r="A1069" i="4" s="1"/>
  <c r="A1070" i="2"/>
  <c r="A1070" i="4" s="1"/>
  <c r="A1071" i="2"/>
  <c r="A1072" i="2"/>
  <c r="A1073" i="2"/>
  <c r="A1074" i="2"/>
  <c r="A1075" i="2"/>
  <c r="A1075" i="4" s="1"/>
  <c r="A1076" i="2"/>
  <c r="A1077" i="2"/>
  <c r="A1078" i="2"/>
  <c r="A1079" i="2"/>
  <c r="A1080" i="2"/>
  <c r="A1080" i="4" s="1"/>
  <c r="A1081" i="2"/>
  <c r="A1081" i="4" s="1"/>
  <c r="A1082" i="2"/>
  <c r="A1082" i="4" s="1"/>
  <c r="A1083" i="2"/>
  <c r="A1084" i="2"/>
  <c r="A1085" i="2"/>
  <c r="A1086" i="2"/>
  <c r="A1087" i="2"/>
  <c r="A1087" i="4" s="1"/>
  <c r="A1088" i="2"/>
  <c r="A1089" i="2"/>
  <c r="A1090" i="2"/>
  <c r="A1091" i="2"/>
  <c r="A1092" i="2"/>
  <c r="A1092" i="4" s="1"/>
  <c r="A1093" i="2"/>
  <c r="A1093" i="4" s="1"/>
  <c r="A1094" i="2"/>
  <c r="A1094" i="4" s="1"/>
  <c r="A1095" i="2"/>
  <c r="A1096" i="2"/>
  <c r="A1097" i="2"/>
  <c r="A1098" i="2"/>
  <c r="A1099" i="2"/>
  <c r="A1099" i="4" s="1"/>
  <c r="A1100" i="2"/>
  <c r="A1101" i="2"/>
  <c r="A1102" i="2"/>
  <c r="A1103" i="2"/>
  <c r="A1104" i="2"/>
  <c r="A1104" i="4" s="1"/>
  <c r="A1105" i="2"/>
  <c r="A1105" i="4" s="1"/>
  <c r="A1106" i="2"/>
  <c r="A1106" i="4" s="1"/>
  <c r="A1107" i="2"/>
  <c r="A1108" i="2"/>
  <c r="A1109" i="2"/>
  <c r="A1110" i="2"/>
  <c r="A1111" i="2"/>
  <c r="A1111" i="4" s="1"/>
  <c r="A1112" i="2"/>
  <c r="A1113" i="2"/>
  <c r="A1114" i="2"/>
  <c r="A1115" i="2"/>
  <c r="A1116" i="2"/>
  <c r="A1116" i="4" s="1"/>
  <c r="A1117" i="2"/>
  <c r="A1117" i="4" s="1"/>
  <c r="A1118" i="2"/>
  <c r="A1118" i="4" s="1"/>
  <c r="A1119" i="2"/>
  <c r="A1120" i="2"/>
  <c r="A1121" i="2"/>
  <c r="A1122" i="2"/>
  <c r="A1123" i="2"/>
  <c r="A1123" i="4" s="1"/>
  <c r="A1124" i="2"/>
  <c r="A1125" i="2"/>
  <c r="A1126" i="2"/>
  <c r="A1127" i="2"/>
  <c r="A1128" i="2"/>
  <c r="A1128" i="4" s="1"/>
  <c r="A1129" i="2"/>
  <c r="A1129" i="4" s="1"/>
  <c r="A1130" i="2"/>
  <c r="A1130" i="4" s="1"/>
  <c r="A1131" i="2"/>
  <c r="A1132" i="2"/>
  <c r="A1133" i="2"/>
  <c r="A1134" i="2"/>
  <c r="A1135" i="2"/>
  <c r="A1135" i="4" s="1"/>
  <c r="A1136" i="2"/>
  <c r="A1137" i="2"/>
  <c r="A1138" i="2"/>
  <c r="A1139" i="2"/>
  <c r="A1140" i="2"/>
  <c r="A1140" i="4" s="1"/>
  <c r="A1141" i="2"/>
  <c r="A1141" i="4" s="1"/>
  <c r="A1142" i="2"/>
  <c r="A1142" i="4" s="1"/>
  <c r="A1143" i="2"/>
  <c r="A1144" i="2"/>
  <c r="A1145" i="2"/>
  <c r="A1146" i="2"/>
  <c r="A1147" i="2"/>
  <c r="A1147" i="4" s="1"/>
  <c r="A1148" i="2"/>
  <c r="A1149" i="2"/>
  <c r="A1150" i="2"/>
  <c r="A1151" i="2"/>
  <c r="A1152" i="2"/>
  <c r="A1152" i="4" s="1"/>
  <c r="A1153" i="2"/>
  <c r="A1153" i="4" s="1"/>
  <c r="A1154" i="2"/>
  <c r="A1154" i="4" s="1"/>
  <c r="A1155" i="2"/>
  <c r="A1156" i="2"/>
  <c r="A1157" i="2"/>
  <c r="A1158" i="2"/>
  <c r="A1159" i="2"/>
  <c r="A1159" i="4" s="1"/>
  <c r="A1160" i="2"/>
  <c r="A1161" i="2"/>
  <c r="A1162" i="2"/>
  <c r="A1163" i="2"/>
  <c r="A1163" i="4" s="1"/>
  <c r="A1164" i="2"/>
  <c r="A1164" i="4" s="1"/>
  <c r="A1165" i="2"/>
  <c r="A1165" i="4" s="1"/>
  <c r="A1166" i="2"/>
  <c r="A1166" i="4" s="1"/>
  <c r="A1167" i="2"/>
  <c r="A1168" i="2"/>
  <c r="A1169" i="2"/>
  <c r="A1170" i="2"/>
  <c r="A1171" i="2"/>
  <c r="A1171" i="4" s="1"/>
  <c r="A1172" i="2"/>
  <c r="A1173" i="2"/>
  <c r="A1174" i="2"/>
  <c r="A1175" i="2"/>
  <c r="A1176" i="2"/>
  <c r="A1176" i="4" s="1"/>
  <c r="A1177" i="2"/>
  <c r="A1177" i="4" s="1"/>
  <c r="A1178" i="2"/>
  <c r="A1178" i="4" s="1"/>
  <c r="A1179" i="2"/>
  <c r="A1180" i="2"/>
  <c r="A1181" i="2"/>
  <c r="A1182" i="2"/>
  <c r="A1183" i="2"/>
  <c r="A1183" i="4" s="1"/>
  <c r="A1184" i="2"/>
  <c r="A1185" i="2"/>
  <c r="A1186" i="2"/>
  <c r="A1187" i="2"/>
  <c r="A1188" i="2"/>
  <c r="A1188" i="4" s="1"/>
  <c r="A1189" i="2"/>
  <c r="A1189" i="4" s="1"/>
  <c r="A1190" i="2"/>
  <c r="A1190" i="4" s="1"/>
  <c r="A1191" i="2"/>
  <c r="A1192" i="2"/>
  <c r="A1193" i="2"/>
  <c r="A1194" i="2"/>
  <c r="A1195" i="2"/>
  <c r="A1195" i="4" s="1"/>
  <c r="A1196" i="2"/>
  <c r="A1197" i="2"/>
  <c r="A1198" i="2"/>
  <c r="A1199" i="2"/>
  <c r="A1200" i="2"/>
  <c r="A1200" i="4" s="1"/>
  <c r="A1201" i="2"/>
  <c r="A1201" i="4" s="1"/>
  <c r="A1202" i="2"/>
  <c r="A1202" i="4" s="1"/>
  <c r="A1203" i="2"/>
  <c r="A1204" i="2"/>
  <c r="A1205" i="2"/>
  <c r="A1206" i="2"/>
  <c r="A1207" i="2"/>
  <c r="A1207" i="4" s="1"/>
  <c r="A1208" i="2"/>
  <c r="A1209" i="2"/>
  <c r="A1210" i="2"/>
  <c r="A1211" i="2"/>
  <c r="A1212" i="2"/>
  <c r="A1212" i="4" s="1"/>
  <c r="A1213" i="2"/>
  <c r="A1213" i="4" s="1"/>
  <c r="A1214" i="2"/>
  <c r="A1214" i="4" s="1"/>
  <c r="A1215" i="2"/>
  <c r="A1216" i="2"/>
  <c r="A1217" i="2"/>
  <c r="A1218" i="2"/>
  <c r="A1219" i="2"/>
  <c r="A1219" i="4" s="1"/>
  <c r="A1220" i="2"/>
  <c r="A1221" i="2"/>
  <c r="A1222" i="2"/>
  <c r="A1223" i="2"/>
  <c r="A1224" i="2"/>
  <c r="A1224" i="4" s="1"/>
  <c r="A1225" i="2"/>
  <c r="A1225" i="4" s="1"/>
  <c r="A1226" i="2"/>
  <c r="A1226" i="4" s="1"/>
  <c r="A1227" i="2"/>
  <c r="A1228" i="2"/>
  <c r="A1229" i="2"/>
  <c r="A1230" i="2"/>
  <c r="A1231" i="2"/>
  <c r="A1231" i="4" s="1"/>
  <c r="A1232" i="2"/>
  <c r="A1233" i="2"/>
  <c r="A1234" i="2"/>
  <c r="A1235" i="2"/>
  <c r="A1236" i="2"/>
  <c r="A1236" i="4" s="1"/>
  <c r="A1237" i="2"/>
  <c r="A1237" i="4" s="1"/>
  <c r="A1238" i="2"/>
  <c r="A1238" i="4" s="1"/>
  <c r="A1239" i="2"/>
  <c r="A1240" i="2"/>
  <c r="A1241" i="2"/>
  <c r="A1242" i="2"/>
  <c r="A1243" i="2"/>
  <c r="A1243" i="4" s="1"/>
  <c r="A1244" i="2"/>
  <c r="A1245" i="2"/>
  <c r="A1246" i="2"/>
  <c r="A1247" i="2"/>
  <c r="A1248" i="2"/>
  <c r="A1248" i="4" s="1"/>
  <c r="A1249" i="2"/>
  <c r="A1249" i="4" s="1"/>
  <c r="A1250" i="2"/>
  <c r="A1250" i="4" s="1"/>
  <c r="A1251" i="2"/>
  <c r="A1252" i="2"/>
  <c r="A1253" i="2"/>
  <c r="A1254" i="2"/>
  <c r="A1255" i="2"/>
  <c r="A1255" i="4" s="1"/>
  <c r="A1256" i="2"/>
  <c r="A1257" i="2"/>
  <c r="A1258" i="2"/>
  <c r="A1259" i="2"/>
  <c r="A1260" i="2"/>
  <c r="A1260" i="4" s="1"/>
  <c r="A1261" i="2"/>
  <c r="A1261" i="4" s="1"/>
  <c r="A1262" i="2"/>
  <c r="A1262" i="4" s="1"/>
  <c r="A1263" i="2"/>
  <c r="A1264" i="2"/>
  <c r="A1265" i="2"/>
  <c r="A1266" i="2"/>
  <c r="A1267" i="2"/>
  <c r="A1267" i="4" s="1"/>
  <c r="A1268" i="2"/>
  <c r="A1269" i="2"/>
  <c r="A1270" i="2"/>
  <c r="A1271" i="2"/>
  <c r="A1272" i="2"/>
  <c r="A1272" i="4" s="1"/>
  <c r="A1273" i="2"/>
  <c r="A1273" i="4" s="1"/>
  <c r="A1274" i="2"/>
  <c r="A1274" i="4" s="1"/>
  <c r="A1275" i="2"/>
  <c r="A1276" i="2"/>
  <c r="A1277" i="2"/>
  <c r="A1278" i="2"/>
  <c r="A1279" i="2"/>
  <c r="A1279" i="4" s="1"/>
  <c r="A1280" i="2"/>
  <c r="A1281" i="2"/>
  <c r="A1282" i="2"/>
  <c r="A1283" i="2"/>
  <c r="A1284" i="2"/>
  <c r="A1284" i="4" s="1"/>
  <c r="A1285" i="2"/>
  <c r="A1285" i="4" s="1"/>
  <c r="A1286" i="2"/>
  <c r="A1286" i="4" s="1"/>
  <c r="A1287" i="2"/>
  <c r="A1288" i="2"/>
  <c r="A1289" i="2"/>
  <c r="A1290" i="2"/>
  <c r="A1291" i="2"/>
  <c r="A1291" i="4" s="1"/>
  <c r="A1292" i="2"/>
  <c r="A1293" i="2"/>
  <c r="A1294" i="2"/>
  <c r="A1295" i="2"/>
  <c r="A1296" i="2"/>
  <c r="A1296" i="4" s="1"/>
  <c r="A1297" i="2"/>
  <c r="A1297" i="4" s="1"/>
  <c r="A1298" i="2"/>
  <c r="A1298" i="4" s="1"/>
  <c r="A1299" i="2"/>
  <c r="A1300" i="2"/>
  <c r="A1301" i="2"/>
  <c r="A1302" i="2"/>
  <c r="A1303" i="2"/>
  <c r="A1303" i="4" s="1"/>
  <c r="A1304" i="2"/>
  <c r="A1305" i="2"/>
  <c r="A1306" i="2"/>
  <c r="A1307" i="2"/>
  <c r="A1308" i="2"/>
  <c r="A1308" i="4" s="1"/>
  <c r="A1309" i="2"/>
  <c r="A1309" i="4" s="1"/>
  <c r="A1310" i="2"/>
  <c r="A1310" i="4" s="1"/>
  <c r="A1311" i="2"/>
  <c r="A1312" i="2"/>
  <c r="A1313" i="2"/>
  <c r="A1314" i="2"/>
  <c r="A1315" i="2"/>
  <c r="A1315" i="4" s="1"/>
  <c r="A1316" i="2"/>
  <c r="A1317" i="2"/>
  <c r="A1318" i="2"/>
  <c r="A1319" i="2"/>
  <c r="A1320" i="2"/>
  <c r="A1320" i="4" s="1"/>
  <c r="A1321" i="2"/>
  <c r="A1321" i="4" s="1"/>
  <c r="A1322" i="2"/>
  <c r="A1322" i="4" s="1"/>
  <c r="A1323" i="2"/>
  <c r="A1324" i="2"/>
  <c r="A1325" i="2"/>
  <c r="A1326" i="2"/>
  <c r="A1327" i="2"/>
  <c r="A1327" i="4" s="1"/>
  <c r="A1328" i="2"/>
  <c r="A1329" i="2"/>
  <c r="A1330" i="2"/>
  <c r="A1331" i="2"/>
  <c r="A1332" i="2"/>
  <c r="A1332" i="4" s="1"/>
  <c r="A1333" i="2"/>
  <c r="A1333" i="4" s="1"/>
  <c r="A1334" i="2"/>
  <c r="A1334" i="4" s="1"/>
  <c r="A1335" i="2"/>
  <c r="A1336" i="2"/>
  <c r="A1337" i="2"/>
  <c r="A1338" i="2"/>
  <c r="A1339" i="2"/>
  <c r="A1339" i="4" s="1"/>
  <c r="A1340" i="2"/>
  <c r="A1341" i="2"/>
  <c r="A1342" i="2"/>
  <c r="A1343" i="2"/>
  <c r="A1344" i="2"/>
  <c r="A1344" i="4" s="1"/>
  <c r="A1345" i="2"/>
  <c r="A1345" i="4" s="1"/>
  <c r="A1346" i="2"/>
  <c r="A1346" i="4" s="1"/>
  <c r="A1347" i="2"/>
  <c r="A1348" i="2"/>
  <c r="A1349" i="2"/>
  <c r="A1350" i="2"/>
  <c r="A1351" i="2"/>
  <c r="A1351" i="4" s="1"/>
  <c r="A1352" i="2"/>
  <c r="A1353" i="2"/>
  <c r="A1354" i="2"/>
  <c r="A1355" i="2"/>
  <c r="A1356" i="2"/>
  <c r="A1356" i="4" s="1"/>
  <c r="A1357" i="2"/>
  <c r="A1357" i="4" s="1"/>
  <c r="A1358" i="2"/>
  <c r="A1358" i="4" s="1"/>
  <c r="A1359" i="2"/>
  <c r="A1360" i="2"/>
  <c r="A1361" i="2"/>
  <c r="A1362" i="2"/>
  <c r="A1363" i="2"/>
  <c r="A1363" i="4" s="1"/>
  <c r="A1364" i="2"/>
  <c r="A1365" i="2"/>
  <c r="A1366" i="2"/>
  <c r="A1367" i="2"/>
  <c r="A1368" i="2"/>
  <c r="A1368" i="4" s="1"/>
  <c r="A1369" i="2"/>
  <c r="A1369" i="4" s="1"/>
  <c r="A1370" i="2"/>
  <c r="A1370" i="4" s="1"/>
  <c r="A1371" i="2"/>
  <c r="A1372" i="2"/>
  <c r="A1373" i="2"/>
  <c r="A1374" i="2"/>
  <c r="A1375" i="2"/>
  <c r="A1375" i="4" s="1"/>
  <c r="A1376" i="2"/>
  <c r="A1377" i="2"/>
  <c r="A1378" i="2"/>
  <c r="A1379" i="2"/>
  <c r="A1380" i="2"/>
  <c r="A1380" i="4" s="1"/>
  <c r="A1381" i="2"/>
  <c r="A1381" i="4" s="1"/>
  <c r="A1382" i="2"/>
  <c r="A1382" i="4" s="1"/>
  <c r="A1383" i="2"/>
  <c r="A1384" i="2"/>
  <c r="A1385" i="2"/>
  <c r="A1386" i="2"/>
  <c r="A1387" i="2"/>
  <c r="A1387" i="4" s="1"/>
  <c r="A1388" i="2"/>
  <c r="A1389" i="2"/>
  <c r="A1390" i="2"/>
  <c r="A1391" i="2"/>
  <c r="A1392" i="2"/>
  <c r="A1392" i="4" s="1"/>
  <c r="A1393" i="2"/>
  <c r="A1393" i="4" s="1"/>
  <c r="A1394" i="2"/>
  <c r="A1394" i="4" s="1"/>
  <c r="A1395" i="2"/>
  <c r="A1396" i="2"/>
  <c r="A1397" i="2"/>
  <c r="A1398" i="2"/>
  <c r="A1399" i="2"/>
  <c r="A1399" i="4" s="1"/>
  <c r="A1400" i="2"/>
  <c r="A1401" i="2"/>
  <c r="A1402" i="2"/>
  <c r="A1403" i="2"/>
  <c r="A1404" i="2"/>
  <c r="A1404" i="4" s="1"/>
  <c r="A1405" i="2"/>
  <c r="A1405" i="4" s="1"/>
  <c r="A1406" i="2"/>
  <c r="A1406" i="4" s="1"/>
  <c r="A1407" i="2"/>
  <c r="A1408" i="2"/>
  <c r="A1409" i="2"/>
  <c r="A1410" i="2"/>
  <c r="A1411" i="2"/>
  <c r="A1411" i="4" s="1"/>
  <c r="A1412" i="2"/>
  <c r="A1413" i="2"/>
  <c r="A1414" i="2"/>
  <c r="A1415" i="2"/>
  <c r="A1416" i="2"/>
  <c r="A1416" i="4" s="1"/>
  <c r="A1417" i="2"/>
  <c r="A1417" i="4" s="1"/>
  <c r="A1418" i="2"/>
  <c r="A1418" i="4" s="1"/>
  <c r="A1419" i="2"/>
  <c r="A1420" i="2"/>
  <c r="A1421" i="2"/>
  <c r="A1422" i="2"/>
  <c r="A1423" i="2"/>
  <c r="A1423" i="4" s="1"/>
  <c r="A1424" i="2"/>
  <c r="A1425" i="2"/>
  <c r="A1426" i="2"/>
  <c r="A1427" i="2"/>
  <c r="A1428" i="2"/>
  <c r="A1428" i="4" s="1"/>
  <c r="A1429" i="2"/>
  <c r="A1429" i="4" s="1"/>
  <c r="A1430" i="2"/>
  <c r="A1430" i="4" s="1"/>
  <c r="A1431" i="2"/>
  <c r="A1432" i="2"/>
  <c r="A1433" i="2"/>
  <c r="A1434" i="2"/>
  <c r="A1435" i="2"/>
  <c r="A1435" i="4" s="1"/>
  <c r="A1436" i="2"/>
  <c r="A1437" i="2"/>
  <c r="A1438" i="2"/>
  <c r="A1439" i="2"/>
  <c r="A1440" i="2"/>
  <c r="A1440" i="4" s="1"/>
  <c r="A1441" i="2"/>
  <c r="A1441" i="4" s="1"/>
  <c r="A1442" i="2"/>
  <c r="A1442" i="4" s="1"/>
  <c r="A1443" i="2"/>
  <c r="A1444" i="2"/>
  <c r="A1445" i="2"/>
  <c r="A1446" i="2"/>
  <c r="A1447" i="2"/>
  <c r="A1447" i="4" s="1"/>
  <c r="A1448" i="2"/>
  <c r="A1449" i="2"/>
  <c r="A1450" i="2"/>
  <c r="A1451" i="2"/>
  <c r="A1452" i="2"/>
  <c r="A1452" i="4" s="1"/>
  <c r="A1453" i="2"/>
  <c r="A1453" i="4" s="1"/>
  <c r="A1454" i="2"/>
  <c r="A1454" i="4" s="1"/>
  <c r="A1455" i="2"/>
  <c r="A1456" i="2"/>
  <c r="A1457" i="2"/>
  <c r="A1458" i="2"/>
  <c r="A1459" i="2"/>
  <c r="A1459" i="4" s="1"/>
  <c r="A1460" i="2"/>
  <c r="A1461" i="2"/>
  <c r="A1462" i="2"/>
  <c r="A1463" i="2"/>
  <c r="A1464" i="2"/>
  <c r="A1464" i="4" s="1"/>
  <c r="A1465" i="2"/>
  <c r="A1465" i="4" s="1"/>
  <c r="A1466" i="2"/>
  <c r="A1466" i="4" s="1"/>
  <c r="A1467" i="2"/>
  <c r="A1468" i="2"/>
  <c r="A1469" i="2"/>
  <c r="A1470" i="2"/>
  <c r="A1471" i="2"/>
  <c r="A1471" i="4" s="1"/>
  <c r="A1472" i="2"/>
  <c r="A1473" i="2"/>
  <c r="A1474" i="2"/>
  <c r="A1475" i="2"/>
  <c r="A1476" i="2"/>
  <c r="A1476" i="4" s="1"/>
  <c r="A1477" i="2"/>
  <c r="A1477" i="4" s="1"/>
  <c r="A1478" i="2"/>
  <c r="A1478" i="4" s="1"/>
  <c r="A1479" i="2"/>
  <c r="A1480" i="2"/>
  <c r="A1481" i="2"/>
  <c r="A1482" i="2"/>
  <c r="A1483" i="2"/>
  <c r="A1483" i="4" s="1"/>
  <c r="A1484" i="2"/>
  <c r="A1485" i="2"/>
  <c r="A1486" i="2"/>
  <c r="A1487" i="2"/>
  <c r="A1488" i="2"/>
  <c r="A1488" i="4" s="1"/>
  <c r="A1489" i="2"/>
  <c r="A1489" i="4" s="1"/>
  <c r="A1490" i="2"/>
  <c r="A1490" i="4" s="1"/>
  <c r="A1491" i="2"/>
  <c r="A1492" i="2"/>
  <c r="A1493" i="2"/>
  <c r="A1494" i="2"/>
  <c r="A1495" i="2"/>
  <c r="A1495" i="4" s="1"/>
  <c r="A1496" i="2"/>
  <c r="A1497" i="2"/>
  <c r="A1498" i="2"/>
  <c r="A1499" i="2"/>
  <c r="A1500" i="2"/>
  <c r="A1500" i="4" s="1"/>
  <c r="A1501" i="2"/>
  <c r="A1501" i="4" s="1"/>
  <c r="A1502" i="2"/>
  <c r="A1502" i="4" s="1"/>
  <c r="A1503" i="2"/>
  <c r="A1504" i="2"/>
  <c r="A1505" i="2"/>
  <c r="A1506" i="2"/>
  <c r="A1507" i="2"/>
  <c r="A1507" i="4" s="1"/>
  <c r="A1508" i="2"/>
  <c r="A1509" i="2"/>
  <c r="A1510" i="2"/>
  <c r="A1511" i="2"/>
  <c r="A1512" i="2"/>
  <c r="A1512" i="4" s="1"/>
  <c r="A1513" i="2"/>
  <c r="A1513" i="4" s="1"/>
  <c r="A1514" i="2"/>
  <c r="A1514" i="4" s="1"/>
  <c r="A1515" i="2"/>
  <c r="A1516" i="2"/>
  <c r="A1517" i="2"/>
  <c r="A1518" i="2"/>
  <c r="A1519" i="2"/>
  <c r="A1519" i="4" s="1"/>
  <c r="A1520" i="2"/>
  <c r="A1521" i="2"/>
  <c r="A1522" i="2"/>
  <c r="A1523" i="2"/>
  <c r="A1524" i="2"/>
  <c r="A1524" i="4" s="1"/>
  <c r="A1525" i="2"/>
  <c r="A1525" i="4" s="1"/>
  <c r="A1526" i="2"/>
  <c r="A1526" i="4" s="1"/>
  <c r="A1527" i="2"/>
  <c r="A1528" i="2"/>
  <c r="A1529" i="2"/>
  <c r="A1530" i="2"/>
  <c r="A1531" i="2"/>
  <c r="A1531" i="4" s="1"/>
  <c r="A1532" i="2"/>
  <c r="A1533" i="2"/>
  <c r="A1534" i="2"/>
  <c r="A1535" i="2"/>
  <c r="A1536" i="2"/>
  <c r="A1536" i="4" s="1"/>
  <c r="A1537" i="2"/>
  <c r="A1537" i="4" s="1"/>
  <c r="A1538" i="2"/>
  <c r="A1538" i="4" s="1"/>
  <c r="A1539" i="2"/>
  <c r="A1540" i="2"/>
  <c r="A1541" i="2"/>
  <c r="A1542" i="2"/>
  <c r="A1543" i="2"/>
  <c r="A1543" i="4" s="1"/>
  <c r="A1544" i="2"/>
  <c r="A1545" i="2"/>
  <c r="A1546" i="2"/>
  <c r="A1547" i="2"/>
  <c r="A1548" i="2"/>
  <c r="A1548" i="4" s="1"/>
  <c r="A1549" i="2"/>
  <c r="A1549" i="4" s="1"/>
  <c r="A1550" i="2"/>
  <c r="A1550" i="4" s="1"/>
  <c r="A1551" i="2"/>
  <c r="A1552" i="2"/>
  <c r="A1553" i="2"/>
  <c r="A1554" i="2"/>
  <c r="A1555" i="2"/>
  <c r="A1555" i="4" s="1"/>
  <c r="A1556" i="2"/>
  <c r="A1557" i="2"/>
  <c r="A1558" i="2"/>
  <c r="A1559" i="2"/>
  <c r="A1560" i="2"/>
  <c r="A1560" i="4" s="1"/>
  <c r="A1561" i="2"/>
  <c r="A1561" i="4" s="1"/>
  <c r="A1562" i="2"/>
  <c r="A1562" i="4" s="1"/>
  <c r="A1563" i="2"/>
  <c r="A1564" i="2"/>
  <c r="A1565" i="2"/>
  <c r="A1566" i="2"/>
  <c r="A1567" i="2"/>
  <c r="A1567" i="4" s="1"/>
  <c r="A1568" i="2"/>
  <c r="A1569" i="2"/>
  <c r="A1570" i="2"/>
  <c r="A1571" i="2"/>
  <c r="A1572" i="2"/>
  <c r="A1572" i="4" s="1"/>
  <c r="A1573" i="2"/>
  <c r="A1573" i="4" s="1"/>
  <c r="A1574" i="2"/>
  <c r="A1574" i="4" s="1"/>
  <c r="A1575" i="2"/>
  <c r="A1576" i="2"/>
  <c r="A1577" i="2"/>
  <c r="A1578" i="2"/>
  <c r="A1579" i="2"/>
  <c r="A1579" i="4" s="1"/>
  <c r="A1580" i="2"/>
  <c r="A1581" i="2"/>
  <c r="A1582" i="2"/>
  <c r="A1583" i="2"/>
  <c r="A1584" i="2"/>
  <c r="A1584" i="4" s="1"/>
  <c r="A1585" i="2"/>
  <c r="A1585" i="4" s="1"/>
  <c r="A1586" i="2"/>
  <c r="A1586" i="4" s="1"/>
  <c r="A1587" i="2"/>
  <c r="A1588" i="2"/>
  <c r="A1589" i="2"/>
  <c r="A1590" i="2"/>
  <c r="A1591" i="2"/>
  <c r="A1591" i="4" s="1"/>
  <c r="A1592" i="2"/>
  <c r="A1593" i="2"/>
  <c r="A1594" i="2"/>
  <c r="A1595" i="2"/>
  <c r="A1596" i="2"/>
  <c r="A1596" i="4" s="1"/>
  <c r="A1597" i="2"/>
  <c r="A1597" i="4" s="1"/>
  <c r="A1598" i="2"/>
  <c r="A1598" i="4" s="1"/>
  <c r="A1599" i="2"/>
  <c r="A1600" i="2"/>
  <c r="A1601" i="2"/>
  <c r="A1602" i="2"/>
  <c r="A1603" i="2"/>
  <c r="A1603" i="4" s="1"/>
  <c r="A1604" i="2"/>
  <c r="A1605" i="2"/>
  <c r="A1606" i="2"/>
  <c r="A1607" i="2"/>
  <c r="A1608" i="2"/>
  <c r="A1608" i="4" s="1"/>
  <c r="A1609" i="2"/>
  <c r="A1609" i="4" s="1"/>
  <c r="A1610" i="2"/>
  <c r="A1610" i="4" s="1"/>
  <c r="A1611" i="2"/>
  <c r="A1612" i="2"/>
  <c r="A1613" i="2"/>
  <c r="A1614" i="2"/>
  <c r="A1615" i="2"/>
  <c r="A1615" i="4" s="1"/>
  <c r="A1616" i="2"/>
  <c r="A1617" i="2"/>
  <c r="A1618" i="2"/>
  <c r="A1619" i="2"/>
  <c r="A1620" i="2"/>
  <c r="A1620" i="4" s="1"/>
  <c r="A1621" i="2"/>
  <c r="A1621" i="4" s="1"/>
  <c r="A1622" i="2"/>
  <c r="A1622" i="4" s="1"/>
  <c r="A1623" i="2"/>
  <c r="A1624" i="2"/>
  <c r="A1625" i="2"/>
  <c r="A1626" i="2"/>
  <c r="A1627" i="2"/>
  <c r="A1627" i="4" s="1"/>
  <c r="A1628" i="2"/>
  <c r="A1629" i="2"/>
  <c r="A1630" i="2"/>
  <c r="A1631" i="2"/>
  <c r="A1632" i="2"/>
  <c r="A1632" i="4" s="1"/>
  <c r="A1633" i="2"/>
  <c r="A1633" i="4" s="1"/>
  <c r="A1634" i="2"/>
  <c r="A1634" i="4" s="1"/>
  <c r="A1635" i="2"/>
  <c r="A1636" i="2"/>
  <c r="A1637" i="2"/>
  <c r="A1638" i="2"/>
  <c r="A1639" i="2"/>
  <c r="A1639" i="4" s="1"/>
  <c r="A1640" i="2"/>
  <c r="A1641" i="2"/>
  <c r="A1642" i="2"/>
  <c r="A1643" i="2"/>
  <c r="A1644" i="2"/>
  <c r="A1644" i="4" s="1"/>
  <c r="A1645" i="2"/>
  <c r="A1645" i="4" s="1"/>
  <c r="A1646" i="2"/>
  <c r="A1646" i="4" s="1"/>
  <c r="A1647" i="2"/>
  <c r="A1648" i="2"/>
  <c r="A1649" i="2"/>
  <c r="A1650" i="2"/>
  <c r="A1651" i="2"/>
  <c r="A1651" i="4" s="1"/>
  <c r="A1652" i="2"/>
  <c r="A1653" i="2"/>
  <c r="A1654" i="2"/>
  <c r="A1655" i="2"/>
  <c r="A1656" i="2"/>
  <c r="A1656" i="4" s="1"/>
  <c r="A1657" i="2"/>
  <c r="A1657" i="4" s="1"/>
  <c r="A1658" i="2"/>
  <c r="A1658" i="4" s="1"/>
  <c r="A1659" i="2"/>
  <c r="A1660" i="2"/>
  <c r="A1661" i="2"/>
  <c r="A1662" i="2"/>
  <c r="A1663" i="2"/>
  <c r="A1663" i="4" s="1"/>
  <c r="A1664" i="2"/>
  <c r="A1665" i="2"/>
  <c r="A1666" i="2"/>
  <c r="A1667" i="2"/>
  <c r="A1668" i="2"/>
  <c r="A1668" i="4" s="1"/>
  <c r="A1669" i="2"/>
  <c r="A1669" i="4" s="1"/>
  <c r="A1670" i="2"/>
  <c r="A1670" i="4" s="1"/>
  <c r="A1671" i="2"/>
  <c r="A1672" i="2"/>
  <c r="A1673" i="2"/>
  <c r="A1674" i="2"/>
  <c r="A1675" i="2"/>
  <c r="A1675" i="4" s="1"/>
  <c r="A1676" i="2"/>
  <c r="A1677" i="2"/>
  <c r="A1678" i="2"/>
  <c r="A1679" i="2"/>
  <c r="A1680" i="2"/>
  <c r="A1680" i="4" s="1"/>
  <c r="A1681" i="2"/>
  <c r="A1681" i="4" s="1"/>
  <c r="A1682" i="2"/>
  <c r="A1682" i="4" s="1"/>
  <c r="A1683" i="2"/>
  <c r="A1684" i="2"/>
  <c r="A1685" i="2"/>
  <c r="A1686" i="2"/>
  <c r="A1687" i="2"/>
  <c r="A1687" i="4" s="1"/>
  <c r="A1688" i="2"/>
  <c r="A1689" i="2"/>
  <c r="A1690" i="2"/>
  <c r="A1691" i="2"/>
  <c r="A1692" i="2"/>
  <c r="A1692" i="4" s="1"/>
  <c r="A1693" i="2"/>
  <c r="A1693" i="4" s="1"/>
  <c r="A1694" i="2"/>
  <c r="A1694" i="4" s="1"/>
  <c r="A1695" i="2"/>
  <c r="A1696" i="2"/>
  <c r="A1697" i="2"/>
  <c r="A1698" i="2"/>
  <c r="A1699" i="2"/>
  <c r="A1699" i="4" s="1"/>
  <c r="A1700" i="2"/>
  <c r="A1701" i="2"/>
  <c r="A1702" i="2"/>
  <c r="A1703" i="2"/>
  <c r="A1704" i="2"/>
  <c r="A1704" i="4" s="1"/>
  <c r="A1705" i="2"/>
  <c r="A1705" i="4" s="1"/>
  <c r="A1706" i="2"/>
  <c r="A1706" i="4" s="1"/>
  <c r="A1707" i="2"/>
  <c r="A1708" i="2"/>
  <c r="A1709" i="2"/>
  <c r="A1710" i="2"/>
  <c r="A1711" i="2"/>
  <c r="A1711" i="4" s="1"/>
  <c r="A1712" i="2"/>
  <c r="A1713" i="2"/>
  <c r="A1714" i="2"/>
  <c r="A1715" i="2"/>
  <c r="A1716" i="2"/>
  <c r="A1716" i="4" s="1"/>
  <c r="A1717" i="2"/>
  <c r="A1717" i="4" s="1"/>
  <c r="A1718" i="2"/>
  <c r="A1718" i="4" s="1"/>
  <c r="A1719" i="2"/>
  <c r="A1720" i="2"/>
  <c r="A1721" i="2"/>
  <c r="A1722" i="2"/>
  <c r="A1723" i="2"/>
  <c r="A1723" i="4" s="1"/>
  <c r="A1724" i="2"/>
  <c r="A1725" i="2"/>
  <c r="A1726" i="2"/>
  <c r="A1727" i="2"/>
  <c r="A1728" i="2"/>
  <c r="A1728" i="4" s="1"/>
  <c r="A1729" i="2"/>
  <c r="A1729" i="4" s="1"/>
  <c r="A1730" i="2"/>
  <c r="A1730" i="4" s="1"/>
  <c r="A1731" i="2"/>
  <c r="A1732" i="2"/>
  <c r="A1733" i="2"/>
  <c r="A1734" i="2"/>
  <c r="A1735" i="2"/>
  <c r="A1736" i="2"/>
  <c r="A1737" i="2"/>
  <c r="A1738" i="2"/>
  <c r="A1739" i="2"/>
  <c r="A1740" i="2"/>
  <c r="A1740" i="4" s="1"/>
  <c r="A1741" i="2"/>
  <c r="A1741" i="4" s="1"/>
  <c r="A1742" i="2"/>
  <c r="A1742" i="4" s="1"/>
  <c r="A1743" i="2"/>
  <c r="A1744" i="2"/>
  <c r="A1745" i="2"/>
  <c r="A1746" i="2"/>
  <c r="A1747" i="2"/>
  <c r="A1747" i="4" s="1"/>
  <c r="A1748" i="2"/>
  <c r="A1749" i="2"/>
  <c r="A1750" i="2"/>
  <c r="A1751" i="2"/>
  <c r="A1752" i="2"/>
  <c r="A1752" i="4" s="1"/>
  <c r="A1753" i="2"/>
  <c r="A1753" i="4" s="1"/>
  <c r="A1754" i="2"/>
  <c r="A1754" i="4" s="1"/>
  <c r="A1755" i="2"/>
  <c r="A1756" i="2"/>
  <c r="A1757" i="2"/>
  <c r="A1758" i="2"/>
  <c r="A1759" i="2"/>
  <c r="A1759" i="4" s="1"/>
  <c r="A1760" i="2"/>
  <c r="A1761" i="2"/>
  <c r="A1762" i="2"/>
  <c r="A1763" i="2"/>
  <c r="A1764" i="2"/>
  <c r="A1764" i="4" s="1"/>
  <c r="A1765" i="2"/>
  <c r="A1765" i="4" s="1"/>
  <c r="A1766" i="2"/>
  <c r="A1766" i="4" s="1"/>
  <c r="A1767" i="2"/>
  <c r="A1768" i="2"/>
  <c r="A1769" i="2"/>
  <c r="A1770" i="2"/>
  <c r="A1771" i="2"/>
  <c r="A1771" i="4" s="1"/>
  <c r="A1772" i="2"/>
  <c r="A1773" i="2"/>
  <c r="A1774" i="2"/>
  <c r="A1775" i="2"/>
  <c r="A1776" i="2"/>
  <c r="A1776" i="4" s="1"/>
  <c r="A1777" i="2"/>
  <c r="A1777" i="4" s="1"/>
  <c r="A1778" i="2"/>
  <c r="A1778" i="4" s="1"/>
  <c r="A1779" i="2"/>
  <c r="A1780" i="2"/>
  <c r="A1781" i="2"/>
  <c r="A1782" i="2"/>
  <c r="A1783" i="2"/>
  <c r="A1783" i="4" s="1"/>
  <c r="A1784" i="2"/>
  <c r="A1785" i="2"/>
  <c r="A1786" i="2"/>
  <c r="A1787" i="2"/>
  <c r="A1788" i="2"/>
  <c r="A1788" i="4" s="1"/>
  <c r="A1789" i="2"/>
  <c r="A1789" i="4" s="1"/>
  <c r="A1790" i="2"/>
  <c r="A1790" i="4" s="1"/>
  <c r="A1791" i="2"/>
  <c r="A1792" i="2"/>
  <c r="A1793" i="2"/>
  <c r="A1794" i="2"/>
  <c r="A1795" i="2"/>
  <c r="A1795" i="4" s="1"/>
  <c r="A1796" i="2"/>
  <c r="A1797" i="2"/>
  <c r="A1798" i="2"/>
  <c r="A1799" i="2"/>
  <c r="A1800" i="2"/>
  <c r="A1800" i="4" s="1"/>
  <c r="A1801" i="2"/>
  <c r="A1801" i="4" s="1"/>
  <c r="A1802" i="2"/>
  <c r="A1802" i="4" s="1"/>
  <c r="A1803" i="2"/>
  <c r="A1804" i="2"/>
  <c r="A1805" i="2"/>
  <c r="A1806" i="2"/>
  <c r="A1807" i="2"/>
  <c r="A1807" i="4" s="1"/>
  <c r="A1808" i="2"/>
  <c r="A1809" i="2"/>
  <c r="A1810" i="2"/>
  <c r="A1811" i="2"/>
  <c r="A1812" i="2"/>
  <c r="A1812" i="4" s="1"/>
  <c r="A1813" i="2"/>
  <c r="A1813" i="4" s="1"/>
  <c r="A1814" i="2"/>
  <c r="A1814" i="4" s="1"/>
  <c r="A1815" i="2"/>
  <c r="A1816" i="2"/>
  <c r="A1817" i="2"/>
  <c r="A1818" i="2"/>
  <c r="A1819" i="2"/>
  <c r="A1819" i="4" s="1"/>
  <c r="A1820" i="2"/>
  <c r="A1821" i="2"/>
  <c r="A1822" i="2"/>
  <c r="A1823" i="2"/>
  <c r="A1824" i="2"/>
  <c r="A1824" i="4" s="1"/>
  <c r="A1825" i="2"/>
  <c r="A1825" i="4" s="1"/>
  <c r="A1826" i="2"/>
  <c r="A1826" i="4" s="1"/>
  <c r="A1827" i="2"/>
  <c r="A1828" i="2"/>
  <c r="A1829" i="2"/>
  <c r="A1830" i="2"/>
  <c r="A1831" i="2"/>
  <c r="A1831" i="4" s="1"/>
  <c r="A1832" i="2"/>
  <c r="A1833" i="2"/>
  <c r="A1834" i="2"/>
  <c r="A1835" i="2"/>
  <c r="A1836" i="2"/>
  <c r="A1836" i="4" s="1"/>
  <c r="A1837" i="2"/>
  <c r="A1837" i="4" s="1"/>
  <c r="A1838" i="2"/>
  <c r="A1838" i="4" s="1"/>
  <c r="A1839" i="2"/>
  <c r="A1840" i="2"/>
  <c r="A1841" i="2"/>
  <c r="A1842" i="2"/>
  <c r="A1843" i="2"/>
  <c r="A1843" i="4" s="1"/>
  <c r="A1844" i="2"/>
  <c r="A1845" i="2"/>
  <c r="A1846" i="2"/>
  <c r="A1847" i="2"/>
  <c r="A1848" i="2"/>
  <c r="A1848" i="4" s="1"/>
  <c r="A1849" i="2"/>
  <c r="A1849" i="4" s="1"/>
  <c r="A1850" i="2"/>
  <c r="A1850" i="4" s="1"/>
  <c r="A1851" i="2"/>
  <c r="A1852" i="2"/>
  <c r="A1853" i="2"/>
  <c r="A1854" i="2"/>
  <c r="A1855" i="2"/>
  <c r="A1855" i="4" s="1"/>
  <c r="A1856" i="2"/>
  <c r="A1857" i="2"/>
  <c r="A1858" i="2"/>
  <c r="A1859" i="2"/>
  <c r="A1860" i="2"/>
  <c r="A1860" i="4" s="1"/>
  <c r="A1861" i="2"/>
  <c r="A1861" i="4" s="1"/>
  <c r="A1862" i="2"/>
  <c r="A1862" i="4" s="1"/>
  <c r="A1863" i="2"/>
  <c r="A1864" i="2"/>
  <c r="A1865" i="2"/>
  <c r="A1866" i="2"/>
  <c r="A1867" i="2"/>
  <c r="A1867" i="4" s="1"/>
  <c r="A1868" i="2"/>
  <c r="A1869" i="2"/>
  <c r="A1870" i="2"/>
  <c r="A1871" i="2"/>
  <c r="A1872" i="2"/>
  <c r="A1872" i="4" s="1"/>
  <c r="A1873" i="2"/>
  <c r="A1873" i="4" s="1"/>
  <c r="A1874" i="2"/>
  <c r="A1874" i="4" s="1"/>
  <c r="A1875" i="2"/>
  <c r="A1876" i="2"/>
  <c r="A1877" i="2"/>
  <c r="A1878" i="2"/>
  <c r="A1879" i="2"/>
  <c r="A1879" i="4" s="1"/>
  <c r="A1880" i="2"/>
  <c r="A1881" i="2"/>
  <c r="A1882" i="2"/>
  <c r="A1883" i="2"/>
  <c r="A1884" i="2"/>
  <c r="A1884" i="4" s="1"/>
  <c r="A1885" i="2"/>
  <c r="A1885" i="4" s="1"/>
  <c r="A1886" i="2"/>
  <c r="A1886" i="4" s="1"/>
  <c r="A1887" i="2"/>
  <c r="A1888" i="2"/>
  <c r="A1889" i="2"/>
  <c r="A1890" i="2"/>
  <c r="A1891" i="2"/>
  <c r="A1891" i="4" s="1"/>
  <c r="A1892" i="2"/>
  <c r="A1893" i="2"/>
  <c r="A1894" i="2"/>
  <c r="A1895" i="2"/>
  <c r="A1896" i="2"/>
  <c r="A1896" i="4" s="1"/>
  <c r="A1897" i="2"/>
  <c r="A1897" i="4" s="1"/>
  <c r="A1898" i="2"/>
  <c r="A1898" i="4" s="1"/>
  <c r="A1899" i="2"/>
  <c r="A1900" i="2"/>
  <c r="A1901" i="2"/>
  <c r="A1902" i="2"/>
  <c r="A1903" i="2"/>
  <c r="A1903" i="4" s="1"/>
  <c r="A1904" i="2"/>
  <c r="A1905" i="2"/>
  <c r="A1906" i="2"/>
  <c r="A1907" i="2"/>
  <c r="A1908" i="2"/>
  <c r="A1908" i="4" s="1"/>
  <c r="A1909" i="2"/>
  <c r="A1909" i="4" s="1"/>
  <c r="A1910" i="2"/>
  <c r="A1910" i="4" s="1"/>
  <c r="A1911" i="2"/>
  <c r="A1912" i="2"/>
  <c r="A1913" i="2"/>
  <c r="A1914" i="2"/>
  <c r="A1915" i="2"/>
  <c r="A1915" i="4" s="1"/>
  <c r="A1916" i="2"/>
  <c r="A1917" i="2"/>
  <c r="A1918" i="2"/>
  <c r="A1919" i="2"/>
  <c r="A1920" i="2"/>
  <c r="A1920" i="4" s="1"/>
  <c r="A1921" i="2"/>
  <c r="A1921" i="4" s="1"/>
  <c r="A1922" i="2"/>
  <c r="A1922" i="4" s="1"/>
  <c r="A1923" i="2"/>
  <c r="A1924" i="2"/>
  <c r="A1925" i="2"/>
  <c r="A1926" i="2"/>
  <c r="A1927" i="2"/>
  <c r="A1927" i="4" s="1"/>
  <c r="A1928" i="2"/>
  <c r="A1929" i="2"/>
  <c r="A1930" i="2"/>
  <c r="A1931" i="2"/>
  <c r="A1932" i="2"/>
  <c r="A1932" i="4" s="1"/>
  <c r="A1933" i="2"/>
  <c r="A1933" i="4" s="1"/>
  <c r="A1934" i="2"/>
  <c r="A1934" i="4" s="1"/>
  <c r="A1935" i="2"/>
  <c r="A1936" i="2"/>
  <c r="A1937" i="2"/>
  <c r="A1938" i="2"/>
  <c r="A1939" i="2"/>
  <c r="A1939" i="4" s="1"/>
  <c r="A1940" i="2"/>
  <c r="A1941" i="2"/>
  <c r="A1942" i="2"/>
  <c r="A1943" i="2"/>
  <c r="A1944" i="2"/>
  <c r="A1944" i="4" s="1"/>
  <c r="A1945" i="2"/>
  <c r="A1945" i="4" s="1"/>
  <c r="A1946" i="2"/>
  <c r="A1946" i="4" s="1"/>
  <c r="A1947" i="2"/>
  <c r="A1948" i="2"/>
  <c r="A1949" i="2"/>
  <c r="A1950" i="2"/>
  <c r="A1951" i="2"/>
  <c r="A1951" i="4" s="1"/>
  <c r="A1952" i="2"/>
  <c r="A1953" i="2"/>
  <c r="A1954" i="2"/>
  <c r="A1955" i="2"/>
  <c r="A1956" i="2"/>
  <c r="A1956" i="4" s="1"/>
  <c r="A1957" i="2"/>
  <c r="A1957" i="4" s="1"/>
  <c r="A1958" i="2"/>
  <c r="A1958" i="4" s="1"/>
  <c r="A1959" i="2"/>
  <c r="A1960" i="2"/>
  <c r="A1961" i="2"/>
  <c r="A1962" i="2"/>
  <c r="A1963" i="2"/>
  <c r="A1963" i="4" s="1"/>
  <c r="A1964" i="2"/>
  <c r="A1965" i="2"/>
  <c r="A1966" i="2"/>
  <c r="A1967" i="2"/>
  <c r="A1968" i="2"/>
  <c r="A1968" i="4" s="1"/>
  <c r="A1969" i="2"/>
  <c r="A1969" i="4" s="1"/>
  <c r="A1970" i="2"/>
  <c r="A1970" i="4" s="1"/>
  <c r="A1971" i="2"/>
  <c r="A1972" i="2"/>
  <c r="A1973" i="2"/>
  <c r="A1974" i="2"/>
  <c r="A1975" i="2"/>
  <c r="A1975" i="4" s="1"/>
  <c r="A1976" i="2"/>
  <c r="A1977" i="2"/>
  <c r="A1978" i="2"/>
  <c r="A1979" i="2"/>
  <c r="A1980" i="2"/>
  <c r="A1980" i="4" s="1"/>
  <c r="A1981" i="2"/>
  <c r="A1981" i="4" s="1"/>
  <c r="A1982" i="2"/>
  <c r="A1982" i="4" s="1"/>
  <c r="A1983" i="2"/>
  <c r="A1984" i="2"/>
  <c r="A1985" i="2"/>
  <c r="A1986" i="2"/>
  <c r="A1987" i="2"/>
  <c r="A1987" i="4" s="1"/>
  <c r="A1988" i="2"/>
  <c r="A1989" i="2"/>
  <c r="A1990" i="2"/>
  <c r="A1991" i="2"/>
  <c r="A1992" i="2"/>
  <c r="A1992" i="4" s="1"/>
  <c r="A1993" i="2"/>
  <c r="A1993" i="4" s="1"/>
  <c r="A1994" i="2"/>
  <c r="A1994" i="4" s="1"/>
  <c r="A1995" i="2"/>
  <c r="A1996" i="2"/>
  <c r="A1997" i="2"/>
  <c r="A1998" i="2"/>
  <c r="A1999" i="2"/>
  <c r="A1999" i="4" s="1"/>
  <c r="A2000" i="2"/>
  <c r="A2001" i="2"/>
  <c r="A2002" i="2"/>
  <c r="A2003" i="2"/>
  <c r="A2004" i="2"/>
  <c r="A2004" i="4" s="1"/>
  <c r="A2005" i="2"/>
  <c r="A2005" i="4" s="1"/>
  <c r="A2006" i="2"/>
  <c r="A2006" i="4" s="1"/>
  <c r="A2007" i="2"/>
  <c r="A2008" i="2"/>
  <c r="A2009" i="2"/>
  <c r="A2010" i="2"/>
  <c r="A2011" i="2"/>
  <c r="A2011" i="4" s="1"/>
  <c r="A2012" i="2"/>
  <c r="A2013" i="2"/>
  <c r="A2014" i="2"/>
  <c r="A2015" i="2"/>
  <c r="A2016" i="2"/>
  <c r="A2016" i="4" s="1"/>
  <c r="A2017" i="2"/>
  <c r="A2017" i="4" s="1"/>
  <c r="A2018" i="2"/>
  <c r="A2018" i="4" s="1"/>
  <c r="A2019" i="2"/>
  <c r="A2020" i="2"/>
  <c r="A2021" i="2"/>
  <c r="A2022" i="2"/>
  <c r="A2023" i="2"/>
  <c r="A2024" i="2"/>
  <c r="A2025" i="2"/>
  <c r="A2026" i="2"/>
  <c r="A2027" i="2"/>
  <c r="A2028" i="2"/>
  <c r="A2028" i="4" s="1"/>
  <c r="A2029" i="2"/>
  <c r="A2029" i="4" s="1"/>
  <c r="A2030" i="2"/>
  <c r="A2030" i="4" s="1"/>
  <c r="A2031" i="2"/>
  <c r="A2032" i="2"/>
  <c r="A2033" i="2"/>
  <c r="A2034" i="2"/>
  <c r="A2035" i="2"/>
  <c r="A2035" i="4" s="1"/>
  <c r="A2036" i="2"/>
  <c r="A2037" i="2"/>
  <c r="A2038" i="2"/>
  <c r="A2039" i="2"/>
  <c r="A2040" i="2"/>
  <c r="A2040" i="4" s="1"/>
  <c r="A2041" i="2"/>
  <c r="A2041" i="4" s="1"/>
  <c r="A2042" i="2"/>
  <c r="A2042" i="4" s="1"/>
  <c r="A2043" i="2"/>
  <c r="A2044" i="2"/>
  <c r="A2045" i="2"/>
  <c r="A2046" i="2"/>
  <c r="A2047" i="2"/>
  <c r="A2047" i="4" s="1"/>
  <c r="A2048" i="2"/>
  <c r="A2049" i="2"/>
  <c r="A2050" i="2"/>
  <c r="A2051" i="2"/>
  <c r="A2052" i="2"/>
  <c r="A2052" i="4" s="1"/>
  <c r="A2053" i="2"/>
  <c r="A2053" i="4" s="1"/>
  <c r="A2054" i="2"/>
  <c r="A2054" i="4" s="1"/>
  <c r="A2055" i="2"/>
  <c r="A2056" i="2"/>
  <c r="A2057" i="2"/>
  <c r="A2058" i="2"/>
  <c r="A2059" i="2"/>
  <c r="A2059" i="4" s="1"/>
  <c r="A2060" i="2"/>
  <c r="A2061" i="2"/>
  <c r="A2062" i="2"/>
  <c r="A2063" i="2"/>
  <c r="A2064" i="2"/>
  <c r="A2064" i="4" s="1"/>
  <c r="A2065" i="2"/>
  <c r="A2065" i="4" s="1"/>
  <c r="A2066" i="2"/>
  <c r="A2066" i="4" s="1"/>
  <c r="A2067" i="2"/>
  <c r="A2068" i="2"/>
  <c r="A2069" i="2"/>
  <c r="A2070" i="2"/>
  <c r="A2071" i="2"/>
  <c r="A2071" i="4" s="1"/>
  <c r="A2072" i="2"/>
  <c r="A2073" i="2"/>
  <c r="A2074" i="2"/>
  <c r="A2075" i="2"/>
  <c r="A2076" i="2"/>
  <c r="A2076" i="4" s="1"/>
  <c r="A2077" i="2"/>
  <c r="A2077" i="4" s="1"/>
  <c r="A2078" i="2"/>
  <c r="A2078" i="4" s="1"/>
  <c r="A2079" i="2"/>
  <c r="A2080" i="2"/>
  <c r="A2081" i="2"/>
  <c r="A2082" i="2"/>
  <c r="A2083" i="2"/>
  <c r="A2083" i="4" s="1"/>
  <c r="A2084" i="2"/>
  <c r="A2085" i="2"/>
  <c r="A2086" i="2"/>
  <c r="A2087" i="2"/>
  <c r="A2088" i="2"/>
  <c r="A2088" i="4" s="1"/>
  <c r="A2089" i="2"/>
  <c r="A2089" i="4" s="1"/>
  <c r="A2090" i="2"/>
  <c r="A2090" i="4" s="1"/>
  <c r="A2091" i="2"/>
  <c r="A2092" i="2"/>
  <c r="A2093" i="2"/>
  <c r="A2094" i="2"/>
  <c r="A2095" i="2"/>
  <c r="A2095" i="4" s="1"/>
  <c r="A2096" i="2"/>
  <c r="A2097" i="2"/>
  <c r="A2098" i="2"/>
  <c r="A2099" i="2"/>
  <c r="A2100" i="2"/>
  <c r="A2100" i="4" s="1"/>
  <c r="A2101" i="2"/>
  <c r="A2101" i="4" s="1"/>
  <c r="A2102" i="2"/>
  <c r="A2102" i="4" s="1"/>
  <c r="A2103" i="2"/>
  <c r="A2104" i="2"/>
  <c r="A2105" i="2"/>
  <c r="A2106" i="2"/>
  <c r="A2107" i="2"/>
  <c r="A2107" i="4" s="1"/>
  <c r="A2108" i="2"/>
  <c r="A2109" i="2"/>
  <c r="A2110" i="2"/>
  <c r="A2111" i="2"/>
  <c r="A2112" i="2"/>
  <c r="A2112" i="4" s="1"/>
  <c r="A2113" i="2"/>
  <c r="A2113" i="4" s="1"/>
  <c r="A2114" i="2"/>
  <c r="A2114" i="4" s="1"/>
  <c r="A2115" i="2"/>
  <c r="A2116" i="2"/>
  <c r="A2117" i="2"/>
  <c r="A2118" i="2"/>
  <c r="A2119" i="2"/>
  <c r="A2119" i="4" s="1"/>
  <c r="A2120" i="2"/>
  <c r="A2121" i="2"/>
  <c r="A2122" i="2"/>
  <c r="A2123" i="2"/>
  <c r="A2124" i="2"/>
  <c r="A2124" i="4" s="1"/>
  <c r="A2125" i="2"/>
  <c r="A2125" i="4" s="1"/>
  <c r="A2126" i="2"/>
  <c r="A2126" i="4" s="1"/>
  <c r="A2127" i="2"/>
  <c r="A2128" i="2"/>
  <c r="A2129" i="2"/>
  <c r="A2130" i="2"/>
  <c r="A2131" i="2"/>
  <c r="A2131" i="4" s="1"/>
  <c r="A2132" i="2"/>
  <c r="A2133" i="2"/>
  <c r="A2134" i="2"/>
  <c r="A2135" i="2"/>
  <c r="A2136" i="2"/>
  <c r="A2136" i="4" s="1"/>
  <c r="A2137" i="2"/>
  <c r="A2137" i="4" s="1"/>
  <c r="A2138" i="2"/>
  <c r="A2138" i="4" s="1"/>
  <c r="A2139" i="2"/>
  <c r="A2140" i="2"/>
  <c r="A2141" i="2"/>
  <c r="A2142" i="2"/>
  <c r="A2143" i="2"/>
  <c r="A2143" i="4" s="1"/>
  <c r="A2144" i="2"/>
  <c r="A2145" i="2"/>
  <c r="A2146" i="2"/>
  <c r="A2147" i="2"/>
  <c r="A2148" i="2"/>
  <c r="A2148" i="4" s="1"/>
  <c r="A2149" i="2"/>
  <c r="A2149" i="4" s="1"/>
  <c r="A2150" i="2"/>
  <c r="A2150" i="4" s="1"/>
  <c r="A2151" i="2"/>
  <c r="A2152" i="2"/>
  <c r="A2153" i="2"/>
  <c r="A2154" i="2"/>
  <c r="A2155" i="2"/>
  <c r="A2155" i="4" s="1"/>
  <c r="A2156" i="2"/>
  <c r="A2157" i="2"/>
  <c r="A2158" i="2"/>
  <c r="A2159" i="2"/>
  <c r="A2160" i="2"/>
  <c r="A2160" i="4" s="1"/>
  <c r="A2161" i="2"/>
  <c r="A2161" i="4" s="1"/>
  <c r="A2162" i="2"/>
  <c r="A2162" i="4" s="1"/>
  <c r="A2163" i="2"/>
  <c r="A2164" i="2"/>
  <c r="A2165" i="2"/>
  <c r="A2166" i="2"/>
  <c r="A2167" i="2"/>
  <c r="A2168" i="2"/>
  <c r="A2169" i="2"/>
  <c r="A2170" i="2"/>
  <c r="A2171" i="2"/>
  <c r="A2172" i="2"/>
  <c r="A2172" i="4" s="1"/>
  <c r="A2173" i="2"/>
  <c r="A2173" i="4" s="1"/>
  <c r="A2174" i="2"/>
  <c r="A2174" i="4" s="1"/>
  <c r="A2175" i="2"/>
  <c r="A2176" i="2"/>
  <c r="A2177" i="2"/>
  <c r="A2178" i="2"/>
  <c r="A2179" i="2"/>
  <c r="A2179" i="4" s="1"/>
  <c r="A2180" i="2"/>
  <c r="A2181" i="2"/>
  <c r="A2182" i="2"/>
  <c r="A2183" i="2"/>
  <c r="A2184" i="2"/>
  <c r="A2184" i="4" s="1"/>
  <c r="A2185" i="2"/>
  <c r="A2185" i="4" s="1"/>
  <c r="A2186" i="2"/>
  <c r="A2186" i="4" s="1"/>
  <c r="A2187" i="2"/>
  <c r="A2188" i="2"/>
  <c r="A2189" i="2"/>
  <c r="A2190" i="2"/>
  <c r="A2191" i="2"/>
  <c r="A2191" i="4" s="1"/>
  <c r="A2192" i="2"/>
  <c r="A2193" i="2"/>
  <c r="A2194" i="2"/>
  <c r="A2195" i="2"/>
  <c r="A2196" i="2"/>
  <c r="A2196" i="4" s="1"/>
  <c r="A2197" i="2"/>
  <c r="A2197" i="4" s="1"/>
  <c r="A2198" i="2"/>
  <c r="A2198" i="4" s="1"/>
  <c r="A2199" i="2"/>
  <c r="A2200" i="2"/>
  <c r="A2201" i="2"/>
  <c r="A2202" i="2"/>
  <c r="A2203" i="2"/>
  <c r="A2203" i="4" s="1"/>
  <c r="A2204" i="2"/>
  <c r="A2205" i="2"/>
  <c r="A2206" i="2"/>
  <c r="A2207" i="2"/>
  <c r="A2208" i="2"/>
  <c r="A2208" i="4" s="1"/>
  <c r="A2209" i="2"/>
  <c r="A2209" i="4" s="1"/>
  <c r="A2210" i="2"/>
  <c r="A2210" i="4" s="1"/>
  <c r="A2211" i="2"/>
  <c r="A2212" i="2"/>
  <c r="A2213" i="2"/>
  <c r="A2214" i="2"/>
  <c r="A2215" i="2"/>
  <c r="A2215" i="4" s="1"/>
  <c r="A2216" i="2"/>
  <c r="A2217" i="2"/>
  <c r="A2218" i="2"/>
  <c r="A2219" i="2"/>
  <c r="A2220" i="2"/>
  <c r="A2220" i="4" s="1"/>
  <c r="A2221" i="2"/>
  <c r="A2221" i="4" s="1"/>
  <c r="A2222" i="2"/>
  <c r="A2222" i="4" s="1"/>
  <c r="A2223" i="2"/>
  <c r="A2224" i="2"/>
  <c r="A2225" i="2"/>
  <c r="A2226" i="2"/>
  <c r="A2227" i="2"/>
  <c r="A2227" i="4" s="1"/>
  <c r="A2228" i="2"/>
  <c r="A2229" i="2"/>
  <c r="A2230" i="2"/>
  <c r="A2231" i="2"/>
  <c r="A2232" i="2"/>
  <c r="A2232" i="4" s="1"/>
  <c r="A2233" i="2"/>
  <c r="A2233" i="4" s="1"/>
  <c r="A2234" i="2"/>
  <c r="A2234" i="4" s="1"/>
  <c r="A2235" i="2"/>
  <c r="A2236" i="2"/>
  <c r="A2237" i="2"/>
  <c r="A2238" i="2"/>
  <c r="A2238" i="4" s="1"/>
  <c r="A2239" i="2"/>
  <c r="A2239" i="4" s="1"/>
  <c r="A2240" i="2"/>
  <c r="A2241" i="2"/>
  <c r="A2242" i="2"/>
  <c r="A2243" i="2"/>
  <c r="A2243" i="4" s="1"/>
  <c r="A2244" i="2"/>
  <c r="A2244" i="4" s="1"/>
  <c r="A2245" i="2"/>
  <c r="A2245" i="4" s="1"/>
  <c r="A2246" i="2"/>
  <c r="A2246" i="4" s="1"/>
  <c r="A2247" i="2"/>
  <c r="A2248" i="2"/>
  <c r="A2249" i="2"/>
  <c r="A2250" i="2"/>
  <c r="A2250" i="4" s="1"/>
  <c r="A2251" i="2"/>
  <c r="A2251" i="4" s="1"/>
  <c r="A2252" i="2"/>
  <c r="A2253" i="2"/>
  <c r="A2254" i="2"/>
  <c r="A2255" i="2"/>
  <c r="A2256" i="2"/>
  <c r="A2256" i="4" s="1"/>
  <c r="A2257" i="2"/>
  <c r="A2257" i="4" s="1"/>
  <c r="A2258" i="2"/>
  <c r="A2258" i="4" s="1"/>
  <c r="A2259" i="2"/>
  <c r="A2260" i="2"/>
  <c r="A2261" i="2"/>
  <c r="A2262" i="2"/>
  <c r="A2262" i="4" s="1"/>
  <c r="A2263" i="2"/>
  <c r="A2264" i="2"/>
  <c r="A2265" i="2"/>
  <c r="A2266" i="2"/>
  <c r="A2267" i="2"/>
  <c r="A2267" i="4" s="1"/>
  <c r="A2268" i="2"/>
  <c r="A2268" i="4" s="1"/>
  <c r="A2269" i="2"/>
  <c r="A2269" i="4" s="1"/>
  <c r="A2270" i="2"/>
  <c r="A2270" i="4" s="1"/>
  <c r="A2271" i="2"/>
  <c r="A2272" i="2"/>
  <c r="A2273" i="2"/>
  <c r="A2274" i="2"/>
  <c r="A2274" i="4" s="1"/>
  <c r="A2275" i="2"/>
  <c r="A2275" i="4" s="1"/>
  <c r="A2276" i="2"/>
  <c r="A2277" i="2"/>
  <c r="A2278" i="2"/>
  <c r="A2279" i="2"/>
  <c r="A2280" i="2"/>
  <c r="A2280" i="4" s="1"/>
  <c r="A2281" i="2"/>
  <c r="A2281" i="4" s="1"/>
  <c r="A2282" i="2"/>
  <c r="A2282" i="4" s="1"/>
  <c r="A2283" i="2"/>
  <c r="A2284" i="2"/>
  <c r="A2285" i="2"/>
  <c r="A2286" i="2"/>
  <c r="A2286" i="4" s="1"/>
  <c r="A2287" i="2"/>
  <c r="A2287" i="4" s="1"/>
  <c r="A2288" i="2"/>
  <c r="A2289" i="2"/>
  <c r="A2290" i="2"/>
  <c r="A2291" i="2"/>
  <c r="A2291" i="4" s="1"/>
  <c r="A2292" i="2"/>
  <c r="A2292" i="4" s="1"/>
  <c r="A2293" i="2"/>
  <c r="A2293" i="4" s="1"/>
  <c r="A2294" i="2"/>
  <c r="A2294" i="4" s="1"/>
  <c r="A2295" i="2"/>
  <c r="A2296" i="2"/>
  <c r="A2297" i="2"/>
  <c r="A2298" i="2"/>
  <c r="A2298" i="4" s="1"/>
  <c r="A2299" i="2"/>
  <c r="A2299" i="4" s="1"/>
  <c r="A2300" i="2"/>
  <c r="A2301" i="2"/>
  <c r="A2302" i="2"/>
  <c r="A2303" i="2"/>
  <c r="A2304" i="2"/>
  <c r="A2304" i="4" s="1"/>
  <c r="A2305" i="2"/>
  <c r="A2305" i="4" s="1"/>
  <c r="A2306" i="2"/>
  <c r="A2306" i="4" s="1"/>
  <c r="A2307" i="2"/>
  <c r="A2308" i="2"/>
  <c r="A2309" i="2"/>
  <c r="A2310" i="2"/>
  <c r="A2310" i="4" s="1"/>
  <c r="A2311" i="2"/>
  <c r="A2311" i="4" s="1"/>
  <c r="A2312" i="2"/>
  <c r="A2313" i="2"/>
  <c r="A2314" i="2"/>
  <c r="A2315" i="2"/>
  <c r="A2316" i="2"/>
  <c r="A2316" i="4" s="1"/>
  <c r="A2317" i="2"/>
  <c r="A2317" i="4" s="1"/>
  <c r="A2318" i="2"/>
  <c r="A2318" i="4" s="1"/>
  <c r="A2319" i="2"/>
  <c r="A2320" i="2"/>
  <c r="A2321" i="2"/>
  <c r="A2322" i="2"/>
  <c r="A2322" i="4" s="1"/>
  <c r="A2323" i="2"/>
  <c r="A2323" i="4" s="1"/>
  <c r="A2324" i="2"/>
  <c r="A2325" i="2"/>
  <c r="A2326" i="2"/>
  <c r="A2327" i="2"/>
  <c r="A2328" i="2"/>
  <c r="A2328" i="4" s="1"/>
  <c r="A2329" i="2"/>
  <c r="A2329" i="4" s="1"/>
  <c r="A2330" i="2"/>
  <c r="A2330" i="4" s="1"/>
  <c r="A2331" i="2"/>
  <c r="A2332" i="2"/>
  <c r="A2333" i="2"/>
  <c r="A2334" i="2"/>
  <c r="A2334" i="4" s="1"/>
  <c r="A2335" i="2"/>
  <c r="A2335" i="4" s="1"/>
  <c r="A2336" i="2"/>
  <c r="A2337" i="2"/>
  <c r="A2338" i="2"/>
  <c r="A2339" i="2"/>
  <c r="A2339" i="4" s="1"/>
  <c r="A2340" i="2"/>
  <c r="A2340" i="4" s="1"/>
  <c r="A2341" i="2"/>
  <c r="A2341" i="4" s="1"/>
  <c r="A2342" i="2"/>
  <c r="A2342" i="4" s="1"/>
  <c r="A2343" i="2"/>
  <c r="A2344" i="2"/>
  <c r="A2345" i="2"/>
  <c r="A2346" i="2"/>
  <c r="A2346" i="4" s="1"/>
  <c r="A2347" i="2"/>
  <c r="A2347" i="4" s="1"/>
  <c r="A2348" i="2"/>
  <c r="A2349" i="2"/>
  <c r="A2350" i="2"/>
  <c r="A2351" i="2"/>
  <c r="A2352" i="2"/>
  <c r="A2352" i="4" s="1"/>
  <c r="A2353" i="2"/>
  <c r="A2353" i="4" s="1"/>
  <c r="A2354" i="2"/>
  <c r="A2354" i="4" s="1"/>
  <c r="A2355" i="2"/>
  <c r="A2356" i="2"/>
  <c r="A2357" i="2"/>
  <c r="A2358" i="2"/>
  <c r="A2358" i="4" s="1"/>
  <c r="A2359" i="2"/>
  <c r="A2359" i="4" s="1"/>
  <c r="A2360" i="2"/>
  <c r="A2361" i="2"/>
  <c r="A2362" i="2"/>
  <c r="A2363" i="2"/>
  <c r="A2363" i="4" s="1"/>
  <c r="A2364" i="2"/>
  <c r="A2364" i="4" s="1"/>
  <c r="A2365" i="2"/>
  <c r="A2365" i="4" s="1"/>
  <c r="A2366" i="2"/>
  <c r="A2366" i="4" s="1"/>
  <c r="A2367" i="2"/>
  <c r="A2368" i="2"/>
  <c r="A2369" i="2"/>
  <c r="A2370" i="2"/>
  <c r="A2370" i="4" s="1"/>
  <c r="A2371" i="2"/>
  <c r="A2371" i="4" s="1"/>
  <c r="A2372" i="2"/>
  <c r="A2373" i="2"/>
  <c r="A2374" i="2"/>
  <c r="A2375" i="2"/>
  <c r="A2376" i="2"/>
  <c r="A2376" i="4" s="1"/>
  <c r="A2377" i="2"/>
  <c r="A2377" i="4" s="1"/>
  <c r="A2378" i="2"/>
  <c r="A2378" i="4" s="1"/>
  <c r="A2379" i="2"/>
  <c r="A2380" i="2"/>
  <c r="A2381" i="2"/>
  <c r="A2382" i="2"/>
  <c r="A2382" i="4" s="1"/>
  <c r="A2383" i="2"/>
  <c r="A2383" i="4" s="1"/>
  <c r="A2384" i="2"/>
  <c r="A2385" i="2"/>
  <c r="A2386" i="2"/>
  <c r="A2387" i="2"/>
  <c r="A2387" i="4" s="1"/>
  <c r="A2388" i="2"/>
  <c r="A2388" i="4" s="1"/>
  <c r="A2389" i="2"/>
  <c r="A2389" i="4" s="1"/>
  <c r="A2390" i="2"/>
  <c r="A2390" i="4" s="1"/>
  <c r="A2391" i="2"/>
  <c r="A2392" i="2"/>
  <c r="A2393" i="2"/>
  <c r="A2394" i="2"/>
  <c r="A2394" i="4" s="1"/>
  <c r="A2395" i="2"/>
  <c r="A2395" i="4" s="1"/>
  <c r="A2396" i="2"/>
  <c r="A2397" i="2"/>
  <c r="A2398" i="2"/>
  <c r="A2399" i="2"/>
  <c r="A2400" i="2"/>
  <c r="A2400" i="4" s="1"/>
  <c r="A2401" i="2"/>
  <c r="A2401" i="4" s="1"/>
  <c r="A2402" i="2"/>
  <c r="A2402" i="4" s="1"/>
  <c r="A2403" i="2"/>
  <c r="A2404" i="2"/>
  <c r="A2405" i="2"/>
  <c r="A2406" i="2"/>
  <c r="A2406" i="4" s="1"/>
  <c r="A2407" i="2"/>
  <c r="A2407" i="4" s="1"/>
  <c r="A2408" i="2"/>
  <c r="A2409" i="2"/>
  <c r="A2410" i="2"/>
  <c r="A2411" i="2"/>
  <c r="A2411" i="4" s="1"/>
  <c r="A2412" i="2"/>
  <c r="A2412" i="4" s="1"/>
  <c r="A2413" i="2"/>
  <c r="A2413" i="4" s="1"/>
  <c r="A2414" i="2"/>
  <c r="A2414" i="4" s="1"/>
  <c r="A2415" i="2"/>
  <c r="A2416" i="2"/>
  <c r="A2417" i="2"/>
  <c r="A2418" i="2"/>
  <c r="A2418" i="4" s="1"/>
  <c r="A2419" i="2"/>
  <c r="A2419" i="4" s="1"/>
  <c r="A2420" i="2"/>
  <c r="A2421" i="2"/>
  <c r="A2422" i="2"/>
  <c r="A2423" i="2"/>
  <c r="A2424" i="2"/>
  <c r="A2424" i="4" s="1"/>
  <c r="A2425" i="2"/>
  <c r="A2425" i="4" s="1"/>
  <c r="A2426" i="2"/>
  <c r="A2426" i="4" s="1"/>
  <c r="A2427" i="2"/>
  <c r="A2428" i="2"/>
  <c r="A2429" i="2"/>
  <c r="A2430" i="2"/>
  <c r="A2430" i="4" s="1"/>
  <c r="A2431" i="2"/>
  <c r="A2431" i="4" s="1"/>
  <c r="A2432" i="2"/>
  <c r="A2433" i="2"/>
  <c r="A2434" i="2"/>
  <c r="A2435" i="2"/>
  <c r="A2435" i="4" s="1"/>
  <c r="A2436" i="2"/>
  <c r="A2436" i="4" s="1"/>
  <c r="A2437" i="2"/>
  <c r="A2437" i="4" s="1"/>
  <c r="A2438" i="2"/>
  <c r="A2438" i="4" s="1"/>
  <c r="A2439" i="2"/>
  <c r="A2440" i="2"/>
  <c r="A2441" i="2"/>
  <c r="A2442" i="2"/>
  <c r="A2442" i="4" s="1"/>
  <c r="A2443" i="2"/>
  <c r="A2443" i="4" s="1"/>
  <c r="A2444" i="2"/>
  <c r="A2445" i="2"/>
  <c r="A2446" i="2"/>
  <c r="A2447" i="2"/>
  <c r="A2448" i="2"/>
  <c r="A2448" i="4" s="1"/>
  <c r="A2449" i="2"/>
  <c r="A2449" i="4" s="1"/>
  <c r="A2450" i="2"/>
  <c r="A2450" i="4" s="1"/>
  <c r="A2451" i="2"/>
  <c r="A2452" i="2"/>
  <c r="A2453" i="2"/>
  <c r="A2454" i="2"/>
  <c r="A2454" i="4" s="1"/>
  <c r="A2455" i="2"/>
  <c r="A2455" i="4" s="1"/>
  <c r="A2456" i="2"/>
  <c r="A2457" i="2"/>
  <c r="A2458" i="2"/>
  <c r="A2459" i="2"/>
  <c r="A2459" i="4" s="1"/>
  <c r="A2460" i="2"/>
  <c r="A2460" i="4" s="1"/>
  <c r="A2461" i="2"/>
  <c r="A2461" i="4" s="1"/>
  <c r="A2462" i="2"/>
  <c r="A2462" i="4" s="1"/>
  <c r="A2463" i="2"/>
  <c r="A2464" i="2"/>
  <c r="A2465" i="2"/>
  <c r="A2466" i="2"/>
  <c r="A2466" i="4" s="1"/>
  <c r="A2467" i="2"/>
  <c r="A2467" i="4" s="1"/>
  <c r="A2468" i="2"/>
  <c r="A2469" i="2"/>
  <c r="A2470" i="2"/>
  <c r="A2471" i="2"/>
  <c r="A2472" i="2"/>
  <c r="A2472" i="4" s="1"/>
  <c r="A2473" i="2"/>
  <c r="A2473" i="4" s="1"/>
  <c r="A2474" i="2"/>
  <c r="A2474" i="4" s="1"/>
  <c r="A2475" i="2"/>
  <c r="A2476" i="2"/>
  <c r="A2477" i="2"/>
  <c r="A2478" i="2"/>
  <c r="A2478" i="4" s="1"/>
  <c r="A2479" i="2"/>
  <c r="A2479" i="4" s="1"/>
  <c r="A2480" i="2"/>
  <c r="A2481" i="2"/>
  <c r="A2482" i="2"/>
  <c r="A2483" i="2"/>
  <c r="A2483" i="4" s="1"/>
  <c r="A2484" i="2"/>
  <c r="A2484" i="4" s="1"/>
  <c r="A2485" i="2"/>
  <c r="A2485" i="4" s="1"/>
  <c r="A2486" i="2"/>
  <c r="A2486" i="4" s="1"/>
  <c r="A2487" i="2"/>
  <c r="A2488" i="2"/>
  <c r="A2489" i="2"/>
  <c r="A2490" i="2"/>
  <c r="A2490" i="4" s="1"/>
  <c r="A2491" i="2"/>
  <c r="A2491" i="4" s="1"/>
  <c r="A2492" i="2"/>
  <c r="A2493" i="2"/>
  <c r="A2494" i="2"/>
  <c r="A2495" i="2"/>
  <c r="A2496" i="2"/>
  <c r="A2496" i="4" s="1"/>
  <c r="A2497" i="2"/>
  <c r="A2497" i="4" s="1"/>
  <c r="A2498" i="2"/>
  <c r="A2498" i="4" s="1"/>
  <c r="A2499" i="2"/>
  <c r="A2500" i="2"/>
  <c r="A2501" i="2"/>
  <c r="A2502" i="2"/>
  <c r="A2502" i="4" s="1"/>
  <c r="A2503" i="2"/>
  <c r="A2503" i="4" s="1"/>
  <c r="A2504" i="2"/>
  <c r="A2505" i="2"/>
  <c r="A2506" i="2"/>
  <c r="A2507" i="2"/>
  <c r="A2507" i="4" s="1"/>
  <c r="A2508" i="2"/>
  <c r="A2508" i="4" s="1"/>
  <c r="A2509" i="2"/>
  <c r="A2509" i="4" s="1"/>
  <c r="A2510" i="2"/>
  <c r="A2510" i="4" s="1"/>
  <c r="A2511" i="2"/>
  <c r="A2512" i="2"/>
  <c r="A2513" i="2"/>
  <c r="A2514" i="2"/>
  <c r="A2514" i="4" s="1"/>
  <c r="A2515" i="2"/>
  <c r="A2515" i="4" s="1"/>
  <c r="A2516" i="2"/>
  <c r="A2517" i="2"/>
  <c r="A2518" i="2"/>
  <c r="A2519" i="2"/>
  <c r="A2520" i="2"/>
  <c r="A2520" i="4" s="1"/>
  <c r="A2521" i="2"/>
  <c r="A2521" i="4" s="1"/>
  <c r="A2522" i="2"/>
  <c r="A2522" i="4" s="1"/>
  <c r="A2523" i="2"/>
  <c r="A2524" i="2"/>
  <c r="A2525" i="2"/>
  <c r="A2526" i="2"/>
  <c r="A2526" i="4" s="1"/>
  <c r="A2527" i="2"/>
  <c r="A2527" i="4" s="1"/>
  <c r="A2528" i="2"/>
  <c r="A2529" i="2"/>
  <c r="A2530" i="2"/>
  <c r="A2531" i="2"/>
  <c r="A2531" i="4" s="1"/>
  <c r="A2532" i="2"/>
  <c r="A2532" i="4" s="1"/>
  <c r="A2533" i="2"/>
  <c r="A2533" i="4" s="1"/>
  <c r="A2534" i="2"/>
  <c r="A2534" i="4" s="1"/>
  <c r="A2535" i="2"/>
  <c r="A2536" i="2"/>
  <c r="A2537" i="2"/>
  <c r="A2538" i="2"/>
  <c r="A2538" i="4" s="1"/>
  <c r="A2539" i="2"/>
  <c r="A2539" i="4" s="1"/>
  <c r="A2540" i="2"/>
  <c r="A2541" i="2"/>
  <c r="A2542" i="2"/>
  <c r="A2543" i="2"/>
  <c r="A2544" i="2"/>
  <c r="A2544" i="4" s="1"/>
  <c r="A2545" i="2"/>
  <c r="A2545" i="4" s="1"/>
  <c r="A2546" i="2"/>
  <c r="A2546" i="4" s="1"/>
  <c r="A2547" i="2"/>
  <c r="A2548" i="2"/>
  <c r="A2549" i="2"/>
  <c r="A2550" i="2"/>
  <c r="A2550" i="4" s="1"/>
  <c r="A2551" i="2"/>
  <c r="A2551" i="4" s="1"/>
  <c r="A2552" i="2"/>
  <c r="A2553" i="2"/>
  <c r="A2554" i="2"/>
  <c r="A2555" i="2"/>
  <c r="A2555" i="4" s="1"/>
  <c r="A2556" i="2"/>
  <c r="A2556" i="4" s="1"/>
  <c r="A2557" i="2"/>
  <c r="A2557" i="4" s="1"/>
  <c r="A2558" i="2"/>
  <c r="A2558" i="4" s="1"/>
  <c r="A2559" i="2"/>
  <c r="A2560" i="2"/>
  <c r="A2561" i="2"/>
  <c r="A2562" i="2"/>
  <c r="A2562" i="4" s="1"/>
  <c r="A2563" i="2"/>
  <c r="A2563" i="4" s="1"/>
  <c r="A2564" i="2"/>
  <c r="A2565" i="2"/>
  <c r="A2566" i="2"/>
  <c r="A2567" i="2"/>
  <c r="A2568" i="2"/>
  <c r="A2568" i="4" s="1"/>
  <c r="A2569" i="2"/>
  <c r="A2569" i="4" s="1"/>
  <c r="A2570" i="2"/>
  <c r="A2570" i="4" s="1"/>
  <c r="A2571" i="2"/>
  <c r="A2572" i="2"/>
  <c r="A2573" i="2"/>
  <c r="A2574" i="2"/>
  <c r="A2574" i="4" s="1"/>
  <c r="A2575" i="2"/>
  <c r="A2575" i="4" s="1"/>
  <c r="A2576" i="2"/>
  <c r="A2577" i="2"/>
  <c r="A2578" i="2"/>
  <c r="A2579" i="2"/>
  <c r="A2579" i="4" s="1"/>
  <c r="A2580" i="2"/>
  <c r="A2580" i="4" s="1"/>
  <c r="A2581" i="2"/>
  <c r="A2581" i="4" s="1"/>
  <c r="A2582" i="2"/>
  <c r="A2582" i="4" s="1"/>
  <c r="A2583" i="2"/>
  <c r="A2584" i="2"/>
  <c r="A2585" i="2"/>
  <c r="A2586" i="2"/>
  <c r="A2586" i="4" s="1"/>
  <c r="A2587" i="2"/>
  <c r="A2587" i="4" s="1"/>
  <c r="A2588" i="2"/>
  <c r="A2589" i="2"/>
  <c r="A2590" i="2"/>
  <c r="A2591" i="2"/>
  <c r="A2592" i="2"/>
  <c r="A2592" i="4" s="1"/>
  <c r="A2593" i="2"/>
  <c r="A2593" i="4" s="1"/>
  <c r="A2594" i="2"/>
  <c r="A2594" i="4" s="1"/>
  <c r="A2595" i="2"/>
  <c r="A2596" i="2"/>
  <c r="A2597" i="2"/>
  <c r="A2598" i="2"/>
  <c r="A2598" i="4" s="1"/>
  <c r="A2599" i="2"/>
  <c r="A2599" i="4" s="1"/>
  <c r="A2600" i="2"/>
  <c r="A2601" i="2"/>
  <c r="A2602" i="2"/>
  <c r="A2603" i="2"/>
  <c r="A2603" i="4" s="1"/>
  <c r="A2604" i="2"/>
  <c r="A2604" i="4" s="1"/>
  <c r="A2605" i="2"/>
  <c r="A2605" i="4" s="1"/>
  <c r="A2606" i="2"/>
  <c r="A2606" i="4" s="1"/>
  <c r="A2607" i="2"/>
  <c r="A2608" i="2"/>
  <c r="A2609" i="2"/>
  <c r="A2610" i="2"/>
  <c r="A2610" i="4" s="1"/>
  <c r="A2611" i="2"/>
  <c r="A2611" i="4" s="1"/>
  <c r="A2612" i="2"/>
  <c r="A2613" i="2"/>
  <c r="A2614" i="2"/>
  <c r="A2615" i="2"/>
  <c r="A2616" i="2"/>
  <c r="A2616" i="4" s="1"/>
  <c r="A2617" i="2"/>
  <c r="A2617" i="4" s="1"/>
  <c r="A2618" i="2"/>
  <c r="A2618" i="4" s="1"/>
  <c r="A2619" i="2"/>
  <c r="A2620" i="2"/>
  <c r="A2621" i="2"/>
  <c r="A2622" i="2"/>
  <c r="A2622" i="4" s="1"/>
  <c r="A2623" i="2"/>
  <c r="A2623" i="4" s="1"/>
  <c r="A2624" i="2"/>
  <c r="A2625" i="2"/>
  <c r="A2626" i="2"/>
  <c r="A2627" i="2"/>
  <c r="A2627" i="4" s="1"/>
  <c r="A2628" i="2"/>
  <c r="A2628" i="4" s="1"/>
  <c r="A2629" i="2"/>
  <c r="A2629" i="4" s="1"/>
  <c r="A2630" i="2"/>
  <c r="A2630" i="4" s="1"/>
  <c r="A2631" i="2"/>
  <c r="A2632" i="2"/>
  <c r="A2633" i="2"/>
  <c r="A2634" i="2"/>
  <c r="A2634" i="4" s="1"/>
  <c r="A2635" i="2"/>
  <c r="A2635" i="4" s="1"/>
  <c r="A2636" i="2"/>
  <c r="A2637" i="2"/>
  <c r="A2638" i="2"/>
  <c r="A2639" i="2"/>
  <c r="A2640" i="2"/>
  <c r="A2640" i="4" s="1"/>
  <c r="A2641" i="2"/>
  <c r="A2641" i="4" s="1"/>
  <c r="A2642" i="2"/>
  <c r="A2642" i="4" s="1"/>
  <c r="A2643" i="2"/>
  <c r="A2644" i="2"/>
  <c r="A2645" i="2"/>
  <c r="A2646" i="2"/>
  <c r="A2646" i="4" s="1"/>
  <c r="A2647" i="2"/>
  <c r="A2647" i="4" s="1"/>
  <c r="A2648" i="2"/>
  <c r="A2649" i="2"/>
  <c r="A2650" i="2"/>
  <c r="A2651" i="2"/>
  <c r="A2651" i="4" s="1"/>
  <c r="A2652" i="2"/>
  <c r="A2652" i="4" s="1"/>
  <c r="A2653" i="2"/>
  <c r="A2653" i="4" s="1"/>
  <c r="A2654" i="2"/>
  <c r="A2654" i="4" s="1"/>
  <c r="A2655" i="2"/>
  <c r="A2656" i="2"/>
  <c r="A2657" i="2"/>
  <c r="A2658" i="2"/>
  <c r="A2658" i="4" s="1"/>
  <c r="A2659" i="2"/>
  <c r="A2659" i="4" s="1"/>
  <c r="A2660" i="2"/>
  <c r="A2661" i="2"/>
  <c r="A2662" i="2"/>
  <c r="A2663" i="2"/>
  <c r="A2664" i="2"/>
  <c r="A2664" i="4" s="1"/>
  <c r="A2665" i="2"/>
  <c r="A2665" i="4" s="1"/>
  <c r="A2666" i="2"/>
  <c r="A2666" i="4" s="1"/>
  <c r="A2667" i="2"/>
  <c r="A2668" i="2"/>
  <c r="A2669" i="2"/>
  <c r="A2670" i="2"/>
  <c r="A2670" i="4" s="1"/>
  <c r="A2671" i="2"/>
  <c r="A2671" i="4" s="1"/>
  <c r="A2672" i="2"/>
  <c r="A2673" i="2"/>
  <c r="A2674" i="2"/>
  <c r="A2675" i="2"/>
  <c r="A2675" i="4" s="1"/>
  <c r="A2676" i="2"/>
  <c r="A2676" i="4" s="1"/>
  <c r="A2677" i="2"/>
  <c r="A2677" i="4" s="1"/>
  <c r="A2678" i="2"/>
  <c r="A2678" i="4" s="1"/>
  <c r="A2679" i="2"/>
  <c r="A2680" i="2"/>
  <c r="A2681" i="2"/>
  <c r="A2682" i="2"/>
  <c r="A2682" i="4" s="1"/>
  <c r="A2683" i="2"/>
  <c r="A2683" i="4" s="1"/>
  <c r="A2684" i="2"/>
  <c r="A2685" i="2"/>
  <c r="A2686" i="2"/>
  <c r="A2687" i="2"/>
  <c r="A2688" i="2"/>
  <c r="A2688" i="4" s="1"/>
  <c r="A2689" i="2"/>
  <c r="A2689" i="4" s="1"/>
  <c r="A2690" i="2"/>
  <c r="A2690" i="4" s="1"/>
  <c r="A2691" i="2"/>
  <c r="A2692" i="2"/>
  <c r="A2693" i="2"/>
  <c r="A2694" i="2"/>
  <c r="A2694" i="4" s="1"/>
  <c r="A2695" i="2"/>
  <c r="A2695" i="4" s="1"/>
  <c r="A2696" i="2"/>
  <c r="A2697" i="2"/>
  <c r="A2698" i="2"/>
  <c r="A2699" i="2"/>
  <c r="A2699" i="4" s="1"/>
  <c r="A2700" i="2"/>
  <c r="A2700" i="4" s="1"/>
  <c r="A2701" i="2"/>
  <c r="A2701" i="4" s="1"/>
  <c r="A2702" i="2"/>
  <c r="A2702" i="4" s="1"/>
  <c r="A2703" i="2"/>
  <c r="A2704" i="2"/>
  <c r="A2705" i="2"/>
  <c r="A2706" i="2"/>
  <c r="A2706" i="4" s="1"/>
  <c r="A2707" i="2"/>
  <c r="A2707" i="4" s="1"/>
  <c r="A2708" i="2"/>
  <c r="A2709" i="2"/>
  <c r="A2710" i="2"/>
  <c r="A2711" i="2"/>
  <c r="A2712" i="2"/>
  <c r="A2712" i="4" s="1"/>
  <c r="A2713" i="2"/>
  <c r="A2713" i="4" s="1"/>
  <c r="A2714" i="2"/>
  <c r="A2714" i="4" s="1"/>
  <c r="A2715" i="2"/>
  <c r="A2716" i="2"/>
  <c r="A2717" i="2"/>
  <c r="A2718" i="2"/>
  <c r="A2718" i="4" s="1"/>
  <c r="A2719" i="2"/>
  <c r="A2719" i="4" s="1"/>
  <c r="A2720" i="2"/>
  <c r="A2721" i="2"/>
  <c r="A2722" i="2"/>
  <c r="A2723" i="2"/>
  <c r="A2723" i="4" s="1"/>
  <c r="A2724" i="2"/>
  <c r="A2724" i="4" s="1"/>
  <c r="A2725" i="2"/>
  <c r="A2725" i="4" s="1"/>
  <c r="A2726" i="2"/>
  <c r="A2726" i="4" s="1"/>
  <c r="A2727" i="2"/>
  <c r="A2728" i="2"/>
  <c r="A2729" i="2"/>
  <c r="A2730" i="2"/>
  <c r="A2730" i="4" s="1"/>
  <c r="A2731" i="2"/>
  <c r="A2731" i="4" s="1"/>
  <c r="A2732" i="2"/>
  <c r="A2733" i="2"/>
  <c r="A2734" i="2"/>
  <c r="A2735" i="2"/>
  <c r="A2736" i="2"/>
  <c r="A2736" i="4" s="1"/>
  <c r="A2737" i="2"/>
  <c r="A2737" i="4" s="1"/>
  <c r="A2738" i="2"/>
  <c r="A2738" i="4" s="1"/>
  <c r="A2739" i="2"/>
  <c r="A2740" i="2"/>
  <c r="A2741" i="2"/>
  <c r="A2742" i="2"/>
  <c r="A2742" i="4" s="1"/>
  <c r="A2743" i="2"/>
  <c r="A2743" i="4" s="1"/>
  <c r="A2744" i="2"/>
  <c r="A2745" i="2"/>
  <c r="A2746" i="2"/>
  <c r="A2747" i="2"/>
  <c r="A2747" i="4" s="1"/>
  <c r="A2748" i="2"/>
  <c r="A2748" i="4" s="1"/>
  <c r="A2749" i="2"/>
  <c r="A2749" i="4" s="1"/>
  <c r="A2750" i="2"/>
  <c r="A2750" i="4" s="1"/>
  <c r="A2751" i="2"/>
  <c r="A2752" i="2"/>
  <c r="A2753" i="2"/>
  <c r="A2754" i="2"/>
  <c r="A2754" i="4" s="1"/>
  <c r="A2755" i="2"/>
  <c r="A2755" i="4" s="1"/>
  <c r="A2756" i="2"/>
  <c r="A2757" i="2"/>
  <c r="A2758" i="2"/>
  <c r="A2759" i="2"/>
  <c r="A2760" i="2"/>
  <c r="A2760" i="4" s="1"/>
  <c r="A2761" i="2"/>
  <c r="A2761" i="4" s="1"/>
  <c r="A2762" i="2"/>
  <c r="A2762" i="4" s="1"/>
  <c r="A2763" i="2"/>
  <c r="A2764" i="2"/>
  <c r="A2765" i="2"/>
  <c r="A2766" i="2"/>
  <c r="A2766" i="4" s="1"/>
  <c r="A2767" i="2"/>
  <c r="A2767" i="4" s="1"/>
  <c r="A2768" i="2"/>
  <c r="A2769" i="2"/>
  <c r="A2770" i="2"/>
  <c r="A2771" i="2"/>
  <c r="A2772" i="2"/>
  <c r="A2772" i="4" s="1"/>
  <c r="A2773" i="2"/>
  <c r="A2773" i="4" s="1"/>
  <c r="A2774" i="2"/>
  <c r="A2774" i="4" s="1"/>
  <c r="A2775" i="2"/>
  <c r="A2776" i="2"/>
  <c r="A2777" i="2"/>
  <c r="A2778" i="2"/>
  <c r="A2778" i="4" s="1"/>
  <c r="A2779" i="2"/>
  <c r="A2779" i="4" s="1"/>
  <c r="A2780" i="2"/>
  <c r="A2781" i="2"/>
  <c r="A2782" i="2"/>
  <c r="A2783" i="2"/>
  <c r="A2784" i="2"/>
  <c r="A2784" i="4" s="1"/>
  <c r="A2785" i="2"/>
  <c r="A2785" i="4" s="1"/>
  <c r="A2786" i="2"/>
  <c r="A2786" i="4" s="1"/>
  <c r="A2787" i="2"/>
  <c r="A2788" i="2"/>
  <c r="A2789" i="2"/>
  <c r="A2790" i="2"/>
  <c r="A2790" i="4" s="1"/>
  <c r="A2791" i="2"/>
  <c r="A2791" i="4" s="1"/>
  <c r="A2792" i="2"/>
  <c r="A2793" i="2"/>
  <c r="A2794" i="2"/>
  <c r="A2795" i="2"/>
  <c r="A2795" i="4" s="1"/>
  <c r="A2796" i="2"/>
  <c r="A2796" i="4" s="1"/>
  <c r="A2797" i="2"/>
  <c r="A2797" i="4" s="1"/>
  <c r="A2798" i="2"/>
  <c r="A2798" i="4" s="1"/>
  <c r="A2799" i="2"/>
  <c r="A2800" i="2"/>
  <c r="A2801" i="2"/>
  <c r="A2802" i="2"/>
  <c r="A2802" i="4" s="1"/>
  <c r="A2803" i="2"/>
  <c r="A2803" i="4" s="1"/>
  <c r="A2804" i="2"/>
  <c r="A2805" i="2"/>
  <c r="A2806" i="2"/>
  <c r="A2807" i="2"/>
  <c r="A2808" i="2"/>
  <c r="A2808" i="4" s="1"/>
  <c r="A2809" i="2"/>
  <c r="A2809" i="4" s="1"/>
  <c r="A2810" i="2"/>
  <c r="A2810" i="4" s="1"/>
  <c r="A2811" i="2"/>
  <c r="A2812" i="2"/>
  <c r="A2813" i="2"/>
  <c r="A2814" i="2"/>
  <c r="A2814" i="4" s="1"/>
  <c r="A2815" i="2"/>
  <c r="A2815" i="4" s="1"/>
  <c r="A2816" i="2"/>
  <c r="A2817" i="2"/>
  <c r="A2818" i="2"/>
  <c r="A2819" i="2"/>
  <c r="A2819" i="4" s="1"/>
  <c r="A2820" i="2"/>
  <c r="A2820" i="4" s="1"/>
  <c r="A2821" i="2"/>
  <c r="A2821" i="4" s="1"/>
  <c r="A2822" i="2"/>
  <c r="A2822" i="4" s="1"/>
  <c r="A2823" i="2"/>
  <c r="A2824" i="2"/>
  <c r="A2825" i="2"/>
  <c r="A2826" i="2"/>
  <c r="A2826" i="4" s="1"/>
  <c r="A2827" i="2"/>
  <c r="A2827" i="4" s="1"/>
  <c r="A2828" i="2"/>
  <c r="A2829" i="2"/>
  <c r="A2830" i="2"/>
  <c r="A2831" i="2"/>
  <c r="A2832" i="2"/>
  <c r="A2832" i="4" s="1"/>
  <c r="A2833" i="2"/>
  <c r="A2833" i="4" s="1"/>
  <c r="A2834" i="2"/>
  <c r="A2834" i="4" s="1"/>
  <c r="A2835" i="2"/>
  <c r="A2836" i="2"/>
  <c r="A2837" i="2"/>
  <c r="A2838" i="2"/>
  <c r="A2838" i="4" s="1"/>
  <c r="A2839" i="2"/>
  <c r="A2839" i="4" s="1"/>
  <c r="A2840" i="2"/>
  <c r="A2841" i="2"/>
  <c r="A2842" i="2"/>
  <c r="A2843" i="2"/>
  <c r="A2843" i="4" s="1"/>
  <c r="A2844" i="2"/>
  <c r="A2844" i="4" s="1"/>
  <c r="A2845" i="2"/>
  <c r="A2845" i="4" s="1"/>
  <c r="A2846" i="2"/>
  <c r="A2846" i="4" s="1"/>
  <c r="A2847" i="2"/>
  <c r="A2848" i="2"/>
  <c r="A2849" i="2"/>
  <c r="A2850" i="2"/>
  <c r="A2850" i="4" s="1"/>
  <c r="A2851" i="2"/>
  <c r="A2851" i="4" s="1"/>
  <c r="A2852" i="2"/>
  <c r="A2853" i="2"/>
  <c r="A2854" i="2"/>
  <c r="A2855" i="2"/>
  <c r="A2856" i="2"/>
  <c r="A2856" i="4" s="1"/>
  <c r="A2857" i="2"/>
  <c r="A2857" i="4" s="1"/>
  <c r="A2858" i="2"/>
  <c r="A2858" i="4" s="1"/>
  <c r="A2859" i="2"/>
  <c r="A2860" i="2"/>
  <c r="A2861" i="2"/>
  <c r="A2862" i="2"/>
  <c r="A2862" i="4" s="1"/>
  <c r="A2863" i="2"/>
  <c r="A2863" i="4" s="1"/>
  <c r="A2864" i="2"/>
  <c r="A2865" i="2"/>
  <c r="A2866" i="2"/>
  <c r="A2867" i="2"/>
  <c r="A2868" i="2"/>
  <c r="A2868" i="4" s="1"/>
  <c r="A2869" i="2"/>
  <c r="A2869" i="4" s="1"/>
  <c r="A2870" i="2"/>
  <c r="A2870" i="4" s="1"/>
  <c r="A2871" i="2"/>
  <c r="A2872" i="2"/>
  <c r="A2873" i="2"/>
  <c r="A2874" i="2"/>
  <c r="A2874" i="4" s="1"/>
  <c r="A2875" i="2"/>
  <c r="A2875" i="4" s="1"/>
  <c r="A2876" i="2"/>
  <c r="A2877" i="2"/>
  <c r="A2878" i="2"/>
  <c r="A2879" i="2"/>
  <c r="A2880" i="2"/>
  <c r="A2880" i="4" s="1"/>
  <c r="A2881" i="2"/>
  <c r="A2881" i="4" s="1"/>
  <c r="A2882" i="2"/>
  <c r="A2882" i="4" s="1"/>
  <c r="A2883" i="2"/>
  <c r="A2884" i="2"/>
  <c r="A2885" i="2"/>
  <c r="A2886" i="2"/>
  <c r="A2886" i="4" s="1"/>
  <c r="A2887" i="2"/>
  <c r="A2887" i="4" s="1"/>
  <c r="A2888" i="2"/>
  <c r="A2889" i="2"/>
  <c r="A2890" i="2"/>
  <c r="A2891" i="2"/>
  <c r="A2891" i="4" s="1"/>
  <c r="A2892" i="2"/>
  <c r="A2892" i="4" s="1"/>
  <c r="A2893" i="2"/>
  <c r="A2893" i="4" s="1"/>
  <c r="A2894" i="2"/>
  <c r="A2894" i="4" s="1"/>
  <c r="A2895" i="2"/>
  <c r="A2896" i="2"/>
  <c r="A2897" i="2"/>
  <c r="A2898" i="2"/>
  <c r="A2898" i="4" s="1"/>
  <c r="A2899" i="2"/>
  <c r="A2899" i="4" s="1"/>
  <c r="A2900" i="2"/>
  <c r="A2901" i="2"/>
  <c r="A2902" i="2"/>
  <c r="A2903" i="2"/>
  <c r="A2904" i="2"/>
  <c r="A2904" i="4" s="1"/>
  <c r="A2905" i="2"/>
  <c r="A2905" i="4" s="1"/>
  <c r="A2906" i="2"/>
  <c r="A2906" i="4" s="1"/>
  <c r="A2907" i="2"/>
  <c r="A2908" i="2"/>
  <c r="A2909" i="2"/>
  <c r="A2910" i="2"/>
  <c r="A2910" i="4" s="1"/>
  <c r="A2911" i="2"/>
  <c r="A2911" i="4" s="1"/>
  <c r="A2912" i="2"/>
  <c r="A2913" i="2"/>
  <c r="A2914" i="2"/>
  <c r="A2915" i="2"/>
  <c r="A2915" i="4" s="1"/>
  <c r="A2916" i="2"/>
  <c r="A2916" i="4" s="1"/>
  <c r="A2917" i="2"/>
  <c r="A2917" i="4" s="1"/>
  <c r="A2918" i="2"/>
  <c r="A2918" i="4" s="1"/>
  <c r="A2919" i="2"/>
  <c r="A2920" i="2"/>
  <c r="A2921" i="2"/>
  <c r="A2922" i="2"/>
  <c r="A2922" i="4" s="1"/>
  <c r="A2923" i="2"/>
  <c r="A2923" i="4" s="1"/>
  <c r="A2924" i="2"/>
  <c r="A2925" i="2"/>
  <c r="A2926" i="2"/>
  <c r="A2927" i="2"/>
  <c r="A2928" i="2"/>
  <c r="A2928" i="4" s="1"/>
  <c r="A2929" i="2"/>
  <c r="A2929" i="4" s="1"/>
  <c r="A2930" i="2"/>
  <c r="A2930" i="4" s="1"/>
  <c r="A2931" i="2"/>
  <c r="A2932" i="2"/>
  <c r="A2933" i="2"/>
  <c r="A2934" i="2"/>
  <c r="A2934" i="4" s="1"/>
  <c r="A2935" i="2"/>
  <c r="A2935" i="4" s="1"/>
  <c r="A2936" i="2"/>
  <c r="A2937" i="2"/>
  <c r="A2938" i="2"/>
  <c r="A2939" i="2"/>
  <c r="A2939" i="4" s="1"/>
  <c r="A2940" i="2"/>
  <c r="A2940" i="4" s="1"/>
  <c r="A2941" i="2"/>
  <c r="A2941" i="4" s="1"/>
  <c r="A2942" i="2"/>
  <c r="A2942" i="4" s="1"/>
  <c r="A2943" i="2"/>
  <c r="A2944" i="2"/>
  <c r="A2945" i="2"/>
  <c r="A2946" i="2"/>
  <c r="A2946" i="4" s="1"/>
  <c r="A2947" i="2"/>
  <c r="A2947" i="4" s="1"/>
  <c r="A2948" i="2"/>
  <c r="A2949" i="2"/>
  <c r="A2950" i="2"/>
  <c r="A2951" i="2"/>
  <c r="A2952" i="2"/>
  <c r="A2952" i="4" s="1"/>
  <c r="A2953" i="2"/>
  <c r="A2953" i="4" s="1"/>
  <c r="A2954" i="2"/>
  <c r="A2954" i="4" s="1"/>
  <c r="A2955" i="2"/>
  <c r="A2956" i="2"/>
  <c r="A2957" i="2"/>
  <c r="A2958" i="2"/>
  <c r="A2958" i="4" s="1"/>
  <c r="A2959" i="2"/>
  <c r="A2959" i="4" s="1"/>
  <c r="A2960" i="2"/>
  <c r="A2961" i="2"/>
  <c r="A2962" i="2"/>
  <c r="A2963" i="2"/>
  <c r="A2963" i="4" s="1"/>
  <c r="A2964" i="2"/>
  <c r="A2964" i="4" s="1"/>
  <c r="A2965" i="2"/>
  <c r="A2965" i="4" s="1"/>
  <c r="A2966" i="2"/>
  <c r="A2966" i="4" s="1"/>
  <c r="A2967" i="2"/>
  <c r="A2968" i="2"/>
  <c r="A2969" i="2"/>
  <c r="A2970" i="2"/>
  <c r="A2970" i="4" s="1"/>
  <c r="A2971" i="2"/>
  <c r="A2971" i="4" s="1"/>
  <c r="A2972" i="2"/>
  <c r="A2973" i="2"/>
  <c r="A2974" i="2"/>
  <c r="A2975" i="2"/>
  <c r="A2976" i="2"/>
  <c r="A2976" i="4" s="1"/>
  <c r="A2977" i="2"/>
  <c r="A2977" i="4" s="1"/>
  <c r="A2978" i="2"/>
  <c r="A2978" i="4" s="1"/>
  <c r="A2979" i="2"/>
  <c r="A2980" i="2"/>
  <c r="A2981" i="2"/>
  <c r="A2982" i="2"/>
  <c r="A2982" i="4" s="1"/>
  <c r="A2983" i="2"/>
  <c r="A2983" i="4" s="1"/>
  <c r="A2984" i="2"/>
  <c r="A2985" i="2"/>
  <c r="A2986" i="2"/>
  <c r="A2987" i="2"/>
  <c r="A2987" i="4" s="1"/>
  <c r="A2988" i="2"/>
  <c r="A2988" i="4" s="1"/>
  <c r="A2989" i="2"/>
  <c r="A2989" i="4" s="1"/>
  <c r="A2990" i="2"/>
  <c r="A2990" i="4" s="1"/>
  <c r="A2991" i="2"/>
  <c r="A2992" i="2"/>
  <c r="A2993" i="2"/>
  <c r="A2994" i="2"/>
  <c r="A2994" i="4" s="1"/>
  <c r="A2995" i="2"/>
  <c r="A2995" i="4" s="1"/>
  <c r="A2996" i="2"/>
  <c r="A2997" i="2"/>
  <c r="A2998" i="2"/>
  <c r="A2999" i="2"/>
  <c r="A3000" i="2"/>
  <c r="A3000" i="4" s="1"/>
  <c r="A3001" i="2"/>
  <c r="A3001" i="4" s="1"/>
  <c r="A3002" i="2"/>
  <c r="A3002" i="4" s="1"/>
  <c r="A3003" i="2"/>
  <c r="A3004" i="2"/>
  <c r="A3005" i="2"/>
  <c r="A3006" i="2"/>
  <c r="A3006" i="4" s="1"/>
  <c r="A3007" i="2"/>
  <c r="A3007" i="4" s="1"/>
  <c r="A3008" i="2"/>
  <c r="A3009" i="2"/>
  <c r="A3010" i="2"/>
  <c r="A3011" i="2"/>
  <c r="A3011" i="4" s="1"/>
  <c r="A3012" i="2"/>
  <c r="A3012" i="4" s="1"/>
  <c r="A3013" i="2"/>
  <c r="A3013" i="4" s="1"/>
  <c r="A3014" i="2"/>
  <c r="A3014" i="4" s="1"/>
  <c r="A3015" i="2"/>
  <c r="A3016" i="2"/>
  <c r="A3017" i="2"/>
  <c r="A3018" i="2"/>
  <c r="A3018" i="4" s="1"/>
  <c r="A3019" i="2"/>
  <c r="A3019" i="4" s="1"/>
  <c r="A3020" i="2"/>
  <c r="A3021" i="2"/>
  <c r="A3022" i="2"/>
  <c r="A3023" i="2"/>
  <c r="A3024" i="2"/>
  <c r="A3024" i="4" s="1"/>
  <c r="A3025" i="2"/>
  <c r="A3025" i="4" s="1"/>
  <c r="A3026" i="2"/>
  <c r="A3026" i="4" s="1"/>
  <c r="A3027" i="2"/>
  <c r="A3028" i="2"/>
  <c r="A3029" i="2"/>
  <c r="A3030" i="2"/>
  <c r="A3030" i="4" s="1"/>
  <c r="A3031" i="2"/>
  <c r="A3031" i="4" s="1"/>
  <c r="A3032" i="2"/>
  <c r="A3033" i="2"/>
  <c r="A3034" i="2"/>
  <c r="A3035" i="2"/>
  <c r="A3035" i="4" s="1"/>
  <c r="A3036" i="2"/>
  <c r="A3037" i="2"/>
  <c r="A3037" i="4" s="1"/>
  <c r="A3038" i="2"/>
  <c r="A3038" i="4" s="1"/>
  <c r="A3039" i="2"/>
  <c r="A3040" i="2"/>
  <c r="A3041" i="2"/>
  <c r="A3042" i="2"/>
  <c r="A3042" i="4" s="1"/>
  <c r="A3043" i="2"/>
  <c r="A3043" i="4" s="1"/>
  <c r="A3044" i="2"/>
  <c r="A3045" i="2"/>
  <c r="A3046" i="2"/>
  <c r="A3047" i="2"/>
  <c r="A3048" i="2"/>
  <c r="A3048" i="4" s="1"/>
  <c r="A3049" i="2"/>
  <c r="A3049" i="4" s="1"/>
  <c r="A3050" i="2"/>
  <c r="A3050" i="4" s="1"/>
  <c r="A3051" i="2"/>
  <c r="A3052" i="2"/>
  <c r="A3053" i="2"/>
  <c r="A3054" i="2"/>
  <c r="A3054" i="4" s="1"/>
  <c r="A3055" i="2"/>
  <c r="A3055" i="4" s="1"/>
  <c r="A3056" i="2"/>
  <c r="A3057" i="2"/>
  <c r="A3058" i="2"/>
  <c r="A3059" i="2"/>
  <c r="A3059" i="4" s="1"/>
  <c r="A3060" i="2"/>
  <c r="A3060" i="4" s="1"/>
  <c r="A3061" i="2"/>
  <c r="A3061" i="4" s="1"/>
  <c r="A3062" i="2"/>
  <c r="A3062" i="4" s="1"/>
  <c r="A3063" i="2"/>
  <c r="A3064" i="2"/>
  <c r="A3065" i="2"/>
  <c r="A3066" i="2"/>
  <c r="A3066" i="4" s="1"/>
  <c r="A3067" i="2"/>
  <c r="A3067" i="4" s="1"/>
  <c r="A3068" i="2"/>
  <c r="A3069" i="2"/>
  <c r="A3070" i="2"/>
  <c r="A3071" i="2"/>
  <c r="A3072" i="2"/>
  <c r="A3072" i="4" s="1"/>
  <c r="A3073" i="2"/>
  <c r="A3073" i="4" s="1"/>
  <c r="A3074" i="2"/>
  <c r="A3074" i="4" s="1"/>
  <c r="A3075" i="2"/>
  <c r="A3076" i="2"/>
  <c r="A3077" i="2"/>
  <c r="A3078" i="2"/>
  <c r="A3078" i="4" s="1"/>
  <c r="A3079" i="2"/>
  <c r="A3079" i="4" s="1"/>
  <c r="A3080" i="2"/>
  <c r="A3081" i="2"/>
  <c r="A3082" i="2"/>
  <c r="A3083" i="2"/>
  <c r="A3083" i="4" s="1"/>
  <c r="A3084" i="2"/>
  <c r="A3084" i="4" s="1"/>
  <c r="A3085" i="2"/>
  <c r="A3085" i="4" s="1"/>
  <c r="A3086" i="2"/>
  <c r="A3086" i="4" s="1"/>
  <c r="A3087" i="2"/>
  <c r="A3088" i="2"/>
  <c r="A3089" i="2"/>
  <c r="A3090" i="2"/>
  <c r="A3090" i="4" s="1"/>
  <c r="A3091" i="2"/>
  <c r="A3091" i="4" s="1"/>
  <c r="A3092" i="2"/>
  <c r="A3093" i="2"/>
  <c r="A3094" i="2"/>
  <c r="A3095" i="2"/>
  <c r="A3096" i="2"/>
  <c r="A3096" i="4" s="1"/>
  <c r="A3097" i="2"/>
  <c r="A3097" i="4" s="1"/>
  <c r="A3098" i="2"/>
  <c r="A3098" i="4" s="1"/>
  <c r="A3099" i="2"/>
  <c r="A3100" i="2"/>
  <c r="A3101" i="2"/>
  <c r="A3102" i="2"/>
  <c r="A3102" i="4" s="1"/>
  <c r="A3103" i="2"/>
  <c r="A3103" i="4" s="1"/>
  <c r="A3104" i="2"/>
  <c r="A3105" i="2"/>
  <c r="A3106" i="2"/>
  <c r="A3107" i="2"/>
  <c r="A3107" i="4" s="1"/>
  <c r="A3108" i="2"/>
  <c r="A3108" i="4" s="1"/>
  <c r="A3109" i="2"/>
  <c r="A3109" i="4" s="1"/>
  <c r="A3110" i="2"/>
  <c r="A3110" i="4" s="1"/>
  <c r="A3111" i="2"/>
  <c r="A3112" i="2"/>
  <c r="A3113" i="2"/>
  <c r="A3114" i="2"/>
  <c r="A3114" i="4" s="1"/>
  <c r="A3115" i="2"/>
  <c r="A3115" i="4" s="1"/>
  <c r="A3116" i="2"/>
  <c r="A3117" i="2"/>
  <c r="A3118" i="2"/>
  <c r="A3119" i="2"/>
  <c r="A3120" i="2"/>
  <c r="A3120" i="4" s="1"/>
  <c r="A3121" i="2"/>
  <c r="A3121" i="4" s="1"/>
  <c r="A3122" i="2"/>
  <c r="A3122" i="4" s="1"/>
  <c r="A3123" i="2"/>
  <c r="A3124" i="2"/>
  <c r="A3125" i="2"/>
  <c r="A3126" i="2"/>
  <c r="A3126" i="4" s="1"/>
  <c r="A3127" i="2"/>
  <c r="A3127" i="4" s="1"/>
  <c r="A3128" i="2"/>
  <c r="A3129" i="2"/>
  <c r="A3130" i="2"/>
  <c r="A3131" i="2"/>
  <c r="A3131" i="4" s="1"/>
  <c r="A3132" i="2"/>
  <c r="A3132" i="4" s="1"/>
  <c r="A3133" i="2"/>
  <c r="A3133" i="4" s="1"/>
  <c r="A3134" i="2"/>
  <c r="A3134" i="4" s="1"/>
  <c r="A3135" i="2"/>
  <c r="A3136" i="2"/>
  <c r="A3137" i="2"/>
  <c r="A3138" i="2"/>
  <c r="A3138" i="4" s="1"/>
  <c r="A3139" i="2"/>
  <c r="A3139" i="4" s="1"/>
  <c r="A3140" i="2"/>
  <c r="A3141" i="2"/>
  <c r="A3142" i="2"/>
  <c r="A3143" i="2"/>
  <c r="A3144" i="2"/>
  <c r="A3144" i="4" s="1"/>
  <c r="A3145" i="2"/>
  <c r="A3145" i="4" s="1"/>
  <c r="A3146" i="2"/>
  <c r="A3146" i="4" s="1"/>
  <c r="A3147" i="2"/>
  <c r="A3148" i="2"/>
  <c r="A3149" i="2"/>
  <c r="A3150" i="2"/>
  <c r="A3150" i="4" s="1"/>
  <c r="A3151" i="2"/>
  <c r="A3151" i="4" s="1"/>
  <c r="A3152" i="2"/>
  <c r="A3153" i="2"/>
  <c r="A3154" i="2"/>
  <c r="A3155" i="2"/>
  <c r="A3155" i="4" s="1"/>
  <c r="A3156" i="2"/>
  <c r="A3156" i="4" s="1"/>
  <c r="A3157" i="2"/>
  <c r="A3157" i="4" s="1"/>
  <c r="A3158" i="2"/>
  <c r="A3158" i="4" s="1"/>
  <c r="A3159" i="2"/>
  <c r="A3160" i="2"/>
  <c r="A3161" i="2"/>
  <c r="A3162" i="2"/>
  <c r="A3162" i="4" s="1"/>
  <c r="A3163" i="2"/>
  <c r="A3163" i="4" s="1"/>
  <c r="A3164" i="2"/>
  <c r="A3165" i="2"/>
  <c r="A3166" i="2"/>
  <c r="A3167" i="2"/>
  <c r="A3168" i="2"/>
  <c r="A3168" i="4" s="1"/>
  <c r="A3169" i="2"/>
  <c r="A3169" i="4" s="1"/>
  <c r="A3170" i="2"/>
  <c r="A3170" i="4" s="1"/>
  <c r="A3171" i="2"/>
  <c r="A3172" i="2"/>
  <c r="A3173" i="2"/>
  <c r="A3174" i="2"/>
  <c r="A3174" i="4" s="1"/>
  <c r="A3175" i="2"/>
  <c r="A3175" i="4" s="1"/>
  <c r="A3176" i="2"/>
  <c r="A3177" i="2"/>
  <c r="A3178" i="2"/>
  <c r="A3179" i="2"/>
  <c r="A3179" i="4" s="1"/>
  <c r="A3180" i="2"/>
  <c r="A3180" i="4" s="1"/>
  <c r="A3181" i="2"/>
  <c r="A3181" i="4" s="1"/>
  <c r="A3182" i="2"/>
  <c r="A3182" i="4" s="1"/>
  <c r="A3183" i="2"/>
  <c r="A3184" i="2"/>
  <c r="A3185" i="2"/>
  <c r="A3186" i="2"/>
  <c r="A3186" i="4" s="1"/>
  <c r="A3187" i="2"/>
  <c r="A3187" i="4" s="1"/>
  <c r="A3188" i="2"/>
  <c r="A3189" i="2"/>
  <c r="A3190" i="2"/>
  <c r="A3191" i="2"/>
  <c r="A3192" i="2"/>
  <c r="A3192" i="4" s="1"/>
  <c r="A3193" i="2"/>
  <c r="A3193" i="4" s="1"/>
  <c r="A3194" i="2"/>
  <c r="A3194" i="4" s="1"/>
  <c r="A3195" i="2"/>
  <c r="A3196" i="2"/>
  <c r="A3197" i="2"/>
  <c r="A3198" i="2"/>
  <c r="A3198" i="4" s="1"/>
  <c r="A3199" i="2"/>
  <c r="A3199" i="4" s="1"/>
  <c r="A3200" i="2"/>
  <c r="A3201" i="2"/>
  <c r="A3202" i="2"/>
  <c r="A3203" i="2"/>
  <c r="A3203" i="4" s="1"/>
  <c r="A3204" i="2"/>
  <c r="A3204" i="4" s="1"/>
  <c r="A3205" i="2"/>
  <c r="A3205" i="4" s="1"/>
  <c r="A3206" i="2"/>
  <c r="A3206" i="4" s="1"/>
  <c r="A3207" i="2"/>
  <c r="A3208" i="2"/>
  <c r="A3209" i="2"/>
  <c r="A3210" i="2"/>
  <c r="A3210" i="4" s="1"/>
  <c r="A3211" i="2"/>
  <c r="A3211" i="4" s="1"/>
  <c r="A3212" i="2"/>
  <c r="A3213" i="2"/>
  <c r="A3214" i="2"/>
  <c r="A3215" i="2"/>
  <c r="A3216" i="2"/>
  <c r="A3216" i="4" s="1"/>
  <c r="A3217" i="2"/>
  <c r="A3217" i="4" s="1"/>
  <c r="A3218" i="2"/>
  <c r="A3218" i="4" s="1"/>
  <c r="A3219" i="2"/>
  <c r="A3220" i="2"/>
  <c r="A3221" i="2"/>
  <c r="A3222" i="2"/>
  <c r="A3222" i="4" s="1"/>
  <c r="A3223" i="2"/>
  <c r="A3223" i="4" s="1"/>
  <c r="A3224" i="2"/>
  <c r="A3225" i="2"/>
  <c r="A3226" i="2"/>
  <c r="A3227" i="2"/>
  <c r="A3227" i="4" s="1"/>
  <c r="A3228" i="2"/>
  <c r="A3228" i="4" s="1"/>
  <c r="A3229" i="2"/>
  <c r="A3229" i="4" s="1"/>
  <c r="A3230" i="2"/>
  <c r="A3230" i="4" s="1"/>
  <c r="A3231" i="2"/>
  <c r="A3232" i="2"/>
  <c r="A3233" i="2"/>
  <c r="A3234" i="2"/>
  <c r="A3234" i="4" s="1"/>
  <c r="A3235" i="2"/>
  <c r="A3235" i="4" s="1"/>
  <c r="A3236" i="2"/>
  <c r="A3237" i="2"/>
  <c r="A3238" i="2"/>
  <c r="A3239" i="2"/>
  <c r="A3240" i="2"/>
  <c r="A3240" i="4" s="1"/>
  <c r="A3241" i="2"/>
  <c r="A3241" i="4" s="1"/>
  <c r="A3242" i="2"/>
  <c r="A3242" i="4" s="1"/>
  <c r="A3243" i="2"/>
  <c r="A3244" i="2"/>
  <c r="A3245" i="2"/>
  <c r="A3246" i="2"/>
  <c r="A3246" i="4" s="1"/>
  <c r="A3247" i="2"/>
  <c r="A3247" i="4" s="1"/>
  <c r="A3248" i="2"/>
  <c r="A3249" i="2"/>
  <c r="A3250" i="2"/>
  <c r="A3251" i="2"/>
  <c r="A3251" i="4" s="1"/>
  <c r="A3252" i="2"/>
  <c r="A3252" i="4" s="1"/>
  <c r="A3253" i="2"/>
  <c r="A3253" i="4" s="1"/>
  <c r="A3254" i="2"/>
  <c r="A3254" i="4" s="1"/>
  <c r="A3255" i="2"/>
  <c r="A3256" i="2"/>
  <c r="A3257" i="2"/>
  <c r="A3258" i="2"/>
  <c r="A3258" i="4" s="1"/>
  <c r="A3259" i="2"/>
  <c r="A3259" i="4" s="1"/>
  <c r="A3260" i="2"/>
  <c r="A3261" i="2"/>
  <c r="A3262" i="2"/>
  <c r="A3263" i="2"/>
  <c r="A3264" i="2"/>
  <c r="A3264" i="4" s="1"/>
  <c r="A3265" i="2"/>
  <c r="A3265" i="4" s="1"/>
  <c r="A3266" i="2"/>
  <c r="A3266" i="4" s="1"/>
  <c r="A3267" i="2"/>
  <c r="A3268" i="2"/>
  <c r="A3269" i="2"/>
  <c r="A3270" i="2"/>
  <c r="A3270" i="4" s="1"/>
  <c r="A3271" i="2"/>
  <c r="A3271" i="4" s="1"/>
  <c r="A3272" i="2"/>
  <c r="A3273" i="2"/>
  <c r="A3274" i="2"/>
  <c r="A3275" i="2"/>
  <c r="A3275" i="4" s="1"/>
  <c r="A3276" i="2"/>
  <c r="A3276" i="4" s="1"/>
  <c r="A3277" i="2"/>
  <c r="A3277" i="4" s="1"/>
  <c r="A3278" i="2"/>
  <c r="A3278" i="4" s="1"/>
  <c r="A3279" i="2"/>
  <c r="A3280" i="2"/>
  <c r="A3281" i="2"/>
  <c r="A3282" i="2"/>
  <c r="A3282" i="4" s="1"/>
  <c r="A3283" i="2"/>
  <c r="A3283" i="4" s="1"/>
  <c r="A3284" i="2"/>
  <c r="A3285" i="2"/>
  <c r="A3286" i="2"/>
  <c r="A3287" i="2"/>
  <c r="A3288" i="2"/>
  <c r="A3288" i="4" s="1"/>
  <c r="A3289" i="2"/>
  <c r="A3289" i="4" s="1"/>
  <c r="A3290" i="2"/>
  <c r="A3290" i="4" s="1"/>
  <c r="A3291" i="2"/>
  <c r="A3292" i="2"/>
  <c r="A3293" i="2"/>
  <c r="A3294" i="2"/>
  <c r="A3294" i="4" s="1"/>
  <c r="A3295" i="2"/>
  <c r="A3295" i="4" s="1"/>
  <c r="A3296" i="2"/>
  <c r="A3297" i="2"/>
  <c r="A3298" i="2"/>
  <c r="A3299" i="2"/>
  <c r="A3299" i="4" s="1"/>
  <c r="A3300" i="2"/>
  <c r="A3300" i="4" s="1"/>
  <c r="A3301" i="2"/>
  <c r="A3301" i="4" s="1"/>
  <c r="A3302" i="2"/>
  <c r="A3302" i="4" s="1"/>
  <c r="A3303" i="2"/>
  <c r="A3304" i="2"/>
  <c r="A3305" i="2"/>
  <c r="A3306" i="2"/>
  <c r="A3306" i="4" s="1"/>
  <c r="A3307" i="2"/>
  <c r="A3307" i="4" s="1"/>
  <c r="A3308" i="2"/>
  <c r="A3309" i="2"/>
  <c r="A3310" i="2"/>
  <c r="A3311" i="2"/>
  <c r="A3312" i="2"/>
  <c r="A3312" i="4" s="1"/>
  <c r="A3313" i="2"/>
  <c r="A3313" i="4" s="1"/>
  <c r="A3314" i="2"/>
  <c r="A3314" i="4" s="1"/>
  <c r="A3315" i="2"/>
  <c r="A3316" i="2"/>
  <c r="A3317" i="2"/>
  <c r="A3318" i="2"/>
  <c r="A3318" i="4" s="1"/>
  <c r="A3319" i="2"/>
  <c r="A3319" i="4" s="1"/>
  <c r="A3320" i="2"/>
  <c r="A3321" i="2"/>
  <c r="A3322" i="2"/>
  <c r="A3323" i="2"/>
  <c r="A3323" i="4" s="1"/>
  <c r="A3324" i="2"/>
  <c r="A3324" i="4" s="1"/>
  <c r="A3325" i="2"/>
  <c r="A3325" i="4" s="1"/>
  <c r="A3326" i="2"/>
  <c r="A3326" i="4" s="1"/>
  <c r="A3327" i="2"/>
  <c r="A3328" i="2"/>
  <c r="A3329" i="2"/>
  <c r="A3330" i="2"/>
  <c r="A3330" i="4" s="1"/>
  <c r="A3331" i="2"/>
  <c r="A3331" i="4" s="1"/>
  <c r="A3332" i="2"/>
  <c r="A3333" i="2"/>
  <c r="A3334" i="2"/>
  <c r="A3335" i="2"/>
  <c r="A3336" i="2"/>
  <c r="A3336" i="4" s="1"/>
  <c r="A3337" i="2"/>
  <c r="A3337" i="4" s="1"/>
  <c r="A3338" i="2"/>
  <c r="A3338" i="4" s="1"/>
  <c r="A3339" i="2"/>
  <c r="A3340" i="2"/>
  <c r="A3341" i="2"/>
  <c r="A3342" i="2"/>
  <c r="A3342" i="4" s="1"/>
  <c r="A3343" i="2"/>
  <c r="A3343" i="4" s="1"/>
  <c r="A3344" i="2"/>
  <c r="A3345" i="2"/>
  <c r="A3346" i="2"/>
  <c r="A3347" i="2"/>
  <c r="A3348" i="2"/>
  <c r="A3348" i="4" s="1"/>
  <c r="A3349" i="2"/>
  <c r="A3349" i="4" s="1"/>
  <c r="A3350" i="2"/>
  <c r="A3350" i="4" s="1"/>
  <c r="A3351" i="2"/>
  <c r="A3352" i="2"/>
  <c r="A3353" i="2"/>
  <c r="A3354" i="2"/>
  <c r="A3354" i="4" s="1"/>
  <c r="A3355" i="2"/>
  <c r="A3355" i="4" s="1"/>
  <c r="A3356" i="2"/>
  <c r="A3357" i="2"/>
  <c r="A3358" i="2"/>
  <c r="A3359" i="2"/>
  <c r="A3360" i="2"/>
  <c r="A3360" i="4" s="1"/>
  <c r="A3361" i="2"/>
  <c r="A3361" i="4" s="1"/>
  <c r="A3362" i="2"/>
  <c r="A3362" i="4" s="1"/>
  <c r="A3363" i="2"/>
  <c r="A3364" i="2"/>
  <c r="A3365" i="2"/>
  <c r="A3366" i="2"/>
  <c r="A3366" i="4" s="1"/>
  <c r="A3367" i="2"/>
  <c r="A3367" i="4" s="1"/>
  <c r="A3368" i="2"/>
  <c r="A3369" i="2"/>
  <c r="A3370" i="2"/>
  <c r="A3371" i="2"/>
  <c r="A3371" i="4" s="1"/>
  <c r="A3372" i="2"/>
  <c r="A3372" i="4" s="1"/>
  <c r="A3373" i="2"/>
  <c r="A3373" i="4" s="1"/>
  <c r="A3374" i="2"/>
  <c r="A3374" i="4" s="1"/>
  <c r="A3375" i="2"/>
  <c r="A3376" i="2"/>
  <c r="A3377" i="2"/>
  <c r="A3378" i="2"/>
  <c r="A3378" i="4" s="1"/>
  <c r="A3379" i="2"/>
  <c r="A3379" i="4" s="1"/>
  <c r="A3380" i="2"/>
  <c r="A3381" i="2"/>
  <c r="A3382" i="2"/>
  <c r="A3383" i="2"/>
  <c r="A3384" i="2"/>
  <c r="A3384" i="4" s="1"/>
  <c r="A3385" i="2"/>
  <c r="A3385" i="4" s="1"/>
  <c r="A3386" i="2"/>
  <c r="A3386" i="4" s="1"/>
  <c r="A3387" i="2"/>
  <c r="A3388" i="2"/>
  <c r="A3389" i="2"/>
  <c r="A3390" i="2"/>
  <c r="A3390" i="4" s="1"/>
  <c r="A3391" i="2"/>
  <c r="A3391" i="4" s="1"/>
  <c r="A3392" i="2"/>
  <c r="A3393" i="2"/>
  <c r="A3394" i="2"/>
  <c r="A3395" i="2"/>
  <c r="A3395" i="4" s="1"/>
  <c r="A3396" i="2"/>
  <c r="A3396" i="4" s="1"/>
  <c r="A3397" i="2"/>
  <c r="A3397" i="4" s="1"/>
  <c r="A3398" i="2"/>
  <c r="A3398" i="4" s="1"/>
  <c r="A3399" i="2"/>
  <c r="A3400" i="2"/>
  <c r="A3401" i="2"/>
  <c r="A3402" i="2"/>
  <c r="A3402" i="4" s="1"/>
  <c r="A3403" i="2"/>
  <c r="A3403" i="4" s="1"/>
  <c r="A3404" i="2"/>
  <c r="A3405" i="2"/>
  <c r="A3406" i="2"/>
  <c r="A3407" i="2"/>
  <c r="A3408" i="2"/>
  <c r="A3408" i="4" s="1"/>
  <c r="A3409" i="2"/>
  <c r="A3409" i="4" s="1"/>
  <c r="A3410" i="2"/>
  <c r="A3410" i="4" s="1"/>
  <c r="A3411" i="2"/>
  <c r="A3412" i="2"/>
  <c r="A3413" i="2"/>
  <c r="A3414" i="2"/>
  <c r="A3414" i="4" s="1"/>
  <c r="A3415" i="2"/>
  <c r="A3415" i="4" s="1"/>
  <c r="A3416" i="2"/>
  <c r="A3417" i="2"/>
  <c r="A3418" i="2"/>
  <c r="A3419" i="2"/>
  <c r="A3419" i="4" s="1"/>
  <c r="A3420" i="2"/>
  <c r="A3420" i="4" s="1"/>
  <c r="A3421" i="2"/>
  <c r="A3421" i="4" s="1"/>
  <c r="A3422" i="2"/>
  <c r="A3422" i="4" s="1"/>
  <c r="A3423" i="2"/>
  <c r="A3424" i="2"/>
  <c r="A3425" i="2"/>
  <c r="A3426" i="2"/>
  <c r="A3426" i="4" s="1"/>
  <c r="A3427" i="2"/>
  <c r="A3427" i="4" s="1"/>
  <c r="A3428" i="2"/>
  <c r="A3429" i="2"/>
  <c r="A3430" i="2"/>
  <c r="A3431" i="2"/>
  <c r="A3432" i="2"/>
  <c r="A3432" i="4" s="1"/>
  <c r="A3433" i="2"/>
  <c r="A3433" i="4" s="1"/>
  <c r="A3434" i="2"/>
  <c r="A3434" i="4" s="1"/>
  <c r="A3435" i="2"/>
  <c r="A3436" i="2"/>
  <c r="A3437" i="2"/>
  <c r="A3438" i="2"/>
  <c r="A3438" i="4" s="1"/>
  <c r="A3439" i="2"/>
  <c r="A3439" i="4" s="1"/>
  <c r="A3440" i="2"/>
  <c r="A3441" i="2"/>
  <c r="A3442" i="2"/>
  <c r="A3443" i="2"/>
  <c r="A3443" i="4" s="1"/>
  <c r="A3444" i="2"/>
  <c r="A3444" i="4" s="1"/>
  <c r="A3445" i="2"/>
  <c r="A3445" i="4" s="1"/>
  <c r="A3446" i="2"/>
  <c r="A3446" i="4" s="1"/>
  <c r="A3447" i="2"/>
  <c r="A3448" i="2"/>
  <c r="A3449" i="2"/>
  <c r="A3450" i="2"/>
  <c r="A3450" i="4" s="1"/>
  <c r="A3451" i="2"/>
  <c r="A3451" i="4" s="1"/>
  <c r="A3452" i="2"/>
  <c r="A3453" i="2"/>
  <c r="A3454" i="2"/>
  <c r="A3455" i="2"/>
  <c r="A3456" i="2"/>
  <c r="A3456" i="4" s="1"/>
  <c r="A3457" i="2"/>
  <c r="A3457" i="4" s="1"/>
  <c r="A3458" i="2"/>
  <c r="A3458" i="4" s="1"/>
  <c r="A3459" i="2"/>
  <c r="A3460" i="2"/>
  <c r="A3461" i="2"/>
  <c r="A3462" i="2"/>
  <c r="A3462" i="4" s="1"/>
  <c r="A3463" i="2"/>
  <c r="A3463" i="4" s="1"/>
  <c r="A3464" i="2"/>
  <c r="A3465" i="2"/>
  <c r="A3466" i="2"/>
  <c r="A3467" i="2"/>
  <c r="A3467" i="4" s="1"/>
  <c r="A3468" i="2"/>
  <c r="A3468" i="4" s="1"/>
  <c r="A3469" i="2"/>
  <c r="A3469" i="4" s="1"/>
  <c r="A3470" i="2"/>
  <c r="A3470" i="4" s="1"/>
  <c r="A3471" i="2"/>
  <c r="A3472" i="2"/>
  <c r="A3473" i="2"/>
  <c r="A3474" i="2"/>
  <c r="A3474" i="4" s="1"/>
  <c r="A3475" i="2"/>
  <c r="A3475" i="4" s="1"/>
  <c r="A3476" i="2"/>
  <c r="A3477" i="2"/>
  <c r="A3478" i="2"/>
  <c r="A3479" i="2"/>
  <c r="A3480" i="2"/>
  <c r="A3480" i="4" s="1"/>
  <c r="A3481" i="2"/>
  <c r="A3481" i="4" s="1"/>
  <c r="A3482" i="2"/>
  <c r="A3482" i="4" s="1"/>
  <c r="A3483" i="2"/>
  <c r="A3484" i="2"/>
  <c r="A3485" i="2"/>
  <c r="A3486" i="2"/>
  <c r="A3486" i="4" s="1"/>
  <c r="A3487" i="2"/>
  <c r="A3487" i="4" s="1"/>
  <c r="A3488" i="2"/>
  <c r="A3489" i="2"/>
  <c r="A3490" i="2"/>
  <c r="A3491" i="2"/>
  <c r="A3491" i="4" s="1"/>
  <c r="A3492" i="2"/>
  <c r="A3492" i="4" s="1"/>
  <c r="A3493" i="2"/>
  <c r="A3493" i="4" s="1"/>
  <c r="A3494" i="2"/>
  <c r="A3494" i="4" s="1"/>
  <c r="A3495" i="2"/>
  <c r="A3496" i="2"/>
  <c r="A3497" i="2"/>
  <c r="A3498" i="2"/>
  <c r="A3498" i="4" s="1"/>
  <c r="A3499" i="2"/>
  <c r="A3499" i="4" s="1"/>
  <c r="A3500" i="2"/>
  <c r="A3501" i="2"/>
  <c r="A3502" i="2"/>
  <c r="A3503" i="2"/>
  <c r="A3504" i="2"/>
  <c r="A3504" i="4" s="1"/>
  <c r="A3505" i="2"/>
  <c r="A3505" i="4" s="1"/>
  <c r="A3506" i="2"/>
  <c r="A3506" i="4" s="1"/>
  <c r="A3507" i="2"/>
  <c r="A3508" i="2"/>
  <c r="A3509" i="2"/>
  <c r="A3510" i="2"/>
  <c r="A3510" i="4" s="1"/>
  <c r="A3511" i="2"/>
  <c r="A3511" i="4" s="1"/>
  <c r="A3512" i="2"/>
  <c r="A3513" i="2"/>
  <c r="A3514" i="2"/>
  <c r="A3515" i="2"/>
  <c r="A3515" i="4" s="1"/>
  <c r="A3516" i="2"/>
  <c r="A3516" i="4" s="1"/>
  <c r="A3517" i="2"/>
  <c r="A3517" i="4" s="1"/>
  <c r="A3518" i="2"/>
  <c r="A3518" i="4" s="1"/>
  <c r="A3519" i="2"/>
  <c r="A3520" i="2"/>
  <c r="A3521" i="2"/>
  <c r="A3522" i="2"/>
  <c r="A3522" i="4" s="1"/>
  <c r="A3523" i="2"/>
  <c r="A3523" i="4" s="1"/>
  <c r="A3524" i="2"/>
  <c r="A3525" i="2"/>
  <c r="A3526" i="2"/>
  <c r="A3527" i="2"/>
  <c r="A3528" i="2"/>
  <c r="A3528" i="4" s="1"/>
  <c r="A3529" i="2"/>
  <c r="A3529" i="4" s="1"/>
  <c r="A3530" i="2"/>
  <c r="A3530" i="4" s="1"/>
  <c r="A3531" i="2"/>
  <c r="A3532" i="2"/>
  <c r="A3533" i="2"/>
  <c r="A3534" i="2"/>
  <c r="A3534" i="4" s="1"/>
  <c r="A3535" i="2"/>
  <c r="A3535" i="4" s="1"/>
  <c r="A3536" i="2"/>
  <c r="A3537" i="2"/>
  <c r="A3538" i="2"/>
  <c r="A3539" i="2"/>
  <c r="A3539" i="4" s="1"/>
  <c r="A3540" i="2"/>
  <c r="A3540" i="4" s="1"/>
  <c r="A3541" i="2"/>
  <c r="A3541" i="4" s="1"/>
  <c r="A3542" i="2"/>
  <c r="A3542" i="4" s="1"/>
  <c r="A3543" i="2"/>
  <c r="A3544" i="2"/>
  <c r="A3545" i="2"/>
  <c r="A3546" i="2"/>
  <c r="A3546" i="4" s="1"/>
  <c r="A3547" i="2"/>
  <c r="A3547" i="4" s="1"/>
  <c r="A3548" i="2"/>
  <c r="A3549" i="2"/>
  <c r="A3550" i="2"/>
  <c r="A3551" i="2"/>
  <c r="A3552" i="2"/>
  <c r="A3552" i="4" s="1"/>
  <c r="A3553" i="2"/>
  <c r="A3553" i="4" s="1"/>
  <c r="A3554" i="2"/>
  <c r="A3554" i="4" s="1"/>
  <c r="A3555" i="2"/>
  <c r="A3556" i="2"/>
  <c r="A3557" i="2"/>
  <c r="A3558" i="2"/>
  <c r="A3558" i="4" s="1"/>
  <c r="A3559" i="2"/>
  <c r="A3559" i="4" s="1"/>
  <c r="A3560" i="2"/>
  <c r="A3561" i="2"/>
  <c r="A3562" i="2"/>
  <c r="A3563" i="2"/>
  <c r="A3563" i="4" s="1"/>
  <c r="A3564" i="2"/>
  <c r="A3564" i="4" s="1"/>
  <c r="A3565" i="2"/>
  <c r="A3565" i="4" s="1"/>
  <c r="A3566" i="2"/>
  <c r="A3566" i="4" s="1"/>
  <c r="A3567" i="2"/>
  <c r="A3568" i="2"/>
  <c r="A3569" i="2"/>
  <c r="A3570" i="2"/>
  <c r="A3570" i="4" s="1"/>
  <c r="A3571" i="2"/>
  <c r="A3571" i="4" s="1"/>
  <c r="A3572" i="2"/>
  <c r="A3573" i="2"/>
  <c r="A3574" i="2"/>
  <c r="A3575" i="2"/>
  <c r="A3576" i="2"/>
  <c r="A3576" i="4" s="1"/>
  <c r="A3577" i="2"/>
  <c r="A3577" i="4" s="1"/>
  <c r="A3578" i="2"/>
  <c r="A3578" i="4" s="1"/>
  <c r="A3579" i="2"/>
  <c r="A3580" i="2"/>
  <c r="A3581" i="2"/>
  <c r="A3582" i="2"/>
  <c r="A3582" i="4" s="1"/>
  <c r="A3583" i="2"/>
  <c r="A3583" i="4" s="1"/>
  <c r="A3584" i="2"/>
  <c r="A3585" i="2"/>
  <c r="A3586" i="2"/>
  <c r="A3587" i="2"/>
  <c r="A3587" i="4" s="1"/>
  <c r="A3588" i="2"/>
  <c r="A3588" i="4" s="1"/>
  <c r="A3589" i="2"/>
  <c r="A3589" i="4" s="1"/>
  <c r="A3590" i="2"/>
  <c r="A3590" i="4" s="1"/>
  <c r="A3591" i="2"/>
  <c r="A3592" i="2"/>
  <c r="A3593" i="2"/>
  <c r="A3594" i="2"/>
  <c r="A3594" i="4" s="1"/>
  <c r="A3595" i="2"/>
  <c r="A3595" i="4" s="1"/>
  <c r="A3596" i="2"/>
  <c r="A3597" i="2"/>
  <c r="A3598" i="2"/>
  <c r="A3599" i="2"/>
  <c r="A3600" i="2"/>
  <c r="A3600" i="4" s="1"/>
  <c r="A3601" i="2"/>
  <c r="A3601" i="4" s="1"/>
  <c r="A3602" i="2"/>
  <c r="A3602" i="4" s="1"/>
  <c r="A3603" i="2"/>
  <c r="A3604" i="2"/>
  <c r="A3605" i="2"/>
  <c r="A3606" i="2"/>
  <c r="A3606" i="4" s="1"/>
  <c r="A3607" i="2"/>
  <c r="A3607" i="4" s="1"/>
  <c r="A3608" i="2"/>
  <c r="A3609" i="2"/>
  <c r="A3610" i="2"/>
  <c r="A3611" i="2"/>
  <c r="A3611" i="4" s="1"/>
  <c r="A3612" i="2"/>
  <c r="A3612" i="4" s="1"/>
  <c r="A3613" i="2"/>
  <c r="A3613" i="4" s="1"/>
  <c r="A3614" i="2"/>
  <c r="A3614" i="4" s="1"/>
  <c r="A3615" i="2"/>
  <c r="A3616" i="2"/>
  <c r="A3617" i="2"/>
  <c r="A3618" i="2"/>
  <c r="A3618" i="4" s="1"/>
  <c r="A3619" i="2"/>
  <c r="A3619" i="4" s="1"/>
  <c r="A3620" i="2"/>
  <c r="A3621" i="2"/>
  <c r="A3622" i="2"/>
  <c r="A3623" i="2"/>
  <c r="A3624" i="2"/>
  <c r="A3624" i="4" s="1"/>
  <c r="A3625" i="2"/>
  <c r="A3625" i="4" s="1"/>
  <c r="A3626" i="2"/>
  <c r="A3626" i="4" s="1"/>
  <c r="A3627" i="2"/>
  <c r="A3628" i="2"/>
  <c r="A3629" i="2"/>
  <c r="A3630" i="2"/>
  <c r="A3630" i="4" s="1"/>
  <c r="A3631" i="2"/>
  <c r="A3631" i="4" s="1"/>
  <c r="A3632" i="2"/>
  <c r="A3633" i="2"/>
  <c r="A3634" i="2"/>
  <c r="A3635" i="2"/>
  <c r="A3635" i="4" s="1"/>
  <c r="A3636" i="2"/>
  <c r="A3636" i="4" s="1"/>
  <c r="A3637" i="2"/>
  <c r="A3637" i="4" s="1"/>
  <c r="A3638" i="2"/>
  <c r="A3638" i="4" s="1"/>
  <c r="A3639" i="2"/>
  <c r="A3640" i="2"/>
  <c r="A3641" i="2"/>
  <c r="A3642" i="2"/>
  <c r="A3642" i="4" s="1"/>
  <c r="A3643" i="2"/>
  <c r="A3643" i="4" s="1"/>
  <c r="A3644" i="2"/>
  <c r="A3645" i="2"/>
  <c r="A3646" i="2"/>
  <c r="A3647" i="2"/>
  <c r="A3648" i="2"/>
  <c r="A3648" i="4" s="1"/>
  <c r="A3649" i="2"/>
  <c r="A3649" i="4" s="1"/>
  <c r="A3650" i="2"/>
  <c r="A3650" i="4" s="1"/>
  <c r="A3651" i="2"/>
  <c r="A3652" i="2"/>
  <c r="A3653" i="2"/>
  <c r="A3654" i="2"/>
  <c r="A3654" i="4" s="1"/>
  <c r="A3655" i="2"/>
  <c r="A3655" i="4" s="1"/>
  <c r="A3656" i="2"/>
  <c r="A3657" i="2"/>
  <c r="A3658" i="2"/>
  <c r="A3659" i="2"/>
  <c r="A3659" i="4" s="1"/>
  <c r="A3660" i="2"/>
  <c r="A3660" i="4" s="1"/>
  <c r="A3661" i="2"/>
  <c r="A3661" i="4" s="1"/>
  <c r="A3662" i="2"/>
  <c r="A3662" i="4" s="1"/>
  <c r="A3663" i="2"/>
  <c r="A3664" i="2"/>
  <c r="A3665" i="2"/>
  <c r="A3666" i="2"/>
  <c r="A3666" i="4" s="1"/>
  <c r="A3667" i="2"/>
  <c r="A3667" i="4" s="1"/>
  <c r="A3668" i="2"/>
  <c r="A3669" i="2"/>
  <c r="A3670" i="2"/>
  <c r="A3671" i="2"/>
  <c r="A3672" i="2"/>
  <c r="A3672" i="4" s="1"/>
  <c r="A3673" i="2"/>
  <c r="A3673" i="4" s="1"/>
  <c r="A3674" i="2"/>
  <c r="A3674" i="4" s="1"/>
  <c r="A3675" i="2"/>
  <c r="A3676" i="2"/>
  <c r="A3677" i="2"/>
  <c r="A3678" i="2"/>
  <c r="A3678" i="4" s="1"/>
  <c r="A3679" i="2"/>
  <c r="A3679" i="4" s="1"/>
  <c r="A3680" i="2"/>
  <c r="A3681" i="2"/>
  <c r="A3682" i="2"/>
  <c r="A3683" i="2"/>
  <c r="A3683" i="4" s="1"/>
  <c r="A3684" i="2"/>
  <c r="A3684" i="4" s="1"/>
  <c r="A3685" i="2"/>
  <c r="A3685" i="4" s="1"/>
  <c r="A3686" i="2"/>
  <c r="A3686" i="4" s="1"/>
  <c r="A3687" i="2"/>
  <c r="A3688" i="2"/>
  <c r="A3689" i="2"/>
  <c r="A3690" i="2"/>
  <c r="A3690" i="4" s="1"/>
  <c r="A3691" i="2"/>
  <c r="A3691" i="4" s="1"/>
  <c r="A3692" i="2"/>
  <c r="A3693" i="2"/>
  <c r="A3694" i="2"/>
  <c r="A3695" i="2"/>
  <c r="A3696" i="2"/>
  <c r="A3696" i="4" s="1"/>
  <c r="A3697" i="2"/>
  <c r="A3697" i="4" s="1"/>
  <c r="A3698" i="2"/>
  <c r="A3698" i="4" s="1"/>
  <c r="A3699" i="2"/>
  <c r="A3700" i="2"/>
  <c r="A3701" i="2"/>
  <c r="A3702" i="2"/>
  <c r="A3702" i="4" s="1"/>
  <c r="A3703" i="2"/>
  <c r="A3703" i="4" s="1"/>
  <c r="A3704" i="2"/>
  <c r="A3705" i="2"/>
  <c r="A3706" i="2"/>
  <c r="A3707" i="2"/>
  <c r="A3707" i="4" s="1"/>
  <c r="A3708" i="2"/>
  <c r="A3708" i="4" s="1"/>
  <c r="A3709" i="2"/>
  <c r="A3709" i="4" s="1"/>
  <c r="A3710" i="2"/>
  <c r="A3710" i="4" s="1"/>
  <c r="A3711" i="2"/>
  <c r="A3712" i="2"/>
  <c r="A3713" i="2"/>
  <c r="A3714" i="2"/>
  <c r="A3714" i="4" s="1"/>
  <c r="A3715" i="2"/>
  <c r="A3715" i="4" s="1"/>
  <c r="A3716" i="2"/>
  <c r="A3717" i="2"/>
  <c r="A3718" i="2"/>
  <c r="A3719" i="2"/>
  <c r="A3720" i="2"/>
  <c r="A3720" i="4" s="1"/>
  <c r="A3721" i="2"/>
  <c r="A3721" i="4" s="1"/>
  <c r="A3722" i="2"/>
  <c r="A3722" i="4" s="1"/>
  <c r="A3723" i="2"/>
  <c r="A3724" i="2"/>
  <c r="A3725" i="2"/>
  <c r="A3726" i="2"/>
  <c r="A3726" i="4" s="1"/>
  <c r="A3727" i="2"/>
  <c r="A3727" i="4" s="1"/>
  <c r="A3728" i="2"/>
  <c r="A3729" i="2"/>
  <c r="A3730" i="2"/>
  <c r="A3731" i="2"/>
  <c r="A3731" i="4" s="1"/>
  <c r="A3732" i="2"/>
  <c r="A3732" i="4" s="1"/>
  <c r="A3733" i="2"/>
  <c r="A3733" i="4" s="1"/>
  <c r="A3734" i="2"/>
  <c r="A3734" i="4" s="1"/>
  <c r="A3735" i="2"/>
  <c r="A3736" i="2"/>
  <c r="A3737" i="2"/>
  <c r="A3738" i="2"/>
  <c r="A3738" i="4" s="1"/>
  <c r="A3739" i="2"/>
  <c r="A3739" i="4" s="1"/>
  <c r="A3740" i="2"/>
  <c r="A3741" i="2"/>
  <c r="A3742" i="2"/>
  <c r="A3743" i="2"/>
  <c r="A3744" i="2"/>
  <c r="A3744" i="4" s="1"/>
  <c r="A3745" i="2"/>
  <c r="A3745" i="4" s="1"/>
  <c r="A3746" i="2"/>
  <c r="A3746" i="4" s="1"/>
  <c r="A3747" i="2"/>
  <c r="A3748" i="2"/>
  <c r="A3749" i="2"/>
  <c r="A3750" i="2"/>
  <c r="A3750" i="4" s="1"/>
  <c r="A3751" i="2"/>
  <c r="A3751" i="4" s="1"/>
  <c r="A3752" i="2"/>
  <c r="A3753" i="2"/>
  <c r="A3754" i="2"/>
  <c r="A3755" i="2"/>
  <c r="A3755" i="4" s="1"/>
  <c r="A3756" i="2"/>
  <c r="A3756" i="4" s="1"/>
  <c r="A3757" i="2"/>
  <c r="A3757" i="4" s="1"/>
  <c r="A3758" i="2"/>
  <c r="A3758" i="4" s="1"/>
  <c r="A3759" i="2"/>
  <c r="A3760" i="2"/>
  <c r="A3761" i="2"/>
  <c r="A3762" i="2"/>
  <c r="A3762" i="4" s="1"/>
  <c r="A3763" i="2"/>
  <c r="A3763" i="4" s="1"/>
  <c r="A3764" i="2"/>
  <c r="A3765" i="2"/>
  <c r="A3766" i="2"/>
  <c r="A3767" i="2"/>
  <c r="A3768" i="2"/>
  <c r="A3768" i="4" s="1"/>
  <c r="A3769" i="2"/>
  <c r="A3769" i="4" s="1"/>
  <c r="A3770" i="2"/>
  <c r="A3770" i="4" s="1"/>
  <c r="A3771" i="2"/>
  <c r="A3772" i="2"/>
  <c r="A3773" i="2"/>
  <c r="A3774" i="2"/>
  <c r="A3774" i="4" s="1"/>
  <c r="A3775" i="2"/>
  <c r="A3775" i="4" s="1"/>
  <c r="A3776" i="2"/>
  <c r="A3777" i="2"/>
  <c r="A3778" i="2"/>
  <c r="A3779" i="2"/>
  <c r="A3779" i="4" s="1"/>
  <c r="A3780" i="2"/>
  <c r="A3780" i="4" s="1"/>
  <c r="A3781" i="2"/>
  <c r="A3781" i="4" s="1"/>
  <c r="A3782" i="2"/>
  <c r="A3782" i="4" s="1"/>
  <c r="A3783" i="2"/>
  <c r="A3784" i="2"/>
  <c r="A3785" i="2"/>
  <c r="A3786" i="2"/>
  <c r="A3786" i="4" s="1"/>
  <c r="A3787" i="2"/>
  <c r="A3787" i="4" s="1"/>
  <c r="A3788" i="2"/>
  <c r="A3789" i="2"/>
  <c r="A3790" i="2"/>
  <c r="A3791" i="2"/>
  <c r="A3792" i="2"/>
  <c r="A3792" i="4" s="1"/>
  <c r="A3793" i="2"/>
  <c r="A3793" i="4" s="1"/>
  <c r="A3794" i="2"/>
  <c r="A3794" i="4" s="1"/>
  <c r="A3795" i="2"/>
  <c r="A3796" i="2"/>
  <c r="A3797" i="2"/>
  <c r="A3798" i="2"/>
  <c r="A3798" i="4" s="1"/>
  <c r="A3799" i="2"/>
  <c r="A3799" i="4" s="1"/>
  <c r="A3800" i="2"/>
  <c r="A3801" i="2"/>
  <c r="A3802" i="2"/>
  <c r="A3803" i="2"/>
  <c r="A3803" i="4" s="1"/>
  <c r="A3804" i="2"/>
  <c r="A3804" i="4" s="1"/>
  <c r="A3805" i="2"/>
  <c r="A3805" i="4" s="1"/>
  <c r="A3806" i="2"/>
  <c r="A3806" i="4" s="1"/>
  <c r="A3807" i="2"/>
  <c r="A3808" i="2"/>
  <c r="A3809" i="2"/>
  <c r="A3810" i="2"/>
  <c r="A3810" i="4" s="1"/>
  <c r="A3811" i="2"/>
  <c r="A3811" i="4" s="1"/>
  <c r="A3812" i="2"/>
  <c r="A3813" i="2"/>
  <c r="A3814" i="2"/>
  <c r="A3815" i="2"/>
  <c r="A3816" i="2"/>
  <c r="A3816" i="4" s="1"/>
  <c r="A3817" i="2"/>
  <c r="A3817" i="4" s="1"/>
  <c r="A3818" i="2"/>
  <c r="A3818" i="4" s="1"/>
  <c r="A3819" i="2"/>
  <c r="A3820" i="2"/>
  <c r="A3821" i="2"/>
  <c r="A3822" i="2"/>
  <c r="A3822" i="4" s="1"/>
  <c r="A3823" i="2"/>
  <c r="A3823" i="4" s="1"/>
  <c r="A3824" i="2"/>
  <c r="A3825" i="2"/>
  <c r="A3826" i="2"/>
  <c r="A3827" i="2"/>
  <c r="A3827" i="4" s="1"/>
  <c r="A3828" i="2"/>
  <c r="A3828" i="4" s="1"/>
  <c r="A3829" i="2"/>
  <c r="A3829" i="4" s="1"/>
  <c r="A3830" i="2"/>
  <c r="A3830" i="4" s="1"/>
  <c r="A3831" i="2"/>
  <c r="A3832" i="2"/>
  <c r="A3833" i="2"/>
  <c r="A3834" i="2"/>
  <c r="A3834" i="4" s="1"/>
  <c r="A3835" i="2"/>
  <c r="A3835" i="4" s="1"/>
  <c r="A3836" i="2"/>
  <c r="A3837" i="2"/>
  <c r="A3838" i="2"/>
  <c r="A3839" i="2"/>
  <c r="A3840" i="2"/>
  <c r="A3840" i="4" s="1"/>
  <c r="A3841" i="2"/>
  <c r="A3841" i="4" s="1"/>
  <c r="A3842" i="2"/>
  <c r="A3842" i="4" s="1"/>
  <c r="A3843" i="2"/>
  <c r="A3844" i="2"/>
  <c r="A3845" i="2"/>
  <c r="A3846" i="2"/>
  <c r="A3846" i="4" s="1"/>
  <c r="A3847" i="2"/>
  <c r="A3847" i="4" s="1"/>
  <c r="A3848" i="2"/>
  <c r="A3849" i="2"/>
  <c r="A3850" i="2"/>
  <c r="A3851" i="2"/>
  <c r="A3851" i="4" s="1"/>
  <c r="A3852" i="2"/>
  <c r="A3852" i="4" s="1"/>
  <c r="A3853" i="2"/>
  <c r="A3853" i="4" s="1"/>
  <c r="A3854" i="2"/>
  <c r="A3854" i="4" s="1"/>
  <c r="A3855" i="2"/>
  <c r="A3856" i="2"/>
  <c r="A3857" i="2"/>
  <c r="A3858" i="2"/>
  <c r="A3858" i="4" s="1"/>
  <c r="A3859" i="2"/>
  <c r="A3859" i="4" s="1"/>
  <c r="A3860" i="2"/>
  <c r="A3861" i="2"/>
  <c r="A3862" i="2"/>
  <c r="A3863" i="2"/>
  <c r="A3864" i="2"/>
  <c r="A3864" i="4" s="1"/>
  <c r="A3865" i="2"/>
  <c r="A3865" i="4" s="1"/>
  <c r="A3866" i="2"/>
  <c r="A3866" i="4" s="1"/>
  <c r="A3867" i="2"/>
  <c r="A3868" i="2"/>
  <c r="A3869" i="2"/>
  <c r="A3870" i="2"/>
  <c r="A3870" i="4" s="1"/>
  <c r="A3871" i="2"/>
  <c r="A3871" i="4" s="1"/>
  <c r="A3872" i="2"/>
  <c r="A3873" i="2"/>
  <c r="A3874" i="2"/>
  <c r="A3875" i="2"/>
  <c r="A3875" i="4" s="1"/>
  <c r="A3876" i="2"/>
  <c r="A3876" i="4" s="1"/>
  <c r="A3877" i="2"/>
  <c r="A3877" i="4" s="1"/>
  <c r="A3878" i="2"/>
  <c r="A3878" i="4" s="1"/>
  <c r="A3879" i="2"/>
  <c r="A3880" i="2"/>
  <c r="A3881" i="2"/>
  <c r="A3882" i="2"/>
  <c r="A3882" i="4" s="1"/>
  <c r="A3883" i="2"/>
  <c r="A3883" i="4" s="1"/>
  <c r="A3884" i="2"/>
  <c r="A3885" i="2"/>
  <c r="A3886" i="2"/>
  <c r="A3887" i="2"/>
  <c r="A3888" i="2"/>
  <c r="A3888" i="4" s="1"/>
  <c r="A3889" i="2"/>
  <c r="A3889" i="4" s="1"/>
  <c r="A3890" i="2"/>
  <c r="A3890" i="4" s="1"/>
  <c r="A3891" i="2"/>
  <c r="A3892" i="2"/>
  <c r="A3893" i="2"/>
  <c r="A3894" i="2"/>
  <c r="A3894" i="4" s="1"/>
  <c r="A3895" i="2"/>
  <c r="A3895" i="4" s="1"/>
  <c r="A3896" i="2"/>
  <c r="A3897" i="2"/>
  <c r="A3898" i="2"/>
  <c r="A3899" i="2"/>
  <c r="A3899" i="4" s="1"/>
  <c r="A3900" i="2"/>
  <c r="A3900" i="4" s="1"/>
  <c r="A3901" i="2"/>
  <c r="A3901" i="4" s="1"/>
  <c r="A3902" i="2"/>
  <c r="A3902" i="4" s="1"/>
  <c r="A3903" i="2"/>
  <c r="A3904" i="2"/>
  <c r="A3905" i="2"/>
  <c r="A3906" i="2"/>
  <c r="A3906" i="4" s="1"/>
  <c r="A3907" i="2"/>
  <c r="A3907" i="4" s="1"/>
  <c r="A3908" i="2"/>
  <c r="A3909" i="2"/>
  <c r="A3910" i="2"/>
  <c r="A3911" i="2"/>
  <c r="A3912" i="2"/>
  <c r="A3912" i="4" s="1"/>
  <c r="A3913" i="2"/>
  <c r="A3913" i="4" s="1"/>
  <c r="A3914" i="2"/>
  <c r="A3914" i="4" s="1"/>
  <c r="A3915" i="2"/>
  <c r="A3916" i="2"/>
  <c r="A3917" i="2"/>
  <c r="A3918" i="2"/>
  <c r="A3918" i="4" s="1"/>
  <c r="A3919" i="2"/>
  <c r="A3919" i="4" s="1"/>
  <c r="A3920" i="2"/>
  <c r="A3921" i="2"/>
  <c r="A3922" i="2"/>
  <c r="A3923" i="2"/>
  <c r="A3923" i="4" s="1"/>
  <c r="A3924" i="2"/>
  <c r="A3924" i="4" s="1"/>
  <c r="A3925" i="2"/>
  <c r="A3925" i="4" s="1"/>
  <c r="A3926" i="2"/>
  <c r="A3926" i="4" s="1"/>
  <c r="A3927" i="2"/>
  <c r="A3928" i="2"/>
  <c r="A3929" i="2"/>
  <c r="A3930" i="2"/>
  <c r="A3930" i="4" s="1"/>
  <c r="A3931" i="2"/>
  <c r="A3931" i="4" s="1"/>
  <c r="A3932" i="2"/>
  <c r="A3933" i="2"/>
  <c r="A3934" i="2"/>
  <c r="A3935" i="2"/>
  <c r="A3936" i="2"/>
  <c r="A3936" i="4" s="1"/>
  <c r="A3937" i="2"/>
  <c r="A3937" i="4" s="1"/>
  <c r="A3938" i="2"/>
  <c r="A3938" i="4" s="1"/>
  <c r="A3939" i="2"/>
  <c r="A3940" i="2"/>
  <c r="A3941" i="2"/>
  <c r="A3942" i="2"/>
  <c r="A3942" i="4" s="1"/>
  <c r="A3943" i="2"/>
  <c r="A3943" i="4" s="1"/>
  <c r="A3944" i="2"/>
  <c r="A3945" i="2"/>
  <c r="A3946" i="2"/>
  <c r="A3947" i="2"/>
  <c r="A3947" i="4" s="1"/>
  <c r="A3948" i="2"/>
  <c r="A3948" i="4" s="1"/>
  <c r="A3949" i="2"/>
  <c r="A3949" i="4" s="1"/>
  <c r="A3950" i="2"/>
  <c r="A3950" i="4" s="1"/>
  <c r="A3951" i="2"/>
  <c r="A3952" i="2"/>
  <c r="A3953" i="2"/>
  <c r="A3954" i="2"/>
  <c r="A3954" i="4" s="1"/>
  <c r="A3955" i="2"/>
  <c r="A3955" i="4" s="1"/>
  <c r="A3956" i="2"/>
  <c r="A3957" i="2"/>
  <c r="A3958" i="2"/>
  <c r="A3959" i="2"/>
  <c r="A3960" i="2"/>
  <c r="A3960" i="4" s="1"/>
  <c r="A3961" i="2"/>
  <c r="A3961" i="4" s="1"/>
  <c r="A3962" i="2"/>
  <c r="A3962" i="4" s="1"/>
  <c r="A3963" i="2"/>
  <c r="A3964" i="2"/>
  <c r="A3965" i="2"/>
  <c r="A3966" i="2"/>
  <c r="A3966" i="4" s="1"/>
  <c r="A3967" i="2"/>
  <c r="A3967" i="4" s="1"/>
  <c r="A3968" i="2"/>
  <c r="A3969" i="2"/>
  <c r="A3970" i="2"/>
  <c r="A3971" i="2"/>
  <c r="A3971" i="4" s="1"/>
  <c r="A3972" i="2"/>
  <c r="A3972" i="4" s="1"/>
  <c r="A3973" i="2"/>
  <c r="A3973" i="4" s="1"/>
  <c r="A3974" i="2"/>
  <c r="A3974" i="4" s="1"/>
  <c r="A3975" i="2"/>
  <c r="A3976" i="2"/>
  <c r="A3977" i="2"/>
  <c r="A3978" i="2"/>
  <c r="A3978" i="4" s="1"/>
  <c r="A3979" i="2"/>
  <c r="A3979" i="4" s="1"/>
  <c r="A3980" i="2"/>
  <c r="A3981" i="2"/>
  <c r="A3982" i="2"/>
  <c r="A3983" i="2"/>
  <c r="A3984" i="2"/>
  <c r="A3984" i="4" s="1"/>
  <c r="A3985" i="2"/>
  <c r="A3985" i="4" s="1"/>
  <c r="A3986" i="2"/>
  <c r="A3986" i="4" s="1"/>
  <c r="A3987" i="2"/>
  <c r="A3988" i="2"/>
  <c r="A3989" i="2"/>
  <c r="A3990" i="2"/>
  <c r="A3990" i="4" s="1"/>
  <c r="A3991" i="2"/>
  <c r="A3991" i="4" s="1"/>
  <c r="A3992" i="2"/>
  <c r="A3993" i="2"/>
  <c r="A3994" i="2"/>
  <c r="A3995" i="2"/>
  <c r="A3995" i="4" s="1"/>
  <c r="A3996" i="2"/>
  <c r="A3996" i="4" s="1"/>
  <c r="A3997" i="2"/>
  <c r="A3997" i="4" s="1"/>
  <c r="A3998" i="2"/>
  <c r="A3998" i="4" s="1"/>
  <c r="A3999" i="2"/>
  <c r="A4000" i="2"/>
  <c r="A4001" i="2"/>
  <c r="A4002" i="2"/>
  <c r="A4002" i="4" s="1"/>
  <c r="A4003" i="2"/>
  <c r="A4003" i="4" s="1"/>
  <c r="A4004" i="2"/>
  <c r="A4005" i="2"/>
  <c r="A4006" i="2"/>
  <c r="A4007" i="2"/>
  <c r="A4007" i="4" s="1"/>
  <c r="A4008" i="2"/>
  <c r="A4008" i="4" s="1"/>
  <c r="A4009" i="2"/>
  <c r="A4009" i="4" s="1"/>
  <c r="A4010" i="2"/>
  <c r="A4010" i="4" s="1"/>
  <c r="A4011" i="2"/>
  <c r="A4012" i="2"/>
  <c r="A4013" i="2"/>
  <c r="A4014" i="2"/>
  <c r="A4014" i="4" s="1"/>
  <c r="A4015" i="2"/>
  <c r="A4015" i="4" s="1"/>
  <c r="A4016" i="2"/>
  <c r="A4017" i="2"/>
  <c r="A4018" i="2"/>
  <c r="A4019" i="2"/>
  <c r="A4019" i="4" s="1"/>
  <c r="A4020" i="2"/>
  <c r="A4020" i="4" s="1"/>
  <c r="A4021" i="2"/>
  <c r="A4021" i="4" s="1"/>
  <c r="A4022" i="2"/>
  <c r="A4022" i="4" s="1"/>
  <c r="A4023" i="2"/>
  <c r="A4024" i="2"/>
  <c r="A4025" i="2"/>
  <c r="A4026" i="2"/>
  <c r="A4026" i="4" s="1"/>
  <c r="A4027" i="2"/>
  <c r="A4027" i="4" s="1"/>
  <c r="A4028" i="2"/>
  <c r="A4029" i="2"/>
  <c r="A4030" i="2"/>
  <c r="A4031" i="2"/>
  <c r="A4031" i="4" s="1"/>
  <c r="A4032" i="2"/>
  <c r="A4032" i="4" s="1"/>
  <c r="A4033" i="2"/>
  <c r="A4033" i="4" s="1"/>
  <c r="A4034" i="2"/>
  <c r="A4034" i="4" s="1"/>
  <c r="A4035" i="2"/>
  <c r="A4036" i="2"/>
  <c r="A4037" i="2"/>
  <c r="A4038" i="2"/>
  <c r="A4038" i="4" s="1"/>
  <c r="A4039" i="2"/>
  <c r="A4039" i="4" s="1"/>
  <c r="A4040" i="2"/>
  <c r="A4041" i="2"/>
  <c r="A4042" i="2"/>
  <c r="A4043" i="2"/>
  <c r="A4043" i="4" s="1"/>
  <c r="A4044" i="2"/>
  <c r="A4044" i="4" s="1"/>
  <c r="A4045" i="2"/>
  <c r="A4045" i="4" s="1"/>
  <c r="A4046" i="2"/>
  <c r="A4046" i="4" s="1"/>
  <c r="A4047" i="2"/>
  <c r="A4048" i="2"/>
  <c r="A4049" i="2"/>
  <c r="A4050" i="2"/>
  <c r="A4050" i="4" s="1"/>
  <c r="A4051" i="2"/>
  <c r="A4051" i="4" s="1"/>
  <c r="A4052" i="2"/>
  <c r="A4053" i="2"/>
  <c r="A4054" i="2"/>
  <c r="A4055" i="2"/>
  <c r="A4055" i="4" s="1"/>
  <c r="A4056" i="2"/>
  <c r="A4056" i="4" s="1"/>
  <c r="A4057" i="2"/>
  <c r="A4057" i="4" s="1"/>
  <c r="A4058" i="2"/>
  <c r="A4058" i="4" s="1"/>
  <c r="A4059" i="2"/>
  <c r="A4060" i="2"/>
  <c r="A4061" i="2"/>
  <c r="A4062" i="2"/>
  <c r="A4062" i="4" s="1"/>
  <c r="A4063" i="2"/>
  <c r="A4063" i="4" s="1"/>
  <c r="A4064" i="2"/>
  <c r="A4065" i="2"/>
  <c r="A4066" i="2"/>
  <c r="A4067" i="2"/>
  <c r="A4067" i="4" s="1"/>
  <c r="A4068" i="2"/>
  <c r="A4068" i="4" s="1"/>
  <c r="A4069" i="2"/>
  <c r="A4069" i="4" s="1"/>
  <c r="A4070" i="2"/>
  <c r="A4070" i="4" s="1"/>
  <c r="A4071" i="2"/>
  <c r="A4072" i="2"/>
  <c r="A4073" i="2"/>
  <c r="A4074" i="2"/>
  <c r="A4074" i="4" s="1"/>
  <c r="A4075" i="2"/>
  <c r="A4075" i="4" s="1"/>
  <c r="A4076" i="2"/>
  <c r="A4077" i="2"/>
  <c r="A4078" i="2"/>
  <c r="A4079" i="2"/>
  <c r="A4079" i="4" s="1"/>
  <c r="A4080" i="2"/>
  <c r="A4080" i="4" s="1"/>
  <c r="A4081" i="2"/>
  <c r="A4081" i="4" s="1"/>
  <c r="A4082" i="2"/>
  <c r="A4082" i="4" s="1"/>
  <c r="A4083" i="2"/>
  <c r="A4084" i="2"/>
  <c r="A4085" i="2"/>
  <c r="A4086" i="2"/>
  <c r="A4086" i="4" s="1"/>
  <c r="A4087" i="2"/>
  <c r="A4087" i="4" s="1"/>
  <c r="A4088" i="2"/>
  <c r="A4089" i="2"/>
  <c r="A4090" i="2"/>
  <c r="A4091" i="2"/>
  <c r="A4091" i="4" s="1"/>
  <c r="A4092" i="2"/>
  <c r="A4092" i="4" s="1"/>
  <c r="A4093" i="2"/>
  <c r="A4093" i="4" s="1"/>
  <c r="A4094" i="2"/>
  <c r="A4094" i="4" s="1"/>
  <c r="A4095" i="2"/>
  <c r="A4096" i="2"/>
  <c r="A4097" i="2"/>
  <c r="A4098" i="2"/>
  <c r="A4098" i="4" s="1"/>
  <c r="A4099" i="2"/>
  <c r="A4099" i="4" s="1"/>
  <c r="A4100" i="2"/>
  <c r="A4101" i="2"/>
  <c r="A4102" i="2"/>
  <c r="A4103" i="2"/>
  <c r="A4103" i="4" s="1"/>
  <c r="A4104" i="2"/>
  <c r="A4104" i="4" s="1"/>
  <c r="A4105" i="2"/>
  <c r="A4105" i="4" s="1"/>
  <c r="A4106" i="2"/>
  <c r="A4106" i="4" s="1"/>
  <c r="A4107" i="2"/>
  <c r="A4108" i="2"/>
  <c r="A4108" i="4" s="1"/>
  <c r="A4109" i="2"/>
  <c r="A4110" i="2"/>
  <c r="A4110" i="4" s="1"/>
  <c r="A4111" i="2"/>
  <c r="A4111" i="4" s="1"/>
  <c r="A4112" i="2"/>
  <c r="A4113" i="2"/>
  <c r="A4114" i="2"/>
  <c r="A4115" i="2"/>
  <c r="A4115" i="4" s="1"/>
  <c r="A4116" i="2"/>
  <c r="A4116" i="4" s="1"/>
  <c r="A4117" i="2"/>
  <c r="A4117" i="4" s="1"/>
  <c r="A4118" i="2"/>
  <c r="A4118" i="4" s="1"/>
  <c r="A4119" i="2"/>
  <c r="A4120" i="2"/>
  <c r="A4121" i="2"/>
  <c r="A4122" i="2"/>
  <c r="A4122" i="4" s="1"/>
  <c r="A4123" i="2"/>
  <c r="A4123" i="4" s="1"/>
  <c r="A4124" i="2"/>
  <c r="A4125" i="2"/>
  <c r="A4126" i="2"/>
  <c r="A4127" i="2"/>
  <c r="A4128" i="2"/>
  <c r="A4128" i="4" s="1"/>
  <c r="A4129" i="2"/>
  <c r="A4129" i="4" s="1"/>
  <c r="A4130" i="2"/>
  <c r="A4130" i="4" s="1"/>
  <c r="A4131" i="2"/>
  <c r="A4132" i="2"/>
  <c r="A4133" i="2"/>
  <c r="A4134" i="2"/>
  <c r="A4134" i="4" s="1"/>
  <c r="A4135" i="2"/>
  <c r="A4135" i="4" s="1"/>
  <c r="A4136" i="2"/>
  <c r="A4137" i="2"/>
  <c r="A4138" i="2"/>
  <c r="A4139" i="2"/>
  <c r="A4139" i="4" s="1"/>
  <c r="A4140" i="2"/>
  <c r="A4140" i="4" s="1"/>
  <c r="A4141" i="2"/>
  <c r="A4141" i="4" s="1"/>
  <c r="A4142" i="2"/>
  <c r="A4142" i="4" s="1"/>
  <c r="A4143" i="2"/>
  <c r="A4144" i="2"/>
  <c r="A4145" i="2"/>
  <c r="A4145" i="4" s="1"/>
  <c r="A4146" i="2"/>
  <c r="A4146" i="4" s="1"/>
  <c r="A4147" i="2"/>
  <c r="A4147" i="4" s="1"/>
  <c r="A4148" i="2"/>
  <c r="A4149" i="2"/>
  <c r="A4150" i="2"/>
  <c r="A4151" i="2"/>
  <c r="A4152" i="2"/>
  <c r="A4152" i="4" s="1"/>
  <c r="A4153" i="2"/>
  <c r="A4153" i="4" s="1"/>
  <c r="A4154" i="2"/>
  <c r="A4154" i="4" s="1"/>
  <c r="A4155" i="2"/>
  <c r="A4156" i="2"/>
  <c r="A4157" i="2"/>
  <c r="A4158" i="2"/>
  <c r="A4158" i="4" s="1"/>
  <c r="A4159" i="2"/>
  <c r="A4159" i="4" s="1"/>
  <c r="A4160" i="2"/>
  <c r="A4161" i="2"/>
  <c r="A4162" i="2"/>
  <c r="A4163" i="2"/>
  <c r="A4163" i="4" s="1"/>
  <c r="A4164" i="2"/>
  <c r="A4164" i="4" s="1"/>
  <c r="A4165" i="2"/>
  <c r="A4165" i="4" s="1"/>
  <c r="A4166" i="2"/>
  <c r="A4166" i="4" s="1"/>
  <c r="A4167" i="2"/>
  <c r="A4168" i="2"/>
  <c r="A4169" i="2"/>
  <c r="A4170" i="2"/>
  <c r="A4170" i="4" s="1"/>
  <c r="A4171" i="2"/>
  <c r="A4171" i="4" s="1"/>
  <c r="A4172" i="2"/>
  <c r="A4173" i="2"/>
  <c r="A4174" i="2"/>
  <c r="A4175" i="2"/>
  <c r="A4175" i="4" s="1"/>
  <c r="A4176" i="2"/>
  <c r="A4176" i="4" s="1"/>
  <c r="A4177" i="2"/>
  <c r="A4177" i="4" s="1"/>
  <c r="A4178" i="2"/>
  <c r="A4178" i="4" s="1"/>
  <c r="A4179" i="2"/>
  <c r="A4180" i="2"/>
  <c r="A4181" i="2"/>
  <c r="A4182" i="2"/>
  <c r="A4182" i="4" s="1"/>
  <c r="A4183" i="2"/>
  <c r="A4183" i="4" s="1"/>
  <c r="A4184" i="2"/>
  <c r="A4185" i="2"/>
  <c r="A4186" i="2"/>
  <c r="A4187" i="2"/>
  <c r="A4187" i="4" s="1"/>
  <c r="A4188" i="2"/>
  <c r="A4188" i="4" s="1"/>
  <c r="A4189" i="2"/>
  <c r="A4189" i="4" s="1"/>
  <c r="A4190" i="2"/>
  <c r="A4190" i="4" s="1"/>
  <c r="A4191" i="2"/>
  <c r="A4192" i="2"/>
  <c r="A4193" i="2"/>
  <c r="A4193" i="4" s="1"/>
  <c r="A4194" i="2"/>
  <c r="A4194" i="4" s="1"/>
  <c r="A4195" i="2"/>
  <c r="A4195" i="4" s="1"/>
  <c r="A4196" i="2"/>
  <c r="A4197" i="2"/>
  <c r="A4198" i="2"/>
  <c r="A4199" i="2"/>
  <c r="A4200" i="2"/>
  <c r="A4200" i="4" s="1"/>
  <c r="A4201" i="2"/>
  <c r="A4201" i="4" s="1"/>
  <c r="A4202" i="2"/>
  <c r="A4202" i="4" s="1"/>
  <c r="A4203" i="2"/>
  <c r="A4204" i="2"/>
  <c r="A4205" i="2"/>
  <c r="A4206" i="2"/>
  <c r="A4206" i="4" s="1"/>
  <c r="A4207" i="2"/>
  <c r="A4207" i="4" s="1"/>
  <c r="A4208" i="2"/>
  <c r="A4209" i="2"/>
  <c r="A4210" i="2"/>
  <c r="A4211" i="2"/>
  <c r="A4211" i="4" s="1"/>
  <c r="A4212" i="2"/>
  <c r="A4212" i="4" s="1"/>
  <c r="A4213" i="2"/>
  <c r="A4213" i="4" s="1"/>
  <c r="A4214" i="2"/>
  <c r="A4214" i="4" s="1"/>
  <c r="A4215" i="2"/>
  <c r="A4216" i="2"/>
  <c r="A4217" i="2"/>
  <c r="A4218" i="2"/>
  <c r="A4218" i="4" s="1"/>
  <c r="A4219" i="2"/>
  <c r="A4219" i="4" s="1"/>
  <c r="A4220" i="2"/>
  <c r="A4221" i="2"/>
  <c r="A4222" i="2"/>
  <c r="A4223" i="2"/>
  <c r="A4223" i="4" s="1"/>
  <c r="A4224" i="2"/>
  <c r="A4224" i="4" s="1"/>
  <c r="A4225" i="2"/>
  <c r="A4225" i="4" s="1"/>
  <c r="A4226" i="2"/>
  <c r="A4226" i="4" s="1"/>
  <c r="A4227" i="2"/>
  <c r="A4228" i="2"/>
  <c r="A4229" i="2"/>
  <c r="A4230" i="2"/>
  <c r="A4230" i="4" s="1"/>
  <c r="A4231" i="2"/>
  <c r="A4231" i="4" s="1"/>
  <c r="A4232" i="2"/>
  <c r="A4233" i="2"/>
  <c r="A4234" i="2"/>
  <c r="A4235" i="2"/>
  <c r="A4235" i="4" s="1"/>
  <c r="A4236" i="2"/>
  <c r="A4236" i="4" s="1"/>
  <c r="A4237" i="2"/>
  <c r="A4237" i="4" s="1"/>
  <c r="A4238" i="2"/>
  <c r="A4238" i="4" s="1"/>
  <c r="A4239" i="2"/>
  <c r="A4240" i="2"/>
  <c r="A4241" i="2"/>
  <c r="A4241" i="4" s="1"/>
  <c r="A4242" i="2"/>
  <c r="A4242" i="4" s="1"/>
  <c r="A4243" i="2"/>
  <c r="A4243" i="4" s="1"/>
  <c r="A4244" i="2"/>
  <c r="A4245" i="2"/>
  <c r="A4246" i="2"/>
  <c r="A4247" i="2"/>
  <c r="A4247" i="4" s="1"/>
  <c r="A4248" i="2"/>
  <c r="A4248" i="4" s="1"/>
  <c r="A4249" i="2"/>
  <c r="A4249" i="4" s="1"/>
  <c r="A4250" i="2"/>
  <c r="A4250" i="4" s="1"/>
  <c r="A4251" i="2"/>
  <c r="A4252" i="2"/>
  <c r="A4253" i="2"/>
  <c r="A4254" i="2"/>
  <c r="A4254" i="4" s="1"/>
  <c r="A4255" i="2"/>
  <c r="A4255" i="4" s="1"/>
  <c r="A4256" i="2"/>
  <c r="A4257" i="2"/>
  <c r="A4258" i="2"/>
  <c r="A4259" i="2"/>
  <c r="A4259" i="4" s="1"/>
  <c r="A4260" i="2"/>
  <c r="A4260" i="4" s="1"/>
  <c r="A4261" i="2"/>
  <c r="A4261" i="4" s="1"/>
  <c r="A4262" i="2"/>
  <c r="A4262" i="4" s="1"/>
  <c r="A4263" i="2"/>
  <c r="A4264" i="2"/>
  <c r="A4265" i="2"/>
  <c r="A4266" i="2"/>
  <c r="A4266" i="4" s="1"/>
  <c r="A4267" i="2"/>
  <c r="A4267" i="4" s="1"/>
  <c r="A4268" i="2"/>
  <c r="A4269" i="2"/>
  <c r="A4270" i="2"/>
  <c r="A4271" i="2"/>
  <c r="A4272" i="2"/>
  <c r="A4272" i="4" s="1"/>
  <c r="A4273" i="2"/>
  <c r="A4273" i="4" s="1"/>
  <c r="A4274" i="2"/>
  <c r="A4274" i="4" s="1"/>
  <c r="A4275" i="2"/>
  <c r="A4276" i="2"/>
  <c r="A4277" i="2"/>
  <c r="A4278" i="2"/>
  <c r="A4278" i="4" s="1"/>
  <c r="A4279" i="2"/>
  <c r="A4279" i="4" s="1"/>
  <c r="A4280" i="2"/>
  <c r="A4281" i="2"/>
  <c r="A4282" i="2"/>
  <c r="A4283" i="2"/>
  <c r="A4283" i="4" s="1"/>
  <c r="A4284" i="2"/>
  <c r="A4284" i="4" s="1"/>
  <c r="A4285" i="2"/>
  <c r="A4285" i="4" s="1"/>
  <c r="A4286" i="2"/>
  <c r="A4286" i="4" s="1"/>
  <c r="A4287" i="2"/>
  <c r="A4288" i="2"/>
  <c r="A4289" i="2"/>
  <c r="A4289" i="4" s="1"/>
  <c r="A4290" i="2"/>
  <c r="A4290" i="4" s="1"/>
  <c r="A4291" i="2"/>
  <c r="A4291" i="4" s="1"/>
  <c r="A4292" i="2"/>
  <c r="A4293" i="2"/>
  <c r="A4294" i="2"/>
  <c r="A4295" i="2"/>
  <c r="A4296" i="2"/>
  <c r="A4296" i="4" s="1"/>
  <c r="A4297" i="2"/>
  <c r="A4297" i="4" s="1"/>
  <c r="A4298" i="2"/>
  <c r="A4298" i="4" s="1"/>
  <c r="A4299" i="2"/>
  <c r="A4300" i="2"/>
  <c r="A4301" i="2"/>
  <c r="A4302" i="2"/>
  <c r="A4302" i="4" s="1"/>
  <c r="A4303" i="2"/>
  <c r="A4303" i="4" s="1"/>
  <c r="A4304" i="2"/>
  <c r="A4305" i="2"/>
  <c r="A4306" i="2"/>
  <c r="A4307" i="2"/>
  <c r="A4307" i="4" s="1"/>
  <c r="A4308" i="2"/>
  <c r="A4308" i="4" s="1"/>
  <c r="A4309" i="2"/>
  <c r="A4309" i="4" s="1"/>
  <c r="A4310" i="2"/>
  <c r="A4310" i="4" s="1"/>
  <c r="A4311" i="2"/>
  <c r="A4312" i="2"/>
  <c r="A4313" i="2"/>
  <c r="A4314" i="2"/>
  <c r="A4314" i="4" s="1"/>
  <c r="A4315" i="2"/>
  <c r="A4315" i="4" s="1"/>
  <c r="A4316" i="2"/>
  <c r="A4317" i="2"/>
  <c r="A4318" i="2"/>
  <c r="A4319" i="2"/>
  <c r="A4319" i="4" s="1"/>
  <c r="A4320" i="2"/>
  <c r="A4320" i="4" s="1"/>
  <c r="A4321" i="2"/>
  <c r="A4321" i="4" s="1"/>
  <c r="A4322" i="2"/>
  <c r="A4322" i="4" s="1"/>
  <c r="A4323" i="2"/>
  <c r="A4324" i="2"/>
  <c r="A4325" i="2"/>
  <c r="A4326" i="2"/>
  <c r="A4326" i="4" s="1"/>
  <c r="A4327" i="2"/>
  <c r="A4327" i="4" s="1"/>
  <c r="A4328" i="2"/>
  <c r="A4329" i="2"/>
  <c r="A4330" i="2"/>
  <c r="A4331" i="2"/>
  <c r="A4331" i="4" s="1"/>
  <c r="A4332" i="2"/>
  <c r="A4332" i="4" s="1"/>
  <c r="A4333" i="2"/>
  <c r="A4333" i="4" s="1"/>
  <c r="A4334" i="2"/>
  <c r="A4334" i="4" s="1"/>
  <c r="A4335" i="2"/>
  <c r="A4336" i="2"/>
  <c r="A4337" i="2"/>
  <c r="A4337" i="4" s="1"/>
  <c r="A4338" i="2"/>
  <c r="A4338" i="4" s="1"/>
  <c r="A4339" i="2"/>
  <c r="A4339" i="4" s="1"/>
  <c r="A4340" i="2"/>
  <c r="A4341" i="2"/>
  <c r="A4342" i="2"/>
  <c r="A4343" i="2"/>
  <c r="A4344" i="2"/>
  <c r="A4344" i="4" s="1"/>
  <c r="A4345" i="2"/>
  <c r="A4345" i="4" s="1"/>
  <c r="A4346" i="2"/>
  <c r="A4346" i="4" s="1"/>
  <c r="A4347" i="2"/>
  <c r="A4348" i="2"/>
  <c r="A4349" i="2"/>
  <c r="A4350" i="2"/>
  <c r="A4350" i="4" s="1"/>
  <c r="A4351" i="2"/>
  <c r="A4351" i="4" s="1"/>
  <c r="A4352" i="2"/>
  <c r="A4353" i="2"/>
  <c r="A4354" i="2"/>
  <c r="A4355" i="2"/>
  <c r="A4355" i="4" s="1"/>
  <c r="A4356" i="2"/>
  <c r="A4356" i="4" s="1"/>
  <c r="A4357" i="2"/>
  <c r="A4357" i="4" s="1"/>
  <c r="A4358" i="2"/>
  <c r="A4358" i="4" s="1"/>
  <c r="A4359" i="2"/>
  <c r="A4360" i="2"/>
  <c r="A4361" i="2"/>
  <c r="A4362" i="2"/>
  <c r="A4362" i="4" s="1"/>
  <c r="A4363" i="2"/>
  <c r="A4363" i="4" s="1"/>
  <c r="A4364" i="2"/>
  <c r="A4365" i="2"/>
  <c r="A4366" i="2"/>
  <c r="A4367" i="2"/>
  <c r="A4367" i="4" s="1"/>
  <c r="A4368" i="2"/>
  <c r="A4368" i="4" s="1"/>
  <c r="A4369" i="2"/>
  <c r="A4369" i="4" s="1"/>
  <c r="A4370" i="2"/>
  <c r="A4370" i="4" s="1"/>
  <c r="A4371" i="2"/>
  <c r="A4372" i="2"/>
  <c r="A4373" i="2"/>
  <c r="A4374" i="2"/>
  <c r="A4374" i="4" s="1"/>
  <c r="A4375" i="2"/>
  <c r="A4375" i="4" s="1"/>
  <c r="A4376" i="2"/>
  <c r="A4377" i="2"/>
  <c r="A4378" i="2"/>
  <c r="A4379" i="2"/>
  <c r="A4379" i="4" s="1"/>
  <c r="A4380" i="2"/>
  <c r="A4380" i="4" s="1"/>
  <c r="A4381" i="2"/>
  <c r="A4381" i="4" s="1"/>
  <c r="A4382" i="2"/>
  <c r="A4382" i="4" s="1"/>
  <c r="A4383" i="2"/>
  <c r="A4384" i="2"/>
  <c r="A4385" i="2"/>
  <c r="A4385" i="4" s="1"/>
  <c r="A4386" i="2"/>
  <c r="A4386" i="4" s="1"/>
  <c r="A4387" i="2"/>
  <c r="A4387" i="4" s="1"/>
  <c r="A4388" i="2"/>
  <c r="A4389" i="2"/>
  <c r="A4390" i="2"/>
  <c r="A4391" i="2"/>
  <c r="A4391" i="4" s="1"/>
  <c r="A4392" i="2"/>
  <c r="A4392" i="4" s="1"/>
  <c r="A4393" i="2"/>
  <c r="A4393" i="4" s="1"/>
  <c r="A4394" i="2"/>
  <c r="A4394" i="4" s="1"/>
  <c r="A4395" i="2"/>
  <c r="A4396" i="2"/>
  <c r="A4397" i="2"/>
  <c r="A4398" i="2"/>
  <c r="A4398" i="4" s="1"/>
  <c r="A4399" i="2"/>
  <c r="A4399" i="4" s="1"/>
  <c r="A4400" i="2"/>
  <c r="A4401" i="2"/>
  <c r="A4402" i="2"/>
  <c r="A4403" i="2"/>
  <c r="A4403" i="4" s="1"/>
  <c r="A4404" i="2"/>
  <c r="A4404" i="4" s="1"/>
  <c r="A4405" i="2"/>
  <c r="A4405" i="4" s="1"/>
  <c r="A4406" i="2"/>
  <c r="A4406" i="4" s="1"/>
  <c r="A4407" i="2"/>
  <c r="A4408" i="2"/>
  <c r="A4409" i="2"/>
  <c r="A4410" i="2"/>
  <c r="A4410" i="4" s="1"/>
  <c r="A4411" i="2"/>
  <c r="A4411" i="4" s="1"/>
  <c r="A4412" i="2"/>
  <c r="A4413" i="2"/>
  <c r="A4414" i="2"/>
  <c r="A4415" i="2"/>
  <c r="A4416" i="2"/>
  <c r="A4416" i="4" s="1"/>
  <c r="A4417" i="2"/>
  <c r="A4417" i="4" s="1"/>
  <c r="A4418" i="2"/>
  <c r="A4418" i="4" s="1"/>
  <c r="A4419" i="2"/>
  <c r="A4420" i="2"/>
  <c r="A4421" i="2"/>
  <c r="A4422" i="2"/>
  <c r="A4422" i="4" s="1"/>
  <c r="A4423" i="2"/>
  <c r="A4423" i="4" s="1"/>
  <c r="A4424" i="2"/>
  <c r="A4425" i="2"/>
  <c r="A4426" i="2"/>
  <c r="A4427" i="2"/>
  <c r="A4427" i="4" s="1"/>
  <c r="A4428" i="2"/>
  <c r="A4428" i="4" s="1"/>
  <c r="A4429" i="2"/>
  <c r="A4429" i="4" s="1"/>
  <c r="A4430" i="2"/>
  <c r="A4430" i="4" s="1"/>
  <c r="A4431" i="2"/>
  <c r="A4432" i="2"/>
  <c r="A4433" i="2"/>
  <c r="A4433" i="4" s="1"/>
  <c r="A4434" i="2"/>
  <c r="A4434" i="4" s="1"/>
  <c r="A4435" i="2"/>
  <c r="A4435" i="4" s="1"/>
  <c r="A4436" i="2"/>
  <c r="A4437" i="2"/>
  <c r="A4438" i="2"/>
  <c r="A4439" i="2"/>
  <c r="A4439" i="4" s="1"/>
  <c r="A4440" i="2"/>
  <c r="A4440" i="4" s="1"/>
  <c r="A4441" i="2"/>
  <c r="A4441" i="4" s="1"/>
  <c r="A4442" i="2"/>
  <c r="A4442" i="4" s="1"/>
  <c r="A4443" i="2"/>
  <c r="A4444" i="2"/>
  <c r="A4445" i="2"/>
  <c r="A4446" i="2"/>
  <c r="A4446" i="4" s="1"/>
  <c r="A4447" i="2"/>
  <c r="A4447" i="4" s="1"/>
  <c r="A4448" i="2"/>
  <c r="A4449" i="2"/>
  <c r="A4450" i="2"/>
  <c r="A4451" i="2"/>
  <c r="A4451" i="4" s="1"/>
  <c r="A4452" i="2"/>
  <c r="A4452" i="4" s="1"/>
  <c r="A4453" i="2"/>
  <c r="A4453" i="4" s="1"/>
  <c r="A4454" i="2"/>
  <c r="A4454" i="4" s="1"/>
  <c r="A4455" i="2"/>
  <c r="A4456" i="2"/>
  <c r="A4457" i="2"/>
  <c r="A4458" i="2"/>
  <c r="A4458" i="4" s="1"/>
  <c r="A4459" i="2"/>
  <c r="A4459" i="4" s="1"/>
  <c r="A4460" i="2"/>
  <c r="A4461" i="2"/>
  <c r="A4462" i="2"/>
  <c r="A4463" i="2"/>
  <c r="A4463" i="4" s="1"/>
  <c r="A4464" i="2"/>
  <c r="A4464" i="4" s="1"/>
  <c r="A4465" i="2"/>
  <c r="A4465" i="4" s="1"/>
  <c r="A4466" i="2"/>
  <c r="A4466" i="4" s="1"/>
  <c r="A4467" i="2"/>
  <c r="A4468" i="2"/>
  <c r="A4469" i="2"/>
  <c r="A4470" i="2"/>
  <c r="A4470" i="4" s="1"/>
  <c r="A4471" i="2"/>
  <c r="A4471" i="4" s="1"/>
  <c r="A4472" i="2"/>
  <c r="A4473" i="2"/>
  <c r="A4474" i="2"/>
  <c r="A4475" i="2"/>
  <c r="A4475" i="4" s="1"/>
  <c r="A4476" i="2"/>
  <c r="A4476" i="4" s="1"/>
  <c r="A4477" i="2"/>
  <c r="A4477" i="4" s="1"/>
  <c r="A4478" i="2"/>
  <c r="A4478" i="4" s="1"/>
  <c r="A4479" i="2"/>
  <c r="A4480" i="2"/>
  <c r="A4481" i="2"/>
  <c r="A4481" i="4" s="1"/>
  <c r="A4482" i="2"/>
  <c r="A4482" i="4" s="1"/>
  <c r="A4483" i="2"/>
  <c r="A4483" i="4" s="1"/>
  <c r="A4484" i="2"/>
  <c r="A4485" i="2"/>
  <c r="A4486" i="2"/>
  <c r="A4487" i="2"/>
  <c r="A4487" i="4" s="1"/>
  <c r="A4488" i="2"/>
  <c r="A4488" i="4" s="1"/>
  <c r="A4489" i="2"/>
  <c r="A4489" i="4" s="1"/>
  <c r="A4490" i="2"/>
  <c r="A4490" i="4" s="1"/>
  <c r="A4491" i="2"/>
  <c r="A4492" i="2"/>
  <c r="A4493" i="2"/>
  <c r="A4494" i="2"/>
  <c r="A4494" i="4" s="1"/>
  <c r="A4495" i="2"/>
  <c r="A4495" i="4" s="1"/>
  <c r="A4496" i="2"/>
  <c r="A4497" i="2"/>
  <c r="A4498" i="2"/>
  <c r="A4499" i="2"/>
  <c r="A4499" i="4" s="1"/>
  <c r="A4500" i="2"/>
  <c r="A4500" i="4" s="1"/>
  <c r="A4501" i="2"/>
  <c r="A4501" i="4" s="1"/>
  <c r="A4502" i="2"/>
  <c r="A4502" i="4" s="1"/>
  <c r="A4503" i="2"/>
  <c r="A4504" i="2"/>
  <c r="A4505" i="2"/>
  <c r="A4506" i="2"/>
  <c r="A4506" i="4" s="1"/>
  <c r="A4507" i="2"/>
  <c r="A4507" i="4" s="1"/>
  <c r="A4508" i="2"/>
  <c r="A4509" i="2"/>
  <c r="A4510" i="2"/>
  <c r="A4511" i="2"/>
  <c r="A4511" i="4" s="1"/>
  <c r="A4512" i="2"/>
  <c r="A4512" i="4" s="1"/>
  <c r="A4513" i="2"/>
  <c r="A4513" i="4" s="1"/>
  <c r="A4514" i="2"/>
  <c r="A4514" i="4" s="1"/>
  <c r="A4515" i="2"/>
  <c r="A4516" i="2"/>
  <c r="A4517" i="2"/>
  <c r="A4518" i="2"/>
  <c r="A4518" i="4" s="1"/>
  <c r="A4519" i="2"/>
  <c r="A4519" i="4" s="1"/>
  <c r="A4520" i="2"/>
  <c r="A4521" i="2"/>
  <c r="A4522" i="2"/>
  <c r="A4523" i="2"/>
  <c r="A4523" i="4" s="1"/>
  <c r="A4524" i="2"/>
  <c r="A4524" i="4" s="1"/>
  <c r="A4525" i="2"/>
  <c r="A4525" i="4" s="1"/>
  <c r="A4526" i="2"/>
  <c r="A4526" i="4" s="1"/>
  <c r="A4527" i="2"/>
  <c r="A4528" i="2"/>
  <c r="A4529" i="2"/>
  <c r="A4529" i="4" s="1"/>
  <c r="A4530" i="2"/>
  <c r="A4530" i="4" s="1"/>
  <c r="A4531" i="2"/>
  <c r="A4531" i="4" s="1"/>
  <c r="A4532" i="2"/>
  <c r="A4533" i="2"/>
  <c r="A4534" i="2"/>
  <c r="A4535" i="2"/>
  <c r="A4535" i="4" s="1"/>
  <c r="A4536" i="2"/>
  <c r="A4536" i="4" s="1"/>
  <c r="A4537" i="2"/>
  <c r="A4537" i="4" s="1"/>
  <c r="A4538" i="2"/>
  <c r="A4538" i="4" s="1"/>
  <c r="A4539" i="2"/>
  <c r="A4540" i="2"/>
  <c r="A4541" i="2"/>
  <c r="A4542" i="2"/>
  <c r="A4542" i="4" s="1"/>
  <c r="A4543" i="2"/>
  <c r="A4543" i="4" s="1"/>
  <c r="A4544" i="2"/>
  <c r="A4545" i="2"/>
  <c r="A4546" i="2"/>
  <c r="A4547" i="2"/>
  <c r="A4547" i="4" s="1"/>
  <c r="A4548" i="2"/>
  <c r="A4548" i="4" s="1"/>
  <c r="A4549" i="2"/>
  <c r="A4549" i="4" s="1"/>
  <c r="A4550" i="2"/>
  <c r="A4550" i="4" s="1"/>
  <c r="A4551" i="2"/>
  <c r="A4552" i="2"/>
  <c r="A4553" i="2"/>
  <c r="A4554" i="2"/>
  <c r="A4554" i="4" s="1"/>
  <c r="A4555" i="2"/>
  <c r="A4555" i="4" s="1"/>
  <c r="A4556" i="2"/>
  <c r="A4557" i="2"/>
  <c r="A4558" i="2"/>
  <c r="A4559" i="2"/>
  <c r="A4559" i="4" s="1"/>
  <c r="A4560" i="2"/>
  <c r="A4560" i="4" s="1"/>
  <c r="A4561" i="2"/>
  <c r="A4561" i="4" s="1"/>
  <c r="A4562" i="2"/>
  <c r="A4562" i="4" s="1"/>
  <c r="A4563" i="2"/>
  <c r="A4564" i="2"/>
  <c r="A4565" i="2"/>
  <c r="A4566" i="2"/>
  <c r="A4566" i="4" s="1"/>
  <c r="A4567" i="2"/>
  <c r="A4567" i="4" s="1"/>
  <c r="A4568" i="2"/>
  <c r="A4569" i="2"/>
  <c r="A4570" i="2"/>
  <c r="A4571" i="2"/>
  <c r="A4571" i="4" s="1"/>
  <c r="A4572" i="2"/>
  <c r="A4572" i="4" s="1"/>
  <c r="A4573" i="2"/>
  <c r="A4573" i="4" s="1"/>
  <c r="A4574" i="2"/>
  <c r="A4574" i="4" s="1"/>
  <c r="A4575" i="2"/>
  <c r="A4576" i="2"/>
  <c r="A4577" i="2"/>
  <c r="A4577" i="4" s="1"/>
  <c r="A4578" i="2"/>
  <c r="A4578" i="4" s="1"/>
  <c r="A4579" i="2"/>
  <c r="A4579" i="4" s="1"/>
  <c r="A4580" i="2"/>
  <c r="A4581" i="2"/>
  <c r="A4582" i="2"/>
  <c r="A4583" i="2"/>
  <c r="A4584" i="2"/>
  <c r="A4584" i="4" s="1"/>
  <c r="A4585" i="2"/>
  <c r="A4585" i="4" s="1"/>
  <c r="A4586" i="2"/>
  <c r="A4586" i="4" s="1"/>
  <c r="A4587" i="2"/>
  <c r="A4588" i="2"/>
  <c r="A4589" i="2"/>
  <c r="A4590" i="2"/>
  <c r="A4590" i="4" s="1"/>
  <c r="A4591" i="2"/>
  <c r="A4591" i="4" s="1"/>
  <c r="A4592" i="2"/>
  <c r="A4593" i="2"/>
  <c r="A4594" i="2"/>
  <c r="A4595" i="2"/>
  <c r="A4595" i="4" s="1"/>
  <c r="A4596" i="2"/>
  <c r="A4596" i="4" s="1"/>
  <c r="A4597" i="2"/>
  <c r="A4597" i="4" s="1"/>
  <c r="A4598" i="2"/>
  <c r="A4598" i="4" s="1"/>
  <c r="A4599" i="2"/>
  <c r="A4600" i="2"/>
  <c r="A4601" i="2"/>
  <c r="A4602" i="2"/>
  <c r="A4602" i="4" s="1"/>
  <c r="A4603" i="2"/>
  <c r="A4603" i="4" s="1"/>
  <c r="A4604" i="2"/>
  <c r="A4605" i="2"/>
  <c r="A4606" i="2"/>
  <c r="A4607" i="2"/>
  <c r="A4607" i="4" s="1"/>
  <c r="A4608" i="2"/>
  <c r="A4608" i="4" s="1"/>
  <c r="A4609" i="2"/>
  <c r="A4609" i="4" s="1"/>
  <c r="A4610" i="2"/>
  <c r="A4610" i="4" s="1"/>
  <c r="A4611" i="2"/>
  <c r="A4612" i="2"/>
  <c r="A4613" i="2"/>
  <c r="A4614" i="2"/>
  <c r="A4614" i="4" s="1"/>
  <c r="A4615" i="2"/>
  <c r="A4615" i="4" s="1"/>
  <c r="A4616" i="2"/>
  <c r="A4617" i="2"/>
  <c r="A4618" i="2"/>
  <c r="A4619" i="2"/>
  <c r="A4619" i="4" s="1"/>
  <c r="A4620" i="2"/>
  <c r="A4620" i="4" s="1"/>
  <c r="A4621" i="2"/>
  <c r="A4621" i="4" s="1"/>
  <c r="A4622" i="2"/>
  <c r="A4622" i="4" s="1"/>
  <c r="A4623" i="2"/>
  <c r="A4624" i="2"/>
  <c r="A4625" i="2"/>
  <c r="A4625" i="4" s="1"/>
  <c r="A4626" i="2"/>
  <c r="A4626" i="4" s="1"/>
  <c r="A4627" i="2"/>
  <c r="A4627" i="4" s="1"/>
  <c r="A4628" i="2"/>
  <c r="A4629" i="2"/>
  <c r="A4630" i="2"/>
  <c r="A4631" i="2"/>
  <c r="A4632" i="2"/>
  <c r="A4632" i="4" s="1"/>
  <c r="A4633" i="2"/>
  <c r="A4633" i="4" s="1"/>
  <c r="A4634" i="2"/>
  <c r="A4634" i="4" s="1"/>
  <c r="A4635" i="2"/>
  <c r="A4636" i="2"/>
  <c r="A4637" i="2"/>
  <c r="A4638" i="2"/>
  <c r="A4638" i="4" s="1"/>
  <c r="A4639" i="2"/>
  <c r="A4639" i="4" s="1"/>
  <c r="A4640" i="2"/>
  <c r="A4641" i="2"/>
  <c r="A4642" i="2"/>
  <c r="A4643" i="2"/>
  <c r="A4643" i="4" s="1"/>
  <c r="A4644" i="2"/>
  <c r="A4644" i="4" s="1"/>
  <c r="A4645" i="2"/>
  <c r="A4645" i="4" s="1"/>
  <c r="A4646" i="2"/>
  <c r="A4646" i="4" s="1"/>
  <c r="A4647" i="2"/>
  <c r="A4648" i="2"/>
  <c r="A4649" i="2"/>
  <c r="A4649" i="4" s="1"/>
  <c r="A4650" i="2"/>
  <c r="A4650" i="4" s="1"/>
  <c r="A4651" i="2"/>
  <c r="A4651" i="4" s="1"/>
  <c r="A4652" i="2"/>
  <c r="A4653" i="2"/>
  <c r="A4654" i="2"/>
  <c r="A4655" i="2"/>
  <c r="A4655" i="4" s="1"/>
  <c r="A4656" i="2"/>
  <c r="A4656" i="4" s="1"/>
  <c r="A4657" i="2"/>
  <c r="A4657" i="4" s="1"/>
  <c r="A4658" i="2"/>
  <c r="A4658" i="4" s="1"/>
  <c r="A4659" i="2"/>
  <c r="A4660" i="2"/>
  <c r="A4661" i="2"/>
  <c r="A4662" i="2"/>
  <c r="A4662" i="4" s="1"/>
  <c r="A4663" i="2"/>
  <c r="A4663" i="4" s="1"/>
  <c r="A4664" i="2"/>
  <c r="A4665" i="2"/>
  <c r="A4666" i="2"/>
  <c r="A4667" i="2"/>
  <c r="A4667" i="4" s="1"/>
  <c r="A4668" i="2"/>
  <c r="A4668" i="4" s="1"/>
  <c r="A4669" i="2"/>
  <c r="A4669" i="4" s="1"/>
  <c r="A4670" i="2"/>
  <c r="A4670" i="4" s="1"/>
  <c r="A4671" i="2"/>
  <c r="A4672" i="2"/>
  <c r="A4673" i="2"/>
  <c r="A4673" i="4" s="1"/>
  <c r="A4674" i="2"/>
  <c r="A4674" i="4" s="1"/>
  <c r="A4675" i="2"/>
  <c r="A4675" i="4" s="1"/>
  <c r="A4676" i="2"/>
  <c r="A4677" i="2"/>
  <c r="A4678" i="2"/>
  <c r="A4679" i="2"/>
  <c r="A4679" i="4" s="1"/>
  <c r="A4680" i="2"/>
  <c r="A4680" i="4" s="1"/>
  <c r="A4681" i="2"/>
  <c r="A4681" i="4" s="1"/>
  <c r="A4682" i="2"/>
  <c r="A4682" i="4" s="1"/>
  <c r="A4683" i="2"/>
  <c r="A4684" i="2"/>
  <c r="A4685" i="2"/>
  <c r="A4686" i="2"/>
  <c r="A4686" i="4" s="1"/>
  <c r="A4687" i="2"/>
  <c r="A4687" i="4" s="1"/>
  <c r="A4688" i="2"/>
  <c r="A4689" i="2"/>
  <c r="A4690" i="2"/>
  <c r="A4691" i="2"/>
  <c r="A4691" i="4" s="1"/>
  <c r="A4692" i="2"/>
  <c r="A4692" i="4" s="1"/>
  <c r="A4693" i="2"/>
  <c r="A4693" i="4" s="1"/>
  <c r="A4694" i="2"/>
  <c r="A4694" i="4" s="1"/>
  <c r="A4695" i="2"/>
  <c r="A4696" i="2"/>
  <c r="A4697" i="2"/>
  <c r="A4698" i="2"/>
  <c r="A4698" i="4" s="1"/>
  <c r="A4699" i="2"/>
  <c r="A4699" i="4" s="1"/>
  <c r="A4700" i="2"/>
  <c r="A4701" i="2"/>
  <c r="A4702" i="2"/>
  <c r="A4703" i="2"/>
  <c r="A4704" i="2"/>
  <c r="A4704" i="4" s="1"/>
  <c r="A4705" i="2"/>
  <c r="A4705" i="4" s="1"/>
  <c r="A4706" i="2"/>
  <c r="A4706" i="4" s="1"/>
  <c r="A4707" i="2"/>
  <c r="A4708" i="2"/>
  <c r="A4709" i="2"/>
  <c r="A4710" i="2"/>
  <c r="A4710" i="4" s="1"/>
  <c r="A4711" i="2"/>
  <c r="A4711" i="4" s="1"/>
  <c r="A4712" i="2"/>
  <c r="A4713" i="2"/>
  <c r="A4714" i="2"/>
  <c r="A4715" i="2"/>
  <c r="A4715" i="4" s="1"/>
  <c r="A4716" i="2"/>
  <c r="A4716" i="4" s="1"/>
  <c r="A4717" i="2"/>
  <c r="A4717" i="4" s="1"/>
  <c r="A4718" i="2"/>
  <c r="A4718" i="4" s="1"/>
  <c r="A4719" i="2"/>
  <c r="A4720" i="2"/>
  <c r="A4721" i="2"/>
  <c r="A4721" i="4" s="1"/>
  <c r="A4722" i="2"/>
  <c r="A4722" i="4" s="1"/>
  <c r="A4723" i="2"/>
  <c r="A4723" i="4" s="1"/>
  <c r="A4724" i="2"/>
  <c r="A4725" i="2"/>
  <c r="A4726" i="2"/>
  <c r="A4727" i="2"/>
  <c r="A4727" i="4" s="1"/>
  <c r="A4728" i="2"/>
  <c r="A4728" i="4" s="1"/>
  <c r="A4729" i="2"/>
  <c r="A4729" i="4" s="1"/>
  <c r="A4730" i="2"/>
  <c r="A4730" i="4" s="1"/>
  <c r="A4731" i="2"/>
  <c r="A4732" i="2"/>
  <c r="A4733" i="2"/>
  <c r="A4734" i="2"/>
  <c r="A4734" i="4" s="1"/>
  <c r="A4735" i="2"/>
  <c r="A4735" i="4" s="1"/>
  <c r="A4736" i="2"/>
  <c r="A4737" i="2"/>
  <c r="A4738" i="2"/>
  <c r="A4739" i="2"/>
  <c r="A4739" i="4" s="1"/>
  <c r="A4740" i="2"/>
  <c r="A4740" i="4" s="1"/>
  <c r="A4741" i="2"/>
  <c r="A4741" i="4" s="1"/>
  <c r="A4742" i="2"/>
  <c r="A4742" i="4" s="1"/>
  <c r="A4743" i="2"/>
  <c r="A4744" i="2"/>
  <c r="A4745" i="2"/>
  <c r="A4746" i="2"/>
  <c r="A4746" i="4" s="1"/>
  <c r="A4747" i="2"/>
  <c r="A4747" i="4" s="1"/>
  <c r="A4748" i="2"/>
  <c r="A4749" i="2"/>
  <c r="A4750" i="2"/>
  <c r="A4751" i="2"/>
  <c r="A4751" i="4" s="1"/>
  <c r="A4752" i="2"/>
  <c r="A4752" i="4" s="1"/>
  <c r="A4753" i="2"/>
  <c r="A4753" i="4" s="1"/>
  <c r="A4754" i="2"/>
  <c r="A4754" i="4" s="1"/>
  <c r="A4755" i="2"/>
  <c r="A4756" i="2"/>
  <c r="A4757" i="2"/>
  <c r="A4758" i="2"/>
  <c r="A4758" i="4" s="1"/>
  <c r="A4759" i="2"/>
  <c r="A4759" i="4" s="1"/>
  <c r="A4760" i="2"/>
  <c r="A4761" i="2"/>
  <c r="A4762" i="2"/>
  <c r="A4763" i="2"/>
  <c r="A4763" i="4" s="1"/>
  <c r="A4764" i="2"/>
  <c r="A4764" i="4" s="1"/>
  <c r="A4765" i="2"/>
  <c r="A4765" i="4" s="1"/>
  <c r="A4766" i="2"/>
  <c r="A4766" i="4" s="1"/>
  <c r="A4767" i="2"/>
  <c r="A4768" i="2"/>
  <c r="A4769" i="2"/>
  <c r="A4770" i="2"/>
  <c r="A4770" i="4" s="1"/>
  <c r="A4771" i="2"/>
  <c r="A4771" i="4" s="1"/>
  <c r="A4772" i="2"/>
  <c r="A4773" i="2"/>
  <c r="A4774" i="2"/>
  <c r="A4775" i="2"/>
  <c r="A4775" i="4" s="1"/>
  <c r="A4776" i="2"/>
  <c r="A4776" i="4" s="1"/>
  <c r="A4777" i="2"/>
  <c r="A4777" i="4" s="1"/>
  <c r="A4778" i="2"/>
  <c r="A4778" i="4" s="1"/>
  <c r="A4779" i="2"/>
  <c r="A4780" i="2"/>
  <c r="A4781" i="2"/>
  <c r="A4782" i="2"/>
  <c r="A4782" i="4" s="1"/>
  <c r="A4783" i="2"/>
  <c r="A4783" i="4" s="1"/>
  <c r="A4784" i="2"/>
  <c r="A4785" i="2"/>
  <c r="A4786" i="2"/>
  <c r="A4787" i="2"/>
  <c r="A4787" i="4" s="1"/>
  <c r="A4788" i="2"/>
  <c r="A4788" i="4" s="1"/>
  <c r="A4789" i="2"/>
  <c r="A4789" i="4" s="1"/>
  <c r="A4790" i="2"/>
  <c r="A4790" i="4" s="1"/>
  <c r="A4791" i="2"/>
  <c r="A4792" i="2"/>
  <c r="A4793" i="2"/>
  <c r="A4794" i="2"/>
  <c r="A4794" i="4" s="1"/>
  <c r="A4795" i="2"/>
  <c r="A4795" i="4" s="1"/>
  <c r="A4796" i="2"/>
  <c r="A4797" i="2"/>
  <c r="A4798" i="2"/>
  <c r="A4799" i="2"/>
  <c r="A4799" i="4" s="1"/>
  <c r="A4800" i="2"/>
  <c r="A4800" i="4" s="1"/>
  <c r="A4801" i="2"/>
  <c r="A4801" i="4" s="1"/>
  <c r="A4802" i="2"/>
  <c r="A4802" i="4" s="1"/>
  <c r="A4803" i="2"/>
  <c r="A4804" i="2"/>
  <c r="A4805" i="2"/>
  <c r="A4806" i="2"/>
  <c r="A4806" i="4" s="1"/>
  <c r="A4807" i="2"/>
  <c r="A4807" i="4" s="1"/>
  <c r="A4808" i="2"/>
  <c r="A4809" i="2"/>
  <c r="A4810" i="2"/>
  <c r="A4811" i="2"/>
  <c r="A4811" i="4" s="1"/>
  <c r="A4812" i="2"/>
  <c r="A4812" i="4" s="1"/>
  <c r="A4813" i="2"/>
  <c r="A4813" i="4" s="1"/>
  <c r="A4814" i="2"/>
  <c r="A4814" i="4" s="1"/>
  <c r="A4815" i="2"/>
  <c r="A4816" i="2"/>
  <c r="A4817" i="2"/>
  <c r="A4818" i="2"/>
  <c r="A4818" i="4" s="1"/>
  <c r="A4819" i="2"/>
  <c r="A4819" i="4" s="1"/>
  <c r="A4820" i="2"/>
  <c r="A4821" i="2"/>
  <c r="A4822" i="2"/>
  <c r="A4823" i="2"/>
  <c r="A4823" i="4" s="1"/>
  <c r="A4824" i="2"/>
  <c r="A4824" i="4" s="1"/>
  <c r="A4825" i="2"/>
  <c r="A4825" i="4" s="1"/>
  <c r="A4826" i="2"/>
  <c r="A4826" i="4" s="1"/>
  <c r="A4827" i="2"/>
  <c r="A4828" i="2"/>
  <c r="A4829" i="2"/>
  <c r="A4830" i="2"/>
  <c r="A4830" i="4" s="1"/>
  <c r="A4831" i="2"/>
  <c r="A4831" i="4" s="1"/>
  <c r="A4832" i="2"/>
  <c r="A4833" i="2"/>
  <c r="A4834" i="2"/>
  <c r="A4835" i="2"/>
  <c r="A4835" i="4" s="1"/>
  <c r="A4836" i="2"/>
  <c r="A4836" i="4" s="1"/>
  <c r="A4837" i="2"/>
  <c r="A4837" i="4" s="1"/>
  <c r="A4838" i="2"/>
  <c r="A4838" i="4" s="1"/>
  <c r="A4839" i="2"/>
  <c r="A4840" i="2"/>
  <c r="A4841" i="2"/>
  <c r="A4842" i="2"/>
  <c r="A4842" i="4" s="1"/>
  <c r="A4843" i="2"/>
  <c r="A4843" i="4" s="1"/>
  <c r="A4844" i="2"/>
  <c r="A4845" i="2"/>
  <c r="A4846" i="2"/>
  <c r="A4847" i="2"/>
  <c r="A4847" i="4" s="1"/>
  <c r="A4848" i="2"/>
  <c r="A4848" i="4" s="1"/>
  <c r="A4849" i="2"/>
  <c r="A4849" i="4" s="1"/>
  <c r="A4850" i="2"/>
  <c r="A4850" i="4" s="1"/>
  <c r="A4851" i="2"/>
  <c r="A4852" i="2"/>
  <c r="A4853" i="2"/>
  <c r="A4854" i="2"/>
  <c r="A4854" i="4" s="1"/>
  <c r="A4855" i="2"/>
  <c r="A4855" i="4" s="1"/>
  <c r="A4856" i="2"/>
  <c r="A4857" i="2"/>
  <c r="A4858" i="2"/>
  <c r="A4859" i="2"/>
  <c r="A4859" i="4" s="1"/>
  <c r="A4860" i="2"/>
  <c r="A4860" i="4" s="1"/>
  <c r="A4861" i="2"/>
  <c r="A4861" i="4" s="1"/>
  <c r="A4862" i="2"/>
  <c r="A4862" i="4" s="1"/>
  <c r="A4863" i="2"/>
  <c r="A4864" i="2"/>
  <c r="A4865" i="2"/>
  <c r="A4866" i="2"/>
  <c r="A4866" i="4" s="1"/>
  <c r="A4867" i="2"/>
  <c r="A4867" i="4" s="1"/>
  <c r="A4868" i="2"/>
  <c r="A4869" i="2"/>
  <c r="A4870" i="2"/>
  <c r="A4871" i="2"/>
  <c r="A4871" i="4" s="1"/>
  <c r="A4872" i="2"/>
  <c r="A4872" i="4" s="1"/>
  <c r="A4873" i="2"/>
  <c r="A4873" i="4" s="1"/>
  <c r="A4874" i="2"/>
  <c r="A4874" i="4" s="1"/>
  <c r="A4875" i="2"/>
  <c r="A4876" i="2"/>
  <c r="A4877" i="2"/>
  <c r="A4878" i="2"/>
  <c r="A4878" i="4" s="1"/>
  <c r="A4879" i="2"/>
  <c r="A4879" i="4" s="1"/>
  <c r="A4880" i="2"/>
  <c r="A4881" i="2"/>
  <c r="A4882" i="2"/>
  <c r="A4883" i="2"/>
  <c r="A4883" i="4" s="1"/>
  <c r="A4884" i="2"/>
  <c r="A4884" i="4" s="1"/>
  <c r="A4885" i="2"/>
  <c r="A4885" i="4" s="1"/>
  <c r="A4886" i="2"/>
  <c r="A4886" i="4" s="1"/>
  <c r="A4887" i="2"/>
  <c r="A4888" i="2"/>
  <c r="A4889" i="2"/>
  <c r="A4890" i="2"/>
  <c r="A4890" i="4" s="1"/>
  <c r="A4891" i="2"/>
  <c r="A4891" i="4" s="1"/>
  <c r="A4892" i="2"/>
  <c r="A4893" i="2"/>
  <c r="A4894" i="2"/>
  <c r="A4895" i="2"/>
  <c r="A4895" i="4" s="1"/>
  <c r="A4896" i="2"/>
  <c r="A4896" i="4" s="1"/>
  <c r="A4897" i="2"/>
  <c r="A4897" i="4" s="1"/>
  <c r="A4898" i="2"/>
  <c r="A4898" i="4" s="1"/>
  <c r="A4899" i="2"/>
  <c r="A4900" i="2"/>
  <c r="A4901" i="2"/>
  <c r="A4902" i="2"/>
  <c r="A4902" i="4" s="1"/>
  <c r="A4903" i="2"/>
  <c r="A4903" i="4" s="1"/>
  <c r="A4904" i="2"/>
  <c r="A4905" i="2"/>
  <c r="A4906" i="2"/>
  <c r="A4907" i="2"/>
  <c r="A4907" i="4" s="1"/>
  <c r="A4908" i="2"/>
  <c r="A4908" i="4" s="1"/>
  <c r="A4909" i="2"/>
  <c r="A4909" i="4" s="1"/>
  <c r="A4910" i="2"/>
  <c r="A4910" i="4" s="1"/>
  <c r="A4911" i="2"/>
  <c r="A4912" i="2"/>
  <c r="A4913" i="2"/>
  <c r="A4914" i="2"/>
  <c r="A4914" i="4" s="1"/>
  <c r="A4915" i="2"/>
  <c r="A4915" i="4" s="1"/>
  <c r="A4916" i="2"/>
  <c r="A4917" i="2"/>
  <c r="A4918" i="2"/>
  <c r="A4919" i="2"/>
  <c r="A4919" i="4" s="1"/>
  <c r="A4920" i="2"/>
  <c r="A4920" i="4" s="1"/>
  <c r="A4921" i="2"/>
  <c r="A4921" i="4" s="1"/>
  <c r="A4922" i="2"/>
  <c r="A4922" i="4" s="1"/>
  <c r="A4923" i="2"/>
  <c r="A4924" i="2"/>
  <c r="A4925" i="2"/>
  <c r="A4926" i="2"/>
  <c r="A4926" i="4" s="1"/>
  <c r="A4927" i="2"/>
  <c r="A4927" i="4" s="1"/>
  <c r="A4928" i="2"/>
  <c r="A4929" i="2"/>
  <c r="A4930" i="2"/>
  <c r="A4931" i="2"/>
  <c r="A4931" i="4" s="1"/>
  <c r="A4932" i="2"/>
  <c r="A4932" i="4" s="1"/>
  <c r="A4933" i="2"/>
  <c r="A4933" i="4" s="1"/>
  <c r="A4934" i="2"/>
  <c r="A4934" i="4" s="1"/>
  <c r="A4935" i="2"/>
  <c r="A4936" i="2"/>
  <c r="A4937" i="2"/>
  <c r="A4938" i="2"/>
  <c r="A4938" i="4" s="1"/>
  <c r="A4939" i="2"/>
  <c r="A4939" i="4" s="1"/>
  <c r="A4940" i="2"/>
  <c r="A4941" i="2"/>
  <c r="A4942" i="2"/>
  <c r="A4943" i="2"/>
  <c r="A4943" i="4" s="1"/>
  <c r="A4944" i="2"/>
  <c r="A4944" i="4" s="1"/>
  <c r="A4945" i="2"/>
  <c r="A4945" i="4" s="1"/>
  <c r="A4946" i="2"/>
  <c r="A4946" i="4" s="1"/>
  <c r="A4947" i="2"/>
  <c r="A4948" i="2"/>
  <c r="A4949" i="2"/>
  <c r="A4950" i="2"/>
  <c r="A4950" i="4" s="1"/>
  <c r="A4951" i="2"/>
  <c r="A4951" i="4" s="1"/>
  <c r="A4952" i="2"/>
  <c r="A4953" i="2"/>
  <c r="A4954" i="2"/>
  <c r="A4955" i="2"/>
  <c r="A4955" i="4" s="1"/>
  <c r="A4956" i="2"/>
  <c r="A4956" i="4" s="1"/>
  <c r="A4957" i="2"/>
  <c r="A4957" i="4" s="1"/>
  <c r="A4958" i="2"/>
  <c r="A4958" i="4" s="1"/>
  <c r="A4959" i="2"/>
  <c r="A4960" i="2"/>
  <c r="A4961" i="2"/>
  <c r="A4962" i="2"/>
  <c r="A4962" i="4" s="1"/>
  <c r="A4963" i="2"/>
  <c r="A4963" i="4" s="1"/>
  <c r="A4964" i="2"/>
  <c r="A4965" i="2"/>
  <c r="A4966" i="2"/>
  <c r="A4967" i="2"/>
  <c r="A4967" i="4" s="1"/>
  <c r="A4968" i="2"/>
  <c r="A4968" i="4" s="1"/>
  <c r="A4969" i="2"/>
  <c r="A4969" i="4" s="1"/>
  <c r="A4970" i="2"/>
  <c r="A4970" i="4" s="1"/>
  <c r="A4971" i="2"/>
  <c r="A4972" i="2"/>
  <c r="A4973" i="2"/>
  <c r="A4974" i="2"/>
  <c r="A4974" i="4" s="1"/>
  <c r="A4975" i="2"/>
  <c r="A4975" i="4" s="1"/>
  <c r="A4976" i="2"/>
  <c r="A4977" i="2"/>
  <c r="A4978" i="2"/>
  <c r="A4979" i="2"/>
  <c r="A4979" i="4" s="1"/>
  <c r="A4980" i="2"/>
  <c r="A4980" i="4" s="1"/>
  <c r="A4981" i="2"/>
  <c r="A4981" i="4" s="1"/>
  <c r="A4982" i="2"/>
  <c r="A4982" i="4" s="1"/>
  <c r="A4983" i="2"/>
  <c r="A4984" i="2"/>
  <c r="A4985" i="2"/>
  <c r="A4986" i="2"/>
  <c r="A4986" i="4" s="1"/>
  <c r="A4987" i="2"/>
  <c r="A4987" i="4" s="1"/>
  <c r="A4988" i="2"/>
  <c r="A4989" i="2"/>
  <c r="A4990" i="2"/>
  <c r="A4991" i="2"/>
  <c r="A4991" i="4" s="1"/>
  <c r="A4992" i="2"/>
  <c r="A4992" i="4" s="1"/>
  <c r="A4993" i="2"/>
  <c r="A4993" i="4" s="1"/>
  <c r="A4994" i="2"/>
  <c r="A4994" i="4" s="1"/>
  <c r="A4995" i="2"/>
  <c r="A4996" i="2"/>
  <c r="A4997" i="2"/>
  <c r="A4998" i="2"/>
  <c r="A4998" i="4" s="1"/>
  <c r="A4999" i="2"/>
  <c r="A4999" i="4" s="1"/>
  <c r="A5000" i="2"/>
  <c r="A5001" i="2"/>
  <c r="A2" i="2"/>
  <c r="A19" i="4"/>
  <c r="A27" i="4"/>
  <c r="A35" i="4"/>
  <c r="A51" i="4"/>
  <c r="A75" i="4"/>
  <c r="A83" i="4"/>
  <c r="A99" i="4"/>
  <c r="A115" i="4"/>
  <c r="A123" i="4"/>
  <c r="A131" i="4"/>
  <c r="A147" i="4"/>
  <c r="A155" i="4"/>
  <c r="A171" i="4"/>
  <c r="A195" i="4"/>
  <c r="A219" i="4"/>
  <c r="A243" i="4"/>
  <c r="A251" i="4"/>
  <c r="A267" i="4"/>
  <c r="A275" i="4"/>
  <c r="A291" i="4"/>
  <c r="A315" i="4"/>
  <c r="A339" i="4"/>
  <c r="A363" i="4"/>
  <c r="A371" i="4"/>
  <c r="A387" i="4"/>
  <c r="A411" i="4"/>
  <c r="A419" i="4"/>
  <c r="A435" i="4"/>
  <c r="A459" i="4"/>
  <c r="A467" i="4"/>
  <c r="A483" i="4"/>
  <c r="A507" i="4"/>
  <c r="A515" i="4"/>
  <c r="A531" i="4"/>
  <c r="A539" i="4"/>
  <c r="A555" i="4"/>
  <c r="A579" i="4"/>
  <c r="A603" i="4"/>
  <c r="A611" i="4"/>
  <c r="A627" i="4"/>
  <c r="A2235" i="4"/>
  <c r="A2259" i="4"/>
  <c r="A2283" i="4"/>
  <c r="A2307" i="4"/>
  <c r="A2315" i="4"/>
  <c r="A2331" i="4"/>
  <c r="A2355" i="4"/>
  <c r="A2379" i="4"/>
  <c r="A2403" i="4"/>
  <c r="A2427" i="4"/>
  <c r="A2451" i="4"/>
  <c r="A2475" i="4"/>
  <c r="A2499" i="4"/>
  <c r="A2523" i="4"/>
  <c r="A2547" i="4"/>
  <c r="A2571" i="4"/>
  <c r="A2595" i="4"/>
  <c r="A2619" i="4"/>
  <c r="A2643" i="4"/>
  <c r="A2667" i="4"/>
  <c r="A2691" i="4"/>
  <c r="A2715" i="4"/>
  <c r="A2739" i="4"/>
  <c r="A2763" i="4"/>
  <c r="A2771" i="4"/>
  <c r="A2787" i="4"/>
  <c r="A2811" i="4"/>
  <c r="A2835" i="4"/>
  <c r="A2859" i="4"/>
  <c r="A2867" i="4"/>
  <c r="A2883" i="4"/>
  <c r="A2907" i="4"/>
  <c r="A2931" i="4"/>
  <c r="A2955" i="4"/>
  <c r="A2979" i="4"/>
  <c r="A3003" i="4"/>
  <c r="A3027" i="4"/>
  <c r="A3051" i="4"/>
  <c r="A3075" i="4"/>
  <c r="A3099" i="4"/>
  <c r="A3123" i="4"/>
  <c r="A3147" i="4"/>
  <c r="A3171" i="4"/>
  <c r="A3195" i="4"/>
  <c r="A3219" i="4"/>
  <c r="A3243" i="4"/>
  <c r="A3267" i="4"/>
  <c r="A3291" i="4"/>
  <c r="A3315" i="4"/>
  <c r="A3339" i="4"/>
  <c r="A3347" i="4"/>
  <c r="A3363" i="4"/>
  <c r="A3387" i="4"/>
  <c r="A3411" i="4"/>
  <c r="A3435" i="4"/>
  <c r="A3459" i="4"/>
  <c r="A3483" i="4"/>
  <c r="A3507" i="4"/>
  <c r="A3531" i="4"/>
  <c r="A3555" i="4"/>
  <c r="A3579" i="4"/>
  <c r="A3603" i="4"/>
  <c r="A3627" i="4"/>
  <c r="A3651" i="4"/>
  <c r="A3675" i="4"/>
  <c r="A3699" i="4"/>
  <c r="A3723" i="4"/>
  <c r="A3747" i="4"/>
  <c r="A3771" i="4"/>
  <c r="A3795" i="4"/>
  <c r="A3819" i="4"/>
  <c r="A3843" i="4"/>
  <c r="A3867" i="4"/>
  <c r="A3891" i="4"/>
  <c r="A3915" i="4"/>
  <c r="A3939" i="4"/>
  <c r="A3963" i="4"/>
  <c r="A3987" i="4"/>
  <c r="A4011" i="4"/>
  <c r="A4035" i="4"/>
  <c r="A4059" i="4"/>
  <c r="A4083" i="4"/>
  <c r="A4107" i="4"/>
  <c r="A4113" i="4"/>
  <c r="A4121" i="4"/>
  <c r="A4131" i="4"/>
  <c r="A4137" i="4"/>
  <c r="A4155" i="4"/>
  <c r="A4161" i="4"/>
  <c r="A4169" i="4"/>
  <c r="A4179" i="4"/>
  <c r="A4185" i="4"/>
  <c r="A4203" i="4"/>
  <c r="A4209" i="4"/>
  <c r="A4217" i="4"/>
  <c r="A4227" i="4"/>
  <c r="A4233" i="4"/>
  <c r="A4251" i="4"/>
  <c r="A4257" i="4"/>
  <c r="A4265" i="4"/>
  <c r="A4275" i="4"/>
  <c r="A4281" i="4"/>
  <c r="A4299" i="4"/>
  <c r="A4305" i="4"/>
  <c r="A4313" i="4"/>
  <c r="A4323" i="4"/>
  <c r="A4329" i="4"/>
  <c r="A4347" i="4"/>
  <c r="A4353" i="4"/>
  <c r="A4361" i="4"/>
  <c r="A4371" i="4"/>
  <c r="A4377" i="4"/>
  <c r="A4395" i="4"/>
  <c r="A4401" i="4"/>
  <c r="A4409" i="4"/>
  <c r="A4419" i="4"/>
  <c r="A4425" i="4"/>
  <c r="A4443" i="4"/>
  <c r="A4449" i="4"/>
  <c r="A4457" i="4"/>
  <c r="A4467" i="4"/>
  <c r="A4473" i="4"/>
  <c r="A4491" i="4"/>
  <c r="A4497" i="4"/>
  <c r="A4505" i="4"/>
  <c r="A4515" i="4"/>
  <c r="A4521" i="4"/>
  <c r="A4539" i="4"/>
  <c r="A4545" i="4"/>
  <c r="A4553" i="4"/>
  <c r="A4563" i="4"/>
  <c r="A4569" i="4"/>
  <c r="A4587" i="4"/>
  <c r="A4593" i="4"/>
  <c r="A4601" i="4"/>
  <c r="A4611" i="4"/>
  <c r="A4617" i="4"/>
  <c r="A4635" i="4"/>
  <c r="A4641" i="4"/>
  <c r="A4659" i="4"/>
  <c r="A4665" i="4"/>
  <c r="A4683" i="4"/>
  <c r="A4689" i="4"/>
  <c r="A4697" i="4"/>
  <c r="A4707" i="4"/>
  <c r="A4713" i="4"/>
  <c r="A4731" i="4"/>
  <c r="A4755" i="4"/>
  <c r="A4779" i="4"/>
  <c r="A4803" i="4"/>
  <c r="A4827" i="4"/>
  <c r="A4851" i="4"/>
  <c r="A4875" i="4"/>
  <c r="A4899" i="4"/>
  <c r="A4923" i="4"/>
  <c r="A4947" i="4"/>
  <c r="A4971" i="4"/>
  <c r="A4995" i="4"/>
  <c r="A15" i="4"/>
  <c r="A17" i="4"/>
  <c r="A20" i="4"/>
  <c r="A21" i="4"/>
  <c r="A22" i="4"/>
  <c r="A23" i="4"/>
  <c r="A29" i="4"/>
  <c r="A31" i="4"/>
  <c r="A32" i="4"/>
  <c r="A33" i="4"/>
  <c r="A34" i="4"/>
  <c r="A39" i="4"/>
  <c r="A40" i="4"/>
  <c r="A41" i="4"/>
  <c r="A44" i="4"/>
  <c r="A45" i="4"/>
  <c r="A46" i="4"/>
  <c r="A47" i="4"/>
  <c r="A52" i="4"/>
  <c r="A53" i="4"/>
  <c r="A54" i="4"/>
  <c r="A56" i="4"/>
  <c r="A57" i="4"/>
  <c r="A58" i="4"/>
  <c r="A63" i="4"/>
  <c r="A65" i="4"/>
  <c r="A68" i="4"/>
  <c r="A69" i="4"/>
  <c r="A70" i="4"/>
  <c r="A71" i="4"/>
  <c r="A77" i="4"/>
  <c r="A79" i="4"/>
  <c r="A80" i="4"/>
  <c r="A81" i="4"/>
  <c r="A82" i="4"/>
  <c r="A87" i="4"/>
  <c r="A89" i="4"/>
  <c r="A90" i="4"/>
  <c r="A92" i="4"/>
  <c r="A93" i="4"/>
  <c r="A94" i="4"/>
  <c r="A95" i="4"/>
  <c r="A100" i="4"/>
  <c r="A101" i="4"/>
  <c r="A104" i="4"/>
  <c r="A105" i="4"/>
  <c r="A106" i="4"/>
  <c r="A111" i="4"/>
  <c r="A113" i="4"/>
  <c r="A116" i="4"/>
  <c r="A117" i="4"/>
  <c r="A118" i="4"/>
  <c r="A119" i="4"/>
  <c r="A125" i="4"/>
  <c r="A128" i="4"/>
  <c r="A129" i="4"/>
  <c r="A130" i="4"/>
  <c r="A135" i="4"/>
  <c r="A136" i="4"/>
  <c r="A137" i="4"/>
  <c r="A140" i="4"/>
  <c r="A141" i="4"/>
  <c r="A142" i="4"/>
  <c r="A148" i="4"/>
  <c r="A149" i="4"/>
  <c r="A150" i="4"/>
  <c r="A152" i="4"/>
  <c r="A153" i="4"/>
  <c r="A154" i="4"/>
  <c r="A159" i="4"/>
  <c r="A161" i="4"/>
  <c r="A164" i="4"/>
  <c r="A165" i="4"/>
  <c r="A166" i="4"/>
  <c r="A167" i="4"/>
  <c r="A173" i="4"/>
  <c r="A176" i="4"/>
  <c r="A177" i="4"/>
  <c r="A178" i="4"/>
  <c r="A183" i="4"/>
  <c r="A185" i="4"/>
  <c r="A186" i="4"/>
  <c r="A188" i="4"/>
  <c r="A189" i="4"/>
  <c r="A190" i="4"/>
  <c r="A191" i="4"/>
  <c r="A196" i="4"/>
  <c r="A197" i="4"/>
  <c r="A200" i="4"/>
  <c r="A201" i="4"/>
  <c r="A202" i="4"/>
  <c r="A207" i="4"/>
  <c r="A209" i="4"/>
  <c r="A212" i="4"/>
  <c r="A213" i="4"/>
  <c r="A214" i="4"/>
  <c r="A215" i="4"/>
  <c r="A221" i="4"/>
  <c r="A224" i="4"/>
  <c r="A225" i="4"/>
  <c r="A226" i="4"/>
  <c r="A231" i="4"/>
  <c r="A232" i="4"/>
  <c r="A233" i="4"/>
  <c r="A236" i="4"/>
  <c r="A237" i="4"/>
  <c r="A238" i="4"/>
  <c r="A239" i="4"/>
  <c r="A244" i="4"/>
  <c r="A245" i="4"/>
  <c r="A246" i="4"/>
  <c r="A248" i="4"/>
  <c r="A249" i="4"/>
  <c r="A250" i="4"/>
  <c r="A255" i="4"/>
  <c r="A257" i="4"/>
  <c r="A260" i="4"/>
  <c r="A261" i="4"/>
  <c r="A262" i="4"/>
  <c r="A263" i="4"/>
  <c r="A269" i="4"/>
  <c r="A272" i="4"/>
  <c r="A273" i="4"/>
  <c r="A274" i="4"/>
  <c r="A279" i="4"/>
  <c r="A281" i="4"/>
  <c r="A282" i="4"/>
  <c r="A284" i="4"/>
  <c r="A285" i="4"/>
  <c r="A286" i="4"/>
  <c r="A292" i="4"/>
  <c r="A293" i="4"/>
  <c r="A296" i="4"/>
  <c r="A297" i="4"/>
  <c r="A298" i="4"/>
  <c r="A303" i="4"/>
  <c r="A305" i="4"/>
  <c r="A308" i="4"/>
  <c r="A309" i="4"/>
  <c r="A310" i="4"/>
  <c r="A311" i="4"/>
  <c r="A317" i="4"/>
  <c r="A320" i="4"/>
  <c r="A321" i="4"/>
  <c r="A322" i="4"/>
  <c r="A327" i="4"/>
  <c r="A328" i="4"/>
  <c r="A329" i="4"/>
  <c r="A332" i="4"/>
  <c r="A333" i="4"/>
  <c r="A334" i="4"/>
  <c r="A335" i="4"/>
  <c r="A340" i="4"/>
  <c r="A341" i="4"/>
  <c r="A342" i="4"/>
  <c r="A344" i="4"/>
  <c r="A345" i="4"/>
  <c r="A346" i="4"/>
  <c r="A351" i="4"/>
  <c r="A353" i="4"/>
  <c r="A356" i="4"/>
  <c r="A357" i="4"/>
  <c r="A358" i="4"/>
  <c r="A365" i="4"/>
  <c r="A368" i="4"/>
  <c r="A369" i="4"/>
  <c r="A370" i="4"/>
  <c r="A375" i="4"/>
  <c r="A377" i="4"/>
  <c r="A378" i="4"/>
  <c r="A380" i="4"/>
  <c r="A381" i="4"/>
  <c r="A382" i="4"/>
  <c r="A383" i="4"/>
  <c r="A388" i="4"/>
  <c r="A389" i="4"/>
  <c r="A392" i="4"/>
  <c r="A393" i="4"/>
  <c r="A394" i="4"/>
  <c r="A399" i="4"/>
  <c r="A401" i="4"/>
  <c r="A404" i="4"/>
  <c r="A405" i="4"/>
  <c r="A406" i="4"/>
  <c r="A407" i="4"/>
  <c r="A413" i="4"/>
  <c r="A416" i="4"/>
  <c r="A417" i="4"/>
  <c r="A418" i="4"/>
  <c r="A423" i="4"/>
  <c r="A424" i="4"/>
  <c r="A425" i="4"/>
  <c r="A428" i="4"/>
  <c r="A429" i="4"/>
  <c r="A430" i="4"/>
  <c r="A436" i="4"/>
  <c r="A437" i="4"/>
  <c r="A438" i="4"/>
  <c r="A439" i="4"/>
  <c r="A440" i="4"/>
  <c r="A441" i="4"/>
  <c r="A442" i="4"/>
  <c r="A447" i="4"/>
  <c r="A449" i="4"/>
  <c r="A452" i="4"/>
  <c r="A453" i="4"/>
  <c r="A454" i="4"/>
  <c r="A455" i="4"/>
  <c r="A461" i="4"/>
  <c r="A463" i="4"/>
  <c r="A464" i="4"/>
  <c r="A465" i="4"/>
  <c r="A466" i="4"/>
  <c r="A471" i="4"/>
  <c r="A473" i="4"/>
  <c r="A474" i="4"/>
  <c r="A476" i="4"/>
  <c r="A477" i="4"/>
  <c r="A478" i="4"/>
  <c r="A479" i="4"/>
  <c r="A484" i="4"/>
  <c r="A485" i="4"/>
  <c r="A488" i="4"/>
  <c r="A489" i="4"/>
  <c r="A490" i="4"/>
  <c r="A495" i="4"/>
  <c r="A497" i="4"/>
  <c r="A500" i="4"/>
  <c r="A501" i="4"/>
  <c r="A502" i="4"/>
  <c r="A509" i="4"/>
  <c r="A512" i="4"/>
  <c r="A513" i="4"/>
  <c r="A514" i="4"/>
  <c r="A516" i="4"/>
  <c r="A519" i="4"/>
  <c r="A520" i="4"/>
  <c r="A521" i="4"/>
  <c r="A524" i="4"/>
  <c r="A525" i="4"/>
  <c r="A526" i="4"/>
  <c r="A527" i="4"/>
  <c r="A532" i="4"/>
  <c r="A533" i="4"/>
  <c r="A534" i="4"/>
  <c r="A536" i="4"/>
  <c r="A537" i="4"/>
  <c r="A538" i="4"/>
  <c r="A543" i="4"/>
  <c r="A545" i="4"/>
  <c r="A548" i="4"/>
  <c r="A549" i="4"/>
  <c r="A550" i="4"/>
  <c r="A551" i="4"/>
  <c r="A556" i="4"/>
  <c r="A557" i="4"/>
  <c r="A559" i="4"/>
  <c r="A560" i="4"/>
  <c r="A561" i="4"/>
  <c r="A562" i="4"/>
  <c r="A567" i="4"/>
  <c r="A569" i="4"/>
  <c r="A570" i="4"/>
  <c r="A572" i="4"/>
  <c r="A573" i="4"/>
  <c r="A574" i="4"/>
  <c r="A575" i="4"/>
  <c r="A581" i="4"/>
  <c r="A584" i="4"/>
  <c r="A585" i="4"/>
  <c r="A586" i="4"/>
  <c r="A591" i="4"/>
  <c r="A593" i="4"/>
  <c r="A596" i="4"/>
  <c r="A597" i="4"/>
  <c r="A598" i="4"/>
  <c r="A605" i="4"/>
  <c r="A608" i="4"/>
  <c r="A609" i="4"/>
  <c r="A610" i="4"/>
  <c r="A615" i="4"/>
  <c r="A616" i="4"/>
  <c r="A617" i="4"/>
  <c r="A620" i="4"/>
  <c r="A621" i="4"/>
  <c r="A622" i="4"/>
  <c r="A623" i="4"/>
  <c r="A628" i="4"/>
  <c r="A629" i="4"/>
  <c r="A630" i="4"/>
  <c r="A632" i="4"/>
  <c r="A633" i="4"/>
  <c r="A634" i="4"/>
  <c r="A635" i="4"/>
  <c r="A639" i="4"/>
  <c r="A640" i="4"/>
  <c r="A641" i="4"/>
  <c r="A642" i="4"/>
  <c r="A644" i="4"/>
  <c r="A645" i="4"/>
  <c r="A646" i="4"/>
  <c r="A647" i="4"/>
  <c r="A651" i="4"/>
  <c r="A652" i="4"/>
  <c r="A653" i="4"/>
  <c r="A654" i="4"/>
  <c r="A656" i="4"/>
  <c r="A657" i="4"/>
  <c r="A658" i="4"/>
  <c r="A663" i="4"/>
  <c r="A664" i="4"/>
  <c r="A665" i="4"/>
  <c r="A666" i="4"/>
  <c r="A668" i="4"/>
  <c r="A669" i="4"/>
  <c r="A670" i="4"/>
  <c r="A671" i="4"/>
  <c r="A675" i="4"/>
  <c r="A676" i="4"/>
  <c r="A677" i="4"/>
  <c r="A678" i="4"/>
  <c r="A680" i="4"/>
  <c r="A681" i="4"/>
  <c r="A682" i="4"/>
  <c r="A683" i="4"/>
  <c r="A687" i="4"/>
  <c r="A688" i="4"/>
  <c r="A689" i="4"/>
  <c r="A690" i="4"/>
  <c r="A692" i="4"/>
  <c r="A693" i="4"/>
  <c r="A694" i="4"/>
  <c r="A695" i="4"/>
  <c r="A699" i="4"/>
  <c r="A700" i="4"/>
  <c r="A701" i="4"/>
  <c r="A702" i="4"/>
  <c r="A704" i="4"/>
  <c r="A705" i="4"/>
  <c r="A706" i="4"/>
  <c r="A707" i="4"/>
  <c r="A711" i="4"/>
  <c r="A712" i="4"/>
  <c r="A713" i="4"/>
  <c r="A714" i="4"/>
  <c r="A716" i="4"/>
  <c r="A717" i="4"/>
  <c r="A718" i="4"/>
  <c r="A719" i="4"/>
  <c r="A723" i="4"/>
  <c r="A724" i="4"/>
  <c r="A725" i="4"/>
  <c r="A726" i="4"/>
  <c r="A728" i="4"/>
  <c r="A729" i="4"/>
  <c r="A730" i="4"/>
  <c r="A735" i="4"/>
  <c r="A736" i="4"/>
  <c r="A737" i="4"/>
  <c r="A738" i="4"/>
  <c r="A740" i="4"/>
  <c r="A741" i="4"/>
  <c r="A742" i="4"/>
  <c r="A743" i="4"/>
  <c r="A747" i="4"/>
  <c r="A748" i="4"/>
  <c r="A749" i="4"/>
  <c r="A750" i="4"/>
  <c r="A752" i="4"/>
  <c r="A753" i="4"/>
  <c r="A754" i="4"/>
  <c r="A755" i="4"/>
  <c r="A759" i="4"/>
  <c r="A760" i="4"/>
  <c r="A761" i="4"/>
  <c r="A762" i="4"/>
  <c r="A764" i="4"/>
  <c r="A765" i="4"/>
  <c r="A766" i="4"/>
  <c r="A767" i="4"/>
  <c r="A771" i="4"/>
  <c r="A772" i="4"/>
  <c r="A773" i="4"/>
  <c r="A774" i="4"/>
  <c r="A776" i="4"/>
  <c r="A777" i="4"/>
  <c r="A778" i="4"/>
  <c r="A783" i="4"/>
  <c r="A784" i="4"/>
  <c r="A785" i="4"/>
  <c r="A786" i="4"/>
  <c r="A788" i="4"/>
  <c r="A789" i="4"/>
  <c r="A790" i="4"/>
  <c r="A791" i="4"/>
  <c r="A795" i="4"/>
  <c r="A796" i="4"/>
  <c r="A797" i="4"/>
  <c r="A798" i="4"/>
  <c r="A800" i="4"/>
  <c r="A801" i="4"/>
  <c r="A802" i="4"/>
  <c r="A803" i="4"/>
  <c r="A807" i="4"/>
  <c r="A808" i="4"/>
  <c r="A809" i="4"/>
  <c r="A810" i="4"/>
  <c r="A812" i="4"/>
  <c r="A813" i="4"/>
  <c r="A814" i="4"/>
  <c r="A815" i="4"/>
  <c r="A819" i="4"/>
  <c r="A820" i="4"/>
  <c r="A821" i="4"/>
  <c r="A822" i="4"/>
  <c r="A824" i="4"/>
  <c r="A825" i="4"/>
  <c r="A826" i="4"/>
  <c r="A827" i="4"/>
  <c r="A831" i="4"/>
  <c r="A832" i="4"/>
  <c r="A833" i="4"/>
  <c r="A834" i="4"/>
  <c r="A836" i="4"/>
  <c r="A837" i="4"/>
  <c r="A838" i="4"/>
  <c r="A839" i="4"/>
  <c r="A843" i="4"/>
  <c r="A844" i="4"/>
  <c r="A845" i="4"/>
  <c r="A846" i="4"/>
  <c r="A848" i="4"/>
  <c r="A849" i="4"/>
  <c r="A850" i="4"/>
  <c r="A851" i="4"/>
  <c r="A855" i="4"/>
  <c r="A856" i="4"/>
  <c r="A857" i="4"/>
  <c r="A858" i="4"/>
  <c r="A860" i="4"/>
  <c r="A861" i="4"/>
  <c r="A862" i="4"/>
  <c r="A863" i="4"/>
  <c r="A867" i="4"/>
  <c r="A868" i="4"/>
  <c r="A869" i="4"/>
  <c r="A870" i="4"/>
  <c r="A872" i="4"/>
  <c r="A873" i="4"/>
  <c r="A874" i="4"/>
  <c r="A879" i="4"/>
  <c r="A880" i="4"/>
  <c r="A881" i="4"/>
  <c r="A882" i="4"/>
  <c r="A884" i="4"/>
  <c r="A885" i="4"/>
  <c r="A886" i="4"/>
  <c r="A887" i="4"/>
  <c r="A891" i="4"/>
  <c r="A892" i="4"/>
  <c r="A893" i="4"/>
  <c r="A894" i="4"/>
  <c r="A896" i="4"/>
  <c r="A897" i="4"/>
  <c r="A898" i="4"/>
  <c r="A899" i="4"/>
  <c r="A903" i="4"/>
  <c r="A904" i="4"/>
  <c r="A905" i="4"/>
  <c r="A906" i="4"/>
  <c r="A908" i="4"/>
  <c r="A909" i="4"/>
  <c r="A910" i="4"/>
  <c r="A911" i="4"/>
  <c r="A915" i="4"/>
  <c r="A916" i="4"/>
  <c r="A917" i="4"/>
  <c r="A918" i="4"/>
  <c r="A920" i="4"/>
  <c r="A921" i="4"/>
  <c r="A922" i="4"/>
  <c r="A923" i="4"/>
  <c r="A927" i="4"/>
  <c r="A928" i="4"/>
  <c r="A929" i="4"/>
  <c r="A930" i="4"/>
  <c r="A932" i="4"/>
  <c r="A933" i="4"/>
  <c r="A934" i="4"/>
  <c r="A935" i="4"/>
  <c r="A939" i="4"/>
  <c r="A940" i="4"/>
  <c r="A941" i="4"/>
  <c r="A942" i="4"/>
  <c r="A944" i="4"/>
  <c r="A945" i="4"/>
  <c r="A946" i="4"/>
  <c r="A947" i="4"/>
  <c r="A951" i="4"/>
  <c r="A952" i="4"/>
  <c r="A953" i="4"/>
  <c r="A954" i="4"/>
  <c r="A956" i="4"/>
  <c r="A957" i="4"/>
  <c r="A958" i="4"/>
  <c r="A959" i="4"/>
  <c r="A963" i="4"/>
  <c r="A964" i="4"/>
  <c r="A965" i="4"/>
  <c r="A966" i="4"/>
  <c r="A968" i="4"/>
  <c r="A969" i="4"/>
  <c r="A970" i="4"/>
  <c r="A971" i="4"/>
  <c r="A975" i="4"/>
  <c r="A976" i="4"/>
  <c r="A977" i="4"/>
  <c r="A978" i="4"/>
  <c r="A980" i="4"/>
  <c r="A981" i="4"/>
  <c r="A982" i="4"/>
  <c r="A983" i="4"/>
  <c r="A984" i="4"/>
  <c r="A987" i="4"/>
  <c r="A988" i="4"/>
  <c r="A989" i="4"/>
  <c r="A990" i="4"/>
  <c r="A992" i="4"/>
  <c r="A993" i="4"/>
  <c r="A994" i="4"/>
  <c r="A995" i="4"/>
  <c r="A999" i="4"/>
  <c r="A1000" i="4"/>
  <c r="A1001" i="4"/>
  <c r="A1002" i="4"/>
  <c r="A1004" i="4"/>
  <c r="A1005" i="4"/>
  <c r="A1006" i="4"/>
  <c r="A1007" i="4"/>
  <c r="A1011" i="4"/>
  <c r="A1012" i="4"/>
  <c r="A1013" i="4"/>
  <c r="A1014" i="4"/>
  <c r="A1016" i="4"/>
  <c r="A1017" i="4"/>
  <c r="A1018" i="4"/>
  <c r="A1023" i="4"/>
  <c r="A1024" i="4"/>
  <c r="A1025" i="4"/>
  <c r="A1026" i="4"/>
  <c r="A1028" i="4"/>
  <c r="A1029" i="4"/>
  <c r="A1030" i="4"/>
  <c r="A1035" i="4"/>
  <c r="A1036" i="4"/>
  <c r="A1037" i="4"/>
  <c r="A1038" i="4"/>
  <c r="A1040" i="4"/>
  <c r="A1041" i="4"/>
  <c r="A1042" i="4"/>
  <c r="A1043" i="4"/>
  <c r="A1047" i="4"/>
  <c r="A1048" i="4"/>
  <c r="A1049" i="4"/>
  <c r="A1050" i="4"/>
  <c r="A1052" i="4"/>
  <c r="A1053" i="4"/>
  <c r="A1054" i="4"/>
  <c r="A1055" i="4"/>
  <c r="A1059" i="4"/>
  <c r="A1060" i="4"/>
  <c r="A1061" i="4"/>
  <c r="A1062" i="4"/>
  <c r="A1064" i="4"/>
  <c r="A1065" i="4"/>
  <c r="A1066" i="4"/>
  <c r="A1067" i="4"/>
  <c r="A1071" i="4"/>
  <c r="A1072" i="4"/>
  <c r="A1073" i="4"/>
  <c r="A1074" i="4"/>
  <c r="A1076" i="4"/>
  <c r="A1077" i="4"/>
  <c r="A1078" i="4"/>
  <c r="A1079" i="4"/>
  <c r="A1083" i="4"/>
  <c r="A1084" i="4"/>
  <c r="A1085" i="4"/>
  <c r="A1086" i="4"/>
  <c r="A1088" i="4"/>
  <c r="A1089" i="4"/>
  <c r="A1090" i="4"/>
  <c r="A1091" i="4"/>
  <c r="A1095" i="4"/>
  <c r="A1096" i="4"/>
  <c r="A1097" i="4"/>
  <c r="A1098" i="4"/>
  <c r="A1100" i="4"/>
  <c r="A1101" i="4"/>
  <c r="A1102" i="4"/>
  <c r="A1103" i="4"/>
  <c r="A1107" i="4"/>
  <c r="A1108" i="4"/>
  <c r="A1109" i="4"/>
  <c r="A1110" i="4"/>
  <c r="A1112" i="4"/>
  <c r="A1113" i="4"/>
  <c r="A1114" i="4"/>
  <c r="A1115" i="4"/>
  <c r="A1119" i="4"/>
  <c r="A1120" i="4"/>
  <c r="A1121" i="4"/>
  <c r="A1122" i="4"/>
  <c r="A1124" i="4"/>
  <c r="A1125" i="4"/>
  <c r="A1126" i="4"/>
  <c r="A1127" i="4"/>
  <c r="A1131" i="4"/>
  <c r="A1132" i="4"/>
  <c r="A1133" i="4"/>
  <c r="A1134" i="4"/>
  <c r="A1136" i="4"/>
  <c r="A1137" i="4"/>
  <c r="A1138" i="4"/>
  <c r="A1139" i="4"/>
  <c r="A1143" i="4"/>
  <c r="A1144" i="4"/>
  <c r="A1145" i="4"/>
  <c r="A1146" i="4"/>
  <c r="A1148" i="4"/>
  <c r="A1149" i="4"/>
  <c r="A1150" i="4"/>
  <c r="A1151" i="4"/>
  <c r="A1155" i="4"/>
  <c r="A1156" i="4"/>
  <c r="A1157" i="4"/>
  <c r="A1158" i="4"/>
  <c r="A1160" i="4"/>
  <c r="A1161" i="4"/>
  <c r="A1162" i="4"/>
  <c r="A1167" i="4"/>
  <c r="A1168" i="4"/>
  <c r="A1169" i="4"/>
  <c r="A1170" i="4"/>
  <c r="A1172" i="4"/>
  <c r="A1173" i="4"/>
  <c r="A1174" i="4"/>
  <c r="A1175" i="4"/>
  <c r="A1179" i="4"/>
  <c r="A1180" i="4"/>
  <c r="A1181" i="4"/>
  <c r="A1182" i="4"/>
  <c r="A1184" i="4"/>
  <c r="A1185" i="4"/>
  <c r="A1186" i="4"/>
  <c r="A1187" i="4"/>
  <c r="A1191" i="4"/>
  <c r="A1192" i="4"/>
  <c r="A1193" i="4"/>
  <c r="A1194" i="4"/>
  <c r="A1196" i="4"/>
  <c r="A1197" i="4"/>
  <c r="A1198" i="4"/>
  <c r="A1199" i="4"/>
  <c r="A1203" i="4"/>
  <c r="A1204" i="4"/>
  <c r="A1205" i="4"/>
  <c r="A1206" i="4"/>
  <c r="A1208" i="4"/>
  <c r="A1209" i="4"/>
  <c r="A1210" i="4"/>
  <c r="A1211" i="4"/>
  <c r="A1215" i="4"/>
  <c r="A1216" i="4"/>
  <c r="A1217" i="4"/>
  <c r="A1218" i="4"/>
  <c r="A1220" i="4"/>
  <c r="A1221" i="4"/>
  <c r="A1222" i="4"/>
  <c r="A1223" i="4"/>
  <c r="A1227" i="4"/>
  <c r="A1228" i="4"/>
  <c r="A1229" i="4"/>
  <c r="A1230" i="4"/>
  <c r="A1232" i="4"/>
  <c r="A1233" i="4"/>
  <c r="A1234" i="4"/>
  <c r="A1235" i="4"/>
  <c r="A1239" i="4"/>
  <c r="A1240" i="4"/>
  <c r="A1241" i="4"/>
  <c r="A1242" i="4"/>
  <c r="A1244" i="4"/>
  <c r="A1245" i="4"/>
  <c r="A1246" i="4"/>
  <c r="A1247" i="4"/>
  <c r="A1251" i="4"/>
  <c r="A1252" i="4"/>
  <c r="A1253" i="4"/>
  <c r="A1254" i="4"/>
  <c r="A1256" i="4"/>
  <c r="A1257" i="4"/>
  <c r="A1258" i="4"/>
  <c r="A1259" i="4"/>
  <c r="A1263" i="4"/>
  <c r="A1264" i="4"/>
  <c r="A1265" i="4"/>
  <c r="A1266" i="4"/>
  <c r="A1268" i="4"/>
  <c r="A1269" i="4"/>
  <c r="A1270" i="4"/>
  <c r="A1271" i="4"/>
  <c r="A1275" i="4"/>
  <c r="A1276" i="4"/>
  <c r="A1277" i="4"/>
  <c r="A1278" i="4"/>
  <c r="A1280" i="4"/>
  <c r="A1281" i="4"/>
  <c r="A1282" i="4"/>
  <c r="A1283" i="4"/>
  <c r="A1287" i="4"/>
  <c r="A1288" i="4"/>
  <c r="A1289" i="4"/>
  <c r="A1290" i="4"/>
  <c r="A1292" i="4"/>
  <c r="A1293" i="4"/>
  <c r="A1294" i="4"/>
  <c r="A1295" i="4"/>
  <c r="A1299" i="4"/>
  <c r="A1300" i="4"/>
  <c r="A1301" i="4"/>
  <c r="A1302" i="4"/>
  <c r="A1304" i="4"/>
  <c r="A1305" i="4"/>
  <c r="A1306" i="4"/>
  <c r="A1307" i="4"/>
  <c r="A1311" i="4"/>
  <c r="A1312" i="4"/>
  <c r="A1313" i="4"/>
  <c r="A1314" i="4"/>
  <c r="A1316" i="4"/>
  <c r="A1317" i="4"/>
  <c r="A1318" i="4"/>
  <c r="A1319" i="4"/>
  <c r="A1323" i="4"/>
  <c r="A1324" i="4"/>
  <c r="A1325" i="4"/>
  <c r="A1326" i="4"/>
  <c r="A1328" i="4"/>
  <c r="A1329" i="4"/>
  <c r="A1330" i="4"/>
  <c r="A1331" i="4"/>
  <c r="A1335" i="4"/>
  <c r="A1336" i="4"/>
  <c r="A1337" i="4"/>
  <c r="A1338" i="4"/>
  <c r="A1340" i="4"/>
  <c r="A1341" i="4"/>
  <c r="A1342" i="4"/>
  <c r="A1343" i="4"/>
  <c r="A1347" i="4"/>
  <c r="A1348" i="4"/>
  <c r="A1349" i="4"/>
  <c r="A1350" i="4"/>
  <c r="A1352" i="4"/>
  <c r="A1353" i="4"/>
  <c r="A1354" i="4"/>
  <c r="A1355" i="4"/>
  <c r="A1359" i="4"/>
  <c r="A1360" i="4"/>
  <c r="A1361" i="4"/>
  <c r="A1362" i="4"/>
  <c r="A1364" i="4"/>
  <c r="A1365" i="4"/>
  <c r="A1366" i="4"/>
  <c r="A1367" i="4"/>
  <c r="A1371" i="4"/>
  <c r="A1372" i="4"/>
  <c r="A1373" i="4"/>
  <c r="A1374" i="4"/>
  <c r="A1376" i="4"/>
  <c r="A1377" i="4"/>
  <c r="A1378" i="4"/>
  <c r="A1379" i="4"/>
  <c r="A1383" i="4"/>
  <c r="A1384" i="4"/>
  <c r="A1385" i="4"/>
  <c r="A1386" i="4"/>
  <c r="A1388" i="4"/>
  <c r="A1389" i="4"/>
  <c r="A1390" i="4"/>
  <c r="A1391" i="4"/>
  <c r="A1395" i="4"/>
  <c r="A1396" i="4"/>
  <c r="A1397" i="4"/>
  <c r="A1398" i="4"/>
  <c r="A1400" i="4"/>
  <c r="A1401" i="4"/>
  <c r="A1402" i="4"/>
  <c r="A1403" i="4"/>
  <c r="A1407" i="4"/>
  <c r="A1408" i="4"/>
  <c r="A1409" i="4"/>
  <c r="A1410" i="4"/>
  <c r="A1412" i="4"/>
  <c r="A1413" i="4"/>
  <c r="A1414" i="4"/>
  <c r="A1415" i="4"/>
  <c r="A1419" i="4"/>
  <c r="A1420" i="4"/>
  <c r="A1421" i="4"/>
  <c r="A1422" i="4"/>
  <c r="A1424" i="4"/>
  <c r="A1425" i="4"/>
  <c r="A1426" i="4"/>
  <c r="A1427" i="4"/>
  <c r="A1431" i="4"/>
  <c r="A1432" i="4"/>
  <c r="A1433" i="4"/>
  <c r="A1434" i="4"/>
  <c r="A1436" i="4"/>
  <c r="A1437" i="4"/>
  <c r="A1438" i="4"/>
  <c r="A1439" i="4"/>
  <c r="A1443" i="4"/>
  <c r="A1444" i="4"/>
  <c r="A1445" i="4"/>
  <c r="A1446" i="4"/>
  <c r="A1448" i="4"/>
  <c r="A1449" i="4"/>
  <c r="A1450" i="4"/>
  <c r="A1451" i="4"/>
  <c r="A1455" i="4"/>
  <c r="A1456" i="4"/>
  <c r="A1457" i="4"/>
  <c r="A1458" i="4"/>
  <c r="A1460" i="4"/>
  <c r="A1461" i="4"/>
  <c r="A1462" i="4"/>
  <c r="A1463" i="4"/>
  <c r="A1467" i="4"/>
  <c r="A1468" i="4"/>
  <c r="A1469" i="4"/>
  <c r="A1470" i="4"/>
  <c r="A1472" i="4"/>
  <c r="A1473" i="4"/>
  <c r="A1474" i="4"/>
  <c r="A1475" i="4"/>
  <c r="A1479" i="4"/>
  <c r="A1480" i="4"/>
  <c r="A1481" i="4"/>
  <c r="A1482" i="4"/>
  <c r="A1484" i="4"/>
  <c r="A1485" i="4"/>
  <c r="A1486" i="4"/>
  <c r="A1487" i="4"/>
  <c r="A1491" i="4"/>
  <c r="A1492" i="4"/>
  <c r="A1493" i="4"/>
  <c r="A1494" i="4"/>
  <c r="A1496" i="4"/>
  <c r="A1497" i="4"/>
  <c r="A1498" i="4"/>
  <c r="A1499" i="4"/>
  <c r="A1503" i="4"/>
  <c r="A1504" i="4"/>
  <c r="A1505" i="4"/>
  <c r="A1506" i="4"/>
  <c r="A1508" i="4"/>
  <c r="A1509" i="4"/>
  <c r="A1510" i="4"/>
  <c r="A1511" i="4"/>
  <c r="A1515" i="4"/>
  <c r="A1516" i="4"/>
  <c r="A1517" i="4"/>
  <c r="A1518" i="4"/>
  <c r="A1520" i="4"/>
  <c r="A1521" i="4"/>
  <c r="A1522" i="4"/>
  <c r="A1523" i="4"/>
  <c r="A1527" i="4"/>
  <c r="A1528" i="4"/>
  <c r="A1529" i="4"/>
  <c r="A1530" i="4"/>
  <c r="A1532" i="4"/>
  <c r="A1533" i="4"/>
  <c r="A1534" i="4"/>
  <c r="A1535" i="4"/>
  <c r="A1539" i="4"/>
  <c r="A1540" i="4"/>
  <c r="A1541" i="4"/>
  <c r="A1542" i="4"/>
  <c r="A1544" i="4"/>
  <c r="A1545" i="4"/>
  <c r="A1546" i="4"/>
  <c r="A1547" i="4"/>
  <c r="A1551" i="4"/>
  <c r="A1552" i="4"/>
  <c r="A1553" i="4"/>
  <c r="A1554" i="4"/>
  <c r="A1556" i="4"/>
  <c r="A1557" i="4"/>
  <c r="A1558" i="4"/>
  <c r="A1559" i="4"/>
  <c r="A1563" i="4"/>
  <c r="A1564" i="4"/>
  <c r="A1565" i="4"/>
  <c r="A1566" i="4"/>
  <c r="A1568" i="4"/>
  <c r="A1569" i="4"/>
  <c r="A1570" i="4"/>
  <c r="A1571" i="4"/>
  <c r="A1575" i="4"/>
  <c r="A1576" i="4"/>
  <c r="A1577" i="4"/>
  <c r="A1578" i="4"/>
  <c r="A1580" i="4"/>
  <c r="A1581" i="4"/>
  <c r="A1582" i="4"/>
  <c r="A1583" i="4"/>
  <c r="A1587" i="4"/>
  <c r="A1588" i="4"/>
  <c r="A1589" i="4"/>
  <c r="A1590" i="4"/>
  <c r="A1592" i="4"/>
  <c r="A1593" i="4"/>
  <c r="A1594" i="4"/>
  <c r="A1595" i="4"/>
  <c r="A1599" i="4"/>
  <c r="A1600" i="4"/>
  <c r="A1601" i="4"/>
  <c r="A1602" i="4"/>
  <c r="A1604" i="4"/>
  <c r="A1605" i="4"/>
  <c r="A1606" i="4"/>
  <c r="A1607" i="4"/>
  <c r="A1611" i="4"/>
  <c r="A1612" i="4"/>
  <c r="A1613" i="4"/>
  <c r="A1614" i="4"/>
  <c r="A1616" i="4"/>
  <c r="A1617" i="4"/>
  <c r="A1618" i="4"/>
  <c r="A1619" i="4"/>
  <c r="A1623" i="4"/>
  <c r="A1624" i="4"/>
  <c r="A1625" i="4"/>
  <c r="A1626" i="4"/>
  <c r="A1628" i="4"/>
  <c r="A1629" i="4"/>
  <c r="A1630" i="4"/>
  <c r="A1631" i="4"/>
  <c r="A1635" i="4"/>
  <c r="A1636" i="4"/>
  <c r="A1637" i="4"/>
  <c r="A1638" i="4"/>
  <c r="A1640" i="4"/>
  <c r="A1641" i="4"/>
  <c r="A1642" i="4"/>
  <c r="A1643" i="4"/>
  <c r="A1647" i="4"/>
  <c r="A1648" i="4"/>
  <c r="A1649" i="4"/>
  <c r="A1650" i="4"/>
  <c r="A1652" i="4"/>
  <c r="A1653" i="4"/>
  <c r="A1654" i="4"/>
  <c r="A1655" i="4"/>
  <c r="A1659" i="4"/>
  <c r="A1660" i="4"/>
  <c r="A1661" i="4"/>
  <c r="A1662" i="4"/>
  <c r="A1664" i="4"/>
  <c r="A1665" i="4"/>
  <c r="A1666" i="4"/>
  <c r="A1667" i="4"/>
  <c r="A1671" i="4"/>
  <c r="A1672" i="4"/>
  <c r="A1673" i="4"/>
  <c r="A1674" i="4"/>
  <c r="A1676" i="4"/>
  <c r="A1677" i="4"/>
  <c r="A1678" i="4"/>
  <c r="A1679" i="4"/>
  <c r="A1683" i="4"/>
  <c r="A1684" i="4"/>
  <c r="A1685" i="4"/>
  <c r="A1686" i="4"/>
  <c r="A1688" i="4"/>
  <c r="A1689" i="4"/>
  <c r="A1690" i="4"/>
  <c r="A1691" i="4"/>
  <c r="A1695" i="4"/>
  <c r="A1696" i="4"/>
  <c r="A1697" i="4"/>
  <c r="A1698" i="4"/>
  <c r="A1700" i="4"/>
  <c r="A1701" i="4"/>
  <c r="A1702" i="4"/>
  <c r="A1703" i="4"/>
  <c r="A1707" i="4"/>
  <c r="A1708" i="4"/>
  <c r="A1709" i="4"/>
  <c r="A1710" i="4"/>
  <c r="A1712" i="4"/>
  <c r="A1713" i="4"/>
  <c r="A1714" i="4"/>
  <c r="A1715" i="4"/>
  <c r="A1719" i="4"/>
  <c r="A1720" i="4"/>
  <c r="A1721" i="4"/>
  <c r="A1722" i="4"/>
  <c r="A1724" i="4"/>
  <c r="A1725" i="4"/>
  <c r="A1726" i="4"/>
  <c r="A1727" i="4"/>
  <c r="A1731" i="4"/>
  <c r="A1732" i="4"/>
  <c r="A1733" i="4"/>
  <c r="A1734" i="4"/>
  <c r="A1735" i="4"/>
  <c r="A1736" i="4"/>
  <c r="A1737" i="4"/>
  <c r="A1738" i="4"/>
  <c r="A1739" i="4"/>
  <c r="A1743" i="4"/>
  <c r="A1744" i="4"/>
  <c r="A1745" i="4"/>
  <c r="A1746" i="4"/>
  <c r="A1748" i="4"/>
  <c r="A1749" i="4"/>
  <c r="A1750" i="4"/>
  <c r="A1751" i="4"/>
  <c r="A1755" i="4"/>
  <c r="A1756" i="4"/>
  <c r="A1757" i="4"/>
  <c r="A1758" i="4"/>
  <c r="A1760" i="4"/>
  <c r="A1761" i="4"/>
  <c r="A1762" i="4"/>
  <c r="A1763" i="4"/>
  <c r="A1767" i="4"/>
  <c r="A1768" i="4"/>
  <c r="A1769" i="4"/>
  <c r="A1770" i="4"/>
  <c r="A1772" i="4"/>
  <c r="A1773" i="4"/>
  <c r="A1774" i="4"/>
  <c r="A1775" i="4"/>
  <c r="A1779" i="4"/>
  <c r="A1780" i="4"/>
  <c r="A1781" i="4"/>
  <c r="A1782" i="4"/>
  <c r="A1784" i="4"/>
  <c r="A1785" i="4"/>
  <c r="A1786" i="4"/>
  <c r="A1787" i="4"/>
  <c r="A1791" i="4"/>
  <c r="A1792" i="4"/>
  <c r="A1793" i="4"/>
  <c r="A1794" i="4"/>
  <c r="A1796" i="4"/>
  <c r="A1797" i="4"/>
  <c r="A1798" i="4"/>
  <c r="A1799" i="4"/>
  <c r="A1803" i="4"/>
  <c r="A1804" i="4"/>
  <c r="A1805" i="4"/>
  <c r="A1806" i="4"/>
  <c r="A1808" i="4"/>
  <c r="A1809" i="4"/>
  <c r="A1810" i="4"/>
  <c r="A1811" i="4"/>
  <c r="A1815" i="4"/>
  <c r="A1816" i="4"/>
  <c r="A1817" i="4"/>
  <c r="A1818" i="4"/>
  <c r="A1820" i="4"/>
  <c r="A1821" i="4"/>
  <c r="A1822" i="4"/>
  <c r="A1823" i="4"/>
  <c r="A1827" i="4"/>
  <c r="A1828" i="4"/>
  <c r="A1829" i="4"/>
  <c r="A1830" i="4"/>
  <c r="A1832" i="4"/>
  <c r="A1833" i="4"/>
  <c r="A1834" i="4"/>
  <c r="A1835" i="4"/>
  <c r="A1839" i="4"/>
  <c r="A1840" i="4"/>
  <c r="A1841" i="4"/>
  <c r="A1842" i="4"/>
  <c r="A1844" i="4"/>
  <c r="A1845" i="4"/>
  <c r="A1846" i="4"/>
  <c r="A1847" i="4"/>
  <c r="A1851" i="4"/>
  <c r="A1852" i="4"/>
  <c r="A1853" i="4"/>
  <c r="A1854" i="4"/>
  <c r="A1856" i="4"/>
  <c r="A1857" i="4"/>
  <c r="A1858" i="4"/>
  <c r="A1859" i="4"/>
  <c r="A1863" i="4"/>
  <c r="A1864" i="4"/>
  <c r="A1865" i="4"/>
  <c r="A1866" i="4"/>
  <c r="A1868" i="4"/>
  <c r="A1869" i="4"/>
  <c r="A1870" i="4"/>
  <c r="A1871" i="4"/>
  <c r="A1875" i="4"/>
  <c r="A1876" i="4"/>
  <c r="A1877" i="4"/>
  <c r="A1878" i="4"/>
  <c r="A1880" i="4"/>
  <c r="A1881" i="4"/>
  <c r="A1882" i="4"/>
  <c r="A1883" i="4"/>
  <c r="A1887" i="4"/>
  <c r="A1888" i="4"/>
  <c r="A1889" i="4"/>
  <c r="A1890" i="4"/>
  <c r="A1892" i="4"/>
  <c r="A1893" i="4"/>
  <c r="A1894" i="4"/>
  <c r="A1895" i="4"/>
  <c r="A1899" i="4"/>
  <c r="A1900" i="4"/>
  <c r="A1901" i="4"/>
  <c r="A1902" i="4"/>
  <c r="A1904" i="4"/>
  <c r="A1905" i="4"/>
  <c r="A1906" i="4"/>
  <c r="A1907" i="4"/>
  <c r="A1911" i="4"/>
  <c r="A1912" i="4"/>
  <c r="A1913" i="4"/>
  <c r="A1914" i="4"/>
  <c r="A1916" i="4"/>
  <c r="A1917" i="4"/>
  <c r="A1918" i="4"/>
  <c r="A1919" i="4"/>
  <c r="A1923" i="4"/>
  <c r="A1924" i="4"/>
  <c r="A1925" i="4"/>
  <c r="A1926" i="4"/>
  <c r="A1928" i="4"/>
  <c r="A1929" i="4"/>
  <c r="A1930" i="4"/>
  <c r="A1931" i="4"/>
  <c r="A1935" i="4"/>
  <c r="A1936" i="4"/>
  <c r="A1937" i="4"/>
  <c r="A1938" i="4"/>
  <c r="A1940" i="4"/>
  <c r="A1941" i="4"/>
  <c r="A1942" i="4"/>
  <c r="A1943" i="4"/>
  <c r="A1947" i="4"/>
  <c r="A1948" i="4"/>
  <c r="A1949" i="4"/>
  <c r="A1950" i="4"/>
  <c r="A1952" i="4"/>
  <c r="A1953" i="4"/>
  <c r="A1954" i="4"/>
  <c r="A1955" i="4"/>
  <c r="A1959" i="4"/>
  <c r="A1960" i="4"/>
  <c r="A1961" i="4"/>
  <c r="A1962" i="4"/>
  <c r="A1964" i="4"/>
  <c r="A1965" i="4"/>
  <c r="A1966" i="4"/>
  <c r="A1967" i="4"/>
  <c r="A1971" i="4"/>
  <c r="A1972" i="4"/>
  <c r="A1973" i="4"/>
  <c r="A1974" i="4"/>
  <c r="A1976" i="4"/>
  <c r="A1977" i="4"/>
  <c r="A1978" i="4"/>
  <c r="A1979" i="4"/>
  <c r="A1983" i="4"/>
  <c r="A1984" i="4"/>
  <c r="A1985" i="4"/>
  <c r="A1986" i="4"/>
  <c r="A1988" i="4"/>
  <c r="A1989" i="4"/>
  <c r="A1990" i="4"/>
  <c r="A1991" i="4"/>
  <c r="A1995" i="4"/>
  <c r="A1996" i="4"/>
  <c r="A1997" i="4"/>
  <c r="A1998" i="4"/>
  <c r="A2000" i="4"/>
  <c r="A2001" i="4"/>
  <c r="A2002" i="4"/>
  <c r="A2003" i="4"/>
  <c r="A2007" i="4"/>
  <c r="A2008" i="4"/>
  <c r="A2009" i="4"/>
  <c r="A2010" i="4"/>
  <c r="A2012" i="4"/>
  <c r="A2013" i="4"/>
  <c r="A2014" i="4"/>
  <c r="A2015" i="4"/>
  <c r="A2019" i="4"/>
  <c r="A2020" i="4"/>
  <c r="A2021" i="4"/>
  <c r="A2022" i="4"/>
  <c r="A2023" i="4"/>
  <c r="A2024" i="4"/>
  <c r="A2025" i="4"/>
  <c r="A2026" i="4"/>
  <c r="A2027" i="4"/>
  <c r="A2031" i="4"/>
  <c r="A2032" i="4"/>
  <c r="A2033" i="4"/>
  <c r="A2034" i="4"/>
  <c r="A2036" i="4"/>
  <c r="A2037" i="4"/>
  <c r="A2038" i="4"/>
  <c r="A2039" i="4"/>
  <c r="A2043" i="4"/>
  <c r="A2044" i="4"/>
  <c r="A2045" i="4"/>
  <c r="A2046" i="4"/>
  <c r="A2048" i="4"/>
  <c r="A2049" i="4"/>
  <c r="A2050" i="4"/>
  <c r="A2051" i="4"/>
  <c r="A2055" i="4"/>
  <c r="A2056" i="4"/>
  <c r="A2057" i="4"/>
  <c r="A2058" i="4"/>
  <c r="A2060" i="4"/>
  <c r="A2061" i="4"/>
  <c r="A2062" i="4"/>
  <c r="A2063" i="4"/>
  <c r="A2067" i="4"/>
  <c r="A2068" i="4"/>
  <c r="A2069" i="4"/>
  <c r="A2070" i="4"/>
  <c r="A2072" i="4"/>
  <c r="A2073" i="4"/>
  <c r="A2074" i="4"/>
  <c r="A2075" i="4"/>
  <c r="A2079" i="4"/>
  <c r="A2080" i="4"/>
  <c r="A2081" i="4"/>
  <c r="A2082" i="4"/>
  <c r="A2084" i="4"/>
  <c r="A2085" i="4"/>
  <c r="A2086" i="4"/>
  <c r="A2087" i="4"/>
  <c r="A2091" i="4"/>
  <c r="A2092" i="4"/>
  <c r="A2093" i="4"/>
  <c r="A2094" i="4"/>
  <c r="A2096" i="4"/>
  <c r="A2097" i="4"/>
  <c r="A2098" i="4"/>
  <c r="A2099" i="4"/>
  <c r="A2103" i="4"/>
  <c r="A2104" i="4"/>
  <c r="A2105" i="4"/>
  <c r="A2106" i="4"/>
  <c r="A2108" i="4"/>
  <c r="A2109" i="4"/>
  <c r="A2110" i="4"/>
  <c r="A2111" i="4"/>
  <c r="A2115" i="4"/>
  <c r="A2116" i="4"/>
  <c r="A2117" i="4"/>
  <c r="A2118" i="4"/>
  <c r="A2120" i="4"/>
  <c r="A2121" i="4"/>
  <c r="A2122" i="4"/>
  <c r="A2123" i="4"/>
  <c r="A2127" i="4"/>
  <c r="A2128" i="4"/>
  <c r="A2129" i="4"/>
  <c r="A2130" i="4"/>
  <c r="A2132" i="4"/>
  <c r="A2133" i="4"/>
  <c r="A2134" i="4"/>
  <c r="A2135" i="4"/>
  <c r="A2139" i="4"/>
  <c r="A2140" i="4"/>
  <c r="A2141" i="4"/>
  <c r="A2142" i="4"/>
  <c r="A2144" i="4"/>
  <c r="A2145" i="4"/>
  <c r="A2146" i="4"/>
  <c r="A2147" i="4"/>
  <c r="A2151" i="4"/>
  <c r="A2152" i="4"/>
  <c r="A2153" i="4"/>
  <c r="A2154" i="4"/>
  <c r="A2156" i="4"/>
  <c r="A2157" i="4"/>
  <c r="A2158" i="4"/>
  <c r="A2159" i="4"/>
  <c r="A2163" i="4"/>
  <c r="A2164" i="4"/>
  <c r="A2165" i="4"/>
  <c r="A2166" i="4"/>
  <c r="A2167" i="4"/>
  <c r="A2168" i="4"/>
  <c r="A2169" i="4"/>
  <c r="A2170" i="4"/>
  <c r="A2171" i="4"/>
  <c r="A2175" i="4"/>
  <c r="A2176" i="4"/>
  <c r="A2177" i="4"/>
  <c r="A2178" i="4"/>
  <c r="A2180" i="4"/>
  <c r="A2181" i="4"/>
  <c r="A2182" i="4"/>
  <c r="A2183" i="4"/>
  <c r="A2187" i="4"/>
  <c r="A2188" i="4"/>
  <c r="A2189" i="4"/>
  <c r="A2190" i="4"/>
  <c r="A2192" i="4"/>
  <c r="A2193" i="4"/>
  <c r="A2194" i="4"/>
  <c r="A2195" i="4"/>
  <c r="A2199" i="4"/>
  <c r="A2200" i="4"/>
  <c r="A2201" i="4"/>
  <c r="A2202" i="4"/>
  <c r="A2204" i="4"/>
  <c r="A2205" i="4"/>
  <c r="A2206" i="4"/>
  <c r="A2207" i="4"/>
  <c r="A2211" i="4"/>
  <c r="A2212" i="4"/>
  <c r="A2213" i="4"/>
  <c r="A2214" i="4"/>
  <c r="A2216" i="4"/>
  <c r="A2217" i="4"/>
  <c r="A2218" i="4"/>
  <c r="A2219" i="4"/>
  <c r="A2223" i="4"/>
  <c r="A2224" i="4"/>
  <c r="A2225" i="4"/>
  <c r="A2226" i="4"/>
  <c r="A2228" i="4"/>
  <c r="A2229" i="4"/>
  <c r="A2230" i="4"/>
  <c r="A2231" i="4"/>
  <c r="A2236" i="4"/>
  <c r="A2237" i="4"/>
  <c r="A2240" i="4"/>
  <c r="A2241" i="4"/>
  <c r="A2242" i="4"/>
  <c r="A2247" i="4"/>
  <c r="A2248" i="4"/>
  <c r="A2249" i="4"/>
  <c r="A2252" i="4"/>
  <c r="A2253" i="4"/>
  <c r="A2254" i="4"/>
  <c r="A2255" i="4"/>
  <c r="A2260" i="4"/>
  <c r="A2261" i="4"/>
  <c r="A2263" i="4"/>
  <c r="A2264" i="4"/>
  <c r="A2265" i="4"/>
  <c r="A2266" i="4"/>
  <c r="A2271" i="4"/>
  <c r="A2272" i="4"/>
  <c r="A2273" i="4"/>
  <c r="A2276" i="4"/>
  <c r="A2277" i="4"/>
  <c r="A2278" i="4"/>
  <c r="A2279" i="4"/>
  <c r="A2284" i="4"/>
  <c r="A2285" i="4"/>
  <c r="A2288" i="4"/>
  <c r="A2289" i="4"/>
  <c r="A2290" i="4"/>
  <c r="A2295" i="4"/>
  <c r="A2296" i="4"/>
  <c r="A2297" i="4"/>
  <c r="A2300" i="4"/>
  <c r="A2301" i="4"/>
  <c r="A2302" i="4"/>
  <c r="A2303" i="4"/>
  <c r="A2308" i="4"/>
  <c r="A2309" i="4"/>
  <c r="A2312" i="4"/>
  <c r="A2313" i="4"/>
  <c r="A2314" i="4"/>
  <c r="A2319" i="4"/>
  <c r="A2320" i="4"/>
  <c r="A2321" i="4"/>
  <c r="A2324" i="4"/>
  <c r="A2325" i="4"/>
  <c r="A2326" i="4"/>
  <c r="A2327" i="4"/>
  <c r="A2332" i="4"/>
  <c r="A2333" i="4"/>
  <c r="A2336" i="4"/>
  <c r="A2337" i="4"/>
  <c r="A2338" i="4"/>
  <c r="A2343" i="4"/>
  <c r="A2344" i="4"/>
  <c r="A2345" i="4"/>
  <c r="A2348" i="4"/>
  <c r="A2349" i="4"/>
  <c r="A2350" i="4"/>
  <c r="A2351" i="4"/>
  <c r="A2356" i="4"/>
  <c r="A2357" i="4"/>
  <c r="A2360" i="4"/>
  <c r="A2361" i="4"/>
  <c r="A2362" i="4"/>
  <c r="A2367" i="4"/>
  <c r="A2368" i="4"/>
  <c r="A2369" i="4"/>
  <c r="A2372" i="4"/>
  <c r="A2373" i="4"/>
  <c r="A2374" i="4"/>
  <c r="A2375" i="4"/>
  <c r="A2380" i="4"/>
  <c r="A2381" i="4"/>
  <c r="A2384" i="4"/>
  <c r="A2385" i="4"/>
  <c r="A2386" i="4"/>
  <c r="A2391" i="4"/>
  <c r="A2392" i="4"/>
  <c r="A2393" i="4"/>
  <c r="A2396" i="4"/>
  <c r="A2397" i="4"/>
  <c r="A2398" i="4"/>
  <c r="A2399" i="4"/>
  <c r="A2404" i="4"/>
  <c r="A2405" i="4"/>
  <c r="A2408" i="4"/>
  <c r="A2409" i="4"/>
  <c r="A2410" i="4"/>
  <c r="A2415" i="4"/>
  <c r="A2416" i="4"/>
  <c r="A2417" i="4"/>
  <c r="A2420" i="4"/>
  <c r="A2421" i="4"/>
  <c r="A2422" i="4"/>
  <c r="A2423" i="4"/>
  <c r="A2428" i="4"/>
  <c r="A2429" i="4"/>
  <c r="A2432" i="4"/>
  <c r="A2433" i="4"/>
  <c r="A2434" i="4"/>
  <c r="A2439" i="4"/>
  <c r="A2440" i="4"/>
  <c r="A2441" i="4"/>
  <c r="A2444" i="4"/>
  <c r="A2445" i="4"/>
  <c r="A2446" i="4"/>
  <c r="A2447" i="4"/>
  <c r="A2452" i="4"/>
  <c r="A2453" i="4"/>
  <c r="A2456" i="4"/>
  <c r="A2457" i="4"/>
  <c r="A2458" i="4"/>
  <c r="A2463" i="4"/>
  <c r="A2464" i="4"/>
  <c r="A2465" i="4"/>
  <c r="A2468" i="4"/>
  <c r="A2469" i="4"/>
  <c r="A2470" i="4"/>
  <c r="A2471" i="4"/>
  <c r="A2476" i="4"/>
  <c r="A2477" i="4"/>
  <c r="A2480" i="4"/>
  <c r="A2481" i="4"/>
  <c r="A2482" i="4"/>
  <c r="A2487" i="4"/>
  <c r="A2488" i="4"/>
  <c r="A2489" i="4"/>
  <c r="A2492" i="4"/>
  <c r="A2493" i="4"/>
  <c r="A2494" i="4"/>
  <c r="A2495" i="4"/>
  <c r="A2500" i="4"/>
  <c r="A2501" i="4"/>
  <c r="A2504" i="4"/>
  <c r="A2505" i="4"/>
  <c r="A2506" i="4"/>
  <c r="A2511" i="4"/>
  <c r="A2512" i="4"/>
  <c r="A2513" i="4"/>
  <c r="A2516" i="4"/>
  <c r="A2517" i="4"/>
  <c r="A2518" i="4"/>
  <c r="A2519" i="4"/>
  <c r="A2524" i="4"/>
  <c r="A2525" i="4"/>
  <c r="A2528" i="4"/>
  <c r="A2529" i="4"/>
  <c r="A2530" i="4"/>
  <c r="A2535" i="4"/>
  <c r="A2536" i="4"/>
  <c r="A2537" i="4"/>
  <c r="A2540" i="4"/>
  <c r="A2541" i="4"/>
  <c r="A2542" i="4"/>
  <c r="A2543" i="4"/>
  <c r="A2548" i="4"/>
  <c r="A2549" i="4"/>
  <c r="A2552" i="4"/>
  <c r="A2553" i="4"/>
  <c r="A2554" i="4"/>
  <c r="A2559" i="4"/>
  <c r="A2560" i="4"/>
  <c r="A2561" i="4"/>
  <c r="A2564" i="4"/>
  <c r="A2565" i="4"/>
  <c r="A2566" i="4"/>
  <c r="A2567" i="4"/>
  <c r="A2572" i="4"/>
  <c r="A2573" i="4"/>
  <c r="A2576" i="4"/>
  <c r="A2577" i="4"/>
  <c r="A2578" i="4"/>
  <c r="A2583" i="4"/>
  <c r="A2584" i="4"/>
  <c r="A2585" i="4"/>
  <c r="A2588" i="4"/>
  <c r="A2589" i="4"/>
  <c r="A2590" i="4"/>
  <c r="A2591" i="4"/>
  <c r="A2596" i="4"/>
  <c r="A2597" i="4"/>
  <c r="A2600" i="4"/>
  <c r="A2601" i="4"/>
  <c r="A2602" i="4"/>
  <c r="A2607" i="4"/>
  <c r="A2608" i="4"/>
  <c r="A2609" i="4"/>
  <c r="A2612" i="4"/>
  <c r="A2613" i="4"/>
  <c r="A2614" i="4"/>
  <c r="A2615" i="4"/>
  <c r="A2620" i="4"/>
  <c r="A2621" i="4"/>
  <c r="A2624" i="4"/>
  <c r="A2625" i="4"/>
  <c r="A2626" i="4"/>
  <c r="A2631" i="4"/>
  <c r="A2632" i="4"/>
  <c r="A2633" i="4"/>
  <c r="A2636" i="4"/>
  <c r="A2637" i="4"/>
  <c r="A2638" i="4"/>
  <c r="A2639" i="4"/>
  <c r="A2644" i="4"/>
  <c r="A2645" i="4"/>
  <c r="A2648" i="4"/>
  <c r="A2649" i="4"/>
  <c r="A2650" i="4"/>
  <c r="A2655" i="4"/>
  <c r="A2656" i="4"/>
  <c r="A2657" i="4"/>
  <c r="A2660" i="4"/>
  <c r="A2661" i="4"/>
  <c r="A2662" i="4"/>
  <c r="A2663" i="4"/>
  <c r="A2668" i="4"/>
  <c r="A2669" i="4"/>
  <c r="A2672" i="4"/>
  <c r="A2673" i="4"/>
  <c r="A2674" i="4"/>
  <c r="A2679" i="4"/>
  <c r="A2680" i="4"/>
  <c r="A2681" i="4"/>
  <c r="A2684" i="4"/>
  <c r="A2685" i="4"/>
  <c r="A2686" i="4"/>
  <c r="A2687" i="4"/>
  <c r="A2692" i="4"/>
  <c r="A2693" i="4"/>
  <c r="A2696" i="4"/>
  <c r="A2697" i="4"/>
  <c r="A2698" i="4"/>
  <c r="A2703" i="4"/>
  <c r="A2704" i="4"/>
  <c r="A2705" i="4"/>
  <c r="A2708" i="4"/>
  <c r="A2709" i="4"/>
  <c r="A2710" i="4"/>
  <c r="A2711" i="4"/>
  <c r="A2716" i="4"/>
  <c r="A2717" i="4"/>
  <c r="A2720" i="4"/>
  <c r="A2721" i="4"/>
  <c r="A2722" i="4"/>
  <c r="A2727" i="4"/>
  <c r="A2728" i="4"/>
  <c r="A2729" i="4"/>
  <c r="A2732" i="4"/>
  <c r="A2733" i="4"/>
  <c r="A2734" i="4"/>
  <c r="A2735" i="4"/>
  <c r="A2740" i="4"/>
  <c r="A2741" i="4"/>
  <c r="A2744" i="4"/>
  <c r="A2745" i="4"/>
  <c r="A2746" i="4"/>
  <c r="A2751" i="4"/>
  <c r="A2752" i="4"/>
  <c r="A2753" i="4"/>
  <c r="A2756" i="4"/>
  <c r="A2757" i="4"/>
  <c r="A2758" i="4"/>
  <c r="A2759" i="4"/>
  <c r="A2764" i="4"/>
  <c r="A2765" i="4"/>
  <c r="A2768" i="4"/>
  <c r="A2769" i="4"/>
  <c r="A2770" i="4"/>
  <c r="A2775" i="4"/>
  <c r="A2776" i="4"/>
  <c r="A2777" i="4"/>
  <c r="A2780" i="4"/>
  <c r="A2781" i="4"/>
  <c r="A2782" i="4"/>
  <c r="A2783" i="4"/>
  <c r="A2788" i="4"/>
  <c r="A2789" i="4"/>
  <c r="A2792" i="4"/>
  <c r="A2793" i="4"/>
  <c r="A2794" i="4"/>
  <c r="A2799" i="4"/>
  <c r="A2800" i="4"/>
  <c r="A2801" i="4"/>
  <c r="A2804" i="4"/>
  <c r="A2805" i="4"/>
  <c r="A2806" i="4"/>
  <c r="A2807" i="4"/>
  <c r="A2812" i="4"/>
  <c r="A2813" i="4"/>
  <c r="A2816" i="4"/>
  <c r="A2817" i="4"/>
  <c r="A2818" i="4"/>
  <c r="A2823" i="4"/>
  <c r="A2824" i="4"/>
  <c r="A2825" i="4"/>
  <c r="A2828" i="4"/>
  <c r="A2829" i="4"/>
  <c r="A2830" i="4"/>
  <c r="A2831" i="4"/>
  <c r="A2836" i="4"/>
  <c r="A2837" i="4"/>
  <c r="A2840" i="4"/>
  <c r="A2841" i="4"/>
  <c r="A2842" i="4"/>
  <c r="A2847" i="4"/>
  <c r="A2848" i="4"/>
  <c r="A2849" i="4"/>
  <c r="A2852" i="4"/>
  <c r="A2853" i="4"/>
  <c r="A2854" i="4"/>
  <c r="A2855" i="4"/>
  <c r="A2860" i="4"/>
  <c r="A2861" i="4"/>
  <c r="A2864" i="4"/>
  <c r="A2865" i="4"/>
  <c r="A2866" i="4"/>
  <c r="A2871" i="4"/>
  <c r="A2872" i="4"/>
  <c r="A2873" i="4"/>
  <c r="A2876" i="4"/>
  <c r="A2877" i="4"/>
  <c r="A2878" i="4"/>
  <c r="A2879" i="4"/>
  <c r="A2884" i="4"/>
  <c r="A2885" i="4"/>
  <c r="A2888" i="4"/>
  <c r="A2889" i="4"/>
  <c r="A2890" i="4"/>
  <c r="A2895" i="4"/>
  <c r="A2896" i="4"/>
  <c r="A2897" i="4"/>
  <c r="A2900" i="4"/>
  <c r="A2901" i="4"/>
  <c r="A2902" i="4"/>
  <c r="A2903" i="4"/>
  <c r="A2908" i="4"/>
  <c r="A2909" i="4"/>
  <c r="A2912" i="4"/>
  <c r="A2913" i="4"/>
  <c r="A2914" i="4"/>
  <c r="A2919" i="4"/>
  <c r="A2920" i="4"/>
  <c r="A2921" i="4"/>
  <c r="A2924" i="4"/>
  <c r="A2925" i="4"/>
  <c r="A2926" i="4"/>
  <c r="A2927" i="4"/>
  <c r="A2932" i="4"/>
  <c r="A2933" i="4"/>
  <c r="A2936" i="4"/>
  <c r="A2937" i="4"/>
  <c r="A2938" i="4"/>
  <c r="A2943" i="4"/>
  <c r="A2944" i="4"/>
  <c r="A2945" i="4"/>
  <c r="A2948" i="4"/>
  <c r="A2949" i="4"/>
  <c r="A2950" i="4"/>
  <c r="A2951" i="4"/>
  <c r="A2956" i="4"/>
  <c r="A2957" i="4"/>
  <c r="A2960" i="4"/>
  <c r="A2961" i="4"/>
  <c r="A2962" i="4"/>
  <c r="A2967" i="4"/>
  <c r="A2968" i="4"/>
  <c r="A2969" i="4"/>
  <c r="A2972" i="4"/>
  <c r="A2973" i="4"/>
  <c r="A2974" i="4"/>
  <c r="A2975" i="4"/>
  <c r="A2980" i="4"/>
  <c r="A2981" i="4"/>
  <c r="A2984" i="4"/>
  <c r="A2985" i="4"/>
  <c r="A2986" i="4"/>
  <c r="A2991" i="4"/>
  <c r="A2992" i="4"/>
  <c r="A2993" i="4"/>
  <c r="A2996" i="4"/>
  <c r="A2997" i="4"/>
  <c r="A2998" i="4"/>
  <c r="A2999" i="4"/>
  <c r="A3004" i="4"/>
  <c r="A3005" i="4"/>
  <c r="A3008" i="4"/>
  <c r="A3009" i="4"/>
  <c r="A3010" i="4"/>
  <c r="A3015" i="4"/>
  <c r="A3016" i="4"/>
  <c r="A3017" i="4"/>
  <c r="A3020" i="4"/>
  <c r="A3021" i="4"/>
  <c r="A3022" i="4"/>
  <c r="A3023" i="4"/>
  <c r="A3028" i="4"/>
  <c r="A3029" i="4"/>
  <c r="A3032" i="4"/>
  <c r="A3033" i="4"/>
  <c r="A3034" i="4"/>
  <c r="A3036" i="4"/>
  <c r="A3039" i="4"/>
  <c r="A3040" i="4"/>
  <c r="A3041" i="4"/>
  <c r="A3044" i="4"/>
  <c r="A3045" i="4"/>
  <c r="A3046" i="4"/>
  <c r="A3047" i="4"/>
  <c r="A3052" i="4"/>
  <c r="A3053" i="4"/>
  <c r="A3056" i="4"/>
  <c r="A3057" i="4"/>
  <c r="A3058" i="4"/>
  <c r="A3063" i="4"/>
  <c r="A3064" i="4"/>
  <c r="A3065" i="4"/>
  <c r="A3068" i="4"/>
  <c r="A3069" i="4"/>
  <c r="A3070" i="4"/>
  <c r="A3071" i="4"/>
  <c r="A3076" i="4"/>
  <c r="A3077" i="4"/>
  <c r="A3080" i="4"/>
  <c r="A3081" i="4"/>
  <c r="A3082" i="4"/>
  <c r="A3087" i="4"/>
  <c r="A3088" i="4"/>
  <c r="A3089" i="4"/>
  <c r="A3092" i="4"/>
  <c r="A3093" i="4"/>
  <c r="A3094" i="4"/>
  <c r="A3095" i="4"/>
  <c r="A3100" i="4"/>
  <c r="A3101" i="4"/>
  <c r="A3104" i="4"/>
  <c r="A3105" i="4"/>
  <c r="A3106" i="4"/>
  <c r="A3111" i="4"/>
  <c r="A3112" i="4"/>
  <c r="A3113" i="4"/>
  <c r="A3116" i="4"/>
  <c r="A3117" i="4"/>
  <c r="A3118" i="4"/>
  <c r="A3119" i="4"/>
  <c r="A3124" i="4"/>
  <c r="A3125" i="4"/>
  <c r="A3128" i="4"/>
  <c r="A3129" i="4"/>
  <c r="A3130" i="4"/>
  <c r="A3135" i="4"/>
  <c r="A3136" i="4"/>
  <c r="A3137" i="4"/>
  <c r="A3140" i="4"/>
  <c r="A3141" i="4"/>
  <c r="A3142" i="4"/>
  <c r="A3143" i="4"/>
  <c r="A3148" i="4"/>
  <c r="A3149" i="4"/>
  <c r="A3152" i="4"/>
  <c r="A3153" i="4"/>
  <c r="A3154" i="4"/>
  <c r="A3159" i="4"/>
  <c r="A3160" i="4"/>
  <c r="A3161" i="4"/>
  <c r="A3164" i="4"/>
  <c r="A3165" i="4"/>
  <c r="A3166" i="4"/>
  <c r="A3167" i="4"/>
  <c r="A3172" i="4"/>
  <c r="A3173" i="4"/>
  <c r="A3176" i="4"/>
  <c r="A3177" i="4"/>
  <c r="A3178" i="4"/>
  <c r="A3183" i="4"/>
  <c r="A3184" i="4"/>
  <c r="A3185" i="4"/>
  <c r="A3188" i="4"/>
  <c r="A3189" i="4"/>
  <c r="A3190" i="4"/>
  <c r="A3191" i="4"/>
  <c r="A3196" i="4"/>
  <c r="A3197" i="4"/>
  <c r="A3200" i="4"/>
  <c r="A3201" i="4"/>
  <c r="A3202" i="4"/>
  <c r="A3207" i="4"/>
  <c r="A3208" i="4"/>
  <c r="A3209" i="4"/>
  <c r="A3212" i="4"/>
  <c r="A3213" i="4"/>
  <c r="A3214" i="4"/>
  <c r="A3215" i="4"/>
  <c r="A3220" i="4"/>
  <c r="A3221" i="4"/>
  <c r="A3224" i="4"/>
  <c r="A3225" i="4"/>
  <c r="A3226" i="4"/>
  <c r="A3231" i="4"/>
  <c r="A3232" i="4"/>
  <c r="A3233" i="4"/>
  <c r="A3236" i="4"/>
  <c r="A3237" i="4"/>
  <c r="A3238" i="4"/>
  <c r="A3239" i="4"/>
  <c r="A3244" i="4"/>
  <c r="A3245" i="4"/>
  <c r="A3248" i="4"/>
  <c r="A3249" i="4"/>
  <c r="A3250" i="4"/>
  <c r="A3255" i="4"/>
  <c r="A3256" i="4"/>
  <c r="A3257" i="4"/>
  <c r="A3260" i="4"/>
  <c r="A3261" i="4"/>
  <c r="A3262" i="4"/>
  <c r="A3263" i="4"/>
  <c r="A3268" i="4"/>
  <c r="A3269" i="4"/>
  <c r="A3272" i="4"/>
  <c r="A3273" i="4"/>
  <c r="A3274" i="4"/>
  <c r="A3279" i="4"/>
  <c r="A3280" i="4"/>
  <c r="A3281" i="4"/>
  <c r="A3284" i="4"/>
  <c r="A3285" i="4"/>
  <c r="A3286" i="4"/>
  <c r="A3287" i="4"/>
  <c r="A3292" i="4"/>
  <c r="A3293" i="4"/>
  <c r="A3296" i="4"/>
  <c r="A3297" i="4"/>
  <c r="A3298" i="4"/>
  <c r="A3303" i="4"/>
  <c r="A3304" i="4"/>
  <c r="A3305" i="4"/>
  <c r="A3308" i="4"/>
  <c r="A3309" i="4"/>
  <c r="A3310" i="4"/>
  <c r="A3311" i="4"/>
  <c r="A3316" i="4"/>
  <c r="A3317" i="4"/>
  <c r="A3320" i="4"/>
  <c r="A3321" i="4"/>
  <c r="A3322" i="4"/>
  <c r="A3327" i="4"/>
  <c r="A3328" i="4"/>
  <c r="A3329" i="4"/>
  <c r="A3332" i="4"/>
  <c r="A3333" i="4"/>
  <c r="A3334" i="4"/>
  <c r="A3335" i="4"/>
  <c r="A3340" i="4"/>
  <c r="A3341" i="4"/>
  <c r="A3344" i="4"/>
  <c r="A3345" i="4"/>
  <c r="A3346" i="4"/>
  <c r="A3351" i="4"/>
  <c r="A3352" i="4"/>
  <c r="A3353" i="4"/>
  <c r="A3356" i="4"/>
  <c r="A3357" i="4"/>
  <c r="A3358" i="4"/>
  <c r="A3359" i="4"/>
  <c r="A3364" i="4"/>
  <c r="A3365" i="4"/>
  <c r="A3368" i="4"/>
  <c r="A3369" i="4"/>
  <c r="A3370" i="4"/>
  <c r="A3375" i="4"/>
  <c r="A3376" i="4"/>
  <c r="A3377" i="4"/>
  <c r="A3380" i="4"/>
  <c r="A3381" i="4"/>
  <c r="A3382" i="4"/>
  <c r="A3383" i="4"/>
  <c r="A3388" i="4"/>
  <c r="A3389" i="4"/>
  <c r="A3392" i="4"/>
  <c r="A3393" i="4"/>
  <c r="A3394" i="4"/>
  <c r="A3399" i="4"/>
  <c r="A3400" i="4"/>
  <c r="A3401" i="4"/>
  <c r="A3404" i="4"/>
  <c r="A3405" i="4"/>
  <c r="A3406" i="4"/>
  <c r="A3407" i="4"/>
  <c r="A3412" i="4"/>
  <c r="A3413" i="4"/>
  <c r="A3416" i="4"/>
  <c r="A3417" i="4"/>
  <c r="A3418" i="4"/>
  <c r="A3423" i="4"/>
  <c r="A3424" i="4"/>
  <c r="A3425" i="4"/>
  <c r="A3428" i="4"/>
  <c r="A3429" i="4"/>
  <c r="A3430" i="4"/>
  <c r="A3431" i="4"/>
  <c r="A3436" i="4"/>
  <c r="A3437" i="4"/>
  <c r="A3440" i="4"/>
  <c r="A3441" i="4"/>
  <c r="A3442" i="4"/>
  <c r="A3447" i="4"/>
  <c r="A3448" i="4"/>
  <c r="A3449" i="4"/>
  <c r="A3452" i="4"/>
  <c r="A3453" i="4"/>
  <c r="A3454" i="4"/>
  <c r="A3455" i="4"/>
  <c r="A3460" i="4"/>
  <c r="A3461" i="4"/>
  <c r="A3464" i="4"/>
  <c r="A3465" i="4"/>
  <c r="A3466" i="4"/>
  <c r="A3471" i="4"/>
  <c r="A3472" i="4"/>
  <c r="A3473" i="4"/>
  <c r="A3476" i="4"/>
  <c r="A3477" i="4"/>
  <c r="A3478" i="4"/>
  <c r="A3479" i="4"/>
  <c r="A3484" i="4"/>
  <c r="A3485" i="4"/>
  <c r="A3488" i="4"/>
  <c r="A3489" i="4"/>
  <c r="A3490" i="4"/>
  <c r="A3495" i="4"/>
  <c r="A3496" i="4"/>
  <c r="A3497" i="4"/>
  <c r="A3500" i="4"/>
  <c r="A3501" i="4"/>
  <c r="A3502" i="4"/>
  <c r="A3503" i="4"/>
  <c r="A3508" i="4"/>
  <c r="A3509" i="4"/>
  <c r="A3512" i="4"/>
  <c r="A3513" i="4"/>
  <c r="A3514" i="4"/>
  <c r="A3519" i="4"/>
  <c r="A3520" i="4"/>
  <c r="A3521" i="4"/>
  <c r="A3524" i="4"/>
  <c r="A3525" i="4"/>
  <c r="A3526" i="4"/>
  <c r="A3527" i="4"/>
  <c r="A3532" i="4"/>
  <c r="A3533" i="4"/>
  <c r="A3536" i="4"/>
  <c r="A3537" i="4"/>
  <c r="A3538" i="4"/>
  <c r="A3543" i="4"/>
  <c r="A3544" i="4"/>
  <c r="A3545" i="4"/>
  <c r="A3548" i="4"/>
  <c r="A3549" i="4"/>
  <c r="A3550" i="4"/>
  <c r="A3551" i="4"/>
  <c r="A3556" i="4"/>
  <c r="A3557" i="4"/>
  <c r="A3560" i="4"/>
  <c r="A3561" i="4"/>
  <c r="A3562" i="4"/>
  <c r="A3567" i="4"/>
  <c r="A3568" i="4"/>
  <c r="A3569" i="4"/>
  <c r="A3572" i="4"/>
  <c r="A3573" i="4"/>
  <c r="A3574" i="4"/>
  <c r="A3575" i="4"/>
  <c r="A3580" i="4"/>
  <c r="A3581" i="4"/>
  <c r="A3584" i="4"/>
  <c r="A3585" i="4"/>
  <c r="A3586" i="4"/>
  <c r="A3591" i="4"/>
  <c r="A3592" i="4"/>
  <c r="A3593" i="4"/>
  <c r="A3596" i="4"/>
  <c r="A3597" i="4"/>
  <c r="A3598" i="4"/>
  <c r="A3599" i="4"/>
  <c r="A3604" i="4"/>
  <c r="A3605" i="4"/>
  <c r="A3608" i="4"/>
  <c r="A3609" i="4"/>
  <c r="A3610" i="4"/>
  <c r="A3615" i="4"/>
  <c r="A3616" i="4"/>
  <c r="A3617" i="4"/>
  <c r="A3620" i="4"/>
  <c r="A3621" i="4"/>
  <c r="A3622" i="4"/>
  <c r="A3623" i="4"/>
  <c r="A3628" i="4"/>
  <c r="A3629" i="4"/>
  <c r="A3632" i="4"/>
  <c r="A3633" i="4"/>
  <c r="A3634" i="4"/>
  <c r="A3639" i="4"/>
  <c r="A3640" i="4"/>
  <c r="A3641" i="4"/>
  <c r="A3644" i="4"/>
  <c r="A3645" i="4"/>
  <c r="A3646" i="4"/>
  <c r="A3647" i="4"/>
  <c r="A3652" i="4"/>
  <c r="A3653" i="4"/>
  <c r="A3656" i="4"/>
  <c r="A3657" i="4"/>
  <c r="A3658" i="4"/>
  <c r="A3663" i="4"/>
  <c r="A3664" i="4"/>
  <c r="A3665" i="4"/>
  <c r="A3668" i="4"/>
  <c r="A3669" i="4"/>
  <c r="A3670" i="4"/>
  <c r="A3671" i="4"/>
  <c r="A3676" i="4"/>
  <c r="A3677" i="4"/>
  <c r="A3680" i="4"/>
  <c r="A3681" i="4"/>
  <c r="A3682" i="4"/>
  <c r="A3687" i="4"/>
  <c r="A3688" i="4"/>
  <c r="A3689" i="4"/>
  <c r="A3692" i="4"/>
  <c r="A3693" i="4"/>
  <c r="A3694" i="4"/>
  <c r="A3695" i="4"/>
  <c r="A3700" i="4"/>
  <c r="A3701" i="4"/>
  <c r="A3704" i="4"/>
  <c r="A3705" i="4"/>
  <c r="A3706" i="4"/>
  <c r="A3711" i="4"/>
  <c r="A3712" i="4"/>
  <c r="A3713" i="4"/>
  <c r="A3716" i="4"/>
  <c r="A3717" i="4"/>
  <c r="A3718" i="4"/>
  <c r="A3719" i="4"/>
  <c r="A3724" i="4"/>
  <c r="A3725" i="4"/>
  <c r="A3728" i="4"/>
  <c r="A3729" i="4"/>
  <c r="A3730" i="4"/>
  <c r="A3735" i="4"/>
  <c r="A3736" i="4"/>
  <c r="A3737" i="4"/>
  <c r="A3740" i="4"/>
  <c r="A3741" i="4"/>
  <c r="A3742" i="4"/>
  <c r="A3743" i="4"/>
  <c r="A3748" i="4"/>
  <c r="A3749" i="4"/>
  <c r="A3752" i="4"/>
  <c r="A3753" i="4"/>
  <c r="A3754" i="4"/>
  <c r="A3759" i="4"/>
  <c r="A3760" i="4"/>
  <c r="A3761" i="4"/>
  <c r="A3764" i="4"/>
  <c r="A3765" i="4"/>
  <c r="A3766" i="4"/>
  <c r="A3767" i="4"/>
  <c r="A3772" i="4"/>
  <c r="A3773" i="4"/>
  <c r="A3776" i="4"/>
  <c r="A3777" i="4"/>
  <c r="A3778" i="4"/>
  <c r="A3783" i="4"/>
  <c r="A3784" i="4"/>
  <c r="A3785" i="4"/>
  <c r="A3788" i="4"/>
  <c r="A3789" i="4"/>
  <c r="A3790" i="4"/>
  <c r="A3791" i="4"/>
  <c r="A3796" i="4"/>
  <c r="A3797" i="4"/>
  <c r="A3800" i="4"/>
  <c r="A3801" i="4"/>
  <c r="A3802" i="4"/>
  <c r="A3807" i="4"/>
  <c r="A3808" i="4"/>
  <c r="A3809" i="4"/>
  <c r="A3812" i="4"/>
  <c r="A3813" i="4"/>
  <c r="A3814" i="4"/>
  <c r="A3815" i="4"/>
  <c r="A3820" i="4"/>
  <c r="A3821" i="4"/>
  <c r="A3824" i="4"/>
  <c r="A3825" i="4"/>
  <c r="A3826" i="4"/>
  <c r="A3831" i="4"/>
  <c r="A3832" i="4"/>
  <c r="A3833" i="4"/>
  <c r="A3836" i="4"/>
  <c r="A3837" i="4"/>
  <c r="A3838" i="4"/>
  <c r="A3839" i="4"/>
  <c r="A3844" i="4"/>
  <c r="A3845" i="4"/>
  <c r="A3848" i="4"/>
  <c r="A3849" i="4"/>
  <c r="A3850" i="4"/>
  <c r="A3855" i="4"/>
  <c r="A3856" i="4"/>
  <c r="A3857" i="4"/>
  <c r="A3860" i="4"/>
  <c r="A3861" i="4"/>
  <c r="A3862" i="4"/>
  <c r="A3863" i="4"/>
  <c r="A3868" i="4"/>
  <c r="A3869" i="4"/>
  <c r="A3872" i="4"/>
  <c r="A3873" i="4"/>
  <c r="A3874" i="4"/>
  <c r="A3879" i="4"/>
  <c r="A3880" i="4"/>
  <c r="A3881" i="4"/>
  <c r="A3884" i="4"/>
  <c r="A3885" i="4"/>
  <c r="A3886" i="4"/>
  <c r="A3887" i="4"/>
  <c r="A3892" i="4"/>
  <c r="A3893" i="4"/>
  <c r="A3896" i="4"/>
  <c r="A3897" i="4"/>
  <c r="A3898" i="4"/>
  <c r="A3903" i="4"/>
  <c r="A3904" i="4"/>
  <c r="A3905" i="4"/>
  <c r="A3908" i="4"/>
  <c r="A3909" i="4"/>
  <c r="A3910" i="4"/>
  <c r="A3911" i="4"/>
  <c r="A3916" i="4"/>
  <c r="A3917" i="4"/>
  <c r="A3920" i="4"/>
  <c r="A3921" i="4"/>
  <c r="A3922" i="4"/>
  <c r="A3927" i="4"/>
  <c r="A3928" i="4"/>
  <c r="A3929" i="4"/>
  <c r="A3932" i="4"/>
  <c r="A3933" i="4"/>
  <c r="A3934" i="4"/>
  <c r="A3935" i="4"/>
  <c r="A3940" i="4"/>
  <c r="A3941" i="4"/>
  <c r="A3944" i="4"/>
  <c r="A3945" i="4"/>
  <c r="A3946" i="4"/>
  <c r="A3951" i="4"/>
  <c r="A3952" i="4"/>
  <c r="A3953" i="4"/>
  <c r="A3956" i="4"/>
  <c r="A3957" i="4"/>
  <c r="A3958" i="4"/>
  <c r="A3959" i="4"/>
  <c r="A3964" i="4"/>
  <c r="A3965" i="4"/>
  <c r="A3968" i="4"/>
  <c r="A3969" i="4"/>
  <c r="A3970" i="4"/>
  <c r="A3975" i="4"/>
  <c r="A3976" i="4"/>
  <c r="A3977" i="4"/>
  <c r="A3980" i="4"/>
  <c r="A3981" i="4"/>
  <c r="A3982" i="4"/>
  <c r="A3983" i="4"/>
  <c r="A3988" i="4"/>
  <c r="A3989" i="4"/>
  <c r="A3992" i="4"/>
  <c r="A3993" i="4"/>
  <c r="A3994" i="4"/>
  <c r="A3999" i="4"/>
  <c r="A4000" i="4"/>
  <c r="A4001" i="4"/>
  <c r="A4004" i="4"/>
  <c r="A4005" i="4"/>
  <c r="A4006" i="4"/>
  <c r="A4012" i="4"/>
  <c r="A4013" i="4"/>
  <c r="A4016" i="4"/>
  <c r="A4017" i="4"/>
  <c r="A4018" i="4"/>
  <c r="A4023" i="4"/>
  <c r="A4024" i="4"/>
  <c r="A4025" i="4"/>
  <c r="A4028" i="4"/>
  <c r="A4029" i="4"/>
  <c r="A4030" i="4"/>
  <c r="A4036" i="4"/>
  <c r="A4037" i="4"/>
  <c r="A4040" i="4"/>
  <c r="A4041" i="4"/>
  <c r="A4042" i="4"/>
  <c r="A4047" i="4"/>
  <c r="A4048" i="4"/>
  <c r="A4049" i="4"/>
  <c r="A4052" i="4"/>
  <c r="A4053" i="4"/>
  <c r="A4054" i="4"/>
  <c r="A4060" i="4"/>
  <c r="A4061" i="4"/>
  <c r="A4064" i="4"/>
  <c r="A4065" i="4"/>
  <c r="A4066" i="4"/>
  <c r="A4071" i="4"/>
  <c r="A4072" i="4"/>
  <c r="A4073" i="4"/>
  <c r="A4076" i="4"/>
  <c r="A4077" i="4"/>
  <c r="A4078" i="4"/>
  <c r="A4084" i="4"/>
  <c r="A4085" i="4"/>
  <c r="A4088" i="4"/>
  <c r="A4089" i="4"/>
  <c r="A4090" i="4"/>
  <c r="A4095" i="4"/>
  <c r="A4096" i="4"/>
  <c r="A4097" i="4"/>
  <c r="A4100" i="4"/>
  <c r="A4101" i="4"/>
  <c r="A4102" i="4"/>
  <c r="A4109" i="4"/>
  <c r="A4112" i="4"/>
  <c r="A4114" i="4"/>
  <c r="A4119" i="4"/>
  <c r="A4120" i="4"/>
  <c r="A4124" i="4"/>
  <c r="A4125" i="4"/>
  <c r="A4126" i="4"/>
  <c r="A4127" i="4"/>
  <c r="A4132" i="4"/>
  <c r="A4133" i="4"/>
  <c r="A4136" i="4"/>
  <c r="A4138" i="4"/>
  <c r="A4143" i="4"/>
  <c r="A4144" i="4"/>
  <c r="A4148" i="4"/>
  <c r="A4149" i="4"/>
  <c r="A4150" i="4"/>
  <c r="A4151" i="4"/>
  <c r="A4156" i="4"/>
  <c r="A4157" i="4"/>
  <c r="A4160" i="4"/>
  <c r="A4162" i="4"/>
  <c r="A4167" i="4"/>
  <c r="A4168" i="4"/>
  <c r="A4172" i="4"/>
  <c r="A4173" i="4"/>
  <c r="A4174" i="4"/>
  <c r="A4180" i="4"/>
  <c r="A4181" i="4"/>
  <c r="A4184" i="4"/>
  <c r="A4186" i="4"/>
  <c r="A4191" i="4"/>
  <c r="A4192" i="4"/>
  <c r="A4196" i="4"/>
  <c r="A4197" i="4"/>
  <c r="A4198" i="4"/>
  <c r="A4199" i="4"/>
  <c r="A4204" i="4"/>
  <c r="A4205" i="4"/>
  <c r="A4208" i="4"/>
  <c r="A4210" i="4"/>
  <c r="A4215" i="4"/>
  <c r="A4216" i="4"/>
  <c r="A4220" i="4"/>
  <c r="A4221" i="4"/>
  <c r="A4222" i="4"/>
  <c r="A4228" i="4"/>
  <c r="A4229" i="4"/>
  <c r="A4232" i="4"/>
  <c r="A4234" i="4"/>
  <c r="A4239" i="4"/>
  <c r="A4240" i="4"/>
  <c r="A4244" i="4"/>
  <c r="A4245" i="4"/>
  <c r="A4246" i="4"/>
  <c r="A4252" i="4"/>
  <c r="A4253" i="4"/>
  <c r="A4256" i="4"/>
  <c r="A4258" i="4"/>
  <c r="A4263" i="4"/>
  <c r="A4264" i="4"/>
  <c r="A4268" i="4"/>
  <c r="A4269" i="4"/>
  <c r="A4270" i="4"/>
  <c r="A4271" i="4"/>
  <c r="A4276" i="4"/>
  <c r="A4277" i="4"/>
  <c r="A4280" i="4"/>
  <c r="A4282" i="4"/>
  <c r="A4287" i="4"/>
  <c r="A4288" i="4"/>
  <c r="A4292" i="4"/>
  <c r="A4293" i="4"/>
  <c r="A4294" i="4"/>
  <c r="A4295" i="4"/>
  <c r="A4300" i="4"/>
  <c r="A4301" i="4"/>
  <c r="A4304" i="4"/>
  <c r="A4306" i="4"/>
  <c r="A4311" i="4"/>
  <c r="A4312" i="4"/>
  <c r="A4316" i="4"/>
  <c r="A4317" i="4"/>
  <c r="A4318" i="4"/>
  <c r="A4324" i="4"/>
  <c r="A4325" i="4"/>
  <c r="A4328" i="4"/>
  <c r="A4330" i="4"/>
  <c r="A4335" i="4"/>
  <c r="A4336" i="4"/>
  <c r="A4340" i="4"/>
  <c r="A4341" i="4"/>
  <c r="A4342" i="4"/>
  <c r="A4343" i="4"/>
  <c r="A4348" i="4"/>
  <c r="A4349" i="4"/>
  <c r="A4352" i="4"/>
  <c r="A4354" i="4"/>
  <c r="A4359" i="4"/>
  <c r="A4360" i="4"/>
  <c r="A4364" i="4"/>
  <c r="A4365" i="4"/>
  <c r="A4366" i="4"/>
  <c r="A4372" i="4"/>
  <c r="A4373" i="4"/>
  <c r="A4376" i="4"/>
  <c r="A4378" i="4"/>
  <c r="A4383" i="4"/>
  <c r="A4384" i="4"/>
  <c r="A4388" i="4"/>
  <c r="A4389" i="4"/>
  <c r="A4390" i="4"/>
  <c r="A4396" i="4"/>
  <c r="A4397" i="4"/>
  <c r="A4400" i="4"/>
  <c r="A4402" i="4"/>
  <c r="A4407" i="4"/>
  <c r="A4408" i="4"/>
  <c r="A4412" i="4"/>
  <c r="A4413" i="4"/>
  <c r="A4414" i="4"/>
  <c r="A4415" i="4"/>
  <c r="A4420" i="4"/>
  <c r="A4421" i="4"/>
  <c r="A4424" i="4"/>
  <c r="A4426" i="4"/>
  <c r="A4431" i="4"/>
  <c r="A4432" i="4"/>
  <c r="A4436" i="4"/>
  <c r="A4437" i="4"/>
  <c r="A4438" i="4"/>
  <c r="A4444" i="4"/>
  <c r="A4445" i="4"/>
  <c r="A4448" i="4"/>
  <c r="A4450" i="4"/>
  <c r="A4455" i="4"/>
  <c r="A4456" i="4"/>
  <c r="A4460" i="4"/>
  <c r="A4461" i="4"/>
  <c r="A4462" i="4"/>
  <c r="A4468" i="4"/>
  <c r="A4469" i="4"/>
  <c r="A4472" i="4"/>
  <c r="A4474" i="4"/>
  <c r="A4479" i="4"/>
  <c r="A4480" i="4"/>
  <c r="A4484" i="4"/>
  <c r="A4485" i="4"/>
  <c r="A4486" i="4"/>
  <c r="A4492" i="4"/>
  <c r="A4493" i="4"/>
  <c r="A4496" i="4"/>
  <c r="A4498" i="4"/>
  <c r="A4503" i="4"/>
  <c r="A4504" i="4"/>
  <c r="A4508" i="4"/>
  <c r="A4509" i="4"/>
  <c r="A4510" i="4"/>
  <c r="A4516" i="4"/>
  <c r="A4517" i="4"/>
  <c r="A4520" i="4"/>
  <c r="A4522" i="4"/>
  <c r="A4527" i="4"/>
  <c r="A4528" i="4"/>
  <c r="A4532" i="4"/>
  <c r="A4533" i="4"/>
  <c r="A4534" i="4"/>
  <c r="A4540" i="4"/>
  <c r="A4541" i="4"/>
  <c r="A4544" i="4"/>
  <c r="A4546" i="4"/>
  <c r="A4551" i="4"/>
  <c r="A4552" i="4"/>
  <c r="A4556" i="4"/>
  <c r="A4557" i="4"/>
  <c r="A4558" i="4"/>
  <c r="A4564" i="4"/>
  <c r="A4565" i="4"/>
  <c r="A4568" i="4"/>
  <c r="A4570" i="4"/>
  <c r="A4575" i="4"/>
  <c r="A4576" i="4"/>
  <c r="A4580" i="4"/>
  <c r="A4581" i="4"/>
  <c r="A4582" i="4"/>
  <c r="A4583" i="4"/>
  <c r="A4588" i="4"/>
  <c r="A4589" i="4"/>
  <c r="A4592" i="4"/>
  <c r="A4594" i="4"/>
  <c r="A4599" i="4"/>
  <c r="A4600" i="4"/>
  <c r="A4604" i="4"/>
  <c r="A4605" i="4"/>
  <c r="A4606" i="4"/>
  <c r="A4612" i="4"/>
  <c r="A4613" i="4"/>
  <c r="A4616" i="4"/>
  <c r="A4618" i="4"/>
  <c r="A4623" i="4"/>
  <c r="A4624" i="4"/>
  <c r="A4628" i="4"/>
  <c r="A4629" i="4"/>
  <c r="A4630" i="4"/>
  <c r="A4631" i="4"/>
  <c r="A4636" i="4"/>
  <c r="A4637" i="4"/>
  <c r="A4640" i="4"/>
  <c r="A4642" i="4"/>
  <c r="A4647" i="4"/>
  <c r="A4648" i="4"/>
  <c r="A4652" i="4"/>
  <c r="A4653" i="4"/>
  <c r="A4654" i="4"/>
  <c r="A4660" i="4"/>
  <c r="A4661" i="4"/>
  <c r="A4664" i="4"/>
  <c r="A4666" i="4"/>
  <c r="A4671" i="4"/>
  <c r="A4672" i="4"/>
  <c r="A4676" i="4"/>
  <c r="A4677" i="4"/>
  <c r="A4678" i="4"/>
  <c r="A4684" i="4"/>
  <c r="A4685" i="4"/>
  <c r="A4688" i="4"/>
  <c r="A4690" i="4"/>
  <c r="A4695" i="4"/>
  <c r="A4696" i="4"/>
  <c r="A4700" i="4"/>
  <c r="A4701" i="4"/>
  <c r="A4702" i="4"/>
  <c r="A4703" i="4"/>
  <c r="A4708" i="4"/>
  <c r="A4709" i="4"/>
  <c r="A4712" i="4"/>
  <c r="A4714" i="4"/>
  <c r="A4719" i="4"/>
  <c r="A4720" i="4"/>
  <c r="A4724" i="4"/>
  <c r="A4725" i="4"/>
  <c r="A4726" i="4"/>
  <c r="A4732" i="4"/>
  <c r="A4733" i="4"/>
  <c r="A4736" i="4"/>
  <c r="A4737" i="4"/>
  <c r="A4738" i="4"/>
  <c r="A4743" i="4"/>
  <c r="A4744" i="4"/>
  <c r="A4745" i="4"/>
  <c r="A4748" i="4"/>
  <c r="A4749" i="4"/>
  <c r="A4750" i="4"/>
  <c r="A4756" i="4"/>
  <c r="A4757" i="4"/>
  <c r="A4760" i="4"/>
  <c r="A4761" i="4"/>
  <c r="A4762" i="4"/>
  <c r="A4767" i="4"/>
  <c r="A4768" i="4"/>
  <c r="A4769" i="4"/>
  <c r="A4772" i="4"/>
  <c r="A4773" i="4"/>
  <c r="A4774" i="4"/>
  <c r="A4780" i="4"/>
  <c r="A4781" i="4"/>
  <c r="A4784" i="4"/>
  <c r="A4785" i="4"/>
  <c r="A4786" i="4"/>
  <c r="A4791" i="4"/>
  <c r="A4792" i="4"/>
  <c r="A4793" i="4"/>
  <c r="A4796" i="4"/>
  <c r="A4797" i="4"/>
  <c r="A4798" i="4"/>
  <c r="A4804" i="4"/>
  <c r="A4805" i="4"/>
  <c r="A4808" i="4"/>
  <c r="A4809" i="4"/>
  <c r="A4810" i="4"/>
  <c r="A4815" i="4"/>
  <c r="A4816" i="4"/>
  <c r="A4817" i="4"/>
  <c r="A4820" i="4"/>
  <c r="A4821" i="4"/>
  <c r="A4822" i="4"/>
  <c r="A4828" i="4"/>
  <c r="A4829" i="4"/>
  <c r="A4832" i="4"/>
  <c r="A4833" i="4"/>
  <c r="A4834" i="4"/>
  <c r="A4839" i="4"/>
  <c r="A4840" i="4"/>
  <c r="A4841" i="4"/>
  <c r="A4844" i="4"/>
  <c r="A4845" i="4"/>
  <c r="A4846" i="4"/>
  <c r="A4852" i="4"/>
  <c r="A4853" i="4"/>
  <c r="A4856" i="4"/>
  <c r="A4857" i="4"/>
  <c r="A4858" i="4"/>
  <c r="A4863" i="4"/>
  <c r="A4864" i="4"/>
  <c r="A4865" i="4"/>
  <c r="A4868" i="4"/>
  <c r="A4869" i="4"/>
  <c r="A4870" i="4"/>
  <c r="A4876" i="4"/>
  <c r="A4877" i="4"/>
  <c r="A4880" i="4"/>
  <c r="A4881" i="4"/>
  <c r="A4882" i="4"/>
  <c r="A4887" i="4"/>
  <c r="A4888" i="4"/>
  <c r="A4889" i="4"/>
  <c r="A4892" i="4"/>
  <c r="A4893" i="4"/>
  <c r="A4894" i="4"/>
  <c r="A4900" i="4"/>
  <c r="A4901" i="4"/>
  <c r="A4904" i="4"/>
  <c r="A4905" i="4"/>
  <c r="A4906" i="4"/>
  <c r="A4911" i="4"/>
  <c r="A4912" i="4"/>
  <c r="A4913" i="4"/>
  <c r="A4916" i="4"/>
  <c r="A4917" i="4"/>
  <c r="A4918" i="4"/>
  <c r="A4924" i="4"/>
  <c r="A4925" i="4"/>
  <c r="A4928" i="4"/>
  <c r="A4929" i="4"/>
  <c r="A4930" i="4"/>
  <c r="A4935" i="4"/>
  <c r="A4936" i="4"/>
  <c r="A4937" i="4"/>
  <c r="A4940" i="4"/>
  <c r="A4941" i="4"/>
  <c r="A4942" i="4"/>
  <c r="A4948" i="4"/>
  <c r="A4949" i="4"/>
  <c r="A4952" i="4"/>
  <c r="A4953" i="4"/>
  <c r="A4954" i="4"/>
  <c r="A4959" i="4"/>
  <c r="A4960" i="4"/>
  <c r="A4961" i="4"/>
  <c r="A4964" i="4"/>
  <c r="A4965" i="4"/>
  <c r="A4966" i="4"/>
  <c r="A4972" i="4"/>
  <c r="A4973" i="4"/>
  <c r="A4976" i="4"/>
  <c r="A4977" i="4"/>
  <c r="A4978" i="4"/>
  <c r="A4983" i="4"/>
  <c r="A4984" i="4"/>
  <c r="A4985" i="4"/>
  <c r="A4988" i="4"/>
  <c r="A4989" i="4"/>
  <c r="A4990" i="4"/>
  <c r="A4996" i="4"/>
  <c r="A4997" i="4"/>
  <c r="A5000" i="4"/>
  <c r="A5001" i="4"/>
  <c r="A3" i="4"/>
  <c r="A4" i="4"/>
  <c r="A5" i="4"/>
  <c r="A7" i="4"/>
  <c r="A8" i="4"/>
  <c r="A9" i="4"/>
  <c r="A10" i="4"/>
  <c r="A11" i="4"/>
  <c r="A2" i="4"/>
  <c r="C15" i="4"/>
  <c r="H15" i="4" s="1"/>
  <c r="D14" i="4"/>
  <c r="E14" i="4"/>
  <c r="F14" i="4"/>
  <c r="G14" i="4"/>
  <c r="D13" i="4"/>
  <c r="E13" i="4"/>
  <c r="F13" i="4"/>
  <c r="G13" i="4"/>
  <c r="D12" i="4"/>
  <c r="E12" i="4"/>
  <c r="F12" i="4"/>
  <c r="G12" i="4"/>
  <c r="C3" i="4"/>
  <c r="H3" i="4" s="1"/>
  <c r="D3" i="4"/>
  <c r="E3" i="4"/>
  <c r="F3" i="4"/>
  <c r="G3" i="4"/>
  <c r="C4" i="4"/>
  <c r="H4" i="4" s="1"/>
  <c r="D4" i="4"/>
  <c r="E4" i="4"/>
  <c r="F4" i="4"/>
  <c r="G4" i="4"/>
  <c r="C5" i="4"/>
  <c r="H5" i="4" s="1"/>
  <c r="D5" i="4"/>
  <c r="E5" i="4"/>
  <c r="F5" i="4"/>
  <c r="G5" i="4"/>
  <c r="C6" i="4"/>
  <c r="H6" i="4" s="1"/>
  <c r="D6" i="4"/>
  <c r="E6" i="4"/>
  <c r="F6" i="4"/>
  <c r="G6" i="4"/>
  <c r="C7" i="4"/>
  <c r="H7" i="4" s="1"/>
  <c r="D7" i="4"/>
  <c r="E7" i="4"/>
  <c r="F7" i="4"/>
  <c r="G7" i="4"/>
  <c r="C8" i="4"/>
  <c r="H8" i="4" s="1"/>
  <c r="D8" i="4"/>
  <c r="E8" i="4"/>
  <c r="F8" i="4"/>
  <c r="G8" i="4"/>
  <c r="C9" i="4"/>
  <c r="H9" i="4" s="1"/>
  <c r="D9" i="4"/>
  <c r="E9" i="4"/>
  <c r="F9" i="4"/>
  <c r="G9" i="4"/>
  <c r="C10" i="4"/>
  <c r="H10" i="4" s="1"/>
  <c r="D10" i="4"/>
  <c r="E10" i="4"/>
  <c r="F10" i="4"/>
  <c r="G10" i="4"/>
  <c r="C11" i="4"/>
  <c r="H11" i="4" s="1"/>
  <c r="D11" i="4"/>
  <c r="E11" i="4"/>
  <c r="F11" i="4"/>
  <c r="G11" i="4"/>
  <c r="C12" i="4"/>
  <c r="H12" i="4" s="1"/>
  <c r="C13" i="4"/>
  <c r="H13" i="4" s="1"/>
  <c r="C14" i="4"/>
  <c r="H14" i="4" s="1"/>
  <c r="D15" i="4"/>
  <c r="E15" i="4"/>
  <c r="F15" i="4"/>
  <c r="G15" i="4"/>
  <c r="C16" i="4"/>
  <c r="H16" i="4" s="1"/>
  <c r="D16" i="4"/>
  <c r="E16" i="4"/>
  <c r="F16" i="4"/>
  <c r="G16" i="4"/>
  <c r="C17" i="4"/>
  <c r="H17" i="4" s="1"/>
  <c r="D17" i="4"/>
  <c r="E17" i="4"/>
  <c r="F17" i="4"/>
  <c r="G17" i="4"/>
  <c r="C18" i="4"/>
  <c r="H18" i="4" s="1"/>
  <c r="D18" i="4"/>
  <c r="E18" i="4"/>
  <c r="F18" i="4"/>
  <c r="G18" i="4"/>
  <c r="C19" i="4"/>
  <c r="H19" i="4" s="1"/>
  <c r="D19" i="4"/>
  <c r="E19" i="4"/>
  <c r="F19" i="4"/>
  <c r="G19" i="4"/>
  <c r="C20" i="4"/>
  <c r="H20" i="4" s="1"/>
  <c r="D20" i="4"/>
  <c r="E20" i="4"/>
  <c r="F20" i="4"/>
  <c r="G20" i="4"/>
  <c r="C21" i="4"/>
  <c r="H21" i="4" s="1"/>
  <c r="D21" i="4"/>
  <c r="E21" i="4"/>
  <c r="F21" i="4"/>
  <c r="G21" i="4"/>
  <c r="C22" i="4"/>
  <c r="H22" i="4" s="1"/>
  <c r="D22" i="4"/>
  <c r="E22" i="4"/>
  <c r="F22" i="4"/>
  <c r="G22" i="4"/>
  <c r="C23" i="4"/>
  <c r="H23" i="4" s="1"/>
  <c r="D23" i="4"/>
  <c r="E23" i="4"/>
  <c r="F23" i="4"/>
  <c r="G23" i="4"/>
  <c r="C24" i="4"/>
  <c r="H24" i="4" s="1"/>
  <c r="D24" i="4"/>
  <c r="E24" i="4"/>
  <c r="F24" i="4"/>
  <c r="G24" i="4"/>
  <c r="C25" i="4"/>
  <c r="H25" i="4" s="1"/>
  <c r="D25" i="4"/>
  <c r="E25" i="4"/>
  <c r="F25" i="4"/>
  <c r="G25" i="4"/>
  <c r="C26" i="4"/>
  <c r="H26" i="4" s="1"/>
  <c r="D26" i="4"/>
  <c r="E26" i="4"/>
  <c r="F26" i="4"/>
  <c r="G26" i="4"/>
  <c r="C27" i="4"/>
  <c r="H27" i="4" s="1"/>
  <c r="D27" i="4"/>
  <c r="E27" i="4"/>
  <c r="F27" i="4"/>
  <c r="G27" i="4"/>
  <c r="C28" i="4"/>
  <c r="H28" i="4" s="1"/>
  <c r="D28" i="4"/>
  <c r="E28" i="4"/>
  <c r="F28" i="4"/>
  <c r="G28" i="4"/>
  <c r="C29" i="4"/>
  <c r="H29" i="4" s="1"/>
  <c r="D29" i="4"/>
  <c r="E29" i="4"/>
  <c r="F29" i="4"/>
  <c r="G29" i="4"/>
  <c r="C30" i="4"/>
  <c r="H30" i="4" s="1"/>
  <c r="D30" i="4"/>
  <c r="E30" i="4"/>
  <c r="F30" i="4"/>
  <c r="G30" i="4"/>
  <c r="C31" i="4"/>
  <c r="H31" i="4" s="1"/>
  <c r="D31" i="4"/>
  <c r="E31" i="4"/>
  <c r="F31" i="4"/>
  <c r="G31" i="4"/>
  <c r="C32" i="4"/>
  <c r="H32" i="4" s="1"/>
  <c r="D32" i="4"/>
  <c r="E32" i="4"/>
  <c r="F32" i="4"/>
  <c r="G32" i="4"/>
  <c r="C33" i="4"/>
  <c r="H33" i="4" s="1"/>
  <c r="D33" i="4"/>
  <c r="E33" i="4"/>
  <c r="F33" i="4"/>
  <c r="G33" i="4"/>
  <c r="C34" i="4"/>
  <c r="H34" i="4" s="1"/>
  <c r="D34" i="4"/>
  <c r="E34" i="4"/>
  <c r="F34" i="4"/>
  <c r="G34" i="4"/>
  <c r="C35" i="4"/>
  <c r="H35" i="4" s="1"/>
  <c r="D35" i="4"/>
  <c r="E35" i="4"/>
  <c r="F35" i="4"/>
  <c r="G35" i="4"/>
  <c r="C36" i="4"/>
  <c r="H36" i="4" s="1"/>
  <c r="D36" i="4"/>
  <c r="E36" i="4"/>
  <c r="F36" i="4"/>
  <c r="G36" i="4"/>
  <c r="C37" i="4"/>
  <c r="H37" i="4" s="1"/>
  <c r="D37" i="4"/>
  <c r="E37" i="4"/>
  <c r="F37" i="4"/>
  <c r="G37" i="4"/>
  <c r="C38" i="4"/>
  <c r="H38" i="4" s="1"/>
  <c r="D38" i="4"/>
  <c r="E38" i="4"/>
  <c r="F38" i="4"/>
  <c r="G38" i="4"/>
  <c r="C39" i="4"/>
  <c r="H39" i="4" s="1"/>
  <c r="D39" i="4"/>
  <c r="E39" i="4"/>
  <c r="F39" i="4"/>
  <c r="G39" i="4"/>
  <c r="C40" i="4"/>
  <c r="H40" i="4" s="1"/>
  <c r="D40" i="4"/>
  <c r="E40" i="4"/>
  <c r="F40" i="4"/>
  <c r="G40" i="4"/>
  <c r="C41" i="4"/>
  <c r="H41" i="4" s="1"/>
  <c r="D41" i="4"/>
  <c r="E41" i="4"/>
  <c r="F41" i="4"/>
  <c r="G41" i="4"/>
  <c r="C42" i="4"/>
  <c r="H42" i="4" s="1"/>
  <c r="D42" i="4"/>
  <c r="E42" i="4"/>
  <c r="F42" i="4"/>
  <c r="G42" i="4"/>
  <c r="C43" i="4"/>
  <c r="H43" i="4" s="1"/>
  <c r="D43" i="4"/>
  <c r="E43" i="4"/>
  <c r="F43" i="4"/>
  <c r="G43" i="4"/>
  <c r="C44" i="4"/>
  <c r="H44" i="4" s="1"/>
  <c r="D44" i="4"/>
  <c r="E44" i="4"/>
  <c r="F44" i="4"/>
  <c r="G44" i="4"/>
  <c r="C45" i="4"/>
  <c r="H45" i="4" s="1"/>
  <c r="D45" i="4"/>
  <c r="E45" i="4"/>
  <c r="F45" i="4"/>
  <c r="G45" i="4"/>
  <c r="C46" i="4"/>
  <c r="H46" i="4" s="1"/>
  <c r="D46" i="4"/>
  <c r="E46" i="4"/>
  <c r="F46" i="4"/>
  <c r="G46" i="4"/>
  <c r="C47" i="4"/>
  <c r="H47" i="4" s="1"/>
  <c r="D47" i="4"/>
  <c r="E47" i="4"/>
  <c r="F47" i="4"/>
  <c r="G47" i="4"/>
  <c r="C48" i="4"/>
  <c r="H48" i="4" s="1"/>
  <c r="D48" i="4"/>
  <c r="E48" i="4"/>
  <c r="F48" i="4"/>
  <c r="G48" i="4"/>
  <c r="C49" i="4"/>
  <c r="H49" i="4" s="1"/>
  <c r="D49" i="4"/>
  <c r="E49" i="4"/>
  <c r="F49" i="4"/>
  <c r="G49" i="4"/>
  <c r="C50" i="4"/>
  <c r="H50" i="4" s="1"/>
  <c r="D50" i="4"/>
  <c r="E50" i="4"/>
  <c r="F50" i="4"/>
  <c r="G50" i="4"/>
  <c r="C51" i="4"/>
  <c r="H51" i="4" s="1"/>
  <c r="D51" i="4"/>
  <c r="E51" i="4"/>
  <c r="F51" i="4"/>
  <c r="G51" i="4"/>
  <c r="C52" i="4"/>
  <c r="H52" i="4" s="1"/>
  <c r="D52" i="4"/>
  <c r="E52" i="4"/>
  <c r="F52" i="4"/>
  <c r="G52" i="4"/>
  <c r="C53" i="4"/>
  <c r="H53" i="4" s="1"/>
  <c r="D53" i="4"/>
  <c r="E53" i="4"/>
  <c r="F53" i="4"/>
  <c r="G53" i="4"/>
  <c r="C54" i="4"/>
  <c r="H54" i="4" s="1"/>
  <c r="D54" i="4"/>
  <c r="E54" i="4"/>
  <c r="F54" i="4"/>
  <c r="G54" i="4"/>
  <c r="C55" i="4"/>
  <c r="H55" i="4" s="1"/>
  <c r="D55" i="4"/>
  <c r="E55" i="4"/>
  <c r="F55" i="4"/>
  <c r="G55" i="4"/>
  <c r="C56" i="4"/>
  <c r="H56" i="4" s="1"/>
  <c r="D56" i="4"/>
  <c r="E56" i="4"/>
  <c r="F56" i="4"/>
  <c r="G56" i="4"/>
  <c r="C57" i="4"/>
  <c r="H57" i="4" s="1"/>
  <c r="D57" i="4"/>
  <c r="E57" i="4"/>
  <c r="F57" i="4"/>
  <c r="G57" i="4"/>
  <c r="C58" i="4"/>
  <c r="H58" i="4" s="1"/>
  <c r="D58" i="4"/>
  <c r="E58" i="4"/>
  <c r="F58" i="4"/>
  <c r="G58" i="4"/>
  <c r="C59" i="4"/>
  <c r="H59" i="4" s="1"/>
  <c r="D59" i="4"/>
  <c r="E59" i="4"/>
  <c r="F59" i="4"/>
  <c r="G59" i="4"/>
  <c r="C60" i="4"/>
  <c r="H60" i="4" s="1"/>
  <c r="D60" i="4"/>
  <c r="E60" i="4"/>
  <c r="F60" i="4"/>
  <c r="G60" i="4"/>
  <c r="C61" i="4"/>
  <c r="H61" i="4" s="1"/>
  <c r="D61" i="4"/>
  <c r="E61" i="4"/>
  <c r="F61" i="4"/>
  <c r="G61" i="4"/>
  <c r="C62" i="4"/>
  <c r="H62" i="4" s="1"/>
  <c r="D62" i="4"/>
  <c r="E62" i="4"/>
  <c r="F62" i="4"/>
  <c r="G62" i="4"/>
  <c r="C63" i="4"/>
  <c r="H63" i="4" s="1"/>
  <c r="D63" i="4"/>
  <c r="E63" i="4"/>
  <c r="F63" i="4"/>
  <c r="G63" i="4"/>
  <c r="C64" i="4"/>
  <c r="H64" i="4" s="1"/>
  <c r="D64" i="4"/>
  <c r="E64" i="4"/>
  <c r="F64" i="4"/>
  <c r="G64" i="4"/>
  <c r="C65" i="4"/>
  <c r="H65" i="4" s="1"/>
  <c r="D65" i="4"/>
  <c r="E65" i="4"/>
  <c r="F65" i="4"/>
  <c r="G65" i="4"/>
  <c r="C66" i="4"/>
  <c r="H66" i="4" s="1"/>
  <c r="D66" i="4"/>
  <c r="E66" i="4"/>
  <c r="F66" i="4"/>
  <c r="G66" i="4"/>
  <c r="C67" i="4"/>
  <c r="H67" i="4" s="1"/>
  <c r="D67" i="4"/>
  <c r="E67" i="4"/>
  <c r="F67" i="4"/>
  <c r="G67" i="4"/>
  <c r="C68" i="4"/>
  <c r="H68" i="4" s="1"/>
  <c r="D68" i="4"/>
  <c r="E68" i="4"/>
  <c r="F68" i="4"/>
  <c r="G68" i="4"/>
  <c r="C69" i="4"/>
  <c r="H69" i="4" s="1"/>
  <c r="D69" i="4"/>
  <c r="E69" i="4"/>
  <c r="F69" i="4"/>
  <c r="G69" i="4"/>
  <c r="C70" i="4"/>
  <c r="H70" i="4" s="1"/>
  <c r="D70" i="4"/>
  <c r="E70" i="4"/>
  <c r="F70" i="4"/>
  <c r="G70" i="4"/>
  <c r="C71" i="4"/>
  <c r="H71" i="4" s="1"/>
  <c r="D71" i="4"/>
  <c r="E71" i="4"/>
  <c r="F71" i="4"/>
  <c r="G71" i="4"/>
  <c r="C72" i="4"/>
  <c r="H72" i="4" s="1"/>
  <c r="D72" i="4"/>
  <c r="E72" i="4"/>
  <c r="F72" i="4"/>
  <c r="G72" i="4"/>
  <c r="C73" i="4"/>
  <c r="H73" i="4" s="1"/>
  <c r="D73" i="4"/>
  <c r="E73" i="4"/>
  <c r="F73" i="4"/>
  <c r="G73" i="4"/>
  <c r="C74" i="4"/>
  <c r="H74" i="4" s="1"/>
  <c r="D74" i="4"/>
  <c r="E74" i="4"/>
  <c r="F74" i="4"/>
  <c r="G74" i="4"/>
  <c r="C75" i="4"/>
  <c r="H75" i="4" s="1"/>
  <c r="D75" i="4"/>
  <c r="E75" i="4"/>
  <c r="F75" i="4"/>
  <c r="G75" i="4"/>
  <c r="C76" i="4"/>
  <c r="H76" i="4" s="1"/>
  <c r="D76" i="4"/>
  <c r="E76" i="4"/>
  <c r="F76" i="4"/>
  <c r="G76" i="4"/>
  <c r="C77" i="4"/>
  <c r="H77" i="4" s="1"/>
  <c r="D77" i="4"/>
  <c r="E77" i="4"/>
  <c r="F77" i="4"/>
  <c r="G77" i="4"/>
  <c r="C78" i="4"/>
  <c r="H78" i="4" s="1"/>
  <c r="D78" i="4"/>
  <c r="E78" i="4"/>
  <c r="F78" i="4"/>
  <c r="G78" i="4"/>
  <c r="C79" i="4"/>
  <c r="H79" i="4" s="1"/>
  <c r="D79" i="4"/>
  <c r="E79" i="4"/>
  <c r="F79" i="4"/>
  <c r="G79" i="4"/>
  <c r="C80" i="4"/>
  <c r="H80" i="4" s="1"/>
  <c r="D80" i="4"/>
  <c r="E80" i="4"/>
  <c r="F80" i="4"/>
  <c r="G80" i="4"/>
  <c r="C81" i="4"/>
  <c r="H81" i="4" s="1"/>
  <c r="D81" i="4"/>
  <c r="E81" i="4"/>
  <c r="F81" i="4"/>
  <c r="G81" i="4"/>
  <c r="C82" i="4"/>
  <c r="H82" i="4" s="1"/>
  <c r="D82" i="4"/>
  <c r="E82" i="4"/>
  <c r="F82" i="4"/>
  <c r="G82" i="4"/>
  <c r="C83" i="4"/>
  <c r="H83" i="4" s="1"/>
  <c r="D83" i="4"/>
  <c r="E83" i="4"/>
  <c r="F83" i="4"/>
  <c r="G83" i="4"/>
  <c r="C84" i="4"/>
  <c r="H84" i="4" s="1"/>
  <c r="D84" i="4"/>
  <c r="E84" i="4"/>
  <c r="F84" i="4"/>
  <c r="G84" i="4"/>
  <c r="C85" i="4"/>
  <c r="H85" i="4" s="1"/>
  <c r="D85" i="4"/>
  <c r="E85" i="4"/>
  <c r="F85" i="4"/>
  <c r="G85" i="4"/>
  <c r="C86" i="4"/>
  <c r="H86" i="4" s="1"/>
  <c r="D86" i="4"/>
  <c r="E86" i="4"/>
  <c r="F86" i="4"/>
  <c r="G86" i="4"/>
  <c r="C87" i="4"/>
  <c r="H87" i="4" s="1"/>
  <c r="D87" i="4"/>
  <c r="E87" i="4"/>
  <c r="F87" i="4"/>
  <c r="G87" i="4"/>
  <c r="C88" i="4"/>
  <c r="H88" i="4" s="1"/>
  <c r="D88" i="4"/>
  <c r="E88" i="4"/>
  <c r="F88" i="4"/>
  <c r="G88" i="4"/>
  <c r="C89" i="4"/>
  <c r="H89" i="4" s="1"/>
  <c r="D89" i="4"/>
  <c r="E89" i="4"/>
  <c r="F89" i="4"/>
  <c r="G89" i="4"/>
  <c r="C90" i="4"/>
  <c r="H90" i="4" s="1"/>
  <c r="D90" i="4"/>
  <c r="E90" i="4"/>
  <c r="F90" i="4"/>
  <c r="G90" i="4"/>
  <c r="C91" i="4"/>
  <c r="H91" i="4" s="1"/>
  <c r="D91" i="4"/>
  <c r="E91" i="4"/>
  <c r="F91" i="4"/>
  <c r="G91" i="4"/>
  <c r="C92" i="4"/>
  <c r="H92" i="4" s="1"/>
  <c r="D92" i="4"/>
  <c r="E92" i="4"/>
  <c r="F92" i="4"/>
  <c r="G92" i="4"/>
  <c r="C93" i="4"/>
  <c r="H93" i="4" s="1"/>
  <c r="D93" i="4"/>
  <c r="E93" i="4"/>
  <c r="F93" i="4"/>
  <c r="G93" i="4"/>
  <c r="C94" i="4"/>
  <c r="H94" i="4" s="1"/>
  <c r="D94" i="4"/>
  <c r="E94" i="4"/>
  <c r="F94" i="4"/>
  <c r="G94" i="4"/>
  <c r="C95" i="4"/>
  <c r="H95" i="4" s="1"/>
  <c r="D95" i="4"/>
  <c r="E95" i="4"/>
  <c r="F95" i="4"/>
  <c r="G95" i="4"/>
  <c r="C96" i="4"/>
  <c r="H96" i="4" s="1"/>
  <c r="D96" i="4"/>
  <c r="E96" i="4"/>
  <c r="F96" i="4"/>
  <c r="G96" i="4"/>
  <c r="C97" i="4"/>
  <c r="H97" i="4" s="1"/>
  <c r="D97" i="4"/>
  <c r="E97" i="4"/>
  <c r="F97" i="4"/>
  <c r="G97" i="4"/>
  <c r="C98" i="4"/>
  <c r="H98" i="4" s="1"/>
  <c r="D98" i="4"/>
  <c r="E98" i="4"/>
  <c r="F98" i="4"/>
  <c r="G98" i="4"/>
  <c r="C99" i="4"/>
  <c r="H99" i="4" s="1"/>
  <c r="D99" i="4"/>
  <c r="E99" i="4"/>
  <c r="F99" i="4"/>
  <c r="G99" i="4"/>
  <c r="C100" i="4"/>
  <c r="H100" i="4" s="1"/>
  <c r="D100" i="4"/>
  <c r="E100" i="4"/>
  <c r="F100" i="4"/>
  <c r="G100" i="4"/>
  <c r="C101" i="4"/>
  <c r="H101" i="4" s="1"/>
  <c r="D101" i="4"/>
  <c r="E101" i="4"/>
  <c r="F101" i="4"/>
  <c r="G101" i="4"/>
  <c r="C102" i="4"/>
  <c r="H102" i="4" s="1"/>
  <c r="D102" i="4"/>
  <c r="E102" i="4"/>
  <c r="F102" i="4"/>
  <c r="G102" i="4"/>
  <c r="C103" i="4"/>
  <c r="H103" i="4" s="1"/>
  <c r="D103" i="4"/>
  <c r="E103" i="4"/>
  <c r="F103" i="4"/>
  <c r="G103" i="4"/>
  <c r="C104" i="4"/>
  <c r="H104" i="4" s="1"/>
  <c r="D104" i="4"/>
  <c r="E104" i="4"/>
  <c r="F104" i="4"/>
  <c r="G104" i="4"/>
  <c r="C105" i="4"/>
  <c r="H105" i="4" s="1"/>
  <c r="D105" i="4"/>
  <c r="E105" i="4"/>
  <c r="F105" i="4"/>
  <c r="G105" i="4"/>
  <c r="C106" i="4"/>
  <c r="H106" i="4" s="1"/>
  <c r="D106" i="4"/>
  <c r="E106" i="4"/>
  <c r="F106" i="4"/>
  <c r="G106" i="4"/>
  <c r="C107" i="4"/>
  <c r="H107" i="4" s="1"/>
  <c r="D107" i="4"/>
  <c r="E107" i="4"/>
  <c r="F107" i="4"/>
  <c r="G107" i="4"/>
  <c r="C108" i="4"/>
  <c r="H108" i="4" s="1"/>
  <c r="D108" i="4"/>
  <c r="E108" i="4"/>
  <c r="F108" i="4"/>
  <c r="G108" i="4"/>
  <c r="C109" i="4"/>
  <c r="H109" i="4" s="1"/>
  <c r="D109" i="4"/>
  <c r="E109" i="4"/>
  <c r="F109" i="4"/>
  <c r="G109" i="4"/>
  <c r="C110" i="4"/>
  <c r="H110" i="4" s="1"/>
  <c r="D110" i="4"/>
  <c r="E110" i="4"/>
  <c r="F110" i="4"/>
  <c r="G110" i="4"/>
  <c r="C111" i="4"/>
  <c r="H111" i="4" s="1"/>
  <c r="D111" i="4"/>
  <c r="E111" i="4"/>
  <c r="F111" i="4"/>
  <c r="G111" i="4"/>
  <c r="C112" i="4"/>
  <c r="H112" i="4" s="1"/>
  <c r="D112" i="4"/>
  <c r="E112" i="4"/>
  <c r="F112" i="4"/>
  <c r="G112" i="4"/>
  <c r="C113" i="4"/>
  <c r="H113" i="4" s="1"/>
  <c r="D113" i="4"/>
  <c r="E113" i="4"/>
  <c r="F113" i="4"/>
  <c r="G113" i="4"/>
  <c r="C114" i="4"/>
  <c r="H114" i="4" s="1"/>
  <c r="D114" i="4"/>
  <c r="E114" i="4"/>
  <c r="F114" i="4"/>
  <c r="G114" i="4"/>
  <c r="C115" i="4"/>
  <c r="H115" i="4" s="1"/>
  <c r="D115" i="4"/>
  <c r="E115" i="4"/>
  <c r="F115" i="4"/>
  <c r="G115" i="4"/>
  <c r="C116" i="4"/>
  <c r="H116" i="4" s="1"/>
  <c r="D116" i="4"/>
  <c r="E116" i="4"/>
  <c r="F116" i="4"/>
  <c r="G116" i="4"/>
  <c r="C117" i="4"/>
  <c r="H117" i="4" s="1"/>
  <c r="D117" i="4"/>
  <c r="E117" i="4"/>
  <c r="F117" i="4"/>
  <c r="G117" i="4"/>
  <c r="C118" i="4"/>
  <c r="H118" i="4" s="1"/>
  <c r="D118" i="4"/>
  <c r="E118" i="4"/>
  <c r="F118" i="4"/>
  <c r="G118" i="4"/>
  <c r="C119" i="4"/>
  <c r="H119" i="4" s="1"/>
  <c r="D119" i="4"/>
  <c r="E119" i="4"/>
  <c r="F119" i="4"/>
  <c r="G119" i="4"/>
  <c r="C120" i="4"/>
  <c r="H120" i="4" s="1"/>
  <c r="D120" i="4"/>
  <c r="E120" i="4"/>
  <c r="F120" i="4"/>
  <c r="G120" i="4"/>
  <c r="C121" i="4"/>
  <c r="H121" i="4" s="1"/>
  <c r="D121" i="4"/>
  <c r="E121" i="4"/>
  <c r="F121" i="4"/>
  <c r="G121" i="4"/>
  <c r="C122" i="4"/>
  <c r="H122" i="4" s="1"/>
  <c r="D122" i="4"/>
  <c r="E122" i="4"/>
  <c r="F122" i="4"/>
  <c r="G122" i="4"/>
  <c r="C123" i="4"/>
  <c r="H123" i="4" s="1"/>
  <c r="D123" i="4"/>
  <c r="E123" i="4"/>
  <c r="F123" i="4"/>
  <c r="G123" i="4"/>
  <c r="C124" i="4"/>
  <c r="H124" i="4" s="1"/>
  <c r="D124" i="4"/>
  <c r="E124" i="4"/>
  <c r="F124" i="4"/>
  <c r="G124" i="4"/>
  <c r="C125" i="4"/>
  <c r="H125" i="4" s="1"/>
  <c r="D125" i="4"/>
  <c r="E125" i="4"/>
  <c r="F125" i="4"/>
  <c r="G125" i="4"/>
  <c r="C126" i="4"/>
  <c r="H126" i="4" s="1"/>
  <c r="D126" i="4"/>
  <c r="E126" i="4"/>
  <c r="F126" i="4"/>
  <c r="G126" i="4"/>
  <c r="C127" i="4"/>
  <c r="H127" i="4" s="1"/>
  <c r="D127" i="4"/>
  <c r="E127" i="4"/>
  <c r="F127" i="4"/>
  <c r="G127" i="4"/>
  <c r="C128" i="4"/>
  <c r="H128" i="4" s="1"/>
  <c r="D128" i="4"/>
  <c r="E128" i="4"/>
  <c r="F128" i="4"/>
  <c r="G128" i="4"/>
  <c r="C129" i="4"/>
  <c r="H129" i="4" s="1"/>
  <c r="D129" i="4"/>
  <c r="E129" i="4"/>
  <c r="F129" i="4"/>
  <c r="G129" i="4"/>
  <c r="C130" i="4"/>
  <c r="H130" i="4" s="1"/>
  <c r="D130" i="4"/>
  <c r="E130" i="4"/>
  <c r="F130" i="4"/>
  <c r="G130" i="4"/>
  <c r="C131" i="4"/>
  <c r="H131" i="4" s="1"/>
  <c r="D131" i="4"/>
  <c r="E131" i="4"/>
  <c r="F131" i="4"/>
  <c r="G131" i="4"/>
  <c r="C132" i="4"/>
  <c r="H132" i="4" s="1"/>
  <c r="D132" i="4"/>
  <c r="E132" i="4"/>
  <c r="F132" i="4"/>
  <c r="G132" i="4"/>
  <c r="C133" i="4"/>
  <c r="H133" i="4" s="1"/>
  <c r="D133" i="4"/>
  <c r="E133" i="4"/>
  <c r="F133" i="4"/>
  <c r="G133" i="4"/>
  <c r="C134" i="4"/>
  <c r="H134" i="4" s="1"/>
  <c r="D134" i="4"/>
  <c r="E134" i="4"/>
  <c r="F134" i="4"/>
  <c r="G134" i="4"/>
  <c r="C135" i="4"/>
  <c r="H135" i="4" s="1"/>
  <c r="D135" i="4"/>
  <c r="E135" i="4"/>
  <c r="F135" i="4"/>
  <c r="G135" i="4"/>
  <c r="C136" i="4"/>
  <c r="H136" i="4" s="1"/>
  <c r="D136" i="4"/>
  <c r="E136" i="4"/>
  <c r="F136" i="4"/>
  <c r="G136" i="4"/>
  <c r="C137" i="4"/>
  <c r="H137" i="4" s="1"/>
  <c r="D137" i="4"/>
  <c r="E137" i="4"/>
  <c r="F137" i="4"/>
  <c r="G137" i="4"/>
  <c r="C138" i="4"/>
  <c r="H138" i="4" s="1"/>
  <c r="D138" i="4"/>
  <c r="E138" i="4"/>
  <c r="F138" i="4"/>
  <c r="G138" i="4"/>
  <c r="C139" i="4"/>
  <c r="H139" i="4" s="1"/>
  <c r="D139" i="4"/>
  <c r="E139" i="4"/>
  <c r="F139" i="4"/>
  <c r="G139" i="4"/>
  <c r="C140" i="4"/>
  <c r="H140" i="4" s="1"/>
  <c r="D140" i="4"/>
  <c r="E140" i="4"/>
  <c r="F140" i="4"/>
  <c r="G140" i="4"/>
  <c r="C141" i="4"/>
  <c r="H141" i="4" s="1"/>
  <c r="D141" i="4"/>
  <c r="E141" i="4"/>
  <c r="F141" i="4"/>
  <c r="G141" i="4"/>
  <c r="C142" i="4"/>
  <c r="H142" i="4" s="1"/>
  <c r="D142" i="4"/>
  <c r="E142" i="4"/>
  <c r="F142" i="4"/>
  <c r="G142" i="4"/>
  <c r="C143" i="4"/>
  <c r="H143" i="4" s="1"/>
  <c r="D143" i="4"/>
  <c r="E143" i="4"/>
  <c r="F143" i="4"/>
  <c r="G143" i="4"/>
  <c r="C144" i="4"/>
  <c r="H144" i="4" s="1"/>
  <c r="D144" i="4"/>
  <c r="E144" i="4"/>
  <c r="F144" i="4"/>
  <c r="G144" i="4"/>
  <c r="C145" i="4"/>
  <c r="H145" i="4" s="1"/>
  <c r="D145" i="4"/>
  <c r="E145" i="4"/>
  <c r="F145" i="4"/>
  <c r="G145" i="4"/>
  <c r="C146" i="4"/>
  <c r="H146" i="4" s="1"/>
  <c r="D146" i="4"/>
  <c r="E146" i="4"/>
  <c r="F146" i="4"/>
  <c r="G146" i="4"/>
  <c r="C147" i="4"/>
  <c r="H147" i="4" s="1"/>
  <c r="D147" i="4"/>
  <c r="E147" i="4"/>
  <c r="F147" i="4"/>
  <c r="G147" i="4"/>
  <c r="C148" i="4"/>
  <c r="H148" i="4" s="1"/>
  <c r="D148" i="4"/>
  <c r="E148" i="4"/>
  <c r="F148" i="4"/>
  <c r="G148" i="4"/>
  <c r="C149" i="4"/>
  <c r="H149" i="4" s="1"/>
  <c r="D149" i="4"/>
  <c r="E149" i="4"/>
  <c r="F149" i="4"/>
  <c r="G149" i="4"/>
  <c r="C150" i="4"/>
  <c r="H150" i="4" s="1"/>
  <c r="D150" i="4"/>
  <c r="E150" i="4"/>
  <c r="F150" i="4"/>
  <c r="G150" i="4"/>
  <c r="C151" i="4"/>
  <c r="H151" i="4" s="1"/>
  <c r="D151" i="4"/>
  <c r="E151" i="4"/>
  <c r="F151" i="4"/>
  <c r="G151" i="4"/>
  <c r="C152" i="4"/>
  <c r="H152" i="4" s="1"/>
  <c r="D152" i="4"/>
  <c r="E152" i="4"/>
  <c r="F152" i="4"/>
  <c r="G152" i="4"/>
  <c r="C153" i="4"/>
  <c r="H153" i="4" s="1"/>
  <c r="D153" i="4"/>
  <c r="E153" i="4"/>
  <c r="F153" i="4"/>
  <c r="G153" i="4"/>
  <c r="C154" i="4"/>
  <c r="H154" i="4" s="1"/>
  <c r="D154" i="4"/>
  <c r="E154" i="4"/>
  <c r="F154" i="4"/>
  <c r="G154" i="4"/>
  <c r="C155" i="4"/>
  <c r="H155" i="4" s="1"/>
  <c r="D155" i="4"/>
  <c r="E155" i="4"/>
  <c r="F155" i="4"/>
  <c r="G155" i="4"/>
  <c r="C156" i="4"/>
  <c r="H156" i="4" s="1"/>
  <c r="D156" i="4"/>
  <c r="E156" i="4"/>
  <c r="F156" i="4"/>
  <c r="G156" i="4"/>
  <c r="C157" i="4"/>
  <c r="H157" i="4" s="1"/>
  <c r="D157" i="4"/>
  <c r="E157" i="4"/>
  <c r="F157" i="4"/>
  <c r="G157" i="4"/>
  <c r="C158" i="4"/>
  <c r="H158" i="4" s="1"/>
  <c r="D158" i="4"/>
  <c r="E158" i="4"/>
  <c r="F158" i="4"/>
  <c r="G158" i="4"/>
  <c r="C159" i="4"/>
  <c r="H159" i="4" s="1"/>
  <c r="D159" i="4"/>
  <c r="E159" i="4"/>
  <c r="F159" i="4"/>
  <c r="G159" i="4"/>
  <c r="C160" i="4"/>
  <c r="H160" i="4" s="1"/>
  <c r="D160" i="4"/>
  <c r="E160" i="4"/>
  <c r="F160" i="4"/>
  <c r="G160" i="4"/>
  <c r="C161" i="4"/>
  <c r="H161" i="4" s="1"/>
  <c r="D161" i="4"/>
  <c r="E161" i="4"/>
  <c r="F161" i="4"/>
  <c r="G161" i="4"/>
  <c r="C162" i="4"/>
  <c r="H162" i="4" s="1"/>
  <c r="D162" i="4"/>
  <c r="E162" i="4"/>
  <c r="F162" i="4"/>
  <c r="G162" i="4"/>
  <c r="C163" i="4"/>
  <c r="H163" i="4" s="1"/>
  <c r="D163" i="4"/>
  <c r="E163" i="4"/>
  <c r="F163" i="4"/>
  <c r="G163" i="4"/>
  <c r="C164" i="4"/>
  <c r="H164" i="4" s="1"/>
  <c r="D164" i="4"/>
  <c r="E164" i="4"/>
  <c r="F164" i="4"/>
  <c r="G164" i="4"/>
  <c r="C165" i="4"/>
  <c r="H165" i="4" s="1"/>
  <c r="D165" i="4"/>
  <c r="E165" i="4"/>
  <c r="F165" i="4"/>
  <c r="G165" i="4"/>
  <c r="C166" i="4"/>
  <c r="H166" i="4" s="1"/>
  <c r="D166" i="4"/>
  <c r="E166" i="4"/>
  <c r="F166" i="4"/>
  <c r="G166" i="4"/>
  <c r="C167" i="4"/>
  <c r="H167" i="4" s="1"/>
  <c r="D167" i="4"/>
  <c r="E167" i="4"/>
  <c r="F167" i="4"/>
  <c r="G167" i="4"/>
  <c r="C168" i="4"/>
  <c r="H168" i="4" s="1"/>
  <c r="D168" i="4"/>
  <c r="E168" i="4"/>
  <c r="F168" i="4"/>
  <c r="G168" i="4"/>
  <c r="C169" i="4"/>
  <c r="H169" i="4" s="1"/>
  <c r="D169" i="4"/>
  <c r="E169" i="4"/>
  <c r="F169" i="4"/>
  <c r="G169" i="4"/>
  <c r="C170" i="4"/>
  <c r="H170" i="4" s="1"/>
  <c r="D170" i="4"/>
  <c r="E170" i="4"/>
  <c r="F170" i="4"/>
  <c r="G170" i="4"/>
  <c r="C171" i="4"/>
  <c r="H171" i="4" s="1"/>
  <c r="D171" i="4"/>
  <c r="E171" i="4"/>
  <c r="F171" i="4"/>
  <c r="G171" i="4"/>
  <c r="C172" i="4"/>
  <c r="H172" i="4" s="1"/>
  <c r="D172" i="4"/>
  <c r="E172" i="4"/>
  <c r="F172" i="4"/>
  <c r="G172" i="4"/>
  <c r="C173" i="4"/>
  <c r="H173" i="4" s="1"/>
  <c r="D173" i="4"/>
  <c r="E173" i="4"/>
  <c r="F173" i="4"/>
  <c r="G173" i="4"/>
  <c r="C174" i="4"/>
  <c r="H174" i="4" s="1"/>
  <c r="D174" i="4"/>
  <c r="E174" i="4"/>
  <c r="F174" i="4"/>
  <c r="G174" i="4"/>
  <c r="C175" i="4"/>
  <c r="H175" i="4" s="1"/>
  <c r="D175" i="4"/>
  <c r="E175" i="4"/>
  <c r="F175" i="4"/>
  <c r="G175" i="4"/>
  <c r="C176" i="4"/>
  <c r="H176" i="4" s="1"/>
  <c r="D176" i="4"/>
  <c r="E176" i="4"/>
  <c r="F176" i="4"/>
  <c r="G176" i="4"/>
  <c r="C177" i="4"/>
  <c r="H177" i="4" s="1"/>
  <c r="D177" i="4"/>
  <c r="E177" i="4"/>
  <c r="F177" i="4"/>
  <c r="G177" i="4"/>
  <c r="C178" i="4"/>
  <c r="H178" i="4" s="1"/>
  <c r="D178" i="4"/>
  <c r="E178" i="4"/>
  <c r="F178" i="4"/>
  <c r="G178" i="4"/>
  <c r="C179" i="4"/>
  <c r="H179" i="4" s="1"/>
  <c r="D179" i="4"/>
  <c r="E179" i="4"/>
  <c r="F179" i="4"/>
  <c r="G179" i="4"/>
  <c r="C180" i="4"/>
  <c r="H180" i="4" s="1"/>
  <c r="D180" i="4"/>
  <c r="E180" i="4"/>
  <c r="F180" i="4"/>
  <c r="G180" i="4"/>
  <c r="C181" i="4"/>
  <c r="H181" i="4" s="1"/>
  <c r="D181" i="4"/>
  <c r="E181" i="4"/>
  <c r="F181" i="4"/>
  <c r="G181" i="4"/>
  <c r="C182" i="4"/>
  <c r="H182" i="4" s="1"/>
  <c r="D182" i="4"/>
  <c r="E182" i="4"/>
  <c r="F182" i="4"/>
  <c r="G182" i="4"/>
  <c r="C183" i="4"/>
  <c r="H183" i="4" s="1"/>
  <c r="D183" i="4"/>
  <c r="E183" i="4"/>
  <c r="F183" i="4"/>
  <c r="G183" i="4"/>
  <c r="C184" i="4"/>
  <c r="H184" i="4" s="1"/>
  <c r="D184" i="4"/>
  <c r="E184" i="4"/>
  <c r="F184" i="4"/>
  <c r="G184" i="4"/>
  <c r="C185" i="4"/>
  <c r="H185" i="4" s="1"/>
  <c r="D185" i="4"/>
  <c r="E185" i="4"/>
  <c r="F185" i="4"/>
  <c r="G185" i="4"/>
  <c r="C186" i="4"/>
  <c r="H186" i="4" s="1"/>
  <c r="D186" i="4"/>
  <c r="E186" i="4"/>
  <c r="F186" i="4"/>
  <c r="G186" i="4"/>
  <c r="C187" i="4"/>
  <c r="H187" i="4" s="1"/>
  <c r="D187" i="4"/>
  <c r="E187" i="4"/>
  <c r="F187" i="4"/>
  <c r="G187" i="4"/>
  <c r="C188" i="4"/>
  <c r="H188" i="4" s="1"/>
  <c r="D188" i="4"/>
  <c r="E188" i="4"/>
  <c r="F188" i="4"/>
  <c r="G188" i="4"/>
  <c r="C189" i="4"/>
  <c r="H189" i="4" s="1"/>
  <c r="D189" i="4"/>
  <c r="E189" i="4"/>
  <c r="F189" i="4"/>
  <c r="G189" i="4"/>
  <c r="C190" i="4"/>
  <c r="H190" i="4" s="1"/>
  <c r="D190" i="4"/>
  <c r="E190" i="4"/>
  <c r="F190" i="4"/>
  <c r="G190" i="4"/>
  <c r="C191" i="4"/>
  <c r="H191" i="4" s="1"/>
  <c r="D191" i="4"/>
  <c r="E191" i="4"/>
  <c r="F191" i="4"/>
  <c r="G191" i="4"/>
  <c r="C192" i="4"/>
  <c r="H192" i="4" s="1"/>
  <c r="D192" i="4"/>
  <c r="E192" i="4"/>
  <c r="F192" i="4"/>
  <c r="G192" i="4"/>
  <c r="C193" i="4"/>
  <c r="H193" i="4" s="1"/>
  <c r="D193" i="4"/>
  <c r="E193" i="4"/>
  <c r="F193" i="4"/>
  <c r="G193" i="4"/>
  <c r="C194" i="4"/>
  <c r="H194" i="4" s="1"/>
  <c r="D194" i="4"/>
  <c r="E194" i="4"/>
  <c r="F194" i="4"/>
  <c r="G194" i="4"/>
  <c r="C195" i="4"/>
  <c r="H195" i="4" s="1"/>
  <c r="D195" i="4"/>
  <c r="E195" i="4"/>
  <c r="F195" i="4"/>
  <c r="G195" i="4"/>
  <c r="C196" i="4"/>
  <c r="H196" i="4" s="1"/>
  <c r="D196" i="4"/>
  <c r="E196" i="4"/>
  <c r="F196" i="4"/>
  <c r="G196" i="4"/>
  <c r="C197" i="4"/>
  <c r="H197" i="4" s="1"/>
  <c r="D197" i="4"/>
  <c r="E197" i="4"/>
  <c r="F197" i="4"/>
  <c r="G197" i="4"/>
  <c r="C198" i="4"/>
  <c r="H198" i="4" s="1"/>
  <c r="D198" i="4"/>
  <c r="E198" i="4"/>
  <c r="F198" i="4"/>
  <c r="G198" i="4"/>
  <c r="C199" i="4"/>
  <c r="H199" i="4" s="1"/>
  <c r="D199" i="4"/>
  <c r="E199" i="4"/>
  <c r="F199" i="4"/>
  <c r="G199" i="4"/>
  <c r="C200" i="4"/>
  <c r="H200" i="4" s="1"/>
  <c r="D200" i="4"/>
  <c r="E200" i="4"/>
  <c r="F200" i="4"/>
  <c r="G200" i="4"/>
  <c r="C201" i="4"/>
  <c r="H201" i="4" s="1"/>
  <c r="D201" i="4"/>
  <c r="E201" i="4"/>
  <c r="F201" i="4"/>
  <c r="G201" i="4"/>
  <c r="C202" i="4"/>
  <c r="H202" i="4" s="1"/>
  <c r="D202" i="4"/>
  <c r="E202" i="4"/>
  <c r="F202" i="4"/>
  <c r="G202" i="4"/>
  <c r="C203" i="4"/>
  <c r="H203" i="4" s="1"/>
  <c r="D203" i="4"/>
  <c r="E203" i="4"/>
  <c r="F203" i="4"/>
  <c r="G203" i="4"/>
  <c r="C204" i="4"/>
  <c r="H204" i="4" s="1"/>
  <c r="D204" i="4"/>
  <c r="E204" i="4"/>
  <c r="F204" i="4"/>
  <c r="G204" i="4"/>
  <c r="C205" i="4"/>
  <c r="H205" i="4" s="1"/>
  <c r="D205" i="4"/>
  <c r="E205" i="4"/>
  <c r="F205" i="4"/>
  <c r="G205" i="4"/>
  <c r="C206" i="4"/>
  <c r="H206" i="4" s="1"/>
  <c r="D206" i="4"/>
  <c r="E206" i="4"/>
  <c r="F206" i="4"/>
  <c r="G206" i="4"/>
  <c r="C207" i="4"/>
  <c r="H207" i="4" s="1"/>
  <c r="D207" i="4"/>
  <c r="E207" i="4"/>
  <c r="F207" i="4"/>
  <c r="G207" i="4"/>
  <c r="C208" i="4"/>
  <c r="H208" i="4" s="1"/>
  <c r="D208" i="4"/>
  <c r="E208" i="4"/>
  <c r="F208" i="4"/>
  <c r="G208" i="4"/>
  <c r="C209" i="4"/>
  <c r="H209" i="4" s="1"/>
  <c r="D209" i="4"/>
  <c r="E209" i="4"/>
  <c r="F209" i="4"/>
  <c r="G209" i="4"/>
  <c r="C210" i="4"/>
  <c r="H210" i="4" s="1"/>
  <c r="D210" i="4"/>
  <c r="E210" i="4"/>
  <c r="F210" i="4"/>
  <c r="G210" i="4"/>
  <c r="C211" i="4"/>
  <c r="H211" i="4" s="1"/>
  <c r="D211" i="4"/>
  <c r="E211" i="4"/>
  <c r="F211" i="4"/>
  <c r="G211" i="4"/>
  <c r="C212" i="4"/>
  <c r="H212" i="4" s="1"/>
  <c r="D212" i="4"/>
  <c r="E212" i="4"/>
  <c r="F212" i="4"/>
  <c r="G212" i="4"/>
  <c r="C213" i="4"/>
  <c r="H213" i="4" s="1"/>
  <c r="D213" i="4"/>
  <c r="E213" i="4"/>
  <c r="F213" i="4"/>
  <c r="G213" i="4"/>
  <c r="C214" i="4"/>
  <c r="H214" i="4" s="1"/>
  <c r="D214" i="4"/>
  <c r="E214" i="4"/>
  <c r="F214" i="4"/>
  <c r="G214" i="4"/>
  <c r="C215" i="4"/>
  <c r="H215" i="4" s="1"/>
  <c r="D215" i="4"/>
  <c r="E215" i="4"/>
  <c r="F215" i="4"/>
  <c r="G215" i="4"/>
  <c r="C216" i="4"/>
  <c r="H216" i="4" s="1"/>
  <c r="D216" i="4"/>
  <c r="E216" i="4"/>
  <c r="F216" i="4"/>
  <c r="G216" i="4"/>
  <c r="C217" i="4"/>
  <c r="H217" i="4" s="1"/>
  <c r="D217" i="4"/>
  <c r="E217" i="4"/>
  <c r="F217" i="4"/>
  <c r="G217" i="4"/>
  <c r="C218" i="4"/>
  <c r="H218" i="4" s="1"/>
  <c r="D218" i="4"/>
  <c r="E218" i="4"/>
  <c r="F218" i="4"/>
  <c r="G218" i="4"/>
  <c r="C219" i="4"/>
  <c r="H219" i="4" s="1"/>
  <c r="D219" i="4"/>
  <c r="E219" i="4"/>
  <c r="F219" i="4"/>
  <c r="G219" i="4"/>
  <c r="C220" i="4"/>
  <c r="H220" i="4" s="1"/>
  <c r="D220" i="4"/>
  <c r="E220" i="4"/>
  <c r="F220" i="4"/>
  <c r="G220" i="4"/>
  <c r="C221" i="4"/>
  <c r="H221" i="4" s="1"/>
  <c r="D221" i="4"/>
  <c r="E221" i="4"/>
  <c r="F221" i="4"/>
  <c r="G221" i="4"/>
  <c r="C222" i="4"/>
  <c r="H222" i="4" s="1"/>
  <c r="D222" i="4"/>
  <c r="E222" i="4"/>
  <c r="F222" i="4"/>
  <c r="G222" i="4"/>
  <c r="C223" i="4"/>
  <c r="H223" i="4" s="1"/>
  <c r="D223" i="4"/>
  <c r="E223" i="4"/>
  <c r="F223" i="4"/>
  <c r="G223" i="4"/>
  <c r="C224" i="4"/>
  <c r="H224" i="4" s="1"/>
  <c r="D224" i="4"/>
  <c r="E224" i="4"/>
  <c r="F224" i="4"/>
  <c r="G224" i="4"/>
  <c r="C225" i="4"/>
  <c r="H225" i="4" s="1"/>
  <c r="D225" i="4"/>
  <c r="E225" i="4"/>
  <c r="F225" i="4"/>
  <c r="G225" i="4"/>
  <c r="C226" i="4"/>
  <c r="H226" i="4" s="1"/>
  <c r="D226" i="4"/>
  <c r="E226" i="4"/>
  <c r="F226" i="4"/>
  <c r="G226" i="4"/>
  <c r="C227" i="4"/>
  <c r="H227" i="4" s="1"/>
  <c r="D227" i="4"/>
  <c r="E227" i="4"/>
  <c r="F227" i="4"/>
  <c r="G227" i="4"/>
  <c r="C228" i="4"/>
  <c r="H228" i="4" s="1"/>
  <c r="D228" i="4"/>
  <c r="E228" i="4"/>
  <c r="F228" i="4"/>
  <c r="G228" i="4"/>
  <c r="C229" i="4"/>
  <c r="H229" i="4" s="1"/>
  <c r="D229" i="4"/>
  <c r="E229" i="4"/>
  <c r="F229" i="4"/>
  <c r="G229" i="4"/>
  <c r="C230" i="4"/>
  <c r="H230" i="4" s="1"/>
  <c r="D230" i="4"/>
  <c r="E230" i="4"/>
  <c r="F230" i="4"/>
  <c r="G230" i="4"/>
  <c r="C231" i="4"/>
  <c r="H231" i="4" s="1"/>
  <c r="D231" i="4"/>
  <c r="E231" i="4"/>
  <c r="F231" i="4"/>
  <c r="G231" i="4"/>
  <c r="C232" i="4"/>
  <c r="H232" i="4" s="1"/>
  <c r="D232" i="4"/>
  <c r="E232" i="4"/>
  <c r="F232" i="4"/>
  <c r="G232" i="4"/>
  <c r="C233" i="4"/>
  <c r="H233" i="4" s="1"/>
  <c r="D233" i="4"/>
  <c r="E233" i="4"/>
  <c r="F233" i="4"/>
  <c r="G233" i="4"/>
  <c r="C234" i="4"/>
  <c r="H234" i="4" s="1"/>
  <c r="D234" i="4"/>
  <c r="E234" i="4"/>
  <c r="F234" i="4"/>
  <c r="G234" i="4"/>
  <c r="C235" i="4"/>
  <c r="H235" i="4" s="1"/>
  <c r="D235" i="4"/>
  <c r="E235" i="4"/>
  <c r="F235" i="4"/>
  <c r="G235" i="4"/>
  <c r="C236" i="4"/>
  <c r="H236" i="4" s="1"/>
  <c r="D236" i="4"/>
  <c r="E236" i="4"/>
  <c r="F236" i="4"/>
  <c r="G236" i="4"/>
  <c r="C237" i="4"/>
  <c r="H237" i="4" s="1"/>
  <c r="D237" i="4"/>
  <c r="E237" i="4"/>
  <c r="F237" i="4"/>
  <c r="G237" i="4"/>
  <c r="C238" i="4"/>
  <c r="H238" i="4" s="1"/>
  <c r="D238" i="4"/>
  <c r="E238" i="4"/>
  <c r="F238" i="4"/>
  <c r="G238" i="4"/>
  <c r="C239" i="4"/>
  <c r="H239" i="4" s="1"/>
  <c r="D239" i="4"/>
  <c r="E239" i="4"/>
  <c r="F239" i="4"/>
  <c r="G239" i="4"/>
  <c r="C240" i="4"/>
  <c r="H240" i="4" s="1"/>
  <c r="D240" i="4"/>
  <c r="E240" i="4"/>
  <c r="F240" i="4"/>
  <c r="G240" i="4"/>
  <c r="C241" i="4"/>
  <c r="H241" i="4" s="1"/>
  <c r="D241" i="4"/>
  <c r="E241" i="4"/>
  <c r="F241" i="4"/>
  <c r="G241" i="4"/>
  <c r="C242" i="4"/>
  <c r="H242" i="4" s="1"/>
  <c r="D242" i="4"/>
  <c r="E242" i="4"/>
  <c r="F242" i="4"/>
  <c r="G242" i="4"/>
  <c r="C243" i="4"/>
  <c r="H243" i="4" s="1"/>
  <c r="D243" i="4"/>
  <c r="E243" i="4"/>
  <c r="F243" i="4"/>
  <c r="G243" i="4"/>
  <c r="C244" i="4"/>
  <c r="H244" i="4" s="1"/>
  <c r="D244" i="4"/>
  <c r="E244" i="4"/>
  <c r="F244" i="4"/>
  <c r="G244" i="4"/>
  <c r="C245" i="4"/>
  <c r="H245" i="4" s="1"/>
  <c r="D245" i="4"/>
  <c r="E245" i="4"/>
  <c r="F245" i="4"/>
  <c r="G245" i="4"/>
  <c r="C246" i="4"/>
  <c r="H246" i="4" s="1"/>
  <c r="D246" i="4"/>
  <c r="E246" i="4"/>
  <c r="F246" i="4"/>
  <c r="G246" i="4"/>
  <c r="C247" i="4"/>
  <c r="H247" i="4" s="1"/>
  <c r="D247" i="4"/>
  <c r="E247" i="4"/>
  <c r="F247" i="4"/>
  <c r="G247" i="4"/>
  <c r="C248" i="4"/>
  <c r="H248" i="4" s="1"/>
  <c r="D248" i="4"/>
  <c r="E248" i="4"/>
  <c r="F248" i="4"/>
  <c r="G248" i="4"/>
  <c r="C249" i="4"/>
  <c r="H249" i="4" s="1"/>
  <c r="D249" i="4"/>
  <c r="E249" i="4"/>
  <c r="F249" i="4"/>
  <c r="G249" i="4"/>
  <c r="C250" i="4"/>
  <c r="H250" i="4" s="1"/>
  <c r="D250" i="4"/>
  <c r="E250" i="4"/>
  <c r="F250" i="4"/>
  <c r="G250" i="4"/>
  <c r="C251" i="4"/>
  <c r="H251" i="4" s="1"/>
  <c r="D251" i="4"/>
  <c r="E251" i="4"/>
  <c r="F251" i="4"/>
  <c r="G251" i="4"/>
  <c r="C252" i="4"/>
  <c r="H252" i="4" s="1"/>
  <c r="D252" i="4"/>
  <c r="E252" i="4"/>
  <c r="F252" i="4"/>
  <c r="G252" i="4"/>
  <c r="C253" i="4"/>
  <c r="H253" i="4" s="1"/>
  <c r="D253" i="4"/>
  <c r="E253" i="4"/>
  <c r="F253" i="4"/>
  <c r="G253" i="4"/>
  <c r="C254" i="4"/>
  <c r="H254" i="4" s="1"/>
  <c r="D254" i="4"/>
  <c r="E254" i="4"/>
  <c r="F254" i="4"/>
  <c r="G254" i="4"/>
  <c r="C255" i="4"/>
  <c r="H255" i="4" s="1"/>
  <c r="D255" i="4"/>
  <c r="E255" i="4"/>
  <c r="F255" i="4"/>
  <c r="G255" i="4"/>
  <c r="C256" i="4"/>
  <c r="H256" i="4" s="1"/>
  <c r="D256" i="4"/>
  <c r="E256" i="4"/>
  <c r="F256" i="4"/>
  <c r="G256" i="4"/>
  <c r="C257" i="4"/>
  <c r="H257" i="4" s="1"/>
  <c r="D257" i="4"/>
  <c r="E257" i="4"/>
  <c r="F257" i="4"/>
  <c r="G257" i="4"/>
  <c r="C258" i="4"/>
  <c r="H258" i="4" s="1"/>
  <c r="D258" i="4"/>
  <c r="E258" i="4"/>
  <c r="F258" i="4"/>
  <c r="G258" i="4"/>
  <c r="C259" i="4"/>
  <c r="H259" i="4" s="1"/>
  <c r="D259" i="4"/>
  <c r="E259" i="4"/>
  <c r="F259" i="4"/>
  <c r="G259" i="4"/>
  <c r="C260" i="4"/>
  <c r="H260" i="4" s="1"/>
  <c r="D260" i="4"/>
  <c r="E260" i="4"/>
  <c r="F260" i="4"/>
  <c r="G260" i="4"/>
  <c r="C261" i="4"/>
  <c r="H261" i="4" s="1"/>
  <c r="D261" i="4"/>
  <c r="E261" i="4"/>
  <c r="F261" i="4"/>
  <c r="G261" i="4"/>
  <c r="C262" i="4"/>
  <c r="H262" i="4" s="1"/>
  <c r="D262" i="4"/>
  <c r="E262" i="4"/>
  <c r="F262" i="4"/>
  <c r="G262" i="4"/>
  <c r="C263" i="4"/>
  <c r="H263" i="4" s="1"/>
  <c r="D263" i="4"/>
  <c r="E263" i="4"/>
  <c r="F263" i="4"/>
  <c r="G263" i="4"/>
  <c r="C264" i="4"/>
  <c r="H264" i="4" s="1"/>
  <c r="D264" i="4"/>
  <c r="E264" i="4"/>
  <c r="F264" i="4"/>
  <c r="G264" i="4"/>
  <c r="C265" i="4"/>
  <c r="H265" i="4" s="1"/>
  <c r="D265" i="4"/>
  <c r="E265" i="4"/>
  <c r="F265" i="4"/>
  <c r="G265" i="4"/>
  <c r="C266" i="4"/>
  <c r="H266" i="4" s="1"/>
  <c r="D266" i="4"/>
  <c r="E266" i="4"/>
  <c r="F266" i="4"/>
  <c r="G266" i="4"/>
  <c r="C267" i="4"/>
  <c r="H267" i="4" s="1"/>
  <c r="D267" i="4"/>
  <c r="E267" i="4"/>
  <c r="F267" i="4"/>
  <c r="G267" i="4"/>
  <c r="C268" i="4"/>
  <c r="H268" i="4" s="1"/>
  <c r="D268" i="4"/>
  <c r="E268" i="4"/>
  <c r="F268" i="4"/>
  <c r="G268" i="4"/>
  <c r="C269" i="4"/>
  <c r="H269" i="4" s="1"/>
  <c r="D269" i="4"/>
  <c r="E269" i="4"/>
  <c r="F269" i="4"/>
  <c r="G269" i="4"/>
  <c r="C270" i="4"/>
  <c r="H270" i="4" s="1"/>
  <c r="D270" i="4"/>
  <c r="E270" i="4"/>
  <c r="F270" i="4"/>
  <c r="G270" i="4"/>
  <c r="C271" i="4"/>
  <c r="H271" i="4" s="1"/>
  <c r="D271" i="4"/>
  <c r="E271" i="4"/>
  <c r="F271" i="4"/>
  <c r="G271" i="4"/>
  <c r="C272" i="4"/>
  <c r="H272" i="4" s="1"/>
  <c r="D272" i="4"/>
  <c r="E272" i="4"/>
  <c r="F272" i="4"/>
  <c r="G272" i="4"/>
  <c r="C273" i="4"/>
  <c r="H273" i="4" s="1"/>
  <c r="D273" i="4"/>
  <c r="E273" i="4"/>
  <c r="F273" i="4"/>
  <c r="G273" i="4"/>
  <c r="C274" i="4"/>
  <c r="H274" i="4" s="1"/>
  <c r="D274" i="4"/>
  <c r="E274" i="4"/>
  <c r="F274" i="4"/>
  <c r="G274" i="4"/>
  <c r="C275" i="4"/>
  <c r="H275" i="4" s="1"/>
  <c r="D275" i="4"/>
  <c r="E275" i="4"/>
  <c r="F275" i="4"/>
  <c r="G275" i="4"/>
  <c r="C276" i="4"/>
  <c r="H276" i="4" s="1"/>
  <c r="D276" i="4"/>
  <c r="E276" i="4"/>
  <c r="F276" i="4"/>
  <c r="G276" i="4"/>
  <c r="C277" i="4"/>
  <c r="H277" i="4" s="1"/>
  <c r="D277" i="4"/>
  <c r="E277" i="4"/>
  <c r="F277" i="4"/>
  <c r="G277" i="4"/>
  <c r="C278" i="4"/>
  <c r="H278" i="4" s="1"/>
  <c r="D278" i="4"/>
  <c r="E278" i="4"/>
  <c r="F278" i="4"/>
  <c r="G278" i="4"/>
  <c r="C279" i="4"/>
  <c r="H279" i="4" s="1"/>
  <c r="D279" i="4"/>
  <c r="E279" i="4"/>
  <c r="F279" i="4"/>
  <c r="G279" i="4"/>
  <c r="C280" i="4"/>
  <c r="H280" i="4" s="1"/>
  <c r="D280" i="4"/>
  <c r="E280" i="4"/>
  <c r="F280" i="4"/>
  <c r="G280" i="4"/>
  <c r="C281" i="4"/>
  <c r="H281" i="4" s="1"/>
  <c r="D281" i="4"/>
  <c r="E281" i="4"/>
  <c r="F281" i="4"/>
  <c r="G281" i="4"/>
  <c r="C282" i="4"/>
  <c r="H282" i="4" s="1"/>
  <c r="D282" i="4"/>
  <c r="E282" i="4"/>
  <c r="F282" i="4"/>
  <c r="G282" i="4"/>
  <c r="C283" i="4"/>
  <c r="H283" i="4" s="1"/>
  <c r="D283" i="4"/>
  <c r="E283" i="4"/>
  <c r="F283" i="4"/>
  <c r="G283" i="4"/>
  <c r="C284" i="4"/>
  <c r="H284" i="4" s="1"/>
  <c r="D284" i="4"/>
  <c r="E284" i="4"/>
  <c r="F284" i="4"/>
  <c r="G284" i="4"/>
  <c r="C285" i="4"/>
  <c r="H285" i="4" s="1"/>
  <c r="D285" i="4"/>
  <c r="E285" i="4"/>
  <c r="F285" i="4"/>
  <c r="G285" i="4"/>
  <c r="C286" i="4"/>
  <c r="H286" i="4" s="1"/>
  <c r="D286" i="4"/>
  <c r="E286" i="4"/>
  <c r="F286" i="4"/>
  <c r="G286" i="4"/>
  <c r="C287" i="4"/>
  <c r="H287" i="4" s="1"/>
  <c r="D287" i="4"/>
  <c r="E287" i="4"/>
  <c r="F287" i="4"/>
  <c r="G287" i="4"/>
  <c r="C288" i="4"/>
  <c r="H288" i="4" s="1"/>
  <c r="D288" i="4"/>
  <c r="E288" i="4"/>
  <c r="F288" i="4"/>
  <c r="G288" i="4"/>
  <c r="C289" i="4"/>
  <c r="H289" i="4" s="1"/>
  <c r="D289" i="4"/>
  <c r="E289" i="4"/>
  <c r="F289" i="4"/>
  <c r="G289" i="4"/>
  <c r="C290" i="4"/>
  <c r="H290" i="4" s="1"/>
  <c r="D290" i="4"/>
  <c r="E290" i="4"/>
  <c r="F290" i="4"/>
  <c r="G290" i="4"/>
  <c r="C291" i="4"/>
  <c r="H291" i="4" s="1"/>
  <c r="D291" i="4"/>
  <c r="E291" i="4"/>
  <c r="F291" i="4"/>
  <c r="G291" i="4"/>
  <c r="C292" i="4"/>
  <c r="H292" i="4" s="1"/>
  <c r="D292" i="4"/>
  <c r="E292" i="4"/>
  <c r="F292" i="4"/>
  <c r="G292" i="4"/>
  <c r="C293" i="4"/>
  <c r="H293" i="4" s="1"/>
  <c r="D293" i="4"/>
  <c r="E293" i="4"/>
  <c r="F293" i="4"/>
  <c r="G293" i="4"/>
  <c r="C294" i="4"/>
  <c r="H294" i="4" s="1"/>
  <c r="D294" i="4"/>
  <c r="E294" i="4"/>
  <c r="F294" i="4"/>
  <c r="G294" i="4"/>
  <c r="C295" i="4"/>
  <c r="H295" i="4" s="1"/>
  <c r="D295" i="4"/>
  <c r="E295" i="4"/>
  <c r="F295" i="4"/>
  <c r="G295" i="4"/>
  <c r="C296" i="4"/>
  <c r="H296" i="4" s="1"/>
  <c r="D296" i="4"/>
  <c r="E296" i="4"/>
  <c r="F296" i="4"/>
  <c r="G296" i="4"/>
  <c r="C297" i="4"/>
  <c r="H297" i="4" s="1"/>
  <c r="D297" i="4"/>
  <c r="E297" i="4"/>
  <c r="F297" i="4"/>
  <c r="G297" i="4"/>
  <c r="C298" i="4"/>
  <c r="H298" i="4" s="1"/>
  <c r="D298" i="4"/>
  <c r="E298" i="4"/>
  <c r="F298" i="4"/>
  <c r="G298" i="4"/>
  <c r="C299" i="4"/>
  <c r="H299" i="4" s="1"/>
  <c r="D299" i="4"/>
  <c r="E299" i="4"/>
  <c r="F299" i="4"/>
  <c r="G299" i="4"/>
  <c r="C300" i="4"/>
  <c r="H300" i="4" s="1"/>
  <c r="D300" i="4"/>
  <c r="E300" i="4"/>
  <c r="F300" i="4"/>
  <c r="G300" i="4"/>
  <c r="C301" i="4"/>
  <c r="H301" i="4" s="1"/>
  <c r="D301" i="4"/>
  <c r="E301" i="4"/>
  <c r="F301" i="4"/>
  <c r="G301" i="4"/>
  <c r="C302" i="4"/>
  <c r="H302" i="4" s="1"/>
  <c r="D302" i="4"/>
  <c r="E302" i="4"/>
  <c r="F302" i="4"/>
  <c r="G302" i="4"/>
  <c r="C303" i="4"/>
  <c r="H303" i="4" s="1"/>
  <c r="D303" i="4"/>
  <c r="E303" i="4"/>
  <c r="F303" i="4"/>
  <c r="G303" i="4"/>
  <c r="C304" i="4"/>
  <c r="H304" i="4" s="1"/>
  <c r="D304" i="4"/>
  <c r="E304" i="4"/>
  <c r="F304" i="4"/>
  <c r="G304" i="4"/>
  <c r="C305" i="4"/>
  <c r="H305" i="4" s="1"/>
  <c r="D305" i="4"/>
  <c r="E305" i="4"/>
  <c r="F305" i="4"/>
  <c r="G305" i="4"/>
  <c r="C306" i="4"/>
  <c r="H306" i="4" s="1"/>
  <c r="D306" i="4"/>
  <c r="E306" i="4"/>
  <c r="F306" i="4"/>
  <c r="G306" i="4"/>
  <c r="C307" i="4"/>
  <c r="H307" i="4" s="1"/>
  <c r="D307" i="4"/>
  <c r="E307" i="4"/>
  <c r="F307" i="4"/>
  <c r="G307" i="4"/>
  <c r="C308" i="4"/>
  <c r="H308" i="4" s="1"/>
  <c r="D308" i="4"/>
  <c r="E308" i="4"/>
  <c r="F308" i="4"/>
  <c r="G308" i="4"/>
  <c r="C309" i="4"/>
  <c r="H309" i="4" s="1"/>
  <c r="D309" i="4"/>
  <c r="E309" i="4"/>
  <c r="F309" i="4"/>
  <c r="G309" i="4"/>
  <c r="C310" i="4"/>
  <c r="H310" i="4" s="1"/>
  <c r="D310" i="4"/>
  <c r="E310" i="4"/>
  <c r="F310" i="4"/>
  <c r="G310" i="4"/>
  <c r="C311" i="4"/>
  <c r="H311" i="4" s="1"/>
  <c r="D311" i="4"/>
  <c r="E311" i="4"/>
  <c r="F311" i="4"/>
  <c r="G311" i="4"/>
  <c r="C312" i="4"/>
  <c r="H312" i="4" s="1"/>
  <c r="D312" i="4"/>
  <c r="E312" i="4"/>
  <c r="F312" i="4"/>
  <c r="G312" i="4"/>
  <c r="C313" i="4"/>
  <c r="H313" i="4" s="1"/>
  <c r="D313" i="4"/>
  <c r="E313" i="4"/>
  <c r="F313" i="4"/>
  <c r="G313" i="4"/>
  <c r="C314" i="4"/>
  <c r="H314" i="4" s="1"/>
  <c r="D314" i="4"/>
  <c r="E314" i="4"/>
  <c r="F314" i="4"/>
  <c r="G314" i="4"/>
  <c r="C315" i="4"/>
  <c r="H315" i="4" s="1"/>
  <c r="D315" i="4"/>
  <c r="E315" i="4"/>
  <c r="F315" i="4"/>
  <c r="G315" i="4"/>
  <c r="C316" i="4"/>
  <c r="H316" i="4" s="1"/>
  <c r="D316" i="4"/>
  <c r="E316" i="4"/>
  <c r="F316" i="4"/>
  <c r="G316" i="4"/>
  <c r="C317" i="4"/>
  <c r="H317" i="4" s="1"/>
  <c r="D317" i="4"/>
  <c r="E317" i="4"/>
  <c r="F317" i="4"/>
  <c r="G317" i="4"/>
  <c r="C318" i="4"/>
  <c r="H318" i="4" s="1"/>
  <c r="D318" i="4"/>
  <c r="E318" i="4"/>
  <c r="F318" i="4"/>
  <c r="G318" i="4"/>
  <c r="C319" i="4"/>
  <c r="H319" i="4" s="1"/>
  <c r="D319" i="4"/>
  <c r="E319" i="4"/>
  <c r="F319" i="4"/>
  <c r="G319" i="4"/>
  <c r="C320" i="4"/>
  <c r="H320" i="4" s="1"/>
  <c r="D320" i="4"/>
  <c r="E320" i="4"/>
  <c r="F320" i="4"/>
  <c r="G320" i="4"/>
  <c r="C321" i="4"/>
  <c r="H321" i="4" s="1"/>
  <c r="D321" i="4"/>
  <c r="E321" i="4"/>
  <c r="F321" i="4"/>
  <c r="G321" i="4"/>
  <c r="C322" i="4"/>
  <c r="H322" i="4" s="1"/>
  <c r="D322" i="4"/>
  <c r="E322" i="4"/>
  <c r="F322" i="4"/>
  <c r="G322" i="4"/>
  <c r="C323" i="4"/>
  <c r="H323" i="4" s="1"/>
  <c r="D323" i="4"/>
  <c r="E323" i="4"/>
  <c r="F323" i="4"/>
  <c r="G323" i="4"/>
  <c r="C324" i="4"/>
  <c r="H324" i="4" s="1"/>
  <c r="D324" i="4"/>
  <c r="E324" i="4"/>
  <c r="F324" i="4"/>
  <c r="G324" i="4"/>
  <c r="C325" i="4"/>
  <c r="H325" i="4" s="1"/>
  <c r="D325" i="4"/>
  <c r="E325" i="4"/>
  <c r="F325" i="4"/>
  <c r="G325" i="4"/>
  <c r="C326" i="4"/>
  <c r="H326" i="4" s="1"/>
  <c r="D326" i="4"/>
  <c r="E326" i="4"/>
  <c r="F326" i="4"/>
  <c r="G326" i="4"/>
  <c r="C327" i="4"/>
  <c r="H327" i="4" s="1"/>
  <c r="D327" i="4"/>
  <c r="E327" i="4"/>
  <c r="F327" i="4"/>
  <c r="G327" i="4"/>
  <c r="C328" i="4"/>
  <c r="H328" i="4" s="1"/>
  <c r="D328" i="4"/>
  <c r="E328" i="4"/>
  <c r="F328" i="4"/>
  <c r="G328" i="4"/>
  <c r="C329" i="4"/>
  <c r="H329" i="4" s="1"/>
  <c r="D329" i="4"/>
  <c r="E329" i="4"/>
  <c r="F329" i="4"/>
  <c r="G329" i="4"/>
  <c r="C330" i="4"/>
  <c r="H330" i="4" s="1"/>
  <c r="D330" i="4"/>
  <c r="E330" i="4"/>
  <c r="F330" i="4"/>
  <c r="G330" i="4"/>
  <c r="C331" i="4"/>
  <c r="H331" i="4" s="1"/>
  <c r="D331" i="4"/>
  <c r="E331" i="4"/>
  <c r="F331" i="4"/>
  <c r="G331" i="4"/>
  <c r="C332" i="4"/>
  <c r="H332" i="4" s="1"/>
  <c r="D332" i="4"/>
  <c r="E332" i="4"/>
  <c r="F332" i="4"/>
  <c r="G332" i="4"/>
  <c r="C333" i="4"/>
  <c r="H333" i="4" s="1"/>
  <c r="D333" i="4"/>
  <c r="E333" i="4"/>
  <c r="F333" i="4"/>
  <c r="G333" i="4"/>
  <c r="C334" i="4"/>
  <c r="H334" i="4" s="1"/>
  <c r="D334" i="4"/>
  <c r="E334" i="4"/>
  <c r="F334" i="4"/>
  <c r="G334" i="4"/>
  <c r="C335" i="4"/>
  <c r="H335" i="4" s="1"/>
  <c r="D335" i="4"/>
  <c r="E335" i="4"/>
  <c r="F335" i="4"/>
  <c r="G335" i="4"/>
  <c r="C336" i="4"/>
  <c r="H336" i="4" s="1"/>
  <c r="D336" i="4"/>
  <c r="E336" i="4"/>
  <c r="F336" i="4"/>
  <c r="G336" i="4"/>
  <c r="C337" i="4"/>
  <c r="H337" i="4" s="1"/>
  <c r="D337" i="4"/>
  <c r="E337" i="4"/>
  <c r="F337" i="4"/>
  <c r="G337" i="4"/>
  <c r="C338" i="4"/>
  <c r="H338" i="4" s="1"/>
  <c r="D338" i="4"/>
  <c r="E338" i="4"/>
  <c r="F338" i="4"/>
  <c r="G338" i="4"/>
  <c r="C339" i="4"/>
  <c r="H339" i="4" s="1"/>
  <c r="D339" i="4"/>
  <c r="E339" i="4"/>
  <c r="F339" i="4"/>
  <c r="G339" i="4"/>
  <c r="C340" i="4"/>
  <c r="H340" i="4" s="1"/>
  <c r="D340" i="4"/>
  <c r="E340" i="4"/>
  <c r="F340" i="4"/>
  <c r="G340" i="4"/>
  <c r="C341" i="4"/>
  <c r="H341" i="4" s="1"/>
  <c r="D341" i="4"/>
  <c r="E341" i="4"/>
  <c r="F341" i="4"/>
  <c r="G341" i="4"/>
  <c r="C342" i="4"/>
  <c r="H342" i="4" s="1"/>
  <c r="D342" i="4"/>
  <c r="E342" i="4"/>
  <c r="F342" i="4"/>
  <c r="G342" i="4"/>
  <c r="C343" i="4"/>
  <c r="H343" i="4" s="1"/>
  <c r="D343" i="4"/>
  <c r="E343" i="4"/>
  <c r="F343" i="4"/>
  <c r="G343" i="4"/>
  <c r="C344" i="4"/>
  <c r="H344" i="4" s="1"/>
  <c r="D344" i="4"/>
  <c r="E344" i="4"/>
  <c r="F344" i="4"/>
  <c r="G344" i="4"/>
  <c r="C345" i="4"/>
  <c r="H345" i="4" s="1"/>
  <c r="D345" i="4"/>
  <c r="E345" i="4"/>
  <c r="F345" i="4"/>
  <c r="G345" i="4"/>
  <c r="C346" i="4"/>
  <c r="H346" i="4" s="1"/>
  <c r="D346" i="4"/>
  <c r="E346" i="4"/>
  <c r="F346" i="4"/>
  <c r="G346" i="4"/>
  <c r="C347" i="4"/>
  <c r="H347" i="4" s="1"/>
  <c r="D347" i="4"/>
  <c r="E347" i="4"/>
  <c r="F347" i="4"/>
  <c r="G347" i="4"/>
  <c r="C348" i="4"/>
  <c r="H348" i="4" s="1"/>
  <c r="D348" i="4"/>
  <c r="E348" i="4"/>
  <c r="F348" i="4"/>
  <c r="G348" i="4"/>
  <c r="C349" i="4"/>
  <c r="H349" i="4" s="1"/>
  <c r="D349" i="4"/>
  <c r="E349" i="4"/>
  <c r="F349" i="4"/>
  <c r="G349" i="4"/>
  <c r="C350" i="4"/>
  <c r="H350" i="4" s="1"/>
  <c r="D350" i="4"/>
  <c r="E350" i="4"/>
  <c r="F350" i="4"/>
  <c r="G350" i="4"/>
  <c r="C351" i="4"/>
  <c r="H351" i="4" s="1"/>
  <c r="D351" i="4"/>
  <c r="E351" i="4"/>
  <c r="F351" i="4"/>
  <c r="G351" i="4"/>
  <c r="C352" i="4"/>
  <c r="H352" i="4" s="1"/>
  <c r="D352" i="4"/>
  <c r="E352" i="4"/>
  <c r="F352" i="4"/>
  <c r="G352" i="4"/>
  <c r="C353" i="4"/>
  <c r="H353" i="4" s="1"/>
  <c r="D353" i="4"/>
  <c r="E353" i="4"/>
  <c r="F353" i="4"/>
  <c r="G353" i="4"/>
  <c r="C354" i="4"/>
  <c r="H354" i="4" s="1"/>
  <c r="D354" i="4"/>
  <c r="E354" i="4"/>
  <c r="F354" i="4"/>
  <c r="G354" i="4"/>
  <c r="C355" i="4"/>
  <c r="H355" i="4" s="1"/>
  <c r="D355" i="4"/>
  <c r="E355" i="4"/>
  <c r="F355" i="4"/>
  <c r="G355" i="4"/>
  <c r="C356" i="4"/>
  <c r="H356" i="4" s="1"/>
  <c r="D356" i="4"/>
  <c r="E356" i="4"/>
  <c r="F356" i="4"/>
  <c r="G356" i="4"/>
  <c r="C357" i="4"/>
  <c r="H357" i="4" s="1"/>
  <c r="D357" i="4"/>
  <c r="E357" i="4"/>
  <c r="F357" i="4"/>
  <c r="G357" i="4"/>
  <c r="C358" i="4"/>
  <c r="H358" i="4" s="1"/>
  <c r="D358" i="4"/>
  <c r="E358" i="4"/>
  <c r="F358" i="4"/>
  <c r="G358" i="4"/>
  <c r="C359" i="4"/>
  <c r="H359" i="4" s="1"/>
  <c r="D359" i="4"/>
  <c r="E359" i="4"/>
  <c r="F359" i="4"/>
  <c r="G359" i="4"/>
  <c r="C360" i="4"/>
  <c r="H360" i="4" s="1"/>
  <c r="D360" i="4"/>
  <c r="E360" i="4"/>
  <c r="F360" i="4"/>
  <c r="G360" i="4"/>
  <c r="C361" i="4"/>
  <c r="H361" i="4" s="1"/>
  <c r="D361" i="4"/>
  <c r="E361" i="4"/>
  <c r="F361" i="4"/>
  <c r="G361" i="4"/>
  <c r="C362" i="4"/>
  <c r="H362" i="4" s="1"/>
  <c r="D362" i="4"/>
  <c r="E362" i="4"/>
  <c r="F362" i="4"/>
  <c r="G362" i="4"/>
  <c r="C363" i="4"/>
  <c r="H363" i="4" s="1"/>
  <c r="D363" i="4"/>
  <c r="E363" i="4"/>
  <c r="F363" i="4"/>
  <c r="G363" i="4"/>
  <c r="C364" i="4"/>
  <c r="H364" i="4" s="1"/>
  <c r="D364" i="4"/>
  <c r="E364" i="4"/>
  <c r="F364" i="4"/>
  <c r="G364" i="4"/>
  <c r="C365" i="4"/>
  <c r="H365" i="4" s="1"/>
  <c r="D365" i="4"/>
  <c r="E365" i="4"/>
  <c r="F365" i="4"/>
  <c r="G365" i="4"/>
  <c r="C366" i="4"/>
  <c r="H366" i="4" s="1"/>
  <c r="D366" i="4"/>
  <c r="E366" i="4"/>
  <c r="F366" i="4"/>
  <c r="G366" i="4"/>
  <c r="C367" i="4"/>
  <c r="H367" i="4" s="1"/>
  <c r="D367" i="4"/>
  <c r="E367" i="4"/>
  <c r="F367" i="4"/>
  <c r="G367" i="4"/>
  <c r="C368" i="4"/>
  <c r="H368" i="4" s="1"/>
  <c r="D368" i="4"/>
  <c r="E368" i="4"/>
  <c r="F368" i="4"/>
  <c r="G368" i="4"/>
  <c r="C369" i="4"/>
  <c r="H369" i="4" s="1"/>
  <c r="D369" i="4"/>
  <c r="E369" i="4"/>
  <c r="F369" i="4"/>
  <c r="G369" i="4"/>
  <c r="C370" i="4"/>
  <c r="H370" i="4" s="1"/>
  <c r="D370" i="4"/>
  <c r="E370" i="4"/>
  <c r="F370" i="4"/>
  <c r="G370" i="4"/>
  <c r="C371" i="4"/>
  <c r="H371" i="4" s="1"/>
  <c r="D371" i="4"/>
  <c r="E371" i="4"/>
  <c r="F371" i="4"/>
  <c r="G371" i="4"/>
  <c r="C372" i="4"/>
  <c r="H372" i="4" s="1"/>
  <c r="D372" i="4"/>
  <c r="E372" i="4"/>
  <c r="F372" i="4"/>
  <c r="G372" i="4"/>
  <c r="C373" i="4"/>
  <c r="H373" i="4" s="1"/>
  <c r="D373" i="4"/>
  <c r="E373" i="4"/>
  <c r="F373" i="4"/>
  <c r="G373" i="4"/>
  <c r="C374" i="4"/>
  <c r="H374" i="4" s="1"/>
  <c r="D374" i="4"/>
  <c r="E374" i="4"/>
  <c r="F374" i="4"/>
  <c r="G374" i="4"/>
  <c r="C375" i="4"/>
  <c r="H375" i="4" s="1"/>
  <c r="D375" i="4"/>
  <c r="E375" i="4"/>
  <c r="F375" i="4"/>
  <c r="G375" i="4"/>
  <c r="C376" i="4"/>
  <c r="H376" i="4" s="1"/>
  <c r="D376" i="4"/>
  <c r="E376" i="4"/>
  <c r="F376" i="4"/>
  <c r="G376" i="4"/>
  <c r="C377" i="4"/>
  <c r="H377" i="4" s="1"/>
  <c r="D377" i="4"/>
  <c r="E377" i="4"/>
  <c r="F377" i="4"/>
  <c r="G377" i="4"/>
  <c r="C378" i="4"/>
  <c r="H378" i="4" s="1"/>
  <c r="D378" i="4"/>
  <c r="E378" i="4"/>
  <c r="F378" i="4"/>
  <c r="G378" i="4"/>
  <c r="C379" i="4"/>
  <c r="H379" i="4" s="1"/>
  <c r="D379" i="4"/>
  <c r="E379" i="4"/>
  <c r="F379" i="4"/>
  <c r="G379" i="4"/>
  <c r="C380" i="4"/>
  <c r="H380" i="4" s="1"/>
  <c r="D380" i="4"/>
  <c r="E380" i="4"/>
  <c r="F380" i="4"/>
  <c r="G380" i="4"/>
  <c r="C381" i="4"/>
  <c r="H381" i="4" s="1"/>
  <c r="D381" i="4"/>
  <c r="E381" i="4"/>
  <c r="F381" i="4"/>
  <c r="G381" i="4"/>
  <c r="C382" i="4"/>
  <c r="H382" i="4" s="1"/>
  <c r="D382" i="4"/>
  <c r="E382" i="4"/>
  <c r="F382" i="4"/>
  <c r="G382" i="4"/>
  <c r="C383" i="4"/>
  <c r="H383" i="4" s="1"/>
  <c r="D383" i="4"/>
  <c r="E383" i="4"/>
  <c r="F383" i="4"/>
  <c r="G383" i="4"/>
  <c r="C384" i="4"/>
  <c r="H384" i="4" s="1"/>
  <c r="D384" i="4"/>
  <c r="E384" i="4"/>
  <c r="F384" i="4"/>
  <c r="G384" i="4"/>
  <c r="C385" i="4"/>
  <c r="H385" i="4" s="1"/>
  <c r="D385" i="4"/>
  <c r="E385" i="4"/>
  <c r="F385" i="4"/>
  <c r="G385" i="4"/>
  <c r="C386" i="4"/>
  <c r="H386" i="4" s="1"/>
  <c r="D386" i="4"/>
  <c r="E386" i="4"/>
  <c r="F386" i="4"/>
  <c r="G386" i="4"/>
  <c r="C387" i="4"/>
  <c r="H387" i="4" s="1"/>
  <c r="D387" i="4"/>
  <c r="E387" i="4"/>
  <c r="F387" i="4"/>
  <c r="G387" i="4"/>
  <c r="C388" i="4"/>
  <c r="H388" i="4" s="1"/>
  <c r="D388" i="4"/>
  <c r="E388" i="4"/>
  <c r="F388" i="4"/>
  <c r="G388" i="4"/>
  <c r="C389" i="4"/>
  <c r="H389" i="4" s="1"/>
  <c r="D389" i="4"/>
  <c r="E389" i="4"/>
  <c r="F389" i="4"/>
  <c r="G389" i="4"/>
  <c r="C390" i="4"/>
  <c r="H390" i="4" s="1"/>
  <c r="D390" i="4"/>
  <c r="E390" i="4"/>
  <c r="F390" i="4"/>
  <c r="G390" i="4"/>
  <c r="C391" i="4"/>
  <c r="H391" i="4" s="1"/>
  <c r="D391" i="4"/>
  <c r="E391" i="4"/>
  <c r="F391" i="4"/>
  <c r="G391" i="4"/>
  <c r="C392" i="4"/>
  <c r="H392" i="4" s="1"/>
  <c r="D392" i="4"/>
  <c r="E392" i="4"/>
  <c r="F392" i="4"/>
  <c r="G392" i="4"/>
  <c r="C393" i="4"/>
  <c r="H393" i="4" s="1"/>
  <c r="D393" i="4"/>
  <c r="E393" i="4"/>
  <c r="F393" i="4"/>
  <c r="G393" i="4"/>
  <c r="C394" i="4"/>
  <c r="H394" i="4" s="1"/>
  <c r="D394" i="4"/>
  <c r="E394" i="4"/>
  <c r="F394" i="4"/>
  <c r="G394" i="4"/>
  <c r="C395" i="4"/>
  <c r="H395" i="4" s="1"/>
  <c r="D395" i="4"/>
  <c r="E395" i="4"/>
  <c r="F395" i="4"/>
  <c r="G395" i="4"/>
  <c r="C396" i="4"/>
  <c r="H396" i="4" s="1"/>
  <c r="D396" i="4"/>
  <c r="E396" i="4"/>
  <c r="F396" i="4"/>
  <c r="G396" i="4"/>
  <c r="C397" i="4"/>
  <c r="H397" i="4" s="1"/>
  <c r="D397" i="4"/>
  <c r="E397" i="4"/>
  <c r="F397" i="4"/>
  <c r="G397" i="4"/>
  <c r="C398" i="4"/>
  <c r="H398" i="4" s="1"/>
  <c r="D398" i="4"/>
  <c r="E398" i="4"/>
  <c r="F398" i="4"/>
  <c r="G398" i="4"/>
  <c r="C399" i="4"/>
  <c r="H399" i="4" s="1"/>
  <c r="D399" i="4"/>
  <c r="E399" i="4"/>
  <c r="F399" i="4"/>
  <c r="G399" i="4"/>
  <c r="C400" i="4"/>
  <c r="H400" i="4" s="1"/>
  <c r="D400" i="4"/>
  <c r="E400" i="4"/>
  <c r="F400" i="4"/>
  <c r="G400" i="4"/>
  <c r="C401" i="4"/>
  <c r="H401" i="4" s="1"/>
  <c r="D401" i="4"/>
  <c r="E401" i="4"/>
  <c r="F401" i="4"/>
  <c r="G401" i="4"/>
  <c r="C402" i="4"/>
  <c r="H402" i="4" s="1"/>
  <c r="D402" i="4"/>
  <c r="E402" i="4"/>
  <c r="F402" i="4"/>
  <c r="G402" i="4"/>
  <c r="C403" i="4"/>
  <c r="H403" i="4" s="1"/>
  <c r="D403" i="4"/>
  <c r="E403" i="4"/>
  <c r="F403" i="4"/>
  <c r="G403" i="4"/>
  <c r="C404" i="4"/>
  <c r="H404" i="4" s="1"/>
  <c r="D404" i="4"/>
  <c r="E404" i="4"/>
  <c r="F404" i="4"/>
  <c r="G404" i="4"/>
  <c r="C405" i="4"/>
  <c r="H405" i="4" s="1"/>
  <c r="D405" i="4"/>
  <c r="E405" i="4"/>
  <c r="F405" i="4"/>
  <c r="G405" i="4"/>
  <c r="C406" i="4"/>
  <c r="H406" i="4" s="1"/>
  <c r="D406" i="4"/>
  <c r="E406" i="4"/>
  <c r="F406" i="4"/>
  <c r="G406" i="4"/>
  <c r="C407" i="4"/>
  <c r="H407" i="4" s="1"/>
  <c r="D407" i="4"/>
  <c r="E407" i="4"/>
  <c r="F407" i="4"/>
  <c r="G407" i="4"/>
  <c r="C408" i="4"/>
  <c r="H408" i="4" s="1"/>
  <c r="D408" i="4"/>
  <c r="E408" i="4"/>
  <c r="F408" i="4"/>
  <c r="G408" i="4"/>
  <c r="C409" i="4"/>
  <c r="H409" i="4" s="1"/>
  <c r="D409" i="4"/>
  <c r="E409" i="4"/>
  <c r="F409" i="4"/>
  <c r="G409" i="4"/>
  <c r="C410" i="4"/>
  <c r="H410" i="4" s="1"/>
  <c r="D410" i="4"/>
  <c r="E410" i="4"/>
  <c r="F410" i="4"/>
  <c r="G410" i="4"/>
  <c r="C411" i="4"/>
  <c r="H411" i="4" s="1"/>
  <c r="D411" i="4"/>
  <c r="E411" i="4"/>
  <c r="F411" i="4"/>
  <c r="G411" i="4"/>
  <c r="C412" i="4"/>
  <c r="H412" i="4" s="1"/>
  <c r="D412" i="4"/>
  <c r="E412" i="4"/>
  <c r="F412" i="4"/>
  <c r="G412" i="4"/>
  <c r="C413" i="4"/>
  <c r="H413" i="4" s="1"/>
  <c r="D413" i="4"/>
  <c r="E413" i="4"/>
  <c r="F413" i="4"/>
  <c r="G413" i="4"/>
  <c r="C414" i="4"/>
  <c r="H414" i="4" s="1"/>
  <c r="D414" i="4"/>
  <c r="E414" i="4"/>
  <c r="F414" i="4"/>
  <c r="G414" i="4"/>
  <c r="C415" i="4"/>
  <c r="H415" i="4" s="1"/>
  <c r="D415" i="4"/>
  <c r="E415" i="4"/>
  <c r="F415" i="4"/>
  <c r="G415" i="4"/>
  <c r="C416" i="4"/>
  <c r="H416" i="4" s="1"/>
  <c r="D416" i="4"/>
  <c r="E416" i="4"/>
  <c r="F416" i="4"/>
  <c r="G416" i="4"/>
  <c r="C417" i="4"/>
  <c r="H417" i="4" s="1"/>
  <c r="D417" i="4"/>
  <c r="E417" i="4"/>
  <c r="F417" i="4"/>
  <c r="G417" i="4"/>
  <c r="C418" i="4"/>
  <c r="H418" i="4" s="1"/>
  <c r="D418" i="4"/>
  <c r="E418" i="4"/>
  <c r="F418" i="4"/>
  <c r="G418" i="4"/>
  <c r="C419" i="4"/>
  <c r="H419" i="4" s="1"/>
  <c r="D419" i="4"/>
  <c r="E419" i="4"/>
  <c r="F419" i="4"/>
  <c r="G419" i="4"/>
  <c r="C420" i="4"/>
  <c r="H420" i="4" s="1"/>
  <c r="D420" i="4"/>
  <c r="E420" i="4"/>
  <c r="F420" i="4"/>
  <c r="G420" i="4"/>
  <c r="C421" i="4"/>
  <c r="H421" i="4" s="1"/>
  <c r="D421" i="4"/>
  <c r="E421" i="4"/>
  <c r="F421" i="4"/>
  <c r="G421" i="4"/>
  <c r="C422" i="4"/>
  <c r="H422" i="4" s="1"/>
  <c r="D422" i="4"/>
  <c r="E422" i="4"/>
  <c r="F422" i="4"/>
  <c r="G422" i="4"/>
  <c r="C423" i="4"/>
  <c r="H423" i="4" s="1"/>
  <c r="D423" i="4"/>
  <c r="E423" i="4"/>
  <c r="F423" i="4"/>
  <c r="G423" i="4"/>
  <c r="C424" i="4"/>
  <c r="H424" i="4" s="1"/>
  <c r="D424" i="4"/>
  <c r="E424" i="4"/>
  <c r="F424" i="4"/>
  <c r="G424" i="4"/>
  <c r="C425" i="4"/>
  <c r="H425" i="4" s="1"/>
  <c r="D425" i="4"/>
  <c r="E425" i="4"/>
  <c r="F425" i="4"/>
  <c r="G425" i="4"/>
  <c r="C426" i="4"/>
  <c r="H426" i="4" s="1"/>
  <c r="D426" i="4"/>
  <c r="E426" i="4"/>
  <c r="F426" i="4"/>
  <c r="G426" i="4"/>
  <c r="C427" i="4"/>
  <c r="H427" i="4" s="1"/>
  <c r="D427" i="4"/>
  <c r="E427" i="4"/>
  <c r="F427" i="4"/>
  <c r="G427" i="4"/>
  <c r="C428" i="4"/>
  <c r="H428" i="4" s="1"/>
  <c r="D428" i="4"/>
  <c r="E428" i="4"/>
  <c r="F428" i="4"/>
  <c r="G428" i="4"/>
  <c r="C429" i="4"/>
  <c r="H429" i="4" s="1"/>
  <c r="D429" i="4"/>
  <c r="E429" i="4"/>
  <c r="F429" i="4"/>
  <c r="G429" i="4"/>
  <c r="C430" i="4"/>
  <c r="H430" i="4" s="1"/>
  <c r="D430" i="4"/>
  <c r="E430" i="4"/>
  <c r="F430" i="4"/>
  <c r="G430" i="4"/>
  <c r="C431" i="4"/>
  <c r="H431" i="4" s="1"/>
  <c r="D431" i="4"/>
  <c r="E431" i="4"/>
  <c r="F431" i="4"/>
  <c r="G431" i="4"/>
  <c r="C432" i="4"/>
  <c r="H432" i="4" s="1"/>
  <c r="D432" i="4"/>
  <c r="E432" i="4"/>
  <c r="F432" i="4"/>
  <c r="G432" i="4"/>
  <c r="C433" i="4"/>
  <c r="H433" i="4" s="1"/>
  <c r="D433" i="4"/>
  <c r="E433" i="4"/>
  <c r="F433" i="4"/>
  <c r="G433" i="4"/>
  <c r="C434" i="4"/>
  <c r="H434" i="4" s="1"/>
  <c r="D434" i="4"/>
  <c r="E434" i="4"/>
  <c r="F434" i="4"/>
  <c r="G434" i="4"/>
  <c r="C435" i="4"/>
  <c r="H435" i="4" s="1"/>
  <c r="D435" i="4"/>
  <c r="E435" i="4"/>
  <c r="F435" i="4"/>
  <c r="G435" i="4"/>
  <c r="C436" i="4"/>
  <c r="H436" i="4" s="1"/>
  <c r="D436" i="4"/>
  <c r="E436" i="4"/>
  <c r="F436" i="4"/>
  <c r="G436" i="4"/>
  <c r="C437" i="4"/>
  <c r="H437" i="4" s="1"/>
  <c r="D437" i="4"/>
  <c r="E437" i="4"/>
  <c r="F437" i="4"/>
  <c r="G437" i="4"/>
  <c r="C438" i="4"/>
  <c r="H438" i="4" s="1"/>
  <c r="D438" i="4"/>
  <c r="E438" i="4"/>
  <c r="F438" i="4"/>
  <c r="G438" i="4"/>
  <c r="C439" i="4"/>
  <c r="H439" i="4" s="1"/>
  <c r="D439" i="4"/>
  <c r="E439" i="4"/>
  <c r="F439" i="4"/>
  <c r="G439" i="4"/>
  <c r="C440" i="4"/>
  <c r="H440" i="4" s="1"/>
  <c r="D440" i="4"/>
  <c r="E440" i="4"/>
  <c r="F440" i="4"/>
  <c r="G440" i="4"/>
  <c r="C441" i="4"/>
  <c r="H441" i="4" s="1"/>
  <c r="D441" i="4"/>
  <c r="E441" i="4"/>
  <c r="F441" i="4"/>
  <c r="G441" i="4"/>
  <c r="C442" i="4"/>
  <c r="H442" i="4" s="1"/>
  <c r="D442" i="4"/>
  <c r="E442" i="4"/>
  <c r="F442" i="4"/>
  <c r="G442" i="4"/>
  <c r="C443" i="4"/>
  <c r="H443" i="4" s="1"/>
  <c r="D443" i="4"/>
  <c r="E443" i="4"/>
  <c r="F443" i="4"/>
  <c r="G443" i="4"/>
  <c r="C444" i="4"/>
  <c r="H444" i="4" s="1"/>
  <c r="D444" i="4"/>
  <c r="E444" i="4"/>
  <c r="F444" i="4"/>
  <c r="G444" i="4"/>
  <c r="C445" i="4"/>
  <c r="H445" i="4" s="1"/>
  <c r="D445" i="4"/>
  <c r="E445" i="4"/>
  <c r="F445" i="4"/>
  <c r="G445" i="4"/>
  <c r="C446" i="4"/>
  <c r="H446" i="4" s="1"/>
  <c r="D446" i="4"/>
  <c r="E446" i="4"/>
  <c r="F446" i="4"/>
  <c r="G446" i="4"/>
  <c r="C447" i="4"/>
  <c r="H447" i="4" s="1"/>
  <c r="D447" i="4"/>
  <c r="E447" i="4"/>
  <c r="F447" i="4"/>
  <c r="G447" i="4"/>
  <c r="C448" i="4"/>
  <c r="H448" i="4" s="1"/>
  <c r="D448" i="4"/>
  <c r="E448" i="4"/>
  <c r="F448" i="4"/>
  <c r="G448" i="4"/>
  <c r="C449" i="4"/>
  <c r="H449" i="4" s="1"/>
  <c r="D449" i="4"/>
  <c r="E449" i="4"/>
  <c r="F449" i="4"/>
  <c r="G449" i="4"/>
  <c r="C450" i="4"/>
  <c r="H450" i="4" s="1"/>
  <c r="D450" i="4"/>
  <c r="E450" i="4"/>
  <c r="F450" i="4"/>
  <c r="G450" i="4"/>
  <c r="C451" i="4"/>
  <c r="H451" i="4" s="1"/>
  <c r="D451" i="4"/>
  <c r="E451" i="4"/>
  <c r="F451" i="4"/>
  <c r="G451" i="4"/>
  <c r="C452" i="4"/>
  <c r="H452" i="4" s="1"/>
  <c r="D452" i="4"/>
  <c r="E452" i="4"/>
  <c r="F452" i="4"/>
  <c r="G452" i="4"/>
  <c r="C453" i="4"/>
  <c r="H453" i="4" s="1"/>
  <c r="D453" i="4"/>
  <c r="E453" i="4"/>
  <c r="F453" i="4"/>
  <c r="G453" i="4"/>
  <c r="C454" i="4"/>
  <c r="H454" i="4" s="1"/>
  <c r="D454" i="4"/>
  <c r="E454" i="4"/>
  <c r="F454" i="4"/>
  <c r="G454" i="4"/>
  <c r="C455" i="4"/>
  <c r="H455" i="4" s="1"/>
  <c r="D455" i="4"/>
  <c r="E455" i="4"/>
  <c r="F455" i="4"/>
  <c r="G455" i="4"/>
  <c r="C456" i="4"/>
  <c r="H456" i="4" s="1"/>
  <c r="D456" i="4"/>
  <c r="E456" i="4"/>
  <c r="F456" i="4"/>
  <c r="G456" i="4"/>
  <c r="C457" i="4"/>
  <c r="H457" i="4" s="1"/>
  <c r="D457" i="4"/>
  <c r="E457" i="4"/>
  <c r="F457" i="4"/>
  <c r="G457" i="4"/>
  <c r="C458" i="4"/>
  <c r="H458" i="4" s="1"/>
  <c r="D458" i="4"/>
  <c r="E458" i="4"/>
  <c r="F458" i="4"/>
  <c r="G458" i="4"/>
  <c r="C459" i="4"/>
  <c r="H459" i="4" s="1"/>
  <c r="D459" i="4"/>
  <c r="E459" i="4"/>
  <c r="F459" i="4"/>
  <c r="G459" i="4"/>
  <c r="C460" i="4"/>
  <c r="H460" i="4" s="1"/>
  <c r="D460" i="4"/>
  <c r="E460" i="4"/>
  <c r="F460" i="4"/>
  <c r="G460" i="4"/>
  <c r="C461" i="4"/>
  <c r="H461" i="4" s="1"/>
  <c r="D461" i="4"/>
  <c r="E461" i="4"/>
  <c r="F461" i="4"/>
  <c r="G461" i="4"/>
  <c r="C462" i="4"/>
  <c r="H462" i="4" s="1"/>
  <c r="D462" i="4"/>
  <c r="E462" i="4"/>
  <c r="F462" i="4"/>
  <c r="G462" i="4"/>
  <c r="C463" i="4"/>
  <c r="H463" i="4" s="1"/>
  <c r="D463" i="4"/>
  <c r="E463" i="4"/>
  <c r="F463" i="4"/>
  <c r="G463" i="4"/>
  <c r="C464" i="4"/>
  <c r="H464" i="4" s="1"/>
  <c r="D464" i="4"/>
  <c r="E464" i="4"/>
  <c r="F464" i="4"/>
  <c r="G464" i="4"/>
  <c r="C465" i="4"/>
  <c r="H465" i="4" s="1"/>
  <c r="D465" i="4"/>
  <c r="E465" i="4"/>
  <c r="F465" i="4"/>
  <c r="G465" i="4"/>
  <c r="C466" i="4"/>
  <c r="H466" i="4" s="1"/>
  <c r="D466" i="4"/>
  <c r="E466" i="4"/>
  <c r="F466" i="4"/>
  <c r="G466" i="4"/>
  <c r="C467" i="4"/>
  <c r="H467" i="4" s="1"/>
  <c r="D467" i="4"/>
  <c r="E467" i="4"/>
  <c r="F467" i="4"/>
  <c r="G467" i="4"/>
  <c r="C468" i="4"/>
  <c r="H468" i="4" s="1"/>
  <c r="D468" i="4"/>
  <c r="E468" i="4"/>
  <c r="F468" i="4"/>
  <c r="G468" i="4"/>
  <c r="C469" i="4"/>
  <c r="H469" i="4" s="1"/>
  <c r="D469" i="4"/>
  <c r="E469" i="4"/>
  <c r="F469" i="4"/>
  <c r="G469" i="4"/>
  <c r="C470" i="4"/>
  <c r="H470" i="4" s="1"/>
  <c r="D470" i="4"/>
  <c r="E470" i="4"/>
  <c r="F470" i="4"/>
  <c r="G470" i="4"/>
  <c r="C471" i="4"/>
  <c r="H471" i="4" s="1"/>
  <c r="D471" i="4"/>
  <c r="E471" i="4"/>
  <c r="F471" i="4"/>
  <c r="G471" i="4"/>
  <c r="C472" i="4"/>
  <c r="H472" i="4" s="1"/>
  <c r="D472" i="4"/>
  <c r="E472" i="4"/>
  <c r="F472" i="4"/>
  <c r="G472" i="4"/>
  <c r="C473" i="4"/>
  <c r="H473" i="4" s="1"/>
  <c r="D473" i="4"/>
  <c r="E473" i="4"/>
  <c r="F473" i="4"/>
  <c r="G473" i="4"/>
  <c r="C474" i="4"/>
  <c r="H474" i="4" s="1"/>
  <c r="D474" i="4"/>
  <c r="E474" i="4"/>
  <c r="F474" i="4"/>
  <c r="G474" i="4"/>
  <c r="C475" i="4"/>
  <c r="H475" i="4" s="1"/>
  <c r="D475" i="4"/>
  <c r="E475" i="4"/>
  <c r="F475" i="4"/>
  <c r="G475" i="4"/>
  <c r="C476" i="4"/>
  <c r="H476" i="4" s="1"/>
  <c r="D476" i="4"/>
  <c r="E476" i="4"/>
  <c r="F476" i="4"/>
  <c r="G476" i="4"/>
  <c r="C477" i="4"/>
  <c r="H477" i="4" s="1"/>
  <c r="D477" i="4"/>
  <c r="E477" i="4"/>
  <c r="F477" i="4"/>
  <c r="G477" i="4"/>
  <c r="C478" i="4"/>
  <c r="H478" i="4" s="1"/>
  <c r="D478" i="4"/>
  <c r="E478" i="4"/>
  <c r="F478" i="4"/>
  <c r="G478" i="4"/>
  <c r="C479" i="4"/>
  <c r="H479" i="4" s="1"/>
  <c r="D479" i="4"/>
  <c r="E479" i="4"/>
  <c r="F479" i="4"/>
  <c r="G479" i="4"/>
  <c r="C480" i="4"/>
  <c r="H480" i="4" s="1"/>
  <c r="D480" i="4"/>
  <c r="E480" i="4"/>
  <c r="F480" i="4"/>
  <c r="G480" i="4"/>
  <c r="C481" i="4"/>
  <c r="H481" i="4" s="1"/>
  <c r="D481" i="4"/>
  <c r="E481" i="4"/>
  <c r="F481" i="4"/>
  <c r="G481" i="4"/>
  <c r="C482" i="4"/>
  <c r="H482" i="4" s="1"/>
  <c r="D482" i="4"/>
  <c r="E482" i="4"/>
  <c r="F482" i="4"/>
  <c r="G482" i="4"/>
  <c r="C483" i="4"/>
  <c r="H483" i="4" s="1"/>
  <c r="D483" i="4"/>
  <c r="E483" i="4"/>
  <c r="F483" i="4"/>
  <c r="G483" i="4"/>
  <c r="C484" i="4"/>
  <c r="H484" i="4" s="1"/>
  <c r="D484" i="4"/>
  <c r="E484" i="4"/>
  <c r="F484" i="4"/>
  <c r="G484" i="4"/>
  <c r="C485" i="4"/>
  <c r="H485" i="4" s="1"/>
  <c r="D485" i="4"/>
  <c r="E485" i="4"/>
  <c r="F485" i="4"/>
  <c r="G485" i="4"/>
  <c r="C486" i="4"/>
  <c r="H486" i="4" s="1"/>
  <c r="D486" i="4"/>
  <c r="E486" i="4"/>
  <c r="F486" i="4"/>
  <c r="G486" i="4"/>
  <c r="C487" i="4"/>
  <c r="H487" i="4" s="1"/>
  <c r="D487" i="4"/>
  <c r="E487" i="4"/>
  <c r="F487" i="4"/>
  <c r="G487" i="4"/>
  <c r="C488" i="4"/>
  <c r="H488" i="4" s="1"/>
  <c r="D488" i="4"/>
  <c r="E488" i="4"/>
  <c r="F488" i="4"/>
  <c r="G488" i="4"/>
  <c r="C489" i="4"/>
  <c r="H489" i="4" s="1"/>
  <c r="D489" i="4"/>
  <c r="E489" i="4"/>
  <c r="F489" i="4"/>
  <c r="G489" i="4"/>
  <c r="C490" i="4"/>
  <c r="H490" i="4" s="1"/>
  <c r="D490" i="4"/>
  <c r="E490" i="4"/>
  <c r="F490" i="4"/>
  <c r="G490" i="4"/>
  <c r="C491" i="4"/>
  <c r="H491" i="4" s="1"/>
  <c r="D491" i="4"/>
  <c r="E491" i="4"/>
  <c r="F491" i="4"/>
  <c r="G491" i="4"/>
  <c r="C492" i="4"/>
  <c r="H492" i="4" s="1"/>
  <c r="D492" i="4"/>
  <c r="E492" i="4"/>
  <c r="F492" i="4"/>
  <c r="G492" i="4"/>
  <c r="C493" i="4"/>
  <c r="H493" i="4" s="1"/>
  <c r="D493" i="4"/>
  <c r="E493" i="4"/>
  <c r="F493" i="4"/>
  <c r="G493" i="4"/>
  <c r="C494" i="4"/>
  <c r="H494" i="4" s="1"/>
  <c r="D494" i="4"/>
  <c r="E494" i="4"/>
  <c r="F494" i="4"/>
  <c r="G494" i="4"/>
  <c r="C495" i="4"/>
  <c r="H495" i="4" s="1"/>
  <c r="D495" i="4"/>
  <c r="E495" i="4"/>
  <c r="F495" i="4"/>
  <c r="G495" i="4"/>
  <c r="C496" i="4"/>
  <c r="H496" i="4" s="1"/>
  <c r="D496" i="4"/>
  <c r="E496" i="4"/>
  <c r="F496" i="4"/>
  <c r="G496" i="4"/>
  <c r="C497" i="4"/>
  <c r="H497" i="4" s="1"/>
  <c r="D497" i="4"/>
  <c r="E497" i="4"/>
  <c r="F497" i="4"/>
  <c r="G497" i="4"/>
  <c r="C498" i="4"/>
  <c r="H498" i="4" s="1"/>
  <c r="D498" i="4"/>
  <c r="E498" i="4"/>
  <c r="F498" i="4"/>
  <c r="G498" i="4"/>
  <c r="C499" i="4"/>
  <c r="H499" i="4" s="1"/>
  <c r="D499" i="4"/>
  <c r="E499" i="4"/>
  <c r="F499" i="4"/>
  <c r="G499" i="4"/>
  <c r="C500" i="4"/>
  <c r="H500" i="4" s="1"/>
  <c r="D500" i="4"/>
  <c r="E500" i="4"/>
  <c r="F500" i="4"/>
  <c r="G500" i="4"/>
  <c r="C501" i="4"/>
  <c r="H501" i="4" s="1"/>
  <c r="D501" i="4"/>
  <c r="E501" i="4"/>
  <c r="F501" i="4"/>
  <c r="G501" i="4"/>
  <c r="C502" i="4"/>
  <c r="H502" i="4" s="1"/>
  <c r="D502" i="4"/>
  <c r="E502" i="4"/>
  <c r="F502" i="4"/>
  <c r="G502" i="4"/>
  <c r="C503" i="4"/>
  <c r="H503" i="4" s="1"/>
  <c r="D503" i="4"/>
  <c r="E503" i="4"/>
  <c r="F503" i="4"/>
  <c r="G503" i="4"/>
  <c r="C504" i="4"/>
  <c r="H504" i="4" s="1"/>
  <c r="D504" i="4"/>
  <c r="E504" i="4"/>
  <c r="F504" i="4"/>
  <c r="G504" i="4"/>
  <c r="C505" i="4"/>
  <c r="H505" i="4" s="1"/>
  <c r="D505" i="4"/>
  <c r="E505" i="4"/>
  <c r="F505" i="4"/>
  <c r="G505" i="4"/>
  <c r="C506" i="4"/>
  <c r="H506" i="4" s="1"/>
  <c r="D506" i="4"/>
  <c r="E506" i="4"/>
  <c r="F506" i="4"/>
  <c r="G506" i="4"/>
  <c r="C507" i="4"/>
  <c r="H507" i="4" s="1"/>
  <c r="D507" i="4"/>
  <c r="E507" i="4"/>
  <c r="F507" i="4"/>
  <c r="G507" i="4"/>
  <c r="C508" i="4"/>
  <c r="H508" i="4" s="1"/>
  <c r="D508" i="4"/>
  <c r="E508" i="4"/>
  <c r="F508" i="4"/>
  <c r="G508" i="4"/>
  <c r="C509" i="4"/>
  <c r="H509" i="4" s="1"/>
  <c r="D509" i="4"/>
  <c r="E509" i="4"/>
  <c r="F509" i="4"/>
  <c r="G509" i="4"/>
  <c r="C510" i="4"/>
  <c r="H510" i="4" s="1"/>
  <c r="D510" i="4"/>
  <c r="E510" i="4"/>
  <c r="F510" i="4"/>
  <c r="G510" i="4"/>
  <c r="C511" i="4"/>
  <c r="H511" i="4" s="1"/>
  <c r="D511" i="4"/>
  <c r="E511" i="4"/>
  <c r="F511" i="4"/>
  <c r="G511" i="4"/>
  <c r="C512" i="4"/>
  <c r="H512" i="4" s="1"/>
  <c r="D512" i="4"/>
  <c r="E512" i="4"/>
  <c r="F512" i="4"/>
  <c r="G512" i="4"/>
  <c r="C513" i="4"/>
  <c r="H513" i="4" s="1"/>
  <c r="D513" i="4"/>
  <c r="E513" i="4"/>
  <c r="F513" i="4"/>
  <c r="G513" i="4"/>
  <c r="C514" i="4"/>
  <c r="H514" i="4" s="1"/>
  <c r="D514" i="4"/>
  <c r="E514" i="4"/>
  <c r="F514" i="4"/>
  <c r="G514" i="4"/>
  <c r="C515" i="4"/>
  <c r="H515" i="4" s="1"/>
  <c r="D515" i="4"/>
  <c r="E515" i="4"/>
  <c r="F515" i="4"/>
  <c r="G515" i="4"/>
  <c r="C516" i="4"/>
  <c r="H516" i="4" s="1"/>
  <c r="D516" i="4"/>
  <c r="E516" i="4"/>
  <c r="F516" i="4"/>
  <c r="G516" i="4"/>
  <c r="C517" i="4"/>
  <c r="H517" i="4" s="1"/>
  <c r="D517" i="4"/>
  <c r="E517" i="4"/>
  <c r="F517" i="4"/>
  <c r="G517" i="4"/>
  <c r="C518" i="4"/>
  <c r="H518" i="4" s="1"/>
  <c r="D518" i="4"/>
  <c r="E518" i="4"/>
  <c r="F518" i="4"/>
  <c r="G518" i="4"/>
  <c r="C519" i="4"/>
  <c r="H519" i="4" s="1"/>
  <c r="D519" i="4"/>
  <c r="E519" i="4"/>
  <c r="F519" i="4"/>
  <c r="G519" i="4"/>
  <c r="C520" i="4"/>
  <c r="H520" i="4" s="1"/>
  <c r="D520" i="4"/>
  <c r="E520" i="4"/>
  <c r="F520" i="4"/>
  <c r="G520" i="4"/>
  <c r="C521" i="4"/>
  <c r="H521" i="4" s="1"/>
  <c r="D521" i="4"/>
  <c r="E521" i="4"/>
  <c r="F521" i="4"/>
  <c r="G521" i="4"/>
  <c r="C522" i="4"/>
  <c r="H522" i="4" s="1"/>
  <c r="D522" i="4"/>
  <c r="E522" i="4"/>
  <c r="F522" i="4"/>
  <c r="G522" i="4"/>
  <c r="C523" i="4"/>
  <c r="H523" i="4" s="1"/>
  <c r="D523" i="4"/>
  <c r="E523" i="4"/>
  <c r="F523" i="4"/>
  <c r="G523" i="4"/>
  <c r="C524" i="4"/>
  <c r="H524" i="4" s="1"/>
  <c r="D524" i="4"/>
  <c r="E524" i="4"/>
  <c r="F524" i="4"/>
  <c r="G524" i="4"/>
  <c r="C525" i="4"/>
  <c r="H525" i="4" s="1"/>
  <c r="D525" i="4"/>
  <c r="E525" i="4"/>
  <c r="F525" i="4"/>
  <c r="G525" i="4"/>
  <c r="C526" i="4"/>
  <c r="H526" i="4" s="1"/>
  <c r="D526" i="4"/>
  <c r="E526" i="4"/>
  <c r="F526" i="4"/>
  <c r="G526" i="4"/>
  <c r="C527" i="4"/>
  <c r="H527" i="4" s="1"/>
  <c r="D527" i="4"/>
  <c r="E527" i="4"/>
  <c r="F527" i="4"/>
  <c r="G527" i="4"/>
  <c r="C528" i="4"/>
  <c r="H528" i="4" s="1"/>
  <c r="D528" i="4"/>
  <c r="E528" i="4"/>
  <c r="F528" i="4"/>
  <c r="G528" i="4"/>
  <c r="C529" i="4"/>
  <c r="H529" i="4" s="1"/>
  <c r="D529" i="4"/>
  <c r="E529" i="4"/>
  <c r="F529" i="4"/>
  <c r="G529" i="4"/>
  <c r="C530" i="4"/>
  <c r="H530" i="4" s="1"/>
  <c r="D530" i="4"/>
  <c r="E530" i="4"/>
  <c r="F530" i="4"/>
  <c r="G530" i="4"/>
  <c r="C531" i="4"/>
  <c r="H531" i="4" s="1"/>
  <c r="D531" i="4"/>
  <c r="E531" i="4"/>
  <c r="F531" i="4"/>
  <c r="G531" i="4"/>
  <c r="C532" i="4"/>
  <c r="H532" i="4" s="1"/>
  <c r="D532" i="4"/>
  <c r="E532" i="4"/>
  <c r="F532" i="4"/>
  <c r="G532" i="4"/>
  <c r="C533" i="4"/>
  <c r="H533" i="4" s="1"/>
  <c r="D533" i="4"/>
  <c r="E533" i="4"/>
  <c r="F533" i="4"/>
  <c r="G533" i="4"/>
  <c r="C534" i="4"/>
  <c r="H534" i="4" s="1"/>
  <c r="D534" i="4"/>
  <c r="E534" i="4"/>
  <c r="F534" i="4"/>
  <c r="G534" i="4"/>
  <c r="C535" i="4"/>
  <c r="H535" i="4" s="1"/>
  <c r="D535" i="4"/>
  <c r="E535" i="4"/>
  <c r="F535" i="4"/>
  <c r="G535" i="4"/>
  <c r="C536" i="4"/>
  <c r="H536" i="4" s="1"/>
  <c r="D536" i="4"/>
  <c r="E536" i="4"/>
  <c r="F536" i="4"/>
  <c r="G536" i="4"/>
  <c r="C537" i="4"/>
  <c r="H537" i="4" s="1"/>
  <c r="D537" i="4"/>
  <c r="E537" i="4"/>
  <c r="F537" i="4"/>
  <c r="G537" i="4"/>
  <c r="C538" i="4"/>
  <c r="H538" i="4" s="1"/>
  <c r="D538" i="4"/>
  <c r="E538" i="4"/>
  <c r="F538" i="4"/>
  <c r="G538" i="4"/>
  <c r="C539" i="4"/>
  <c r="H539" i="4" s="1"/>
  <c r="D539" i="4"/>
  <c r="E539" i="4"/>
  <c r="F539" i="4"/>
  <c r="G539" i="4"/>
  <c r="C540" i="4"/>
  <c r="H540" i="4" s="1"/>
  <c r="D540" i="4"/>
  <c r="E540" i="4"/>
  <c r="F540" i="4"/>
  <c r="G540" i="4"/>
  <c r="C541" i="4"/>
  <c r="H541" i="4" s="1"/>
  <c r="D541" i="4"/>
  <c r="E541" i="4"/>
  <c r="F541" i="4"/>
  <c r="G541" i="4"/>
  <c r="C542" i="4"/>
  <c r="H542" i="4" s="1"/>
  <c r="D542" i="4"/>
  <c r="E542" i="4"/>
  <c r="F542" i="4"/>
  <c r="G542" i="4"/>
  <c r="C543" i="4"/>
  <c r="H543" i="4" s="1"/>
  <c r="D543" i="4"/>
  <c r="E543" i="4"/>
  <c r="F543" i="4"/>
  <c r="G543" i="4"/>
  <c r="C544" i="4"/>
  <c r="H544" i="4" s="1"/>
  <c r="D544" i="4"/>
  <c r="E544" i="4"/>
  <c r="F544" i="4"/>
  <c r="G544" i="4"/>
  <c r="C545" i="4"/>
  <c r="H545" i="4" s="1"/>
  <c r="D545" i="4"/>
  <c r="E545" i="4"/>
  <c r="F545" i="4"/>
  <c r="G545" i="4"/>
  <c r="C546" i="4"/>
  <c r="H546" i="4" s="1"/>
  <c r="D546" i="4"/>
  <c r="E546" i="4"/>
  <c r="F546" i="4"/>
  <c r="G546" i="4"/>
  <c r="C547" i="4"/>
  <c r="H547" i="4" s="1"/>
  <c r="D547" i="4"/>
  <c r="E547" i="4"/>
  <c r="F547" i="4"/>
  <c r="G547" i="4"/>
  <c r="C548" i="4"/>
  <c r="H548" i="4" s="1"/>
  <c r="D548" i="4"/>
  <c r="E548" i="4"/>
  <c r="F548" i="4"/>
  <c r="G548" i="4"/>
  <c r="C549" i="4"/>
  <c r="H549" i="4" s="1"/>
  <c r="D549" i="4"/>
  <c r="E549" i="4"/>
  <c r="F549" i="4"/>
  <c r="G549" i="4"/>
  <c r="C550" i="4"/>
  <c r="H550" i="4" s="1"/>
  <c r="D550" i="4"/>
  <c r="E550" i="4"/>
  <c r="F550" i="4"/>
  <c r="G550" i="4"/>
  <c r="C551" i="4"/>
  <c r="H551" i="4" s="1"/>
  <c r="D551" i="4"/>
  <c r="E551" i="4"/>
  <c r="F551" i="4"/>
  <c r="G551" i="4"/>
  <c r="C552" i="4"/>
  <c r="H552" i="4" s="1"/>
  <c r="D552" i="4"/>
  <c r="E552" i="4"/>
  <c r="F552" i="4"/>
  <c r="G552" i="4"/>
  <c r="C553" i="4"/>
  <c r="H553" i="4" s="1"/>
  <c r="D553" i="4"/>
  <c r="E553" i="4"/>
  <c r="F553" i="4"/>
  <c r="G553" i="4"/>
  <c r="C554" i="4"/>
  <c r="H554" i="4" s="1"/>
  <c r="D554" i="4"/>
  <c r="E554" i="4"/>
  <c r="F554" i="4"/>
  <c r="G554" i="4"/>
  <c r="C555" i="4"/>
  <c r="H555" i="4" s="1"/>
  <c r="D555" i="4"/>
  <c r="E555" i="4"/>
  <c r="F555" i="4"/>
  <c r="G555" i="4"/>
  <c r="C556" i="4"/>
  <c r="H556" i="4" s="1"/>
  <c r="D556" i="4"/>
  <c r="E556" i="4"/>
  <c r="F556" i="4"/>
  <c r="G556" i="4"/>
  <c r="C557" i="4"/>
  <c r="H557" i="4" s="1"/>
  <c r="D557" i="4"/>
  <c r="E557" i="4"/>
  <c r="F557" i="4"/>
  <c r="G557" i="4"/>
  <c r="C558" i="4"/>
  <c r="H558" i="4" s="1"/>
  <c r="D558" i="4"/>
  <c r="E558" i="4"/>
  <c r="F558" i="4"/>
  <c r="G558" i="4"/>
  <c r="C559" i="4"/>
  <c r="H559" i="4" s="1"/>
  <c r="D559" i="4"/>
  <c r="E559" i="4"/>
  <c r="F559" i="4"/>
  <c r="G559" i="4"/>
  <c r="C560" i="4"/>
  <c r="H560" i="4" s="1"/>
  <c r="D560" i="4"/>
  <c r="E560" i="4"/>
  <c r="F560" i="4"/>
  <c r="G560" i="4"/>
  <c r="C561" i="4"/>
  <c r="H561" i="4" s="1"/>
  <c r="D561" i="4"/>
  <c r="E561" i="4"/>
  <c r="F561" i="4"/>
  <c r="G561" i="4"/>
  <c r="C562" i="4"/>
  <c r="H562" i="4" s="1"/>
  <c r="D562" i="4"/>
  <c r="E562" i="4"/>
  <c r="F562" i="4"/>
  <c r="G562" i="4"/>
  <c r="C563" i="4"/>
  <c r="H563" i="4" s="1"/>
  <c r="D563" i="4"/>
  <c r="E563" i="4"/>
  <c r="F563" i="4"/>
  <c r="G563" i="4"/>
  <c r="C564" i="4"/>
  <c r="H564" i="4" s="1"/>
  <c r="D564" i="4"/>
  <c r="E564" i="4"/>
  <c r="F564" i="4"/>
  <c r="G564" i="4"/>
  <c r="C565" i="4"/>
  <c r="H565" i="4" s="1"/>
  <c r="D565" i="4"/>
  <c r="E565" i="4"/>
  <c r="F565" i="4"/>
  <c r="G565" i="4"/>
  <c r="C566" i="4"/>
  <c r="H566" i="4" s="1"/>
  <c r="D566" i="4"/>
  <c r="E566" i="4"/>
  <c r="F566" i="4"/>
  <c r="G566" i="4"/>
  <c r="C567" i="4"/>
  <c r="H567" i="4" s="1"/>
  <c r="D567" i="4"/>
  <c r="E567" i="4"/>
  <c r="F567" i="4"/>
  <c r="G567" i="4"/>
  <c r="C568" i="4"/>
  <c r="H568" i="4" s="1"/>
  <c r="D568" i="4"/>
  <c r="E568" i="4"/>
  <c r="F568" i="4"/>
  <c r="G568" i="4"/>
  <c r="C569" i="4"/>
  <c r="H569" i="4" s="1"/>
  <c r="D569" i="4"/>
  <c r="E569" i="4"/>
  <c r="F569" i="4"/>
  <c r="G569" i="4"/>
  <c r="C570" i="4"/>
  <c r="H570" i="4" s="1"/>
  <c r="D570" i="4"/>
  <c r="E570" i="4"/>
  <c r="F570" i="4"/>
  <c r="G570" i="4"/>
  <c r="C571" i="4"/>
  <c r="H571" i="4" s="1"/>
  <c r="D571" i="4"/>
  <c r="E571" i="4"/>
  <c r="F571" i="4"/>
  <c r="G571" i="4"/>
  <c r="C572" i="4"/>
  <c r="H572" i="4" s="1"/>
  <c r="D572" i="4"/>
  <c r="E572" i="4"/>
  <c r="F572" i="4"/>
  <c r="G572" i="4"/>
  <c r="C573" i="4"/>
  <c r="H573" i="4" s="1"/>
  <c r="D573" i="4"/>
  <c r="E573" i="4"/>
  <c r="F573" i="4"/>
  <c r="G573" i="4"/>
  <c r="C574" i="4"/>
  <c r="H574" i="4" s="1"/>
  <c r="D574" i="4"/>
  <c r="E574" i="4"/>
  <c r="F574" i="4"/>
  <c r="G574" i="4"/>
  <c r="C575" i="4"/>
  <c r="H575" i="4" s="1"/>
  <c r="D575" i="4"/>
  <c r="E575" i="4"/>
  <c r="F575" i="4"/>
  <c r="G575" i="4"/>
  <c r="C576" i="4"/>
  <c r="H576" i="4" s="1"/>
  <c r="D576" i="4"/>
  <c r="E576" i="4"/>
  <c r="F576" i="4"/>
  <c r="G576" i="4"/>
  <c r="C577" i="4"/>
  <c r="H577" i="4" s="1"/>
  <c r="D577" i="4"/>
  <c r="E577" i="4"/>
  <c r="F577" i="4"/>
  <c r="G577" i="4"/>
  <c r="C578" i="4"/>
  <c r="H578" i="4" s="1"/>
  <c r="D578" i="4"/>
  <c r="E578" i="4"/>
  <c r="F578" i="4"/>
  <c r="G578" i="4"/>
  <c r="C579" i="4"/>
  <c r="H579" i="4" s="1"/>
  <c r="D579" i="4"/>
  <c r="E579" i="4"/>
  <c r="F579" i="4"/>
  <c r="G579" i="4"/>
  <c r="C580" i="4"/>
  <c r="H580" i="4" s="1"/>
  <c r="D580" i="4"/>
  <c r="E580" i="4"/>
  <c r="F580" i="4"/>
  <c r="G580" i="4"/>
  <c r="C581" i="4"/>
  <c r="H581" i="4" s="1"/>
  <c r="D581" i="4"/>
  <c r="E581" i="4"/>
  <c r="F581" i="4"/>
  <c r="G581" i="4"/>
  <c r="C582" i="4"/>
  <c r="H582" i="4" s="1"/>
  <c r="D582" i="4"/>
  <c r="E582" i="4"/>
  <c r="F582" i="4"/>
  <c r="G582" i="4"/>
  <c r="C583" i="4"/>
  <c r="H583" i="4" s="1"/>
  <c r="D583" i="4"/>
  <c r="E583" i="4"/>
  <c r="F583" i="4"/>
  <c r="G583" i="4"/>
  <c r="C584" i="4"/>
  <c r="H584" i="4" s="1"/>
  <c r="D584" i="4"/>
  <c r="E584" i="4"/>
  <c r="F584" i="4"/>
  <c r="G584" i="4"/>
  <c r="C585" i="4"/>
  <c r="H585" i="4" s="1"/>
  <c r="D585" i="4"/>
  <c r="E585" i="4"/>
  <c r="F585" i="4"/>
  <c r="G585" i="4"/>
  <c r="C586" i="4"/>
  <c r="H586" i="4" s="1"/>
  <c r="D586" i="4"/>
  <c r="E586" i="4"/>
  <c r="F586" i="4"/>
  <c r="G586" i="4"/>
  <c r="C587" i="4"/>
  <c r="H587" i="4" s="1"/>
  <c r="D587" i="4"/>
  <c r="E587" i="4"/>
  <c r="F587" i="4"/>
  <c r="G587" i="4"/>
  <c r="C588" i="4"/>
  <c r="H588" i="4" s="1"/>
  <c r="D588" i="4"/>
  <c r="E588" i="4"/>
  <c r="F588" i="4"/>
  <c r="G588" i="4"/>
  <c r="C589" i="4"/>
  <c r="H589" i="4" s="1"/>
  <c r="D589" i="4"/>
  <c r="E589" i="4"/>
  <c r="F589" i="4"/>
  <c r="G589" i="4"/>
  <c r="C590" i="4"/>
  <c r="H590" i="4" s="1"/>
  <c r="D590" i="4"/>
  <c r="E590" i="4"/>
  <c r="F590" i="4"/>
  <c r="G590" i="4"/>
  <c r="C591" i="4"/>
  <c r="H591" i="4" s="1"/>
  <c r="D591" i="4"/>
  <c r="E591" i="4"/>
  <c r="F591" i="4"/>
  <c r="G591" i="4"/>
  <c r="C592" i="4"/>
  <c r="H592" i="4" s="1"/>
  <c r="D592" i="4"/>
  <c r="E592" i="4"/>
  <c r="F592" i="4"/>
  <c r="G592" i="4"/>
  <c r="C593" i="4"/>
  <c r="H593" i="4" s="1"/>
  <c r="D593" i="4"/>
  <c r="E593" i="4"/>
  <c r="F593" i="4"/>
  <c r="G593" i="4"/>
  <c r="C594" i="4"/>
  <c r="H594" i="4" s="1"/>
  <c r="D594" i="4"/>
  <c r="E594" i="4"/>
  <c r="F594" i="4"/>
  <c r="G594" i="4"/>
  <c r="C595" i="4"/>
  <c r="H595" i="4" s="1"/>
  <c r="D595" i="4"/>
  <c r="E595" i="4"/>
  <c r="F595" i="4"/>
  <c r="G595" i="4"/>
  <c r="C596" i="4"/>
  <c r="H596" i="4" s="1"/>
  <c r="D596" i="4"/>
  <c r="E596" i="4"/>
  <c r="F596" i="4"/>
  <c r="G596" i="4"/>
  <c r="C597" i="4"/>
  <c r="H597" i="4" s="1"/>
  <c r="D597" i="4"/>
  <c r="E597" i="4"/>
  <c r="F597" i="4"/>
  <c r="G597" i="4"/>
  <c r="C598" i="4"/>
  <c r="H598" i="4" s="1"/>
  <c r="D598" i="4"/>
  <c r="E598" i="4"/>
  <c r="F598" i="4"/>
  <c r="G598" i="4"/>
  <c r="C599" i="4"/>
  <c r="H599" i="4" s="1"/>
  <c r="D599" i="4"/>
  <c r="E599" i="4"/>
  <c r="F599" i="4"/>
  <c r="G599" i="4"/>
  <c r="C600" i="4"/>
  <c r="H600" i="4" s="1"/>
  <c r="D600" i="4"/>
  <c r="E600" i="4"/>
  <c r="F600" i="4"/>
  <c r="G600" i="4"/>
  <c r="C601" i="4"/>
  <c r="H601" i="4" s="1"/>
  <c r="D601" i="4"/>
  <c r="E601" i="4"/>
  <c r="F601" i="4"/>
  <c r="G601" i="4"/>
  <c r="C602" i="4"/>
  <c r="H602" i="4" s="1"/>
  <c r="D602" i="4"/>
  <c r="E602" i="4"/>
  <c r="F602" i="4"/>
  <c r="G602" i="4"/>
  <c r="C603" i="4"/>
  <c r="H603" i="4" s="1"/>
  <c r="D603" i="4"/>
  <c r="E603" i="4"/>
  <c r="F603" i="4"/>
  <c r="G603" i="4"/>
  <c r="C604" i="4"/>
  <c r="H604" i="4" s="1"/>
  <c r="D604" i="4"/>
  <c r="E604" i="4"/>
  <c r="F604" i="4"/>
  <c r="G604" i="4"/>
  <c r="C605" i="4"/>
  <c r="H605" i="4" s="1"/>
  <c r="D605" i="4"/>
  <c r="E605" i="4"/>
  <c r="F605" i="4"/>
  <c r="G605" i="4"/>
  <c r="C606" i="4"/>
  <c r="H606" i="4" s="1"/>
  <c r="D606" i="4"/>
  <c r="E606" i="4"/>
  <c r="F606" i="4"/>
  <c r="G606" i="4"/>
  <c r="C607" i="4"/>
  <c r="H607" i="4" s="1"/>
  <c r="D607" i="4"/>
  <c r="E607" i="4"/>
  <c r="F607" i="4"/>
  <c r="G607" i="4"/>
  <c r="C608" i="4"/>
  <c r="H608" i="4" s="1"/>
  <c r="D608" i="4"/>
  <c r="E608" i="4"/>
  <c r="F608" i="4"/>
  <c r="G608" i="4"/>
  <c r="C609" i="4"/>
  <c r="H609" i="4" s="1"/>
  <c r="D609" i="4"/>
  <c r="E609" i="4"/>
  <c r="F609" i="4"/>
  <c r="G609" i="4"/>
  <c r="C610" i="4"/>
  <c r="H610" i="4" s="1"/>
  <c r="D610" i="4"/>
  <c r="E610" i="4"/>
  <c r="F610" i="4"/>
  <c r="G610" i="4"/>
  <c r="C611" i="4"/>
  <c r="H611" i="4" s="1"/>
  <c r="D611" i="4"/>
  <c r="E611" i="4"/>
  <c r="F611" i="4"/>
  <c r="G611" i="4"/>
  <c r="C612" i="4"/>
  <c r="H612" i="4" s="1"/>
  <c r="D612" i="4"/>
  <c r="E612" i="4"/>
  <c r="F612" i="4"/>
  <c r="G612" i="4"/>
  <c r="C613" i="4"/>
  <c r="H613" i="4" s="1"/>
  <c r="D613" i="4"/>
  <c r="E613" i="4"/>
  <c r="F613" i="4"/>
  <c r="G613" i="4"/>
  <c r="C614" i="4"/>
  <c r="H614" i="4" s="1"/>
  <c r="D614" i="4"/>
  <c r="E614" i="4"/>
  <c r="F614" i="4"/>
  <c r="G614" i="4"/>
  <c r="C615" i="4"/>
  <c r="H615" i="4" s="1"/>
  <c r="D615" i="4"/>
  <c r="E615" i="4"/>
  <c r="F615" i="4"/>
  <c r="G615" i="4"/>
  <c r="C616" i="4"/>
  <c r="H616" i="4" s="1"/>
  <c r="D616" i="4"/>
  <c r="E616" i="4"/>
  <c r="F616" i="4"/>
  <c r="G616" i="4"/>
  <c r="C617" i="4"/>
  <c r="H617" i="4" s="1"/>
  <c r="D617" i="4"/>
  <c r="E617" i="4"/>
  <c r="F617" i="4"/>
  <c r="G617" i="4"/>
  <c r="C618" i="4"/>
  <c r="H618" i="4" s="1"/>
  <c r="D618" i="4"/>
  <c r="E618" i="4"/>
  <c r="F618" i="4"/>
  <c r="G618" i="4"/>
  <c r="C619" i="4"/>
  <c r="H619" i="4" s="1"/>
  <c r="D619" i="4"/>
  <c r="E619" i="4"/>
  <c r="F619" i="4"/>
  <c r="G619" i="4"/>
  <c r="C620" i="4"/>
  <c r="H620" i="4" s="1"/>
  <c r="D620" i="4"/>
  <c r="E620" i="4"/>
  <c r="F620" i="4"/>
  <c r="G620" i="4"/>
  <c r="C621" i="4"/>
  <c r="H621" i="4" s="1"/>
  <c r="D621" i="4"/>
  <c r="E621" i="4"/>
  <c r="F621" i="4"/>
  <c r="G621" i="4"/>
  <c r="C622" i="4"/>
  <c r="H622" i="4" s="1"/>
  <c r="D622" i="4"/>
  <c r="E622" i="4"/>
  <c r="F622" i="4"/>
  <c r="G622" i="4"/>
  <c r="C623" i="4"/>
  <c r="H623" i="4" s="1"/>
  <c r="D623" i="4"/>
  <c r="E623" i="4"/>
  <c r="F623" i="4"/>
  <c r="G623" i="4"/>
  <c r="C624" i="4"/>
  <c r="H624" i="4" s="1"/>
  <c r="D624" i="4"/>
  <c r="E624" i="4"/>
  <c r="F624" i="4"/>
  <c r="G624" i="4"/>
  <c r="C625" i="4"/>
  <c r="H625" i="4" s="1"/>
  <c r="D625" i="4"/>
  <c r="E625" i="4"/>
  <c r="F625" i="4"/>
  <c r="G625" i="4"/>
  <c r="C626" i="4"/>
  <c r="H626" i="4" s="1"/>
  <c r="D626" i="4"/>
  <c r="E626" i="4"/>
  <c r="F626" i="4"/>
  <c r="G626" i="4"/>
  <c r="C627" i="4"/>
  <c r="H627" i="4" s="1"/>
  <c r="D627" i="4"/>
  <c r="E627" i="4"/>
  <c r="F627" i="4"/>
  <c r="G627" i="4"/>
  <c r="C628" i="4"/>
  <c r="H628" i="4" s="1"/>
  <c r="D628" i="4"/>
  <c r="E628" i="4"/>
  <c r="F628" i="4"/>
  <c r="G628" i="4"/>
  <c r="C629" i="4"/>
  <c r="H629" i="4" s="1"/>
  <c r="D629" i="4"/>
  <c r="E629" i="4"/>
  <c r="F629" i="4"/>
  <c r="G629" i="4"/>
  <c r="C630" i="4"/>
  <c r="H630" i="4" s="1"/>
  <c r="D630" i="4"/>
  <c r="E630" i="4"/>
  <c r="F630" i="4"/>
  <c r="G630" i="4"/>
  <c r="C631" i="4"/>
  <c r="H631" i="4" s="1"/>
  <c r="D631" i="4"/>
  <c r="E631" i="4"/>
  <c r="F631" i="4"/>
  <c r="G631" i="4"/>
  <c r="C632" i="4"/>
  <c r="H632" i="4" s="1"/>
  <c r="D632" i="4"/>
  <c r="E632" i="4"/>
  <c r="F632" i="4"/>
  <c r="G632" i="4"/>
  <c r="C633" i="4"/>
  <c r="H633" i="4" s="1"/>
  <c r="D633" i="4"/>
  <c r="E633" i="4"/>
  <c r="F633" i="4"/>
  <c r="G633" i="4"/>
  <c r="C634" i="4"/>
  <c r="H634" i="4" s="1"/>
  <c r="D634" i="4"/>
  <c r="E634" i="4"/>
  <c r="F634" i="4"/>
  <c r="G634" i="4"/>
  <c r="C635" i="4"/>
  <c r="H635" i="4" s="1"/>
  <c r="D635" i="4"/>
  <c r="E635" i="4"/>
  <c r="F635" i="4"/>
  <c r="G635" i="4"/>
  <c r="C636" i="4"/>
  <c r="H636" i="4" s="1"/>
  <c r="D636" i="4"/>
  <c r="E636" i="4"/>
  <c r="F636" i="4"/>
  <c r="G636" i="4"/>
  <c r="C637" i="4"/>
  <c r="H637" i="4" s="1"/>
  <c r="D637" i="4"/>
  <c r="E637" i="4"/>
  <c r="F637" i="4"/>
  <c r="G637" i="4"/>
  <c r="C638" i="4"/>
  <c r="H638" i="4" s="1"/>
  <c r="D638" i="4"/>
  <c r="E638" i="4"/>
  <c r="F638" i="4"/>
  <c r="G638" i="4"/>
  <c r="C639" i="4"/>
  <c r="H639" i="4" s="1"/>
  <c r="D639" i="4"/>
  <c r="E639" i="4"/>
  <c r="F639" i="4"/>
  <c r="G639" i="4"/>
  <c r="C640" i="4"/>
  <c r="H640" i="4" s="1"/>
  <c r="D640" i="4"/>
  <c r="E640" i="4"/>
  <c r="F640" i="4"/>
  <c r="G640" i="4"/>
  <c r="C641" i="4"/>
  <c r="H641" i="4" s="1"/>
  <c r="D641" i="4"/>
  <c r="E641" i="4"/>
  <c r="F641" i="4"/>
  <c r="G641" i="4"/>
  <c r="C642" i="4"/>
  <c r="H642" i="4" s="1"/>
  <c r="D642" i="4"/>
  <c r="E642" i="4"/>
  <c r="F642" i="4"/>
  <c r="G642" i="4"/>
  <c r="C643" i="4"/>
  <c r="H643" i="4" s="1"/>
  <c r="D643" i="4"/>
  <c r="E643" i="4"/>
  <c r="F643" i="4"/>
  <c r="G643" i="4"/>
  <c r="C644" i="4"/>
  <c r="H644" i="4" s="1"/>
  <c r="D644" i="4"/>
  <c r="E644" i="4"/>
  <c r="F644" i="4"/>
  <c r="G644" i="4"/>
  <c r="C645" i="4"/>
  <c r="H645" i="4" s="1"/>
  <c r="D645" i="4"/>
  <c r="E645" i="4"/>
  <c r="F645" i="4"/>
  <c r="G645" i="4"/>
  <c r="C646" i="4"/>
  <c r="H646" i="4" s="1"/>
  <c r="D646" i="4"/>
  <c r="E646" i="4"/>
  <c r="F646" i="4"/>
  <c r="G646" i="4"/>
  <c r="C647" i="4"/>
  <c r="H647" i="4" s="1"/>
  <c r="D647" i="4"/>
  <c r="E647" i="4"/>
  <c r="F647" i="4"/>
  <c r="G647" i="4"/>
  <c r="C648" i="4"/>
  <c r="H648" i="4" s="1"/>
  <c r="D648" i="4"/>
  <c r="E648" i="4"/>
  <c r="F648" i="4"/>
  <c r="G648" i="4"/>
  <c r="C649" i="4"/>
  <c r="H649" i="4" s="1"/>
  <c r="D649" i="4"/>
  <c r="E649" i="4"/>
  <c r="F649" i="4"/>
  <c r="G649" i="4"/>
  <c r="C650" i="4"/>
  <c r="H650" i="4" s="1"/>
  <c r="D650" i="4"/>
  <c r="E650" i="4"/>
  <c r="F650" i="4"/>
  <c r="G650" i="4"/>
  <c r="C651" i="4"/>
  <c r="H651" i="4" s="1"/>
  <c r="D651" i="4"/>
  <c r="E651" i="4"/>
  <c r="F651" i="4"/>
  <c r="G651" i="4"/>
  <c r="C652" i="4"/>
  <c r="H652" i="4" s="1"/>
  <c r="D652" i="4"/>
  <c r="E652" i="4"/>
  <c r="F652" i="4"/>
  <c r="G652" i="4"/>
  <c r="C653" i="4"/>
  <c r="H653" i="4" s="1"/>
  <c r="D653" i="4"/>
  <c r="E653" i="4"/>
  <c r="F653" i="4"/>
  <c r="G653" i="4"/>
  <c r="C654" i="4"/>
  <c r="H654" i="4" s="1"/>
  <c r="D654" i="4"/>
  <c r="E654" i="4"/>
  <c r="F654" i="4"/>
  <c r="G654" i="4"/>
  <c r="C655" i="4"/>
  <c r="H655" i="4" s="1"/>
  <c r="D655" i="4"/>
  <c r="E655" i="4"/>
  <c r="F655" i="4"/>
  <c r="G655" i="4"/>
  <c r="C656" i="4"/>
  <c r="H656" i="4" s="1"/>
  <c r="D656" i="4"/>
  <c r="E656" i="4"/>
  <c r="F656" i="4"/>
  <c r="G656" i="4"/>
  <c r="C657" i="4"/>
  <c r="H657" i="4" s="1"/>
  <c r="D657" i="4"/>
  <c r="E657" i="4"/>
  <c r="F657" i="4"/>
  <c r="G657" i="4"/>
  <c r="C658" i="4"/>
  <c r="H658" i="4" s="1"/>
  <c r="D658" i="4"/>
  <c r="E658" i="4"/>
  <c r="F658" i="4"/>
  <c r="G658" i="4"/>
  <c r="C659" i="4"/>
  <c r="H659" i="4" s="1"/>
  <c r="D659" i="4"/>
  <c r="E659" i="4"/>
  <c r="F659" i="4"/>
  <c r="G659" i="4"/>
  <c r="C660" i="4"/>
  <c r="H660" i="4" s="1"/>
  <c r="D660" i="4"/>
  <c r="E660" i="4"/>
  <c r="F660" i="4"/>
  <c r="G660" i="4"/>
  <c r="C661" i="4"/>
  <c r="H661" i="4" s="1"/>
  <c r="D661" i="4"/>
  <c r="E661" i="4"/>
  <c r="F661" i="4"/>
  <c r="G661" i="4"/>
  <c r="C662" i="4"/>
  <c r="H662" i="4" s="1"/>
  <c r="D662" i="4"/>
  <c r="E662" i="4"/>
  <c r="F662" i="4"/>
  <c r="G662" i="4"/>
  <c r="C663" i="4"/>
  <c r="H663" i="4" s="1"/>
  <c r="D663" i="4"/>
  <c r="E663" i="4"/>
  <c r="F663" i="4"/>
  <c r="G663" i="4"/>
  <c r="C664" i="4"/>
  <c r="H664" i="4" s="1"/>
  <c r="D664" i="4"/>
  <c r="E664" i="4"/>
  <c r="F664" i="4"/>
  <c r="G664" i="4"/>
  <c r="C665" i="4"/>
  <c r="H665" i="4" s="1"/>
  <c r="D665" i="4"/>
  <c r="E665" i="4"/>
  <c r="F665" i="4"/>
  <c r="G665" i="4"/>
  <c r="C666" i="4"/>
  <c r="H666" i="4" s="1"/>
  <c r="D666" i="4"/>
  <c r="E666" i="4"/>
  <c r="F666" i="4"/>
  <c r="G666" i="4"/>
  <c r="C667" i="4"/>
  <c r="H667" i="4" s="1"/>
  <c r="D667" i="4"/>
  <c r="E667" i="4"/>
  <c r="F667" i="4"/>
  <c r="G667" i="4"/>
  <c r="C668" i="4"/>
  <c r="H668" i="4" s="1"/>
  <c r="D668" i="4"/>
  <c r="E668" i="4"/>
  <c r="F668" i="4"/>
  <c r="G668" i="4"/>
  <c r="C669" i="4"/>
  <c r="H669" i="4" s="1"/>
  <c r="D669" i="4"/>
  <c r="E669" i="4"/>
  <c r="F669" i="4"/>
  <c r="G669" i="4"/>
  <c r="C670" i="4"/>
  <c r="H670" i="4" s="1"/>
  <c r="D670" i="4"/>
  <c r="E670" i="4"/>
  <c r="F670" i="4"/>
  <c r="G670" i="4"/>
  <c r="C671" i="4"/>
  <c r="H671" i="4" s="1"/>
  <c r="D671" i="4"/>
  <c r="E671" i="4"/>
  <c r="F671" i="4"/>
  <c r="G671" i="4"/>
  <c r="C672" i="4"/>
  <c r="H672" i="4" s="1"/>
  <c r="D672" i="4"/>
  <c r="E672" i="4"/>
  <c r="F672" i="4"/>
  <c r="G672" i="4"/>
  <c r="C673" i="4"/>
  <c r="H673" i="4" s="1"/>
  <c r="D673" i="4"/>
  <c r="E673" i="4"/>
  <c r="F673" i="4"/>
  <c r="G673" i="4"/>
  <c r="C674" i="4"/>
  <c r="H674" i="4" s="1"/>
  <c r="D674" i="4"/>
  <c r="E674" i="4"/>
  <c r="F674" i="4"/>
  <c r="G674" i="4"/>
  <c r="C675" i="4"/>
  <c r="H675" i="4" s="1"/>
  <c r="D675" i="4"/>
  <c r="E675" i="4"/>
  <c r="F675" i="4"/>
  <c r="G675" i="4"/>
  <c r="C676" i="4"/>
  <c r="H676" i="4" s="1"/>
  <c r="D676" i="4"/>
  <c r="E676" i="4"/>
  <c r="F676" i="4"/>
  <c r="G676" i="4"/>
  <c r="C677" i="4"/>
  <c r="H677" i="4" s="1"/>
  <c r="D677" i="4"/>
  <c r="E677" i="4"/>
  <c r="F677" i="4"/>
  <c r="G677" i="4"/>
  <c r="C678" i="4"/>
  <c r="H678" i="4" s="1"/>
  <c r="D678" i="4"/>
  <c r="E678" i="4"/>
  <c r="F678" i="4"/>
  <c r="G678" i="4"/>
  <c r="C679" i="4"/>
  <c r="H679" i="4" s="1"/>
  <c r="D679" i="4"/>
  <c r="E679" i="4"/>
  <c r="F679" i="4"/>
  <c r="G679" i="4"/>
  <c r="C680" i="4"/>
  <c r="H680" i="4" s="1"/>
  <c r="D680" i="4"/>
  <c r="E680" i="4"/>
  <c r="F680" i="4"/>
  <c r="G680" i="4"/>
  <c r="C681" i="4"/>
  <c r="H681" i="4" s="1"/>
  <c r="D681" i="4"/>
  <c r="E681" i="4"/>
  <c r="F681" i="4"/>
  <c r="G681" i="4"/>
  <c r="C682" i="4"/>
  <c r="H682" i="4" s="1"/>
  <c r="D682" i="4"/>
  <c r="E682" i="4"/>
  <c r="F682" i="4"/>
  <c r="G682" i="4"/>
  <c r="C683" i="4"/>
  <c r="H683" i="4" s="1"/>
  <c r="D683" i="4"/>
  <c r="E683" i="4"/>
  <c r="F683" i="4"/>
  <c r="G683" i="4"/>
  <c r="C684" i="4"/>
  <c r="H684" i="4" s="1"/>
  <c r="D684" i="4"/>
  <c r="E684" i="4"/>
  <c r="F684" i="4"/>
  <c r="G684" i="4"/>
  <c r="C685" i="4"/>
  <c r="H685" i="4" s="1"/>
  <c r="D685" i="4"/>
  <c r="E685" i="4"/>
  <c r="F685" i="4"/>
  <c r="G685" i="4"/>
  <c r="C686" i="4"/>
  <c r="H686" i="4" s="1"/>
  <c r="D686" i="4"/>
  <c r="E686" i="4"/>
  <c r="F686" i="4"/>
  <c r="G686" i="4"/>
  <c r="C687" i="4"/>
  <c r="H687" i="4" s="1"/>
  <c r="D687" i="4"/>
  <c r="E687" i="4"/>
  <c r="F687" i="4"/>
  <c r="G687" i="4"/>
  <c r="C688" i="4"/>
  <c r="H688" i="4" s="1"/>
  <c r="D688" i="4"/>
  <c r="E688" i="4"/>
  <c r="F688" i="4"/>
  <c r="G688" i="4"/>
  <c r="C689" i="4"/>
  <c r="H689" i="4" s="1"/>
  <c r="D689" i="4"/>
  <c r="E689" i="4"/>
  <c r="F689" i="4"/>
  <c r="G689" i="4"/>
  <c r="C690" i="4"/>
  <c r="H690" i="4" s="1"/>
  <c r="D690" i="4"/>
  <c r="E690" i="4"/>
  <c r="F690" i="4"/>
  <c r="G690" i="4"/>
  <c r="C691" i="4"/>
  <c r="H691" i="4" s="1"/>
  <c r="D691" i="4"/>
  <c r="E691" i="4"/>
  <c r="F691" i="4"/>
  <c r="G691" i="4"/>
  <c r="C692" i="4"/>
  <c r="H692" i="4" s="1"/>
  <c r="D692" i="4"/>
  <c r="E692" i="4"/>
  <c r="F692" i="4"/>
  <c r="G692" i="4"/>
  <c r="C693" i="4"/>
  <c r="H693" i="4" s="1"/>
  <c r="D693" i="4"/>
  <c r="E693" i="4"/>
  <c r="F693" i="4"/>
  <c r="G693" i="4"/>
  <c r="C694" i="4"/>
  <c r="H694" i="4" s="1"/>
  <c r="D694" i="4"/>
  <c r="E694" i="4"/>
  <c r="F694" i="4"/>
  <c r="G694" i="4"/>
  <c r="C695" i="4"/>
  <c r="H695" i="4" s="1"/>
  <c r="D695" i="4"/>
  <c r="E695" i="4"/>
  <c r="F695" i="4"/>
  <c r="G695" i="4"/>
  <c r="C696" i="4"/>
  <c r="H696" i="4" s="1"/>
  <c r="D696" i="4"/>
  <c r="E696" i="4"/>
  <c r="F696" i="4"/>
  <c r="G696" i="4"/>
  <c r="C697" i="4"/>
  <c r="H697" i="4" s="1"/>
  <c r="D697" i="4"/>
  <c r="E697" i="4"/>
  <c r="F697" i="4"/>
  <c r="G697" i="4"/>
  <c r="C698" i="4"/>
  <c r="H698" i="4" s="1"/>
  <c r="D698" i="4"/>
  <c r="E698" i="4"/>
  <c r="F698" i="4"/>
  <c r="G698" i="4"/>
  <c r="C699" i="4"/>
  <c r="H699" i="4" s="1"/>
  <c r="D699" i="4"/>
  <c r="E699" i="4"/>
  <c r="F699" i="4"/>
  <c r="G699" i="4"/>
  <c r="C700" i="4"/>
  <c r="H700" i="4" s="1"/>
  <c r="D700" i="4"/>
  <c r="E700" i="4"/>
  <c r="F700" i="4"/>
  <c r="G700" i="4"/>
  <c r="C701" i="4"/>
  <c r="H701" i="4" s="1"/>
  <c r="D701" i="4"/>
  <c r="E701" i="4"/>
  <c r="F701" i="4"/>
  <c r="G701" i="4"/>
  <c r="C702" i="4"/>
  <c r="H702" i="4" s="1"/>
  <c r="D702" i="4"/>
  <c r="E702" i="4"/>
  <c r="F702" i="4"/>
  <c r="G702" i="4"/>
  <c r="C703" i="4"/>
  <c r="H703" i="4" s="1"/>
  <c r="D703" i="4"/>
  <c r="E703" i="4"/>
  <c r="F703" i="4"/>
  <c r="G703" i="4"/>
  <c r="C704" i="4"/>
  <c r="H704" i="4" s="1"/>
  <c r="D704" i="4"/>
  <c r="E704" i="4"/>
  <c r="F704" i="4"/>
  <c r="G704" i="4"/>
  <c r="C705" i="4"/>
  <c r="H705" i="4" s="1"/>
  <c r="D705" i="4"/>
  <c r="E705" i="4"/>
  <c r="F705" i="4"/>
  <c r="G705" i="4"/>
  <c r="C706" i="4"/>
  <c r="H706" i="4" s="1"/>
  <c r="D706" i="4"/>
  <c r="E706" i="4"/>
  <c r="F706" i="4"/>
  <c r="G706" i="4"/>
  <c r="C707" i="4"/>
  <c r="H707" i="4" s="1"/>
  <c r="D707" i="4"/>
  <c r="E707" i="4"/>
  <c r="F707" i="4"/>
  <c r="G707" i="4"/>
  <c r="C708" i="4"/>
  <c r="H708" i="4" s="1"/>
  <c r="D708" i="4"/>
  <c r="E708" i="4"/>
  <c r="F708" i="4"/>
  <c r="G708" i="4"/>
  <c r="C709" i="4"/>
  <c r="H709" i="4" s="1"/>
  <c r="D709" i="4"/>
  <c r="E709" i="4"/>
  <c r="F709" i="4"/>
  <c r="G709" i="4"/>
  <c r="C710" i="4"/>
  <c r="H710" i="4" s="1"/>
  <c r="D710" i="4"/>
  <c r="E710" i="4"/>
  <c r="F710" i="4"/>
  <c r="G710" i="4"/>
  <c r="C711" i="4"/>
  <c r="H711" i="4" s="1"/>
  <c r="D711" i="4"/>
  <c r="E711" i="4"/>
  <c r="F711" i="4"/>
  <c r="G711" i="4"/>
  <c r="C712" i="4"/>
  <c r="H712" i="4" s="1"/>
  <c r="D712" i="4"/>
  <c r="E712" i="4"/>
  <c r="F712" i="4"/>
  <c r="G712" i="4"/>
  <c r="C713" i="4"/>
  <c r="H713" i="4" s="1"/>
  <c r="D713" i="4"/>
  <c r="E713" i="4"/>
  <c r="F713" i="4"/>
  <c r="G713" i="4"/>
  <c r="C714" i="4"/>
  <c r="H714" i="4" s="1"/>
  <c r="D714" i="4"/>
  <c r="E714" i="4"/>
  <c r="F714" i="4"/>
  <c r="G714" i="4"/>
  <c r="C715" i="4"/>
  <c r="H715" i="4" s="1"/>
  <c r="D715" i="4"/>
  <c r="E715" i="4"/>
  <c r="F715" i="4"/>
  <c r="G715" i="4"/>
  <c r="C716" i="4"/>
  <c r="H716" i="4" s="1"/>
  <c r="D716" i="4"/>
  <c r="E716" i="4"/>
  <c r="F716" i="4"/>
  <c r="G716" i="4"/>
  <c r="C717" i="4"/>
  <c r="H717" i="4" s="1"/>
  <c r="D717" i="4"/>
  <c r="E717" i="4"/>
  <c r="F717" i="4"/>
  <c r="G717" i="4"/>
  <c r="C718" i="4"/>
  <c r="H718" i="4" s="1"/>
  <c r="D718" i="4"/>
  <c r="E718" i="4"/>
  <c r="F718" i="4"/>
  <c r="G718" i="4"/>
  <c r="C719" i="4"/>
  <c r="H719" i="4" s="1"/>
  <c r="D719" i="4"/>
  <c r="E719" i="4"/>
  <c r="F719" i="4"/>
  <c r="G719" i="4"/>
  <c r="C720" i="4"/>
  <c r="H720" i="4" s="1"/>
  <c r="D720" i="4"/>
  <c r="E720" i="4"/>
  <c r="F720" i="4"/>
  <c r="G720" i="4"/>
  <c r="C721" i="4"/>
  <c r="H721" i="4" s="1"/>
  <c r="D721" i="4"/>
  <c r="E721" i="4"/>
  <c r="F721" i="4"/>
  <c r="G721" i="4"/>
  <c r="C722" i="4"/>
  <c r="H722" i="4" s="1"/>
  <c r="D722" i="4"/>
  <c r="E722" i="4"/>
  <c r="F722" i="4"/>
  <c r="G722" i="4"/>
  <c r="C723" i="4"/>
  <c r="H723" i="4" s="1"/>
  <c r="D723" i="4"/>
  <c r="E723" i="4"/>
  <c r="F723" i="4"/>
  <c r="G723" i="4"/>
  <c r="C724" i="4"/>
  <c r="H724" i="4" s="1"/>
  <c r="D724" i="4"/>
  <c r="E724" i="4"/>
  <c r="F724" i="4"/>
  <c r="G724" i="4"/>
  <c r="C725" i="4"/>
  <c r="H725" i="4" s="1"/>
  <c r="D725" i="4"/>
  <c r="E725" i="4"/>
  <c r="F725" i="4"/>
  <c r="G725" i="4"/>
  <c r="C726" i="4"/>
  <c r="H726" i="4" s="1"/>
  <c r="D726" i="4"/>
  <c r="E726" i="4"/>
  <c r="F726" i="4"/>
  <c r="G726" i="4"/>
  <c r="C727" i="4"/>
  <c r="H727" i="4" s="1"/>
  <c r="D727" i="4"/>
  <c r="E727" i="4"/>
  <c r="F727" i="4"/>
  <c r="G727" i="4"/>
  <c r="C728" i="4"/>
  <c r="H728" i="4" s="1"/>
  <c r="D728" i="4"/>
  <c r="E728" i="4"/>
  <c r="F728" i="4"/>
  <c r="G728" i="4"/>
  <c r="C729" i="4"/>
  <c r="H729" i="4" s="1"/>
  <c r="D729" i="4"/>
  <c r="E729" i="4"/>
  <c r="F729" i="4"/>
  <c r="G729" i="4"/>
  <c r="C730" i="4"/>
  <c r="H730" i="4" s="1"/>
  <c r="D730" i="4"/>
  <c r="E730" i="4"/>
  <c r="F730" i="4"/>
  <c r="G730" i="4"/>
  <c r="C731" i="4"/>
  <c r="H731" i="4" s="1"/>
  <c r="D731" i="4"/>
  <c r="E731" i="4"/>
  <c r="F731" i="4"/>
  <c r="G731" i="4"/>
  <c r="C732" i="4"/>
  <c r="H732" i="4" s="1"/>
  <c r="D732" i="4"/>
  <c r="E732" i="4"/>
  <c r="F732" i="4"/>
  <c r="G732" i="4"/>
  <c r="C733" i="4"/>
  <c r="H733" i="4" s="1"/>
  <c r="D733" i="4"/>
  <c r="E733" i="4"/>
  <c r="F733" i="4"/>
  <c r="G733" i="4"/>
  <c r="C734" i="4"/>
  <c r="H734" i="4" s="1"/>
  <c r="D734" i="4"/>
  <c r="E734" i="4"/>
  <c r="F734" i="4"/>
  <c r="G734" i="4"/>
  <c r="C735" i="4"/>
  <c r="H735" i="4" s="1"/>
  <c r="D735" i="4"/>
  <c r="E735" i="4"/>
  <c r="F735" i="4"/>
  <c r="G735" i="4"/>
  <c r="C736" i="4"/>
  <c r="H736" i="4" s="1"/>
  <c r="D736" i="4"/>
  <c r="E736" i="4"/>
  <c r="F736" i="4"/>
  <c r="G736" i="4"/>
  <c r="C737" i="4"/>
  <c r="H737" i="4" s="1"/>
  <c r="D737" i="4"/>
  <c r="E737" i="4"/>
  <c r="F737" i="4"/>
  <c r="G737" i="4"/>
  <c r="C738" i="4"/>
  <c r="H738" i="4" s="1"/>
  <c r="D738" i="4"/>
  <c r="E738" i="4"/>
  <c r="F738" i="4"/>
  <c r="G738" i="4"/>
  <c r="C739" i="4"/>
  <c r="H739" i="4" s="1"/>
  <c r="D739" i="4"/>
  <c r="E739" i="4"/>
  <c r="F739" i="4"/>
  <c r="G739" i="4"/>
  <c r="C740" i="4"/>
  <c r="H740" i="4" s="1"/>
  <c r="D740" i="4"/>
  <c r="E740" i="4"/>
  <c r="F740" i="4"/>
  <c r="G740" i="4"/>
  <c r="C741" i="4"/>
  <c r="H741" i="4" s="1"/>
  <c r="D741" i="4"/>
  <c r="E741" i="4"/>
  <c r="F741" i="4"/>
  <c r="G741" i="4"/>
  <c r="C742" i="4"/>
  <c r="H742" i="4" s="1"/>
  <c r="D742" i="4"/>
  <c r="E742" i="4"/>
  <c r="F742" i="4"/>
  <c r="G742" i="4"/>
  <c r="C743" i="4"/>
  <c r="H743" i="4" s="1"/>
  <c r="D743" i="4"/>
  <c r="E743" i="4"/>
  <c r="F743" i="4"/>
  <c r="G743" i="4"/>
  <c r="C744" i="4"/>
  <c r="H744" i="4" s="1"/>
  <c r="D744" i="4"/>
  <c r="E744" i="4"/>
  <c r="F744" i="4"/>
  <c r="G744" i="4"/>
  <c r="C745" i="4"/>
  <c r="H745" i="4" s="1"/>
  <c r="D745" i="4"/>
  <c r="E745" i="4"/>
  <c r="F745" i="4"/>
  <c r="G745" i="4"/>
  <c r="C746" i="4"/>
  <c r="H746" i="4" s="1"/>
  <c r="D746" i="4"/>
  <c r="E746" i="4"/>
  <c r="F746" i="4"/>
  <c r="G746" i="4"/>
  <c r="C747" i="4"/>
  <c r="H747" i="4" s="1"/>
  <c r="D747" i="4"/>
  <c r="E747" i="4"/>
  <c r="F747" i="4"/>
  <c r="G747" i="4"/>
  <c r="C748" i="4"/>
  <c r="H748" i="4" s="1"/>
  <c r="D748" i="4"/>
  <c r="E748" i="4"/>
  <c r="F748" i="4"/>
  <c r="G748" i="4"/>
  <c r="C749" i="4"/>
  <c r="H749" i="4" s="1"/>
  <c r="D749" i="4"/>
  <c r="E749" i="4"/>
  <c r="F749" i="4"/>
  <c r="G749" i="4"/>
  <c r="C750" i="4"/>
  <c r="H750" i="4" s="1"/>
  <c r="D750" i="4"/>
  <c r="E750" i="4"/>
  <c r="F750" i="4"/>
  <c r="G750" i="4"/>
  <c r="C751" i="4"/>
  <c r="H751" i="4" s="1"/>
  <c r="D751" i="4"/>
  <c r="E751" i="4"/>
  <c r="F751" i="4"/>
  <c r="G751" i="4"/>
  <c r="C752" i="4"/>
  <c r="H752" i="4" s="1"/>
  <c r="D752" i="4"/>
  <c r="E752" i="4"/>
  <c r="F752" i="4"/>
  <c r="G752" i="4"/>
  <c r="C753" i="4"/>
  <c r="H753" i="4" s="1"/>
  <c r="D753" i="4"/>
  <c r="E753" i="4"/>
  <c r="F753" i="4"/>
  <c r="G753" i="4"/>
  <c r="C754" i="4"/>
  <c r="H754" i="4" s="1"/>
  <c r="D754" i="4"/>
  <c r="E754" i="4"/>
  <c r="F754" i="4"/>
  <c r="G754" i="4"/>
  <c r="C755" i="4"/>
  <c r="H755" i="4" s="1"/>
  <c r="D755" i="4"/>
  <c r="E755" i="4"/>
  <c r="F755" i="4"/>
  <c r="G755" i="4"/>
  <c r="C756" i="4"/>
  <c r="H756" i="4" s="1"/>
  <c r="D756" i="4"/>
  <c r="E756" i="4"/>
  <c r="F756" i="4"/>
  <c r="G756" i="4"/>
  <c r="C757" i="4"/>
  <c r="H757" i="4" s="1"/>
  <c r="D757" i="4"/>
  <c r="E757" i="4"/>
  <c r="F757" i="4"/>
  <c r="G757" i="4"/>
  <c r="C758" i="4"/>
  <c r="H758" i="4" s="1"/>
  <c r="D758" i="4"/>
  <c r="E758" i="4"/>
  <c r="F758" i="4"/>
  <c r="G758" i="4"/>
  <c r="C759" i="4"/>
  <c r="H759" i="4" s="1"/>
  <c r="D759" i="4"/>
  <c r="E759" i="4"/>
  <c r="F759" i="4"/>
  <c r="G759" i="4"/>
  <c r="C760" i="4"/>
  <c r="H760" i="4" s="1"/>
  <c r="D760" i="4"/>
  <c r="E760" i="4"/>
  <c r="F760" i="4"/>
  <c r="G760" i="4"/>
  <c r="C761" i="4"/>
  <c r="H761" i="4" s="1"/>
  <c r="D761" i="4"/>
  <c r="E761" i="4"/>
  <c r="F761" i="4"/>
  <c r="G761" i="4"/>
  <c r="C762" i="4"/>
  <c r="H762" i="4" s="1"/>
  <c r="D762" i="4"/>
  <c r="E762" i="4"/>
  <c r="F762" i="4"/>
  <c r="G762" i="4"/>
  <c r="C763" i="4"/>
  <c r="H763" i="4" s="1"/>
  <c r="D763" i="4"/>
  <c r="E763" i="4"/>
  <c r="F763" i="4"/>
  <c r="G763" i="4"/>
  <c r="C764" i="4"/>
  <c r="H764" i="4" s="1"/>
  <c r="D764" i="4"/>
  <c r="E764" i="4"/>
  <c r="F764" i="4"/>
  <c r="G764" i="4"/>
  <c r="C765" i="4"/>
  <c r="H765" i="4" s="1"/>
  <c r="D765" i="4"/>
  <c r="E765" i="4"/>
  <c r="F765" i="4"/>
  <c r="G765" i="4"/>
  <c r="C766" i="4"/>
  <c r="H766" i="4" s="1"/>
  <c r="D766" i="4"/>
  <c r="E766" i="4"/>
  <c r="F766" i="4"/>
  <c r="G766" i="4"/>
  <c r="C767" i="4"/>
  <c r="H767" i="4" s="1"/>
  <c r="D767" i="4"/>
  <c r="E767" i="4"/>
  <c r="F767" i="4"/>
  <c r="G767" i="4"/>
  <c r="C768" i="4"/>
  <c r="H768" i="4" s="1"/>
  <c r="D768" i="4"/>
  <c r="E768" i="4"/>
  <c r="F768" i="4"/>
  <c r="G768" i="4"/>
  <c r="C769" i="4"/>
  <c r="H769" i="4" s="1"/>
  <c r="D769" i="4"/>
  <c r="E769" i="4"/>
  <c r="F769" i="4"/>
  <c r="G769" i="4"/>
  <c r="C770" i="4"/>
  <c r="H770" i="4" s="1"/>
  <c r="D770" i="4"/>
  <c r="E770" i="4"/>
  <c r="F770" i="4"/>
  <c r="G770" i="4"/>
  <c r="C771" i="4"/>
  <c r="H771" i="4" s="1"/>
  <c r="D771" i="4"/>
  <c r="E771" i="4"/>
  <c r="F771" i="4"/>
  <c r="G771" i="4"/>
  <c r="C772" i="4"/>
  <c r="H772" i="4" s="1"/>
  <c r="D772" i="4"/>
  <c r="E772" i="4"/>
  <c r="F772" i="4"/>
  <c r="G772" i="4"/>
  <c r="C773" i="4"/>
  <c r="H773" i="4" s="1"/>
  <c r="D773" i="4"/>
  <c r="E773" i="4"/>
  <c r="F773" i="4"/>
  <c r="G773" i="4"/>
  <c r="C774" i="4"/>
  <c r="H774" i="4" s="1"/>
  <c r="D774" i="4"/>
  <c r="E774" i="4"/>
  <c r="F774" i="4"/>
  <c r="G774" i="4"/>
  <c r="C775" i="4"/>
  <c r="H775" i="4" s="1"/>
  <c r="D775" i="4"/>
  <c r="E775" i="4"/>
  <c r="F775" i="4"/>
  <c r="G775" i="4"/>
  <c r="C776" i="4"/>
  <c r="H776" i="4" s="1"/>
  <c r="D776" i="4"/>
  <c r="E776" i="4"/>
  <c r="F776" i="4"/>
  <c r="G776" i="4"/>
  <c r="C777" i="4"/>
  <c r="H777" i="4" s="1"/>
  <c r="D777" i="4"/>
  <c r="E777" i="4"/>
  <c r="F777" i="4"/>
  <c r="G777" i="4"/>
  <c r="C778" i="4"/>
  <c r="H778" i="4" s="1"/>
  <c r="D778" i="4"/>
  <c r="E778" i="4"/>
  <c r="F778" i="4"/>
  <c r="G778" i="4"/>
  <c r="C779" i="4"/>
  <c r="H779" i="4" s="1"/>
  <c r="D779" i="4"/>
  <c r="E779" i="4"/>
  <c r="F779" i="4"/>
  <c r="G779" i="4"/>
  <c r="C780" i="4"/>
  <c r="H780" i="4" s="1"/>
  <c r="D780" i="4"/>
  <c r="E780" i="4"/>
  <c r="F780" i="4"/>
  <c r="G780" i="4"/>
  <c r="C781" i="4"/>
  <c r="H781" i="4" s="1"/>
  <c r="D781" i="4"/>
  <c r="E781" i="4"/>
  <c r="F781" i="4"/>
  <c r="G781" i="4"/>
  <c r="C782" i="4"/>
  <c r="H782" i="4" s="1"/>
  <c r="D782" i="4"/>
  <c r="E782" i="4"/>
  <c r="F782" i="4"/>
  <c r="G782" i="4"/>
  <c r="C783" i="4"/>
  <c r="H783" i="4" s="1"/>
  <c r="D783" i="4"/>
  <c r="E783" i="4"/>
  <c r="F783" i="4"/>
  <c r="G783" i="4"/>
  <c r="C784" i="4"/>
  <c r="H784" i="4" s="1"/>
  <c r="D784" i="4"/>
  <c r="E784" i="4"/>
  <c r="F784" i="4"/>
  <c r="G784" i="4"/>
  <c r="C785" i="4"/>
  <c r="H785" i="4" s="1"/>
  <c r="D785" i="4"/>
  <c r="E785" i="4"/>
  <c r="F785" i="4"/>
  <c r="G785" i="4"/>
  <c r="C786" i="4"/>
  <c r="H786" i="4" s="1"/>
  <c r="D786" i="4"/>
  <c r="E786" i="4"/>
  <c r="F786" i="4"/>
  <c r="G786" i="4"/>
  <c r="C787" i="4"/>
  <c r="H787" i="4" s="1"/>
  <c r="D787" i="4"/>
  <c r="E787" i="4"/>
  <c r="F787" i="4"/>
  <c r="G787" i="4"/>
  <c r="C788" i="4"/>
  <c r="H788" i="4" s="1"/>
  <c r="D788" i="4"/>
  <c r="E788" i="4"/>
  <c r="F788" i="4"/>
  <c r="G788" i="4"/>
  <c r="C789" i="4"/>
  <c r="H789" i="4" s="1"/>
  <c r="D789" i="4"/>
  <c r="E789" i="4"/>
  <c r="F789" i="4"/>
  <c r="G789" i="4"/>
  <c r="C790" i="4"/>
  <c r="H790" i="4" s="1"/>
  <c r="D790" i="4"/>
  <c r="E790" i="4"/>
  <c r="F790" i="4"/>
  <c r="G790" i="4"/>
  <c r="C791" i="4"/>
  <c r="H791" i="4" s="1"/>
  <c r="D791" i="4"/>
  <c r="E791" i="4"/>
  <c r="F791" i="4"/>
  <c r="G791" i="4"/>
  <c r="C792" i="4"/>
  <c r="H792" i="4" s="1"/>
  <c r="D792" i="4"/>
  <c r="E792" i="4"/>
  <c r="F792" i="4"/>
  <c r="G792" i="4"/>
  <c r="C793" i="4"/>
  <c r="H793" i="4" s="1"/>
  <c r="D793" i="4"/>
  <c r="E793" i="4"/>
  <c r="F793" i="4"/>
  <c r="G793" i="4"/>
  <c r="C794" i="4"/>
  <c r="H794" i="4" s="1"/>
  <c r="D794" i="4"/>
  <c r="E794" i="4"/>
  <c r="F794" i="4"/>
  <c r="G794" i="4"/>
  <c r="C795" i="4"/>
  <c r="H795" i="4" s="1"/>
  <c r="D795" i="4"/>
  <c r="E795" i="4"/>
  <c r="F795" i="4"/>
  <c r="G795" i="4"/>
  <c r="C796" i="4"/>
  <c r="H796" i="4" s="1"/>
  <c r="D796" i="4"/>
  <c r="E796" i="4"/>
  <c r="F796" i="4"/>
  <c r="G796" i="4"/>
  <c r="C797" i="4"/>
  <c r="H797" i="4" s="1"/>
  <c r="D797" i="4"/>
  <c r="E797" i="4"/>
  <c r="F797" i="4"/>
  <c r="G797" i="4"/>
  <c r="C798" i="4"/>
  <c r="H798" i="4" s="1"/>
  <c r="D798" i="4"/>
  <c r="E798" i="4"/>
  <c r="F798" i="4"/>
  <c r="G798" i="4"/>
  <c r="C799" i="4"/>
  <c r="H799" i="4" s="1"/>
  <c r="D799" i="4"/>
  <c r="E799" i="4"/>
  <c r="F799" i="4"/>
  <c r="G799" i="4"/>
  <c r="C800" i="4"/>
  <c r="H800" i="4" s="1"/>
  <c r="D800" i="4"/>
  <c r="E800" i="4"/>
  <c r="F800" i="4"/>
  <c r="G800" i="4"/>
  <c r="C801" i="4"/>
  <c r="H801" i="4" s="1"/>
  <c r="D801" i="4"/>
  <c r="E801" i="4"/>
  <c r="F801" i="4"/>
  <c r="G801" i="4"/>
  <c r="C802" i="4"/>
  <c r="H802" i="4" s="1"/>
  <c r="D802" i="4"/>
  <c r="E802" i="4"/>
  <c r="F802" i="4"/>
  <c r="G802" i="4"/>
  <c r="C803" i="4"/>
  <c r="H803" i="4" s="1"/>
  <c r="D803" i="4"/>
  <c r="E803" i="4"/>
  <c r="F803" i="4"/>
  <c r="G803" i="4"/>
  <c r="C804" i="4"/>
  <c r="H804" i="4" s="1"/>
  <c r="D804" i="4"/>
  <c r="E804" i="4"/>
  <c r="F804" i="4"/>
  <c r="G804" i="4"/>
  <c r="C805" i="4"/>
  <c r="H805" i="4" s="1"/>
  <c r="D805" i="4"/>
  <c r="E805" i="4"/>
  <c r="F805" i="4"/>
  <c r="G805" i="4"/>
  <c r="C806" i="4"/>
  <c r="H806" i="4" s="1"/>
  <c r="D806" i="4"/>
  <c r="E806" i="4"/>
  <c r="F806" i="4"/>
  <c r="G806" i="4"/>
  <c r="C807" i="4"/>
  <c r="H807" i="4" s="1"/>
  <c r="D807" i="4"/>
  <c r="E807" i="4"/>
  <c r="F807" i="4"/>
  <c r="G807" i="4"/>
  <c r="C808" i="4"/>
  <c r="H808" i="4" s="1"/>
  <c r="D808" i="4"/>
  <c r="E808" i="4"/>
  <c r="F808" i="4"/>
  <c r="G808" i="4"/>
  <c r="C809" i="4"/>
  <c r="H809" i="4" s="1"/>
  <c r="D809" i="4"/>
  <c r="E809" i="4"/>
  <c r="F809" i="4"/>
  <c r="G809" i="4"/>
  <c r="C810" i="4"/>
  <c r="H810" i="4" s="1"/>
  <c r="D810" i="4"/>
  <c r="E810" i="4"/>
  <c r="F810" i="4"/>
  <c r="G810" i="4"/>
  <c r="C811" i="4"/>
  <c r="H811" i="4" s="1"/>
  <c r="D811" i="4"/>
  <c r="E811" i="4"/>
  <c r="F811" i="4"/>
  <c r="G811" i="4"/>
  <c r="C812" i="4"/>
  <c r="H812" i="4" s="1"/>
  <c r="D812" i="4"/>
  <c r="E812" i="4"/>
  <c r="F812" i="4"/>
  <c r="G812" i="4"/>
  <c r="C813" i="4"/>
  <c r="H813" i="4" s="1"/>
  <c r="D813" i="4"/>
  <c r="E813" i="4"/>
  <c r="F813" i="4"/>
  <c r="G813" i="4"/>
  <c r="C814" i="4"/>
  <c r="H814" i="4" s="1"/>
  <c r="D814" i="4"/>
  <c r="E814" i="4"/>
  <c r="F814" i="4"/>
  <c r="G814" i="4"/>
  <c r="C815" i="4"/>
  <c r="H815" i="4" s="1"/>
  <c r="D815" i="4"/>
  <c r="E815" i="4"/>
  <c r="F815" i="4"/>
  <c r="G815" i="4"/>
  <c r="C816" i="4"/>
  <c r="H816" i="4" s="1"/>
  <c r="D816" i="4"/>
  <c r="E816" i="4"/>
  <c r="F816" i="4"/>
  <c r="G816" i="4"/>
  <c r="C817" i="4"/>
  <c r="H817" i="4" s="1"/>
  <c r="D817" i="4"/>
  <c r="E817" i="4"/>
  <c r="F817" i="4"/>
  <c r="G817" i="4"/>
  <c r="C818" i="4"/>
  <c r="H818" i="4" s="1"/>
  <c r="D818" i="4"/>
  <c r="E818" i="4"/>
  <c r="F818" i="4"/>
  <c r="G818" i="4"/>
  <c r="C819" i="4"/>
  <c r="H819" i="4" s="1"/>
  <c r="D819" i="4"/>
  <c r="E819" i="4"/>
  <c r="F819" i="4"/>
  <c r="G819" i="4"/>
  <c r="C820" i="4"/>
  <c r="H820" i="4" s="1"/>
  <c r="D820" i="4"/>
  <c r="E820" i="4"/>
  <c r="F820" i="4"/>
  <c r="G820" i="4"/>
  <c r="C821" i="4"/>
  <c r="H821" i="4" s="1"/>
  <c r="D821" i="4"/>
  <c r="E821" i="4"/>
  <c r="F821" i="4"/>
  <c r="G821" i="4"/>
  <c r="C822" i="4"/>
  <c r="H822" i="4" s="1"/>
  <c r="D822" i="4"/>
  <c r="E822" i="4"/>
  <c r="F822" i="4"/>
  <c r="G822" i="4"/>
  <c r="C823" i="4"/>
  <c r="H823" i="4" s="1"/>
  <c r="D823" i="4"/>
  <c r="E823" i="4"/>
  <c r="F823" i="4"/>
  <c r="G823" i="4"/>
  <c r="C824" i="4"/>
  <c r="H824" i="4" s="1"/>
  <c r="D824" i="4"/>
  <c r="E824" i="4"/>
  <c r="F824" i="4"/>
  <c r="G824" i="4"/>
  <c r="C825" i="4"/>
  <c r="H825" i="4" s="1"/>
  <c r="D825" i="4"/>
  <c r="E825" i="4"/>
  <c r="F825" i="4"/>
  <c r="G825" i="4"/>
  <c r="C826" i="4"/>
  <c r="H826" i="4" s="1"/>
  <c r="D826" i="4"/>
  <c r="E826" i="4"/>
  <c r="F826" i="4"/>
  <c r="G826" i="4"/>
  <c r="C827" i="4"/>
  <c r="H827" i="4" s="1"/>
  <c r="D827" i="4"/>
  <c r="E827" i="4"/>
  <c r="F827" i="4"/>
  <c r="G827" i="4"/>
  <c r="C828" i="4"/>
  <c r="H828" i="4" s="1"/>
  <c r="D828" i="4"/>
  <c r="E828" i="4"/>
  <c r="F828" i="4"/>
  <c r="G828" i="4"/>
  <c r="C829" i="4"/>
  <c r="H829" i="4" s="1"/>
  <c r="D829" i="4"/>
  <c r="E829" i="4"/>
  <c r="F829" i="4"/>
  <c r="G829" i="4"/>
  <c r="C830" i="4"/>
  <c r="H830" i="4" s="1"/>
  <c r="D830" i="4"/>
  <c r="E830" i="4"/>
  <c r="F830" i="4"/>
  <c r="G830" i="4"/>
  <c r="C831" i="4"/>
  <c r="H831" i="4" s="1"/>
  <c r="D831" i="4"/>
  <c r="E831" i="4"/>
  <c r="F831" i="4"/>
  <c r="G831" i="4"/>
  <c r="C832" i="4"/>
  <c r="H832" i="4" s="1"/>
  <c r="D832" i="4"/>
  <c r="E832" i="4"/>
  <c r="F832" i="4"/>
  <c r="G832" i="4"/>
  <c r="C833" i="4"/>
  <c r="H833" i="4" s="1"/>
  <c r="D833" i="4"/>
  <c r="E833" i="4"/>
  <c r="F833" i="4"/>
  <c r="G833" i="4"/>
  <c r="C834" i="4"/>
  <c r="H834" i="4" s="1"/>
  <c r="D834" i="4"/>
  <c r="E834" i="4"/>
  <c r="F834" i="4"/>
  <c r="G834" i="4"/>
  <c r="C835" i="4"/>
  <c r="H835" i="4" s="1"/>
  <c r="D835" i="4"/>
  <c r="E835" i="4"/>
  <c r="F835" i="4"/>
  <c r="G835" i="4"/>
  <c r="C836" i="4"/>
  <c r="H836" i="4" s="1"/>
  <c r="D836" i="4"/>
  <c r="E836" i="4"/>
  <c r="F836" i="4"/>
  <c r="G836" i="4"/>
  <c r="C837" i="4"/>
  <c r="H837" i="4" s="1"/>
  <c r="D837" i="4"/>
  <c r="E837" i="4"/>
  <c r="F837" i="4"/>
  <c r="G837" i="4"/>
  <c r="C838" i="4"/>
  <c r="H838" i="4" s="1"/>
  <c r="D838" i="4"/>
  <c r="E838" i="4"/>
  <c r="F838" i="4"/>
  <c r="G838" i="4"/>
  <c r="C839" i="4"/>
  <c r="H839" i="4" s="1"/>
  <c r="D839" i="4"/>
  <c r="E839" i="4"/>
  <c r="F839" i="4"/>
  <c r="G839" i="4"/>
  <c r="C840" i="4"/>
  <c r="H840" i="4" s="1"/>
  <c r="D840" i="4"/>
  <c r="E840" i="4"/>
  <c r="F840" i="4"/>
  <c r="G840" i="4"/>
  <c r="C841" i="4"/>
  <c r="H841" i="4" s="1"/>
  <c r="D841" i="4"/>
  <c r="E841" i="4"/>
  <c r="F841" i="4"/>
  <c r="G841" i="4"/>
  <c r="C842" i="4"/>
  <c r="H842" i="4" s="1"/>
  <c r="D842" i="4"/>
  <c r="E842" i="4"/>
  <c r="F842" i="4"/>
  <c r="G842" i="4"/>
  <c r="C843" i="4"/>
  <c r="H843" i="4" s="1"/>
  <c r="D843" i="4"/>
  <c r="E843" i="4"/>
  <c r="F843" i="4"/>
  <c r="G843" i="4"/>
  <c r="C844" i="4"/>
  <c r="H844" i="4" s="1"/>
  <c r="D844" i="4"/>
  <c r="E844" i="4"/>
  <c r="F844" i="4"/>
  <c r="G844" i="4"/>
  <c r="C845" i="4"/>
  <c r="H845" i="4" s="1"/>
  <c r="D845" i="4"/>
  <c r="E845" i="4"/>
  <c r="F845" i="4"/>
  <c r="G845" i="4"/>
  <c r="C846" i="4"/>
  <c r="H846" i="4" s="1"/>
  <c r="D846" i="4"/>
  <c r="E846" i="4"/>
  <c r="F846" i="4"/>
  <c r="G846" i="4"/>
  <c r="C847" i="4"/>
  <c r="H847" i="4" s="1"/>
  <c r="D847" i="4"/>
  <c r="E847" i="4"/>
  <c r="F847" i="4"/>
  <c r="G847" i="4"/>
  <c r="C848" i="4"/>
  <c r="H848" i="4" s="1"/>
  <c r="D848" i="4"/>
  <c r="E848" i="4"/>
  <c r="F848" i="4"/>
  <c r="G848" i="4"/>
  <c r="C849" i="4"/>
  <c r="H849" i="4" s="1"/>
  <c r="D849" i="4"/>
  <c r="E849" i="4"/>
  <c r="F849" i="4"/>
  <c r="G849" i="4"/>
  <c r="C850" i="4"/>
  <c r="H850" i="4" s="1"/>
  <c r="D850" i="4"/>
  <c r="E850" i="4"/>
  <c r="F850" i="4"/>
  <c r="G850" i="4"/>
  <c r="C851" i="4"/>
  <c r="H851" i="4" s="1"/>
  <c r="D851" i="4"/>
  <c r="E851" i="4"/>
  <c r="F851" i="4"/>
  <c r="G851" i="4"/>
  <c r="C852" i="4"/>
  <c r="H852" i="4" s="1"/>
  <c r="D852" i="4"/>
  <c r="E852" i="4"/>
  <c r="F852" i="4"/>
  <c r="G852" i="4"/>
  <c r="C853" i="4"/>
  <c r="H853" i="4" s="1"/>
  <c r="D853" i="4"/>
  <c r="E853" i="4"/>
  <c r="F853" i="4"/>
  <c r="G853" i="4"/>
  <c r="C854" i="4"/>
  <c r="H854" i="4" s="1"/>
  <c r="D854" i="4"/>
  <c r="E854" i="4"/>
  <c r="F854" i="4"/>
  <c r="G854" i="4"/>
  <c r="C855" i="4"/>
  <c r="H855" i="4" s="1"/>
  <c r="D855" i="4"/>
  <c r="E855" i="4"/>
  <c r="F855" i="4"/>
  <c r="G855" i="4"/>
  <c r="C856" i="4"/>
  <c r="H856" i="4" s="1"/>
  <c r="D856" i="4"/>
  <c r="E856" i="4"/>
  <c r="F856" i="4"/>
  <c r="G856" i="4"/>
  <c r="C857" i="4"/>
  <c r="H857" i="4" s="1"/>
  <c r="D857" i="4"/>
  <c r="E857" i="4"/>
  <c r="F857" i="4"/>
  <c r="G857" i="4"/>
  <c r="C858" i="4"/>
  <c r="H858" i="4" s="1"/>
  <c r="D858" i="4"/>
  <c r="E858" i="4"/>
  <c r="F858" i="4"/>
  <c r="G858" i="4"/>
  <c r="C859" i="4"/>
  <c r="H859" i="4" s="1"/>
  <c r="D859" i="4"/>
  <c r="E859" i="4"/>
  <c r="F859" i="4"/>
  <c r="G859" i="4"/>
  <c r="C860" i="4"/>
  <c r="H860" i="4" s="1"/>
  <c r="D860" i="4"/>
  <c r="E860" i="4"/>
  <c r="F860" i="4"/>
  <c r="G860" i="4"/>
  <c r="C861" i="4"/>
  <c r="H861" i="4" s="1"/>
  <c r="D861" i="4"/>
  <c r="E861" i="4"/>
  <c r="F861" i="4"/>
  <c r="G861" i="4"/>
  <c r="C862" i="4"/>
  <c r="H862" i="4" s="1"/>
  <c r="D862" i="4"/>
  <c r="E862" i="4"/>
  <c r="F862" i="4"/>
  <c r="G862" i="4"/>
  <c r="C863" i="4"/>
  <c r="H863" i="4" s="1"/>
  <c r="D863" i="4"/>
  <c r="E863" i="4"/>
  <c r="F863" i="4"/>
  <c r="G863" i="4"/>
  <c r="C864" i="4"/>
  <c r="H864" i="4" s="1"/>
  <c r="D864" i="4"/>
  <c r="E864" i="4"/>
  <c r="F864" i="4"/>
  <c r="G864" i="4"/>
  <c r="C865" i="4"/>
  <c r="H865" i="4" s="1"/>
  <c r="D865" i="4"/>
  <c r="E865" i="4"/>
  <c r="F865" i="4"/>
  <c r="G865" i="4"/>
  <c r="C866" i="4"/>
  <c r="H866" i="4" s="1"/>
  <c r="D866" i="4"/>
  <c r="E866" i="4"/>
  <c r="F866" i="4"/>
  <c r="G866" i="4"/>
  <c r="C867" i="4"/>
  <c r="H867" i="4" s="1"/>
  <c r="D867" i="4"/>
  <c r="E867" i="4"/>
  <c r="F867" i="4"/>
  <c r="G867" i="4"/>
  <c r="C868" i="4"/>
  <c r="H868" i="4" s="1"/>
  <c r="D868" i="4"/>
  <c r="E868" i="4"/>
  <c r="F868" i="4"/>
  <c r="G868" i="4"/>
  <c r="C869" i="4"/>
  <c r="H869" i="4" s="1"/>
  <c r="D869" i="4"/>
  <c r="E869" i="4"/>
  <c r="F869" i="4"/>
  <c r="G869" i="4"/>
  <c r="C870" i="4"/>
  <c r="H870" i="4" s="1"/>
  <c r="D870" i="4"/>
  <c r="E870" i="4"/>
  <c r="F870" i="4"/>
  <c r="G870" i="4"/>
  <c r="C871" i="4"/>
  <c r="H871" i="4" s="1"/>
  <c r="D871" i="4"/>
  <c r="E871" i="4"/>
  <c r="F871" i="4"/>
  <c r="G871" i="4"/>
  <c r="C872" i="4"/>
  <c r="H872" i="4" s="1"/>
  <c r="D872" i="4"/>
  <c r="E872" i="4"/>
  <c r="F872" i="4"/>
  <c r="G872" i="4"/>
  <c r="C873" i="4"/>
  <c r="H873" i="4" s="1"/>
  <c r="D873" i="4"/>
  <c r="E873" i="4"/>
  <c r="F873" i="4"/>
  <c r="G873" i="4"/>
  <c r="C874" i="4"/>
  <c r="H874" i="4" s="1"/>
  <c r="D874" i="4"/>
  <c r="E874" i="4"/>
  <c r="F874" i="4"/>
  <c r="G874" i="4"/>
  <c r="C875" i="4"/>
  <c r="H875" i="4" s="1"/>
  <c r="D875" i="4"/>
  <c r="E875" i="4"/>
  <c r="F875" i="4"/>
  <c r="G875" i="4"/>
  <c r="C876" i="4"/>
  <c r="H876" i="4" s="1"/>
  <c r="D876" i="4"/>
  <c r="E876" i="4"/>
  <c r="F876" i="4"/>
  <c r="G876" i="4"/>
  <c r="C877" i="4"/>
  <c r="H877" i="4" s="1"/>
  <c r="D877" i="4"/>
  <c r="E877" i="4"/>
  <c r="F877" i="4"/>
  <c r="G877" i="4"/>
  <c r="C878" i="4"/>
  <c r="H878" i="4" s="1"/>
  <c r="D878" i="4"/>
  <c r="E878" i="4"/>
  <c r="F878" i="4"/>
  <c r="G878" i="4"/>
  <c r="C879" i="4"/>
  <c r="H879" i="4" s="1"/>
  <c r="D879" i="4"/>
  <c r="E879" i="4"/>
  <c r="F879" i="4"/>
  <c r="G879" i="4"/>
  <c r="C880" i="4"/>
  <c r="H880" i="4" s="1"/>
  <c r="D880" i="4"/>
  <c r="E880" i="4"/>
  <c r="F880" i="4"/>
  <c r="G880" i="4"/>
  <c r="C881" i="4"/>
  <c r="H881" i="4" s="1"/>
  <c r="D881" i="4"/>
  <c r="E881" i="4"/>
  <c r="F881" i="4"/>
  <c r="G881" i="4"/>
  <c r="C882" i="4"/>
  <c r="H882" i="4" s="1"/>
  <c r="D882" i="4"/>
  <c r="E882" i="4"/>
  <c r="F882" i="4"/>
  <c r="G882" i="4"/>
  <c r="C883" i="4"/>
  <c r="H883" i="4" s="1"/>
  <c r="D883" i="4"/>
  <c r="E883" i="4"/>
  <c r="F883" i="4"/>
  <c r="G883" i="4"/>
  <c r="C884" i="4"/>
  <c r="H884" i="4" s="1"/>
  <c r="D884" i="4"/>
  <c r="E884" i="4"/>
  <c r="F884" i="4"/>
  <c r="G884" i="4"/>
  <c r="C885" i="4"/>
  <c r="H885" i="4" s="1"/>
  <c r="D885" i="4"/>
  <c r="E885" i="4"/>
  <c r="F885" i="4"/>
  <c r="G885" i="4"/>
  <c r="C886" i="4"/>
  <c r="H886" i="4" s="1"/>
  <c r="D886" i="4"/>
  <c r="E886" i="4"/>
  <c r="F886" i="4"/>
  <c r="G886" i="4"/>
  <c r="C887" i="4"/>
  <c r="H887" i="4" s="1"/>
  <c r="D887" i="4"/>
  <c r="E887" i="4"/>
  <c r="F887" i="4"/>
  <c r="G887" i="4"/>
  <c r="C888" i="4"/>
  <c r="H888" i="4" s="1"/>
  <c r="D888" i="4"/>
  <c r="E888" i="4"/>
  <c r="F888" i="4"/>
  <c r="G888" i="4"/>
  <c r="C889" i="4"/>
  <c r="H889" i="4" s="1"/>
  <c r="D889" i="4"/>
  <c r="E889" i="4"/>
  <c r="F889" i="4"/>
  <c r="G889" i="4"/>
  <c r="C890" i="4"/>
  <c r="H890" i="4" s="1"/>
  <c r="D890" i="4"/>
  <c r="E890" i="4"/>
  <c r="F890" i="4"/>
  <c r="G890" i="4"/>
  <c r="C891" i="4"/>
  <c r="H891" i="4" s="1"/>
  <c r="D891" i="4"/>
  <c r="E891" i="4"/>
  <c r="F891" i="4"/>
  <c r="G891" i="4"/>
  <c r="C892" i="4"/>
  <c r="H892" i="4" s="1"/>
  <c r="D892" i="4"/>
  <c r="E892" i="4"/>
  <c r="F892" i="4"/>
  <c r="G892" i="4"/>
  <c r="C893" i="4"/>
  <c r="H893" i="4" s="1"/>
  <c r="D893" i="4"/>
  <c r="E893" i="4"/>
  <c r="F893" i="4"/>
  <c r="G893" i="4"/>
  <c r="C894" i="4"/>
  <c r="H894" i="4" s="1"/>
  <c r="D894" i="4"/>
  <c r="E894" i="4"/>
  <c r="F894" i="4"/>
  <c r="G894" i="4"/>
  <c r="C895" i="4"/>
  <c r="H895" i="4" s="1"/>
  <c r="D895" i="4"/>
  <c r="E895" i="4"/>
  <c r="F895" i="4"/>
  <c r="G895" i="4"/>
  <c r="C896" i="4"/>
  <c r="H896" i="4" s="1"/>
  <c r="D896" i="4"/>
  <c r="E896" i="4"/>
  <c r="F896" i="4"/>
  <c r="G896" i="4"/>
  <c r="C897" i="4"/>
  <c r="H897" i="4" s="1"/>
  <c r="D897" i="4"/>
  <c r="E897" i="4"/>
  <c r="F897" i="4"/>
  <c r="G897" i="4"/>
  <c r="C898" i="4"/>
  <c r="H898" i="4" s="1"/>
  <c r="D898" i="4"/>
  <c r="E898" i="4"/>
  <c r="F898" i="4"/>
  <c r="G898" i="4"/>
  <c r="C899" i="4"/>
  <c r="H899" i="4" s="1"/>
  <c r="D899" i="4"/>
  <c r="E899" i="4"/>
  <c r="F899" i="4"/>
  <c r="G899" i="4"/>
  <c r="C900" i="4"/>
  <c r="H900" i="4" s="1"/>
  <c r="D900" i="4"/>
  <c r="E900" i="4"/>
  <c r="F900" i="4"/>
  <c r="G900" i="4"/>
  <c r="C901" i="4"/>
  <c r="H901" i="4" s="1"/>
  <c r="D901" i="4"/>
  <c r="E901" i="4"/>
  <c r="F901" i="4"/>
  <c r="G901" i="4"/>
  <c r="C902" i="4"/>
  <c r="H902" i="4" s="1"/>
  <c r="D902" i="4"/>
  <c r="E902" i="4"/>
  <c r="F902" i="4"/>
  <c r="G902" i="4"/>
  <c r="C903" i="4"/>
  <c r="H903" i="4" s="1"/>
  <c r="D903" i="4"/>
  <c r="E903" i="4"/>
  <c r="F903" i="4"/>
  <c r="G903" i="4"/>
  <c r="C904" i="4"/>
  <c r="H904" i="4" s="1"/>
  <c r="D904" i="4"/>
  <c r="E904" i="4"/>
  <c r="F904" i="4"/>
  <c r="G904" i="4"/>
  <c r="C905" i="4"/>
  <c r="H905" i="4" s="1"/>
  <c r="D905" i="4"/>
  <c r="E905" i="4"/>
  <c r="F905" i="4"/>
  <c r="G905" i="4"/>
  <c r="C906" i="4"/>
  <c r="H906" i="4" s="1"/>
  <c r="D906" i="4"/>
  <c r="E906" i="4"/>
  <c r="F906" i="4"/>
  <c r="G906" i="4"/>
  <c r="C907" i="4"/>
  <c r="H907" i="4" s="1"/>
  <c r="D907" i="4"/>
  <c r="E907" i="4"/>
  <c r="F907" i="4"/>
  <c r="G907" i="4"/>
  <c r="C908" i="4"/>
  <c r="H908" i="4" s="1"/>
  <c r="D908" i="4"/>
  <c r="E908" i="4"/>
  <c r="F908" i="4"/>
  <c r="G908" i="4"/>
  <c r="C909" i="4"/>
  <c r="H909" i="4" s="1"/>
  <c r="D909" i="4"/>
  <c r="E909" i="4"/>
  <c r="F909" i="4"/>
  <c r="G909" i="4"/>
  <c r="C910" i="4"/>
  <c r="H910" i="4" s="1"/>
  <c r="D910" i="4"/>
  <c r="E910" i="4"/>
  <c r="F910" i="4"/>
  <c r="G910" i="4"/>
  <c r="C911" i="4"/>
  <c r="H911" i="4" s="1"/>
  <c r="D911" i="4"/>
  <c r="E911" i="4"/>
  <c r="F911" i="4"/>
  <c r="G911" i="4"/>
  <c r="C912" i="4"/>
  <c r="H912" i="4" s="1"/>
  <c r="D912" i="4"/>
  <c r="E912" i="4"/>
  <c r="F912" i="4"/>
  <c r="G912" i="4"/>
  <c r="C913" i="4"/>
  <c r="H913" i="4" s="1"/>
  <c r="D913" i="4"/>
  <c r="E913" i="4"/>
  <c r="F913" i="4"/>
  <c r="G913" i="4"/>
  <c r="C914" i="4"/>
  <c r="H914" i="4" s="1"/>
  <c r="D914" i="4"/>
  <c r="E914" i="4"/>
  <c r="F914" i="4"/>
  <c r="G914" i="4"/>
  <c r="C915" i="4"/>
  <c r="H915" i="4" s="1"/>
  <c r="D915" i="4"/>
  <c r="E915" i="4"/>
  <c r="F915" i="4"/>
  <c r="G915" i="4"/>
  <c r="C916" i="4"/>
  <c r="H916" i="4" s="1"/>
  <c r="D916" i="4"/>
  <c r="E916" i="4"/>
  <c r="F916" i="4"/>
  <c r="G916" i="4"/>
  <c r="C917" i="4"/>
  <c r="H917" i="4" s="1"/>
  <c r="D917" i="4"/>
  <c r="E917" i="4"/>
  <c r="F917" i="4"/>
  <c r="G917" i="4"/>
  <c r="C918" i="4"/>
  <c r="H918" i="4" s="1"/>
  <c r="D918" i="4"/>
  <c r="E918" i="4"/>
  <c r="F918" i="4"/>
  <c r="G918" i="4"/>
  <c r="C919" i="4"/>
  <c r="H919" i="4" s="1"/>
  <c r="D919" i="4"/>
  <c r="E919" i="4"/>
  <c r="F919" i="4"/>
  <c r="G919" i="4"/>
  <c r="C920" i="4"/>
  <c r="H920" i="4" s="1"/>
  <c r="D920" i="4"/>
  <c r="E920" i="4"/>
  <c r="F920" i="4"/>
  <c r="G920" i="4"/>
  <c r="C921" i="4"/>
  <c r="H921" i="4" s="1"/>
  <c r="D921" i="4"/>
  <c r="E921" i="4"/>
  <c r="F921" i="4"/>
  <c r="G921" i="4"/>
  <c r="C922" i="4"/>
  <c r="H922" i="4" s="1"/>
  <c r="D922" i="4"/>
  <c r="E922" i="4"/>
  <c r="F922" i="4"/>
  <c r="G922" i="4"/>
  <c r="C923" i="4"/>
  <c r="H923" i="4" s="1"/>
  <c r="D923" i="4"/>
  <c r="E923" i="4"/>
  <c r="F923" i="4"/>
  <c r="G923" i="4"/>
  <c r="C924" i="4"/>
  <c r="H924" i="4" s="1"/>
  <c r="D924" i="4"/>
  <c r="E924" i="4"/>
  <c r="F924" i="4"/>
  <c r="G924" i="4"/>
  <c r="C925" i="4"/>
  <c r="H925" i="4" s="1"/>
  <c r="D925" i="4"/>
  <c r="E925" i="4"/>
  <c r="F925" i="4"/>
  <c r="G925" i="4"/>
  <c r="C926" i="4"/>
  <c r="H926" i="4" s="1"/>
  <c r="D926" i="4"/>
  <c r="E926" i="4"/>
  <c r="F926" i="4"/>
  <c r="G926" i="4"/>
  <c r="C927" i="4"/>
  <c r="H927" i="4" s="1"/>
  <c r="D927" i="4"/>
  <c r="E927" i="4"/>
  <c r="F927" i="4"/>
  <c r="G927" i="4"/>
  <c r="C928" i="4"/>
  <c r="H928" i="4" s="1"/>
  <c r="D928" i="4"/>
  <c r="E928" i="4"/>
  <c r="F928" i="4"/>
  <c r="G928" i="4"/>
  <c r="C929" i="4"/>
  <c r="H929" i="4" s="1"/>
  <c r="D929" i="4"/>
  <c r="E929" i="4"/>
  <c r="F929" i="4"/>
  <c r="G929" i="4"/>
  <c r="C930" i="4"/>
  <c r="H930" i="4" s="1"/>
  <c r="D930" i="4"/>
  <c r="E930" i="4"/>
  <c r="F930" i="4"/>
  <c r="G930" i="4"/>
  <c r="C931" i="4"/>
  <c r="H931" i="4" s="1"/>
  <c r="D931" i="4"/>
  <c r="E931" i="4"/>
  <c r="F931" i="4"/>
  <c r="G931" i="4"/>
  <c r="C932" i="4"/>
  <c r="H932" i="4" s="1"/>
  <c r="D932" i="4"/>
  <c r="E932" i="4"/>
  <c r="F932" i="4"/>
  <c r="G932" i="4"/>
  <c r="C933" i="4"/>
  <c r="H933" i="4" s="1"/>
  <c r="D933" i="4"/>
  <c r="E933" i="4"/>
  <c r="F933" i="4"/>
  <c r="G933" i="4"/>
  <c r="C934" i="4"/>
  <c r="H934" i="4" s="1"/>
  <c r="D934" i="4"/>
  <c r="E934" i="4"/>
  <c r="F934" i="4"/>
  <c r="G934" i="4"/>
  <c r="C935" i="4"/>
  <c r="H935" i="4" s="1"/>
  <c r="D935" i="4"/>
  <c r="E935" i="4"/>
  <c r="F935" i="4"/>
  <c r="G935" i="4"/>
  <c r="C936" i="4"/>
  <c r="H936" i="4" s="1"/>
  <c r="D936" i="4"/>
  <c r="E936" i="4"/>
  <c r="F936" i="4"/>
  <c r="G936" i="4"/>
  <c r="C937" i="4"/>
  <c r="H937" i="4" s="1"/>
  <c r="D937" i="4"/>
  <c r="E937" i="4"/>
  <c r="F937" i="4"/>
  <c r="G937" i="4"/>
  <c r="C938" i="4"/>
  <c r="H938" i="4" s="1"/>
  <c r="D938" i="4"/>
  <c r="E938" i="4"/>
  <c r="F938" i="4"/>
  <c r="G938" i="4"/>
  <c r="C939" i="4"/>
  <c r="H939" i="4" s="1"/>
  <c r="D939" i="4"/>
  <c r="E939" i="4"/>
  <c r="F939" i="4"/>
  <c r="G939" i="4"/>
  <c r="C940" i="4"/>
  <c r="H940" i="4" s="1"/>
  <c r="D940" i="4"/>
  <c r="E940" i="4"/>
  <c r="F940" i="4"/>
  <c r="G940" i="4"/>
  <c r="C941" i="4"/>
  <c r="H941" i="4" s="1"/>
  <c r="D941" i="4"/>
  <c r="E941" i="4"/>
  <c r="F941" i="4"/>
  <c r="G941" i="4"/>
  <c r="C942" i="4"/>
  <c r="H942" i="4" s="1"/>
  <c r="D942" i="4"/>
  <c r="E942" i="4"/>
  <c r="F942" i="4"/>
  <c r="G942" i="4"/>
  <c r="C943" i="4"/>
  <c r="H943" i="4" s="1"/>
  <c r="D943" i="4"/>
  <c r="E943" i="4"/>
  <c r="F943" i="4"/>
  <c r="G943" i="4"/>
  <c r="C944" i="4"/>
  <c r="H944" i="4" s="1"/>
  <c r="D944" i="4"/>
  <c r="E944" i="4"/>
  <c r="F944" i="4"/>
  <c r="G944" i="4"/>
  <c r="C945" i="4"/>
  <c r="H945" i="4" s="1"/>
  <c r="D945" i="4"/>
  <c r="E945" i="4"/>
  <c r="F945" i="4"/>
  <c r="G945" i="4"/>
  <c r="C946" i="4"/>
  <c r="H946" i="4" s="1"/>
  <c r="D946" i="4"/>
  <c r="E946" i="4"/>
  <c r="F946" i="4"/>
  <c r="G946" i="4"/>
  <c r="C947" i="4"/>
  <c r="H947" i="4" s="1"/>
  <c r="D947" i="4"/>
  <c r="E947" i="4"/>
  <c r="F947" i="4"/>
  <c r="G947" i="4"/>
  <c r="C948" i="4"/>
  <c r="H948" i="4" s="1"/>
  <c r="D948" i="4"/>
  <c r="E948" i="4"/>
  <c r="F948" i="4"/>
  <c r="G948" i="4"/>
  <c r="C949" i="4"/>
  <c r="H949" i="4" s="1"/>
  <c r="D949" i="4"/>
  <c r="E949" i="4"/>
  <c r="F949" i="4"/>
  <c r="G949" i="4"/>
  <c r="C950" i="4"/>
  <c r="H950" i="4" s="1"/>
  <c r="D950" i="4"/>
  <c r="E950" i="4"/>
  <c r="F950" i="4"/>
  <c r="G950" i="4"/>
  <c r="C951" i="4"/>
  <c r="H951" i="4" s="1"/>
  <c r="D951" i="4"/>
  <c r="E951" i="4"/>
  <c r="F951" i="4"/>
  <c r="G951" i="4"/>
  <c r="C952" i="4"/>
  <c r="H952" i="4" s="1"/>
  <c r="D952" i="4"/>
  <c r="E952" i="4"/>
  <c r="F952" i="4"/>
  <c r="G952" i="4"/>
  <c r="C953" i="4"/>
  <c r="H953" i="4" s="1"/>
  <c r="D953" i="4"/>
  <c r="E953" i="4"/>
  <c r="F953" i="4"/>
  <c r="G953" i="4"/>
  <c r="C954" i="4"/>
  <c r="H954" i="4" s="1"/>
  <c r="D954" i="4"/>
  <c r="E954" i="4"/>
  <c r="F954" i="4"/>
  <c r="G954" i="4"/>
  <c r="C955" i="4"/>
  <c r="H955" i="4" s="1"/>
  <c r="D955" i="4"/>
  <c r="E955" i="4"/>
  <c r="F955" i="4"/>
  <c r="G955" i="4"/>
  <c r="C956" i="4"/>
  <c r="H956" i="4" s="1"/>
  <c r="D956" i="4"/>
  <c r="E956" i="4"/>
  <c r="F956" i="4"/>
  <c r="G956" i="4"/>
  <c r="C957" i="4"/>
  <c r="H957" i="4" s="1"/>
  <c r="D957" i="4"/>
  <c r="E957" i="4"/>
  <c r="F957" i="4"/>
  <c r="G957" i="4"/>
  <c r="C958" i="4"/>
  <c r="H958" i="4" s="1"/>
  <c r="D958" i="4"/>
  <c r="E958" i="4"/>
  <c r="F958" i="4"/>
  <c r="G958" i="4"/>
  <c r="C959" i="4"/>
  <c r="H959" i="4" s="1"/>
  <c r="D959" i="4"/>
  <c r="E959" i="4"/>
  <c r="F959" i="4"/>
  <c r="G959" i="4"/>
  <c r="C960" i="4"/>
  <c r="H960" i="4" s="1"/>
  <c r="D960" i="4"/>
  <c r="E960" i="4"/>
  <c r="F960" i="4"/>
  <c r="G960" i="4"/>
  <c r="C961" i="4"/>
  <c r="H961" i="4" s="1"/>
  <c r="D961" i="4"/>
  <c r="E961" i="4"/>
  <c r="F961" i="4"/>
  <c r="G961" i="4"/>
  <c r="C962" i="4"/>
  <c r="H962" i="4" s="1"/>
  <c r="D962" i="4"/>
  <c r="E962" i="4"/>
  <c r="F962" i="4"/>
  <c r="G962" i="4"/>
  <c r="C963" i="4"/>
  <c r="H963" i="4" s="1"/>
  <c r="D963" i="4"/>
  <c r="E963" i="4"/>
  <c r="F963" i="4"/>
  <c r="G963" i="4"/>
  <c r="C964" i="4"/>
  <c r="H964" i="4" s="1"/>
  <c r="D964" i="4"/>
  <c r="E964" i="4"/>
  <c r="F964" i="4"/>
  <c r="G964" i="4"/>
  <c r="C965" i="4"/>
  <c r="H965" i="4" s="1"/>
  <c r="D965" i="4"/>
  <c r="E965" i="4"/>
  <c r="F965" i="4"/>
  <c r="G965" i="4"/>
  <c r="C966" i="4"/>
  <c r="H966" i="4" s="1"/>
  <c r="D966" i="4"/>
  <c r="E966" i="4"/>
  <c r="F966" i="4"/>
  <c r="G966" i="4"/>
  <c r="C967" i="4"/>
  <c r="H967" i="4" s="1"/>
  <c r="D967" i="4"/>
  <c r="E967" i="4"/>
  <c r="F967" i="4"/>
  <c r="G967" i="4"/>
  <c r="C968" i="4"/>
  <c r="H968" i="4" s="1"/>
  <c r="D968" i="4"/>
  <c r="E968" i="4"/>
  <c r="F968" i="4"/>
  <c r="G968" i="4"/>
  <c r="C969" i="4"/>
  <c r="H969" i="4" s="1"/>
  <c r="D969" i="4"/>
  <c r="E969" i="4"/>
  <c r="F969" i="4"/>
  <c r="G969" i="4"/>
  <c r="C970" i="4"/>
  <c r="H970" i="4" s="1"/>
  <c r="D970" i="4"/>
  <c r="E970" i="4"/>
  <c r="F970" i="4"/>
  <c r="G970" i="4"/>
  <c r="C971" i="4"/>
  <c r="H971" i="4" s="1"/>
  <c r="D971" i="4"/>
  <c r="E971" i="4"/>
  <c r="F971" i="4"/>
  <c r="G971" i="4"/>
  <c r="C972" i="4"/>
  <c r="H972" i="4" s="1"/>
  <c r="D972" i="4"/>
  <c r="E972" i="4"/>
  <c r="F972" i="4"/>
  <c r="G972" i="4"/>
  <c r="C973" i="4"/>
  <c r="H973" i="4" s="1"/>
  <c r="D973" i="4"/>
  <c r="E973" i="4"/>
  <c r="F973" i="4"/>
  <c r="G973" i="4"/>
  <c r="C974" i="4"/>
  <c r="H974" i="4" s="1"/>
  <c r="D974" i="4"/>
  <c r="E974" i="4"/>
  <c r="F974" i="4"/>
  <c r="G974" i="4"/>
  <c r="C975" i="4"/>
  <c r="H975" i="4" s="1"/>
  <c r="D975" i="4"/>
  <c r="E975" i="4"/>
  <c r="F975" i="4"/>
  <c r="G975" i="4"/>
  <c r="C976" i="4"/>
  <c r="H976" i="4" s="1"/>
  <c r="D976" i="4"/>
  <c r="E976" i="4"/>
  <c r="F976" i="4"/>
  <c r="G976" i="4"/>
  <c r="C977" i="4"/>
  <c r="H977" i="4" s="1"/>
  <c r="D977" i="4"/>
  <c r="E977" i="4"/>
  <c r="F977" i="4"/>
  <c r="G977" i="4"/>
  <c r="C978" i="4"/>
  <c r="H978" i="4" s="1"/>
  <c r="D978" i="4"/>
  <c r="E978" i="4"/>
  <c r="F978" i="4"/>
  <c r="G978" i="4"/>
  <c r="C979" i="4"/>
  <c r="H979" i="4" s="1"/>
  <c r="D979" i="4"/>
  <c r="E979" i="4"/>
  <c r="F979" i="4"/>
  <c r="G979" i="4"/>
  <c r="C980" i="4"/>
  <c r="H980" i="4" s="1"/>
  <c r="D980" i="4"/>
  <c r="E980" i="4"/>
  <c r="F980" i="4"/>
  <c r="G980" i="4"/>
  <c r="C981" i="4"/>
  <c r="H981" i="4" s="1"/>
  <c r="D981" i="4"/>
  <c r="E981" i="4"/>
  <c r="F981" i="4"/>
  <c r="G981" i="4"/>
  <c r="C982" i="4"/>
  <c r="H982" i="4" s="1"/>
  <c r="D982" i="4"/>
  <c r="E982" i="4"/>
  <c r="F982" i="4"/>
  <c r="G982" i="4"/>
  <c r="C983" i="4"/>
  <c r="H983" i="4" s="1"/>
  <c r="D983" i="4"/>
  <c r="E983" i="4"/>
  <c r="F983" i="4"/>
  <c r="G983" i="4"/>
  <c r="C984" i="4"/>
  <c r="H984" i="4" s="1"/>
  <c r="D984" i="4"/>
  <c r="E984" i="4"/>
  <c r="F984" i="4"/>
  <c r="G984" i="4"/>
  <c r="C985" i="4"/>
  <c r="H985" i="4" s="1"/>
  <c r="D985" i="4"/>
  <c r="E985" i="4"/>
  <c r="F985" i="4"/>
  <c r="G985" i="4"/>
  <c r="C986" i="4"/>
  <c r="H986" i="4" s="1"/>
  <c r="D986" i="4"/>
  <c r="E986" i="4"/>
  <c r="F986" i="4"/>
  <c r="G986" i="4"/>
  <c r="C987" i="4"/>
  <c r="H987" i="4" s="1"/>
  <c r="D987" i="4"/>
  <c r="E987" i="4"/>
  <c r="F987" i="4"/>
  <c r="G987" i="4"/>
  <c r="C988" i="4"/>
  <c r="H988" i="4" s="1"/>
  <c r="D988" i="4"/>
  <c r="E988" i="4"/>
  <c r="F988" i="4"/>
  <c r="G988" i="4"/>
  <c r="C989" i="4"/>
  <c r="H989" i="4" s="1"/>
  <c r="D989" i="4"/>
  <c r="E989" i="4"/>
  <c r="F989" i="4"/>
  <c r="G989" i="4"/>
  <c r="C990" i="4"/>
  <c r="H990" i="4" s="1"/>
  <c r="D990" i="4"/>
  <c r="E990" i="4"/>
  <c r="F990" i="4"/>
  <c r="G990" i="4"/>
  <c r="C991" i="4"/>
  <c r="H991" i="4" s="1"/>
  <c r="D991" i="4"/>
  <c r="E991" i="4"/>
  <c r="F991" i="4"/>
  <c r="G991" i="4"/>
  <c r="C992" i="4"/>
  <c r="H992" i="4" s="1"/>
  <c r="D992" i="4"/>
  <c r="E992" i="4"/>
  <c r="F992" i="4"/>
  <c r="G992" i="4"/>
  <c r="C993" i="4"/>
  <c r="H993" i="4" s="1"/>
  <c r="D993" i="4"/>
  <c r="E993" i="4"/>
  <c r="F993" i="4"/>
  <c r="G993" i="4"/>
  <c r="C994" i="4"/>
  <c r="H994" i="4" s="1"/>
  <c r="D994" i="4"/>
  <c r="E994" i="4"/>
  <c r="F994" i="4"/>
  <c r="G994" i="4"/>
  <c r="C995" i="4"/>
  <c r="H995" i="4" s="1"/>
  <c r="D995" i="4"/>
  <c r="E995" i="4"/>
  <c r="F995" i="4"/>
  <c r="G995" i="4"/>
  <c r="C996" i="4"/>
  <c r="H996" i="4" s="1"/>
  <c r="D996" i="4"/>
  <c r="E996" i="4"/>
  <c r="F996" i="4"/>
  <c r="G996" i="4"/>
  <c r="C997" i="4"/>
  <c r="H997" i="4" s="1"/>
  <c r="D997" i="4"/>
  <c r="E997" i="4"/>
  <c r="F997" i="4"/>
  <c r="G997" i="4"/>
  <c r="C998" i="4"/>
  <c r="H998" i="4" s="1"/>
  <c r="D998" i="4"/>
  <c r="E998" i="4"/>
  <c r="F998" i="4"/>
  <c r="G998" i="4"/>
  <c r="C999" i="4"/>
  <c r="H999" i="4" s="1"/>
  <c r="D999" i="4"/>
  <c r="E999" i="4"/>
  <c r="F999" i="4"/>
  <c r="G999" i="4"/>
  <c r="C1000" i="4"/>
  <c r="H1000" i="4" s="1"/>
  <c r="D1000" i="4"/>
  <c r="E1000" i="4"/>
  <c r="F1000" i="4"/>
  <c r="G1000" i="4"/>
  <c r="C1001" i="4"/>
  <c r="H1001" i="4" s="1"/>
  <c r="D1001" i="4"/>
  <c r="E1001" i="4"/>
  <c r="F1001" i="4"/>
  <c r="G1001" i="4"/>
  <c r="C1002" i="4"/>
  <c r="H1002" i="4" s="1"/>
  <c r="D1002" i="4"/>
  <c r="E1002" i="4"/>
  <c r="F1002" i="4"/>
  <c r="G1002" i="4"/>
  <c r="C1003" i="4"/>
  <c r="H1003" i="4" s="1"/>
  <c r="D1003" i="4"/>
  <c r="E1003" i="4"/>
  <c r="F1003" i="4"/>
  <c r="G1003" i="4"/>
  <c r="C1004" i="4"/>
  <c r="H1004" i="4" s="1"/>
  <c r="D1004" i="4"/>
  <c r="E1004" i="4"/>
  <c r="F1004" i="4"/>
  <c r="G1004" i="4"/>
  <c r="C1005" i="4"/>
  <c r="H1005" i="4" s="1"/>
  <c r="D1005" i="4"/>
  <c r="E1005" i="4"/>
  <c r="F1005" i="4"/>
  <c r="G1005" i="4"/>
  <c r="C1006" i="4"/>
  <c r="H1006" i="4" s="1"/>
  <c r="D1006" i="4"/>
  <c r="E1006" i="4"/>
  <c r="F1006" i="4"/>
  <c r="G1006" i="4"/>
  <c r="C1007" i="4"/>
  <c r="H1007" i="4" s="1"/>
  <c r="D1007" i="4"/>
  <c r="E1007" i="4"/>
  <c r="F1007" i="4"/>
  <c r="G1007" i="4"/>
  <c r="C1008" i="4"/>
  <c r="H1008" i="4" s="1"/>
  <c r="D1008" i="4"/>
  <c r="E1008" i="4"/>
  <c r="F1008" i="4"/>
  <c r="G1008" i="4"/>
  <c r="C1009" i="4"/>
  <c r="H1009" i="4" s="1"/>
  <c r="D1009" i="4"/>
  <c r="E1009" i="4"/>
  <c r="F1009" i="4"/>
  <c r="G1009" i="4"/>
  <c r="C1010" i="4"/>
  <c r="H1010" i="4" s="1"/>
  <c r="D1010" i="4"/>
  <c r="E1010" i="4"/>
  <c r="F1010" i="4"/>
  <c r="G1010" i="4"/>
  <c r="C1011" i="4"/>
  <c r="H1011" i="4" s="1"/>
  <c r="D1011" i="4"/>
  <c r="E1011" i="4"/>
  <c r="F1011" i="4"/>
  <c r="G1011" i="4"/>
  <c r="C1012" i="4"/>
  <c r="H1012" i="4" s="1"/>
  <c r="D1012" i="4"/>
  <c r="E1012" i="4"/>
  <c r="F1012" i="4"/>
  <c r="G1012" i="4"/>
  <c r="C1013" i="4"/>
  <c r="H1013" i="4" s="1"/>
  <c r="D1013" i="4"/>
  <c r="E1013" i="4"/>
  <c r="F1013" i="4"/>
  <c r="G1013" i="4"/>
  <c r="C1014" i="4"/>
  <c r="H1014" i="4" s="1"/>
  <c r="D1014" i="4"/>
  <c r="E1014" i="4"/>
  <c r="F1014" i="4"/>
  <c r="G1014" i="4"/>
  <c r="C1015" i="4"/>
  <c r="H1015" i="4" s="1"/>
  <c r="D1015" i="4"/>
  <c r="E1015" i="4"/>
  <c r="F1015" i="4"/>
  <c r="G1015" i="4"/>
  <c r="C1016" i="4"/>
  <c r="H1016" i="4" s="1"/>
  <c r="D1016" i="4"/>
  <c r="E1016" i="4"/>
  <c r="F1016" i="4"/>
  <c r="G1016" i="4"/>
  <c r="C1017" i="4"/>
  <c r="H1017" i="4" s="1"/>
  <c r="D1017" i="4"/>
  <c r="E1017" i="4"/>
  <c r="F1017" i="4"/>
  <c r="G1017" i="4"/>
  <c r="C1018" i="4"/>
  <c r="H1018" i="4" s="1"/>
  <c r="D1018" i="4"/>
  <c r="E1018" i="4"/>
  <c r="F1018" i="4"/>
  <c r="G1018" i="4"/>
  <c r="C1019" i="4"/>
  <c r="H1019" i="4" s="1"/>
  <c r="D1019" i="4"/>
  <c r="E1019" i="4"/>
  <c r="F1019" i="4"/>
  <c r="G1019" i="4"/>
  <c r="C1020" i="4"/>
  <c r="H1020" i="4" s="1"/>
  <c r="D1020" i="4"/>
  <c r="E1020" i="4"/>
  <c r="F1020" i="4"/>
  <c r="G1020" i="4"/>
  <c r="C1021" i="4"/>
  <c r="H1021" i="4" s="1"/>
  <c r="D1021" i="4"/>
  <c r="E1021" i="4"/>
  <c r="F1021" i="4"/>
  <c r="G1021" i="4"/>
  <c r="C1022" i="4"/>
  <c r="H1022" i="4" s="1"/>
  <c r="D1022" i="4"/>
  <c r="E1022" i="4"/>
  <c r="F1022" i="4"/>
  <c r="G1022" i="4"/>
  <c r="C1023" i="4"/>
  <c r="H1023" i="4" s="1"/>
  <c r="D1023" i="4"/>
  <c r="E1023" i="4"/>
  <c r="F1023" i="4"/>
  <c r="G1023" i="4"/>
  <c r="C1024" i="4"/>
  <c r="H1024" i="4" s="1"/>
  <c r="D1024" i="4"/>
  <c r="E1024" i="4"/>
  <c r="F1024" i="4"/>
  <c r="G1024" i="4"/>
  <c r="C1025" i="4"/>
  <c r="H1025" i="4" s="1"/>
  <c r="D1025" i="4"/>
  <c r="E1025" i="4"/>
  <c r="F1025" i="4"/>
  <c r="G1025" i="4"/>
  <c r="C1026" i="4"/>
  <c r="H1026" i="4" s="1"/>
  <c r="D1026" i="4"/>
  <c r="E1026" i="4"/>
  <c r="F1026" i="4"/>
  <c r="G1026" i="4"/>
  <c r="C1027" i="4"/>
  <c r="H1027" i="4" s="1"/>
  <c r="D1027" i="4"/>
  <c r="E1027" i="4"/>
  <c r="F1027" i="4"/>
  <c r="G1027" i="4"/>
  <c r="C1028" i="4"/>
  <c r="H1028" i="4" s="1"/>
  <c r="D1028" i="4"/>
  <c r="E1028" i="4"/>
  <c r="F1028" i="4"/>
  <c r="G1028" i="4"/>
  <c r="C1029" i="4"/>
  <c r="H1029" i="4" s="1"/>
  <c r="D1029" i="4"/>
  <c r="E1029" i="4"/>
  <c r="F1029" i="4"/>
  <c r="G1029" i="4"/>
  <c r="C1030" i="4"/>
  <c r="H1030" i="4" s="1"/>
  <c r="D1030" i="4"/>
  <c r="E1030" i="4"/>
  <c r="F1030" i="4"/>
  <c r="G1030" i="4"/>
  <c r="C1031" i="4"/>
  <c r="H1031" i="4" s="1"/>
  <c r="D1031" i="4"/>
  <c r="E1031" i="4"/>
  <c r="F1031" i="4"/>
  <c r="G1031" i="4"/>
  <c r="C1032" i="4"/>
  <c r="H1032" i="4" s="1"/>
  <c r="D1032" i="4"/>
  <c r="E1032" i="4"/>
  <c r="F1032" i="4"/>
  <c r="G1032" i="4"/>
  <c r="C1033" i="4"/>
  <c r="H1033" i="4" s="1"/>
  <c r="D1033" i="4"/>
  <c r="E1033" i="4"/>
  <c r="F1033" i="4"/>
  <c r="G1033" i="4"/>
  <c r="C1034" i="4"/>
  <c r="H1034" i="4" s="1"/>
  <c r="D1034" i="4"/>
  <c r="E1034" i="4"/>
  <c r="F1034" i="4"/>
  <c r="G1034" i="4"/>
  <c r="C1035" i="4"/>
  <c r="H1035" i="4" s="1"/>
  <c r="D1035" i="4"/>
  <c r="E1035" i="4"/>
  <c r="F1035" i="4"/>
  <c r="G1035" i="4"/>
  <c r="C1036" i="4"/>
  <c r="H1036" i="4" s="1"/>
  <c r="D1036" i="4"/>
  <c r="E1036" i="4"/>
  <c r="F1036" i="4"/>
  <c r="G1036" i="4"/>
  <c r="C1037" i="4"/>
  <c r="H1037" i="4" s="1"/>
  <c r="D1037" i="4"/>
  <c r="E1037" i="4"/>
  <c r="F1037" i="4"/>
  <c r="G1037" i="4"/>
  <c r="C1038" i="4"/>
  <c r="H1038" i="4" s="1"/>
  <c r="D1038" i="4"/>
  <c r="E1038" i="4"/>
  <c r="F1038" i="4"/>
  <c r="G1038" i="4"/>
  <c r="C1039" i="4"/>
  <c r="H1039" i="4" s="1"/>
  <c r="D1039" i="4"/>
  <c r="E1039" i="4"/>
  <c r="F1039" i="4"/>
  <c r="G1039" i="4"/>
  <c r="C1040" i="4"/>
  <c r="H1040" i="4" s="1"/>
  <c r="D1040" i="4"/>
  <c r="E1040" i="4"/>
  <c r="F1040" i="4"/>
  <c r="G1040" i="4"/>
  <c r="C1041" i="4"/>
  <c r="H1041" i="4" s="1"/>
  <c r="D1041" i="4"/>
  <c r="E1041" i="4"/>
  <c r="F1041" i="4"/>
  <c r="G1041" i="4"/>
  <c r="C1042" i="4"/>
  <c r="H1042" i="4" s="1"/>
  <c r="D1042" i="4"/>
  <c r="E1042" i="4"/>
  <c r="F1042" i="4"/>
  <c r="G1042" i="4"/>
  <c r="C1043" i="4"/>
  <c r="H1043" i="4" s="1"/>
  <c r="D1043" i="4"/>
  <c r="E1043" i="4"/>
  <c r="F1043" i="4"/>
  <c r="G1043" i="4"/>
  <c r="C1044" i="4"/>
  <c r="H1044" i="4" s="1"/>
  <c r="D1044" i="4"/>
  <c r="E1044" i="4"/>
  <c r="F1044" i="4"/>
  <c r="G1044" i="4"/>
  <c r="C1045" i="4"/>
  <c r="H1045" i="4" s="1"/>
  <c r="D1045" i="4"/>
  <c r="E1045" i="4"/>
  <c r="F1045" i="4"/>
  <c r="G1045" i="4"/>
  <c r="C1046" i="4"/>
  <c r="H1046" i="4" s="1"/>
  <c r="D1046" i="4"/>
  <c r="E1046" i="4"/>
  <c r="F1046" i="4"/>
  <c r="G1046" i="4"/>
  <c r="C1047" i="4"/>
  <c r="H1047" i="4" s="1"/>
  <c r="D1047" i="4"/>
  <c r="E1047" i="4"/>
  <c r="F1047" i="4"/>
  <c r="G1047" i="4"/>
  <c r="C1048" i="4"/>
  <c r="H1048" i="4" s="1"/>
  <c r="D1048" i="4"/>
  <c r="E1048" i="4"/>
  <c r="F1048" i="4"/>
  <c r="G1048" i="4"/>
  <c r="C1049" i="4"/>
  <c r="H1049" i="4" s="1"/>
  <c r="D1049" i="4"/>
  <c r="E1049" i="4"/>
  <c r="F1049" i="4"/>
  <c r="G1049" i="4"/>
  <c r="C1050" i="4"/>
  <c r="H1050" i="4" s="1"/>
  <c r="D1050" i="4"/>
  <c r="E1050" i="4"/>
  <c r="F1050" i="4"/>
  <c r="G1050" i="4"/>
  <c r="C1051" i="4"/>
  <c r="H1051" i="4" s="1"/>
  <c r="D1051" i="4"/>
  <c r="E1051" i="4"/>
  <c r="F1051" i="4"/>
  <c r="G1051" i="4"/>
  <c r="C1052" i="4"/>
  <c r="H1052" i="4" s="1"/>
  <c r="D1052" i="4"/>
  <c r="E1052" i="4"/>
  <c r="F1052" i="4"/>
  <c r="G1052" i="4"/>
  <c r="C1053" i="4"/>
  <c r="H1053" i="4" s="1"/>
  <c r="D1053" i="4"/>
  <c r="E1053" i="4"/>
  <c r="F1053" i="4"/>
  <c r="G1053" i="4"/>
  <c r="C1054" i="4"/>
  <c r="H1054" i="4" s="1"/>
  <c r="D1054" i="4"/>
  <c r="E1054" i="4"/>
  <c r="F1054" i="4"/>
  <c r="G1054" i="4"/>
  <c r="C1055" i="4"/>
  <c r="H1055" i="4" s="1"/>
  <c r="D1055" i="4"/>
  <c r="E1055" i="4"/>
  <c r="F1055" i="4"/>
  <c r="G1055" i="4"/>
  <c r="C1056" i="4"/>
  <c r="H1056" i="4" s="1"/>
  <c r="D1056" i="4"/>
  <c r="E1056" i="4"/>
  <c r="F1056" i="4"/>
  <c r="G1056" i="4"/>
  <c r="C1057" i="4"/>
  <c r="H1057" i="4" s="1"/>
  <c r="D1057" i="4"/>
  <c r="E1057" i="4"/>
  <c r="F1057" i="4"/>
  <c r="G1057" i="4"/>
  <c r="C1058" i="4"/>
  <c r="H1058" i="4" s="1"/>
  <c r="D1058" i="4"/>
  <c r="E1058" i="4"/>
  <c r="F1058" i="4"/>
  <c r="G1058" i="4"/>
  <c r="C1059" i="4"/>
  <c r="H1059" i="4" s="1"/>
  <c r="D1059" i="4"/>
  <c r="E1059" i="4"/>
  <c r="F1059" i="4"/>
  <c r="G1059" i="4"/>
  <c r="C1060" i="4"/>
  <c r="H1060" i="4" s="1"/>
  <c r="D1060" i="4"/>
  <c r="E1060" i="4"/>
  <c r="F1060" i="4"/>
  <c r="G1060" i="4"/>
  <c r="C1061" i="4"/>
  <c r="H1061" i="4" s="1"/>
  <c r="D1061" i="4"/>
  <c r="E1061" i="4"/>
  <c r="F1061" i="4"/>
  <c r="G1061" i="4"/>
  <c r="C1062" i="4"/>
  <c r="H1062" i="4" s="1"/>
  <c r="D1062" i="4"/>
  <c r="E1062" i="4"/>
  <c r="F1062" i="4"/>
  <c r="G1062" i="4"/>
  <c r="C1063" i="4"/>
  <c r="H1063" i="4" s="1"/>
  <c r="D1063" i="4"/>
  <c r="E1063" i="4"/>
  <c r="F1063" i="4"/>
  <c r="G1063" i="4"/>
  <c r="C1064" i="4"/>
  <c r="H1064" i="4" s="1"/>
  <c r="D1064" i="4"/>
  <c r="E1064" i="4"/>
  <c r="F1064" i="4"/>
  <c r="G1064" i="4"/>
  <c r="C1065" i="4"/>
  <c r="H1065" i="4" s="1"/>
  <c r="D1065" i="4"/>
  <c r="E1065" i="4"/>
  <c r="F1065" i="4"/>
  <c r="G1065" i="4"/>
  <c r="C1066" i="4"/>
  <c r="H1066" i="4" s="1"/>
  <c r="D1066" i="4"/>
  <c r="E1066" i="4"/>
  <c r="F1066" i="4"/>
  <c r="G1066" i="4"/>
  <c r="C1067" i="4"/>
  <c r="H1067" i="4" s="1"/>
  <c r="D1067" i="4"/>
  <c r="E1067" i="4"/>
  <c r="F1067" i="4"/>
  <c r="G1067" i="4"/>
  <c r="C1068" i="4"/>
  <c r="H1068" i="4" s="1"/>
  <c r="D1068" i="4"/>
  <c r="E1068" i="4"/>
  <c r="F1068" i="4"/>
  <c r="G1068" i="4"/>
  <c r="C1069" i="4"/>
  <c r="H1069" i="4" s="1"/>
  <c r="D1069" i="4"/>
  <c r="E1069" i="4"/>
  <c r="F1069" i="4"/>
  <c r="G1069" i="4"/>
  <c r="C1070" i="4"/>
  <c r="H1070" i="4" s="1"/>
  <c r="D1070" i="4"/>
  <c r="E1070" i="4"/>
  <c r="F1070" i="4"/>
  <c r="G1070" i="4"/>
  <c r="C1071" i="4"/>
  <c r="H1071" i="4" s="1"/>
  <c r="D1071" i="4"/>
  <c r="E1071" i="4"/>
  <c r="F1071" i="4"/>
  <c r="G1071" i="4"/>
  <c r="C1072" i="4"/>
  <c r="H1072" i="4" s="1"/>
  <c r="D1072" i="4"/>
  <c r="E1072" i="4"/>
  <c r="F1072" i="4"/>
  <c r="G1072" i="4"/>
  <c r="C1073" i="4"/>
  <c r="H1073" i="4" s="1"/>
  <c r="D1073" i="4"/>
  <c r="E1073" i="4"/>
  <c r="F1073" i="4"/>
  <c r="G1073" i="4"/>
  <c r="C1074" i="4"/>
  <c r="H1074" i="4" s="1"/>
  <c r="D1074" i="4"/>
  <c r="E1074" i="4"/>
  <c r="F1074" i="4"/>
  <c r="G1074" i="4"/>
  <c r="C1075" i="4"/>
  <c r="H1075" i="4" s="1"/>
  <c r="D1075" i="4"/>
  <c r="E1075" i="4"/>
  <c r="F1075" i="4"/>
  <c r="G1075" i="4"/>
  <c r="C1076" i="4"/>
  <c r="H1076" i="4" s="1"/>
  <c r="D1076" i="4"/>
  <c r="E1076" i="4"/>
  <c r="F1076" i="4"/>
  <c r="G1076" i="4"/>
  <c r="C1077" i="4"/>
  <c r="H1077" i="4" s="1"/>
  <c r="D1077" i="4"/>
  <c r="E1077" i="4"/>
  <c r="F1077" i="4"/>
  <c r="G1077" i="4"/>
  <c r="C1078" i="4"/>
  <c r="H1078" i="4" s="1"/>
  <c r="D1078" i="4"/>
  <c r="E1078" i="4"/>
  <c r="F1078" i="4"/>
  <c r="G1078" i="4"/>
  <c r="C1079" i="4"/>
  <c r="H1079" i="4" s="1"/>
  <c r="D1079" i="4"/>
  <c r="E1079" i="4"/>
  <c r="F1079" i="4"/>
  <c r="G1079" i="4"/>
  <c r="C1080" i="4"/>
  <c r="H1080" i="4" s="1"/>
  <c r="D1080" i="4"/>
  <c r="E1080" i="4"/>
  <c r="F1080" i="4"/>
  <c r="G1080" i="4"/>
  <c r="C1081" i="4"/>
  <c r="H1081" i="4" s="1"/>
  <c r="D1081" i="4"/>
  <c r="E1081" i="4"/>
  <c r="F1081" i="4"/>
  <c r="G1081" i="4"/>
  <c r="C1082" i="4"/>
  <c r="H1082" i="4" s="1"/>
  <c r="D1082" i="4"/>
  <c r="E1082" i="4"/>
  <c r="F1082" i="4"/>
  <c r="G1082" i="4"/>
  <c r="C1083" i="4"/>
  <c r="H1083" i="4" s="1"/>
  <c r="D1083" i="4"/>
  <c r="E1083" i="4"/>
  <c r="F1083" i="4"/>
  <c r="G1083" i="4"/>
  <c r="C1084" i="4"/>
  <c r="H1084" i="4" s="1"/>
  <c r="D1084" i="4"/>
  <c r="E1084" i="4"/>
  <c r="F1084" i="4"/>
  <c r="G1084" i="4"/>
  <c r="C1085" i="4"/>
  <c r="H1085" i="4" s="1"/>
  <c r="D1085" i="4"/>
  <c r="E1085" i="4"/>
  <c r="F1085" i="4"/>
  <c r="G1085" i="4"/>
  <c r="C1086" i="4"/>
  <c r="H1086" i="4" s="1"/>
  <c r="D1086" i="4"/>
  <c r="E1086" i="4"/>
  <c r="F1086" i="4"/>
  <c r="G1086" i="4"/>
  <c r="C1087" i="4"/>
  <c r="H1087" i="4" s="1"/>
  <c r="D1087" i="4"/>
  <c r="E1087" i="4"/>
  <c r="F1087" i="4"/>
  <c r="G1087" i="4"/>
  <c r="C1088" i="4"/>
  <c r="H1088" i="4" s="1"/>
  <c r="D1088" i="4"/>
  <c r="E1088" i="4"/>
  <c r="F1088" i="4"/>
  <c r="G1088" i="4"/>
  <c r="C1089" i="4"/>
  <c r="H1089" i="4" s="1"/>
  <c r="D1089" i="4"/>
  <c r="E1089" i="4"/>
  <c r="F1089" i="4"/>
  <c r="G1089" i="4"/>
  <c r="C1090" i="4"/>
  <c r="H1090" i="4" s="1"/>
  <c r="D1090" i="4"/>
  <c r="E1090" i="4"/>
  <c r="F1090" i="4"/>
  <c r="G1090" i="4"/>
  <c r="C1091" i="4"/>
  <c r="H1091" i="4" s="1"/>
  <c r="D1091" i="4"/>
  <c r="E1091" i="4"/>
  <c r="F1091" i="4"/>
  <c r="G1091" i="4"/>
  <c r="C1092" i="4"/>
  <c r="H1092" i="4" s="1"/>
  <c r="D1092" i="4"/>
  <c r="E1092" i="4"/>
  <c r="F1092" i="4"/>
  <c r="G1092" i="4"/>
  <c r="C1093" i="4"/>
  <c r="H1093" i="4" s="1"/>
  <c r="D1093" i="4"/>
  <c r="E1093" i="4"/>
  <c r="F1093" i="4"/>
  <c r="G1093" i="4"/>
  <c r="C1094" i="4"/>
  <c r="H1094" i="4" s="1"/>
  <c r="D1094" i="4"/>
  <c r="E1094" i="4"/>
  <c r="F1094" i="4"/>
  <c r="G1094" i="4"/>
  <c r="C1095" i="4"/>
  <c r="H1095" i="4" s="1"/>
  <c r="D1095" i="4"/>
  <c r="E1095" i="4"/>
  <c r="F1095" i="4"/>
  <c r="G1095" i="4"/>
  <c r="C1096" i="4"/>
  <c r="H1096" i="4" s="1"/>
  <c r="D1096" i="4"/>
  <c r="E1096" i="4"/>
  <c r="F1096" i="4"/>
  <c r="G1096" i="4"/>
  <c r="C1097" i="4"/>
  <c r="H1097" i="4" s="1"/>
  <c r="D1097" i="4"/>
  <c r="E1097" i="4"/>
  <c r="F1097" i="4"/>
  <c r="G1097" i="4"/>
  <c r="C1098" i="4"/>
  <c r="H1098" i="4" s="1"/>
  <c r="D1098" i="4"/>
  <c r="E1098" i="4"/>
  <c r="F1098" i="4"/>
  <c r="G1098" i="4"/>
  <c r="C1099" i="4"/>
  <c r="H1099" i="4" s="1"/>
  <c r="D1099" i="4"/>
  <c r="E1099" i="4"/>
  <c r="F1099" i="4"/>
  <c r="G1099" i="4"/>
  <c r="C1100" i="4"/>
  <c r="H1100" i="4" s="1"/>
  <c r="D1100" i="4"/>
  <c r="E1100" i="4"/>
  <c r="F1100" i="4"/>
  <c r="G1100" i="4"/>
  <c r="C1101" i="4"/>
  <c r="H1101" i="4" s="1"/>
  <c r="D1101" i="4"/>
  <c r="E1101" i="4"/>
  <c r="F1101" i="4"/>
  <c r="G1101" i="4"/>
  <c r="C1102" i="4"/>
  <c r="H1102" i="4" s="1"/>
  <c r="D1102" i="4"/>
  <c r="E1102" i="4"/>
  <c r="F1102" i="4"/>
  <c r="G1102" i="4"/>
  <c r="C1103" i="4"/>
  <c r="H1103" i="4" s="1"/>
  <c r="D1103" i="4"/>
  <c r="E1103" i="4"/>
  <c r="F1103" i="4"/>
  <c r="G1103" i="4"/>
  <c r="C1104" i="4"/>
  <c r="H1104" i="4" s="1"/>
  <c r="D1104" i="4"/>
  <c r="E1104" i="4"/>
  <c r="F1104" i="4"/>
  <c r="G1104" i="4"/>
  <c r="C1105" i="4"/>
  <c r="H1105" i="4" s="1"/>
  <c r="D1105" i="4"/>
  <c r="E1105" i="4"/>
  <c r="F1105" i="4"/>
  <c r="G1105" i="4"/>
  <c r="C1106" i="4"/>
  <c r="H1106" i="4" s="1"/>
  <c r="D1106" i="4"/>
  <c r="E1106" i="4"/>
  <c r="F1106" i="4"/>
  <c r="G1106" i="4"/>
  <c r="C1107" i="4"/>
  <c r="H1107" i="4" s="1"/>
  <c r="D1107" i="4"/>
  <c r="E1107" i="4"/>
  <c r="F1107" i="4"/>
  <c r="G1107" i="4"/>
  <c r="C1108" i="4"/>
  <c r="H1108" i="4" s="1"/>
  <c r="D1108" i="4"/>
  <c r="E1108" i="4"/>
  <c r="F1108" i="4"/>
  <c r="G1108" i="4"/>
  <c r="C1109" i="4"/>
  <c r="H1109" i="4" s="1"/>
  <c r="D1109" i="4"/>
  <c r="E1109" i="4"/>
  <c r="F1109" i="4"/>
  <c r="G1109" i="4"/>
  <c r="C1110" i="4"/>
  <c r="H1110" i="4" s="1"/>
  <c r="D1110" i="4"/>
  <c r="E1110" i="4"/>
  <c r="F1110" i="4"/>
  <c r="G1110" i="4"/>
  <c r="C1111" i="4"/>
  <c r="H1111" i="4" s="1"/>
  <c r="D1111" i="4"/>
  <c r="E1111" i="4"/>
  <c r="F1111" i="4"/>
  <c r="G1111" i="4"/>
  <c r="C1112" i="4"/>
  <c r="H1112" i="4" s="1"/>
  <c r="D1112" i="4"/>
  <c r="E1112" i="4"/>
  <c r="F1112" i="4"/>
  <c r="G1112" i="4"/>
  <c r="C1113" i="4"/>
  <c r="H1113" i="4" s="1"/>
  <c r="D1113" i="4"/>
  <c r="E1113" i="4"/>
  <c r="F1113" i="4"/>
  <c r="G1113" i="4"/>
  <c r="C1114" i="4"/>
  <c r="H1114" i="4" s="1"/>
  <c r="D1114" i="4"/>
  <c r="E1114" i="4"/>
  <c r="F1114" i="4"/>
  <c r="G1114" i="4"/>
  <c r="C1115" i="4"/>
  <c r="H1115" i="4" s="1"/>
  <c r="D1115" i="4"/>
  <c r="E1115" i="4"/>
  <c r="F1115" i="4"/>
  <c r="G1115" i="4"/>
  <c r="C1116" i="4"/>
  <c r="H1116" i="4" s="1"/>
  <c r="D1116" i="4"/>
  <c r="E1116" i="4"/>
  <c r="F1116" i="4"/>
  <c r="G1116" i="4"/>
  <c r="C1117" i="4"/>
  <c r="H1117" i="4" s="1"/>
  <c r="D1117" i="4"/>
  <c r="E1117" i="4"/>
  <c r="F1117" i="4"/>
  <c r="G1117" i="4"/>
  <c r="C1118" i="4"/>
  <c r="H1118" i="4" s="1"/>
  <c r="D1118" i="4"/>
  <c r="E1118" i="4"/>
  <c r="F1118" i="4"/>
  <c r="G1118" i="4"/>
  <c r="C1119" i="4"/>
  <c r="H1119" i="4" s="1"/>
  <c r="D1119" i="4"/>
  <c r="E1119" i="4"/>
  <c r="F1119" i="4"/>
  <c r="G1119" i="4"/>
  <c r="C1120" i="4"/>
  <c r="H1120" i="4" s="1"/>
  <c r="D1120" i="4"/>
  <c r="E1120" i="4"/>
  <c r="F1120" i="4"/>
  <c r="G1120" i="4"/>
  <c r="C1121" i="4"/>
  <c r="H1121" i="4" s="1"/>
  <c r="D1121" i="4"/>
  <c r="E1121" i="4"/>
  <c r="F1121" i="4"/>
  <c r="G1121" i="4"/>
  <c r="C1122" i="4"/>
  <c r="H1122" i="4" s="1"/>
  <c r="D1122" i="4"/>
  <c r="E1122" i="4"/>
  <c r="F1122" i="4"/>
  <c r="G1122" i="4"/>
  <c r="C1123" i="4"/>
  <c r="H1123" i="4" s="1"/>
  <c r="D1123" i="4"/>
  <c r="E1123" i="4"/>
  <c r="F1123" i="4"/>
  <c r="G1123" i="4"/>
  <c r="C1124" i="4"/>
  <c r="H1124" i="4" s="1"/>
  <c r="D1124" i="4"/>
  <c r="E1124" i="4"/>
  <c r="F1124" i="4"/>
  <c r="G1124" i="4"/>
  <c r="C1125" i="4"/>
  <c r="H1125" i="4" s="1"/>
  <c r="D1125" i="4"/>
  <c r="E1125" i="4"/>
  <c r="F1125" i="4"/>
  <c r="G1125" i="4"/>
  <c r="C1126" i="4"/>
  <c r="H1126" i="4" s="1"/>
  <c r="D1126" i="4"/>
  <c r="E1126" i="4"/>
  <c r="F1126" i="4"/>
  <c r="G1126" i="4"/>
  <c r="C1127" i="4"/>
  <c r="H1127" i="4" s="1"/>
  <c r="D1127" i="4"/>
  <c r="E1127" i="4"/>
  <c r="F1127" i="4"/>
  <c r="G1127" i="4"/>
  <c r="C1128" i="4"/>
  <c r="H1128" i="4" s="1"/>
  <c r="D1128" i="4"/>
  <c r="E1128" i="4"/>
  <c r="F1128" i="4"/>
  <c r="G1128" i="4"/>
  <c r="C1129" i="4"/>
  <c r="H1129" i="4" s="1"/>
  <c r="D1129" i="4"/>
  <c r="E1129" i="4"/>
  <c r="F1129" i="4"/>
  <c r="G1129" i="4"/>
  <c r="C1130" i="4"/>
  <c r="H1130" i="4" s="1"/>
  <c r="D1130" i="4"/>
  <c r="E1130" i="4"/>
  <c r="F1130" i="4"/>
  <c r="G1130" i="4"/>
  <c r="C1131" i="4"/>
  <c r="H1131" i="4" s="1"/>
  <c r="D1131" i="4"/>
  <c r="E1131" i="4"/>
  <c r="F1131" i="4"/>
  <c r="G1131" i="4"/>
  <c r="C1132" i="4"/>
  <c r="H1132" i="4" s="1"/>
  <c r="D1132" i="4"/>
  <c r="E1132" i="4"/>
  <c r="F1132" i="4"/>
  <c r="G1132" i="4"/>
  <c r="C1133" i="4"/>
  <c r="H1133" i="4" s="1"/>
  <c r="D1133" i="4"/>
  <c r="E1133" i="4"/>
  <c r="F1133" i="4"/>
  <c r="G1133" i="4"/>
  <c r="C1134" i="4"/>
  <c r="H1134" i="4" s="1"/>
  <c r="D1134" i="4"/>
  <c r="E1134" i="4"/>
  <c r="F1134" i="4"/>
  <c r="G1134" i="4"/>
  <c r="C1135" i="4"/>
  <c r="H1135" i="4" s="1"/>
  <c r="D1135" i="4"/>
  <c r="E1135" i="4"/>
  <c r="F1135" i="4"/>
  <c r="G1135" i="4"/>
  <c r="C1136" i="4"/>
  <c r="H1136" i="4" s="1"/>
  <c r="D1136" i="4"/>
  <c r="E1136" i="4"/>
  <c r="F1136" i="4"/>
  <c r="G1136" i="4"/>
  <c r="C1137" i="4"/>
  <c r="H1137" i="4" s="1"/>
  <c r="D1137" i="4"/>
  <c r="E1137" i="4"/>
  <c r="F1137" i="4"/>
  <c r="G1137" i="4"/>
  <c r="C1138" i="4"/>
  <c r="H1138" i="4" s="1"/>
  <c r="D1138" i="4"/>
  <c r="E1138" i="4"/>
  <c r="F1138" i="4"/>
  <c r="G1138" i="4"/>
  <c r="C1139" i="4"/>
  <c r="H1139" i="4" s="1"/>
  <c r="D1139" i="4"/>
  <c r="E1139" i="4"/>
  <c r="F1139" i="4"/>
  <c r="G1139" i="4"/>
  <c r="C1140" i="4"/>
  <c r="H1140" i="4" s="1"/>
  <c r="D1140" i="4"/>
  <c r="E1140" i="4"/>
  <c r="F1140" i="4"/>
  <c r="G1140" i="4"/>
  <c r="C1141" i="4"/>
  <c r="H1141" i="4" s="1"/>
  <c r="D1141" i="4"/>
  <c r="E1141" i="4"/>
  <c r="F1141" i="4"/>
  <c r="G1141" i="4"/>
  <c r="C1142" i="4"/>
  <c r="H1142" i="4" s="1"/>
  <c r="D1142" i="4"/>
  <c r="E1142" i="4"/>
  <c r="F1142" i="4"/>
  <c r="G1142" i="4"/>
  <c r="C1143" i="4"/>
  <c r="H1143" i="4" s="1"/>
  <c r="D1143" i="4"/>
  <c r="E1143" i="4"/>
  <c r="F1143" i="4"/>
  <c r="G1143" i="4"/>
  <c r="C1144" i="4"/>
  <c r="H1144" i="4" s="1"/>
  <c r="D1144" i="4"/>
  <c r="E1144" i="4"/>
  <c r="F1144" i="4"/>
  <c r="G1144" i="4"/>
  <c r="C1145" i="4"/>
  <c r="H1145" i="4" s="1"/>
  <c r="D1145" i="4"/>
  <c r="E1145" i="4"/>
  <c r="F1145" i="4"/>
  <c r="G1145" i="4"/>
  <c r="C1146" i="4"/>
  <c r="H1146" i="4" s="1"/>
  <c r="D1146" i="4"/>
  <c r="E1146" i="4"/>
  <c r="F1146" i="4"/>
  <c r="G1146" i="4"/>
  <c r="C1147" i="4"/>
  <c r="H1147" i="4" s="1"/>
  <c r="D1147" i="4"/>
  <c r="E1147" i="4"/>
  <c r="F1147" i="4"/>
  <c r="G1147" i="4"/>
  <c r="C1148" i="4"/>
  <c r="H1148" i="4" s="1"/>
  <c r="D1148" i="4"/>
  <c r="E1148" i="4"/>
  <c r="F1148" i="4"/>
  <c r="G1148" i="4"/>
  <c r="C1149" i="4"/>
  <c r="H1149" i="4" s="1"/>
  <c r="D1149" i="4"/>
  <c r="E1149" i="4"/>
  <c r="F1149" i="4"/>
  <c r="G1149" i="4"/>
  <c r="C1150" i="4"/>
  <c r="H1150" i="4" s="1"/>
  <c r="D1150" i="4"/>
  <c r="E1150" i="4"/>
  <c r="F1150" i="4"/>
  <c r="G1150" i="4"/>
  <c r="C1151" i="4"/>
  <c r="H1151" i="4" s="1"/>
  <c r="D1151" i="4"/>
  <c r="E1151" i="4"/>
  <c r="F1151" i="4"/>
  <c r="G1151" i="4"/>
  <c r="C1152" i="4"/>
  <c r="H1152" i="4" s="1"/>
  <c r="D1152" i="4"/>
  <c r="E1152" i="4"/>
  <c r="F1152" i="4"/>
  <c r="G1152" i="4"/>
  <c r="C1153" i="4"/>
  <c r="H1153" i="4" s="1"/>
  <c r="D1153" i="4"/>
  <c r="E1153" i="4"/>
  <c r="F1153" i="4"/>
  <c r="G1153" i="4"/>
  <c r="C1154" i="4"/>
  <c r="H1154" i="4" s="1"/>
  <c r="D1154" i="4"/>
  <c r="E1154" i="4"/>
  <c r="F1154" i="4"/>
  <c r="G1154" i="4"/>
  <c r="C1155" i="4"/>
  <c r="H1155" i="4" s="1"/>
  <c r="D1155" i="4"/>
  <c r="E1155" i="4"/>
  <c r="F1155" i="4"/>
  <c r="G1155" i="4"/>
  <c r="C1156" i="4"/>
  <c r="H1156" i="4" s="1"/>
  <c r="D1156" i="4"/>
  <c r="E1156" i="4"/>
  <c r="F1156" i="4"/>
  <c r="G1156" i="4"/>
  <c r="C1157" i="4"/>
  <c r="H1157" i="4" s="1"/>
  <c r="D1157" i="4"/>
  <c r="E1157" i="4"/>
  <c r="F1157" i="4"/>
  <c r="G1157" i="4"/>
  <c r="C1158" i="4"/>
  <c r="H1158" i="4" s="1"/>
  <c r="D1158" i="4"/>
  <c r="E1158" i="4"/>
  <c r="F1158" i="4"/>
  <c r="G1158" i="4"/>
  <c r="C1159" i="4"/>
  <c r="H1159" i="4" s="1"/>
  <c r="D1159" i="4"/>
  <c r="E1159" i="4"/>
  <c r="F1159" i="4"/>
  <c r="G1159" i="4"/>
  <c r="C1160" i="4"/>
  <c r="H1160" i="4" s="1"/>
  <c r="D1160" i="4"/>
  <c r="E1160" i="4"/>
  <c r="F1160" i="4"/>
  <c r="G1160" i="4"/>
  <c r="C1161" i="4"/>
  <c r="H1161" i="4" s="1"/>
  <c r="D1161" i="4"/>
  <c r="E1161" i="4"/>
  <c r="F1161" i="4"/>
  <c r="G1161" i="4"/>
  <c r="C1162" i="4"/>
  <c r="H1162" i="4" s="1"/>
  <c r="D1162" i="4"/>
  <c r="E1162" i="4"/>
  <c r="F1162" i="4"/>
  <c r="G1162" i="4"/>
  <c r="C1163" i="4"/>
  <c r="H1163" i="4" s="1"/>
  <c r="D1163" i="4"/>
  <c r="E1163" i="4"/>
  <c r="F1163" i="4"/>
  <c r="G1163" i="4"/>
  <c r="C1164" i="4"/>
  <c r="H1164" i="4" s="1"/>
  <c r="D1164" i="4"/>
  <c r="E1164" i="4"/>
  <c r="F1164" i="4"/>
  <c r="G1164" i="4"/>
  <c r="C1165" i="4"/>
  <c r="H1165" i="4" s="1"/>
  <c r="D1165" i="4"/>
  <c r="E1165" i="4"/>
  <c r="F1165" i="4"/>
  <c r="G1165" i="4"/>
  <c r="C1166" i="4"/>
  <c r="H1166" i="4" s="1"/>
  <c r="D1166" i="4"/>
  <c r="E1166" i="4"/>
  <c r="F1166" i="4"/>
  <c r="G1166" i="4"/>
  <c r="C1167" i="4"/>
  <c r="H1167" i="4" s="1"/>
  <c r="D1167" i="4"/>
  <c r="E1167" i="4"/>
  <c r="F1167" i="4"/>
  <c r="G1167" i="4"/>
  <c r="C1168" i="4"/>
  <c r="H1168" i="4" s="1"/>
  <c r="D1168" i="4"/>
  <c r="E1168" i="4"/>
  <c r="F1168" i="4"/>
  <c r="G1168" i="4"/>
  <c r="C1169" i="4"/>
  <c r="H1169" i="4" s="1"/>
  <c r="D1169" i="4"/>
  <c r="E1169" i="4"/>
  <c r="F1169" i="4"/>
  <c r="G1169" i="4"/>
  <c r="C1170" i="4"/>
  <c r="H1170" i="4" s="1"/>
  <c r="D1170" i="4"/>
  <c r="E1170" i="4"/>
  <c r="F1170" i="4"/>
  <c r="G1170" i="4"/>
  <c r="C1171" i="4"/>
  <c r="H1171" i="4" s="1"/>
  <c r="D1171" i="4"/>
  <c r="E1171" i="4"/>
  <c r="F1171" i="4"/>
  <c r="G1171" i="4"/>
  <c r="C1172" i="4"/>
  <c r="H1172" i="4" s="1"/>
  <c r="D1172" i="4"/>
  <c r="E1172" i="4"/>
  <c r="F1172" i="4"/>
  <c r="G1172" i="4"/>
  <c r="C1173" i="4"/>
  <c r="H1173" i="4" s="1"/>
  <c r="D1173" i="4"/>
  <c r="E1173" i="4"/>
  <c r="F1173" i="4"/>
  <c r="G1173" i="4"/>
  <c r="C1174" i="4"/>
  <c r="H1174" i="4" s="1"/>
  <c r="D1174" i="4"/>
  <c r="E1174" i="4"/>
  <c r="F1174" i="4"/>
  <c r="G1174" i="4"/>
  <c r="C1175" i="4"/>
  <c r="H1175" i="4" s="1"/>
  <c r="D1175" i="4"/>
  <c r="E1175" i="4"/>
  <c r="F1175" i="4"/>
  <c r="G1175" i="4"/>
  <c r="C1176" i="4"/>
  <c r="H1176" i="4" s="1"/>
  <c r="D1176" i="4"/>
  <c r="E1176" i="4"/>
  <c r="F1176" i="4"/>
  <c r="G1176" i="4"/>
  <c r="C1177" i="4"/>
  <c r="H1177" i="4" s="1"/>
  <c r="D1177" i="4"/>
  <c r="E1177" i="4"/>
  <c r="F1177" i="4"/>
  <c r="G1177" i="4"/>
  <c r="C1178" i="4"/>
  <c r="H1178" i="4" s="1"/>
  <c r="D1178" i="4"/>
  <c r="E1178" i="4"/>
  <c r="F1178" i="4"/>
  <c r="G1178" i="4"/>
  <c r="C1179" i="4"/>
  <c r="H1179" i="4" s="1"/>
  <c r="D1179" i="4"/>
  <c r="E1179" i="4"/>
  <c r="F1179" i="4"/>
  <c r="G1179" i="4"/>
  <c r="C1180" i="4"/>
  <c r="H1180" i="4" s="1"/>
  <c r="D1180" i="4"/>
  <c r="E1180" i="4"/>
  <c r="F1180" i="4"/>
  <c r="G1180" i="4"/>
  <c r="C1181" i="4"/>
  <c r="H1181" i="4" s="1"/>
  <c r="D1181" i="4"/>
  <c r="E1181" i="4"/>
  <c r="F1181" i="4"/>
  <c r="G1181" i="4"/>
  <c r="C1182" i="4"/>
  <c r="H1182" i="4" s="1"/>
  <c r="D1182" i="4"/>
  <c r="E1182" i="4"/>
  <c r="F1182" i="4"/>
  <c r="G1182" i="4"/>
  <c r="C1183" i="4"/>
  <c r="H1183" i="4" s="1"/>
  <c r="D1183" i="4"/>
  <c r="E1183" i="4"/>
  <c r="F1183" i="4"/>
  <c r="G1183" i="4"/>
  <c r="C1184" i="4"/>
  <c r="H1184" i="4" s="1"/>
  <c r="D1184" i="4"/>
  <c r="E1184" i="4"/>
  <c r="F1184" i="4"/>
  <c r="G1184" i="4"/>
  <c r="C1185" i="4"/>
  <c r="H1185" i="4" s="1"/>
  <c r="D1185" i="4"/>
  <c r="E1185" i="4"/>
  <c r="F1185" i="4"/>
  <c r="G1185" i="4"/>
  <c r="C1186" i="4"/>
  <c r="H1186" i="4" s="1"/>
  <c r="D1186" i="4"/>
  <c r="E1186" i="4"/>
  <c r="F1186" i="4"/>
  <c r="G1186" i="4"/>
  <c r="C1187" i="4"/>
  <c r="H1187" i="4" s="1"/>
  <c r="D1187" i="4"/>
  <c r="E1187" i="4"/>
  <c r="F1187" i="4"/>
  <c r="G1187" i="4"/>
  <c r="C1188" i="4"/>
  <c r="H1188" i="4" s="1"/>
  <c r="D1188" i="4"/>
  <c r="E1188" i="4"/>
  <c r="F1188" i="4"/>
  <c r="G1188" i="4"/>
  <c r="C1189" i="4"/>
  <c r="H1189" i="4" s="1"/>
  <c r="D1189" i="4"/>
  <c r="E1189" i="4"/>
  <c r="F1189" i="4"/>
  <c r="G1189" i="4"/>
  <c r="C1190" i="4"/>
  <c r="H1190" i="4" s="1"/>
  <c r="D1190" i="4"/>
  <c r="E1190" i="4"/>
  <c r="F1190" i="4"/>
  <c r="G1190" i="4"/>
  <c r="C1191" i="4"/>
  <c r="H1191" i="4" s="1"/>
  <c r="D1191" i="4"/>
  <c r="E1191" i="4"/>
  <c r="F1191" i="4"/>
  <c r="G1191" i="4"/>
  <c r="C1192" i="4"/>
  <c r="H1192" i="4" s="1"/>
  <c r="D1192" i="4"/>
  <c r="E1192" i="4"/>
  <c r="F1192" i="4"/>
  <c r="G1192" i="4"/>
  <c r="C1193" i="4"/>
  <c r="H1193" i="4" s="1"/>
  <c r="D1193" i="4"/>
  <c r="E1193" i="4"/>
  <c r="F1193" i="4"/>
  <c r="G1193" i="4"/>
  <c r="C1194" i="4"/>
  <c r="H1194" i="4" s="1"/>
  <c r="D1194" i="4"/>
  <c r="E1194" i="4"/>
  <c r="F1194" i="4"/>
  <c r="G1194" i="4"/>
  <c r="C1195" i="4"/>
  <c r="H1195" i="4" s="1"/>
  <c r="D1195" i="4"/>
  <c r="E1195" i="4"/>
  <c r="F1195" i="4"/>
  <c r="G1195" i="4"/>
  <c r="C1196" i="4"/>
  <c r="H1196" i="4" s="1"/>
  <c r="D1196" i="4"/>
  <c r="E1196" i="4"/>
  <c r="F1196" i="4"/>
  <c r="G1196" i="4"/>
  <c r="C1197" i="4"/>
  <c r="H1197" i="4" s="1"/>
  <c r="D1197" i="4"/>
  <c r="E1197" i="4"/>
  <c r="F1197" i="4"/>
  <c r="G1197" i="4"/>
  <c r="C1198" i="4"/>
  <c r="H1198" i="4" s="1"/>
  <c r="D1198" i="4"/>
  <c r="E1198" i="4"/>
  <c r="F1198" i="4"/>
  <c r="G1198" i="4"/>
  <c r="C1199" i="4"/>
  <c r="H1199" i="4" s="1"/>
  <c r="D1199" i="4"/>
  <c r="E1199" i="4"/>
  <c r="F1199" i="4"/>
  <c r="G1199" i="4"/>
  <c r="C1200" i="4"/>
  <c r="H1200" i="4" s="1"/>
  <c r="D1200" i="4"/>
  <c r="E1200" i="4"/>
  <c r="F1200" i="4"/>
  <c r="G1200" i="4"/>
  <c r="C1201" i="4"/>
  <c r="H1201" i="4" s="1"/>
  <c r="D1201" i="4"/>
  <c r="E1201" i="4"/>
  <c r="F1201" i="4"/>
  <c r="G1201" i="4"/>
  <c r="C1202" i="4"/>
  <c r="H1202" i="4" s="1"/>
  <c r="D1202" i="4"/>
  <c r="E1202" i="4"/>
  <c r="F1202" i="4"/>
  <c r="G1202" i="4"/>
  <c r="C1203" i="4"/>
  <c r="H1203" i="4" s="1"/>
  <c r="D1203" i="4"/>
  <c r="E1203" i="4"/>
  <c r="F1203" i="4"/>
  <c r="G1203" i="4"/>
  <c r="C1204" i="4"/>
  <c r="H1204" i="4" s="1"/>
  <c r="D1204" i="4"/>
  <c r="E1204" i="4"/>
  <c r="F1204" i="4"/>
  <c r="G1204" i="4"/>
  <c r="C1205" i="4"/>
  <c r="H1205" i="4" s="1"/>
  <c r="D1205" i="4"/>
  <c r="E1205" i="4"/>
  <c r="F1205" i="4"/>
  <c r="G1205" i="4"/>
  <c r="C1206" i="4"/>
  <c r="H1206" i="4" s="1"/>
  <c r="D1206" i="4"/>
  <c r="E1206" i="4"/>
  <c r="F1206" i="4"/>
  <c r="G1206" i="4"/>
  <c r="C1207" i="4"/>
  <c r="H1207" i="4" s="1"/>
  <c r="D1207" i="4"/>
  <c r="E1207" i="4"/>
  <c r="F1207" i="4"/>
  <c r="G1207" i="4"/>
  <c r="C1208" i="4"/>
  <c r="H1208" i="4" s="1"/>
  <c r="D1208" i="4"/>
  <c r="E1208" i="4"/>
  <c r="F1208" i="4"/>
  <c r="G1208" i="4"/>
  <c r="C1209" i="4"/>
  <c r="H1209" i="4" s="1"/>
  <c r="D1209" i="4"/>
  <c r="E1209" i="4"/>
  <c r="F1209" i="4"/>
  <c r="G1209" i="4"/>
  <c r="C1210" i="4"/>
  <c r="H1210" i="4" s="1"/>
  <c r="D1210" i="4"/>
  <c r="E1210" i="4"/>
  <c r="F1210" i="4"/>
  <c r="G1210" i="4"/>
  <c r="C1211" i="4"/>
  <c r="H1211" i="4" s="1"/>
  <c r="D1211" i="4"/>
  <c r="E1211" i="4"/>
  <c r="F1211" i="4"/>
  <c r="G1211" i="4"/>
  <c r="C1212" i="4"/>
  <c r="H1212" i="4" s="1"/>
  <c r="D1212" i="4"/>
  <c r="E1212" i="4"/>
  <c r="F1212" i="4"/>
  <c r="G1212" i="4"/>
  <c r="C1213" i="4"/>
  <c r="H1213" i="4" s="1"/>
  <c r="D1213" i="4"/>
  <c r="E1213" i="4"/>
  <c r="F1213" i="4"/>
  <c r="G1213" i="4"/>
  <c r="C1214" i="4"/>
  <c r="H1214" i="4" s="1"/>
  <c r="D1214" i="4"/>
  <c r="E1214" i="4"/>
  <c r="F1214" i="4"/>
  <c r="G1214" i="4"/>
  <c r="C1215" i="4"/>
  <c r="H1215" i="4" s="1"/>
  <c r="D1215" i="4"/>
  <c r="E1215" i="4"/>
  <c r="F1215" i="4"/>
  <c r="G1215" i="4"/>
  <c r="C1216" i="4"/>
  <c r="H1216" i="4" s="1"/>
  <c r="D1216" i="4"/>
  <c r="E1216" i="4"/>
  <c r="F1216" i="4"/>
  <c r="G1216" i="4"/>
  <c r="C1217" i="4"/>
  <c r="H1217" i="4" s="1"/>
  <c r="D1217" i="4"/>
  <c r="E1217" i="4"/>
  <c r="F1217" i="4"/>
  <c r="G1217" i="4"/>
  <c r="C1218" i="4"/>
  <c r="H1218" i="4" s="1"/>
  <c r="D1218" i="4"/>
  <c r="E1218" i="4"/>
  <c r="F1218" i="4"/>
  <c r="G1218" i="4"/>
  <c r="C1219" i="4"/>
  <c r="H1219" i="4" s="1"/>
  <c r="D1219" i="4"/>
  <c r="E1219" i="4"/>
  <c r="F1219" i="4"/>
  <c r="G1219" i="4"/>
  <c r="C1220" i="4"/>
  <c r="H1220" i="4" s="1"/>
  <c r="D1220" i="4"/>
  <c r="E1220" i="4"/>
  <c r="F1220" i="4"/>
  <c r="G1220" i="4"/>
  <c r="C1221" i="4"/>
  <c r="H1221" i="4" s="1"/>
  <c r="D1221" i="4"/>
  <c r="E1221" i="4"/>
  <c r="F1221" i="4"/>
  <c r="G1221" i="4"/>
  <c r="C1222" i="4"/>
  <c r="H1222" i="4" s="1"/>
  <c r="D1222" i="4"/>
  <c r="E1222" i="4"/>
  <c r="F1222" i="4"/>
  <c r="G1222" i="4"/>
  <c r="C1223" i="4"/>
  <c r="H1223" i="4" s="1"/>
  <c r="D1223" i="4"/>
  <c r="E1223" i="4"/>
  <c r="F1223" i="4"/>
  <c r="G1223" i="4"/>
  <c r="C1224" i="4"/>
  <c r="H1224" i="4" s="1"/>
  <c r="D1224" i="4"/>
  <c r="E1224" i="4"/>
  <c r="F1224" i="4"/>
  <c r="G1224" i="4"/>
  <c r="C1225" i="4"/>
  <c r="H1225" i="4" s="1"/>
  <c r="D1225" i="4"/>
  <c r="E1225" i="4"/>
  <c r="F1225" i="4"/>
  <c r="G1225" i="4"/>
  <c r="C1226" i="4"/>
  <c r="H1226" i="4" s="1"/>
  <c r="D1226" i="4"/>
  <c r="E1226" i="4"/>
  <c r="F1226" i="4"/>
  <c r="G1226" i="4"/>
  <c r="C1227" i="4"/>
  <c r="H1227" i="4" s="1"/>
  <c r="D1227" i="4"/>
  <c r="E1227" i="4"/>
  <c r="F1227" i="4"/>
  <c r="G1227" i="4"/>
  <c r="C1228" i="4"/>
  <c r="H1228" i="4" s="1"/>
  <c r="D1228" i="4"/>
  <c r="E1228" i="4"/>
  <c r="F1228" i="4"/>
  <c r="G1228" i="4"/>
  <c r="C1229" i="4"/>
  <c r="H1229" i="4" s="1"/>
  <c r="D1229" i="4"/>
  <c r="E1229" i="4"/>
  <c r="F1229" i="4"/>
  <c r="G1229" i="4"/>
  <c r="C1230" i="4"/>
  <c r="H1230" i="4" s="1"/>
  <c r="D1230" i="4"/>
  <c r="E1230" i="4"/>
  <c r="F1230" i="4"/>
  <c r="G1230" i="4"/>
  <c r="C1231" i="4"/>
  <c r="H1231" i="4" s="1"/>
  <c r="D1231" i="4"/>
  <c r="E1231" i="4"/>
  <c r="F1231" i="4"/>
  <c r="G1231" i="4"/>
  <c r="C1232" i="4"/>
  <c r="H1232" i="4" s="1"/>
  <c r="D1232" i="4"/>
  <c r="E1232" i="4"/>
  <c r="F1232" i="4"/>
  <c r="G1232" i="4"/>
  <c r="C1233" i="4"/>
  <c r="H1233" i="4" s="1"/>
  <c r="D1233" i="4"/>
  <c r="E1233" i="4"/>
  <c r="F1233" i="4"/>
  <c r="G1233" i="4"/>
  <c r="C1234" i="4"/>
  <c r="H1234" i="4" s="1"/>
  <c r="D1234" i="4"/>
  <c r="E1234" i="4"/>
  <c r="F1234" i="4"/>
  <c r="G1234" i="4"/>
  <c r="C1235" i="4"/>
  <c r="H1235" i="4" s="1"/>
  <c r="D1235" i="4"/>
  <c r="E1235" i="4"/>
  <c r="F1235" i="4"/>
  <c r="G1235" i="4"/>
  <c r="C1236" i="4"/>
  <c r="H1236" i="4" s="1"/>
  <c r="D1236" i="4"/>
  <c r="E1236" i="4"/>
  <c r="F1236" i="4"/>
  <c r="G1236" i="4"/>
  <c r="C1237" i="4"/>
  <c r="H1237" i="4" s="1"/>
  <c r="D1237" i="4"/>
  <c r="E1237" i="4"/>
  <c r="F1237" i="4"/>
  <c r="G1237" i="4"/>
  <c r="C1238" i="4"/>
  <c r="H1238" i="4" s="1"/>
  <c r="D1238" i="4"/>
  <c r="E1238" i="4"/>
  <c r="F1238" i="4"/>
  <c r="G1238" i="4"/>
  <c r="C1239" i="4"/>
  <c r="H1239" i="4" s="1"/>
  <c r="D1239" i="4"/>
  <c r="E1239" i="4"/>
  <c r="F1239" i="4"/>
  <c r="G1239" i="4"/>
  <c r="C1240" i="4"/>
  <c r="H1240" i="4" s="1"/>
  <c r="D1240" i="4"/>
  <c r="E1240" i="4"/>
  <c r="F1240" i="4"/>
  <c r="G1240" i="4"/>
  <c r="C1241" i="4"/>
  <c r="H1241" i="4" s="1"/>
  <c r="D1241" i="4"/>
  <c r="E1241" i="4"/>
  <c r="F1241" i="4"/>
  <c r="G1241" i="4"/>
  <c r="C1242" i="4"/>
  <c r="H1242" i="4" s="1"/>
  <c r="D1242" i="4"/>
  <c r="E1242" i="4"/>
  <c r="F1242" i="4"/>
  <c r="G1242" i="4"/>
  <c r="C1243" i="4"/>
  <c r="H1243" i="4" s="1"/>
  <c r="D1243" i="4"/>
  <c r="E1243" i="4"/>
  <c r="F1243" i="4"/>
  <c r="G1243" i="4"/>
  <c r="C1244" i="4"/>
  <c r="H1244" i="4" s="1"/>
  <c r="D1244" i="4"/>
  <c r="E1244" i="4"/>
  <c r="F1244" i="4"/>
  <c r="G1244" i="4"/>
  <c r="C1245" i="4"/>
  <c r="H1245" i="4" s="1"/>
  <c r="D1245" i="4"/>
  <c r="E1245" i="4"/>
  <c r="F1245" i="4"/>
  <c r="G1245" i="4"/>
  <c r="C1246" i="4"/>
  <c r="H1246" i="4" s="1"/>
  <c r="D1246" i="4"/>
  <c r="E1246" i="4"/>
  <c r="F1246" i="4"/>
  <c r="G1246" i="4"/>
  <c r="C1247" i="4"/>
  <c r="H1247" i="4" s="1"/>
  <c r="D1247" i="4"/>
  <c r="E1247" i="4"/>
  <c r="F1247" i="4"/>
  <c r="G1247" i="4"/>
  <c r="C1248" i="4"/>
  <c r="H1248" i="4" s="1"/>
  <c r="D1248" i="4"/>
  <c r="E1248" i="4"/>
  <c r="F1248" i="4"/>
  <c r="G1248" i="4"/>
  <c r="C1249" i="4"/>
  <c r="H1249" i="4" s="1"/>
  <c r="D1249" i="4"/>
  <c r="E1249" i="4"/>
  <c r="F1249" i="4"/>
  <c r="G1249" i="4"/>
  <c r="C1250" i="4"/>
  <c r="H1250" i="4" s="1"/>
  <c r="D1250" i="4"/>
  <c r="E1250" i="4"/>
  <c r="F1250" i="4"/>
  <c r="G1250" i="4"/>
  <c r="C1251" i="4"/>
  <c r="H1251" i="4" s="1"/>
  <c r="D1251" i="4"/>
  <c r="E1251" i="4"/>
  <c r="F1251" i="4"/>
  <c r="G1251" i="4"/>
  <c r="C1252" i="4"/>
  <c r="H1252" i="4" s="1"/>
  <c r="D1252" i="4"/>
  <c r="E1252" i="4"/>
  <c r="F1252" i="4"/>
  <c r="G1252" i="4"/>
  <c r="C1253" i="4"/>
  <c r="H1253" i="4" s="1"/>
  <c r="D1253" i="4"/>
  <c r="E1253" i="4"/>
  <c r="F1253" i="4"/>
  <c r="G1253" i="4"/>
  <c r="C1254" i="4"/>
  <c r="H1254" i="4" s="1"/>
  <c r="D1254" i="4"/>
  <c r="E1254" i="4"/>
  <c r="F1254" i="4"/>
  <c r="G1254" i="4"/>
  <c r="C1255" i="4"/>
  <c r="H1255" i="4" s="1"/>
  <c r="D1255" i="4"/>
  <c r="E1255" i="4"/>
  <c r="F1255" i="4"/>
  <c r="G1255" i="4"/>
  <c r="C1256" i="4"/>
  <c r="H1256" i="4" s="1"/>
  <c r="D1256" i="4"/>
  <c r="E1256" i="4"/>
  <c r="F1256" i="4"/>
  <c r="G1256" i="4"/>
  <c r="C1257" i="4"/>
  <c r="H1257" i="4" s="1"/>
  <c r="D1257" i="4"/>
  <c r="E1257" i="4"/>
  <c r="F1257" i="4"/>
  <c r="G1257" i="4"/>
  <c r="C1258" i="4"/>
  <c r="H1258" i="4" s="1"/>
  <c r="D1258" i="4"/>
  <c r="E1258" i="4"/>
  <c r="F1258" i="4"/>
  <c r="G1258" i="4"/>
  <c r="C1259" i="4"/>
  <c r="H1259" i="4" s="1"/>
  <c r="D1259" i="4"/>
  <c r="E1259" i="4"/>
  <c r="F1259" i="4"/>
  <c r="G1259" i="4"/>
  <c r="C1260" i="4"/>
  <c r="H1260" i="4" s="1"/>
  <c r="D1260" i="4"/>
  <c r="E1260" i="4"/>
  <c r="F1260" i="4"/>
  <c r="G1260" i="4"/>
  <c r="C1261" i="4"/>
  <c r="H1261" i="4" s="1"/>
  <c r="D1261" i="4"/>
  <c r="E1261" i="4"/>
  <c r="F1261" i="4"/>
  <c r="G1261" i="4"/>
  <c r="C1262" i="4"/>
  <c r="H1262" i="4" s="1"/>
  <c r="D1262" i="4"/>
  <c r="E1262" i="4"/>
  <c r="F1262" i="4"/>
  <c r="G1262" i="4"/>
  <c r="C1263" i="4"/>
  <c r="H1263" i="4" s="1"/>
  <c r="D1263" i="4"/>
  <c r="E1263" i="4"/>
  <c r="F1263" i="4"/>
  <c r="G1263" i="4"/>
  <c r="C1264" i="4"/>
  <c r="H1264" i="4" s="1"/>
  <c r="D1264" i="4"/>
  <c r="E1264" i="4"/>
  <c r="F1264" i="4"/>
  <c r="G1264" i="4"/>
  <c r="C1265" i="4"/>
  <c r="H1265" i="4" s="1"/>
  <c r="D1265" i="4"/>
  <c r="E1265" i="4"/>
  <c r="F1265" i="4"/>
  <c r="G1265" i="4"/>
  <c r="C1266" i="4"/>
  <c r="H1266" i="4" s="1"/>
  <c r="D1266" i="4"/>
  <c r="E1266" i="4"/>
  <c r="F1266" i="4"/>
  <c r="G1266" i="4"/>
  <c r="C1267" i="4"/>
  <c r="H1267" i="4" s="1"/>
  <c r="D1267" i="4"/>
  <c r="E1267" i="4"/>
  <c r="F1267" i="4"/>
  <c r="G1267" i="4"/>
  <c r="C1268" i="4"/>
  <c r="H1268" i="4" s="1"/>
  <c r="D1268" i="4"/>
  <c r="E1268" i="4"/>
  <c r="F1268" i="4"/>
  <c r="G1268" i="4"/>
  <c r="C1269" i="4"/>
  <c r="H1269" i="4" s="1"/>
  <c r="D1269" i="4"/>
  <c r="E1269" i="4"/>
  <c r="F1269" i="4"/>
  <c r="G1269" i="4"/>
  <c r="C1270" i="4"/>
  <c r="H1270" i="4" s="1"/>
  <c r="D1270" i="4"/>
  <c r="E1270" i="4"/>
  <c r="F1270" i="4"/>
  <c r="G1270" i="4"/>
  <c r="C1271" i="4"/>
  <c r="H1271" i="4" s="1"/>
  <c r="D1271" i="4"/>
  <c r="E1271" i="4"/>
  <c r="F1271" i="4"/>
  <c r="G1271" i="4"/>
  <c r="C1272" i="4"/>
  <c r="H1272" i="4" s="1"/>
  <c r="D1272" i="4"/>
  <c r="E1272" i="4"/>
  <c r="F1272" i="4"/>
  <c r="G1272" i="4"/>
  <c r="C1273" i="4"/>
  <c r="H1273" i="4" s="1"/>
  <c r="D1273" i="4"/>
  <c r="E1273" i="4"/>
  <c r="F1273" i="4"/>
  <c r="G1273" i="4"/>
  <c r="C1274" i="4"/>
  <c r="H1274" i="4" s="1"/>
  <c r="D1274" i="4"/>
  <c r="E1274" i="4"/>
  <c r="F1274" i="4"/>
  <c r="G1274" i="4"/>
  <c r="C1275" i="4"/>
  <c r="H1275" i="4" s="1"/>
  <c r="D1275" i="4"/>
  <c r="E1275" i="4"/>
  <c r="F1275" i="4"/>
  <c r="G1275" i="4"/>
  <c r="C1276" i="4"/>
  <c r="H1276" i="4" s="1"/>
  <c r="D1276" i="4"/>
  <c r="E1276" i="4"/>
  <c r="F1276" i="4"/>
  <c r="G1276" i="4"/>
  <c r="C1277" i="4"/>
  <c r="H1277" i="4" s="1"/>
  <c r="D1277" i="4"/>
  <c r="E1277" i="4"/>
  <c r="F1277" i="4"/>
  <c r="G1277" i="4"/>
  <c r="C1278" i="4"/>
  <c r="H1278" i="4" s="1"/>
  <c r="D1278" i="4"/>
  <c r="E1278" i="4"/>
  <c r="F1278" i="4"/>
  <c r="G1278" i="4"/>
  <c r="C1279" i="4"/>
  <c r="H1279" i="4" s="1"/>
  <c r="D1279" i="4"/>
  <c r="E1279" i="4"/>
  <c r="F1279" i="4"/>
  <c r="G1279" i="4"/>
  <c r="C1280" i="4"/>
  <c r="H1280" i="4" s="1"/>
  <c r="D1280" i="4"/>
  <c r="E1280" i="4"/>
  <c r="F1280" i="4"/>
  <c r="G1280" i="4"/>
  <c r="C1281" i="4"/>
  <c r="H1281" i="4" s="1"/>
  <c r="D1281" i="4"/>
  <c r="E1281" i="4"/>
  <c r="F1281" i="4"/>
  <c r="G1281" i="4"/>
  <c r="C1282" i="4"/>
  <c r="H1282" i="4" s="1"/>
  <c r="D1282" i="4"/>
  <c r="E1282" i="4"/>
  <c r="F1282" i="4"/>
  <c r="G1282" i="4"/>
  <c r="C1283" i="4"/>
  <c r="H1283" i="4" s="1"/>
  <c r="D1283" i="4"/>
  <c r="E1283" i="4"/>
  <c r="F1283" i="4"/>
  <c r="G1283" i="4"/>
  <c r="C1284" i="4"/>
  <c r="H1284" i="4" s="1"/>
  <c r="D1284" i="4"/>
  <c r="E1284" i="4"/>
  <c r="F1284" i="4"/>
  <c r="G1284" i="4"/>
  <c r="C1285" i="4"/>
  <c r="H1285" i="4" s="1"/>
  <c r="D1285" i="4"/>
  <c r="E1285" i="4"/>
  <c r="F1285" i="4"/>
  <c r="G1285" i="4"/>
  <c r="C1286" i="4"/>
  <c r="H1286" i="4" s="1"/>
  <c r="D1286" i="4"/>
  <c r="E1286" i="4"/>
  <c r="F1286" i="4"/>
  <c r="G1286" i="4"/>
  <c r="C1287" i="4"/>
  <c r="H1287" i="4" s="1"/>
  <c r="D1287" i="4"/>
  <c r="E1287" i="4"/>
  <c r="F1287" i="4"/>
  <c r="G1287" i="4"/>
  <c r="C1288" i="4"/>
  <c r="H1288" i="4" s="1"/>
  <c r="D1288" i="4"/>
  <c r="E1288" i="4"/>
  <c r="F1288" i="4"/>
  <c r="G1288" i="4"/>
  <c r="C1289" i="4"/>
  <c r="H1289" i="4" s="1"/>
  <c r="D1289" i="4"/>
  <c r="E1289" i="4"/>
  <c r="F1289" i="4"/>
  <c r="G1289" i="4"/>
  <c r="C1290" i="4"/>
  <c r="H1290" i="4" s="1"/>
  <c r="D1290" i="4"/>
  <c r="E1290" i="4"/>
  <c r="F1290" i="4"/>
  <c r="G1290" i="4"/>
  <c r="C1291" i="4"/>
  <c r="H1291" i="4" s="1"/>
  <c r="D1291" i="4"/>
  <c r="E1291" i="4"/>
  <c r="F1291" i="4"/>
  <c r="G1291" i="4"/>
  <c r="C1292" i="4"/>
  <c r="H1292" i="4" s="1"/>
  <c r="D1292" i="4"/>
  <c r="E1292" i="4"/>
  <c r="F1292" i="4"/>
  <c r="G1292" i="4"/>
  <c r="C1293" i="4"/>
  <c r="H1293" i="4" s="1"/>
  <c r="D1293" i="4"/>
  <c r="E1293" i="4"/>
  <c r="F1293" i="4"/>
  <c r="G1293" i="4"/>
  <c r="C1294" i="4"/>
  <c r="H1294" i="4" s="1"/>
  <c r="D1294" i="4"/>
  <c r="E1294" i="4"/>
  <c r="F1294" i="4"/>
  <c r="G1294" i="4"/>
  <c r="C1295" i="4"/>
  <c r="H1295" i="4" s="1"/>
  <c r="D1295" i="4"/>
  <c r="E1295" i="4"/>
  <c r="F1295" i="4"/>
  <c r="G1295" i="4"/>
  <c r="C1296" i="4"/>
  <c r="H1296" i="4" s="1"/>
  <c r="D1296" i="4"/>
  <c r="E1296" i="4"/>
  <c r="F1296" i="4"/>
  <c r="G1296" i="4"/>
  <c r="C1297" i="4"/>
  <c r="H1297" i="4" s="1"/>
  <c r="D1297" i="4"/>
  <c r="E1297" i="4"/>
  <c r="F1297" i="4"/>
  <c r="G1297" i="4"/>
  <c r="C1298" i="4"/>
  <c r="H1298" i="4" s="1"/>
  <c r="D1298" i="4"/>
  <c r="E1298" i="4"/>
  <c r="F1298" i="4"/>
  <c r="G1298" i="4"/>
  <c r="C1299" i="4"/>
  <c r="H1299" i="4" s="1"/>
  <c r="D1299" i="4"/>
  <c r="E1299" i="4"/>
  <c r="F1299" i="4"/>
  <c r="G1299" i="4"/>
  <c r="C1300" i="4"/>
  <c r="H1300" i="4" s="1"/>
  <c r="D1300" i="4"/>
  <c r="E1300" i="4"/>
  <c r="F1300" i="4"/>
  <c r="G1300" i="4"/>
  <c r="C1301" i="4"/>
  <c r="H1301" i="4" s="1"/>
  <c r="D1301" i="4"/>
  <c r="E1301" i="4"/>
  <c r="F1301" i="4"/>
  <c r="G1301" i="4"/>
  <c r="C1302" i="4"/>
  <c r="H1302" i="4" s="1"/>
  <c r="D1302" i="4"/>
  <c r="E1302" i="4"/>
  <c r="F1302" i="4"/>
  <c r="G1302" i="4"/>
  <c r="C1303" i="4"/>
  <c r="H1303" i="4" s="1"/>
  <c r="D1303" i="4"/>
  <c r="E1303" i="4"/>
  <c r="F1303" i="4"/>
  <c r="G1303" i="4"/>
  <c r="C1304" i="4"/>
  <c r="H1304" i="4" s="1"/>
  <c r="D1304" i="4"/>
  <c r="E1304" i="4"/>
  <c r="F1304" i="4"/>
  <c r="G1304" i="4"/>
  <c r="C1305" i="4"/>
  <c r="H1305" i="4" s="1"/>
  <c r="D1305" i="4"/>
  <c r="E1305" i="4"/>
  <c r="F1305" i="4"/>
  <c r="G1305" i="4"/>
  <c r="C1306" i="4"/>
  <c r="H1306" i="4" s="1"/>
  <c r="D1306" i="4"/>
  <c r="E1306" i="4"/>
  <c r="F1306" i="4"/>
  <c r="G1306" i="4"/>
  <c r="C1307" i="4"/>
  <c r="H1307" i="4" s="1"/>
  <c r="D1307" i="4"/>
  <c r="E1307" i="4"/>
  <c r="F1307" i="4"/>
  <c r="G1307" i="4"/>
  <c r="C1308" i="4"/>
  <c r="H1308" i="4" s="1"/>
  <c r="D1308" i="4"/>
  <c r="E1308" i="4"/>
  <c r="F1308" i="4"/>
  <c r="G1308" i="4"/>
  <c r="C1309" i="4"/>
  <c r="H1309" i="4" s="1"/>
  <c r="D1309" i="4"/>
  <c r="E1309" i="4"/>
  <c r="F1309" i="4"/>
  <c r="G1309" i="4"/>
  <c r="C1310" i="4"/>
  <c r="H1310" i="4" s="1"/>
  <c r="D1310" i="4"/>
  <c r="E1310" i="4"/>
  <c r="F1310" i="4"/>
  <c r="G1310" i="4"/>
  <c r="C1311" i="4"/>
  <c r="H1311" i="4" s="1"/>
  <c r="D1311" i="4"/>
  <c r="E1311" i="4"/>
  <c r="F1311" i="4"/>
  <c r="G1311" i="4"/>
  <c r="C1312" i="4"/>
  <c r="H1312" i="4" s="1"/>
  <c r="D1312" i="4"/>
  <c r="E1312" i="4"/>
  <c r="F1312" i="4"/>
  <c r="G1312" i="4"/>
  <c r="C1313" i="4"/>
  <c r="H1313" i="4" s="1"/>
  <c r="D1313" i="4"/>
  <c r="E1313" i="4"/>
  <c r="F1313" i="4"/>
  <c r="G1313" i="4"/>
  <c r="C1314" i="4"/>
  <c r="H1314" i="4" s="1"/>
  <c r="D1314" i="4"/>
  <c r="E1314" i="4"/>
  <c r="F1314" i="4"/>
  <c r="G1314" i="4"/>
  <c r="C1315" i="4"/>
  <c r="H1315" i="4" s="1"/>
  <c r="D1315" i="4"/>
  <c r="E1315" i="4"/>
  <c r="F1315" i="4"/>
  <c r="G1315" i="4"/>
  <c r="C1316" i="4"/>
  <c r="H1316" i="4" s="1"/>
  <c r="D1316" i="4"/>
  <c r="E1316" i="4"/>
  <c r="F1316" i="4"/>
  <c r="G1316" i="4"/>
  <c r="C1317" i="4"/>
  <c r="H1317" i="4" s="1"/>
  <c r="D1317" i="4"/>
  <c r="E1317" i="4"/>
  <c r="F1317" i="4"/>
  <c r="G1317" i="4"/>
  <c r="C1318" i="4"/>
  <c r="H1318" i="4" s="1"/>
  <c r="D1318" i="4"/>
  <c r="E1318" i="4"/>
  <c r="F1318" i="4"/>
  <c r="G1318" i="4"/>
  <c r="C1319" i="4"/>
  <c r="H1319" i="4" s="1"/>
  <c r="D1319" i="4"/>
  <c r="E1319" i="4"/>
  <c r="F1319" i="4"/>
  <c r="G1319" i="4"/>
  <c r="C1320" i="4"/>
  <c r="H1320" i="4" s="1"/>
  <c r="D1320" i="4"/>
  <c r="E1320" i="4"/>
  <c r="F1320" i="4"/>
  <c r="G1320" i="4"/>
  <c r="C1321" i="4"/>
  <c r="H1321" i="4" s="1"/>
  <c r="D1321" i="4"/>
  <c r="E1321" i="4"/>
  <c r="F1321" i="4"/>
  <c r="G1321" i="4"/>
  <c r="C1322" i="4"/>
  <c r="H1322" i="4" s="1"/>
  <c r="D1322" i="4"/>
  <c r="E1322" i="4"/>
  <c r="F1322" i="4"/>
  <c r="G1322" i="4"/>
  <c r="C1323" i="4"/>
  <c r="H1323" i="4" s="1"/>
  <c r="D1323" i="4"/>
  <c r="E1323" i="4"/>
  <c r="F1323" i="4"/>
  <c r="G1323" i="4"/>
  <c r="C1324" i="4"/>
  <c r="H1324" i="4" s="1"/>
  <c r="D1324" i="4"/>
  <c r="E1324" i="4"/>
  <c r="F1324" i="4"/>
  <c r="G1324" i="4"/>
  <c r="C1325" i="4"/>
  <c r="H1325" i="4" s="1"/>
  <c r="D1325" i="4"/>
  <c r="E1325" i="4"/>
  <c r="F1325" i="4"/>
  <c r="G1325" i="4"/>
  <c r="C1326" i="4"/>
  <c r="H1326" i="4" s="1"/>
  <c r="D1326" i="4"/>
  <c r="E1326" i="4"/>
  <c r="F1326" i="4"/>
  <c r="G1326" i="4"/>
  <c r="C1327" i="4"/>
  <c r="H1327" i="4" s="1"/>
  <c r="D1327" i="4"/>
  <c r="E1327" i="4"/>
  <c r="F1327" i="4"/>
  <c r="G1327" i="4"/>
  <c r="C1328" i="4"/>
  <c r="H1328" i="4" s="1"/>
  <c r="D1328" i="4"/>
  <c r="E1328" i="4"/>
  <c r="F1328" i="4"/>
  <c r="G1328" i="4"/>
  <c r="C1329" i="4"/>
  <c r="H1329" i="4" s="1"/>
  <c r="D1329" i="4"/>
  <c r="E1329" i="4"/>
  <c r="F1329" i="4"/>
  <c r="G1329" i="4"/>
  <c r="C1330" i="4"/>
  <c r="H1330" i="4" s="1"/>
  <c r="D1330" i="4"/>
  <c r="E1330" i="4"/>
  <c r="F1330" i="4"/>
  <c r="G1330" i="4"/>
  <c r="C1331" i="4"/>
  <c r="H1331" i="4" s="1"/>
  <c r="D1331" i="4"/>
  <c r="E1331" i="4"/>
  <c r="F1331" i="4"/>
  <c r="G1331" i="4"/>
  <c r="C1332" i="4"/>
  <c r="H1332" i="4" s="1"/>
  <c r="D1332" i="4"/>
  <c r="E1332" i="4"/>
  <c r="F1332" i="4"/>
  <c r="G1332" i="4"/>
  <c r="C1333" i="4"/>
  <c r="H1333" i="4" s="1"/>
  <c r="D1333" i="4"/>
  <c r="E1333" i="4"/>
  <c r="F1333" i="4"/>
  <c r="G1333" i="4"/>
  <c r="C1334" i="4"/>
  <c r="H1334" i="4" s="1"/>
  <c r="D1334" i="4"/>
  <c r="E1334" i="4"/>
  <c r="F1334" i="4"/>
  <c r="G1334" i="4"/>
  <c r="C1335" i="4"/>
  <c r="H1335" i="4" s="1"/>
  <c r="D1335" i="4"/>
  <c r="E1335" i="4"/>
  <c r="F1335" i="4"/>
  <c r="G1335" i="4"/>
  <c r="C1336" i="4"/>
  <c r="H1336" i="4" s="1"/>
  <c r="D1336" i="4"/>
  <c r="E1336" i="4"/>
  <c r="F1336" i="4"/>
  <c r="G1336" i="4"/>
  <c r="C1337" i="4"/>
  <c r="H1337" i="4" s="1"/>
  <c r="D1337" i="4"/>
  <c r="E1337" i="4"/>
  <c r="F1337" i="4"/>
  <c r="G1337" i="4"/>
  <c r="C1338" i="4"/>
  <c r="H1338" i="4" s="1"/>
  <c r="D1338" i="4"/>
  <c r="E1338" i="4"/>
  <c r="F1338" i="4"/>
  <c r="G1338" i="4"/>
  <c r="C1339" i="4"/>
  <c r="H1339" i="4" s="1"/>
  <c r="D1339" i="4"/>
  <c r="E1339" i="4"/>
  <c r="F1339" i="4"/>
  <c r="G1339" i="4"/>
  <c r="C1340" i="4"/>
  <c r="H1340" i="4" s="1"/>
  <c r="D1340" i="4"/>
  <c r="E1340" i="4"/>
  <c r="F1340" i="4"/>
  <c r="G1340" i="4"/>
  <c r="C1341" i="4"/>
  <c r="H1341" i="4" s="1"/>
  <c r="D1341" i="4"/>
  <c r="E1341" i="4"/>
  <c r="F1341" i="4"/>
  <c r="G1341" i="4"/>
  <c r="C1342" i="4"/>
  <c r="H1342" i="4" s="1"/>
  <c r="D1342" i="4"/>
  <c r="E1342" i="4"/>
  <c r="F1342" i="4"/>
  <c r="G1342" i="4"/>
  <c r="C1343" i="4"/>
  <c r="H1343" i="4" s="1"/>
  <c r="D1343" i="4"/>
  <c r="E1343" i="4"/>
  <c r="F1343" i="4"/>
  <c r="G1343" i="4"/>
  <c r="C1344" i="4"/>
  <c r="H1344" i="4" s="1"/>
  <c r="D1344" i="4"/>
  <c r="E1344" i="4"/>
  <c r="F1344" i="4"/>
  <c r="G1344" i="4"/>
  <c r="C1345" i="4"/>
  <c r="H1345" i="4" s="1"/>
  <c r="D1345" i="4"/>
  <c r="E1345" i="4"/>
  <c r="F1345" i="4"/>
  <c r="G1345" i="4"/>
  <c r="C1346" i="4"/>
  <c r="H1346" i="4" s="1"/>
  <c r="D1346" i="4"/>
  <c r="E1346" i="4"/>
  <c r="F1346" i="4"/>
  <c r="G1346" i="4"/>
  <c r="C1347" i="4"/>
  <c r="H1347" i="4" s="1"/>
  <c r="D1347" i="4"/>
  <c r="E1347" i="4"/>
  <c r="F1347" i="4"/>
  <c r="G1347" i="4"/>
  <c r="C1348" i="4"/>
  <c r="H1348" i="4" s="1"/>
  <c r="D1348" i="4"/>
  <c r="E1348" i="4"/>
  <c r="F1348" i="4"/>
  <c r="G1348" i="4"/>
  <c r="C1349" i="4"/>
  <c r="H1349" i="4" s="1"/>
  <c r="D1349" i="4"/>
  <c r="E1349" i="4"/>
  <c r="F1349" i="4"/>
  <c r="G1349" i="4"/>
  <c r="C1350" i="4"/>
  <c r="H1350" i="4" s="1"/>
  <c r="D1350" i="4"/>
  <c r="E1350" i="4"/>
  <c r="F1350" i="4"/>
  <c r="G1350" i="4"/>
  <c r="C1351" i="4"/>
  <c r="H1351" i="4" s="1"/>
  <c r="D1351" i="4"/>
  <c r="E1351" i="4"/>
  <c r="F1351" i="4"/>
  <c r="G1351" i="4"/>
  <c r="C1352" i="4"/>
  <c r="H1352" i="4" s="1"/>
  <c r="D1352" i="4"/>
  <c r="E1352" i="4"/>
  <c r="F1352" i="4"/>
  <c r="G1352" i="4"/>
  <c r="C1353" i="4"/>
  <c r="H1353" i="4" s="1"/>
  <c r="D1353" i="4"/>
  <c r="E1353" i="4"/>
  <c r="F1353" i="4"/>
  <c r="G1353" i="4"/>
  <c r="C1354" i="4"/>
  <c r="H1354" i="4" s="1"/>
  <c r="D1354" i="4"/>
  <c r="E1354" i="4"/>
  <c r="F1354" i="4"/>
  <c r="G1354" i="4"/>
  <c r="C1355" i="4"/>
  <c r="H1355" i="4" s="1"/>
  <c r="D1355" i="4"/>
  <c r="E1355" i="4"/>
  <c r="F1355" i="4"/>
  <c r="G1355" i="4"/>
  <c r="C1356" i="4"/>
  <c r="H1356" i="4" s="1"/>
  <c r="D1356" i="4"/>
  <c r="E1356" i="4"/>
  <c r="F1356" i="4"/>
  <c r="G1356" i="4"/>
  <c r="C1357" i="4"/>
  <c r="H1357" i="4" s="1"/>
  <c r="D1357" i="4"/>
  <c r="E1357" i="4"/>
  <c r="F1357" i="4"/>
  <c r="G1357" i="4"/>
  <c r="C1358" i="4"/>
  <c r="H1358" i="4" s="1"/>
  <c r="D1358" i="4"/>
  <c r="E1358" i="4"/>
  <c r="F1358" i="4"/>
  <c r="G1358" i="4"/>
  <c r="C1359" i="4"/>
  <c r="H1359" i="4" s="1"/>
  <c r="D1359" i="4"/>
  <c r="E1359" i="4"/>
  <c r="F1359" i="4"/>
  <c r="G1359" i="4"/>
  <c r="C1360" i="4"/>
  <c r="H1360" i="4" s="1"/>
  <c r="D1360" i="4"/>
  <c r="E1360" i="4"/>
  <c r="F1360" i="4"/>
  <c r="G1360" i="4"/>
  <c r="C1361" i="4"/>
  <c r="H1361" i="4" s="1"/>
  <c r="D1361" i="4"/>
  <c r="E1361" i="4"/>
  <c r="F1361" i="4"/>
  <c r="G1361" i="4"/>
  <c r="C1362" i="4"/>
  <c r="H1362" i="4" s="1"/>
  <c r="D1362" i="4"/>
  <c r="E1362" i="4"/>
  <c r="F1362" i="4"/>
  <c r="G1362" i="4"/>
  <c r="C1363" i="4"/>
  <c r="H1363" i="4" s="1"/>
  <c r="D1363" i="4"/>
  <c r="E1363" i="4"/>
  <c r="F1363" i="4"/>
  <c r="G1363" i="4"/>
  <c r="C1364" i="4"/>
  <c r="H1364" i="4" s="1"/>
  <c r="D1364" i="4"/>
  <c r="E1364" i="4"/>
  <c r="F1364" i="4"/>
  <c r="G1364" i="4"/>
  <c r="C1365" i="4"/>
  <c r="H1365" i="4" s="1"/>
  <c r="D1365" i="4"/>
  <c r="E1365" i="4"/>
  <c r="F1365" i="4"/>
  <c r="G1365" i="4"/>
  <c r="C1366" i="4"/>
  <c r="H1366" i="4" s="1"/>
  <c r="D1366" i="4"/>
  <c r="E1366" i="4"/>
  <c r="F1366" i="4"/>
  <c r="G1366" i="4"/>
  <c r="C1367" i="4"/>
  <c r="H1367" i="4" s="1"/>
  <c r="D1367" i="4"/>
  <c r="E1367" i="4"/>
  <c r="F1367" i="4"/>
  <c r="G1367" i="4"/>
  <c r="C1368" i="4"/>
  <c r="H1368" i="4" s="1"/>
  <c r="D1368" i="4"/>
  <c r="E1368" i="4"/>
  <c r="F1368" i="4"/>
  <c r="G1368" i="4"/>
  <c r="C1369" i="4"/>
  <c r="H1369" i="4" s="1"/>
  <c r="D1369" i="4"/>
  <c r="E1369" i="4"/>
  <c r="F1369" i="4"/>
  <c r="G1369" i="4"/>
  <c r="C1370" i="4"/>
  <c r="H1370" i="4" s="1"/>
  <c r="D1370" i="4"/>
  <c r="E1370" i="4"/>
  <c r="F1370" i="4"/>
  <c r="G1370" i="4"/>
  <c r="C1371" i="4"/>
  <c r="H1371" i="4" s="1"/>
  <c r="D1371" i="4"/>
  <c r="E1371" i="4"/>
  <c r="F1371" i="4"/>
  <c r="G1371" i="4"/>
  <c r="C1372" i="4"/>
  <c r="H1372" i="4" s="1"/>
  <c r="D1372" i="4"/>
  <c r="E1372" i="4"/>
  <c r="F1372" i="4"/>
  <c r="G1372" i="4"/>
  <c r="C1373" i="4"/>
  <c r="H1373" i="4" s="1"/>
  <c r="D1373" i="4"/>
  <c r="E1373" i="4"/>
  <c r="F1373" i="4"/>
  <c r="G1373" i="4"/>
  <c r="C1374" i="4"/>
  <c r="H1374" i="4" s="1"/>
  <c r="D1374" i="4"/>
  <c r="E1374" i="4"/>
  <c r="F1374" i="4"/>
  <c r="G1374" i="4"/>
  <c r="C1375" i="4"/>
  <c r="H1375" i="4" s="1"/>
  <c r="D1375" i="4"/>
  <c r="E1375" i="4"/>
  <c r="F1375" i="4"/>
  <c r="G1375" i="4"/>
  <c r="C1376" i="4"/>
  <c r="H1376" i="4" s="1"/>
  <c r="D1376" i="4"/>
  <c r="E1376" i="4"/>
  <c r="F1376" i="4"/>
  <c r="G1376" i="4"/>
  <c r="C1377" i="4"/>
  <c r="H1377" i="4" s="1"/>
  <c r="D1377" i="4"/>
  <c r="E1377" i="4"/>
  <c r="F1377" i="4"/>
  <c r="G1377" i="4"/>
  <c r="C1378" i="4"/>
  <c r="H1378" i="4" s="1"/>
  <c r="D1378" i="4"/>
  <c r="E1378" i="4"/>
  <c r="F1378" i="4"/>
  <c r="G1378" i="4"/>
  <c r="C1379" i="4"/>
  <c r="H1379" i="4" s="1"/>
  <c r="D1379" i="4"/>
  <c r="E1379" i="4"/>
  <c r="F1379" i="4"/>
  <c r="G1379" i="4"/>
  <c r="C1380" i="4"/>
  <c r="H1380" i="4" s="1"/>
  <c r="D1380" i="4"/>
  <c r="E1380" i="4"/>
  <c r="F1380" i="4"/>
  <c r="G1380" i="4"/>
  <c r="C1381" i="4"/>
  <c r="H1381" i="4" s="1"/>
  <c r="D1381" i="4"/>
  <c r="E1381" i="4"/>
  <c r="F1381" i="4"/>
  <c r="G1381" i="4"/>
  <c r="C1382" i="4"/>
  <c r="H1382" i="4" s="1"/>
  <c r="D1382" i="4"/>
  <c r="E1382" i="4"/>
  <c r="F1382" i="4"/>
  <c r="G1382" i="4"/>
  <c r="C1383" i="4"/>
  <c r="H1383" i="4" s="1"/>
  <c r="D1383" i="4"/>
  <c r="E1383" i="4"/>
  <c r="F1383" i="4"/>
  <c r="G1383" i="4"/>
  <c r="C1384" i="4"/>
  <c r="H1384" i="4" s="1"/>
  <c r="D1384" i="4"/>
  <c r="E1384" i="4"/>
  <c r="F1384" i="4"/>
  <c r="G1384" i="4"/>
  <c r="C1385" i="4"/>
  <c r="H1385" i="4" s="1"/>
  <c r="D1385" i="4"/>
  <c r="E1385" i="4"/>
  <c r="F1385" i="4"/>
  <c r="G1385" i="4"/>
  <c r="C1386" i="4"/>
  <c r="H1386" i="4" s="1"/>
  <c r="D1386" i="4"/>
  <c r="E1386" i="4"/>
  <c r="F1386" i="4"/>
  <c r="G1386" i="4"/>
  <c r="C1387" i="4"/>
  <c r="H1387" i="4" s="1"/>
  <c r="D1387" i="4"/>
  <c r="E1387" i="4"/>
  <c r="F1387" i="4"/>
  <c r="G1387" i="4"/>
  <c r="C1388" i="4"/>
  <c r="H1388" i="4" s="1"/>
  <c r="D1388" i="4"/>
  <c r="E1388" i="4"/>
  <c r="F1388" i="4"/>
  <c r="G1388" i="4"/>
  <c r="C1389" i="4"/>
  <c r="H1389" i="4" s="1"/>
  <c r="D1389" i="4"/>
  <c r="E1389" i="4"/>
  <c r="F1389" i="4"/>
  <c r="G1389" i="4"/>
  <c r="C1390" i="4"/>
  <c r="H1390" i="4" s="1"/>
  <c r="D1390" i="4"/>
  <c r="E1390" i="4"/>
  <c r="F1390" i="4"/>
  <c r="G1390" i="4"/>
  <c r="C1391" i="4"/>
  <c r="H1391" i="4" s="1"/>
  <c r="D1391" i="4"/>
  <c r="E1391" i="4"/>
  <c r="F1391" i="4"/>
  <c r="G1391" i="4"/>
  <c r="C1392" i="4"/>
  <c r="H1392" i="4" s="1"/>
  <c r="D1392" i="4"/>
  <c r="E1392" i="4"/>
  <c r="F1392" i="4"/>
  <c r="G1392" i="4"/>
  <c r="C1393" i="4"/>
  <c r="H1393" i="4" s="1"/>
  <c r="D1393" i="4"/>
  <c r="E1393" i="4"/>
  <c r="F1393" i="4"/>
  <c r="G1393" i="4"/>
  <c r="C1394" i="4"/>
  <c r="H1394" i="4" s="1"/>
  <c r="D1394" i="4"/>
  <c r="E1394" i="4"/>
  <c r="F1394" i="4"/>
  <c r="G1394" i="4"/>
  <c r="C1395" i="4"/>
  <c r="H1395" i="4" s="1"/>
  <c r="D1395" i="4"/>
  <c r="E1395" i="4"/>
  <c r="F1395" i="4"/>
  <c r="G1395" i="4"/>
  <c r="C1396" i="4"/>
  <c r="H1396" i="4" s="1"/>
  <c r="D1396" i="4"/>
  <c r="E1396" i="4"/>
  <c r="F1396" i="4"/>
  <c r="G1396" i="4"/>
  <c r="C1397" i="4"/>
  <c r="H1397" i="4" s="1"/>
  <c r="D1397" i="4"/>
  <c r="E1397" i="4"/>
  <c r="F1397" i="4"/>
  <c r="G1397" i="4"/>
  <c r="C1398" i="4"/>
  <c r="H1398" i="4" s="1"/>
  <c r="D1398" i="4"/>
  <c r="E1398" i="4"/>
  <c r="F1398" i="4"/>
  <c r="G1398" i="4"/>
  <c r="C1399" i="4"/>
  <c r="H1399" i="4" s="1"/>
  <c r="D1399" i="4"/>
  <c r="E1399" i="4"/>
  <c r="F1399" i="4"/>
  <c r="G1399" i="4"/>
  <c r="C1400" i="4"/>
  <c r="H1400" i="4" s="1"/>
  <c r="D1400" i="4"/>
  <c r="E1400" i="4"/>
  <c r="F1400" i="4"/>
  <c r="G1400" i="4"/>
  <c r="C1401" i="4"/>
  <c r="H1401" i="4" s="1"/>
  <c r="D1401" i="4"/>
  <c r="E1401" i="4"/>
  <c r="F1401" i="4"/>
  <c r="G1401" i="4"/>
  <c r="C1402" i="4"/>
  <c r="H1402" i="4" s="1"/>
  <c r="D1402" i="4"/>
  <c r="E1402" i="4"/>
  <c r="F1402" i="4"/>
  <c r="G1402" i="4"/>
  <c r="C1403" i="4"/>
  <c r="H1403" i="4" s="1"/>
  <c r="D1403" i="4"/>
  <c r="E1403" i="4"/>
  <c r="F1403" i="4"/>
  <c r="G1403" i="4"/>
  <c r="C1404" i="4"/>
  <c r="H1404" i="4" s="1"/>
  <c r="D1404" i="4"/>
  <c r="E1404" i="4"/>
  <c r="F1404" i="4"/>
  <c r="G1404" i="4"/>
  <c r="C1405" i="4"/>
  <c r="H1405" i="4" s="1"/>
  <c r="D1405" i="4"/>
  <c r="E1405" i="4"/>
  <c r="F1405" i="4"/>
  <c r="G1405" i="4"/>
  <c r="C1406" i="4"/>
  <c r="H1406" i="4" s="1"/>
  <c r="D1406" i="4"/>
  <c r="E1406" i="4"/>
  <c r="F1406" i="4"/>
  <c r="G1406" i="4"/>
  <c r="C1407" i="4"/>
  <c r="H1407" i="4" s="1"/>
  <c r="D1407" i="4"/>
  <c r="E1407" i="4"/>
  <c r="F1407" i="4"/>
  <c r="G1407" i="4"/>
  <c r="C1408" i="4"/>
  <c r="H1408" i="4" s="1"/>
  <c r="D1408" i="4"/>
  <c r="E1408" i="4"/>
  <c r="F1408" i="4"/>
  <c r="G1408" i="4"/>
  <c r="C1409" i="4"/>
  <c r="H1409" i="4" s="1"/>
  <c r="D1409" i="4"/>
  <c r="E1409" i="4"/>
  <c r="F1409" i="4"/>
  <c r="G1409" i="4"/>
  <c r="C1410" i="4"/>
  <c r="H1410" i="4" s="1"/>
  <c r="D1410" i="4"/>
  <c r="E1410" i="4"/>
  <c r="F1410" i="4"/>
  <c r="G1410" i="4"/>
  <c r="C1411" i="4"/>
  <c r="H1411" i="4" s="1"/>
  <c r="D1411" i="4"/>
  <c r="E1411" i="4"/>
  <c r="F1411" i="4"/>
  <c r="G1411" i="4"/>
  <c r="C1412" i="4"/>
  <c r="H1412" i="4" s="1"/>
  <c r="D1412" i="4"/>
  <c r="E1412" i="4"/>
  <c r="F1412" i="4"/>
  <c r="G1412" i="4"/>
  <c r="C1413" i="4"/>
  <c r="H1413" i="4" s="1"/>
  <c r="D1413" i="4"/>
  <c r="E1413" i="4"/>
  <c r="F1413" i="4"/>
  <c r="G1413" i="4"/>
  <c r="C1414" i="4"/>
  <c r="H1414" i="4" s="1"/>
  <c r="D1414" i="4"/>
  <c r="E1414" i="4"/>
  <c r="F1414" i="4"/>
  <c r="G1414" i="4"/>
  <c r="C1415" i="4"/>
  <c r="H1415" i="4" s="1"/>
  <c r="D1415" i="4"/>
  <c r="E1415" i="4"/>
  <c r="F1415" i="4"/>
  <c r="G1415" i="4"/>
  <c r="C1416" i="4"/>
  <c r="H1416" i="4" s="1"/>
  <c r="D1416" i="4"/>
  <c r="E1416" i="4"/>
  <c r="F1416" i="4"/>
  <c r="G1416" i="4"/>
  <c r="C1417" i="4"/>
  <c r="H1417" i="4" s="1"/>
  <c r="D1417" i="4"/>
  <c r="E1417" i="4"/>
  <c r="F1417" i="4"/>
  <c r="G1417" i="4"/>
  <c r="C1418" i="4"/>
  <c r="H1418" i="4" s="1"/>
  <c r="D1418" i="4"/>
  <c r="E1418" i="4"/>
  <c r="F1418" i="4"/>
  <c r="G1418" i="4"/>
  <c r="C1419" i="4"/>
  <c r="H1419" i="4" s="1"/>
  <c r="D1419" i="4"/>
  <c r="E1419" i="4"/>
  <c r="F1419" i="4"/>
  <c r="G1419" i="4"/>
  <c r="C1420" i="4"/>
  <c r="H1420" i="4" s="1"/>
  <c r="D1420" i="4"/>
  <c r="E1420" i="4"/>
  <c r="F1420" i="4"/>
  <c r="G1420" i="4"/>
  <c r="C1421" i="4"/>
  <c r="H1421" i="4" s="1"/>
  <c r="D1421" i="4"/>
  <c r="E1421" i="4"/>
  <c r="F1421" i="4"/>
  <c r="G1421" i="4"/>
  <c r="C1422" i="4"/>
  <c r="H1422" i="4" s="1"/>
  <c r="D1422" i="4"/>
  <c r="E1422" i="4"/>
  <c r="F1422" i="4"/>
  <c r="G1422" i="4"/>
  <c r="C1423" i="4"/>
  <c r="H1423" i="4" s="1"/>
  <c r="D1423" i="4"/>
  <c r="E1423" i="4"/>
  <c r="F1423" i="4"/>
  <c r="G1423" i="4"/>
  <c r="C1424" i="4"/>
  <c r="H1424" i="4" s="1"/>
  <c r="D1424" i="4"/>
  <c r="E1424" i="4"/>
  <c r="F1424" i="4"/>
  <c r="G1424" i="4"/>
  <c r="C1425" i="4"/>
  <c r="H1425" i="4" s="1"/>
  <c r="D1425" i="4"/>
  <c r="E1425" i="4"/>
  <c r="F1425" i="4"/>
  <c r="G1425" i="4"/>
  <c r="C1426" i="4"/>
  <c r="H1426" i="4" s="1"/>
  <c r="D1426" i="4"/>
  <c r="E1426" i="4"/>
  <c r="F1426" i="4"/>
  <c r="G1426" i="4"/>
  <c r="C1427" i="4"/>
  <c r="H1427" i="4" s="1"/>
  <c r="D1427" i="4"/>
  <c r="E1427" i="4"/>
  <c r="F1427" i="4"/>
  <c r="G1427" i="4"/>
  <c r="C1428" i="4"/>
  <c r="H1428" i="4" s="1"/>
  <c r="D1428" i="4"/>
  <c r="E1428" i="4"/>
  <c r="F1428" i="4"/>
  <c r="G1428" i="4"/>
  <c r="C1429" i="4"/>
  <c r="H1429" i="4" s="1"/>
  <c r="D1429" i="4"/>
  <c r="E1429" i="4"/>
  <c r="F1429" i="4"/>
  <c r="G1429" i="4"/>
  <c r="C1430" i="4"/>
  <c r="H1430" i="4" s="1"/>
  <c r="D1430" i="4"/>
  <c r="E1430" i="4"/>
  <c r="F1430" i="4"/>
  <c r="G1430" i="4"/>
  <c r="C1431" i="4"/>
  <c r="H1431" i="4" s="1"/>
  <c r="D1431" i="4"/>
  <c r="E1431" i="4"/>
  <c r="F1431" i="4"/>
  <c r="G1431" i="4"/>
  <c r="C1432" i="4"/>
  <c r="H1432" i="4" s="1"/>
  <c r="D1432" i="4"/>
  <c r="E1432" i="4"/>
  <c r="F1432" i="4"/>
  <c r="G1432" i="4"/>
  <c r="C1433" i="4"/>
  <c r="H1433" i="4" s="1"/>
  <c r="D1433" i="4"/>
  <c r="E1433" i="4"/>
  <c r="F1433" i="4"/>
  <c r="G1433" i="4"/>
  <c r="C1434" i="4"/>
  <c r="H1434" i="4" s="1"/>
  <c r="D1434" i="4"/>
  <c r="E1434" i="4"/>
  <c r="F1434" i="4"/>
  <c r="G1434" i="4"/>
  <c r="C1435" i="4"/>
  <c r="H1435" i="4" s="1"/>
  <c r="D1435" i="4"/>
  <c r="E1435" i="4"/>
  <c r="F1435" i="4"/>
  <c r="G1435" i="4"/>
  <c r="C1436" i="4"/>
  <c r="H1436" i="4" s="1"/>
  <c r="D1436" i="4"/>
  <c r="E1436" i="4"/>
  <c r="F1436" i="4"/>
  <c r="G1436" i="4"/>
  <c r="C1437" i="4"/>
  <c r="H1437" i="4" s="1"/>
  <c r="D1437" i="4"/>
  <c r="E1437" i="4"/>
  <c r="F1437" i="4"/>
  <c r="G1437" i="4"/>
  <c r="C1438" i="4"/>
  <c r="H1438" i="4" s="1"/>
  <c r="D1438" i="4"/>
  <c r="E1438" i="4"/>
  <c r="F1438" i="4"/>
  <c r="G1438" i="4"/>
  <c r="C1439" i="4"/>
  <c r="H1439" i="4" s="1"/>
  <c r="D1439" i="4"/>
  <c r="E1439" i="4"/>
  <c r="F1439" i="4"/>
  <c r="G1439" i="4"/>
  <c r="C1440" i="4"/>
  <c r="H1440" i="4" s="1"/>
  <c r="D1440" i="4"/>
  <c r="E1440" i="4"/>
  <c r="F1440" i="4"/>
  <c r="G1440" i="4"/>
  <c r="C1441" i="4"/>
  <c r="H1441" i="4" s="1"/>
  <c r="D1441" i="4"/>
  <c r="E1441" i="4"/>
  <c r="F1441" i="4"/>
  <c r="G1441" i="4"/>
  <c r="C1442" i="4"/>
  <c r="H1442" i="4" s="1"/>
  <c r="D1442" i="4"/>
  <c r="E1442" i="4"/>
  <c r="F1442" i="4"/>
  <c r="G1442" i="4"/>
  <c r="C1443" i="4"/>
  <c r="H1443" i="4" s="1"/>
  <c r="D1443" i="4"/>
  <c r="E1443" i="4"/>
  <c r="F1443" i="4"/>
  <c r="G1443" i="4"/>
  <c r="C1444" i="4"/>
  <c r="H1444" i="4" s="1"/>
  <c r="D1444" i="4"/>
  <c r="E1444" i="4"/>
  <c r="F1444" i="4"/>
  <c r="G1444" i="4"/>
  <c r="C1445" i="4"/>
  <c r="H1445" i="4" s="1"/>
  <c r="D1445" i="4"/>
  <c r="E1445" i="4"/>
  <c r="F1445" i="4"/>
  <c r="G1445" i="4"/>
  <c r="C1446" i="4"/>
  <c r="H1446" i="4" s="1"/>
  <c r="D1446" i="4"/>
  <c r="E1446" i="4"/>
  <c r="F1446" i="4"/>
  <c r="G1446" i="4"/>
  <c r="C1447" i="4"/>
  <c r="H1447" i="4" s="1"/>
  <c r="D1447" i="4"/>
  <c r="E1447" i="4"/>
  <c r="F1447" i="4"/>
  <c r="G1447" i="4"/>
  <c r="C1448" i="4"/>
  <c r="H1448" i="4" s="1"/>
  <c r="D1448" i="4"/>
  <c r="E1448" i="4"/>
  <c r="F1448" i="4"/>
  <c r="G1448" i="4"/>
  <c r="C1449" i="4"/>
  <c r="H1449" i="4" s="1"/>
  <c r="D1449" i="4"/>
  <c r="E1449" i="4"/>
  <c r="F1449" i="4"/>
  <c r="G1449" i="4"/>
  <c r="C1450" i="4"/>
  <c r="H1450" i="4" s="1"/>
  <c r="D1450" i="4"/>
  <c r="E1450" i="4"/>
  <c r="F1450" i="4"/>
  <c r="G1450" i="4"/>
  <c r="C1451" i="4"/>
  <c r="H1451" i="4" s="1"/>
  <c r="D1451" i="4"/>
  <c r="E1451" i="4"/>
  <c r="F1451" i="4"/>
  <c r="G1451" i="4"/>
  <c r="C1452" i="4"/>
  <c r="H1452" i="4" s="1"/>
  <c r="D1452" i="4"/>
  <c r="E1452" i="4"/>
  <c r="F1452" i="4"/>
  <c r="G1452" i="4"/>
  <c r="C1453" i="4"/>
  <c r="H1453" i="4" s="1"/>
  <c r="D1453" i="4"/>
  <c r="E1453" i="4"/>
  <c r="F1453" i="4"/>
  <c r="G1453" i="4"/>
  <c r="C1454" i="4"/>
  <c r="H1454" i="4" s="1"/>
  <c r="D1454" i="4"/>
  <c r="E1454" i="4"/>
  <c r="F1454" i="4"/>
  <c r="G1454" i="4"/>
  <c r="C1455" i="4"/>
  <c r="H1455" i="4" s="1"/>
  <c r="D1455" i="4"/>
  <c r="E1455" i="4"/>
  <c r="F1455" i="4"/>
  <c r="G1455" i="4"/>
  <c r="C1456" i="4"/>
  <c r="H1456" i="4" s="1"/>
  <c r="D1456" i="4"/>
  <c r="E1456" i="4"/>
  <c r="F1456" i="4"/>
  <c r="G1456" i="4"/>
  <c r="C1457" i="4"/>
  <c r="H1457" i="4" s="1"/>
  <c r="D1457" i="4"/>
  <c r="E1457" i="4"/>
  <c r="F1457" i="4"/>
  <c r="G1457" i="4"/>
  <c r="C1458" i="4"/>
  <c r="H1458" i="4" s="1"/>
  <c r="D1458" i="4"/>
  <c r="E1458" i="4"/>
  <c r="F1458" i="4"/>
  <c r="G1458" i="4"/>
  <c r="C1459" i="4"/>
  <c r="H1459" i="4" s="1"/>
  <c r="D1459" i="4"/>
  <c r="E1459" i="4"/>
  <c r="F1459" i="4"/>
  <c r="G1459" i="4"/>
  <c r="C1460" i="4"/>
  <c r="H1460" i="4" s="1"/>
  <c r="D1460" i="4"/>
  <c r="E1460" i="4"/>
  <c r="F1460" i="4"/>
  <c r="G1460" i="4"/>
  <c r="C1461" i="4"/>
  <c r="H1461" i="4" s="1"/>
  <c r="D1461" i="4"/>
  <c r="E1461" i="4"/>
  <c r="F1461" i="4"/>
  <c r="G1461" i="4"/>
  <c r="C1462" i="4"/>
  <c r="H1462" i="4" s="1"/>
  <c r="D1462" i="4"/>
  <c r="E1462" i="4"/>
  <c r="F1462" i="4"/>
  <c r="G1462" i="4"/>
  <c r="C1463" i="4"/>
  <c r="H1463" i="4" s="1"/>
  <c r="D1463" i="4"/>
  <c r="E1463" i="4"/>
  <c r="F1463" i="4"/>
  <c r="G1463" i="4"/>
  <c r="C1464" i="4"/>
  <c r="H1464" i="4" s="1"/>
  <c r="D1464" i="4"/>
  <c r="E1464" i="4"/>
  <c r="F1464" i="4"/>
  <c r="G1464" i="4"/>
  <c r="C1465" i="4"/>
  <c r="H1465" i="4" s="1"/>
  <c r="D1465" i="4"/>
  <c r="E1465" i="4"/>
  <c r="F1465" i="4"/>
  <c r="G1465" i="4"/>
  <c r="C1466" i="4"/>
  <c r="H1466" i="4" s="1"/>
  <c r="D1466" i="4"/>
  <c r="E1466" i="4"/>
  <c r="F1466" i="4"/>
  <c r="G1466" i="4"/>
  <c r="C1467" i="4"/>
  <c r="H1467" i="4" s="1"/>
  <c r="D1467" i="4"/>
  <c r="E1467" i="4"/>
  <c r="F1467" i="4"/>
  <c r="G1467" i="4"/>
  <c r="C1468" i="4"/>
  <c r="H1468" i="4" s="1"/>
  <c r="D1468" i="4"/>
  <c r="E1468" i="4"/>
  <c r="F1468" i="4"/>
  <c r="G1468" i="4"/>
  <c r="C1469" i="4"/>
  <c r="H1469" i="4" s="1"/>
  <c r="D1469" i="4"/>
  <c r="E1469" i="4"/>
  <c r="F1469" i="4"/>
  <c r="G1469" i="4"/>
  <c r="C1470" i="4"/>
  <c r="H1470" i="4" s="1"/>
  <c r="D1470" i="4"/>
  <c r="E1470" i="4"/>
  <c r="F1470" i="4"/>
  <c r="G1470" i="4"/>
  <c r="C1471" i="4"/>
  <c r="H1471" i="4" s="1"/>
  <c r="D1471" i="4"/>
  <c r="E1471" i="4"/>
  <c r="F1471" i="4"/>
  <c r="G1471" i="4"/>
  <c r="C1472" i="4"/>
  <c r="H1472" i="4" s="1"/>
  <c r="D1472" i="4"/>
  <c r="E1472" i="4"/>
  <c r="F1472" i="4"/>
  <c r="G1472" i="4"/>
  <c r="C1473" i="4"/>
  <c r="H1473" i="4" s="1"/>
  <c r="D1473" i="4"/>
  <c r="E1473" i="4"/>
  <c r="F1473" i="4"/>
  <c r="G1473" i="4"/>
  <c r="C1474" i="4"/>
  <c r="H1474" i="4" s="1"/>
  <c r="D1474" i="4"/>
  <c r="E1474" i="4"/>
  <c r="F1474" i="4"/>
  <c r="G1474" i="4"/>
  <c r="C1475" i="4"/>
  <c r="H1475" i="4" s="1"/>
  <c r="D1475" i="4"/>
  <c r="E1475" i="4"/>
  <c r="F1475" i="4"/>
  <c r="G1475" i="4"/>
  <c r="C1476" i="4"/>
  <c r="H1476" i="4" s="1"/>
  <c r="D1476" i="4"/>
  <c r="E1476" i="4"/>
  <c r="F1476" i="4"/>
  <c r="G1476" i="4"/>
  <c r="C1477" i="4"/>
  <c r="H1477" i="4" s="1"/>
  <c r="D1477" i="4"/>
  <c r="E1477" i="4"/>
  <c r="F1477" i="4"/>
  <c r="G1477" i="4"/>
  <c r="C1478" i="4"/>
  <c r="H1478" i="4" s="1"/>
  <c r="D1478" i="4"/>
  <c r="E1478" i="4"/>
  <c r="F1478" i="4"/>
  <c r="G1478" i="4"/>
  <c r="C1479" i="4"/>
  <c r="H1479" i="4" s="1"/>
  <c r="D1479" i="4"/>
  <c r="E1479" i="4"/>
  <c r="F1479" i="4"/>
  <c r="G1479" i="4"/>
  <c r="C1480" i="4"/>
  <c r="H1480" i="4" s="1"/>
  <c r="D1480" i="4"/>
  <c r="E1480" i="4"/>
  <c r="F1480" i="4"/>
  <c r="G1480" i="4"/>
  <c r="C1481" i="4"/>
  <c r="H1481" i="4" s="1"/>
  <c r="D1481" i="4"/>
  <c r="E1481" i="4"/>
  <c r="F1481" i="4"/>
  <c r="G1481" i="4"/>
  <c r="C1482" i="4"/>
  <c r="H1482" i="4" s="1"/>
  <c r="D1482" i="4"/>
  <c r="E1482" i="4"/>
  <c r="F1482" i="4"/>
  <c r="G1482" i="4"/>
  <c r="C1483" i="4"/>
  <c r="H1483" i="4" s="1"/>
  <c r="D1483" i="4"/>
  <c r="E1483" i="4"/>
  <c r="F1483" i="4"/>
  <c r="G1483" i="4"/>
  <c r="C1484" i="4"/>
  <c r="H1484" i="4" s="1"/>
  <c r="D1484" i="4"/>
  <c r="E1484" i="4"/>
  <c r="F1484" i="4"/>
  <c r="G1484" i="4"/>
  <c r="C1485" i="4"/>
  <c r="H1485" i="4" s="1"/>
  <c r="D1485" i="4"/>
  <c r="E1485" i="4"/>
  <c r="F1485" i="4"/>
  <c r="G1485" i="4"/>
  <c r="C1486" i="4"/>
  <c r="H1486" i="4" s="1"/>
  <c r="D1486" i="4"/>
  <c r="E1486" i="4"/>
  <c r="F1486" i="4"/>
  <c r="G1486" i="4"/>
  <c r="C1487" i="4"/>
  <c r="H1487" i="4" s="1"/>
  <c r="D1487" i="4"/>
  <c r="E1487" i="4"/>
  <c r="F1487" i="4"/>
  <c r="G1487" i="4"/>
  <c r="C1488" i="4"/>
  <c r="H1488" i="4" s="1"/>
  <c r="D1488" i="4"/>
  <c r="E1488" i="4"/>
  <c r="F1488" i="4"/>
  <c r="G1488" i="4"/>
  <c r="C1489" i="4"/>
  <c r="H1489" i="4" s="1"/>
  <c r="D1489" i="4"/>
  <c r="E1489" i="4"/>
  <c r="F1489" i="4"/>
  <c r="G1489" i="4"/>
  <c r="C1490" i="4"/>
  <c r="H1490" i="4" s="1"/>
  <c r="D1490" i="4"/>
  <c r="E1490" i="4"/>
  <c r="F1490" i="4"/>
  <c r="G1490" i="4"/>
  <c r="C1491" i="4"/>
  <c r="H1491" i="4" s="1"/>
  <c r="D1491" i="4"/>
  <c r="E1491" i="4"/>
  <c r="F1491" i="4"/>
  <c r="G1491" i="4"/>
  <c r="C1492" i="4"/>
  <c r="H1492" i="4" s="1"/>
  <c r="D1492" i="4"/>
  <c r="E1492" i="4"/>
  <c r="F1492" i="4"/>
  <c r="G1492" i="4"/>
  <c r="C1493" i="4"/>
  <c r="H1493" i="4" s="1"/>
  <c r="D1493" i="4"/>
  <c r="E1493" i="4"/>
  <c r="F1493" i="4"/>
  <c r="G1493" i="4"/>
  <c r="C1494" i="4"/>
  <c r="H1494" i="4" s="1"/>
  <c r="D1494" i="4"/>
  <c r="E1494" i="4"/>
  <c r="F1494" i="4"/>
  <c r="G1494" i="4"/>
  <c r="C1495" i="4"/>
  <c r="H1495" i="4" s="1"/>
  <c r="D1495" i="4"/>
  <c r="E1495" i="4"/>
  <c r="F1495" i="4"/>
  <c r="G1495" i="4"/>
  <c r="C1496" i="4"/>
  <c r="H1496" i="4" s="1"/>
  <c r="D1496" i="4"/>
  <c r="E1496" i="4"/>
  <c r="F1496" i="4"/>
  <c r="G1496" i="4"/>
  <c r="C1497" i="4"/>
  <c r="H1497" i="4" s="1"/>
  <c r="D1497" i="4"/>
  <c r="E1497" i="4"/>
  <c r="F1497" i="4"/>
  <c r="G1497" i="4"/>
  <c r="C1498" i="4"/>
  <c r="H1498" i="4" s="1"/>
  <c r="D1498" i="4"/>
  <c r="E1498" i="4"/>
  <c r="F1498" i="4"/>
  <c r="G1498" i="4"/>
  <c r="C1499" i="4"/>
  <c r="H1499" i="4" s="1"/>
  <c r="D1499" i="4"/>
  <c r="E1499" i="4"/>
  <c r="F1499" i="4"/>
  <c r="G1499" i="4"/>
  <c r="C1500" i="4"/>
  <c r="H1500" i="4" s="1"/>
  <c r="D1500" i="4"/>
  <c r="E1500" i="4"/>
  <c r="F1500" i="4"/>
  <c r="G1500" i="4"/>
  <c r="C1501" i="4"/>
  <c r="H1501" i="4" s="1"/>
  <c r="D1501" i="4"/>
  <c r="E1501" i="4"/>
  <c r="F1501" i="4"/>
  <c r="G1501" i="4"/>
  <c r="C1502" i="4"/>
  <c r="H1502" i="4" s="1"/>
  <c r="D1502" i="4"/>
  <c r="E1502" i="4"/>
  <c r="F1502" i="4"/>
  <c r="G1502" i="4"/>
  <c r="C1503" i="4"/>
  <c r="H1503" i="4" s="1"/>
  <c r="D1503" i="4"/>
  <c r="E1503" i="4"/>
  <c r="F1503" i="4"/>
  <c r="G1503" i="4"/>
  <c r="C1504" i="4"/>
  <c r="H1504" i="4" s="1"/>
  <c r="D1504" i="4"/>
  <c r="E1504" i="4"/>
  <c r="F1504" i="4"/>
  <c r="G1504" i="4"/>
  <c r="C1505" i="4"/>
  <c r="H1505" i="4" s="1"/>
  <c r="D1505" i="4"/>
  <c r="E1505" i="4"/>
  <c r="F1505" i="4"/>
  <c r="G1505" i="4"/>
  <c r="C1506" i="4"/>
  <c r="H1506" i="4" s="1"/>
  <c r="D1506" i="4"/>
  <c r="E1506" i="4"/>
  <c r="F1506" i="4"/>
  <c r="G1506" i="4"/>
  <c r="C1507" i="4"/>
  <c r="H1507" i="4" s="1"/>
  <c r="D1507" i="4"/>
  <c r="E1507" i="4"/>
  <c r="F1507" i="4"/>
  <c r="G1507" i="4"/>
  <c r="C1508" i="4"/>
  <c r="H1508" i="4" s="1"/>
  <c r="D1508" i="4"/>
  <c r="E1508" i="4"/>
  <c r="F1508" i="4"/>
  <c r="G1508" i="4"/>
  <c r="C1509" i="4"/>
  <c r="H1509" i="4" s="1"/>
  <c r="D1509" i="4"/>
  <c r="E1509" i="4"/>
  <c r="F1509" i="4"/>
  <c r="G1509" i="4"/>
  <c r="C1510" i="4"/>
  <c r="H1510" i="4" s="1"/>
  <c r="D1510" i="4"/>
  <c r="E1510" i="4"/>
  <c r="F1510" i="4"/>
  <c r="G1510" i="4"/>
  <c r="C1511" i="4"/>
  <c r="H1511" i="4" s="1"/>
  <c r="D1511" i="4"/>
  <c r="E1511" i="4"/>
  <c r="F1511" i="4"/>
  <c r="G1511" i="4"/>
  <c r="C1512" i="4"/>
  <c r="H1512" i="4" s="1"/>
  <c r="D1512" i="4"/>
  <c r="E1512" i="4"/>
  <c r="F1512" i="4"/>
  <c r="G1512" i="4"/>
  <c r="C1513" i="4"/>
  <c r="H1513" i="4" s="1"/>
  <c r="D1513" i="4"/>
  <c r="E1513" i="4"/>
  <c r="F1513" i="4"/>
  <c r="G1513" i="4"/>
  <c r="C1514" i="4"/>
  <c r="H1514" i="4" s="1"/>
  <c r="D1514" i="4"/>
  <c r="E1514" i="4"/>
  <c r="F1514" i="4"/>
  <c r="G1514" i="4"/>
  <c r="C1515" i="4"/>
  <c r="H1515" i="4" s="1"/>
  <c r="D1515" i="4"/>
  <c r="E1515" i="4"/>
  <c r="F1515" i="4"/>
  <c r="G1515" i="4"/>
  <c r="C1516" i="4"/>
  <c r="H1516" i="4" s="1"/>
  <c r="D1516" i="4"/>
  <c r="E1516" i="4"/>
  <c r="F1516" i="4"/>
  <c r="G1516" i="4"/>
  <c r="C1517" i="4"/>
  <c r="H1517" i="4" s="1"/>
  <c r="D1517" i="4"/>
  <c r="E1517" i="4"/>
  <c r="F1517" i="4"/>
  <c r="G1517" i="4"/>
  <c r="C1518" i="4"/>
  <c r="H1518" i="4" s="1"/>
  <c r="D1518" i="4"/>
  <c r="E1518" i="4"/>
  <c r="F1518" i="4"/>
  <c r="G1518" i="4"/>
  <c r="C1519" i="4"/>
  <c r="H1519" i="4" s="1"/>
  <c r="D1519" i="4"/>
  <c r="E1519" i="4"/>
  <c r="F1519" i="4"/>
  <c r="G1519" i="4"/>
  <c r="C1520" i="4"/>
  <c r="H1520" i="4" s="1"/>
  <c r="D1520" i="4"/>
  <c r="E1520" i="4"/>
  <c r="F1520" i="4"/>
  <c r="G1520" i="4"/>
  <c r="C1521" i="4"/>
  <c r="H1521" i="4" s="1"/>
  <c r="D1521" i="4"/>
  <c r="E1521" i="4"/>
  <c r="F1521" i="4"/>
  <c r="G1521" i="4"/>
  <c r="C1522" i="4"/>
  <c r="H1522" i="4" s="1"/>
  <c r="D1522" i="4"/>
  <c r="E1522" i="4"/>
  <c r="F1522" i="4"/>
  <c r="G1522" i="4"/>
  <c r="C1523" i="4"/>
  <c r="H1523" i="4" s="1"/>
  <c r="D1523" i="4"/>
  <c r="E1523" i="4"/>
  <c r="F1523" i="4"/>
  <c r="G1523" i="4"/>
  <c r="C1524" i="4"/>
  <c r="H1524" i="4" s="1"/>
  <c r="D1524" i="4"/>
  <c r="E1524" i="4"/>
  <c r="F1524" i="4"/>
  <c r="G1524" i="4"/>
  <c r="C1525" i="4"/>
  <c r="H1525" i="4" s="1"/>
  <c r="D1525" i="4"/>
  <c r="E1525" i="4"/>
  <c r="F1525" i="4"/>
  <c r="G1525" i="4"/>
  <c r="C1526" i="4"/>
  <c r="H1526" i="4" s="1"/>
  <c r="D1526" i="4"/>
  <c r="E1526" i="4"/>
  <c r="F1526" i="4"/>
  <c r="G1526" i="4"/>
  <c r="C1527" i="4"/>
  <c r="H1527" i="4" s="1"/>
  <c r="D1527" i="4"/>
  <c r="E1527" i="4"/>
  <c r="F1527" i="4"/>
  <c r="G1527" i="4"/>
  <c r="C1528" i="4"/>
  <c r="H1528" i="4" s="1"/>
  <c r="D1528" i="4"/>
  <c r="E1528" i="4"/>
  <c r="F1528" i="4"/>
  <c r="G1528" i="4"/>
  <c r="C1529" i="4"/>
  <c r="H1529" i="4" s="1"/>
  <c r="D1529" i="4"/>
  <c r="E1529" i="4"/>
  <c r="F1529" i="4"/>
  <c r="G1529" i="4"/>
  <c r="C1530" i="4"/>
  <c r="H1530" i="4" s="1"/>
  <c r="D1530" i="4"/>
  <c r="E1530" i="4"/>
  <c r="F1530" i="4"/>
  <c r="G1530" i="4"/>
  <c r="C1531" i="4"/>
  <c r="H1531" i="4" s="1"/>
  <c r="D1531" i="4"/>
  <c r="E1531" i="4"/>
  <c r="F1531" i="4"/>
  <c r="G1531" i="4"/>
  <c r="C1532" i="4"/>
  <c r="H1532" i="4" s="1"/>
  <c r="D1532" i="4"/>
  <c r="E1532" i="4"/>
  <c r="F1532" i="4"/>
  <c r="G1532" i="4"/>
  <c r="C1533" i="4"/>
  <c r="H1533" i="4" s="1"/>
  <c r="D1533" i="4"/>
  <c r="E1533" i="4"/>
  <c r="F1533" i="4"/>
  <c r="G1533" i="4"/>
  <c r="C1534" i="4"/>
  <c r="H1534" i="4" s="1"/>
  <c r="D1534" i="4"/>
  <c r="E1534" i="4"/>
  <c r="F1534" i="4"/>
  <c r="G1534" i="4"/>
  <c r="C1535" i="4"/>
  <c r="H1535" i="4" s="1"/>
  <c r="D1535" i="4"/>
  <c r="E1535" i="4"/>
  <c r="F1535" i="4"/>
  <c r="G1535" i="4"/>
  <c r="C1536" i="4"/>
  <c r="H1536" i="4" s="1"/>
  <c r="D1536" i="4"/>
  <c r="E1536" i="4"/>
  <c r="F1536" i="4"/>
  <c r="G1536" i="4"/>
  <c r="C1537" i="4"/>
  <c r="H1537" i="4" s="1"/>
  <c r="D1537" i="4"/>
  <c r="E1537" i="4"/>
  <c r="F1537" i="4"/>
  <c r="G1537" i="4"/>
  <c r="C1538" i="4"/>
  <c r="H1538" i="4" s="1"/>
  <c r="D1538" i="4"/>
  <c r="E1538" i="4"/>
  <c r="F1538" i="4"/>
  <c r="G1538" i="4"/>
  <c r="C1539" i="4"/>
  <c r="H1539" i="4" s="1"/>
  <c r="D1539" i="4"/>
  <c r="E1539" i="4"/>
  <c r="F1539" i="4"/>
  <c r="G1539" i="4"/>
  <c r="C1540" i="4"/>
  <c r="H1540" i="4" s="1"/>
  <c r="D1540" i="4"/>
  <c r="E1540" i="4"/>
  <c r="F1540" i="4"/>
  <c r="G1540" i="4"/>
  <c r="C1541" i="4"/>
  <c r="H1541" i="4" s="1"/>
  <c r="D1541" i="4"/>
  <c r="E1541" i="4"/>
  <c r="F1541" i="4"/>
  <c r="G1541" i="4"/>
  <c r="C1542" i="4"/>
  <c r="H1542" i="4" s="1"/>
  <c r="D1542" i="4"/>
  <c r="E1542" i="4"/>
  <c r="F1542" i="4"/>
  <c r="G1542" i="4"/>
  <c r="C1543" i="4"/>
  <c r="H1543" i="4" s="1"/>
  <c r="D1543" i="4"/>
  <c r="E1543" i="4"/>
  <c r="F1543" i="4"/>
  <c r="G1543" i="4"/>
  <c r="C1544" i="4"/>
  <c r="H1544" i="4" s="1"/>
  <c r="D1544" i="4"/>
  <c r="E1544" i="4"/>
  <c r="F1544" i="4"/>
  <c r="G1544" i="4"/>
  <c r="C1545" i="4"/>
  <c r="H1545" i="4" s="1"/>
  <c r="D1545" i="4"/>
  <c r="E1545" i="4"/>
  <c r="F1545" i="4"/>
  <c r="G1545" i="4"/>
  <c r="C1546" i="4"/>
  <c r="H1546" i="4" s="1"/>
  <c r="D1546" i="4"/>
  <c r="E1546" i="4"/>
  <c r="F1546" i="4"/>
  <c r="G1546" i="4"/>
  <c r="C1547" i="4"/>
  <c r="H1547" i="4" s="1"/>
  <c r="D1547" i="4"/>
  <c r="E1547" i="4"/>
  <c r="F1547" i="4"/>
  <c r="G1547" i="4"/>
  <c r="C1548" i="4"/>
  <c r="H1548" i="4" s="1"/>
  <c r="D1548" i="4"/>
  <c r="E1548" i="4"/>
  <c r="F1548" i="4"/>
  <c r="G1548" i="4"/>
  <c r="C1549" i="4"/>
  <c r="H1549" i="4" s="1"/>
  <c r="D1549" i="4"/>
  <c r="E1549" i="4"/>
  <c r="F1549" i="4"/>
  <c r="G1549" i="4"/>
  <c r="C1550" i="4"/>
  <c r="H1550" i="4" s="1"/>
  <c r="D1550" i="4"/>
  <c r="E1550" i="4"/>
  <c r="F1550" i="4"/>
  <c r="G1550" i="4"/>
  <c r="C1551" i="4"/>
  <c r="H1551" i="4" s="1"/>
  <c r="D1551" i="4"/>
  <c r="E1551" i="4"/>
  <c r="F1551" i="4"/>
  <c r="G1551" i="4"/>
  <c r="C1552" i="4"/>
  <c r="H1552" i="4" s="1"/>
  <c r="D1552" i="4"/>
  <c r="E1552" i="4"/>
  <c r="F1552" i="4"/>
  <c r="G1552" i="4"/>
  <c r="C1553" i="4"/>
  <c r="H1553" i="4" s="1"/>
  <c r="D1553" i="4"/>
  <c r="E1553" i="4"/>
  <c r="F1553" i="4"/>
  <c r="G1553" i="4"/>
  <c r="C1554" i="4"/>
  <c r="H1554" i="4" s="1"/>
  <c r="D1554" i="4"/>
  <c r="E1554" i="4"/>
  <c r="F1554" i="4"/>
  <c r="G1554" i="4"/>
  <c r="C1555" i="4"/>
  <c r="H1555" i="4" s="1"/>
  <c r="D1555" i="4"/>
  <c r="E1555" i="4"/>
  <c r="F1555" i="4"/>
  <c r="G1555" i="4"/>
  <c r="C1556" i="4"/>
  <c r="H1556" i="4" s="1"/>
  <c r="D1556" i="4"/>
  <c r="E1556" i="4"/>
  <c r="F1556" i="4"/>
  <c r="G1556" i="4"/>
  <c r="C1557" i="4"/>
  <c r="H1557" i="4" s="1"/>
  <c r="D1557" i="4"/>
  <c r="E1557" i="4"/>
  <c r="F1557" i="4"/>
  <c r="G1557" i="4"/>
  <c r="C1558" i="4"/>
  <c r="H1558" i="4" s="1"/>
  <c r="D1558" i="4"/>
  <c r="E1558" i="4"/>
  <c r="F1558" i="4"/>
  <c r="G1558" i="4"/>
  <c r="C1559" i="4"/>
  <c r="H1559" i="4" s="1"/>
  <c r="D1559" i="4"/>
  <c r="E1559" i="4"/>
  <c r="F1559" i="4"/>
  <c r="G1559" i="4"/>
  <c r="C1560" i="4"/>
  <c r="H1560" i="4" s="1"/>
  <c r="D1560" i="4"/>
  <c r="E1560" i="4"/>
  <c r="F1560" i="4"/>
  <c r="G1560" i="4"/>
  <c r="C1561" i="4"/>
  <c r="H1561" i="4" s="1"/>
  <c r="D1561" i="4"/>
  <c r="E1561" i="4"/>
  <c r="F1561" i="4"/>
  <c r="G1561" i="4"/>
  <c r="C1562" i="4"/>
  <c r="H1562" i="4" s="1"/>
  <c r="D1562" i="4"/>
  <c r="E1562" i="4"/>
  <c r="F1562" i="4"/>
  <c r="G1562" i="4"/>
  <c r="C1563" i="4"/>
  <c r="H1563" i="4" s="1"/>
  <c r="D1563" i="4"/>
  <c r="E1563" i="4"/>
  <c r="F1563" i="4"/>
  <c r="G1563" i="4"/>
  <c r="C1564" i="4"/>
  <c r="H1564" i="4" s="1"/>
  <c r="D1564" i="4"/>
  <c r="E1564" i="4"/>
  <c r="F1564" i="4"/>
  <c r="G1564" i="4"/>
  <c r="C1565" i="4"/>
  <c r="H1565" i="4" s="1"/>
  <c r="D1565" i="4"/>
  <c r="E1565" i="4"/>
  <c r="F1565" i="4"/>
  <c r="G1565" i="4"/>
  <c r="C1566" i="4"/>
  <c r="H1566" i="4" s="1"/>
  <c r="D1566" i="4"/>
  <c r="E1566" i="4"/>
  <c r="F1566" i="4"/>
  <c r="G1566" i="4"/>
  <c r="C1567" i="4"/>
  <c r="H1567" i="4" s="1"/>
  <c r="D1567" i="4"/>
  <c r="E1567" i="4"/>
  <c r="F1567" i="4"/>
  <c r="G1567" i="4"/>
  <c r="C1568" i="4"/>
  <c r="H1568" i="4" s="1"/>
  <c r="D1568" i="4"/>
  <c r="E1568" i="4"/>
  <c r="F1568" i="4"/>
  <c r="G1568" i="4"/>
  <c r="C1569" i="4"/>
  <c r="H1569" i="4" s="1"/>
  <c r="D1569" i="4"/>
  <c r="E1569" i="4"/>
  <c r="F1569" i="4"/>
  <c r="G1569" i="4"/>
  <c r="C1570" i="4"/>
  <c r="H1570" i="4" s="1"/>
  <c r="D1570" i="4"/>
  <c r="E1570" i="4"/>
  <c r="F1570" i="4"/>
  <c r="G1570" i="4"/>
  <c r="C1571" i="4"/>
  <c r="H1571" i="4" s="1"/>
  <c r="D1571" i="4"/>
  <c r="E1571" i="4"/>
  <c r="F1571" i="4"/>
  <c r="G1571" i="4"/>
  <c r="C1572" i="4"/>
  <c r="H1572" i="4" s="1"/>
  <c r="D1572" i="4"/>
  <c r="E1572" i="4"/>
  <c r="F1572" i="4"/>
  <c r="G1572" i="4"/>
  <c r="C1573" i="4"/>
  <c r="H1573" i="4" s="1"/>
  <c r="D1573" i="4"/>
  <c r="E1573" i="4"/>
  <c r="F1573" i="4"/>
  <c r="G1573" i="4"/>
  <c r="C1574" i="4"/>
  <c r="H1574" i="4" s="1"/>
  <c r="D1574" i="4"/>
  <c r="E1574" i="4"/>
  <c r="F1574" i="4"/>
  <c r="G1574" i="4"/>
  <c r="C1575" i="4"/>
  <c r="H1575" i="4" s="1"/>
  <c r="D1575" i="4"/>
  <c r="E1575" i="4"/>
  <c r="F1575" i="4"/>
  <c r="G1575" i="4"/>
  <c r="C1576" i="4"/>
  <c r="H1576" i="4" s="1"/>
  <c r="D1576" i="4"/>
  <c r="E1576" i="4"/>
  <c r="F1576" i="4"/>
  <c r="G1576" i="4"/>
  <c r="C1577" i="4"/>
  <c r="H1577" i="4" s="1"/>
  <c r="D1577" i="4"/>
  <c r="E1577" i="4"/>
  <c r="F1577" i="4"/>
  <c r="G1577" i="4"/>
  <c r="C1578" i="4"/>
  <c r="H1578" i="4" s="1"/>
  <c r="D1578" i="4"/>
  <c r="E1578" i="4"/>
  <c r="F1578" i="4"/>
  <c r="G1578" i="4"/>
  <c r="C1579" i="4"/>
  <c r="H1579" i="4" s="1"/>
  <c r="D1579" i="4"/>
  <c r="E1579" i="4"/>
  <c r="F1579" i="4"/>
  <c r="G1579" i="4"/>
  <c r="C1580" i="4"/>
  <c r="H1580" i="4" s="1"/>
  <c r="D1580" i="4"/>
  <c r="E1580" i="4"/>
  <c r="F1580" i="4"/>
  <c r="G1580" i="4"/>
  <c r="C1581" i="4"/>
  <c r="H1581" i="4" s="1"/>
  <c r="D1581" i="4"/>
  <c r="E1581" i="4"/>
  <c r="F1581" i="4"/>
  <c r="G1581" i="4"/>
  <c r="C1582" i="4"/>
  <c r="H1582" i="4" s="1"/>
  <c r="D1582" i="4"/>
  <c r="E1582" i="4"/>
  <c r="F1582" i="4"/>
  <c r="G1582" i="4"/>
  <c r="C1583" i="4"/>
  <c r="H1583" i="4" s="1"/>
  <c r="D1583" i="4"/>
  <c r="E1583" i="4"/>
  <c r="F1583" i="4"/>
  <c r="G1583" i="4"/>
  <c r="C1584" i="4"/>
  <c r="H1584" i="4" s="1"/>
  <c r="D1584" i="4"/>
  <c r="E1584" i="4"/>
  <c r="F1584" i="4"/>
  <c r="G1584" i="4"/>
  <c r="C1585" i="4"/>
  <c r="H1585" i="4" s="1"/>
  <c r="D1585" i="4"/>
  <c r="E1585" i="4"/>
  <c r="F1585" i="4"/>
  <c r="G1585" i="4"/>
  <c r="C1586" i="4"/>
  <c r="H1586" i="4" s="1"/>
  <c r="D1586" i="4"/>
  <c r="E1586" i="4"/>
  <c r="F1586" i="4"/>
  <c r="G1586" i="4"/>
  <c r="C1587" i="4"/>
  <c r="H1587" i="4" s="1"/>
  <c r="D1587" i="4"/>
  <c r="E1587" i="4"/>
  <c r="F1587" i="4"/>
  <c r="G1587" i="4"/>
  <c r="C1588" i="4"/>
  <c r="H1588" i="4" s="1"/>
  <c r="D1588" i="4"/>
  <c r="E1588" i="4"/>
  <c r="F1588" i="4"/>
  <c r="G1588" i="4"/>
  <c r="C1589" i="4"/>
  <c r="H1589" i="4" s="1"/>
  <c r="D1589" i="4"/>
  <c r="E1589" i="4"/>
  <c r="F1589" i="4"/>
  <c r="G1589" i="4"/>
  <c r="C1590" i="4"/>
  <c r="H1590" i="4" s="1"/>
  <c r="D1590" i="4"/>
  <c r="E1590" i="4"/>
  <c r="F1590" i="4"/>
  <c r="G1590" i="4"/>
  <c r="C1591" i="4"/>
  <c r="H1591" i="4" s="1"/>
  <c r="D1591" i="4"/>
  <c r="E1591" i="4"/>
  <c r="F1591" i="4"/>
  <c r="G1591" i="4"/>
  <c r="C1592" i="4"/>
  <c r="H1592" i="4" s="1"/>
  <c r="D1592" i="4"/>
  <c r="E1592" i="4"/>
  <c r="F1592" i="4"/>
  <c r="G1592" i="4"/>
  <c r="C1593" i="4"/>
  <c r="H1593" i="4" s="1"/>
  <c r="D1593" i="4"/>
  <c r="E1593" i="4"/>
  <c r="F1593" i="4"/>
  <c r="G1593" i="4"/>
  <c r="C1594" i="4"/>
  <c r="H1594" i="4" s="1"/>
  <c r="D1594" i="4"/>
  <c r="E1594" i="4"/>
  <c r="F1594" i="4"/>
  <c r="G1594" i="4"/>
  <c r="C1595" i="4"/>
  <c r="H1595" i="4" s="1"/>
  <c r="D1595" i="4"/>
  <c r="E1595" i="4"/>
  <c r="F1595" i="4"/>
  <c r="G1595" i="4"/>
  <c r="C1596" i="4"/>
  <c r="H1596" i="4" s="1"/>
  <c r="D1596" i="4"/>
  <c r="E1596" i="4"/>
  <c r="F1596" i="4"/>
  <c r="G1596" i="4"/>
  <c r="C1597" i="4"/>
  <c r="H1597" i="4" s="1"/>
  <c r="D1597" i="4"/>
  <c r="E1597" i="4"/>
  <c r="F1597" i="4"/>
  <c r="G1597" i="4"/>
  <c r="C1598" i="4"/>
  <c r="H1598" i="4" s="1"/>
  <c r="D1598" i="4"/>
  <c r="E1598" i="4"/>
  <c r="F1598" i="4"/>
  <c r="G1598" i="4"/>
  <c r="C1599" i="4"/>
  <c r="H1599" i="4" s="1"/>
  <c r="D1599" i="4"/>
  <c r="E1599" i="4"/>
  <c r="F1599" i="4"/>
  <c r="G1599" i="4"/>
  <c r="C1600" i="4"/>
  <c r="H1600" i="4" s="1"/>
  <c r="D1600" i="4"/>
  <c r="E1600" i="4"/>
  <c r="F1600" i="4"/>
  <c r="G1600" i="4"/>
  <c r="C1601" i="4"/>
  <c r="H1601" i="4" s="1"/>
  <c r="D1601" i="4"/>
  <c r="E1601" i="4"/>
  <c r="F1601" i="4"/>
  <c r="G1601" i="4"/>
  <c r="C1602" i="4"/>
  <c r="H1602" i="4" s="1"/>
  <c r="D1602" i="4"/>
  <c r="E1602" i="4"/>
  <c r="F1602" i="4"/>
  <c r="G1602" i="4"/>
  <c r="C1603" i="4"/>
  <c r="H1603" i="4" s="1"/>
  <c r="D1603" i="4"/>
  <c r="E1603" i="4"/>
  <c r="F1603" i="4"/>
  <c r="G1603" i="4"/>
  <c r="C1604" i="4"/>
  <c r="H1604" i="4" s="1"/>
  <c r="D1604" i="4"/>
  <c r="E1604" i="4"/>
  <c r="F1604" i="4"/>
  <c r="G1604" i="4"/>
  <c r="C1605" i="4"/>
  <c r="H1605" i="4" s="1"/>
  <c r="D1605" i="4"/>
  <c r="E1605" i="4"/>
  <c r="F1605" i="4"/>
  <c r="G1605" i="4"/>
  <c r="C1606" i="4"/>
  <c r="H1606" i="4" s="1"/>
  <c r="D1606" i="4"/>
  <c r="E1606" i="4"/>
  <c r="F1606" i="4"/>
  <c r="G1606" i="4"/>
  <c r="C1607" i="4"/>
  <c r="H1607" i="4" s="1"/>
  <c r="D1607" i="4"/>
  <c r="E1607" i="4"/>
  <c r="F1607" i="4"/>
  <c r="G1607" i="4"/>
  <c r="C1608" i="4"/>
  <c r="H1608" i="4" s="1"/>
  <c r="D1608" i="4"/>
  <c r="E1608" i="4"/>
  <c r="F1608" i="4"/>
  <c r="G1608" i="4"/>
  <c r="C1609" i="4"/>
  <c r="H1609" i="4" s="1"/>
  <c r="D1609" i="4"/>
  <c r="E1609" i="4"/>
  <c r="F1609" i="4"/>
  <c r="G1609" i="4"/>
  <c r="C1610" i="4"/>
  <c r="H1610" i="4" s="1"/>
  <c r="D1610" i="4"/>
  <c r="E1610" i="4"/>
  <c r="F1610" i="4"/>
  <c r="G1610" i="4"/>
  <c r="C1611" i="4"/>
  <c r="H1611" i="4" s="1"/>
  <c r="D1611" i="4"/>
  <c r="E1611" i="4"/>
  <c r="F1611" i="4"/>
  <c r="G1611" i="4"/>
  <c r="C1612" i="4"/>
  <c r="H1612" i="4" s="1"/>
  <c r="D1612" i="4"/>
  <c r="E1612" i="4"/>
  <c r="F1612" i="4"/>
  <c r="G1612" i="4"/>
  <c r="C1613" i="4"/>
  <c r="H1613" i="4" s="1"/>
  <c r="D1613" i="4"/>
  <c r="E1613" i="4"/>
  <c r="F1613" i="4"/>
  <c r="G1613" i="4"/>
  <c r="C1614" i="4"/>
  <c r="H1614" i="4" s="1"/>
  <c r="D1614" i="4"/>
  <c r="E1614" i="4"/>
  <c r="F1614" i="4"/>
  <c r="G1614" i="4"/>
  <c r="C1615" i="4"/>
  <c r="H1615" i="4" s="1"/>
  <c r="D1615" i="4"/>
  <c r="E1615" i="4"/>
  <c r="F1615" i="4"/>
  <c r="G1615" i="4"/>
  <c r="C1616" i="4"/>
  <c r="H1616" i="4" s="1"/>
  <c r="D1616" i="4"/>
  <c r="E1616" i="4"/>
  <c r="F1616" i="4"/>
  <c r="G1616" i="4"/>
  <c r="C1617" i="4"/>
  <c r="H1617" i="4" s="1"/>
  <c r="D1617" i="4"/>
  <c r="E1617" i="4"/>
  <c r="F1617" i="4"/>
  <c r="G1617" i="4"/>
  <c r="C1618" i="4"/>
  <c r="H1618" i="4" s="1"/>
  <c r="D1618" i="4"/>
  <c r="E1618" i="4"/>
  <c r="F1618" i="4"/>
  <c r="G1618" i="4"/>
  <c r="C1619" i="4"/>
  <c r="H1619" i="4" s="1"/>
  <c r="D1619" i="4"/>
  <c r="E1619" i="4"/>
  <c r="F1619" i="4"/>
  <c r="G1619" i="4"/>
  <c r="C1620" i="4"/>
  <c r="H1620" i="4" s="1"/>
  <c r="D1620" i="4"/>
  <c r="E1620" i="4"/>
  <c r="F1620" i="4"/>
  <c r="G1620" i="4"/>
  <c r="C1621" i="4"/>
  <c r="H1621" i="4" s="1"/>
  <c r="D1621" i="4"/>
  <c r="E1621" i="4"/>
  <c r="F1621" i="4"/>
  <c r="G1621" i="4"/>
  <c r="C1622" i="4"/>
  <c r="H1622" i="4" s="1"/>
  <c r="D1622" i="4"/>
  <c r="E1622" i="4"/>
  <c r="F1622" i="4"/>
  <c r="G1622" i="4"/>
  <c r="C1623" i="4"/>
  <c r="H1623" i="4" s="1"/>
  <c r="D1623" i="4"/>
  <c r="E1623" i="4"/>
  <c r="F1623" i="4"/>
  <c r="G1623" i="4"/>
  <c r="C1624" i="4"/>
  <c r="H1624" i="4" s="1"/>
  <c r="D1624" i="4"/>
  <c r="E1624" i="4"/>
  <c r="F1624" i="4"/>
  <c r="G1624" i="4"/>
  <c r="C1625" i="4"/>
  <c r="H1625" i="4" s="1"/>
  <c r="D1625" i="4"/>
  <c r="E1625" i="4"/>
  <c r="F1625" i="4"/>
  <c r="G1625" i="4"/>
  <c r="C1626" i="4"/>
  <c r="H1626" i="4" s="1"/>
  <c r="D1626" i="4"/>
  <c r="E1626" i="4"/>
  <c r="F1626" i="4"/>
  <c r="G1626" i="4"/>
  <c r="C1627" i="4"/>
  <c r="H1627" i="4" s="1"/>
  <c r="D1627" i="4"/>
  <c r="E1627" i="4"/>
  <c r="F1627" i="4"/>
  <c r="G1627" i="4"/>
  <c r="C1628" i="4"/>
  <c r="H1628" i="4" s="1"/>
  <c r="D1628" i="4"/>
  <c r="E1628" i="4"/>
  <c r="F1628" i="4"/>
  <c r="G1628" i="4"/>
  <c r="C1629" i="4"/>
  <c r="H1629" i="4" s="1"/>
  <c r="D1629" i="4"/>
  <c r="E1629" i="4"/>
  <c r="F1629" i="4"/>
  <c r="G1629" i="4"/>
  <c r="C1630" i="4"/>
  <c r="H1630" i="4" s="1"/>
  <c r="D1630" i="4"/>
  <c r="E1630" i="4"/>
  <c r="F1630" i="4"/>
  <c r="G1630" i="4"/>
  <c r="C1631" i="4"/>
  <c r="H1631" i="4" s="1"/>
  <c r="D1631" i="4"/>
  <c r="E1631" i="4"/>
  <c r="F1631" i="4"/>
  <c r="G1631" i="4"/>
  <c r="C1632" i="4"/>
  <c r="H1632" i="4" s="1"/>
  <c r="D1632" i="4"/>
  <c r="E1632" i="4"/>
  <c r="F1632" i="4"/>
  <c r="G1632" i="4"/>
  <c r="C1633" i="4"/>
  <c r="H1633" i="4" s="1"/>
  <c r="D1633" i="4"/>
  <c r="E1633" i="4"/>
  <c r="F1633" i="4"/>
  <c r="G1633" i="4"/>
  <c r="C1634" i="4"/>
  <c r="H1634" i="4" s="1"/>
  <c r="D1634" i="4"/>
  <c r="E1634" i="4"/>
  <c r="F1634" i="4"/>
  <c r="G1634" i="4"/>
  <c r="C1635" i="4"/>
  <c r="H1635" i="4" s="1"/>
  <c r="D1635" i="4"/>
  <c r="E1635" i="4"/>
  <c r="F1635" i="4"/>
  <c r="G1635" i="4"/>
  <c r="C1636" i="4"/>
  <c r="H1636" i="4" s="1"/>
  <c r="D1636" i="4"/>
  <c r="E1636" i="4"/>
  <c r="F1636" i="4"/>
  <c r="G1636" i="4"/>
  <c r="C1637" i="4"/>
  <c r="H1637" i="4" s="1"/>
  <c r="D1637" i="4"/>
  <c r="E1637" i="4"/>
  <c r="F1637" i="4"/>
  <c r="G1637" i="4"/>
  <c r="C1638" i="4"/>
  <c r="H1638" i="4" s="1"/>
  <c r="D1638" i="4"/>
  <c r="E1638" i="4"/>
  <c r="F1638" i="4"/>
  <c r="G1638" i="4"/>
  <c r="C1639" i="4"/>
  <c r="H1639" i="4" s="1"/>
  <c r="D1639" i="4"/>
  <c r="E1639" i="4"/>
  <c r="F1639" i="4"/>
  <c r="G1639" i="4"/>
  <c r="C1640" i="4"/>
  <c r="H1640" i="4" s="1"/>
  <c r="D1640" i="4"/>
  <c r="E1640" i="4"/>
  <c r="F1640" i="4"/>
  <c r="G1640" i="4"/>
  <c r="C1641" i="4"/>
  <c r="H1641" i="4" s="1"/>
  <c r="D1641" i="4"/>
  <c r="E1641" i="4"/>
  <c r="F1641" i="4"/>
  <c r="G1641" i="4"/>
  <c r="C1642" i="4"/>
  <c r="H1642" i="4" s="1"/>
  <c r="D1642" i="4"/>
  <c r="E1642" i="4"/>
  <c r="F1642" i="4"/>
  <c r="G1642" i="4"/>
  <c r="C1643" i="4"/>
  <c r="H1643" i="4" s="1"/>
  <c r="D1643" i="4"/>
  <c r="E1643" i="4"/>
  <c r="F1643" i="4"/>
  <c r="G1643" i="4"/>
  <c r="C1644" i="4"/>
  <c r="H1644" i="4" s="1"/>
  <c r="D1644" i="4"/>
  <c r="E1644" i="4"/>
  <c r="F1644" i="4"/>
  <c r="G1644" i="4"/>
  <c r="C1645" i="4"/>
  <c r="H1645" i="4" s="1"/>
  <c r="D1645" i="4"/>
  <c r="E1645" i="4"/>
  <c r="F1645" i="4"/>
  <c r="G1645" i="4"/>
  <c r="C1646" i="4"/>
  <c r="H1646" i="4" s="1"/>
  <c r="D1646" i="4"/>
  <c r="E1646" i="4"/>
  <c r="F1646" i="4"/>
  <c r="G1646" i="4"/>
  <c r="C1647" i="4"/>
  <c r="H1647" i="4" s="1"/>
  <c r="D1647" i="4"/>
  <c r="E1647" i="4"/>
  <c r="F1647" i="4"/>
  <c r="G1647" i="4"/>
  <c r="C1648" i="4"/>
  <c r="H1648" i="4" s="1"/>
  <c r="D1648" i="4"/>
  <c r="E1648" i="4"/>
  <c r="F1648" i="4"/>
  <c r="G1648" i="4"/>
  <c r="C1649" i="4"/>
  <c r="H1649" i="4" s="1"/>
  <c r="D1649" i="4"/>
  <c r="E1649" i="4"/>
  <c r="F1649" i="4"/>
  <c r="G1649" i="4"/>
  <c r="C1650" i="4"/>
  <c r="H1650" i="4" s="1"/>
  <c r="D1650" i="4"/>
  <c r="E1650" i="4"/>
  <c r="F1650" i="4"/>
  <c r="G1650" i="4"/>
  <c r="C1651" i="4"/>
  <c r="H1651" i="4" s="1"/>
  <c r="D1651" i="4"/>
  <c r="E1651" i="4"/>
  <c r="F1651" i="4"/>
  <c r="G1651" i="4"/>
  <c r="C1652" i="4"/>
  <c r="H1652" i="4" s="1"/>
  <c r="D1652" i="4"/>
  <c r="E1652" i="4"/>
  <c r="F1652" i="4"/>
  <c r="G1652" i="4"/>
  <c r="C1653" i="4"/>
  <c r="H1653" i="4" s="1"/>
  <c r="D1653" i="4"/>
  <c r="E1653" i="4"/>
  <c r="F1653" i="4"/>
  <c r="G1653" i="4"/>
  <c r="C1654" i="4"/>
  <c r="H1654" i="4" s="1"/>
  <c r="D1654" i="4"/>
  <c r="E1654" i="4"/>
  <c r="F1654" i="4"/>
  <c r="G1654" i="4"/>
  <c r="C1655" i="4"/>
  <c r="H1655" i="4" s="1"/>
  <c r="D1655" i="4"/>
  <c r="E1655" i="4"/>
  <c r="F1655" i="4"/>
  <c r="G1655" i="4"/>
  <c r="C1656" i="4"/>
  <c r="H1656" i="4" s="1"/>
  <c r="D1656" i="4"/>
  <c r="E1656" i="4"/>
  <c r="F1656" i="4"/>
  <c r="G1656" i="4"/>
  <c r="C1657" i="4"/>
  <c r="H1657" i="4" s="1"/>
  <c r="D1657" i="4"/>
  <c r="E1657" i="4"/>
  <c r="F1657" i="4"/>
  <c r="G1657" i="4"/>
  <c r="C1658" i="4"/>
  <c r="H1658" i="4" s="1"/>
  <c r="D1658" i="4"/>
  <c r="E1658" i="4"/>
  <c r="F1658" i="4"/>
  <c r="G1658" i="4"/>
  <c r="C1659" i="4"/>
  <c r="H1659" i="4" s="1"/>
  <c r="D1659" i="4"/>
  <c r="E1659" i="4"/>
  <c r="F1659" i="4"/>
  <c r="G1659" i="4"/>
  <c r="C1660" i="4"/>
  <c r="H1660" i="4" s="1"/>
  <c r="D1660" i="4"/>
  <c r="E1660" i="4"/>
  <c r="F1660" i="4"/>
  <c r="G1660" i="4"/>
  <c r="C1661" i="4"/>
  <c r="H1661" i="4" s="1"/>
  <c r="D1661" i="4"/>
  <c r="E1661" i="4"/>
  <c r="F1661" i="4"/>
  <c r="G1661" i="4"/>
  <c r="C1662" i="4"/>
  <c r="H1662" i="4" s="1"/>
  <c r="D1662" i="4"/>
  <c r="E1662" i="4"/>
  <c r="F1662" i="4"/>
  <c r="G1662" i="4"/>
  <c r="C1663" i="4"/>
  <c r="H1663" i="4" s="1"/>
  <c r="D1663" i="4"/>
  <c r="E1663" i="4"/>
  <c r="F1663" i="4"/>
  <c r="G1663" i="4"/>
  <c r="C1664" i="4"/>
  <c r="H1664" i="4" s="1"/>
  <c r="D1664" i="4"/>
  <c r="E1664" i="4"/>
  <c r="F1664" i="4"/>
  <c r="G1664" i="4"/>
  <c r="C1665" i="4"/>
  <c r="H1665" i="4" s="1"/>
  <c r="D1665" i="4"/>
  <c r="E1665" i="4"/>
  <c r="F1665" i="4"/>
  <c r="G1665" i="4"/>
  <c r="C1666" i="4"/>
  <c r="H1666" i="4" s="1"/>
  <c r="D1666" i="4"/>
  <c r="E1666" i="4"/>
  <c r="F1666" i="4"/>
  <c r="G1666" i="4"/>
  <c r="C1667" i="4"/>
  <c r="H1667" i="4" s="1"/>
  <c r="D1667" i="4"/>
  <c r="E1667" i="4"/>
  <c r="F1667" i="4"/>
  <c r="G1667" i="4"/>
  <c r="C1668" i="4"/>
  <c r="H1668" i="4" s="1"/>
  <c r="D1668" i="4"/>
  <c r="E1668" i="4"/>
  <c r="F1668" i="4"/>
  <c r="G1668" i="4"/>
  <c r="C1669" i="4"/>
  <c r="H1669" i="4" s="1"/>
  <c r="D1669" i="4"/>
  <c r="E1669" i="4"/>
  <c r="F1669" i="4"/>
  <c r="G1669" i="4"/>
  <c r="C1670" i="4"/>
  <c r="H1670" i="4" s="1"/>
  <c r="D1670" i="4"/>
  <c r="E1670" i="4"/>
  <c r="F1670" i="4"/>
  <c r="G1670" i="4"/>
  <c r="C1671" i="4"/>
  <c r="H1671" i="4" s="1"/>
  <c r="D1671" i="4"/>
  <c r="E1671" i="4"/>
  <c r="F1671" i="4"/>
  <c r="G1671" i="4"/>
  <c r="C1672" i="4"/>
  <c r="H1672" i="4" s="1"/>
  <c r="D1672" i="4"/>
  <c r="E1672" i="4"/>
  <c r="F1672" i="4"/>
  <c r="G1672" i="4"/>
  <c r="C1673" i="4"/>
  <c r="H1673" i="4" s="1"/>
  <c r="D1673" i="4"/>
  <c r="E1673" i="4"/>
  <c r="F1673" i="4"/>
  <c r="G1673" i="4"/>
  <c r="C1674" i="4"/>
  <c r="H1674" i="4" s="1"/>
  <c r="D1674" i="4"/>
  <c r="E1674" i="4"/>
  <c r="F1674" i="4"/>
  <c r="G1674" i="4"/>
  <c r="C1675" i="4"/>
  <c r="H1675" i="4" s="1"/>
  <c r="D1675" i="4"/>
  <c r="E1675" i="4"/>
  <c r="F1675" i="4"/>
  <c r="G1675" i="4"/>
  <c r="C1676" i="4"/>
  <c r="H1676" i="4" s="1"/>
  <c r="D1676" i="4"/>
  <c r="E1676" i="4"/>
  <c r="F1676" i="4"/>
  <c r="G1676" i="4"/>
  <c r="C1677" i="4"/>
  <c r="H1677" i="4" s="1"/>
  <c r="D1677" i="4"/>
  <c r="E1677" i="4"/>
  <c r="F1677" i="4"/>
  <c r="G1677" i="4"/>
  <c r="C1678" i="4"/>
  <c r="H1678" i="4" s="1"/>
  <c r="D1678" i="4"/>
  <c r="E1678" i="4"/>
  <c r="F1678" i="4"/>
  <c r="G1678" i="4"/>
  <c r="C1679" i="4"/>
  <c r="H1679" i="4" s="1"/>
  <c r="D1679" i="4"/>
  <c r="E1679" i="4"/>
  <c r="F1679" i="4"/>
  <c r="G1679" i="4"/>
  <c r="C1680" i="4"/>
  <c r="H1680" i="4" s="1"/>
  <c r="D1680" i="4"/>
  <c r="E1680" i="4"/>
  <c r="F1680" i="4"/>
  <c r="G1680" i="4"/>
  <c r="C1681" i="4"/>
  <c r="H1681" i="4" s="1"/>
  <c r="D1681" i="4"/>
  <c r="E1681" i="4"/>
  <c r="F1681" i="4"/>
  <c r="G1681" i="4"/>
  <c r="C1682" i="4"/>
  <c r="H1682" i="4" s="1"/>
  <c r="D1682" i="4"/>
  <c r="E1682" i="4"/>
  <c r="F1682" i="4"/>
  <c r="G1682" i="4"/>
  <c r="C1683" i="4"/>
  <c r="H1683" i="4" s="1"/>
  <c r="D1683" i="4"/>
  <c r="E1683" i="4"/>
  <c r="F1683" i="4"/>
  <c r="G1683" i="4"/>
  <c r="C1684" i="4"/>
  <c r="H1684" i="4" s="1"/>
  <c r="D1684" i="4"/>
  <c r="E1684" i="4"/>
  <c r="F1684" i="4"/>
  <c r="G1684" i="4"/>
  <c r="C1685" i="4"/>
  <c r="H1685" i="4" s="1"/>
  <c r="D1685" i="4"/>
  <c r="E1685" i="4"/>
  <c r="F1685" i="4"/>
  <c r="G1685" i="4"/>
  <c r="C1686" i="4"/>
  <c r="H1686" i="4" s="1"/>
  <c r="D1686" i="4"/>
  <c r="E1686" i="4"/>
  <c r="F1686" i="4"/>
  <c r="G1686" i="4"/>
  <c r="C1687" i="4"/>
  <c r="H1687" i="4" s="1"/>
  <c r="D1687" i="4"/>
  <c r="E1687" i="4"/>
  <c r="F1687" i="4"/>
  <c r="G1687" i="4"/>
  <c r="C1688" i="4"/>
  <c r="H1688" i="4" s="1"/>
  <c r="D1688" i="4"/>
  <c r="E1688" i="4"/>
  <c r="F1688" i="4"/>
  <c r="G1688" i="4"/>
  <c r="C1689" i="4"/>
  <c r="H1689" i="4" s="1"/>
  <c r="D1689" i="4"/>
  <c r="E1689" i="4"/>
  <c r="F1689" i="4"/>
  <c r="G1689" i="4"/>
  <c r="C1690" i="4"/>
  <c r="H1690" i="4" s="1"/>
  <c r="D1690" i="4"/>
  <c r="E1690" i="4"/>
  <c r="F1690" i="4"/>
  <c r="G1690" i="4"/>
  <c r="C1691" i="4"/>
  <c r="H1691" i="4" s="1"/>
  <c r="D1691" i="4"/>
  <c r="E1691" i="4"/>
  <c r="F1691" i="4"/>
  <c r="G1691" i="4"/>
  <c r="C1692" i="4"/>
  <c r="H1692" i="4" s="1"/>
  <c r="D1692" i="4"/>
  <c r="E1692" i="4"/>
  <c r="F1692" i="4"/>
  <c r="G1692" i="4"/>
  <c r="C1693" i="4"/>
  <c r="H1693" i="4" s="1"/>
  <c r="D1693" i="4"/>
  <c r="E1693" i="4"/>
  <c r="F1693" i="4"/>
  <c r="G1693" i="4"/>
  <c r="C1694" i="4"/>
  <c r="H1694" i="4" s="1"/>
  <c r="D1694" i="4"/>
  <c r="E1694" i="4"/>
  <c r="F1694" i="4"/>
  <c r="G1694" i="4"/>
  <c r="C1695" i="4"/>
  <c r="H1695" i="4" s="1"/>
  <c r="D1695" i="4"/>
  <c r="E1695" i="4"/>
  <c r="F1695" i="4"/>
  <c r="G1695" i="4"/>
  <c r="C1696" i="4"/>
  <c r="H1696" i="4" s="1"/>
  <c r="D1696" i="4"/>
  <c r="E1696" i="4"/>
  <c r="F1696" i="4"/>
  <c r="G1696" i="4"/>
  <c r="C1697" i="4"/>
  <c r="H1697" i="4" s="1"/>
  <c r="D1697" i="4"/>
  <c r="E1697" i="4"/>
  <c r="F1697" i="4"/>
  <c r="G1697" i="4"/>
  <c r="C1698" i="4"/>
  <c r="H1698" i="4" s="1"/>
  <c r="D1698" i="4"/>
  <c r="E1698" i="4"/>
  <c r="F1698" i="4"/>
  <c r="G1698" i="4"/>
  <c r="C1699" i="4"/>
  <c r="H1699" i="4" s="1"/>
  <c r="D1699" i="4"/>
  <c r="E1699" i="4"/>
  <c r="F1699" i="4"/>
  <c r="G1699" i="4"/>
  <c r="C1700" i="4"/>
  <c r="H1700" i="4" s="1"/>
  <c r="D1700" i="4"/>
  <c r="E1700" i="4"/>
  <c r="F1700" i="4"/>
  <c r="G1700" i="4"/>
  <c r="C1701" i="4"/>
  <c r="H1701" i="4" s="1"/>
  <c r="D1701" i="4"/>
  <c r="E1701" i="4"/>
  <c r="F1701" i="4"/>
  <c r="G1701" i="4"/>
  <c r="C1702" i="4"/>
  <c r="H1702" i="4" s="1"/>
  <c r="D1702" i="4"/>
  <c r="E1702" i="4"/>
  <c r="F1702" i="4"/>
  <c r="G1702" i="4"/>
  <c r="C1703" i="4"/>
  <c r="H1703" i="4" s="1"/>
  <c r="D1703" i="4"/>
  <c r="E1703" i="4"/>
  <c r="F1703" i="4"/>
  <c r="G1703" i="4"/>
  <c r="C1704" i="4"/>
  <c r="H1704" i="4" s="1"/>
  <c r="D1704" i="4"/>
  <c r="E1704" i="4"/>
  <c r="F1704" i="4"/>
  <c r="G1704" i="4"/>
  <c r="C1705" i="4"/>
  <c r="H1705" i="4" s="1"/>
  <c r="D1705" i="4"/>
  <c r="E1705" i="4"/>
  <c r="F1705" i="4"/>
  <c r="G1705" i="4"/>
  <c r="C1706" i="4"/>
  <c r="H1706" i="4" s="1"/>
  <c r="D1706" i="4"/>
  <c r="E1706" i="4"/>
  <c r="F1706" i="4"/>
  <c r="G1706" i="4"/>
  <c r="C1707" i="4"/>
  <c r="H1707" i="4" s="1"/>
  <c r="D1707" i="4"/>
  <c r="E1707" i="4"/>
  <c r="F1707" i="4"/>
  <c r="G1707" i="4"/>
  <c r="C1708" i="4"/>
  <c r="H1708" i="4" s="1"/>
  <c r="D1708" i="4"/>
  <c r="E1708" i="4"/>
  <c r="F1708" i="4"/>
  <c r="G1708" i="4"/>
  <c r="C1709" i="4"/>
  <c r="H1709" i="4" s="1"/>
  <c r="D1709" i="4"/>
  <c r="E1709" i="4"/>
  <c r="F1709" i="4"/>
  <c r="G1709" i="4"/>
  <c r="C1710" i="4"/>
  <c r="H1710" i="4" s="1"/>
  <c r="D1710" i="4"/>
  <c r="E1710" i="4"/>
  <c r="F1710" i="4"/>
  <c r="G1710" i="4"/>
  <c r="C1711" i="4"/>
  <c r="H1711" i="4" s="1"/>
  <c r="D1711" i="4"/>
  <c r="E1711" i="4"/>
  <c r="F1711" i="4"/>
  <c r="G1711" i="4"/>
  <c r="C1712" i="4"/>
  <c r="H1712" i="4" s="1"/>
  <c r="D1712" i="4"/>
  <c r="E1712" i="4"/>
  <c r="F1712" i="4"/>
  <c r="G1712" i="4"/>
  <c r="C1713" i="4"/>
  <c r="H1713" i="4" s="1"/>
  <c r="D1713" i="4"/>
  <c r="E1713" i="4"/>
  <c r="F1713" i="4"/>
  <c r="G1713" i="4"/>
  <c r="C1714" i="4"/>
  <c r="H1714" i="4" s="1"/>
  <c r="D1714" i="4"/>
  <c r="E1714" i="4"/>
  <c r="F1714" i="4"/>
  <c r="G1714" i="4"/>
  <c r="C1715" i="4"/>
  <c r="H1715" i="4" s="1"/>
  <c r="D1715" i="4"/>
  <c r="E1715" i="4"/>
  <c r="F1715" i="4"/>
  <c r="G1715" i="4"/>
  <c r="C1716" i="4"/>
  <c r="H1716" i="4" s="1"/>
  <c r="D1716" i="4"/>
  <c r="E1716" i="4"/>
  <c r="F1716" i="4"/>
  <c r="G1716" i="4"/>
  <c r="C1717" i="4"/>
  <c r="H1717" i="4" s="1"/>
  <c r="D1717" i="4"/>
  <c r="E1717" i="4"/>
  <c r="F1717" i="4"/>
  <c r="G1717" i="4"/>
  <c r="C1718" i="4"/>
  <c r="H1718" i="4" s="1"/>
  <c r="D1718" i="4"/>
  <c r="E1718" i="4"/>
  <c r="F1718" i="4"/>
  <c r="G1718" i="4"/>
  <c r="C1719" i="4"/>
  <c r="H1719" i="4" s="1"/>
  <c r="D1719" i="4"/>
  <c r="E1719" i="4"/>
  <c r="F1719" i="4"/>
  <c r="G1719" i="4"/>
  <c r="C1720" i="4"/>
  <c r="H1720" i="4" s="1"/>
  <c r="D1720" i="4"/>
  <c r="E1720" i="4"/>
  <c r="F1720" i="4"/>
  <c r="G1720" i="4"/>
  <c r="C1721" i="4"/>
  <c r="H1721" i="4" s="1"/>
  <c r="D1721" i="4"/>
  <c r="E1721" i="4"/>
  <c r="F1721" i="4"/>
  <c r="G1721" i="4"/>
  <c r="C1722" i="4"/>
  <c r="H1722" i="4" s="1"/>
  <c r="D1722" i="4"/>
  <c r="E1722" i="4"/>
  <c r="F1722" i="4"/>
  <c r="G1722" i="4"/>
  <c r="C1723" i="4"/>
  <c r="H1723" i="4" s="1"/>
  <c r="D1723" i="4"/>
  <c r="E1723" i="4"/>
  <c r="F1723" i="4"/>
  <c r="G1723" i="4"/>
  <c r="C1724" i="4"/>
  <c r="H1724" i="4" s="1"/>
  <c r="D1724" i="4"/>
  <c r="E1724" i="4"/>
  <c r="F1724" i="4"/>
  <c r="G1724" i="4"/>
  <c r="C1725" i="4"/>
  <c r="H1725" i="4" s="1"/>
  <c r="D1725" i="4"/>
  <c r="E1725" i="4"/>
  <c r="F1725" i="4"/>
  <c r="G1725" i="4"/>
  <c r="C1726" i="4"/>
  <c r="H1726" i="4" s="1"/>
  <c r="D1726" i="4"/>
  <c r="E1726" i="4"/>
  <c r="F1726" i="4"/>
  <c r="G1726" i="4"/>
  <c r="C1727" i="4"/>
  <c r="H1727" i="4" s="1"/>
  <c r="D1727" i="4"/>
  <c r="E1727" i="4"/>
  <c r="F1727" i="4"/>
  <c r="G1727" i="4"/>
  <c r="C1728" i="4"/>
  <c r="H1728" i="4" s="1"/>
  <c r="D1728" i="4"/>
  <c r="E1728" i="4"/>
  <c r="F1728" i="4"/>
  <c r="G1728" i="4"/>
  <c r="C1729" i="4"/>
  <c r="H1729" i="4" s="1"/>
  <c r="D1729" i="4"/>
  <c r="E1729" i="4"/>
  <c r="F1729" i="4"/>
  <c r="G1729" i="4"/>
  <c r="C1730" i="4"/>
  <c r="H1730" i="4" s="1"/>
  <c r="D1730" i="4"/>
  <c r="E1730" i="4"/>
  <c r="F1730" i="4"/>
  <c r="G1730" i="4"/>
  <c r="C1731" i="4"/>
  <c r="H1731" i="4" s="1"/>
  <c r="D1731" i="4"/>
  <c r="E1731" i="4"/>
  <c r="F1731" i="4"/>
  <c r="G1731" i="4"/>
  <c r="C1732" i="4"/>
  <c r="H1732" i="4" s="1"/>
  <c r="D1732" i="4"/>
  <c r="E1732" i="4"/>
  <c r="F1732" i="4"/>
  <c r="G1732" i="4"/>
  <c r="C1733" i="4"/>
  <c r="H1733" i="4" s="1"/>
  <c r="D1733" i="4"/>
  <c r="E1733" i="4"/>
  <c r="F1733" i="4"/>
  <c r="G1733" i="4"/>
  <c r="C1734" i="4"/>
  <c r="H1734" i="4" s="1"/>
  <c r="D1734" i="4"/>
  <c r="E1734" i="4"/>
  <c r="F1734" i="4"/>
  <c r="G1734" i="4"/>
  <c r="C1735" i="4"/>
  <c r="H1735" i="4" s="1"/>
  <c r="D1735" i="4"/>
  <c r="E1735" i="4"/>
  <c r="F1735" i="4"/>
  <c r="G1735" i="4"/>
  <c r="C1736" i="4"/>
  <c r="H1736" i="4" s="1"/>
  <c r="D1736" i="4"/>
  <c r="E1736" i="4"/>
  <c r="F1736" i="4"/>
  <c r="G1736" i="4"/>
  <c r="C1737" i="4"/>
  <c r="H1737" i="4" s="1"/>
  <c r="D1737" i="4"/>
  <c r="E1737" i="4"/>
  <c r="F1737" i="4"/>
  <c r="G1737" i="4"/>
  <c r="C1738" i="4"/>
  <c r="H1738" i="4" s="1"/>
  <c r="D1738" i="4"/>
  <c r="E1738" i="4"/>
  <c r="F1738" i="4"/>
  <c r="G1738" i="4"/>
  <c r="C1739" i="4"/>
  <c r="H1739" i="4" s="1"/>
  <c r="D1739" i="4"/>
  <c r="E1739" i="4"/>
  <c r="F1739" i="4"/>
  <c r="G1739" i="4"/>
  <c r="C1740" i="4"/>
  <c r="H1740" i="4" s="1"/>
  <c r="D1740" i="4"/>
  <c r="E1740" i="4"/>
  <c r="F1740" i="4"/>
  <c r="G1740" i="4"/>
  <c r="C1741" i="4"/>
  <c r="H1741" i="4" s="1"/>
  <c r="D1741" i="4"/>
  <c r="E1741" i="4"/>
  <c r="F1741" i="4"/>
  <c r="G1741" i="4"/>
  <c r="C1742" i="4"/>
  <c r="H1742" i="4" s="1"/>
  <c r="D1742" i="4"/>
  <c r="E1742" i="4"/>
  <c r="F1742" i="4"/>
  <c r="G1742" i="4"/>
  <c r="C1743" i="4"/>
  <c r="H1743" i="4" s="1"/>
  <c r="D1743" i="4"/>
  <c r="E1743" i="4"/>
  <c r="F1743" i="4"/>
  <c r="G1743" i="4"/>
  <c r="C1744" i="4"/>
  <c r="H1744" i="4" s="1"/>
  <c r="D1744" i="4"/>
  <c r="E1744" i="4"/>
  <c r="F1744" i="4"/>
  <c r="G1744" i="4"/>
  <c r="C1745" i="4"/>
  <c r="H1745" i="4" s="1"/>
  <c r="D1745" i="4"/>
  <c r="E1745" i="4"/>
  <c r="F1745" i="4"/>
  <c r="G1745" i="4"/>
  <c r="C1746" i="4"/>
  <c r="H1746" i="4" s="1"/>
  <c r="D1746" i="4"/>
  <c r="E1746" i="4"/>
  <c r="F1746" i="4"/>
  <c r="G1746" i="4"/>
  <c r="C1747" i="4"/>
  <c r="H1747" i="4" s="1"/>
  <c r="D1747" i="4"/>
  <c r="E1747" i="4"/>
  <c r="F1747" i="4"/>
  <c r="G1747" i="4"/>
  <c r="C1748" i="4"/>
  <c r="H1748" i="4" s="1"/>
  <c r="D1748" i="4"/>
  <c r="E1748" i="4"/>
  <c r="F1748" i="4"/>
  <c r="G1748" i="4"/>
  <c r="C1749" i="4"/>
  <c r="H1749" i="4" s="1"/>
  <c r="D1749" i="4"/>
  <c r="E1749" i="4"/>
  <c r="F1749" i="4"/>
  <c r="G1749" i="4"/>
  <c r="C1750" i="4"/>
  <c r="H1750" i="4" s="1"/>
  <c r="D1750" i="4"/>
  <c r="E1750" i="4"/>
  <c r="F1750" i="4"/>
  <c r="G1750" i="4"/>
  <c r="C1751" i="4"/>
  <c r="H1751" i="4" s="1"/>
  <c r="D1751" i="4"/>
  <c r="E1751" i="4"/>
  <c r="F1751" i="4"/>
  <c r="G1751" i="4"/>
  <c r="C1752" i="4"/>
  <c r="H1752" i="4" s="1"/>
  <c r="D1752" i="4"/>
  <c r="E1752" i="4"/>
  <c r="F1752" i="4"/>
  <c r="G1752" i="4"/>
  <c r="C1753" i="4"/>
  <c r="H1753" i="4" s="1"/>
  <c r="D1753" i="4"/>
  <c r="E1753" i="4"/>
  <c r="F1753" i="4"/>
  <c r="G1753" i="4"/>
  <c r="C1754" i="4"/>
  <c r="H1754" i="4" s="1"/>
  <c r="D1754" i="4"/>
  <c r="E1754" i="4"/>
  <c r="F1754" i="4"/>
  <c r="G1754" i="4"/>
  <c r="C1755" i="4"/>
  <c r="H1755" i="4" s="1"/>
  <c r="D1755" i="4"/>
  <c r="E1755" i="4"/>
  <c r="F1755" i="4"/>
  <c r="G1755" i="4"/>
  <c r="C1756" i="4"/>
  <c r="H1756" i="4" s="1"/>
  <c r="D1756" i="4"/>
  <c r="E1756" i="4"/>
  <c r="F1756" i="4"/>
  <c r="G1756" i="4"/>
  <c r="C1757" i="4"/>
  <c r="H1757" i="4" s="1"/>
  <c r="D1757" i="4"/>
  <c r="E1757" i="4"/>
  <c r="F1757" i="4"/>
  <c r="G1757" i="4"/>
  <c r="C1758" i="4"/>
  <c r="H1758" i="4" s="1"/>
  <c r="D1758" i="4"/>
  <c r="E1758" i="4"/>
  <c r="F1758" i="4"/>
  <c r="G1758" i="4"/>
  <c r="C1759" i="4"/>
  <c r="H1759" i="4" s="1"/>
  <c r="D1759" i="4"/>
  <c r="E1759" i="4"/>
  <c r="F1759" i="4"/>
  <c r="G1759" i="4"/>
  <c r="C1760" i="4"/>
  <c r="H1760" i="4" s="1"/>
  <c r="D1760" i="4"/>
  <c r="E1760" i="4"/>
  <c r="F1760" i="4"/>
  <c r="G1760" i="4"/>
  <c r="C1761" i="4"/>
  <c r="H1761" i="4" s="1"/>
  <c r="D1761" i="4"/>
  <c r="E1761" i="4"/>
  <c r="F1761" i="4"/>
  <c r="G1761" i="4"/>
  <c r="C1762" i="4"/>
  <c r="H1762" i="4" s="1"/>
  <c r="D1762" i="4"/>
  <c r="E1762" i="4"/>
  <c r="F1762" i="4"/>
  <c r="G1762" i="4"/>
  <c r="C1763" i="4"/>
  <c r="H1763" i="4" s="1"/>
  <c r="D1763" i="4"/>
  <c r="E1763" i="4"/>
  <c r="F1763" i="4"/>
  <c r="G1763" i="4"/>
  <c r="C1764" i="4"/>
  <c r="H1764" i="4" s="1"/>
  <c r="D1764" i="4"/>
  <c r="E1764" i="4"/>
  <c r="F1764" i="4"/>
  <c r="G1764" i="4"/>
  <c r="C1765" i="4"/>
  <c r="H1765" i="4" s="1"/>
  <c r="D1765" i="4"/>
  <c r="E1765" i="4"/>
  <c r="F1765" i="4"/>
  <c r="G1765" i="4"/>
  <c r="C1766" i="4"/>
  <c r="H1766" i="4" s="1"/>
  <c r="D1766" i="4"/>
  <c r="E1766" i="4"/>
  <c r="F1766" i="4"/>
  <c r="G1766" i="4"/>
  <c r="C1767" i="4"/>
  <c r="H1767" i="4" s="1"/>
  <c r="D1767" i="4"/>
  <c r="E1767" i="4"/>
  <c r="F1767" i="4"/>
  <c r="G1767" i="4"/>
  <c r="C1768" i="4"/>
  <c r="H1768" i="4" s="1"/>
  <c r="D1768" i="4"/>
  <c r="E1768" i="4"/>
  <c r="F1768" i="4"/>
  <c r="G1768" i="4"/>
  <c r="C1769" i="4"/>
  <c r="H1769" i="4" s="1"/>
  <c r="D1769" i="4"/>
  <c r="E1769" i="4"/>
  <c r="F1769" i="4"/>
  <c r="G1769" i="4"/>
  <c r="C1770" i="4"/>
  <c r="H1770" i="4" s="1"/>
  <c r="D1770" i="4"/>
  <c r="E1770" i="4"/>
  <c r="F1770" i="4"/>
  <c r="G1770" i="4"/>
  <c r="C1771" i="4"/>
  <c r="H1771" i="4" s="1"/>
  <c r="D1771" i="4"/>
  <c r="E1771" i="4"/>
  <c r="F1771" i="4"/>
  <c r="G1771" i="4"/>
  <c r="C1772" i="4"/>
  <c r="H1772" i="4" s="1"/>
  <c r="D1772" i="4"/>
  <c r="E1772" i="4"/>
  <c r="F1772" i="4"/>
  <c r="G1772" i="4"/>
  <c r="C1773" i="4"/>
  <c r="H1773" i="4" s="1"/>
  <c r="D1773" i="4"/>
  <c r="E1773" i="4"/>
  <c r="F1773" i="4"/>
  <c r="G1773" i="4"/>
  <c r="C1774" i="4"/>
  <c r="H1774" i="4" s="1"/>
  <c r="D1774" i="4"/>
  <c r="E1774" i="4"/>
  <c r="F1774" i="4"/>
  <c r="G1774" i="4"/>
  <c r="C1775" i="4"/>
  <c r="H1775" i="4" s="1"/>
  <c r="D1775" i="4"/>
  <c r="E1775" i="4"/>
  <c r="F1775" i="4"/>
  <c r="G1775" i="4"/>
  <c r="C1776" i="4"/>
  <c r="H1776" i="4" s="1"/>
  <c r="D1776" i="4"/>
  <c r="E1776" i="4"/>
  <c r="F1776" i="4"/>
  <c r="G1776" i="4"/>
  <c r="C1777" i="4"/>
  <c r="H1777" i="4" s="1"/>
  <c r="D1777" i="4"/>
  <c r="E1777" i="4"/>
  <c r="F1777" i="4"/>
  <c r="G1777" i="4"/>
  <c r="C1778" i="4"/>
  <c r="H1778" i="4" s="1"/>
  <c r="D1778" i="4"/>
  <c r="E1778" i="4"/>
  <c r="F1778" i="4"/>
  <c r="G1778" i="4"/>
  <c r="C1779" i="4"/>
  <c r="H1779" i="4" s="1"/>
  <c r="D1779" i="4"/>
  <c r="E1779" i="4"/>
  <c r="F1779" i="4"/>
  <c r="G1779" i="4"/>
  <c r="C1780" i="4"/>
  <c r="H1780" i="4" s="1"/>
  <c r="D1780" i="4"/>
  <c r="E1780" i="4"/>
  <c r="F1780" i="4"/>
  <c r="G1780" i="4"/>
  <c r="C1781" i="4"/>
  <c r="H1781" i="4" s="1"/>
  <c r="D1781" i="4"/>
  <c r="E1781" i="4"/>
  <c r="F1781" i="4"/>
  <c r="G1781" i="4"/>
  <c r="C1782" i="4"/>
  <c r="H1782" i="4" s="1"/>
  <c r="D1782" i="4"/>
  <c r="E1782" i="4"/>
  <c r="F1782" i="4"/>
  <c r="G1782" i="4"/>
  <c r="C1783" i="4"/>
  <c r="H1783" i="4" s="1"/>
  <c r="D1783" i="4"/>
  <c r="E1783" i="4"/>
  <c r="F1783" i="4"/>
  <c r="G1783" i="4"/>
  <c r="C1784" i="4"/>
  <c r="H1784" i="4" s="1"/>
  <c r="D1784" i="4"/>
  <c r="E1784" i="4"/>
  <c r="F1784" i="4"/>
  <c r="G1784" i="4"/>
  <c r="C1785" i="4"/>
  <c r="H1785" i="4" s="1"/>
  <c r="D1785" i="4"/>
  <c r="E1785" i="4"/>
  <c r="F1785" i="4"/>
  <c r="G1785" i="4"/>
  <c r="C1786" i="4"/>
  <c r="H1786" i="4" s="1"/>
  <c r="D1786" i="4"/>
  <c r="E1786" i="4"/>
  <c r="F1786" i="4"/>
  <c r="G1786" i="4"/>
  <c r="C1787" i="4"/>
  <c r="H1787" i="4" s="1"/>
  <c r="D1787" i="4"/>
  <c r="E1787" i="4"/>
  <c r="F1787" i="4"/>
  <c r="G1787" i="4"/>
  <c r="C1788" i="4"/>
  <c r="H1788" i="4" s="1"/>
  <c r="D1788" i="4"/>
  <c r="E1788" i="4"/>
  <c r="F1788" i="4"/>
  <c r="G1788" i="4"/>
  <c r="C1789" i="4"/>
  <c r="H1789" i="4" s="1"/>
  <c r="D1789" i="4"/>
  <c r="E1789" i="4"/>
  <c r="F1789" i="4"/>
  <c r="G1789" i="4"/>
  <c r="C1790" i="4"/>
  <c r="H1790" i="4" s="1"/>
  <c r="D1790" i="4"/>
  <c r="E1790" i="4"/>
  <c r="F1790" i="4"/>
  <c r="G1790" i="4"/>
  <c r="C1791" i="4"/>
  <c r="H1791" i="4" s="1"/>
  <c r="D1791" i="4"/>
  <c r="E1791" i="4"/>
  <c r="F1791" i="4"/>
  <c r="G1791" i="4"/>
  <c r="C1792" i="4"/>
  <c r="H1792" i="4" s="1"/>
  <c r="D1792" i="4"/>
  <c r="E1792" i="4"/>
  <c r="F1792" i="4"/>
  <c r="G1792" i="4"/>
  <c r="C1793" i="4"/>
  <c r="H1793" i="4" s="1"/>
  <c r="D1793" i="4"/>
  <c r="E1793" i="4"/>
  <c r="F1793" i="4"/>
  <c r="G1793" i="4"/>
  <c r="C1794" i="4"/>
  <c r="H1794" i="4" s="1"/>
  <c r="D1794" i="4"/>
  <c r="E1794" i="4"/>
  <c r="F1794" i="4"/>
  <c r="G1794" i="4"/>
  <c r="C1795" i="4"/>
  <c r="H1795" i="4" s="1"/>
  <c r="D1795" i="4"/>
  <c r="E1795" i="4"/>
  <c r="F1795" i="4"/>
  <c r="G1795" i="4"/>
  <c r="C1796" i="4"/>
  <c r="H1796" i="4" s="1"/>
  <c r="D1796" i="4"/>
  <c r="E1796" i="4"/>
  <c r="F1796" i="4"/>
  <c r="G1796" i="4"/>
  <c r="C1797" i="4"/>
  <c r="H1797" i="4" s="1"/>
  <c r="D1797" i="4"/>
  <c r="E1797" i="4"/>
  <c r="F1797" i="4"/>
  <c r="G1797" i="4"/>
  <c r="C1798" i="4"/>
  <c r="H1798" i="4" s="1"/>
  <c r="D1798" i="4"/>
  <c r="E1798" i="4"/>
  <c r="F1798" i="4"/>
  <c r="G1798" i="4"/>
  <c r="C1799" i="4"/>
  <c r="H1799" i="4" s="1"/>
  <c r="D1799" i="4"/>
  <c r="E1799" i="4"/>
  <c r="F1799" i="4"/>
  <c r="G1799" i="4"/>
  <c r="C1800" i="4"/>
  <c r="H1800" i="4" s="1"/>
  <c r="D1800" i="4"/>
  <c r="E1800" i="4"/>
  <c r="F1800" i="4"/>
  <c r="G1800" i="4"/>
  <c r="C1801" i="4"/>
  <c r="H1801" i="4" s="1"/>
  <c r="D1801" i="4"/>
  <c r="E1801" i="4"/>
  <c r="F1801" i="4"/>
  <c r="G1801" i="4"/>
  <c r="C1802" i="4"/>
  <c r="H1802" i="4" s="1"/>
  <c r="D1802" i="4"/>
  <c r="E1802" i="4"/>
  <c r="F1802" i="4"/>
  <c r="G1802" i="4"/>
  <c r="C1803" i="4"/>
  <c r="H1803" i="4" s="1"/>
  <c r="D1803" i="4"/>
  <c r="E1803" i="4"/>
  <c r="F1803" i="4"/>
  <c r="G1803" i="4"/>
  <c r="C1804" i="4"/>
  <c r="H1804" i="4" s="1"/>
  <c r="D1804" i="4"/>
  <c r="E1804" i="4"/>
  <c r="F1804" i="4"/>
  <c r="G1804" i="4"/>
  <c r="C1805" i="4"/>
  <c r="H1805" i="4" s="1"/>
  <c r="D1805" i="4"/>
  <c r="E1805" i="4"/>
  <c r="F1805" i="4"/>
  <c r="G1805" i="4"/>
  <c r="C1806" i="4"/>
  <c r="H1806" i="4" s="1"/>
  <c r="D1806" i="4"/>
  <c r="E1806" i="4"/>
  <c r="F1806" i="4"/>
  <c r="G1806" i="4"/>
  <c r="C1807" i="4"/>
  <c r="H1807" i="4" s="1"/>
  <c r="D1807" i="4"/>
  <c r="E1807" i="4"/>
  <c r="F1807" i="4"/>
  <c r="G1807" i="4"/>
  <c r="C1808" i="4"/>
  <c r="H1808" i="4" s="1"/>
  <c r="D1808" i="4"/>
  <c r="E1808" i="4"/>
  <c r="F1808" i="4"/>
  <c r="G1808" i="4"/>
  <c r="C1809" i="4"/>
  <c r="H1809" i="4" s="1"/>
  <c r="D1809" i="4"/>
  <c r="E1809" i="4"/>
  <c r="F1809" i="4"/>
  <c r="G1809" i="4"/>
  <c r="C1810" i="4"/>
  <c r="H1810" i="4" s="1"/>
  <c r="D1810" i="4"/>
  <c r="E1810" i="4"/>
  <c r="F1810" i="4"/>
  <c r="G1810" i="4"/>
  <c r="C1811" i="4"/>
  <c r="H1811" i="4" s="1"/>
  <c r="D1811" i="4"/>
  <c r="E1811" i="4"/>
  <c r="F1811" i="4"/>
  <c r="G1811" i="4"/>
  <c r="C1812" i="4"/>
  <c r="H1812" i="4" s="1"/>
  <c r="D1812" i="4"/>
  <c r="E1812" i="4"/>
  <c r="F1812" i="4"/>
  <c r="G1812" i="4"/>
  <c r="C1813" i="4"/>
  <c r="H1813" i="4" s="1"/>
  <c r="D1813" i="4"/>
  <c r="E1813" i="4"/>
  <c r="F1813" i="4"/>
  <c r="G1813" i="4"/>
  <c r="C1814" i="4"/>
  <c r="H1814" i="4" s="1"/>
  <c r="D1814" i="4"/>
  <c r="E1814" i="4"/>
  <c r="F1814" i="4"/>
  <c r="G1814" i="4"/>
  <c r="C1815" i="4"/>
  <c r="H1815" i="4" s="1"/>
  <c r="D1815" i="4"/>
  <c r="E1815" i="4"/>
  <c r="F1815" i="4"/>
  <c r="G1815" i="4"/>
  <c r="C1816" i="4"/>
  <c r="H1816" i="4" s="1"/>
  <c r="D1816" i="4"/>
  <c r="E1816" i="4"/>
  <c r="F1816" i="4"/>
  <c r="G1816" i="4"/>
  <c r="C1817" i="4"/>
  <c r="H1817" i="4" s="1"/>
  <c r="D1817" i="4"/>
  <c r="E1817" i="4"/>
  <c r="F1817" i="4"/>
  <c r="G1817" i="4"/>
  <c r="C1818" i="4"/>
  <c r="H1818" i="4" s="1"/>
  <c r="D1818" i="4"/>
  <c r="E1818" i="4"/>
  <c r="F1818" i="4"/>
  <c r="G1818" i="4"/>
  <c r="C1819" i="4"/>
  <c r="H1819" i="4" s="1"/>
  <c r="D1819" i="4"/>
  <c r="E1819" i="4"/>
  <c r="F1819" i="4"/>
  <c r="G1819" i="4"/>
  <c r="C1820" i="4"/>
  <c r="H1820" i="4" s="1"/>
  <c r="D1820" i="4"/>
  <c r="E1820" i="4"/>
  <c r="F1820" i="4"/>
  <c r="G1820" i="4"/>
  <c r="C1821" i="4"/>
  <c r="H1821" i="4" s="1"/>
  <c r="D1821" i="4"/>
  <c r="E1821" i="4"/>
  <c r="F1821" i="4"/>
  <c r="G1821" i="4"/>
  <c r="C1822" i="4"/>
  <c r="H1822" i="4" s="1"/>
  <c r="D1822" i="4"/>
  <c r="E1822" i="4"/>
  <c r="F1822" i="4"/>
  <c r="G1822" i="4"/>
  <c r="C1823" i="4"/>
  <c r="H1823" i="4" s="1"/>
  <c r="D1823" i="4"/>
  <c r="E1823" i="4"/>
  <c r="F1823" i="4"/>
  <c r="G1823" i="4"/>
  <c r="C1824" i="4"/>
  <c r="H1824" i="4" s="1"/>
  <c r="D1824" i="4"/>
  <c r="E1824" i="4"/>
  <c r="F1824" i="4"/>
  <c r="G1824" i="4"/>
  <c r="C1825" i="4"/>
  <c r="H1825" i="4" s="1"/>
  <c r="D1825" i="4"/>
  <c r="E1825" i="4"/>
  <c r="F1825" i="4"/>
  <c r="G1825" i="4"/>
  <c r="C1826" i="4"/>
  <c r="H1826" i="4" s="1"/>
  <c r="D1826" i="4"/>
  <c r="E1826" i="4"/>
  <c r="F1826" i="4"/>
  <c r="G1826" i="4"/>
  <c r="C1827" i="4"/>
  <c r="H1827" i="4" s="1"/>
  <c r="D1827" i="4"/>
  <c r="E1827" i="4"/>
  <c r="F1827" i="4"/>
  <c r="G1827" i="4"/>
  <c r="C1828" i="4"/>
  <c r="H1828" i="4" s="1"/>
  <c r="D1828" i="4"/>
  <c r="E1828" i="4"/>
  <c r="F1828" i="4"/>
  <c r="G1828" i="4"/>
  <c r="C1829" i="4"/>
  <c r="H1829" i="4" s="1"/>
  <c r="D1829" i="4"/>
  <c r="E1829" i="4"/>
  <c r="F1829" i="4"/>
  <c r="G1829" i="4"/>
  <c r="C1830" i="4"/>
  <c r="H1830" i="4" s="1"/>
  <c r="D1830" i="4"/>
  <c r="E1830" i="4"/>
  <c r="F1830" i="4"/>
  <c r="G1830" i="4"/>
  <c r="C1831" i="4"/>
  <c r="H1831" i="4" s="1"/>
  <c r="D1831" i="4"/>
  <c r="E1831" i="4"/>
  <c r="F1831" i="4"/>
  <c r="G1831" i="4"/>
  <c r="C1832" i="4"/>
  <c r="H1832" i="4" s="1"/>
  <c r="D1832" i="4"/>
  <c r="E1832" i="4"/>
  <c r="F1832" i="4"/>
  <c r="G1832" i="4"/>
  <c r="C1833" i="4"/>
  <c r="H1833" i="4" s="1"/>
  <c r="D1833" i="4"/>
  <c r="E1833" i="4"/>
  <c r="F1833" i="4"/>
  <c r="G1833" i="4"/>
  <c r="C1834" i="4"/>
  <c r="H1834" i="4" s="1"/>
  <c r="D1834" i="4"/>
  <c r="E1834" i="4"/>
  <c r="F1834" i="4"/>
  <c r="G1834" i="4"/>
  <c r="C1835" i="4"/>
  <c r="H1835" i="4" s="1"/>
  <c r="D1835" i="4"/>
  <c r="E1835" i="4"/>
  <c r="F1835" i="4"/>
  <c r="G1835" i="4"/>
  <c r="C1836" i="4"/>
  <c r="H1836" i="4" s="1"/>
  <c r="D1836" i="4"/>
  <c r="E1836" i="4"/>
  <c r="F1836" i="4"/>
  <c r="G1836" i="4"/>
  <c r="C1837" i="4"/>
  <c r="H1837" i="4" s="1"/>
  <c r="D1837" i="4"/>
  <c r="E1837" i="4"/>
  <c r="F1837" i="4"/>
  <c r="G1837" i="4"/>
  <c r="C1838" i="4"/>
  <c r="H1838" i="4" s="1"/>
  <c r="D1838" i="4"/>
  <c r="E1838" i="4"/>
  <c r="F1838" i="4"/>
  <c r="G1838" i="4"/>
  <c r="C1839" i="4"/>
  <c r="H1839" i="4" s="1"/>
  <c r="D1839" i="4"/>
  <c r="E1839" i="4"/>
  <c r="F1839" i="4"/>
  <c r="G1839" i="4"/>
  <c r="C1840" i="4"/>
  <c r="H1840" i="4" s="1"/>
  <c r="D1840" i="4"/>
  <c r="E1840" i="4"/>
  <c r="F1840" i="4"/>
  <c r="G1840" i="4"/>
  <c r="C1841" i="4"/>
  <c r="H1841" i="4" s="1"/>
  <c r="D1841" i="4"/>
  <c r="E1841" i="4"/>
  <c r="F1841" i="4"/>
  <c r="G1841" i="4"/>
  <c r="C1842" i="4"/>
  <c r="H1842" i="4" s="1"/>
  <c r="D1842" i="4"/>
  <c r="E1842" i="4"/>
  <c r="F1842" i="4"/>
  <c r="G1842" i="4"/>
  <c r="C1843" i="4"/>
  <c r="H1843" i="4" s="1"/>
  <c r="D1843" i="4"/>
  <c r="E1843" i="4"/>
  <c r="F1843" i="4"/>
  <c r="G1843" i="4"/>
  <c r="C1844" i="4"/>
  <c r="H1844" i="4" s="1"/>
  <c r="D1844" i="4"/>
  <c r="E1844" i="4"/>
  <c r="F1844" i="4"/>
  <c r="G1844" i="4"/>
  <c r="C1845" i="4"/>
  <c r="H1845" i="4" s="1"/>
  <c r="D1845" i="4"/>
  <c r="E1845" i="4"/>
  <c r="F1845" i="4"/>
  <c r="G1845" i="4"/>
  <c r="C1846" i="4"/>
  <c r="H1846" i="4" s="1"/>
  <c r="D1846" i="4"/>
  <c r="E1846" i="4"/>
  <c r="F1846" i="4"/>
  <c r="G1846" i="4"/>
  <c r="C1847" i="4"/>
  <c r="H1847" i="4" s="1"/>
  <c r="D1847" i="4"/>
  <c r="E1847" i="4"/>
  <c r="F1847" i="4"/>
  <c r="G1847" i="4"/>
  <c r="C1848" i="4"/>
  <c r="H1848" i="4" s="1"/>
  <c r="D1848" i="4"/>
  <c r="E1848" i="4"/>
  <c r="F1848" i="4"/>
  <c r="G1848" i="4"/>
  <c r="C1849" i="4"/>
  <c r="H1849" i="4" s="1"/>
  <c r="D1849" i="4"/>
  <c r="E1849" i="4"/>
  <c r="F1849" i="4"/>
  <c r="G1849" i="4"/>
  <c r="C1850" i="4"/>
  <c r="H1850" i="4" s="1"/>
  <c r="D1850" i="4"/>
  <c r="E1850" i="4"/>
  <c r="F1850" i="4"/>
  <c r="G1850" i="4"/>
  <c r="C1851" i="4"/>
  <c r="H1851" i="4" s="1"/>
  <c r="D1851" i="4"/>
  <c r="E1851" i="4"/>
  <c r="F1851" i="4"/>
  <c r="G1851" i="4"/>
  <c r="C1852" i="4"/>
  <c r="H1852" i="4" s="1"/>
  <c r="D1852" i="4"/>
  <c r="E1852" i="4"/>
  <c r="F1852" i="4"/>
  <c r="G1852" i="4"/>
  <c r="C1853" i="4"/>
  <c r="H1853" i="4" s="1"/>
  <c r="D1853" i="4"/>
  <c r="E1853" i="4"/>
  <c r="F1853" i="4"/>
  <c r="G1853" i="4"/>
  <c r="C1854" i="4"/>
  <c r="H1854" i="4" s="1"/>
  <c r="D1854" i="4"/>
  <c r="E1854" i="4"/>
  <c r="F1854" i="4"/>
  <c r="G1854" i="4"/>
  <c r="C1855" i="4"/>
  <c r="H1855" i="4" s="1"/>
  <c r="D1855" i="4"/>
  <c r="E1855" i="4"/>
  <c r="F1855" i="4"/>
  <c r="G1855" i="4"/>
  <c r="C1856" i="4"/>
  <c r="H1856" i="4" s="1"/>
  <c r="D1856" i="4"/>
  <c r="E1856" i="4"/>
  <c r="F1856" i="4"/>
  <c r="G1856" i="4"/>
  <c r="C1857" i="4"/>
  <c r="H1857" i="4" s="1"/>
  <c r="D1857" i="4"/>
  <c r="E1857" i="4"/>
  <c r="F1857" i="4"/>
  <c r="G1857" i="4"/>
  <c r="C1858" i="4"/>
  <c r="H1858" i="4" s="1"/>
  <c r="D1858" i="4"/>
  <c r="E1858" i="4"/>
  <c r="F1858" i="4"/>
  <c r="G1858" i="4"/>
  <c r="C1859" i="4"/>
  <c r="H1859" i="4" s="1"/>
  <c r="D1859" i="4"/>
  <c r="E1859" i="4"/>
  <c r="F1859" i="4"/>
  <c r="G1859" i="4"/>
  <c r="C1860" i="4"/>
  <c r="H1860" i="4" s="1"/>
  <c r="D1860" i="4"/>
  <c r="E1860" i="4"/>
  <c r="F1860" i="4"/>
  <c r="G1860" i="4"/>
  <c r="C1861" i="4"/>
  <c r="H1861" i="4" s="1"/>
  <c r="D1861" i="4"/>
  <c r="E1861" i="4"/>
  <c r="F1861" i="4"/>
  <c r="G1861" i="4"/>
  <c r="C1862" i="4"/>
  <c r="H1862" i="4" s="1"/>
  <c r="D1862" i="4"/>
  <c r="E1862" i="4"/>
  <c r="F1862" i="4"/>
  <c r="G1862" i="4"/>
  <c r="C1863" i="4"/>
  <c r="H1863" i="4" s="1"/>
  <c r="D1863" i="4"/>
  <c r="E1863" i="4"/>
  <c r="F1863" i="4"/>
  <c r="G1863" i="4"/>
  <c r="C1864" i="4"/>
  <c r="H1864" i="4" s="1"/>
  <c r="D1864" i="4"/>
  <c r="E1864" i="4"/>
  <c r="F1864" i="4"/>
  <c r="G1864" i="4"/>
  <c r="C1865" i="4"/>
  <c r="H1865" i="4" s="1"/>
  <c r="D1865" i="4"/>
  <c r="E1865" i="4"/>
  <c r="F1865" i="4"/>
  <c r="G1865" i="4"/>
  <c r="C1866" i="4"/>
  <c r="H1866" i="4" s="1"/>
  <c r="D1866" i="4"/>
  <c r="E1866" i="4"/>
  <c r="F1866" i="4"/>
  <c r="G1866" i="4"/>
  <c r="C1867" i="4"/>
  <c r="H1867" i="4" s="1"/>
  <c r="D1867" i="4"/>
  <c r="E1867" i="4"/>
  <c r="F1867" i="4"/>
  <c r="G1867" i="4"/>
  <c r="C1868" i="4"/>
  <c r="H1868" i="4" s="1"/>
  <c r="D1868" i="4"/>
  <c r="E1868" i="4"/>
  <c r="F1868" i="4"/>
  <c r="G1868" i="4"/>
  <c r="C1869" i="4"/>
  <c r="H1869" i="4" s="1"/>
  <c r="D1869" i="4"/>
  <c r="E1869" i="4"/>
  <c r="F1869" i="4"/>
  <c r="G1869" i="4"/>
  <c r="C1870" i="4"/>
  <c r="H1870" i="4" s="1"/>
  <c r="D1870" i="4"/>
  <c r="E1870" i="4"/>
  <c r="F1870" i="4"/>
  <c r="G1870" i="4"/>
  <c r="C1871" i="4"/>
  <c r="H1871" i="4" s="1"/>
  <c r="D1871" i="4"/>
  <c r="E1871" i="4"/>
  <c r="F1871" i="4"/>
  <c r="G1871" i="4"/>
  <c r="C1872" i="4"/>
  <c r="H1872" i="4" s="1"/>
  <c r="D1872" i="4"/>
  <c r="E1872" i="4"/>
  <c r="F1872" i="4"/>
  <c r="G1872" i="4"/>
  <c r="C1873" i="4"/>
  <c r="H1873" i="4" s="1"/>
  <c r="D1873" i="4"/>
  <c r="E1873" i="4"/>
  <c r="F1873" i="4"/>
  <c r="G1873" i="4"/>
  <c r="C1874" i="4"/>
  <c r="H1874" i="4" s="1"/>
  <c r="D1874" i="4"/>
  <c r="E1874" i="4"/>
  <c r="F1874" i="4"/>
  <c r="G1874" i="4"/>
  <c r="C1875" i="4"/>
  <c r="H1875" i="4" s="1"/>
  <c r="D1875" i="4"/>
  <c r="E1875" i="4"/>
  <c r="F1875" i="4"/>
  <c r="G1875" i="4"/>
  <c r="C1876" i="4"/>
  <c r="H1876" i="4" s="1"/>
  <c r="D1876" i="4"/>
  <c r="E1876" i="4"/>
  <c r="F1876" i="4"/>
  <c r="G1876" i="4"/>
  <c r="C1877" i="4"/>
  <c r="H1877" i="4" s="1"/>
  <c r="D1877" i="4"/>
  <c r="E1877" i="4"/>
  <c r="F1877" i="4"/>
  <c r="G1877" i="4"/>
  <c r="C1878" i="4"/>
  <c r="H1878" i="4" s="1"/>
  <c r="D1878" i="4"/>
  <c r="E1878" i="4"/>
  <c r="F1878" i="4"/>
  <c r="G1878" i="4"/>
  <c r="C1879" i="4"/>
  <c r="H1879" i="4" s="1"/>
  <c r="D1879" i="4"/>
  <c r="E1879" i="4"/>
  <c r="F1879" i="4"/>
  <c r="G1879" i="4"/>
  <c r="C1880" i="4"/>
  <c r="H1880" i="4" s="1"/>
  <c r="D1880" i="4"/>
  <c r="E1880" i="4"/>
  <c r="F1880" i="4"/>
  <c r="G1880" i="4"/>
  <c r="C1881" i="4"/>
  <c r="H1881" i="4" s="1"/>
  <c r="D1881" i="4"/>
  <c r="E1881" i="4"/>
  <c r="F1881" i="4"/>
  <c r="G1881" i="4"/>
  <c r="C1882" i="4"/>
  <c r="H1882" i="4" s="1"/>
  <c r="D1882" i="4"/>
  <c r="E1882" i="4"/>
  <c r="F1882" i="4"/>
  <c r="G1882" i="4"/>
  <c r="C1883" i="4"/>
  <c r="H1883" i="4" s="1"/>
  <c r="D1883" i="4"/>
  <c r="E1883" i="4"/>
  <c r="F1883" i="4"/>
  <c r="G1883" i="4"/>
  <c r="C1884" i="4"/>
  <c r="H1884" i="4" s="1"/>
  <c r="D1884" i="4"/>
  <c r="E1884" i="4"/>
  <c r="F1884" i="4"/>
  <c r="G1884" i="4"/>
  <c r="C1885" i="4"/>
  <c r="H1885" i="4" s="1"/>
  <c r="D1885" i="4"/>
  <c r="E1885" i="4"/>
  <c r="F1885" i="4"/>
  <c r="G1885" i="4"/>
  <c r="C1886" i="4"/>
  <c r="H1886" i="4" s="1"/>
  <c r="D1886" i="4"/>
  <c r="E1886" i="4"/>
  <c r="F1886" i="4"/>
  <c r="G1886" i="4"/>
  <c r="C1887" i="4"/>
  <c r="H1887" i="4" s="1"/>
  <c r="D1887" i="4"/>
  <c r="E1887" i="4"/>
  <c r="F1887" i="4"/>
  <c r="G1887" i="4"/>
  <c r="C1888" i="4"/>
  <c r="H1888" i="4" s="1"/>
  <c r="D1888" i="4"/>
  <c r="E1888" i="4"/>
  <c r="F1888" i="4"/>
  <c r="G1888" i="4"/>
  <c r="C1889" i="4"/>
  <c r="H1889" i="4" s="1"/>
  <c r="D1889" i="4"/>
  <c r="E1889" i="4"/>
  <c r="F1889" i="4"/>
  <c r="G1889" i="4"/>
  <c r="C1890" i="4"/>
  <c r="H1890" i="4" s="1"/>
  <c r="D1890" i="4"/>
  <c r="E1890" i="4"/>
  <c r="F1890" i="4"/>
  <c r="G1890" i="4"/>
  <c r="C1891" i="4"/>
  <c r="H1891" i="4" s="1"/>
  <c r="D1891" i="4"/>
  <c r="E1891" i="4"/>
  <c r="F1891" i="4"/>
  <c r="G1891" i="4"/>
  <c r="C1892" i="4"/>
  <c r="H1892" i="4" s="1"/>
  <c r="D1892" i="4"/>
  <c r="E1892" i="4"/>
  <c r="F1892" i="4"/>
  <c r="G1892" i="4"/>
  <c r="C1893" i="4"/>
  <c r="H1893" i="4" s="1"/>
  <c r="D1893" i="4"/>
  <c r="E1893" i="4"/>
  <c r="F1893" i="4"/>
  <c r="G1893" i="4"/>
  <c r="C1894" i="4"/>
  <c r="H1894" i="4" s="1"/>
  <c r="D1894" i="4"/>
  <c r="E1894" i="4"/>
  <c r="F1894" i="4"/>
  <c r="G1894" i="4"/>
  <c r="C1895" i="4"/>
  <c r="H1895" i="4" s="1"/>
  <c r="D1895" i="4"/>
  <c r="E1895" i="4"/>
  <c r="F1895" i="4"/>
  <c r="G1895" i="4"/>
  <c r="C1896" i="4"/>
  <c r="H1896" i="4" s="1"/>
  <c r="D1896" i="4"/>
  <c r="E1896" i="4"/>
  <c r="F1896" i="4"/>
  <c r="G1896" i="4"/>
  <c r="C1897" i="4"/>
  <c r="H1897" i="4" s="1"/>
  <c r="D1897" i="4"/>
  <c r="E1897" i="4"/>
  <c r="F1897" i="4"/>
  <c r="G1897" i="4"/>
  <c r="C1898" i="4"/>
  <c r="H1898" i="4" s="1"/>
  <c r="D1898" i="4"/>
  <c r="E1898" i="4"/>
  <c r="F1898" i="4"/>
  <c r="G1898" i="4"/>
  <c r="C1899" i="4"/>
  <c r="H1899" i="4" s="1"/>
  <c r="D1899" i="4"/>
  <c r="E1899" i="4"/>
  <c r="F1899" i="4"/>
  <c r="G1899" i="4"/>
  <c r="C1900" i="4"/>
  <c r="H1900" i="4" s="1"/>
  <c r="D1900" i="4"/>
  <c r="E1900" i="4"/>
  <c r="F1900" i="4"/>
  <c r="G1900" i="4"/>
  <c r="C1901" i="4"/>
  <c r="H1901" i="4" s="1"/>
  <c r="D1901" i="4"/>
  <c r="E1901" i="4"/>
  <c r="F1901" i="4"/>
  <c r="G1901" i="4"/>
  <c r="C1902" i="4"/>
  <c r="H1902" i="4" s="1"/>
  <c r="D1902" i="4"/>
  <c r="E1902" i="4"/>
  <c r="F1902" i="4"/>
  <c r="G1902" i="4"/>
  <c r="C1903" i="4"/>
  <c r="H1903" i="4" s="1"/>
  <c r="D1903" i="4"/>
  <c r="E1903" i="4"/>
  <c r="F1903" i="4"/>
  <c r="G1903" i="4"/>
  <c r="C1904" i="4"/>
  <c r="H1904" i="4" s="1"/>
  <c r="D1904" i="4"/>
  <c r="E1904" i="4"/>
  <c r="F1904" i="4"/>
  <c r="G1904" i="4"/>
  <c r="C1905" i="4"/>
  <c r="H1905" i="4" s="1"/>
  <c r="D1905" i="4"/>
  <c r="E1905" i="4"/>
  <c r="F1905" i="4"/>
  <c r="G1905" i="4"/>
  <c r="C1906" i="4"/>
  <c r="H1906" i="4" s="1"/>
  <c r="D1906" i="4"/>
  <c r="E1906" i="4"/>
  <c r="F1906" i="4"/>
  <c r="G1906" i="4"/>
  <c r="C1907" i="4"/>
  <c r="H1907" i="4" s="1"/>
  <c r="D1907" i="4"/>
  <c r="E1907" i="4"/>
  <c r="F1907" i="4"/>
  <c r="G1907" i="4"/>
  <c r="C1908" i="4"/>
  <c r="H1908" i="4" s="1"/>
  <c r="D1908" i="4"/>
  <c r="E1908" i="4"/>
  <c r="F1908" i="4"/>
  <c r="G1908" i="4"/>
  <c r="C1909" i="4"/>
  <c r="H1909" i="4" s="1"/>
  <c r="D1909" i="4"/>
  <c r="E1909" i="4"/>
  <c r="F1909" i="4"/>
  <c r="G1909" i="4"/>
  <c r="C1910" i="4"/>
  <c r="H1910" i="4" s="1"/>
  <c r="D1910" i="4"/>
  <c r="E1910" i="4"/>
  <c r="F1910" i="4"/>
  <c r="G1910" i="4"/>
  <c r="C1911" i="4"/>
  <c r="H1911" i="4" s="1"/>
  <c r="D1911" i="4"/>
  <c r="E1911" i="4"/>
  <c r="F1911" i="4"/>
  <c r="G1911" i="4"/>
  <c r="C1912" i="4"/>
  <c r="H1912" i="4" s="1"/>
  <c r="D1912" i="4"/>
  <c r="E1912" i="4"/>
  <c r="F1912" i="4"/>
  <c r="G1912" i="4"/>
  <c r="C1913" i="4"/>
  <c r="H1913" i="4" s="1"/>
  <c r="D1913" i="4"/>
  <c r="E1913" i="4"/>
  <c r="F1913" i="4"/>
  <c r="G1913" i="4"/>
  <c r="C1914" i="4"/>
  <c r="H1914" i="4" s="1"/>
  <c r="D1914" i="4"/>
  <c r="E1914" i="4"/>
  <c r="F1914" i="4"/>
  <c r="G1914" i="4"/>
  <c r="C1915" i="4"/>
  <c r="H1915" i="4" s="1"/>
  <c r="D1915" i="4"/>
  <c r="E1915" i="4"/>
  <c r="F1915" i="4"/>
  <c r="G1915" i="4"/>
  <c r="C1916" i="4"/>
  <c r="H1916" i="4" s="1"/>
  <c r="D1916" i="4"/>
  <c r="E1916" i="4"/>
  <c r="F1916" i="4"/>
  <c r="G1916" i="4"/>
  <c r="C1917" i="4"/>
  <c r="H1917" i="4" s="1"/>
  <c r="D1917" i="4"/>
  <c r="E1917" i="4"/>
  <c r="F1917" i="4"/>
  <c r="G1917" i="4"/>
  <c r="C1918" i="4"/>
  <c r="H1918" i="4" s="1"/>
  <c r="D1918" i="4"/>
  <c r="E1918" i="4"/>
  <c r="F1918" i="4"/>
  <c r="G1918" i="4"/>
  <c r="C1919" i="4"/>
  <c r="H1919" i="4" s="1"/>
  <c r="D1919" i="4"/>
  <c r="E1919" i="4"/>
  <c r="F1919" i="4"/>
  <c r="G1919" i="4"/>
  <c r="C1920" i="4"/>
  <c r="H1920" i="4" s="1"/>
  <c r="D1920" i="4"/>
  <c r="E1920" i="4"/>
  <c r="F1920" i="4"/>
  <c r="G1920" i="4"/>
  <c r="C1921" i="4"/>
  <c r="H1921" i="4" s="1"/>
  <c r="D1921" i="4"/>
  <c r="E1921" i="4"/>
  <c r="F1921" i="4"/>
  <c r="G1921" i="4"/>
  <c r="C1922" i="4"/>
  <c r="H1922" i="4" s="1"/>
  <c r="D1922" i="4"/>
  <c r="E1922" i="4"/>
  <c r="F1922" i="4"/>
  <c r="G1922" i="4"/>
  <c r="C1923" i="4"/>
  <c r="H1923" i="4" s="1"/>
  <c r="D1923" i="4"/>
  <c r="E1923" i="4"/>
  <c r="F1923" i="4"/>
  <c r="G1923" i="4"/>
  <c r="C1924" i="4"/>
  <c r="H1924" i="4" s="1"/>
  <c r="D1924" i="4"/>
  <c r="E1924" i="4"/>
  <c r="F1924" i="4"/>
  <c r="G1924" i="4"/>
  <c r="C1925" i="4"/>
  <c r="H1925" i="4" s="1"/>
  <c r="D1925" i="4"/>
  <c r="E1925" i="4"/>
  <c r="F1925" i="4"/>
  <c r="G1925" i="4"/>
  <c r="C1926" i="4"/>
  <c r="H1926" i="4" s="1"/>
  <c r="D1926" i="4"/>
  <c r="E1926" i="4"/>
  <c r="F1926" i="4"/>
  <c r="G1926" i="4"/>
  <c r="C1927" i="4"/>
  <c r="H1927" i="4" s="1"/>
  <c r="D1927" i="4"/>
  <c r="E1927" i="4"/>
  <c r="F1927" i="4"/>
  <c r="G1927" i="4"/>
  <c r="C1928" i="4"/>
  <c r="H1928" i="4" s="1"/>
  <c r="D1928" i="4"/>
  <c r="E1928" i="4"/>
  <c r="F1928" i="4"/>
  <c r="G1928" i="4"/>
  <c r="C1929" i="4"/>
  <c r="H1929" i="4" s="1"/>
  <c r="D1929" i="4"/>
  <c r="E1929" i="4"/>
  <c r="F1929" i="4"/>
  <c r="G1929" i="4"/>
  <c r="C1930" i="4"/>
  <c r="H1930" i="4" s="1"/>
  <c r="D1930" i="4"/>
  <c r="E1930" i="4"/>
  <c r="F1930" i="4"/>
  <c r="G1930" i="4"/>
  <c r="C1931" i="4"/>
  <c r="H1931" i="4" s="1"/>
  <c r="D1931" i="4"/>
  <c r="E1931" i="4"/>
  <c r="F1931" i="4"/>
  <c r="G1931" i="4"/>
  <c r="C1932" i="4"/>
  <c r="H1932" i="4" s="1"/>
  <c r="D1932" i="4"/>
  <c r="E1932" i="4"/>
  <c r="F1932" i="4"/>
  <c r="G1932" i="4"/>
  <c r="C1933" i="4"/>
  <c r="H1933" i="4" s="1"/>
  <c r="D1933" i="4"/>
  <c r="E1933" i="4"/>
  <c r="F1933" i="4"/>
  <c r="G1933" i="4"/>
  <c r="C1934" i="4"/>
  <c r="H1934" i="4" s="1"/>
  <c r="D1934" i="4"/>
  <c r="E1934" i="4"/>
  <c r="F1934" i="4"/>
  <c r="G1934" i="4"/>
  <c r="C1935" i="4"/>
  <c r="H1935" i="4" s="1"/>
  <c r="D1935" i="4"/>
  <c r="E1935" i="4"/>
  <c r="F1935" i="4"/>
  <c r="G1935" i="4"/>
  <c r="C1936" i="4"/>
  <c r="H1936" i="4" s="1"/>
  <c r="D1936" i="4"/>
  <c r="E1936" i="4"/>
  <c r="F1936" i="4"/>
  <c r="G1936" i="4"/>
  <c r="C1937" i="4"/>
  <c r="H1937" i="4" s="1"/>
  <c r="D1937" i="4"/>
  <c r="E1937" i="4"/>
  <c r="F1937" i="4"/>
  <c r="G1937" i="4"/>
  <c r="C1938" i="4"/>
  <c r="H1938" i="4" s="1"/>
  <c r="D1938" i="4"/>
  <c r="E1938" i="4"/>
  <c r="F1938" i="4"/>
  <c r="G1938" i="4"/>
  <c r="C1939" i="4"/>
  <c r="H1939" i="4" s="1"/>
  <c r="D1939" i="4"/>
  <c r="E1939" i="4"/>
  <c r="F1939" i="4"/>
  <c r="G1939" i="4"/>
  <c r="C1940" i="4"/>
  <c r="H1940" i="4" s="1"/>
  <c r="D1940" i="4"/>
  <c r="E1940" i="4"/>
  <c r="F1940" i="4"/>
  <c r="G1940" i="4"/>
  <c r="C1941" i="4"/>
  <c r="H1941" i="4" s="1"/>
  <c r="D1941" i="4"/>
  <c r="E1941" i="4"/>
  <c r="F1941" i="4"/>
  <c r="G1941" i="4"/>
  <c r="C1942" i="4"/>
  <c r="H1942" i="4" s="1"/>
  <c r="D1942" i="4"/>
  <c r="E1942" i="4"/>
  <c r="F1942" i="4"/>
  <c r="G1942" i="4"/>
  <c r="C1943" i="4"/>
  <c r="H1943" i="4" s="1"/>
  <c r="D1943" i="4"/>
  <c r="E1943" i="4"/>
  <c r="F1943" i="4"/>
  <c r="G1943" i="4"/>
  <c r="C1944" i="4"/>
  <c r="H1944" i="4" s="1"/>
  <c r="D1944" i="4"/>
  <c r="E1944" i="4"/>
  <c r="F1944" i="4"/>
  <c r="G1944" i="4"/>
  <c r="C1945" i="4"/>
  <c r="H1945" i="4" s="1"/>
  <c r="D1945" i="4"/>
  <c r="E1945" i="4"/>
  <c r="F1945" i="4"/>
  <c r="G1945" i="4"/>
  <c r="C1946" i="4"/>
  <c r="H1946" i="4" s="1"/>
  <c r="D1946" i="4"/>
  <c r="E1946" i="4"/>
  <c r="F1946" i="4"/>
  <c r="G1946" i="4"/>
  <c r="C1947" i="4"/>
  <c r="H1947" i="4" s="1"/>
  <c r="D1947" i="4"/>
  <c r="E1947" i="4"/>
  <c r="F1947" i="4"/>
  <c r="G1947" i="4"/>
  <c r="C1948" i="4"/>
  <c r="H1948" i="4" s="1"/>
  <c r="D1948" i="4"/>
  <c r="E1948" i="4"/>
  <c r="F1948" i="4"/>
  <c r="G1948" i="4"/>
  <c r="C1949" i="4"/>
  <c r="H1949" i="4" s="1"/>
  <c r="D1949" i="4"/>
  <c r="E1949" i="4"/>
  <c r="F1949" i="4"/>
  <c r="G1949" i="4"/>
  <c r="C1950" i="4"/>
  <c r="H1950" i="4" s="1"/>
  <c r="D1950" i="4"/>
  <c r="E1950" i="4"/>
  <c r="F1950" i="4"/>
  <c r="G1950" i="4"/>
  <c r="C1951" i="4"/>
  <c r="H1951" i="4" s="1"/>
  <c r="D1951" i="4"/>
  <c r="E1951" i="4"/>
  <c r="F1951" i="4"/>
  <c r="G1951" i="4"/>
  <c r="C1952" i="4"/>
  <c r="H1952" i="4" s="1"/>
  <c r="D1952" i="4"/>
  <c r="E1952" i="4"/>
  <c r="F1952" i="4"/>
  <c r="G1952" i="4"/>
  <c r="C1953" i="4"/>
  <c r="H1953" i="4" s="1"/>
  <c r="D1953" i="4"/>
  <c r="E1953" i="4"/>
  <c r="F1953" i="4"/>
  <c r="G1953" i="4"/>
  <c r="C1954" i="4"/>
  <c r="H1954" i="4" s="1"/>
  <c r="D1954" i="4"/>
  <c r="E1954" i="4"/>
  <c r="F1954" i="4"/>
  <c r="G1954" i="4"/>
  <c r="C1955" i="4"/>
  <c r="H1955" i="4" s="1"/>
  <c r="D1955" i="4"/>
  <c r="E1955" i="4"/>
  <c r="F1955" i="4"/>
  <c r="G1955" i="4"/>
  <c r="C1956" i="4"/>
  <c r="H1956" i="4" s="1"/>
  <c r="D1956" i="4"/>
  <c r="E1956" i="4"/>
  <c r="F1956" i="4"/>
  <c r="G1956" i="4"/>
  <c r="C1957" i="4"/>
  <c r="H1957" i="4" s="1"/>
  <c r="D1957" i="4"/>
  <c r="E1957" i="4"/>
  <c r="F1957" i="4"/>
  <c r="G1957" i="4"/>
  <c r="C1958" i="4"/>
  <c r="H1958" i="4" s="1"/>
  <c r="D1958" i="4"/>
  <c r="E1958" i="4"/>
  <c r="F1958" i="4"/>
  <c r="G1958" i="4"/>
  <c r="C1959" i="4"/>
  <c r="H1959" i="4" s="1"/>
  <c r="D1959" i="4"/>
  <c r="E1959" i="4"/>
  <c r="F1959" i="4"/>
  <c r="G1959" i="4"/>
  <c r="C1960" i="4"/>
  <c r="H1960" i="4" s="1"/>
  <c r="D1960" i="4"/>
  <c r="E1960" i="4"/>
  <c r="F1960" i="4"/>
  <c r="G1960" i="4"/>
  <c r="C1961" i="4"/>
  <c r="H1961" i="4" s="1"/>
  <c r="D1961" i="4"/>
  <c r="E1961" i="4"/>
  <c r="F1961" i="4"/>
  <c r="G1961" i="4"/>
  <c r="C1962" i="4"/>
  <c r="H1962" i="4" s="1"/>
  <c r="D1962" i="4"/>
  <c r="E1962" i="4"/>
  <c r="F1962" i="4"/>
  <c r="G1962" i="4"/>
  <c r="C1963" i="4"/>
  <c r="H1963" i="4" s="1"/>
  <c r="D1963" i="4"/>
  <c r="E1963" i="4"/>
  <c r="F1963" i="4"/>
  <c r="G1963" i="4"/>
  <c r="C1964" i="4"/>
  <c r="H1964" i="4" s="1"/>
  <c r="D1964" i="4"/>
  <c r="E1964" i="4"/>
  <c r="F1964" i="4"/>
  <c r="G1964" i="4"/>
  <c r="C1965" i="4"/>
  <c r="H1965" i="4" s="1"/>
  <c r="D1965" i="4"/>
  <c r="E1965" i="4"/>
  <c r="F1965" i="4"/>
  <c r="G1965" i="4"/>
  <c r="C1966" i="4"/>
  <c r="H1966" i="4" s="1"/>
  <c r="D1966" i="4"/>
  <c r="E1966" i="4"/>
  <c r="F1966" i="4"/>
  <c r="G1966" i="4"/>
  <c r="C1967" i="4"/>
  <c r="H1967" i="4" s="1"/>
  <c r="D1967" i="4"/>
  <c r="E1967" i="4"/>
  <c r="F1967" i="4"/>
  <c r="G1967" i="4"/>
  <c r="C1968" i="4"/>
  <c r="H1968" i="4" s="1"/>
  <c r="D1968" i="4"/>
  <c r="E1968" i="4"/>
  <c r="F1968" i="4"/>
  <c r="G1968" i="4"/>
  <c r="C1969" i="4"/>
  <c r="H1969" i="4" s="1"/>
  <c r="D1969" i="4"/>
  <c r="E1969" i="4"/>
  <c r="F1969" i="4"/>
  <c r="G1969" i="4"/>
  <c r="C1970" i="4"/>
  <c r="H1970" i="4" s="1"/>
  <c r="D1970" i="4"/>
  <c r="E1970" i="4"/>
  <c r="F1970" i="4"/>
  <c r="G1970" i="4"/>
  <c r="C1971" i="4"/>
  <c r="H1971" i="4" s="1"/>
  <c r="D1971" i="4"/>
  <c r="E1971" i="4"/>
  <c r="F1971" i="4"/>
  <c r="G1971" i="4"/>
  <c r="C1972" i="4"/>
  <c r="H1972" i="4" s="1"/>
  <c r="D1972" i="4"/>
  <c r="E1972" i="4"/>
  <c r="F1972" i="4"/>
  <c r="G1972" i="4"/>
  <c r="C1973" i="4"/>
  <c r="H1973" i="4" s="1"/>
  <c r="D1973" i="4"/>
  <c r="E1973" i="4"/>
  <c r="F1973" i="4"/>
  <c r="G1973" i="4"/>
  <c r="C1974" i="4"/>
  <c r="H1974" i="4" s="1"/>
  <c r="D1974" i="4"/>
  <c r="E1974" i="4"/>
  <c r="F1974" i="4"/>
  <c r="G1974" i="4"/>
  <c r="C1975" i="4"/>
  <c r="H1975" i="4" s="1"/>
  <c r="D1975" i="4"/>
  <c r="E1975" i="4"/>
  <c r="F1975" i="4"/>
  <c r="G1975" i="4"/>
  <c r="C1976" i="4"/>
  <c r="H1976" i="4" s="1"/>
  <c r="D1976" i="4"/>
  <c r="E1976" i="4"/>
  <c r="F1976" i="4"/>
  <c r="G1976" i="4"/>
  <c r="C1977" i="4"/>
  <c r="H1977" i="4" s="1"/>
  <c r="D1977" i="4"/>
  <c r="E1977" i="4"/>
  <c r="F1977" i="4"/>
  <c r="G1977" i="4"/>
  <c r="C1978" i="4"/>
  <c r="H1978" i="4" s="1"/>
  <c r="D1978" i="4"/>
  <c r="E1978" i="4"/>
  <c r="F1978" i="4"/>
  <c r="G1978" i="4"/>
  <c r="C1979" i="4"/>
  <c r="H1979" i="4" s="1"/>
  <c r="D1979" i="4"/>
  <c r="E1979" i="4"/>
  <c r="F1979" i="4"/>
  <c r="G1979" i="4"/>
  <c r="C1980" i="4"/>
  <c r="H1980" i="4" s="1"/>
  <c r="D1980" i="4"/>
  <c r="E1980" i="4"/>
  <c r="F1980" i="4"/>
  <c r="G1980" i="4"/>
  <c r="C1981" i="4"/>
  <c r="H1981" i="4" s="1"/>
  <c r="D1981" i="4"/>
  <c r="E1981" i="4"/>
  <c r="F1981" i="4"/>
  <c r="G1981" i="4"/>
  <c r="C1982" i="4"/>
  <c r="H1982" i="4" s="1"/>
  <c r="D1982" i="4"/>
  <c r="E1982" i="4"/>
  <c r="F1982" i="4"/>
  <c r="G1982" i="4"/>
  <c r="C1983" i="4"/>
  <c r="H1983" i="4" s="1"/>
  <c r="D1983" i="4"/>
  <c r="E1983" i="4"/>
  <c r="F1983" i="4"/>
  <c r="G1983" i="4"/>
  <c r="C1984" i="4"/>
  <c r="H1984" i="4" s="1"/>
  <c r="D1984" i="4"/>
  <c r="E1984" i="4"/>
  <c r="F1984" i="4"/>
  <c r="G1984" i="4"/>
  <c r="C1985" i="4"/>
  <c r="H1985" i="4" s="1"/>
  <c r="D1985" i="4"/>
  <c r="E1985" i="4"/>
  <c r="F1985" i="4"/>
  <c r="G1985" i="4"/>
  <c r="C1986" i="4"/>
  <c r="H1986" i="4" s="1"/>
  <c r="D1986" i="4"/>
  <c r="E1986" i="4"/>
  <c r="F1986" i="4"/>
  <c r="G1986" i="4"/>
  <c r="C1987" i="4"/>
  <c r="H1987" i="4" s="1"/>
  <c r="D1987" i="4"/>
  <c r="E1987" i="4"/>
  <c r="F1987" i="4"/>
  <c r="G1987" i="4"/>
  <c r="C1988" i="4"/>
  <c r="H1988" i="4" s="1"/>
  <c r="D1988" i="4"/>
  <c r="E1988" i="4"/>
  <c r="F1988" i="4"/>
  <c r="G1988" i="4"/>
  <c r="C1989" i="4"/>
  <c r="H1989" i="4" s="1"/>
  <c r="D1989" i="4"/>
  <c r="E1989" i="4"/>
  <c r="F1989" i="4"/>
  <c r="G1989" i="4"/>
  <c r="C1990" i="4"/>
  <c r="H1990" i="4" s="1"/>
  <c r="D1990" i="4"/>
  <c r="E1990" i="4"/>
  <c r="F1990" i="4"/>
  <c r="G1990" i="4"/>
  <c r="C1991" i="4"/>
  <c r="H1991" i="4" s="1"/>
  <c r="D1991" i="4"/>
  <c r="E1991" i="4"/>
  <c r="F1991" i="4"/>
  <c r="G1991" i="4"/>
  <c r="C1992" i="4"/>
  <c r="H1992" i="4" s="1"/>
  <c r="D1992" i="4"/>
  <c r="E1992" i="4"/>
  <c r="F1992" i="4"/>
  <c r="G1992" i="4"/>
  <c r="C1993" i="4"/>
  <c r="H1993" i="4" s="1"/>
  <c r="D1993" i="4"/>
  <c r="E1993" i="4"/>
  <c r="F1993" i="4"/>
  <c r="G1993" i="4"/>
  <c r="C1994" i="4"/>
  <c r="H1994" i="4" s="1"/>
  <c r="D1994" i="4"/>
  <c r="E1994" i="4"/>
  <c r="F1994" i="4"/>
  <c r="G1994" i="4"/>
  <c r="C1995" i="4"/>
  <c r="H1995" i="4" s="1"/>
  <c r="D1995" i="4"/>
  <c r="E1995" i="4"/>
  <c r="F1995" i="4"/>
  <c r="G1995" i="4"/>
  <c r="C1996" i="4"/>
  <c r="H1996" i="4" s="1"/>
  <c r="D1996" i="4"/>
  <c r="E1996" i="4"/>
  <c r="F1996" i="4"/>
  <c r="G1996" i="4"/>
  <c r="C1997" i="4"/>
  <c r="H1997" i="4" s="1"/>
  <c r="D1997" i="4"/>
  <c r="E1997" i="4"/>
  <c r="F1997" i="4"/>
  <c r="G1997" i="4"/>
  <c r="C1998" i="4"/>
  <c r="H1998" i="4" s="1"/>
  <c r="D1998" i="4"/>
  <c r="E1998" i="4"/>
  <c r="F1998" i="4"/>
  <c r="G1998" i="4"/>
  <c r="C1999" i="4"/>
  <c r="H1999" i="4" s="1"/>
  <c r="D1999" i="4"/>
  <c r="E1999" i="4"/>
  <c r="F1999" i="4"/>
  <c r="G1999" i="4"/>
  <c r="C2000" i="4"/>
  <c r="H2000" i="4" s="1"/>
  <c r="D2000" i="4"/>
  <c r="E2000" i="4"/>
  <c r="F2000" i="4"/>
  <c r="G2000" i="4"/>
  <c r="C2001" i="4"/>
  <c r="H2001" i="4" s="1"/>
  <c r="D2001" i="4"/>
  <c r="E2001" i="4"/>
  <c r="F2001" i="4"/>
  <c r="G2001" i="4"/>
  <c r="C2002" i="4"/>
  <c r="H2002" i="4" s="1"/>
  <c r="D2002" i="4"/>
  <c r="E2002" i="4"/>
  <c r="F2002" i="4"/>
  <c r="G2002" i="4"/>
  <c r="C2003" i="4"/>
  <c r="H2003" i="4" s="1"/>
  <c r="D2003" i="4"/>
  <c r="E2003" i="4"/>
  <c r="F2003" i="4"/>
  <c r="G2003" i="4"/>
  <c r="C2004" i="4"/>
  <c r="H2004" i="4" s="1"/>
  <c r="D2004" i="4"/>
  <c r="E2004" i="4"/>
  <c r="F2004" i="4"/>
  <c r="G2004" i="4"/>
  <c r="C2005" i="4"/>
  <c r="H2005" i="4" s="1"/>
  <c r="D2005" i="4"/>
  <c r="E2005" i="4"/>
  <c r="F2005" i="4"/>
  <c r="G2005" i="4"/>
  <c r="C2006" i="4"/>
  <c r="H2006" i="4" s="1"/>
  <c r="D2006" i="4"/>
  <c r="E2006" i="4"/>
  <c r="F2006" i="4"/>
  <c r="G2006" i="4"/>
  <c r="C2007" i="4"/>
  <c r="H2007" i="4" s="1"/>
  <c r="D2007" i="4"/>
  <c r="E2007" i="4"/>
  <c r="F2007" i="4"/>
  <c r="G2007" i="4"/>
  <c r="C2008" i="4"/>
  <c r="H2008" i="4" s="1"/>
  <c r="D2008" i="4"/>
  <c r="E2008" i="4"/>
  <c r="F2008" i="4"/>
  <c r="G2008" i="4"/>
  <c r="C2009" i="4"/>
  <c r="H2009" i="4" s="1"/>
  <c r="D2009" i="4"/>
  <c r="E2009" i="4"/>
  <c r="F2009" i="4"/>
  <c r="G2009" i="4"/>
  <c r="C2010" i="4"/>
  <c r="H2010" i="4" s="1"/>
  <c r="D2010" i="4"/>
  <c r="E2010" i="4"/>
  <c r="F2010" i="4"/>
  <c r="G2010" i="4"/>
  <c r="C2011" i="4"/>
  <c r="H2011" i="4" s="1"/>
  <c r="D2011" i="4"/>
  <c r="E2011" i="4"/>
  <c r="F2011" i="4"/>
  <c r="G2011" i="4"/>
  <c r="C2012" i="4"/>
  <c r="H2012" i="4" s="1"/>
  <c r="D2012" i="4"/>
  <c r="E2012" i="4"/>
  <c r="F2012" i="4"/>
  <c r="G2012" i="4"/>
  <c r="C2013" i="4"/>
  <c r="H2013" i="4" s="1"/>
  <c r="D2013" i="4"/>
  <c r="E2013" i="4"/>
  <c r="F2013" i="4"/>
  <c r="G2013" i="4"/>
  <c r="C2014" i="4"/>
  <c r="H2014" i="4" s="1"/>
  <c r="D2014" i="4"/>
  <c r="E2014" i="4"/>
  <c r="F2014" i="4"/>
  <c r="G2014" i="4"/>
  <c r="C2015" i="4"/>
  <c r="H2015" i="4" s="1"/>
  <c r="D2015" i="4"/>
  <c r="E2015" i="4"/>
  <c r="F2015" i="4"/>
  <c r="G2015" i="4"/>
  <c r="C2016" i="4"/>
  <c r="H2016" i="4" s="1"/>
  <c r="D2016" i="4"/>
  <c r="E2016" i="4"/>
  <c r="F2016" i="4"/>
  <c r="G2016" i="4"/>
  <c r="C2017" i="4"/>
  <c r="H2017" i="4" s="1"/>
  <c r="D2017" i="4"/>
  <c r="E2017" i="4"/>
  <c r="F2017" i="4"/>
  <c r="G2017" i="4"/>
  <c r="C2018" i="4"/>
  <c r="H2018" i="4" s="1"/>
  <c r="D2018" i="4"/>
  <c r="E2018" i="4"/>
  <c r="F2018" i="4"/>
  <c r="G2018" i="4"/>
  <c r="C2019" i="4"/>
  <c r="H2019" i="4" s="1"/>
  <c r="D2019" i="4"/>
  <c r="E2019" i="4"/>
  <c r="F2019" i="4"/>
  <c r="G2019" i="4"/>
  <c r="C2020" i="4"/>
  <c r="H2020" i="4" s="1"/>
  <c r="D2020" i="4"/>
  <c r="E2020" i="4"/>
  <c r="F2020" i="4"/>
  <c r="G2020" i="4"/>
  <c r="C2021" i="4"/>
  <c r="H2021" i="4" s="1"/>
  <c r="D2021" i="4"/>
  <c r="E2021" i="4"/>
  <c r="F2021" i="4"/>
  <c r="G2021" i="4"/>
  <c r="C2022" i="4"/>
  <c r="H2022" i="4" s="1"/>
  <c r="D2022" i="4"/>
  <c r="E2022" i="4"/>
  <c r="F2022" i="4"/>
  <c r="G2022" i="4"/>
  <c r="C2023" i="4"/>
  <c r="H2023" i="4" s="1"/>
  <c r="D2023" i="4"/>
  <c r="E2023" i="4"/>
  <c r="F2023" i="4"/>
  <c r="G2023" i="4"/>
  <c r="C2024" i="4"/>
  <c r="H2024" i="4" s="1"/>
  <c r="D2024" i="4"/>
  <c r="E2024" i="4"/>
  <c r="F2024" i="4"/>
  <c r="G2024" i="4"/>
  <c r="C2025" i="4"/>
  <c r="H2025" i="4" s="1"/>
  <c r="D2025" i="4"/>
  <c r="E2025" i="4"/>
  <c r="F2025" i="4"/>
  <c r="G2025" i="4"/>
  <c r="C2026" i="4"/>
  <c r="H2026" i="4" s="1"/>
  <c r="D2026" i="4"/>
  <c r="E2026" i="4"/>
  <c r="F2026" i="4"/>
  <c r="G2026" i="4"/>
  <c r="C2027" i="4"/>
  <c r="H2027" i="4" s="1"/>
  <c r="D2027" i="4"/>
  <c r="E2027" i="4"/>
  <c r="F2027" i="4"/>
  <c r="G2027" i="4"/>
  <c r="C2028" i="4"/>
  <c r="H2028" i="4" s="1"/>
  <c r="D2028" i="4"/>
  <c r="E2028" i="4"/>
  <c r="F2028" i="4"/>
  <c r="G2028" i="4"/>
  <c r="C2029" i="4"/>
  <c r="H2029" i="4" s="1"/>
  <c r="D2029" i="4"/>
  <c r="E2029" i="4"/>
  <c r="F2029" i="4"/>
  <c r="G2029" i="4"/>
  <c r="C2030" i="4"/>
  <c r="H2030" i="4" s="1"/>
  <c r="D2030" i="4"/>
  <c r="E2030" i="4"/>
  <c r="F2030" i="4"/>
  <c r="G2030" i="4"/>
  <c r="C2031" i="4"/>
  <c r="H2031" i="4" s="1"/>
  <c r="D2031" i="4"/>
  <c r="E2031" i="4"/>
  <c r="F2031" i="4"/>
  <c r="G2031" i="4"/>
  <c r="C2032" i="4"/>
  <c r="H2032" i="4" s="1"/>
  <c r="D2032" i="4"/>
  <c r="E2032" i="4"/>
  <c r="F2032" i="4"/>
  <c r="G2032" i="4"/>
  <c r="C2033" i="4"/>
  <c r="H2033" i="4" s="1"/>
  <c r="D2033" i="4"/>
  <c r="E2033" i="4"/>
  <c r="F2033" i="4"/>
  <c r="G2033" i="4"/>
  <c r="C2034" i="4"/>
  <c r="H2034" i="4" s="1"/>
  <c r="D2034" i="4"/>
  <c r="E2034" i="4"/>
  <c r="F2034" i="4"/>
  <c r="G2034" i="4"/>
  <c r="C2035" i="4"/>
  <c r="H2035" i="4" s="1"/>
  <c r="D2035" i="4"/>
  <c r="E2035" i="4"/>
  <c r="F2035" i="4"/>
  <c r="G2035" i="4"/>
  <c r="C2036" i="4"/>
  <c r="H2036" i="4" s="1"/>
  <c r="D2036" i="4"/>
  <c r="E2036" i="4"/>
  <c r="F2036" i="4"/>
  <c r="G2036" i="4"/>
  <c r="C2037" i="4"/>
  <c r="H2037" i="4" s="1"/>
  <c r="D2037" i="4"/>
  <c r="E2037" i="4"/>
  <c r="F2037" i="4"/>
  <c r="G2037" i="4"/>
  <c r="C2038" i="4"/>
  <c r="H2038" i="4" s="1"/>
  <c r="D2038" i="4"/>
  <c r="E2038" i="4"/>
  <c r="F2038" i="4"/>
  <c r="G2038" i="4"/>
  <c r="C2039" i="4"/>
  <c r="H2039" i="4" s="1"/>
  <c r="D2039" i="4"/>
  <c r="E2039" i="4"/>
  <c r="F2039" i="4"/>
  <c r="G2039" i="4"/>
  <c r="C2040" i="4"/>
  <c r="H2040" i="4" s="1"/>
  <c r="D2040" i="4"/>
  <c r="E2040" i="4"/>
  <c r="F2040" i="4"/>
  <c r="G2040" i="4"/>
  <c r="C2041" i="4"/>
  <c r="H2041" i="4" s="1"/>
  <c r="D2041" i="4"/>
  <c r="E2041" i="4"/>
  <c r="F2041" i="4"/>
  <c r="G2041" i="4"/>
  <c r="C2042" i="4"/>
  <c r="H2042" i="4" s="1"/>
  <c r="D2042" i="4"/>
  <c r="E2042" i="4"/>
  <c r="F2042" i="4"/>
  <c r="G2042" i="4"/>
  <c r="C2043" i="4"/>
  <c r="H2043" i="4" s="1"/>
  <c r="D2043" i="4"/>
  <c r="E2043" i="4"/>
  <c r="F2043" i="4"/>
  <c r="G2043" i="4"/>
  <c r="C2044" i="4"/>
  <c r="H2044" i="4" s="1"/>
  <c r="D2044" i="4"/>
  <c r="E2044" i="4"/>
  <c r="F2044" i="4"/>
  <c r="G2044" i="4"/>
  <c r="C2045" i="4"/>
  <c r="H2045" i="4" s="1"/>
  <c r="D2045" i="4"/>
  <c r="E2045" i="4"/>
  <c r="F2045" i="4"/>
  <c r="G2045" i="4"/>
  <c r="C2046" i="4"/>
  <c r="H2046" i="4" s="1"/>
  <c r="D2046" i="4"/>
  <c r="E2046" i="4"/>
  <c r="F2046" i="4"/>
  <c r="G2046" i="4"/>
  <c r="C2047" i="4"/>
  <c r="H2047" i="4" s="1"/>
  <c r="D2047" i="4"/>
  <c r="E2047" i="4"/>
  <c r="F2047" i="4"/>
  <c r="G2047" i="4"/>
  <c r="C2048" i="4"/>
  <c r="H2048" i="4" s="1"/>
  <c r="D2048" i="4"/>
  <c r="E2048" i="4"/>
  <c r="F2048" i="4"/>
  <c r="G2048" i="4"/>
  <c r="C2049" i="4"/>
  <c r="H2049" i="4" s="1"/>
  <c r="D2049" i="4"/>
  <c r="E2049" i="4"/>
  <c r="F2049" i="4"/>
  <c r="G2049" i="4"/>
  <c r="C2050" i="4"/>
  <c r="H2050" i="4" s="1"/>
  <c r="D2050" i="4"/>
  <c r="E2050" i="4"/>
  <c r="F2050" i="4"/>
  <c r="G2050" i="4"/>
  <c r="C2051" i="4"/>
  <c r="H2051" i="4" s="1"/>
  <c r="D2051" i="4"/>
  <c r="E2051" i="4"/>
  <c r="F2051" i="4"/>
  <c r="G2051" i="4"/>
  <c r="C2052" i="4"/>
  <c r="H2052" i="4" s="1"/>
  <c r="D2052" i="4"/>
  <c r="E2052" i="4"/>
  <c r="F2052" i="4"/>
  <c r="G2052" i="4"/>
  <c r="C2053" i="4"/>
  <c r="H2053" i="4" s="1"/>
  <c r="D2053" i="4"/>
  <c r="E2053" i="4"/>
  <c r="F2053" i="4"/>
  <c r="G2053" i="4"/>
  <c r="C2054" i="4"/>
  <c r="H2054" i="4" s="1"/>
  <c r="D2054" i="4"/>
  <c r="E2054" i="4"/>
  <c r="F2054" i="4"/>
  <c r="G2054" i="4"/>
  <c r="C2055" i="4"/>
  <c r="H2055" i="4" s="1"/>
  <c r="D2055" i="4"/>
  <c r="E2055" i="4"/>
  <c r="F2055" i="4"/>
  <c r="G2055" i="4"/>
  <c r="C2056" i="4"/>
  <c r="H2056" i="4" s="1"/>
  <c r="D2056" i="4"/>
  <c r="E2056" i="4"/>
  <c r="F2056" i="4"/>
  <c r="G2056" i="4"/>
  <c r="C2057" i="4"/>
  <c r="H2057" i="4" s="1"/>
  <c r="D2057" i="4"/>
  <c r="E2057" i="4"/>
  <c r="F2057" i="4"/>
  <c r="G2057" i="4"/>
  <c r="C2058" i="4"/>
  <c r="H2058" i="4" s="1"/>
  <c r="D2058" i="4"/>
  <c r="E2058" i="4"/>
  <c r="F2058" i="4"/>
  <c r="G2058" i="4"/>
  <c r="C2059" i="4"/>
  <c r="H2059" i="4" s="1"/>
  <c r="D2059" i="4"/>
  <c r="E2059" i="4"/>
  <c r="F2059" i="4"/>
  <c r="G2059" i="4"/>
  <c r="C2060" i="4"/>
  <c r="H2060" i="4" s="1"/>
  <c r="D2060" i="4"/>
  <c r="E2060" i="4"/>
  <c r="F2060" i="4"/>
  <c r="G2060" i="4"/>
  <c r="C2061" i="4"/>
  <c r="H2061" i="4" s="1"/>
  <c r="D2061" i="4"/>
  <c r="E2061" i="4"/>
  <c r="F2061" i="4"/>
  <c r="G2061" i="4"/>
  <c r="C2062" i="4"/>
  <c r="H2062" i="4" s="1"/>
  <c r="D2062" i="4"/>
  <c r="E2062" i="4"/>
  <c r="F2062" i="4"/>
  <c r="G2062" i="4"/>
  <c r="C2063" i="4"/>
  <c r="H2063" i="4" s="1"/>
  <c r="D2063" i="4"/>
  <c r="E2063" i="4"/>
  <c r="F2063" i="4"/>
  <c r="G2063" i="4"/>
  <c r="C2064" i="4"/>
  <c r="H2064" i="4" s="1"/>
  <c r="D2064" i="4"/>
  <c r="E2064" i="4"/>
  <c r="F2064" i="4"/>
  <c r="G2064" i="4"/>
  <c r="C2065" i="4"/>
  <c r="H2065" i="4" s="1"/>
  <c r="D2065" i="4"/>
  <c r="E2065" i="4"/>
  <c r="F2065" i="4"/>
  <c r="G2065" i="4"/>
  <c r="C2066" i="4"/>
  <c r="H2066" i="4" s="1"/>
  <c r="D2066" i="4"/>
  <c r="E2066" i="4"/>
  <c r="F2066" i="4"/>
  <c r="G2066" i="4"/>
  <c r="C2067" i="4"/>
  <c r="H2067" i="4" s="1"/>
  <c r="D2067" i="4"/>
  <c r="E2067" i="4"/>
  <c r="F2067" i="4"/>
  <c r="G2067" i="4"/>
  <c r="C2068" i="4"/>
  <c r="H2068" i="4" s="1"/>
  <c r="D2068" i="4"/>
  <c r="E2068" i="4"/>
  <c r="F2068" i="4"/>
  <c r="G2068" i="4"/>
  <c r="C2069" i="4"/>
  <c r="H2069" i="4" s="1"/>
  <c r="D2069" i="4"/>
  <c r="E2069" i="4"/>
  <c r="F2069" i="4"/>
  <c r="G2069" i="4"/>
  <c r="C2070" i="4"/>
  <c r="H2070" i="4" s="1"/>
  <c r="D2070" i="4"/>
  <c r="E2070" i="4"/>
  <c r="F2070" i="4"/>
  <c r="G2070" i="4"/>
  <c r="C2071" i="4"/>
  <c r="H2071" i="4" s="1"/>
  <c r="D2071" i="4"/>
  <c r="E2071" i="4"/>
  <c r="F2071" i="4"/>
  <c r="G2071" i="4"/>
  <c r="C2072" i="4"/>
  <c r="H2072" i="4" s="1"/>
  <c r="D2072" i="4"/>
  <c r="E2072" i="4"/>
  <c r="F2072" i="4"/>
  <c r="G2072" i="4"/>
  <c r="C2073" i="4"/>
  <c r="H2073" i="4" s="1"/>
  <c r="D2073" i="4"/>
  <c r="E2073" i="4"/>
  <c r="F2073" i="4"/>
  <c r="G2073" i="4"/>
  <c r="C2074" i="4"/>
  <c r="H2074" i="4" s="1"/>
  <c r="D2074" i="4"/>
  <c r="E2074" i="4"/>
  <c r="F2074" i="4"/>
  <c r="G2074" i="4"/>
  <c r="C2075" i="4"/>
  <c r="H2075" i="4" s="1"/>
  <c r="D2075" i="4"/>
  <c r="E2075" i="4"/>
  <c r="F2075" i="4"/>
  <c r="G2075" i="4"/>
  <c r="C2076" i="4"/>
  <c r="H2076" i="4" s="1"/>
  <c r="D2076" i="4"/>
  <c r="E2076" i="4"/>
  <c r="F2076" i="4"/>
  <c r="G2076" i="4"/>
  <c r="C2077" i="4"/>
  <c r="H2077" i="4" s="1"/>
  <c r="D2077" i="4"/>
  <c r="E2077" i="4"/>
  <c r="F2077" i="4"/>
  <c r="G2077" i="4"/>
  <c r="C2078" i="4"/>
  <c r="H2078" i="4" s="1"/>
  <c r="D2078" i="4"/>
  <c r="E2078" i="4"/>
  <c r="F2078" i="4"/>
  <c r="G2078" i="4"/>
  <c r="C2079" i="4"/>
  <c r="H2079" i="4" s="1"/>
  <c r="D2079" i="4"/>
  <c r="E2079" i="4"/>
  <c r="F2079" i="4"/>
  <c r="G2079" i="4"/>
  <c r="C2080" i="4"/>
  <c r="H2080" i="4" s="1"/>
  <c r="D2080" i="4"/>
  <c r="E2080" i="4"/>
  <c r="F2080" i="4"/>
  <c r="G2080" i="4"/>
  <c r="C2081" i="4"/>
  <c r="H2081" i="4" s="1"/>
  <c r="D2081" i="4"/>
  <c r="E2081" i="4"/>
  <c r="F2081" i="4"/>
  <c r="G2081" i="4"/>
  <c r="C2082" i="4"/>
  <c r="H2082" i="4" s="1"/>
  <c r="D2082" i="4"/>
  <c r="E2082" i="4"/>
  <c r="F2082" i="4"/>
  <c r="G2082" i="4"/>
  <c r="C2083" i="4"/>
  <c r="H2083" i="4" s="1"/>
  <c r="D2083" i="4"/>
  <c r="E2083" i="4"/>
  <c r="F2083" i="4"/>
  <c r="G2083" i="4"/>
  <c r="C2084" i="4"/>
  <c r="H2084" i="4" s="1"/>
  <c r="D2084" i="4"/>
  <c r="E2084" i="4"/>
  <c r="F2084" i="4"/>
  <c r="G2084" i="4"/>
  <c r="C2085" i="4"/>
  <c r="H2085" i="4" s="1"/>
  <c r="D2085" i="4"/>
  <c r="E2085" i="4"/>
  <c r="F2085" i="4"/>
  <c r="G2085" i="4"/>
  <c r="C2086" i="4"/>
  <c r="H2086" i="4" s="1"/>
  <c r="D2086" i="4"/>
  <c r="E2086" i="4"/>
  <c r="F2086" i="4"/>
  <c r="G2086" i="4"/>
  <c r="C2087" i="4"/>
  <c r="H2087" i="4" s="1"/>
  <c r="D2087" i="4"/>
  <c r="E2087" i="4"/>
  <c r="F2087" i="4"/>
  <c r="G2087" i="4"/>
  <c r="C2088" i="4"/>
  <c r="H2088" i="4" s="1"/>
  <c r="D2088" i="4"/>
  <c r="E2088" i="4"/>
  <c r="F2088" i="4"/>
  <c r="G2088" i="4"/>
  <c r="C2089" i="4"/>
  <c r="H2089" i="4" s="1"/>
  <c r="D2089" i="4"/>
  <c r="E2089" i="4"/>
  <c r="F2089" i="4"/>
  <c r="G2089" i="4"/>
  <c r="C2090" i="4"/>
  <c r="H2090" i="4" s="1"/>
  <c r="D2090" i="4"/>
  <c r="E2090" i="4"/>
  <c r="F2090" i="4"/>
  <c r="G2090" i="4"/>
  <c r="C2091" i="4"/>
  <c r="H2091" i="4" s="1"/>
  <c r="D2091" i="4"/>
  <c r="E2091" i="4"/>
  <c r="F2091" i="4"/>
  <c r="G2091" i="4"/>
  <c r="C2092" i="4"/>
  <c r="H2092" i="4" s="1"/>
  <c r="D2092" i="4"/>
  <c r="E2092" i="4"/>
  <c r="F2092" i="4"/>
  <c r="G2092" i="4"/>
  <c r="C2093" i="4"/>
  <c r="H2093" i="4" s="1"/>
  <c r="D2093" i="4"/>
  <c r="E2093" i="4"/>
  <c r="F2093" i="4"/>
  <c r="G2093" i="4"/>
  <c r="C2094" i="4"/>
  <c r="H2094" i="4" s="1"/>
  <c r="D2094" i="4"/>
  <c r="E2094" i="4"/>
  <c r="F2094" i="4"/>
  <c r="G2094" i="4"/>
  <c r="C2095" i="4"/>
  <c r="H2095" i="4" s="1"/>
  <c r="D2095" i="4"/>
  <c r="E2095" i="4"/>
  <c r="F2095" i="4"/>
  <c r="G2095" i="4"/>
  <c r="C2096" i="4"/>
  <c r="H2096" i="4" s="1"/>
  <c r="D2096" i="4"/>
  <c r="E2096" i="4"/>
  <c r="F2096" i="4"/>
  <c r="G2096" i="4"/>
  <c r="C2097" i="4"/>
  <c r="H2097" i="4" s="1"/>
  <c r="D2097" i="4"/>
  <c r="E2097" i="4"/>
  <c r="F2097" i="4"/>
  <c r="G2097" i="4"/>
  <c r="C2098" i="4"/>
  <c r="H2098" i="4" s="1"/>
  <c r="D2098" i="4"/>
  <c r="E2098" i="4"/>
  <c r="F2098" i="4"/>
  <c r="G2098" i="4"/>
  <c r="C2099" i="4"/>
  <c r="H2099" i="4" s="1"/>
  <c r="D2099" i="4"/>
  <c r="E2099" i="4"/>
  <c r="F2099" i="4"/>
  <c r="G2099" i="4"/>
  <c r="C2100" i="4"/>
  <c r="H2100" i="4" s="1"/>
  <c r="D2100" i="4"/>
  <c r="E2100" i="4"/>
  <c r="F2100" i="4"/>
  <c r="G2100" i="4"/>
  <c r="C2101" i="4"/>
  <c r="H2101" i="4" s="1"/>
  <c r="D2101" i="4"/>
  <c r="E2101" i="4"/>
  <c r="F2101" i="4"/>
  <c r="G2101" i="4"/>
  <c r="C2102" i="4"/>
  <c r="H2102" i="4" s="1"/>
  <c r="D2102" i="4"/>
  <c r="E2102" i="4"/>
  <c r="F2102" i="4"/>
  <c r="G2102" i="4"/>
  <c r="C2103" i="4"/>
  <c r="H2103" i="4" s="1"/>
  <c r="D2103" i="4"/>
  <c r="E2103" i="4"/>
  <c r="F2103" i="4"/>
  <c r="G2103" i="4"/>
  <c r="C2104" i="4"/>
  <c r="H2104" i="4" s="1"/>
  <c r="D2104" i="4"/>
  <c r="E2104" i="4"/>
  <c r="F2104" i="4"/>
  <c r="G2104" i="4"/>
  <c r="C2105" i="4"/>
  <c r="H2105" i="4" s="1"/>
  <c r="D2105" i="4"/>
  <c r="E2105" i="4"/>
  <c r="F2105" i="4"/>
  <c r="G2105" i="4"/>
  <c r="C2106" i="4"/>
  <c r="H2106" i="4" s="1"/>
  <c r="D2106" i="4"/>
  <c r="E2106" i="4"/>
  <c r="F2106" i="4"/>
  <c r="G2106" i="4"/>
  <c r="C2107" i="4"/>
  <c r="H2107" i="4" s="1"/>
  <c r="D2107" i="4"/>
  <c r="E2107" i="4"/>
  <c r="F2107" i="4"/>
  <c r="G2107" i="4"/>
  <c r="C2108" i="4"/>
  <c r="H2108" i="4" s="1"/>
  <c r="D2108" i="4"/>
  <c r="E2108" i="4"/>
  <c r="F2108" i="4"/>
  <c r="G2108" i="4"/>
  <c r="C2109" i="4"/>
  <c r="H2109" i="4" s="1"/>
  <c r="D2109" i="4"/>
  <c r="E2109" i="4"/>
  <c r="F2109" i="4"/>
  <c r="G2109" i="4"/>
  <c r="C2110" i="4"/>
  <c r="H2110" i="4" s="1"/>
  <c r="D2110" i="4"/>
  <c r="E2110" i="4"/>
  <c r="F2110" i="4"/>
  <c r="G2110" i="4"/>
  <c r="C2111" i="4"/>
  <c r="H2111" i="4" s="1"/>
  <c r="D2111" i="4"/>
  <c r="E2111" i="4"/>
  <c r="F2111" i="4"/>
  <c r="G2111" i="4"/>
  <c r="C2112" i="4"/>
  <c r="H2112" i="4" s="1"/>
  <c r="D2112" i="4"/>
  <c r="E2112" i="4"/>
  <c r="F2112" i="4"/>
  <c r="G2112" i="4"/>
  <c r="C2113" i="4"/>
  <c r="H2113" i="4" s="1"/>
  <c r="D2113" i="4"/>
  <c r="E2113" i="4"/>
  <c r="F2113" i="4"/>
  <c r="G2113" i="4"/>
  <c r="C2114" i="4"/>
  <c r="H2114" i="4" s="1"/>
  <c r="D2114" i="4"/>
  <c r="E2114" i="4"/>
  <c r="F2114" i="4"/>
  <c r="G2114" i="4"/>
  <c r="C2115" i="4"/>
  <c r="H2115" i="4" s="1"/>
  <c r="D2115" i="4"/>
  <c r="E2115" i="4"/>
  <c r="F2115" i="4"/>
  <c r="G2115" i="4"/>
  <c r="C2116" i="4"/>
  <c r="H2116" i="4" s="1"/>
  <c r="D2116" i="4"/>
  <c r="E2116" i="4"/>
  <c r="F2116" i="4"/>
  <c r="G2116" i="4"/>
  <c r="C2117" i="4"/>
  <c r="H2117" i="4" s="1"/>
  <c r="D2117" i="4"/>
  <c r="E2117" i="4"/>
  <c r="F2117" i="4"/>
  <c r="G2117" i="4"/>
  <c r="C2118" i="4"/>
  <c r="H2118" i="4" s="1"/>
  <c r="D2118" i="4"/>
  <c r="E2118" i="4"/>
  <c r="F2118" i="4"/>
  <c r="G2118" i="4"/>
  <c r="C2119" i="4"/>
  <c r="H2119" i="4" s="1"/>
  <c r="D2119" i="4"/>
  <c r="E2119" i="4"/>
  <c r="F2119" i="4"/>
  <c r="G2119" i="4"/>
  <c r="C2120" i="4"/>
  <c r="H2120" i="4" s="1"/>
  <c r="D2120" i="4"/>
  <c r="E2120" i="4"/>
  <c r="F2120" i="4"/>
  <c r="G2120" i="4"/>
  <c r="C2121" i="4"/>
  <c r="H2121" i="4" s="1"/>
  <c r="D2121" i="4"/>
  <c r="E2121" i="4"/>
  <c r="F2121" i="4"/>
  <c r="G2121" i="4"/>
  <c r="C2122" i="4"/>
  <c r="H2122" i="4" s="1"/>
  <c r="D2122" i="4"/>
  <c r="E2122" i="4"/>
  <c r="F2122" i="4"/>
  <c r="G2122" i="4"/>
  <c r="C2123" i="4"/>
  <c r="H2123" i="4" s="1"/>
  <c r="D2123" i="4"/>
  <c r="E2123" i="4"/>
  <c r="F2123" i="4"/>
  <c r="G2123" i="4"/>
  <c r="C2124" i="4"/>
  <c r="H2124" i="4" s="1"/>
  <c r="D2124" i="4"/>
  <c r="E2124" i="4"/>
  <c r="F2124" i="4"/>
  <c r="G2124" i="4"/>
  <c r="C2125" i="4"/>
  <c r="H2125" i="4" s="1"/>
  <c r="D2125" i="4"/>
  <c r="E2125" i="4"/>
  <c r="F2125" i="4"/>
  <c r="G2125" i="4"/>
  <c r="C2126" i="4"/>
  <c r="H2126" i="4" s="1"/>
  <c r="D2126" i="4"/>
  <c r="E2126" i="4"/>
  <c r="F2126" i="4"/>
  <c r="G2126" i="4"/>
  <c r="C2127" i="4"/>
  <c r="H2127" i="4" s="1"/>
  <c r="D2127" i="4"/>
  <c r="E2127" i="4"/>
  <c r="F2127" i="4"/>
  <c r="G2127" i="4"/>
  <c r="C2128" i="4"/>
  <c r="H2128" i="4" s="1"/>
  <c r="D2128" i="4"/>
  <c r="E2128" i="4"/>
  <c r="F2128" i="4"/>
  <c r="G2128" i="4"/>
  <c r="C2129" i="4"/>
  <c r="H2129" i="4" s="1"/>
  <c r="D2129" i="4"/>
  <c r="E2129" i="4"/>
  <c r="F2129" i="4"/>
  <c r="G2129" i="4"/>
  <c r="C2130" i="4"/>
  <c r="H2130" i="4" s="1"/>
  <c r="D2130" i="4"/>
  <c r="E2130" i="4"/>
  <c r="F2130" i="4"/>
  <c r="G2130" i="4"/>
  <c r="C2131" i="4"/>
  <c r="H2131" i="4" s="1"/>
  <c r="D2131" i="4"/>
  <c r="E2131" i="4"/>
  <c r="F2131" i="4"/>
  <c r="G2131" i="4"/>
  <c r="C2132" i="4"/>
  <c r="H2132" i="4" s="1"/>
  <c r="D2132" i="4"/>
  <c r="E2132" i="4"/>
  <c r="F2132" i="4"/>
  <c r="G2132" i="4"/>
  <c r="C2133" i="4"/>
  <c r="H2133" i="4" s="1"/>
  <c r="D2133" i="4"/>
  <c r="E2133" i="4"/>
  <c r="F2133" i="4"/>
  <c r="G2133" i="4"/>
  <c r="C2134" i="4"/>
  <c r="H2134" i="4" s="1"/>
  <c r="D2134" i="4"/>
  <c r="E2134" i="4"/>
  <c r="F2134" i="4"/>
  <c r="G2134" i="4"/>
  <c r="C2135" i="4"/>
  <c r="H2135" i="4" s="1"/>
  <c r="D2135" i="4"/>
  <c r="E2135" i="4"/>
  <c r="F2135" i="4"/>
  <c r="G2135" i="4"/>
  <c r="C2136" i="4"/>
  <c r="H2136" i="4" s="1"/>
  <c r="D2136" i="4"/>
  <c r="E2136" i="4"/>
  <c r="F2136" i="4"/>
  <c r="G2136" i="4"/>
  <c r="C2137" i="4"/>
  <c r="H2137" i="4" s="1"/>
  <c r="D2137" i="4"/>
  <c r="E2137" i="4"/>
  <c r="F2137" i="4"/>
  <c r="G2137" i="4"/>
  <c r="C2138" i="4"/>
  <c r="H2138" i="4" s="1"/>
  <c r="D2138" i="4"/>
  <c r="E2138" i="4"/>
  <c r="F2138" i="4"/>
  <c r="G2138" i="4"/>
  <c r="C2139" i="4"/>
  <c r="H2139" i="4" s="1"/>
  <c r="D2139" i="4"/>
  <c r="E2139" i="4"/>
  <c r="F2139" i="4"/>
  <c r="G2139" i="4"/>
  <c r="C2140" i="4"/>
  <c r="H2140" i="4" s="1"/>
  <c r="D2140" i="4"/>
  <c r="E2140" i="4"/>
  <c r="F2140" i="4"/>
  <c r="G2140" i="4"/>
  <c r="C2141" i="4"/>
  <c r="H2141" i="4" s="1"/>
  <c r="D2141" i="4"/>
  <c r="E2141" i="4"/>
  <c r="F2141" i="4"/>
  <c r="G2141" i="4"/>
  <c r="C2142" i="4"/>
  <c r="H2142" i="4" s="1"/>
  <c r="D2142" i="4"/>
  <c r="E2142" i="4"/>
  <c r="F2142" i="4"/>
  <c r="G2142" i="4"/>
  <c r="C2143" i="4"/>
  <c r="H2143" i="4" s="1"/>
  <c r="D2143" i="4"/>
  <c r="E2143" i="4"/>
  <c r="F2143" i="4"/>
  <c r="G2143" i="4"/>
  <c r="C2144" i="4"/>
  <c r="H2144" i="4" s="1"/>
  <c r="D2144" i="4"/>
  <c r="E2144" i="4"/>
  <c r="F2144" i="4"/>
  <c r="G2144" i="4"/>
  <c r="C2145" i="4"/>
  <c r="H2145" i="4" s="1"/>
  <c r="D2145" i="4"/>
  <c r="E2145" i="4"/>
  <c r="F2145" i="4"/>
  <c r="G2145" i="4"/>
  <c r="C2146" i="4"/>
  <c r="H2146" i="4" s="1"/>
  <c r="D2146" i="4"/>
  <c r="E2146" i="4"/>
  <c r="F2146" i="4"/>
  <c r="G2146" i="4"/>
  <c r="C2147" i="4"/>
  <c r="H2147" i="4" s="1"/>
  <c r="D2147" i="4"/>
  <c r="E2147" i="4"/>
  <c r="F2147" i="4"/>
  <c r="G2147" i="4"/>
  <c r="C2148" i="4"/>
  <c r="H2148" i="4" s="1"/>
  <c r="D2148" i="4"/>
  <c r="E2148" i="4"/>
  <c r="F2148" i="4"/>
  <c r="G2148" i="4"/>
  <c r="C2149" i="4"/>
  <c r="H2149" i="4" s="1"/>
  <c r="D2149" i="4"/>
  <c r="E2149" i="4"/>
  <c r="F2149" i="4"/>
  <c r="G2149" i="4"/>
  <c r="C2150" i="4"/>
  <c r="H2150" i="4" s="1"/>
  <c r="D2150" i="4"/>
  <c r="E2150" i="4"/>
  <c r="F2150" i="4"/>
  <c r="G2150" i="4"/>
  <c r="C2151" i="4"/>
  <c r="H2151" i="4" s="1"/>
  <c r="D2151" i="4"/>
  <c r="E2151" i="4"/>
  <c r="F2151" i="4"/>
  <c r="G2151" i="4"/>
  <c r="C2152" i="4"/>
  <c r="H2152" i="4" s="1"/>
  <c r="D2152" i="4"/>
  <c r="E2152" i="4"/>
  <c r="F2152" i="4"/>
  <c r="G2152" i="4"/>
  <c r="C2153" i="4"/>
  <c r="H2153" i="4" s="1"/>
  <c r="D2153" i="4"/>
  <c r="E2153" i="4"/>
  <c r="F2153" i="4"/>
  <c r="G2153" i="4"/>
  <c r="C2154" i="4"/>
  <c r="H2154" i="4" s="1"/>
  <c r="D2154" i="4"/>
  <c r="E2154" i="4"/>
  <c r="F2154" i="4"/>
  <c r="G2154" i="4"/>
  <c r="C2155" i="4"/>
  <c r="H2155" i="4" s="1"/>
  <c r="D2155" i="4"/>
  <c r="E2155" i="4"/>
  <c r="F2155" i="4"/>
  <c r="G2155" i="4"/>
  <c r="C2156" i="4"/>
  <c r="H2156" i="4" s="1"/>
  <c r="D2156" i="4"/>
  <c r="E2156" i="4"/>
  <c r="F2156" i="4"/>
  <c r="G2156" i="4"/>
  <c r="C2157" i="4"/>
  <c r="H2157" i="4" s="1"/>
  <c r="D2157" i="4"/>
  <c r="E2157" i="4"/>
  <c r="F2157" i="4"/>
  <c r="G2157" i="4"/>
  <c r="C2158" i="4"/>
  <c r="H2158" i="4" s="1"/>
  <c r="D2158" i="4"/>
  <c r="E2158" i="4"/>
  <c r="F2158" i="4"/>
  <c r="G2158" i="4"/>
  <c r="C2159" i="4"/>
  <c r="H2159" i="4" s="1"/>
  <c r="D2159" i="4"/>
  <c r="E2159" i="4"/>
  <c r="F2159" i="4"/>
  <c r="G2159" i="4"/>
  <c r="C2160" i="4"/>
  <c r="H2160" i="4" s="1"/>
  <c r="D2160" i="4"/>
  <c r="E2160" i="4"/>
  <c r="F2160" i="4"/>
  <c r="G2160" i="4"/>
  <c r="C2161" i="4"/>
  <c r="H2161" i="4" s="1"/>
  <c r="D2161" i="4"/>
  <c r="E2161" i="4"/>
  <c r="F2161" i="4"/>
  <c r="G2161" i="4"/>
  <c r="C2162" i="4"/>
  <c r="H2162" i="4" s="1"/>
  <c r="D2162" i="4"/>
  <c r="E2162" i="4"/>
  <c r="F2162" i="4"/>
  <c r="G2162" i="4"/>
  <c r="C2163" i="4"/>
  <c r="H2163" i="4" s="1"/>
  <c r="D2163" i="4"/>
  <c r="E2163" i="4"/>
  <c r="F2163" i="4"/>
  <c r="G2163" i="4"/>
  <c r="C2164" i="4"/>
  <c r="H2164" i="4" s="1"/>
  <c r="D2164" i="4"/>
  <c r="E2164" i="4"/>
  <c r="F2164" i="4"/>
  <c r="G2164" i="4"/>
  <c r="C2165" i="4"/>
  <c r="H2165" i="4" s="1"/>
  <c r="D2165" i="4"/>
  <c r="E2165" i="4"/>
  <c r="F2165" i="4"/>
  <c r="G2165" i="4"/>
  <c r="C2166" i="4"/>
  <c r="H2166" i="4" s="1"/>
  <c r="D2166" i="4"/>
  <c r="E2166" i="4"/>
  <c r="F2166" i="4"/>
  <c r="G2166" i="4"/>
  <c r="C2167" i="4"/>
  <c r="H2167" i="4" s="1"/>
  <c r="D2167" i="4"/>
  <c r="E2167" i="4"/>
  <c r="F2167" i="4"/>
  <c r="G2167" i="4"/>
  <c r="C2168" i="4"/>
  <c r="H2168" i="4" s="1"/>
  <c r="D2168" i="4"/>
  <c r="E2168" i="4"/>
  <c r="F2168" i="4"/>
  <c r="G2168" i="4"/>
  <c r="C2169" i="4"/>
  <c r="H2169" i="4" s="1"/>
  <c r="D2169" i="4"/>
  <c r="E2169" i="4"/>
  <c r="F2169" i="4"/>
  <c r="G2169" i="4"/>
  <c r="C2170" i="4"/>
  <c r="H2170" i="4" s="1"/>
  <c r="D2170" i="4"/>
  <c r="E2170" i="4"/>
  <c r="F2170" i="4"/>
  <c r="G2170" i="4"/>
  <c r="C2171" i="4"/>
  <c r="H2171" i="4" s="1"/>
  <c r="D2171" i="4"/>
  <c r="E2171" i="4"/>
  <c r="F2171" i="4"/>
  <c r="G2171" i="4"/>
  <c r="C2172" i="4"/>
  <c r="H2172" i="4" s="1"/>
  <c r="D2172" i="4"/>
  <c r="E2172" i="4"/>
  <c r="F2172" i="4"/>
  <c r="G2172" i="4"/>
  <c r="C2173" i="4"/>
  <c r="H2173" i="4" s="1"/>
  <c r="D2173" i="4"/>
  <c r="E2173" i="4"/>
  <c r="F2173" i="4"/>
  <c r="G2173" i="4"/>
  <c r="C2174" i="4"/>
  <c r="H2174" i="4" s="1"/>
  <c r="D2174" i="4"/>
  <c r="E2174" i="4"/>
  <c r="F2174" i="4"/>
  <c r="G2174" i="4"/>
  <c r="C2175" i="4"/>
  <c r="H2175" i="4" s="1"/>
  <c r="D2175" i="4"/>
  <c r="E2175" i="4"/>
  <c r="F2175" i="4"/>
  <c r="G2175" i="4"/>
  <c r="C2176" i="4"/>
  <c r="H2176" i="4" s="1"/>
  <c r="D2176" i="4"/>
  <c r="E2176" i="4"/>
  <c r="F2176" i="4"/>
  <c r="G2176" i="4"/>
  <c r="C2177" i="4"/>
  <c r="H2177" i="4" s="1"/>
  <c r="D2177" i="4"/>
  <c r="E2177" i="4"/>
  <c r="F2177" i="4"/>
  <c r="G2177" i="4"/>
  <c r="C2178" i="4"/>
  <c r="H2178" i="4" s="1"/>
  <c r="D2178" i="4"/>
  <c r="E2178" i="4"/>
  <c r="F2178" i="4"/>
  <c r="G2178" i="4"/>
  <c r="C2179" i="4"/>
  <c r="H2179" i="4" s="1"/>
  <c r="D2179" i="4"/>
  <c r="E2179" i="4"/>
  <c r="F2179" i="4"/>
  <c r="G2179" i="4"/>
  <c r="C2180" i="4"/>
  <c r="H2180" i="4" s="1"/>
  <c r="D2180" i="4"/>
  <c r="E2180" i="4"/>
  <c r="F2180" i="4"/>
  <c r="G2180" i="4"/>
  <c r="C2181" i="4"/>
  <c r="H2181" i="4" s="1"/>
  <c r="D2181" i="4"/>
  <c r="E2181" i="4"/>
  <c r="F2181" i="4"/>
  <c r="G2181" i="4"/>
  <c r="C2182" i="4"/>
  <c r="H2182" i="4" s="1"/>
  <c r="D2182" i="4"/>
  <c r="E2182" i="4"/>
  <c r="F2182" i="4"/>
  <c r="G2182" i="4"/>
  <c r="C2183" i="4"/>
  <c r="H2183" i="4" s="1"/>
  <c r="D2183" i="4"/>
  <c r="E2183" i="4"/>
  <c r="F2183" i="4"/>
  <c r="G2183" i="4"/>
  <c r="C2184" i="4"/>
  <c r="H2184" i="4" s="1"/>
  <c r="D2184" i="4"/>
  <c r="E2184" i="4"/>
  <c r="F2184" i="4"/>
  <c r="G2184" i="4"/>
  <c r="C2185" i="4"/>
  <c r="H2185" i="4" s="1"/>
  <c r="D2185" i="4"/>
  <c r="E2185" i="4"/>
  <c r="F2185" i="4"/>
  <c r="G2185" i="4"/>
  <c r="C2186" i="4"/>
  <c r="H2186" i="4" s="1"/>
  <c r="D2186" i="4"/>
  <c r="E2186" i="4"/>
  <c r="F2186" i="4"/>
  <c r="G2186" i="4"/>
  <c r="C2187" i="4"/>
  <c r="H2187" i="4" s="1"/>
  <c r="D2187" i="4"/>
  <c r="E2187" i="4"/>
  <c r="F2187" i="4"/>
  <c r="G2187" i="4"/>
  <c r="C2188" i="4"/>
  <c r="H2188" i="4" s="1"/>
  <c r="D2188" i="4"/>
  <c r="E2188" i="4"/>
  <c r="F2188" i="4"/>
  <c r="G2188" i="4"/>
  <c r="C2189" i="4"/>
  <c r="H2189" i="4" s="1"/>
  <c r="D2189" i="4"/>
  <c r="E2189" i="4"/>
  <c r="F2189" i="4"/>
  <c r="G2189" i="4"/>
  <c r="C2190" i="4"/>
  <c r="H2190" i="4" s="1"/>
  <c r="D2190" i="4"/>
  <c r="E2190" i="4"/>
  <c r="F2190" i="4"/>
  <c r="G2190" i="4"/>
  <c r="C2191" i="4"/>
  <c r="H2191" i="4" s="1"/>
  <c r="D2191" i="4"/>
  <c r="E2191" i="4"/>
  <c r="F2191" i="4"/>
  <c r="G2191" i="4"/>
  <c r="C2192" i="4"/>
  <c r="H2192" i="4" s="1"/>
  <c r="D2192" i="4"/>
  <c r="E2192" i="4"/>
  <c r="F2192" i="4"/>
  <c r="G2192" i="4"/>
  <c r="C2193" i="4"/>
  <c r="H2193" i="4" s="1"/>
  <c r="D2193" i="4"/>
  <c r="E2193" i="4"/>
  <c r="F2193" i="4"/>
  <c r="G2193" i="4"/>
  <c r="C2194" i="4"/>
  <c r="H2194" i="4" s="1"/>
  <c r="D2194" i="4"/>
  <c r="E2194" i="4"/>
  <c r="F2194" i="4"/>
  <c r="G2194" i="4"/>
  <c r="C2195" i="4"/>
  <c r="H2195" i="4" s="1"/>
  <c r="D2195" i="4"/>
  <c r="E2195" i="4"/>
  <c r="F2195" i="4"/>
  <c r="G2195" i="4"/>
  <c r="C2196" i="4"/>
  <c r="H2196" i="4" s="1"/>
  <c r="D2196" i="4"/>
  <c r="E2196" i="4"/>
  <c r="F2196" i="4"/>
  <c r="G2196" i="4"/>
  <c r="C2197" i="4"/>
  <c r="H2197" i="4" s="1"/>
  <c r="D2197" i="4"/>
  <c r="E2197" i="4"/>
  <c r="F2197" i="4"/>
  <c r="G2197" i="4"/>
  <c r="C2198" i="4"/>
  <c r="H2198" i="4" s="1"/>
  <c r="D2198" i="4"/>
  <c r="E2198" i="4"/>
  <c r="F2198" i="4"/>
  <c r="G2198" i="4"/>
  <c r="C2199" i="4"/>
  <c r="H2199" i="4" s="1"/>
  <c r="D2199" i="4"/>
  <c r="E2199" i="4"/>
  <c r="F2199" i="4"/>
  <c r="G2199" i="4"/>
  <c r="C2200" i="4"/>
  <c r="H2200" i="4" s="1"/>
  <c r="D2200" i="4"/>
  <c r="E2200" i="4"/>
  <c r="F2200" i="4"/>
  <c r="G2200" i="4"/>
  <c r="C2201" i="4"/>
  <c r="H2201" i="4" s="1"/>
  <c r="D2201" i="4"/>
  <c r="E2201" i="4"/>
  <c r="F2201" i="4"/>
  <c r="G2201" i="4"/>
  <c r="C2202" i="4"/>
  <c r="H2202" i="4" s="1"/>
  <c r="D2202" i="4"/>
  <c r="E2202" i="4"/>
  <c r="F2202" i="4"/>
  <c r="G2202" i="4"/>
  <c r="C2203" i="4"/>
  <c r="H2203" i="4" s="1"/>
  <c r="D2203" i="4"/>
  <c r="E2203" i="4"/>
  <c r="F2203" i="4"/>
  <c r="G2203" i="4"/>
  <c r="C2204" i="4"/>
  <c r="H2204" i="4" s="1"/>
  <c r="D2204" i="4"/>
  <c r="E2204" i="4"/>
  <c r="F2204" i="4"/>
  <c r="G2204" i="4"/>
  <c r="C2205" i="4"/>
  <c r="H2205" i="4" s="1"/>
  <c r="D2205" i="4"/>
  <c r="E2205" i="4"/>
  <c r="F2205" i="4"/>
  <c r="G2205" i="4"/>
  <c r="C2206" i="4"/>
  <c r="H2206" i="4" s="1"/>
  <c r="D2206" i="4"/>
  <c r="E2206" i="4"/>
  <c r="F2206" i="4"/>
  <c r="G2206" i="4"/>
  <c r="C2207" i="4"/>
  <c r="H2207" i="4" s="1"/>
  <c r="D2207" i="4"/>
  <c r="E2207" i="4"/>
  <c r="F2207" i="4"/>
  <c r="G2207" i="4"/>
  <c r="C2208" i="4"/>
  <c r="H2208" i="4" s="1"/>
  <c r="D2208" i="4"/>
  <c r="E2208" i="4"/>
  <c r="F2208" i="4"/>
  <c r="G2208" i="4"/>
  <c r="C2209" i="4"/>
  <c r="H2209" i="4" s="1"/>
  <c r="D2209" i="4"/>
  <c r="E2209" i="4"/>
  <c r="F2209" i="4"/>
  <c r="G2209" i="4"/>
  <c r="C2210" i="4"/>
  <c r="H2210" i="4" s="1"/>
  <c r="D2210" i="4"/>
  <c r="E2210" i="4"/>
  <c r="F2210" i="4"/>
  <c r="G2210" i="4"/>
  <c r="C2211" i="4"/>
  <c r="H2211" i="4" s="1"/>
  <c r="D2211" i="4"/>
  <c r="E2211" i="4"/>
  <c r="F2211" i="4"/>
  <c r="G2211" i="4"/>
  <c r="C2212" i="4"/>
  <c r="H2212" i="4" s="1"/>
  <c r="D2212" i="4"/>
  <c r="E2212" i="4"/>
  <c r="F2212" i="4"/>
  <c r="G2212" i="4"/>
  <c r="C2213" i="4"/>
  <c r="H2213" i="4" s="1"/>
  <c r="D2213" i="4"/>
  <c r="E2213" i="4"/>
  <c r="F2213" i="4"/>
  <c r="G2213" i="4"/>
  <c r="C2214" i="4"/>
  <c r="H2214" i="4" s="1"/>
  <c r="D2214" i="4"/>
  <c r="E2214" i="4"/>
  <c r="F2214" i="4"/>
  <c r="G2214" i="4"/>
  <c r="C2215" i="4"/>
  <c r="H2215" i="4" s="1"/>
  <c r="D2215" i="4"/>
  <c r="E2215" i="4"/>
  <c r="F2215" i="4"/>
  <c r="G2215" i="4"/>
  <c r="C2216" i="4"/>
  <c r="H2216" i="4" s="1"/>
  <c r="D2216" i="4"/>
  <c r="E2216" i="4"/>
  <c r="F2216" i="4"/>
  <c r="G2216" i="4"/>
  <c r="C2217" i="4"/>
  <c r="H2217" i="4" s="1"/>
  <c r="D2217" i="4"/>
  <c r="E2217" i="4"/>
  <c r="F2217" i="4"/>
  <c r="G2217" i="4"/>
  <c r="C2218" i="4"/>
  <c r="H2218" i="4" s="1"/>
  <c r="D2218" i="4"/>
  <c r="E2218" i="4"/>
  <c r="F2218" i="4"/>
  <c r="G2218" i="4"/>
  <c r="C2219" i="4"/>
  <c r="H2219" i="4" s="1"/>
  <c r="D2219" i="4"/>
  <c r="E2219" i="4"/>
  <c r="F2219" i="4"/>
  <c r="G2219" i="4"/>
  <c r="C2220" i="4"/>
  <c r="H2220" i="4" s="1"/>
  <c r="D2220" i="4"/>
  <c r="E2220" i="4"/>
  <c r="F2220" i="4"/>
  <c r="G2220" i="4"/>
  <c r="C2221" i="4"/>
  <c r="H2221" i="4" s="1"/>
  <c r="D2221" i="4"/>
  <c r="E2221" i="4"/>
  <c r="F2221" i="4"/>
  <c r="G2221" i="4"/>
  <c r="C2222" i="4"/>
  <c r="H2222" i="4" s="1"/>
  <c r="D2222" i="4"/>
  <c r="E2222" i="4"/>
  <c r="F2222" i="4"/>
  <c r="G2222" i="4"/>
  <c r="C2223" i="4"/>
  <c r="H2223" i="4" s="1"/>
  <c r="D2223" i="4"/>
  <c r="E2223" i="4"/>
  <c r="F2223" i="4"/>
  <c r="G2223" i="4"/>
  <c r="C2224" i="4"/>
  <c r="H2224" i="4" s="1"/>
  <c r="D2224" i="4"/>
  <c r="E2224" i="4"/>
  <c r="F2224" i="4"/>
  <c r="G2224" i="4"/>
  <c r="C2225" i="4"/>
  <c r="H2225" i="4" s="1"/>
  <c r="D2225" i="4"/>
  <c r="E2225" i="4"/>
  <c r="F2225" i="4"/>
  <c r="G2225" i="4"/>
  <c r="C2226" i="4"/>
  <c r="H2226" i="4" s="1"/>
  <c r="D2226" i="4"/>
  <c r="E2226" i="4"/>
  <c r="F2226" i="4"/>
  <c r="G2226" i="4"/>
  <c r="C2227" i="4"/>
  <c r="H2227" i="4" s="1"/>
  <c r="D2227" i="4"/>
  <c r="E2227" i="4"/>
  <c r="F2227" i="4"/>
  <c r="G2227" i="4"/>
  <c r="C2228" i="4"/>
  <c r="H2228" i="4" s="1"/>
  <c r="D2228" i="4"/>
  <c r="E2228" i="4"/>
  <c r="F2228" i="4"/>
  <c r="G2228" i="4"/>
  <c r="C2229" i="4"/>
  <c r="H2229" i="4" s="1"/>
  <c r="D2229" i="4"/>
  <c r="E2229" i="4"/>
  <c r="F2229" i="4"/>
  <c r="G2229" i="4"/>
  <c r="C2230" i="4"/>
  <c r="H2230" i="4" s="1"/>
  <c r="D2230" i="4"/>
  <c r="E2230" i="4"/>
  <c r="F2230" i="4"/>
  <c r="G2230" i="4"/>
  <c r="C2231" i="4"/>
  <c r="H2231" i="4" s="1"/>
  <c r="D2231" i="4"/>
  <c r="E2231" i="4"/>
  <c r="F2231" i="4"/>
  <c r="G2231" i="4"/>
  <c r="C2232" i="4"/>
  <c r="H2232" i="4" s="1"/>
  <c r="D2232" i="4"/>
  <c r="E2232" i="4"/>
  <c r="F2232" i="4"/>
  <c r="G2232" i="4"/>
  <c r="C2233" i="4"/>
  <c r="H2233" i="4" s="1"/>
  <c r="D2233" i="4"/>
  <c r="E2233" i="4"/>
  <c r="F2233" i="4"/>
  <c r="G2233" i="4"/>
  <c r="C2234" i="4"/>
  <c r="H2234" i="4" s="1"/>
  <c r="D2234" i="4"/>
  <c r="E2234" i="4"/>
  <c r="F2234" i="4"/>
  <c r="G2234" i="4"/>
  <c r="C2235" i="4"/>
  <c r="H2235" i="4" s="1"/>
  <c r="D2235" i="4"/>
  <c r="E2235" i="4"/>
  <c r="F2235" i="4"/>
  <c r="G2235" i="4"/>
  <c r="C2236" i="4"/>
  <c r="H2236" i="4" s="1"/>
  <c r="D2236" i="4"/>
  <c r="E2236" i="4"/>
  <c r="F2236" i="4"/>
  <c r="G2236" i="4"/>
  <c r="C2237" i="4"/>
  <c r="H2237" i="4" s="1"/>
  <c r="D2237" i="4"/>
  <c r="E2237" i="4"/>
  <c r="F2237" i="4"/>
  <c r="G2237" i="4"/>
  <c r="C2238" i="4"/>
  <c r="H2238" i="4" s="1"/>
  <c r="D2238" i="4"/>
  <c r="E2238" i="4"/>
  <c r="F2238" i="4"/>
  <c r="G2238" i="4"/>
  <c r="C2239" i="4"/>
  <c r="H2239" i="4" s="1"/>
  <c r="D2239" i="4"/>
  <c r="E2239" i="4"/>
  <c r="F2239" i="4"/>
  <c r="G2239" i="4"/>
  <c r="C2240" i="4"/>
  <c r="H2240" i="4" s="1"/>
  <c r="D2240" i="4"/>
  <c r="E2240" i="4"/>
  <c r="F2240" i="4"/>
  <c r="G2240" i="4"/>
  <c r="C2241" i="4"/>
  <c r="H2241" i="4" s="1"/>
  <c r="D2241" i="4"/>
  <c r="E2241" i="4"/>
  <c r="F2241" i="4"/>
  <c r="G2241" i="4"/>
  <c r="C2242" i="4"/>
  <c r="H2242" i="4" s="1"/>
  <c r="D2242" i="4"/>
  <c r="E2242" i="4"/>
  <c r="F2242" i="4"/>
  <c r="G2242" i="4"/>
  <c r="C2243" i="4"/>
  <c r="H2243" i="4" s="1"/>
  <c r="D2243" i="4"/>
  <c r="E2243" i="4"/>
  <c r="F2243" i="4"/>
  <c r="G2243" i="4"/>
  <c r="C2244" i="4"/>
  <c r="H2244" i="4" s="1"/>
  <c r="D2244" i="4"/>
  <c r="E2244" i="4"/>
  <c r="F2244" i="4"/>
  <c r="G2244" i="4"/>
  <c r="C2245" i="4"/>
  <c r="H2245" i="4" s="1"/>
  <c r="D2245" i="4"/>
  <c r="E2245" i="4"/>
  <c r="F2245" i="4"/>
  <c r="G2245" i="4"/>
  <c r="C2246" i="4"/>
  <c r="H2246" i="4" s="1"/>
  <c r="D2246" i="4"/>
  <c r="E2246" i="4"/>
  <c r="F2246" i="4"/>
  <c r="G2246" i="4"/>
  <c r="C2247" i="4"/>
  <c r="H2247" i="4" s="1"/>
  <c r="D2247" i="4"/>
  <c r="E2247" i="4"/>
  <c r="F2247" i="4"/>
  <c r="G2247" i="4"/>
  <c r="C2248" i="4"/>
  <c r="H2248" i="4" s="1"/>
  <c r="D2248" i="4"/>
  <c r="E2248" i="4"/>
  <c r="F2248" i="4"/>
  <c r="G2248" i="4"/>
  <c r="C2249" i="4"/>
  <c r="H2249" i="4" s="1"/>
  <c r="D2249" i="4"/>
  <c r="E2249" i="4"/>
  <c r="F2249" i="4"/>
  <c r="G2249" i="4"/>
  <c r="C2250" i="4"/>
  <c r="H2250" i="4" s="1"/>
  <c r="D2250" i="4"/>
  <c r="E2250" i="4"/>
  <c r="F2250" i="4"/>
  <c r="G2250" i="4"/>
  <c r="C2251" i="4"/>
  <c r="H2251" i="4" s="1"/>
  <c r="D2251" i="4"/>
  <c r="E2251" i="4"/>
  <c r="F2251" i="4"/>
  <c r="G2251" i="4"/>
  <c r="C2252" i="4"/>
  <c r="H2252" i="4" s="1"/>
  <c r="D2252" i="4"/>
  <c r="E2252" i="4"/>
  <c r="F2252" i="4"/>
  <c r="G2252" i="4"/>
  <c r="C2253" i="4"/>
  <c r="H2253" i="4" s="1"/>
  <c r="D2253" i="4"/>
  <c r="E2253" i="4"/>
  <c r="F2253" i="4"/>
  <c r="G2253" i="4"/>
  <c r="C2254" i="4"/>
  <c r="H2254" i="4" s="1"/>
  <c r="D2254" i="4"/>
  <c r="E2254" i="4"/>
  <c r="F2254" i="4"/>
  <c r="G2254" i="4"/>
  <c r="C2255" i="4"/>
  <c r="H2255" i="4" s="1"/>
  <c r="D2255" i="4"/>
  <c r="E2255" i="4"/>
  <c r="F2255" i="4"/>
  <c r="G2255" i="4"/>
  <c r="C2256" i="4"/>
  <c r="H2256" i="4" s="1"/>
  <c r="D2256" i="4"/>
  <c r="E2256" i="4"/>
  <c r="F2256" i="4"/>
  <c r="G2256" i="4"/>
  <c r="C2257" i="4"/>
  <c r="H2257" i="4" s="1"/>
  <c r="D2257" i="4"/>
  <c r="E2257" i="4"/>
  <c r="F2257" i="4"/>
  <c r="G2257" i="4"/>
  <c r="C2258" i="4"/>
  <c r="H2258" i="4" s="1"/>
  <c r="D2258" i="4"/>
  <c r="E2258" i="4"/>
  <c r="F2258" i="4"/>
  <c r="G2258" i="4"/>
  <c r="C2259" i="4"/>
  <c r="H2259" i="4" s="1"/>
  <c r="D2259" i="4"/>
  <c r="E2259" i="4"/>
  <c r="F2259" i="4"/>
  <c r="G2259" i="4"/>
  <c r="C2260" i="4"/>
  <c r="H2260" i="4" s="1"/>
  <c r="D2260" i="4"/>
  <c r="E2260" i="4"/>
  <c r="F2260" i="4"/>
  <c r="G2260" i="4"/>
  <c r="C2261" i="4"/>
  <c r="H2261" i="4" s="1"/>
  <c r="D2261" i="4"/>
  <c r="E2261" i="4"/>
  <c r="F2261" i="4"/>
  <c r="G2261" i="4"/>
  <c r="C2262" i="4"/>
  <c r="H2262" i="4" s="1"/>
  <c r="D2262" i="4"/>
  <c r="E2262" i="4"/>
  <c r="F2262" i="4"/>
  <c r="G2262" i="4"/>
  <c r="C2263" i="4"/>
  <c r="H2263" i="4" s="1"/>
  <c r="D2263" i="4"/>
  <c r="E2263" i="4"/>
  <c r="F2263" i="4"/>
  <c r="G2263" i="4"/>
  <c r="C2264" i="4"/>
  <c r="H2264" i="4" s="1"/>
  <c r="D2264" i="4"/>
  <c r="E2264" i="4"/>
  <c r="F2264" i="4"/>
  <c r="G2264" i="4"/>
  <c r="C2265" i="4"/>
  <c r="H2265" i="4" s="1"/>
  <c r="D2265" i="4"/>
  <c r="E2265" i="4"/>
  <c r="F2265" i="4"/>
  <c r="G2265" i="4"/>
  <c r="C2266" i="4"/>
  <c r="H2266" i="4" s="1"/>
  <c r="D2266" i="4"/>
  <c r="E2266" i="4"/>
  <c r="F2266" i="4"/>
  <c r="G2266" i="4"/>
  <c r="C2267" i="4"/>
  <c r="H2267" i="4" s="1"/>
  <c r="D2267" i="4"/>
  <c r="E2267" i="4"/>
  <c r="F2267" i="4"/>
  <c r="G2267" i="4"/>
  <c r="C2268" i="4"/>
  <c r="H2268" i="4" s="1"/>
  <c r="D2268" i="4"/>
  <c r="E2268" i="4"/>
  <c r="F2268" i="4"/>
  <c r="G2268" i="4"/>
  <c r="C2269" i="4"/>
  <c r="H2269" i="4" s="1"/>
  <c r="D2269" i="4"/>
  <c r="E2269" i="4"/>
  <c r="F2269" i="4"/>
  <c r="G2269" i="4"/>
  <c r="C2270" i="4"/>
  <c r="H2270" i="4" s="1"/>
  <c r="D2270" i="4"/>
  <c r="E2270" i="4"/>
  <c r="F2270" i="4"/>
  <c r="G2270" i="4"/>
  <c r="C2271" i="4"/>
  <c r="H2271" i="4" s="1"/>
  <c r="D2271" i="4"/>
  <c r="E2271" i="4"/>
  <c r="F2271" i="4"/>
  <c r="G2271" i="4"/>
  <c r="C2272" i="4"/>
  <c r="H2272" i="4" s="1"/>
  <c r="D2272" i="4"/>
  <c r="E2272" i="4"/>
  <c r="F2272" i="4"/>
  <c r="G2272" i="4"/>
  <c r="C2273" i="4"/>
  <c r="H2273" i="4" s="1"/>
  <c r="D2273" i="4"/>
  <c r="E2273" i="4"/>
  <c r="F2273" i="4"/>
  <c r="G2273" i="4"/>
  <c r="C2274" i="4"/>
  <c r="H2274" i="4" s="1"/>
  <c r="D2274" i="4"/>
  <c r="E2274" i="4"/>
  <c r="F2274" i="4"/>
  <c r="G2274" i="4"/>
  <c r="C2275" i="4"/>
  <c r="H2275" i="4" s="1"/>
  <c r="D2275" i="4"/>
  <c r="E2275" i="4"/>
  <c r="F2275" i="4"/>
  <c r="G2275" i="4"/>
  <c r="C2276" i="4"/>
  <c r="H2276" i="4" s="1"/>
  <c r="D2276" i="4"/>
  <c r="E2276" i="4"/>
  <c r="F2276" i="4"/>
  <c r="G2276" i="4"/>
  <c r="C2277" i="4"/>
  <c r="H2277" i="4" s="1"/>
  <c r="D2277" i="4"/>
  <c r="E2277" i="4"/>
  <c r="F2277" i="4"/>
  <c r="G2277" i="4"/>
  <c r="C2278" i="4"/>
  <c r="H2278" i="4" s="1"/>
  <c r="D2278" i="4"/>
  <c r="E2278" i="4"/>
  <c r="F2278" i="4"/>
  <c r="G2278" i="4"/>
  <c r="C2279" i="4"/>
  <c r="H2279" i="4" s="1"/>
  <c r="D2279" i="4"/>
  <c r="E2279" i="4"/>
  <c r="F2279" i="4"/>
  <c r="G2279" i="4"/>
  <c r="C2280" i="4"/>
  <c r="H2280" i="4" s="1"/>
  <c r="D2280" i="4"/>
  <c r="E2280" i="4"/>
  <c r="F2280" i="4"/>
  <c r="G2280" i="4"/>
  <c r="C2281" i="4"/>
  <c r="H2281" i="4" s="1"/>
  <c r="D2281" i="4"/>
  <c r="E2281" i="4"/>
  <c r="F2281" i="4"/>
  <c r="G2281" i="4"/>
  <c r="C2282" i="4"/>
  <c r="H2282" i="4" s="1"/>
  <c r="D2282" i="4"/>
  <c r="E2282" i="4"/>
  <c r="F2282" i="4"/>
  <c r="G2282" i="4"/>
  <c r="C2283" i="4"/>
  <c r="H2283" i="4" s="1"/>
  <c r="D2283" i="4"/>
  <c r="E2283" i="4"/>
  <c r="F2283" i="4"/>
  <c r="G2283" i="4"/>
  <c r="C2284" i="4"/>
  <c r="H2284" i="4" s="1"/>
  <c r="D2284" i="4"/>
  <c r="E2284" i="4"/>
  <c r="F2284" i="4"/>
  <c r="G2284" i="4"/>
  <c r="C2285" i="4"/>
  <c r="H2285" i="4" s="1"/>
  <c r="D2285" i="4"/>
  <c r="E2285" i="4"/>
  <c r="F2285" i="4"/>
  <c r="G2285" i="4"/>
  <c r="C2286" i="4"/>
  <c r="H2286" i="4" s="1"/>
  <c r="D2286" i="4"/>
  <c r="E2286" i="4"/>
  <c r="F2286" i="4"/>
  <c r="G2286" i="4"/>
  <c r="C2287" i="4"/>
  <c r="H2287" i="4" s="1"/>
  <c r="D2287" i="4"/>
  <c r="E2287" i="4"/>
  <c r="F2287" i="4"/>
  <c r="G2287" i="4"/>
  <c r="C2288" i="4"/>
  <c r="H2288" i="4" s="1"/>
  <c r="D2288" i="4"/>
  <c r="E2288" i="4"/>
  <c r="F2288" i="4"/>
  <c r="G2288" i="4"/>
  <c r="C2289" i="4"/>
  <c r="H2289" i="4" s="1"/>
  <c r="D2289" i="4"/>
  <c r="E2289" i="4"/>
  <c r="F2289" i="4"/>
  <c r="G2289" i="4"/>
  <c r="C2290" i="4"/>
  <c r="H2290" i="4" s="1"/>
  <c r="D2290" i="4"/>
  <c r="E2290" i="4"/>
  <c r="F2290" i="4"/>
  <c r="G2290" i="4"/>
  <c r="C2291" i="4"/>
  <c r="H2291" i="4" s="1"/>
  <c r="D2291" i="4"/>
  <c r="E2291" i="4"/>
  <c r="F2291" i="4"/>
  <c r="G2291" i="4"/>
  <c r="C2292" i="4"/>
  <c r="H2292" i="4" s="1"/>
  <c r="D2292" i="4"/>
  <c r="E2292" i="4"/>
  <c r="F2292" i="4"/>
  <c r="G2292" i="4"/>
  <c r="C2293" i="4"/>
  <c r="H2293" i="4" s="1"/>
  <c r="D2293" i="4"/>
  <c r="E2293" i="4"/>
  <c r="F2293" i="4"/>
  <c r="G2293" i="4"/>
  <c r="C2294" i="4"/>
  <c r="H2294" i="4" s="1"/>
  <c r="D2294" i="4"/>
  <c r="E2294" i="4"/>
  <c r="F2294" i="4"/>
  <c r="G2294" i="4"/>
  <c r="C2295" i="4"/>
  <c r="H2295" i="4" s="1"/>
  <c r="D2295" i="4"/>
  <c r="E2295" i="4"/>
  <c r="F2295" i="4"/>
  <c r="G2295" i="4"/>
  <c r="C2296" i="4"/>
  <c r="H2296" i="4" s="1"/>
  <c r="D2296" i="4"/>
  <c r="E2296" i="4"/>
  <c r="F2296" i="4"/>
  <c r="G2296" i="4"/>
  <c r="C2297" i="4"/>
  <c r="H2297" i="4" s="1"/>
  <c r="D2297" i="4"/>
  <c r="E2297" i="4"/>
  <c r="F2297" i="4"/>
  <c r="G2297" i="4"/>
  <c r="C2298" i="4"/>
  <c r="H2298" i="4" s="1"/>
  <c r="D2298" i="4"/>
  <c r="E2298" i="4"/>
  <c r="F2298" i="4"/>
  <c r="G2298" i="4"/>
  <c r="C2299" i="4"/>
  <c r="H2299" i="4" s="1"/>
  <c r="D2299" i="4"/>
  <c r="E2299" i="4"/>
  <c r="F2299" i="4"/>
  <c r="G2299" i="4"/>
  <c r="C2300" i="4"/>
  <c r="H2300" i="4" s="1"/>
  <c r="D2300" i="4"/>
  <c r="E2300" i="4"/>
  <c r="F2300" i="4"/>
  <c r="G2300" i="4"/>
  <c r="C2301" i="4"/>
  <c r="H2301" i="4" s="1"/>
  <c r="D2301" i="4"/>
  <c r="E2301" i="4"/>
  <c r="F2301" i="4"/>
  <c r="G2301" i="4"/>
  <c r="C2302" i="4"/>
  <c r="H2302" i="4" s="1"/>
  <c r="D2302" i="4"/>
  <c r="E2302" i="4"/>
  <c r="F2302" i="4"/>
  <c r="G2302" i="4"/>
  <c r="C2303" i="4"/>
  <c r="H2303" i="4" s="1"/>
  <c r="D2303" i="4"/>
  <c r="E2303" i="4"/>
  <c r="F2303" i="4"/>
  <c r="G2303" i="4"/>
  <c r="C2304" i="4"/>
  <c r="H2304" i="4" s="1"/>
  <c r="D2304" i="4"/>
  <c r="E2304" i="4"/>
  <c r="F2304" i="4"/>
  <c r="G2304" i="4"/>
  <c r="C2305" i="4"/>
  <c r="H2305" i="4" s="1"/>
  <c r="D2305" i="4"/>
  <c r="E2305" i="4"/>
  <c r="F2305" i="4"/>
  <c r="G2305" i="4"/>
  <c r="C2306" i="4"/>
  <c r="H2306" i="4" s="1"/>
  <c r="D2306" i="4"/>
  <c r="E2306" i="4"/>
  <c r="F2306" i="4"/>
  <c r="G2306" i="4"/>
  <c r="C2307" i="4"/>
  <c r="H2307" i="4" s="1"/>
  <c r="D2307" i="4"/>
  <c r="E2307" i="4"/>
  <c r="F2307" i="4"/>
  <c r="G2307" i="4"/>
  <c r="C2308" i="4"/>
  <c r="H2308" i="4" s="1"/>
  <c r="D2308" i="4"/>
  <c r="E2308" i="4"/>
  <c r="F2308" i="4"/>
  <c r="G2308" i="4"/>
  <c r="C2309" i="4"/>
  <c r="H2309" i="4" s="1"/>
  <c r="D2309" i="4"/>
  <c r="E2309" i="4"/>
  <c r="F2309" i="4"/>
  <c r="G2309" i="4"/>
  <c r="C2310" i="4"/>
  <c r="H2310" i="4" s="1"/>
  <c r="D2310" i="4"/>
  <c r="E2310" i="4"/>
  <c r="F2310" i="4"/>
  <c r="G2310" i="4"/>
  <c r="C2311" i="4"/>
  <c r="H2311" i="4" s="1"/>
  <c r="D2311" i="4"/>
  <c r="E2311" i="4"/>
  <c r="F2311" i="4"/>
  <c r="G2311" i="4"/>
  <c r="C2312" i="4"/>
  <c r="H2312" i="4" s="1"/>
  <c r="D2312" i="4"/>
  <c r="E2312" i="4"/>
  <c r="F2312" i="4"/>
  <c r="G2312" i="4"/>
  <c r="C2313" i="4"/>
  <c r="H2313" i="4" s="1"/>
  <c r="D2313" i="4"/>
  <c r="E2313" i="4"/>
  <c r="F2313" i="4"/>
  <c r="G2313" i="4"/>
  <c r="C2314" i="4"/>
  <c r="H2314" i="4" s="1"/>
  <c r="D2314" i="4"/>
  <c r="E2314" i="4"/>
  <c r="F2314" i="4"/>
  <c r="G2314" i="4"/>
  <c r="C2315" i="4"/>
  <c r="H2315" i="4" s="1"/>
  <c r="D2315" i="4"/>
  <c r="E2315" i="4"/>
  <c r="F2315" i="4"/>
  <c r="G2315" i="4"/>
  <c r="C2316" i="4"/>
  <c r="H2316" i="4" s="1"/>
  <c r="D2316" i="4"/>
  <c r="E2316" i="4"/>
  <c r="F2316" i="4"/>
  <c r="G2316" i="4"/>
  <c r="C2317" i="4"/>
  <c r="H2317" i="4" s="1"/>
  <c r="D2317" i="4"/>
  <c r="E2317" i="4"/>
  <c r="F2317" i="4"/>
  <c r="G2317" i="4"/>
  <c r="C2318" i="4"/>
  <c r="H2318" i="4" s="1"/>
  <c r="D2318" i="4"/>
  <c r="E2318" i="4"/>
  <c r="F2318" i="4"/>
  <c r="G2318" i="4"/>
  <c r="C2319" i="4"/>
  <c r="H2319" i="4" s="1"/>
  <c r="D2319" i="4"/>
  <c r="E2319" i="4"/>
  <c r="F2319" i="4"/>
  <c r="G2319" i="4"/>
  <c r="C2320" i="4"/>
  <c r="H2320" i="4" s="1"/>
  <c r="D2320" i="4"/>
  <c r="E2320" i="4"/>
  <c r="F2320" i="4"/>
  <c r="G2320" i="4"/>
  <c r="C2321" i="4"/>
  <c r="H2321" i="4" s="1"/>
  <c r="D2321" i="4"/>
  <c r="E2321" i="4"/>
  <c r="F2321" i="4"/>
  <c r="G2321" i="4"/>
  <c r="C2322" i="4"/>
  <c r="H2322" i="4" s="1"/>
  <c r="D2322" i="4"/>
  <c r="E2322" i="4"/>
  <c r="F2322" i="4"/>
  <c r="G2322" i="4"/>
  <c r="C2323" i="4"/>
  <c r="H2323" i="4" s="1"/>
  <c r="D2323" i="4"/>
  <c r="E2323" i="4"/>
  <c r="F2323" i="4"/>
  <c r="G2323" i="4"/>
  <c r="C2324" i="4"/>
  <c r="H2324" i="4" s="1"/>
  <c r="D2324" i="4"/>
  <c r="E2324" i="4"/>
  <c r="F2324" i="4"/>
  <c r="G2324" i="4"/>
  <c r="C2325" i="4"/>
  <c r="H2325" i="4" s="1"/>
  <c r="D2325" i="4"/>
  <c r="E2325" i="4"/>
  <c r="F2325" i="4"/>
  <c r="G2325" i="4"/>
  <c r="C2326" i="4"/>
  <c r="H2326" i="4" s="1"/>
  <c r="D2326" i="4"/>
  <c r="E2326" i="4"/>
  <c r="F2326" i="4"/>
  <c r="G2326" i="4"/>
  <c r="C2327" i="4"/>
  <c r="H2327" i="4" s="1"/>
  <c r="D2327" i="4"/>
  <c r="E2327" i="4"/>
  <c r="F2327" i="4"/>
  <c r="G2327" i="4"/>
  <c r="C2328" i="4"/>
  <c r="H2328" i="4" s="1"/>
  <c r="D2328" i="4"/>
  <c r="E2328" i="4"/>
  <c r="F2328" i="4"/>
  <c r="G2328" i="4"/>
  <c r="C2329" i="4"/>
  <c r="H2329" i="4" s="1"/>
  <c r="D2329" i="4"/>
  <c r="E2329" i="4"/>
  <c r="F2329" i="4"/>
  <c r="G2329" i="4"/>
  <c r="C2330" i="4"/>
  <c r="H2330" i="4" s="1"/>
  <c r="D2330" i="4"/>
  <c r="E2330" i="4"/>
  <c r="F2330" i="4"/>
  <c r="G2330" i="4"/>
  <c r="C2331" i="4"/>
  <c r="H2331" i="4" s="1"/>
  <c r="D2331" i="4"/>
  <c r="E2331" i="4"/>
  <c r="F2331" i="4"/>
  <c r="G2331" i="4"/>
  <c r="C2332" i="4"/>
  <c r="H2332" i="4" s="1"/>
  <c r="D2332" i="4"/>
  <c r="E2332" i="4"/>
  <c r="F2332" i="4"/>
  <c r="G2332" i="4"/>
  <c r="C2333" i="4"/>
  <c r="H2333" i="4" s="1"/>
  <c r="D2333" i="4"/>
  <c r="E2333" i="4"/>
  <c r="F2333" i="4"/>
  <c r="G2333" i="4"/>
  <c r="C2334" i="4"/>
  <c r="H2334" i="4" s="1"/>
  <c r="D2334" i="4"/>
  <c r="E2334" i="4"/>
  <c r="F2334" i="4"/>
  <c r="G2334" i="4"/>
  <c r="C2335" i="4"/>
  <c r="H2335" i="4" s="1"/>
  <c r="D2335" i="4"/>
  <c r="E2335" i="4"/>
  <c r="F2335" i="4"/>
  <c r="G2335" i="4"/>
  <c r="C2336" i="4"/>
  <c r="H2336" i="4" s="1"/>
  <c r="D2336" i="4"/>
  <c r="E2336" i="4"/>
  <c r="F2336" i="4"/>
  <c r="G2336" i="4"/>
  <c r="C2337" i="4"/>
  <c r="H2337" i="4" s="1"/>
  <c r="D2337" i="4"/>
  <c r="E2337" i="4"/>
  <c r="F2337" i="4"/>
  <c r="G2337" i="4"/>
  <c r="C2338" i="4"/>
  <c r="H2338" i="4" s="1"/>
  <c r="D2338" i="4"/>
  <c r="E2338" i="4"/>
  <c r="F2338" i="4"/>
  <c r="G2338" i="4"/>
  <c r="C2339" i="4"/>
  <c r="H2339" i="4" s="1"/>
  <c r="D2339" i="4"/>
  <c r="E2339" i="4"/>
  <c r="F2339" i="4"/>
  <c r="G2339" i="4"/>
  <c r="C2340" i="4"/>
  <c r="H2340" i="4" s="1"/>
  <c r="D2340" i="4"/>
  <c r="E2340" i="4"/>
  <c r="F2340" i="4"/>
  <c r="G2340" i="4"/>
  <c r="C2341" i="4"/>
  <c r="H2341" i="4" s="1"/>
  <c r="D2341" i="4"/>
  <c r="E2341" i="4"/>
  <c r="F2341" i="4"/>
  <c r="G2341" i="4"/>
  <c r="C2342" i="4"/>
  <c r="H2342" i="4" s="1"/>
  <c r="D2342" i="4"/>
  <c r="E2342" i="4"/>
  <c r="F2342" i="4"/>
  <c r="G2342" i="4"/>
  <c r="C2343" i="4"/>
  <c r="H2343" i="4" s="1"/>
  <c r="D2343" i="4"/>
  <c r="E2343" i="4"/>
  <c r="F2343" i="4"/>
  <c r="G2343" i="4"/>
  <c r="C2344" i="4"/>
  <c r="H2344" i="4" s="1"/>
  <c r="D2344" i="4"/>
  <c r="E2344" i="4"/>
  <c r="F2344" i="4"/>
  <c r="G2344" i="4"/>
  <c r="C2345" i="4"/>
  <c r="H2345" i="4" s="1"/>
  <c r="D2345" i="4"/>
  <c r="E2345" i="4"/>
  <c r="F2345" i="4"/>
  <c r="G2345" i="4"/>
  <c r="C2346" i="4"/>
  <c r="H2346" i="4" s="1"/>
  <c r="D2346" i="4"/>
  <c r="E2346" i="4"/>
  <c r="F2346" i="4"/>
  <c r="G2346" i="4"/>
  <c r="C2347" i="4"/>
  <c r="H2347" i="4" s="1"/>
  <c r="D2347" i="4"/>
  <c r="E2347" i="4"/>
  <c r="F2347" i="4"/>
  <c r="G2347" i="4"/>
  <c r="C2348" i="4"/>
  <c r="H2348" i="4" s="1"/>
  <c r="D2348" i="4"/>
  <c r="E2348" i="4"/>
  <c r="F2348" i="4"/>
  <c r="G2348" i="4"/>
  <c r="C2349" i="4"/>
  <c r="H2349" i="4" s="1"/>
  <c r="D2349" i="4"/>
  <c r="E2349" i="4"/>
  <c r="F2349" i="4"/>
  <c r="G2349" i="4"/>
  <c r="C2350" i="4"/>
  <c r="H2350" i="4" s="1"/>
  <c r="D2350" i="4"/>
  <c r="E2350" i="4"/>
  <c r="F2350" i="4"/>
  <c r="G2350" i="4"/>
  <c r="C2351" i="4"/>
  <c r="H2351" i="4" s="1"/>
  <c r="D2351" i="4"/>
  <c r="E2351" i="4"/>
  <c r="F2351" i="4"/>
  <c r="G2351" i="4"/>
  <c r="C2352" i="4"/>
  <c r="H2352" i="4" s="1"/>
  <c r="D2352" i="4"/>
  <c r="E2352" i="4"/>
  <c r="F2352" i="4"/>
  <c r="G2352" i="4"/>
  <c r="C2353" i="4"/>
  <c r="H2353" i="4" s="1"/>
  <c r="D2353" i="4"/>
  <c r="E2353" i="4"/>
  <c r="F2353" i="4"/>
  <c r="G2353" i="4"/>
  <c r="C2354" i="4"/>
  <c r="H2354" i="4" s="1"/>
  <c r="D2354" i="4"/>
  <c r="E2354" i="4"/>
  <c r="F2354" i="4"/>
  <c r="G2354" i="4"/>
  <c r="C2355" i="4"/>
  <c r="H2355" i="4" s="1"/>
  <c r="D2355" i="4"/>
  <c r="E2355" i="4"/>
  <c r="F2355" i="4"/>
  <c r="G2355" i="4"/>
  <c r="C2356" i="4"/>
  <c r="H2356" i="4" s="1"/>
  <c r="D2356" i="4"/>
  <c r="E2356" i="4"/>
  <c r="F2356" i="4"/>
  <c r="G2356" i="4"/>
  <c r="C2357" i="4"/>
  <c r="H2357" i="4" s="1"/>
  <c r="D2357" i="4"/>
  <c r="E2357" i="4"/>
  <c r="F2357" i="4"/>
  <c r="G2357" i="4"/>
  <c r="C2358" i="4"/>
  <c r="H2358" i="4" s="1"/>
  <c r="D2358" i="4"/>
  <c r="E2358" i="4"/>
  <c r="F2358" i="4"/>
  <c r="G2358" i="4"/>
  <c r="C2359" i="4"/>
  <c r="H2359" i="4" s="1"/>
  <c r="D2359" i="4"/>
  <c r="E2359" i="4"/>
  <c r="F2359" i="4"/>
  <c r="G2359" i="4"/>
  <c r="C2360" i="4"/>
  <c r="H2360" i="4" s="1"/>
  <c r="D2360" i="4"/>
  <c r="E2360" i="4"/>
  <c r="F2360" i="4"/>
  <c r="G2360" i="4"/>
  <c r="C2361" i="4"/>
  <c r="H2361" i="4" s="1"/>
  <c r="D2361" i="4"/>
  <c r="E2361" i="4"/>
  <c r="F2361" i="4"/>
  <c r="G2361" i="4"/>
  <c r="C2362" i="4"/>
  <c r="H2362" i="4" s="1"/>
  <c r="D2362" i="4"/>
  <c r="E2362" i="4"/>
  <c r="F2362" i="4"/>
  <c r="G2362" i="4"/>
  <c r="C2363" i="4"/>
  <c r="H2363" i="4" s="1"/>
  <c r="D2363" i="4"/>
  <c r="E2363" i="4"/>
  <c r="F2363" i="4"/>
  <c r="G2363" i="4"/>
  <c r="C2364" i="4"/>
  <c r="H2364" i="4" s="1"/>
  <c r="D2364" i="4"/>
  <c r="E2364" i="4"/>
  <c r="F2364" i="4"/>
  <c r="G2364" i="4"/>
  <c r="C2365" i="4"/>
  <c r="H2365" i="4" s="1"/>
  <c r="D2365" i="4"/>
  <c r="E2365" i="4"/>
  <c r="F2365" i="4"/>
  <c r="G2365" i="4"/>
  <c r="C2366" i="4"/>
  <c r="H2366" i="4" s="1"/>
  <c r="D2366" i="4"/>
  <c r="E2366" i="4"/>
  <c r="F2366" i="4"/>
  <c r="G2366" i="4"/>
  <c r="C2367" i="4"/>
  <c r="H2367" i="4" s="1"/>
  <c r="D2367" i="4"/>
  <c r="E2367" i="4"/>
  <c r="F2367" i="4"/>
  <c r="G2367" i="4"/>
  <c r="C2368" i="4"/>
  <c r="H2368" i="4" s="1"/>
  <c r="D2368" i="4"/>
  <c r="E2368" i="4"/>
  <c r="F2368" i="4"/>
  <c r="G2368" i="4"/>
  <c r="C2369" i="4"/>
  <c r="H2369" i="4" s="1"/>
  <c r="D2369" i="4"/>
  <c r="E2369" i="4"/>
  <c r="F2369" i="4"/>
  <c r="G2369" i="4"/>
  <c r="C2370" i="4"/>
  <c r="H2370" i="4" s="1"/>
  <c r="D2370" i="4"/>
  <c r="E2370" i="4"/>
  <c r="F2370" i="4"/>
  <c r="G2370" i="4"/>
  <c r="C2371" i="4"/>
  <c r="H2371" i="4" s="1"/>
  <c r="D2371" i="4"/>
  <c r="E2371" i="4"/>
  <c r="F2371" i="4"/>
  <c r="G2371" i="4"/>
  <c r="C2372" i="4"/>
  <c r="H2372" i="4" s="1"/>
  <c r="D2372" i="4"/>
  <c r="E2372" i="4"/>
  <c r="F2372" i="4"/>
  <c r="G2372" i="4"/>
  <c r="C2373" i="4"/>
  <c r="H2373" i="4" s="1"/>
  <c r="D2373" i="4"/>
  <c r="E2373" i="4"/>
  <c r="F2373" i="4"/>
  <c r="G2373" i="4"/>
  <c r="C2374" i="4"/>
  <c r="H2374" i="4" s="1"/>
  <c r="D2374" i="4"/>
  <c r="E2374" i="4"/>
  <c r="F2374" i="4"/>
  <c r="G2374" i="4"/>
  <c r="C2375" i="4"/>
  <c r="H2375" i="4" s="1"/>
  <c r="D2375" i="4"/>
  <c r="E2375" i="4"/>
  <c r="F2375" i="4"/>
  <c r="G2375" i="4"/>
  <c r="C2376" i="4"/>
  <c r="H2376" i="4" s="1"/>
  <c r="D2376" i="4"/>
  <c r="E2376" i="4"/>
  <c r="F2376" i="4"/>
  <c r="G2376" i="4"/>
  <c r="C2377" i="4"/>
  <c r="H2377" i="4" s="1"/>
  <c r="D2377" i="4"/>
  <c r="E2377" i="4"/>
  <c r="F2377" i="4"/>
  <c r="G2377" i="4"/>
  <c r="C2378" i="4"/>
  <c r="H2378" i="4" s="1"/>
  <c r="D2378" i="4"/>
  <c r="E2378" i="4"/>
  <c r="F2378" i="4"/>
  <c r="G2378" i="4"/>
  <c r="C2379" i="4"/>
  <c r="H2379" i="4" s="1"/>
  <c r="D2379" i="4"/>
  <c r="E2379" i="4"/>
  <c r="F2379" i="4"/>
  <c r="G2379" i="4"/>
  <c r="C2380" i="4"/>
  <c r="H2380" i="4" s="1"/>
  <c r="D2380" i="4"/>
  <c r="E2380" i="4"/>
  <c r="F2380" i="4"/>
  <c r="G2380" i="4"/>
  <c r="C2381" i="4"/>
  <c r="H2381" i="4" s="1"/>
  <c r="D2381" i="4"/>
  <c r="E2381" i="4"/>
  <c r="F2381" i="4"/>
  <c r="G2381" i="4"/>
  <c r="C2382" i="4"/>
  <c r="H2382" i="4" s="1"/>
  <c r="D2382" i="4"/>
  <c r="E2382" i="4"/>
  <c r="F2382" i="4"/>
  <c r="G2382" i="4"/>
  <c r="C2383" i="4"/>
  <c r="H2383" i="4" s="1"/>
  <c r="D2383" i="4"/>
  <c r="E2383" i="4"/>
  <c r="F2383" i="4"/>
  <c r="G2383" i="4"/>
  <c r="C2384" i="4"/>
  <c r="H2384" i="4" s="1"/>
  <c r="D2384" i="4"/>
  <c r="E2384" i="4"/>
  <c r="F2384" i="4"/>
  <c r="G2384" i="4"/>
  <c r="C2385" i="4"/>
  <c r="H2385" i="4" s="1"/>
  <c r="D2385" i="4"/>
  <c r="E2385" i="4"/>
  <c r="F2385" i="4"/>
  <c r="G2385" i="4"/>
  <c r="C2386" i="4"/>
  <c r="H2386" i="4" s="1"/>
  <c r="D2386" i="4"/>
  <c r="E2386" i="4"/>
  <c r="F2386" i="4"/>
  <c r="G2386" i="4"/>
  <c r="C2387" i="4"/>
  <c r="H2387" i="4" s="1"/>
  <c r="D2387" i="4"/>
  <c r="E2387" i="4"/>
  <c r="F2387" i="4"/>
  <c r="G2387" i="4"/>
  <c r="C2388" i="4"/>
  <c r="H2388" i="4" s="1"/>
  <c r="D2388" i="4"/>
  <c r="E2388" i="4"/>
  <c r="F2388" i="4"/>
  <c r="G2388" i="4"/>
  <c r="C2389" i="4"/>
  <c r="H2389" i="4" s="1"/>
  <c r="D2389" i="4"/>
  <c r="E2389" i="4"/>
  <c r="F2389" i="4"/>
  <c r="G2389" i="4"/>
  <c r="C2390" i="4"/>
  <c r="H2390" i="4" s="1"/>
  <c r="D2390" i="4"/>
  <c r="E2390" i="4"/>
  <c r="F2390" i="4"/>
  <c r="G2390" i="4"/>
  <c r="C2391" i="4"/>
  <c r="H2391" i="4" s="1"/>
  <c r="D2391" i="4"/>
  <c r="E2391" i="4"/>
  <c r="F2391" i="4"/>
  <c r="G2391" i="4"/>
  <c r="C2392" i="4"/>
  <c r="H2392" i="4" s="1"/>
  <c r="D2392" i="4"/>
  <c r="E2392" i="4"/>
  <c r="F2392" i="4"/>
  <c r="G2392" i="4"/>
  <c r="C2393" i="4"/>
  <c r="H2393" i="4" s="1"/>
  <c r="D2393" i="4"/>
  <c r="E2393" i="4"/>
  <c r="F2393" i="4"/>
  <c r="G2393" i="4"/>
  <c r="C2394" i="4"/>
  <c r="H2394" i="4" s="1"/>
  <c r="D2394" i="4"/>
  <c r="E2394" i="4"/>
  <c r="F2394" i="4"/>
  <c r="G2394" i="4"/>
  <c r="C2395" i="4"/>
  <c r="H2395" i="4" s="1"/>
  <c r="D2395" i="4"/>
  <c r="E2395" i="4"/>
  <c r="F2395" i="4"/>
  <c r="G2395" i="4"/>
  <c r="C2396" i="4"/>
  <c r="H2396" i="4" s="1"/>
  <c r="D2396" i="4"/>
  <c r="E2396" i="4"/>
  <c r="F2396" i="4"/>
  <c r="G2396" i="4"/>
  <c r="C2397" i="4"/>
  <c r="H2397" i="4" s="1"/>
  <c r="D2397" i="4"/>
  <c r="E2397" i="4"/>
  <c r="F2397" i="4"/>
  <c r="G2397" i="4"/>
  <c r="C2398" i="4"/>
  <c r="H2398" i="4" s="1"/>
  <c r="D2398" i="4"/>
  <c r="E2398" i="4"/>
  <c r="F2398" i="4"/>
  <c r="G2398" i="4"/>
  <c r="C2399" i="4"/>
  <c r="H2399" i="4" s="1"/>
  <c r="D2399" i="4"/>
  <c r="E2399" i="4"/>
  <c r="F2399" i="4"/>
  <c r="G2399" i="4"/>
  <c r="C2400" i="4"/>
  <c r="H2400" i="4" s="1"/>
  <c r="D2400" i="4"/>
  <c r="E2400" i="4"/>
  <c r="F2400" i="4"/>
  <c r="G2400" i="4"/>
  <c r="C2401" i="4"/>
  <c r="H2401" i="4" s="1"/>
  <c r="D2401" i="4"/>
  <c r="E2401" i="4"/>
  <c r="F2401" i="4"/>
  <c r="G2401" i="4"/>
  <c r="C2402" i="4"/>
  <c r="H2402" i="4" s="1"/>
  <c r="D2402" i="4"/>
  <c r="E2402" i="4"/>
  <c r="F2402" i="4"/>
  <c r="G2402" i="4"/>
  <c r="C2403" i="4"/>
  <c r="H2403" i="4" s="1"/>
  <c r="D2403" i="4"/>
  <c r="E2403" i="4"/>
  <c r="F2403" i="4"/>
  <c r="G2403" i="4"/>
  <c r="C2404" i="4"/>
  <c r="H2404" i="4" s="1"/>
  <c r="D2404" i="4"/>
  <c r="E2404" i="4"/>
  <c r="F2404" i="4"/>
  <c r="G2404" i="4"/>
  <c r="C2405" i="4"/>
  <c r="H2405" i="4" s="1"/>
  <c r="D2405" i="4"/>
  <c r="E2405" i="4"/>
  <c r="F2405" i="4"/>
  <c r="G2405" i="4"/>
  <c r="C2406" i="4"/>
  <c r="H2406" i="4" s="1"/>
  <c r="D2406" i="4"/>
  <c r="E2406" i="4"/>
  <c r="F2406" i="4"/>
  <c r="G2406" i="4"/>
  <c r="C2407" i="4"/>
  <c r="H2407" i="4" s="1"/>
  <c r="D2407" i="4"/>
  <c r="E2407" i="4"/>
  <c r="F2407" i="4"/>
  <c r="G2407" i="4"/>
  <c r="C2408" i="4"/>
  <c r="H2408" i="4" s="1"/>
  <c r="D2408" i="4"/>
  <c r="E2408" i="4"/>
  <c r="F2408" i="4"/>
  <c r="G2408" i="4"/>
  <c r="C2409" i="4"/>
  <c r="H2409" i="4" s="1"/>
  <c r="D2409" i="4"/>
  <c r="E2409" i="4"/>
  <c r="F2409" i="4"/>
  <c r="G2409" i="4"/>
  <c r="C2410" i="4"/>
  <c r="H2410" i="4" s="1"/>
  <c r="D2410" i="4"/>
  <c r="E2410" i="4"/>
  <c r="F2410" i="4"/>
  <c r="G2410" i="4"/>
  <c r="C2411" i="4"/>
  <c r="H2411" i="4" s="1"/>
  <c r="D2411" i="4"/>
  <c r="E2411" i="4"/>
  <c r="F2411" i="4"/>
  <c r="G2411" i="4"/>
  <c r="C2412" i="4"/>
  <c r="H2412" i="4" s="1"/>
  <c r="D2412" i="4"/>
  <c r="E2412" i="4"/>
  <c r="F2412" i="4"/>
  <c r="G2412" i="4"/>
  <c r="C2413" i="4"/>
  <c r="H2413" i="4" s="1"/>
  <c r="D2413" i="4"/>
  <c r="E2413" i="4"/>
  <c r="F2413" i="4"/>
  <c r="G2413" i="4"/>
  <c r="C2414" i="4"/>
  <c r="H2414" i="4" s="1"/>
  <c r="D2414" i="4"/>
  <c r="E2414" i="4"/>
  <c r="F2414" i="4"/>
  <c r="G2414" i="4"/>
  <c r="C2415" i="4"/>
  <c r="H2415" i="4" s="1"/>
  <c r="D2415" i="4"/>
  <c r="E2415" i="4"/>
  <c r="F2415" i="4"/>
  <c r="G2415" i="4"/>
  <c r="C2416" i="4"/>
  <c r="H2416" i="4" s="1"/>
  <c r="D2416" i="4"/>
  <c r="E2416" i="4"/>
  <c r="F2416" i="4"/>
  <c r="G2416" i="4"/>
  <c r="C2417" i="4"/>
  <c r="H2417" i="4" s="1"/>
  <c r="D2417" i="4"/>
  <c r="E2417" i="4"/>
  <c r="F2417" i="4"/>
  <c r="G2417" i="4"/>
  <c r="C2418" i="4"/>
  <c r="H2418" i="4" s="1"/>
  <c r="D2418" i="4"/>
  <c r="E2418" i="4"/>
  <c r="F2418" i="4"/>
  <c r="G2418" i="4"/>
  <c r="C2419" i="4"/>
  <c r="H2419" i="4" s="1"/>
  <c r="D2419" i="4"/>
  <c r="E2419" i="4"/>
  <c r="F2419" i="4"/>
  <c r="G2419" i="4"/>
  <c r="C2420" i="4"/>
  <c r="H2420" i="4" s="1"/>
  <c r="D2420" i="4"/>
  <c r="E2420" i="4"/>
  <c r="F2420" i="4"/>
  <c r="G2420" i="4"/>
  <c r="C2421" i="4"/>
  <c r="H2421" i="4" s="1"/>
  <c r="D2421" i="4"/>
  <c r="E2421" i="4"/>
  <c r="F2421" i="4"/>
  <c r="G2421" i="4"/>
  <c r="C2422" i="4"/>
  <c r="H2422" i="4" s="1"/>
  <c r="D2422" i="4"/>
  <c r="E2422" i="4"/>
  <c r="F2422" i="4"/>
  <c r="G2422" i="4"/>
  <c r="C2423" i="4"/>
  <c r="H2423" i="4" s="1"/>
  <c r="D2423" i="4"/>
  <c r="E2423" i="4"/>
  <c r="F2423" i="4"/>
  <c r="G2423" i="4"/>
  <c r="C2424" i="4"/>
  <c r="H2424" i="4" s="1"/>
  <c r="D2424" i="4"/>
  <c r="E2424" i="4"/>
  <c r="F2424" i="4"/>
  <c r="G2424" i="4"/>
  <c r="C2425" i="4"/>
  <c r="H2425" i="4" s="1"/>
  <c r="D2425" i="4"/>
  <c r="E2425" i="4"/>
  <c r="F2425" i="4"/>
  <c r="G2425" i="4"/>
  <c r="C2426" i="4"/>
  <c r="H2426" i="4" s="1"/>
  <c r="D2426" i="4"/>
  <c r="E2426" i="4"/>
  <c r="F2426" i="4"/>
  <c r="G2426" i="4"/>
  <c r="C2427" i="4"/>
  <c r="H2427" i="4" s="1"/>
  <c r="D2427" i="4"/>
  <c r="E2427" i="4"/>
  <c r="F2427" i="4"/>
  <c r="G2427" i="4"/>
  <c r="C2428" i="4"/>
  <c r="H2428" i="4" s="1"/>
  <c r="D2428" i="4"/>
  <c r="E2428" i="4"/>
  <c r="F2428" i="4"/>
  <c r="G2428" i="4"/>
  <c r="C2429" i="4"/>
  <c r="H2429" i="4" s="1"/>
  <c r="D2429" i="4"/>
  <c r="E2429" i="4"/>
  <c r="F2429" i="4"/>
  <c r="G2429" i="4"/>
  <c r="C2430" i="4"/>
  <c r="H2430" i="4" s="1"/>
  <c r="D2430" i="4"/>
  <c r="E2430" i="4"/>
  <c r="F2430" i="4"/>
  <c r="G2430" i="4"/>
  <c r="C2431" i="4"/>
  <c r="H2431" i="4" s="1"/>
  <c r="D2431" i="4"/>
  <c r="E2431" i="4"/>
  <c r="F2431" i="4"/>
  <c r="G2431" i="4"/>
  <c r="C2432" i="4"/>
  <c r="H2432" i="4" s="1"/>
  <c r="D2432" i="4"/>
  <c r="E2432" i="4"/>
  <c r="F2432" i="4"/>
  <c r="G2432" i="4"/>
  <c r="C2433" i="4"/>
  <c r="H2433" i="4" s="1"/>
  <c r="D2433" i="4"/>
  <c r="E2433" i="4"/>
  <c r="F2433" i="4"/>
  <c r="G2433" i="4"/>
  <c r="C2434" i="4"/>
  <c r="H2434" i="4" s="1"/>
  <c r="D2434" i="4"/>
  <c r="E2434" i="4"/>
  <c r="F2434" i="4"/>
  <c r="G2434" i="4"/>
  <c r="C2435" i="4"/>
  <c r="H2435" i="4" s="1"/>
  <c r="D2435" i="4"/>
  <c r="E2435" i="4"/>
  <c r="F2435" i="4"/>
  <c r="G2435" i="4"/>
  <c r="C2436" i="4"/>
  <c r="H2436" i="4" s="1"/>
  <c r="D2436" i="4"/>
  <c r="E2436" i="4"/>
  <c r="F2436" i="4"/>
  <c r="G2436" i="4"/>
  <c r="C2437" i="4"/>
  <c r="H2437" i="4" s="1"/>
  <c r="D2437" i="4"/>
  <c r="E2437" i="4"/>
  <c r="F2437" i="4"/>
  <c r="G2437" i="4"/>
  <c r="C2438" i="4"/>
  <c r="H2438" i="4" s="1"/>
  <c r="D2438" i="4"/>
  <c r="E2438" i="4"/>
  <c r="F2438" i="4"/>
  <c r="G2438" i="4"/>
  <c r="C2439" i="4"/>
  <c r="H2439" i="4" s="1"/>
  <c r="D2439" i="4"/>
  <c r="E2439" i="4"/>
  <c r="F2439" i="4"/>
  <c r="G2439" i="4"/>
  <c r="C2440" i="4"/>
  <c r="H2440" i="4" s="1"/>
  <c r="D2440" i="4"/>
  <c r="E2440" i="4"/>
  <c r="F2440" i="4"/>
  <c r="G2440" i="4"/>
  <c r="C2441" i="4"/>
  <c r="H2441" i="4" s="1"/>
  <c r="D2441" i="4"/>
  <c r="E2441" i="4"/>
  <c r="F2441" i="4"/>
  <c r="G2441" i="4"/>
  <c r="C2442" i="4"/>
  <c r="H2442" i="4" s="1"/>
  <c r="D2442" i="4"/>
  <c r="E2442" i="4"/>
  <c r="F2442" i="4"/>
  <c r="G2442" i="4"/>
  <c r="C2443" i="4"/>
  <c r="H2443" i="4" s="1"/>
  <c r="D2443" i="4"/>
  <c r="E2443" i="4"/>
  <c r="F2443" i="4"/>
  <c r="G2443" i="4"/>
  <c r="C2444" i="4"/>
  <c r="H2444" i="4" s="1"/>
  <c r="D2444" i="4"/>
  <c r="E2444" i="4"/>
  <c r="F2444" i="4"/>
  <c r="G2444" i="4"/>
  <c r="C2445" i="4"/>
  <c r="H2445" i="4" s="1"/>
  <c r="D2445" i="4"/>
  <c r="E2445" i="4"/>
  <c r="F2445" i="4"/>
  <c r="G2445" i="4"/>
  <c r="C2446" i="4"/>
  <c r="H2446" i="4" s="1"/>
  <c r="D2446" i="4"/>
  <c r="E2446" i="4"/>
  <c r="F2446" i="4"/>
  <c r="G2446" i="4"/>
  <c r="C2447" i="4"/>
  <c r="H2447" i="4" s="1"/>
  <c r="D2447" i="4"/>
  <c r="E2447" i="4"/>
  <c r="F2447" i="4"/>
  <c r="G2447" i="4"/>
  <c r="C2448" i="4"/>
  <c r="H2448" i="4" s="1"/>
  <c r="D2448" i="4"/>
  <c r="E2448" i="4"/>
  <c r="F2448" i="4"/>
  <c r="G2448" i="4"/>
  <c r="C2449" i="4"/>
  <c r="H2449" i="4" s="1"/>
  <c r="D2449" i="4"/>
  <c r="E2449" i="4"/>
  <c r="F2449" i="4"/>
  <c r="G2449" i="4"/>
  <c r="C2450" i="4"/>
  <c r="H2450" i="4" s="1"/>
  <c r="D2450" i="4"/>
  <c r="E2450" i="4"/>
  <c r="F2450" i="4"/>
  <c r="G2450" i="4"/>
  <c r="C2451" i="4"/>
  <c r="H2451" i="4" s="1"/>
  <c r="D2451" i="4"/>
  <c r="E2451" i="4"/>
  <c r="F2451" i="4"/>
  <c r="G2451" i="4"/>
  <c r="C2452" i="4"/>
  <c r="H2452" i="4" s="1"/>
  <c r="D2452" i="4"/>
  <c r="E2452" i="4"/>
  <c r="F2452" i="4"/>
  <c r="G2452" i="4"/>
  <c r="C2453" i="4"/>
  <c r="H2453" i="4" s="1"/>
  <c r="D2453" i="4"/>
  <c r="E2453" i="4"/>
  <c r="F2453" i="4"/>
  <c r="G2453" i="4"/>
  <c r="C2454" i="4"/>
  <c r="H2454" i="4" s="1"/>
  <c r="D2454" i="4"/>
  <c r="E2454" i="4"/>
  <c r="F2454" i="4"/>
  <c r="G2454" i="4"/>
  <c r="C2455" i="4"/>
  <c r="H2455" i="4" s="1"/>
  <c r="D2455" i="4"/>
  <c r="E2455" i="4"/>
  <c r="F2455" i="4"/>
  <c r="G2455" i="4"/>
  <c r="C2456" i="4"/>
  <c r="H2456" i="4" s="1"/>
  <c r="D2456" i="4"/>
  <c r="E2456" i="4"/>
  <c r="F2456" i="4"/>
  <c r="G2456" i="4"/>
  <c r="C2457" i="4"/>
  <c r="H2457" i="4" s="1"/>
  <c r="D2457" i="4"/>
  <c r="E2457" i="4"/>
  <c r="F2457" i="4"/>
  <c r="G2457" i="4"/>
  <c r="C2458" i="4"/>
  <c r="H2458" i="4" s="1"/>
  <c r="D2458" i="4"/>
  <c r="E2458" i="4"/>
  <c r="F2458" i="4"/>
  <c r="G2458" i="4"/>
  <c r="C2459" i="4"/>
  <c r="H2459" i="4" s="1"/>
  <c r="D2459" i="4"/>
  <c r="E2459" i="4"/>
  <c r="F2459" i="4"/>
  <c r="G2459" i="4"/>
  <c r="C2460" i="4"/>
  <c r="H2460" i="4" s="1"/>
  <c r="D2460" i="4"/>
  <c r="E2460" i="4"/>
  <c r="F2460" i="4"/>
  <c r="G2460" i="4"/>
  <c r="C2461" i="4"/>
  <c r="H2461" i="4" s="1"/>
  <c r="D2461" i="4"/>
  <c r="E2461" i="4"/>
  <c r="F2461" i="4"/>
  <c r="G2461" i="4"/>
  <c r="C2462" i="4"/>
  <c r="H2462" i="4" s="1"/>
  <c r="D2462" i="4"/>
  <c r="E2462" i="4"/>
  <c r="F2462" i="4"/>
  <c r="G2462" i="4"/>
  <c r="C2463" i="4"/>
  <c r="H2463" i="4" s="1"/>
  <c r="D2463" i="4"/>
  <c r="E2463" i="4"/>
  <c r="F2463" i="4"/>
  <c r="G2463" i="4"/>
  <c r="C2464" i="4"/>
  <c r="H2464" i="4" s="1"/>
  <c r="D2464" i="4"/>
  <c r="E2464" i="4"/>
  <c r="F2464" i="4"/>
  <c r="G2464" i="4"/>
  <c r="C2465" i="4"/>
  <c r="H2465" i="4" s="1"/>
  <c r="D2465" i="4"/>
  <c r="E2465" i="4"/>
  <c r="F2465" i="4"/>
  <c r="G2465" i="4"/>
  <c r="C2466" i="4"/>
  <c r="H2466" i="4" s="1"/>
  <c r="D2466" i="4"/>
  <c r="E2466" i="4"/>
  <c r="F2466" i="4"/>
  <c r="G2466" i="4"/>
  <c r="C2467" i="4"/>
  <c r="H2467" i="4" s="1"/>
  <c r="D2467" i="4"/>
  <c r="E2467" i="4"/>
  <c r="F2467" i="4"/>
  <c r="G2467" i="4"/>
  <c r="C2468" i="4"/>
  <c r="H2468" i="4" s="1"/>
  <c r="D2468" i="4"/>
  <c r="E2468" i="4"/>
  <c r="F2468" i="4"/>
  <c r="G2468" i="4"/>
  <c r="C2469" i="4"/>
  <c r="H2469" i="4" s="1"/>
  <c r="D2469" i="4"/>
  <c r="E2469" i="4"/>
  <c r="F2469" i="4"/>
  <c r="G2469" i="4"/>
  <c r="C2470" i="4"/>
  <c r="H2470" i="4" s="1"/>
  <c r="D2470" i="4"/>
  <c r="E2470" i="4"/>
  <c r="F2470" i="4"/>
  <c r="G2470" i="4"/>
  <c r="C2471" i="4"/>
  <c r="H2471" i="4" s="1"/>
  <c r="D2471" i="4"/>
  <c r="E2471" i="4"/>
  <c r="F2471" i="4"/>
  <c r="G2471" i="4"/>
  <c r="C2472" i="4"/>
  <c r="H2472" i="4" s="1"/>
  <c r="D2472" i="4"/>
  <c r="E2472" i="4"/>
  <c r="F2472" i="4"/>
  <c r="G2472" i="4"/>
  <c r="C2473" i="4"/>
  <c r="H2473" i="4" s="1"/>
  <c r="D2473" i="4"/>
  <c r="E2473" i="4"/>
  <c r="F2473" i="4"/>
  <c r="G2473" i="4"/>
  <c r="C2474" i="4"/>
  <c r="H2474" i="4" s="1"/>
  <c r="D2474" i="4"/>
  <c r="E2474" i="4"/>
  <c r="F2474" i="4"/>
  <c r="G2474" i="4"/>
  <c r="C2475" i="4"/>
  <c r="H2475" i="4" s="1"/>
  <c r="D2475" i="4"/>
  <c r="E2475" i="4"/>
  <c r="F2475" i="4"/>
  <c r="G2475" i="4"/>
  <c r="C2476" i="4"/>
  <c r="H2476" i="4" s="1"/>
  <c r="D2476" i="4"/>
  <c r="E2476" i="4"/>
  <c r="F2476" i="4"/>
  <c r="G2476" i="4"/>
  <c r="C2477" i="4"/>
  <c r="H2477" i="4" s="1"/>
  <c r="D2477" i="4"/>
  <c r="E2477" i="4"/>
  <c r="F2477" i="4"/>
  <c r="G2477" i="4"/>
  <c r="C2478" i="4"/>
  <c r="H2478" i="4" s="1"/>
  <c r="D2478" i="4"/>
  <c r="E2478" i="4"/>
  <c r="F2478" i="4"/>
  <c r="G2478" i="4"/>
  <c r="C2479" i="4"/>
  <c r="H2479" i="4" s="1"/>
  <c r="D2479" i="4"/>
  <c r="E2479" i="4"/>
  <c r="F2479" i="4"/>
  <c r="G2479" i="4"/>
  <c r="C2480" i="4"/>
  <c r="H2480" i="4" s="1"/>
  <c r="D2480" i="4"/>
  <c r="E2480" i="4"/>
  <c r="F2480" i="4"/>
  <c r="G2480" i="4"/>
  <c r="C2481" i="4"/>
  <c r="H2481" i="4" s="1"/>
  <c r="D2481" i="4"/>
  <c r="E2481" i="4"/>
  <c r="F2481" i="4"/>
  <c r="G2481" i="4"/>
  <c r="C2482" i="4"/>
  <c r="H2482" i="4" s="1"/>
  <c r="D2482" i="4"/>
  <c r="E2482" i="4"/>
  <c r="F2482" i="4"/>
  <c r="G2482" i="4"/>
  <c r="C2483" i="4"/>
  <c r="H2483" i="4" s="1"/>
  <c r="D2483" i="4"/>
  <c r="E2483" i="4"/>
  <c r="F2483" i="4"/>
  <c r="G2483" i="4"/>
  <c r="C2484" i="4"/>
  <c r="H2484" i="4" s="1"/>
  <c r="D2484" i="4"/>
  <c r="E2484" i="4"/>
  <c r="F2484" i="4"/>
  <c r="G2484" i="4"/>
  <c r="C2485" i="4"/>
  <c r="H2485" i="4" s="1"/>
  <c r="D2485" i="4"/>
  <c r="E2485" i="4"/>
  <c r="F2485" i="4"/>
  <c r="G2485" i="4"/>
  <c r="C2486" i="4"/>
  <c r="H2486" i="4" s="1"/>
  <c r="D2486" i="4"/>
  <c r="E2486" i="4"/>
  <c r="F2486" i="4"/>
  <c r="G2486" i="4"/>
  <c r="C2487" i="4"/>
  <c r="H2487" i="4" s="1"/>
  <c r="D2487" i="4"/>
  <c r="E2487" i="4"/>
  <c r="F2487" i="4"/>
  <c r="G2487" i="4"/>
  <c r="C2488" i="4"/>
  <c r="H2488" i="4" s="1"/>
  <c r="D2488" i="4"/>
  <c r="E2488" i="4"/>
  <c r="F2488" i="4"/>
  <c r="G2488" i="4"/>
  <c r="C2489" i="4"/>
  <c r="H2489" i="4" s="1"/>
  <c r="D2489" i="4"/>
  <c r="E2489" i="4"/>
  <c r="F2489" i="4"/>
  <c r="G2489" i="4"/>
  <c r="C2490" i="4"/>
  <c r="H2490" i="4" s="1"/>
  <c r="D2490" i="4"/>
  <c r="E2490" i="4"/>
  <c r="F2490" i="4"/>
  <c r="G2490" i="4"/>
  <c r="C2491" i="4"/>
  <c r="H2491" i="4" s="1"/>
  <c r="D2491" i="4"/>
  <c r="E2491" i="4"/>
  <c r="F2491" i="4"/>
  <c r="G2491" i="4"/>
  <c r="C2492" i="4"/>
  <c r="H2492" i="4" s="1"/>
  <c r="D2492" i="4"/>
  <c r="E2492" i="4"/>
  <c r="F2492" i="4"/>
  <c r="G2492" i="4"/>
  <c r="C2493" i="4"/>
  <c r="H2493" i="4" s="1"/>
  <c r="D2493" i="4"/>
  <c r="E2493" i="4"/>
  <c r="F2493" i="4"/>
  <c r="G2493" i="4"/>
  <c r="C2494" i="4"/>
  <c r="H2494" i="4" s="1"/>
  <c r="D2494" i="4"/>
  <c r="E2494" i="4"/>
  <c r="F2494" i="4"/>
  <c r="G2494" i="4"/>
  <c r="C2495" i="4"/>
  <c r="H2495" i="4" s="1"/>
  <c r="D2495" i="4"/>
  <c r="E2495" i="4"/>
  <c r="F2495" i="4"/>
  <c r="G2495" i="4"/>
  <c r="C2496" i="4"/>
  <c r="H2496" i="4" s="1"/>
  <c r="D2496" i="4"/>
  <c r="E2496" i="4"/>
  <c r="F2496" i="4"/>
  <c r="G2496" i="4"/>
  <c r="C2497" i="4"/>
  <c r="H2497" i="4" s="1"/>
  <c r="D2497" i="4"/>
  <c r="E2497" i="4"/>
  <c r="F2497" i="4"/>
  <c r="G2497" i="4"/>
  <c r="C2498" i="4"/>
  <c r="H2498" i="4" s="1"/>
  <c r="D2498" i="4"/>
  <c r="E2498" i="4"/>
  <c r="F2498" i="4"/>
  <c r="G2498" i="4"/>
  <c r="C2499" i="4"/>
  <c r="H2499" i="4" s="1"/>
  <c r="D2499" i="4"/>
  <c r="E2499" i="4"/>
  <c r="F2499" i="4"/>
  <c r="G2499" i="4"/>
  <c r="C2500" i="4"/>
  <c r="H2500" i="4" s="1"/>
  <c r="D2500" i="4"/>
  <c r="E2500" i="4"/>
  <c r="F2500" i="4"/>
  <c r="G2500" i="4"/>
  <c r="C2501" i="4"/>
  <c r="H2501" i="4" s="1"/>
  <c r="D2501" i="4"/>
  <c r="E2501" i="4"/>
  <c r="F2501" i="4"/>
  <c r="G2501" i="4"/>
  <c r="C2502" i="4"/>
  <c r="H2502" i="4" s="1"/>
  <c r="D2502" i="4"/>
  <c r="E2502" i="4"/>
  <c r="F2502" i="4"/>
  <c r="G2502" i="4"/>
  <c r="C2503" i="4"/>
  <c r="H2503" i="4" s="1"/>
  <c r="D2503" i="4"/>
  <c r="E2503" i="4"/>
  <c r="F2503" i="4"/>
  <c r="G2503" i="4"/>
  <c r="C2504" i="4"/>
  <c r="H2504" i="4" s="1"/>
  <c r="D2504" i="4"/>
  <c r="E2504" i="4"/>
  <c r="F2504" i="4"/>
  <c r="G2504" i="4"/>
  <c r="C2505" i="4"/>
  <c r="H2505" i="4" s="1"/>
  <c r="D2505" i="4"/>
  <c r="E2505" i="4"/>
  <c r="F2505" i="4"/>
  <c r="G2505" i="4"/>
  <c r="C2506" i="4"/>
  <c r="H2506" i="4" s="1"/>
  <c r="D2506" i="4"/>
  <c r="E2506" i="4"/>
  <c r="F2506" i="4"/>
  <c r="G2506" i="4"/>
  <c r="C2507" i="4"/>
  <c r="H2507" i="4" s="1"/>
  <c r="D2507" i="4"/>
  <c r="E2507" i="4"/>
  <c r="F2507" i="4"/>
  <c r="G2507" i="4"/>
  <c r="C2508" i="4"/>
  <c r="H2508" i="4" s="1"/>
  <c r="D2508" i="4"/>
  <c r="E2508" i="4"/>
  <c r="F2508" i="4"/>
  <c r="G2508" i="4"/>
  <c r="C2509" i="4"/>
  <c r="H2509" i="4" s="1"/>
  <c r="D2509" i="4"/>
  <c r="E2509" i="4"/>
  <c r="F2509" i="4"/>
  <c r="G2509" i="4"/>
  <c r="C2510" i="4"/>
  <c r="H2510" i="4" s="1"/>
  <c r="D2510" i="4"/>
  <c r="E2510" i="4"/>
  <c r="F2510" i="4"/>
  <c r="G2510" i="4"/>
  <c r="C2511" i="4"/>
  <c r="H2511" i="4" s="1"/>
  <c r="D2511" i="4"/>
  <c r="E2511" i="4"/>
  <c r="F2511" i="4"/>
  <c r="G2511" i="4"/>
  <c r="C2512" i="4"/>
  <c r="H2512" i="4" s="1"/>
  <c r="D2512" i="4"/>
  <c r="E2512" i="4"/>
  <c r="F2512" i="4"/>
  <c r="G2512" i="4"/>
  <c r="C2513" i="4"/>
  <c r="H2513" i="4" s="1"/>
  <c r="D2513" i="4"/>
  <c r="E2513" i="4"/>
  <c r="F2513" i="4"/>
  <c r="G2513" i="4"/>
  <c r="C2514" i="4"/>
  <c r="H2514" i="4" s="1"/>
  <c r="D2514" i="4"/>
  <c r="E2514" i="4"/>
  <c r="F2514" i="4"/>
  <c r="G2514" i="4"/>
  <c r="C2515" i="4"/>
  <c r="H2515" i="4" s="1"/>
  <c r="D2515" i="4"/>
  <c r="E2515" i="4"/>
  <c r="F2515" i="4"/>
  <c r="G2515" i="4"/>
  <c r="C2516" i="4"/>
  <c r="H2516" i="4" s="1"/>
  <c r="D2516" i="4"/>
  <c r="E2516" i="4"/>
  <c r="F2516" i="4"/>
  <c r="G2516" i="4"/>
  <c r="C2517" i="4"/>
  <c r="H2517" i="4" s="1"/>
  <c r="D2517" i="4"/>
  <c r="E2517" i="4"/>
  <c r="F2517" i="4"/>
  <c r="G2517" i="4"/>
  <c r="C2518" i="4"/>
  <c r="H2518" i="4" s="1"/>
  <c r="D2518" i="4"/>
  <c r="E2518" i="4"/>
  <c r="F2518" i="4"/>
  <c r="G2518" i="4"/>
  <c r="C2519" i="4"/>
  <c r="H2519" i="4" s="1"/>
  <c r="D2519" i="4"/>
  <c r="E2519" i="4"/>
  <c r="F2519" i="4"/>
  <c r="G2519" i="4"/>
  <c r="C2520" i="4"/>
  <c r="H2520" i="4" s="1"/>
  <c r="D2520" i="4"/>
  <c r="E2520" i="4"/>
  <c r="F2520" i="4"/>
  <c r="G2520" i="4"/>
  <c r="C2521" i="4"/>
  <c r="H2521" i="4" s="1"/>
  <c r="D2521" i="4"/>
  <c r="E2521" i="4"/>
  <c r="F2521" i="4"/>
  <c r="G2521" i="4"/>
  <c r="C2522" i="4"/>
  <c r="H2522" i="4" s="1"/>
  <c r="D2522" i="4"/>
  <c r="E2522" i="4"/>
  <c r="F2522" i="4"/>
  <c r="G2522" i="4"/>
  <c r="C2523" i="4"/>
  <c r="H2523" i="4" s="1"/>
  <c r="D2523" i="4"/>
  <c r="E2523" i="4"/>
  <c r="F2523" i="4"/>
  <c r="G2523" i="4"/>
  <c r="C2524" i="4"/>
  <c r="H2524" i="4" s="1"/>
  <c r="D2524" i="4"/>
  <c r="E2524" i="4"/>
  <c r="F2524" i="4"/>
  <c r="G2524" i="4"/>
  <c r="C2525" i="4"/>
  <c r="H2525" i="4" s="1"/>
  <c r="D2525" i="4"/>
  <c r="E2525" i="4"/>
  <c r="F2525" i="4"/>
  <c r="G2525" i="4"/>
  <c r="C2526" i="4"/>
  <c r="H2526" i="4" s="1"/>
  <c r="D2526" i="4"/>
  <c r="E2526" i="4"/>
  <c r="F2526" i="4"/>
  <c r="G2526" i="4"/>
  <c r="C2527" i="4"/>
  <c r="H2527" i="4" s="1"/>
  <c r="D2527" i="4"/>
  <c r="E2527" i="4"/>
  <c r="F2527" i="4"/>
  <c r="G2527" i="4"/>
  <c r="C2528" i="4"/>
  <c r="H2528" i="4" s="1"/>
  <c r="D2528" i="4"/>
  <c r="E2528" i="4"/>
  <c r="F2528" i="4"/>
  <c r="G2528" i="4"/>
  <c r="C2529" i="4"/>
  <c r="H2529" i="4" s="1"/>
  <c r="D2529" i="4"/>
  <c r="E2529" i="4"/>
  <c r="F2529" i="4"/>
  <c r="G2529" i="4"/>
  <c r="C2530" i="4"/>
  <c r="H2530" i="4" s="1"/>
  <c r="D2530" i="4"/>
  <c r="E2530" i="4"/>
  <c r="F2530" i="4"/>
  <c r="G2530" i="4"/>
  <c r="C2531" i="4"/>
  <c r="H2531" i="4" s="1"/>
  <c r="D2531" i="4"/>
  <c r="E2531" i="4"/>
  <c r="F2531" i="4"/>
  <c r="G2531" i="4"/>
  <c r="C2532" i="4"/>
  <c r="H2532" i="4" s="1"/>
  <c r="D2532" i="4"/>
  <c r="E2532" i="4"/>
  <c r="F2532" i="4"/>
  <c r="G2532" i="4"/>
  <c r="C2533" i="4"/>
  <c r="H2533" i="4" s="1"/>
  <c r="D2533" i="4"/>
  <c r="E2533" i="4"/>
  <c r="F2533" i="4"/>
  <c r="G2533" i="4"/>
  <c r="C2534" i="4"/>
  <c r="H2534" i="4" s="1"/>
  <c r="D2534" i="4"/>
  <c r="E2534" i="4"/>
  <c r="F2534" i="4"/>
  <c r="G2534" i="4"/>
  <c r="C2535" i="4"/>
  <c r="H2535" i="4" s="1"/>
  <c r="D2535" i="4"/>
  <c r="E2535" i="4"/>
  <c r="F2535" i="4"/>
  <c r="G2535" i="4"/>
  <c r="C2536" i="4"/>
  <c r="H2536" i="4" s="1"/>
  <c r="D2536" i="4"/>
  <c r="E2536" i="4"/>
  <c r="F2536" i="4"/>
  <c r="G2536" i="4"/>
  <c r="C2537" i="4"/>
  <c r="H2537" i="4" s="1"/>
  <c r="D2537" i="4"/>
  <c r="E2537" i="4"/>
  <c r="F2537" i="4"/>
  <c r="G2537" i="4"/>
  <c r="C2538" i="4"/>
  <c r="H2538" i="4" s="1"/>
  <c r="D2538" i="4"/>
  <c r="E2538" i="4"/>
  <c r="F2538" i="4"/>
  <c r="G2538" i="4"/>
  <c r="C2539" i="4"/>
  <c r="H2539" i="4" s="1"/>
  <c r="D2539" i="4"/>
  <c r="E2539" i="4"/>
  <c r="F2539" i="4"/>
  <c r="G2539" i="4"/>
  <c r="C2540" i="4"/>
  <c r="H2540" i="4" s="1"/>
  <c r="D2540" i="4"/>
  <c r="E2540" i="4"/>
  <c r="F2540" i="4"/>
  <c r="G2540" i="4"/>
  <c r="C2541" i="4"/>
  <c r="H2541" i="4" s="1"/>
  <c r="D2541" i="4"/>
  <c r="E2541" i="4"/>
  <c r="F2541" i="4"/>
  <c r="G2541" i="4"/>
  <c r="C2542" i="4"/>
  <c r="H2542" i="4" s="1"/>
  <c r="D2542" i="4"/>
  <c r="E2542" i="4"/>
  <c r="F2542" i="4"/>
  <c r="G2542" i="4"/>
  <c r="C2543" i="4"/>
  <c r="H2543" i="4" s="1"/>
  <c r="D2543" i="4"/>
  <c r="E2543" i="4"/>
  <c r="F2543" i="4"/>
  <c r="G2543" i="4"/>
  <c r="C2544" i="4"/>
  <c r="H2544" i="4" s="1"/>
  <c r="D2544" i="4"/>
  <c r="E2544" i="4"/>
  <c r="F2544" i="4"/>
  <c r="G2544" i="4"/>
  <c r="C2545" i="4"/>
  <c r="H2545" i="4" s="1"/>
  <c r="D2545" i="4"/>
  <c r="E2545" i="4"/>
  <c r="F2545" i="4"/>
  <c r="G2545" i="4"/>
  <c r="C2546" i="4"/>
  <c r="H2546" i="4" s="1"/>
  <c r="D2546" i="4"/>
  <c r="E2546" i="4"/>
  <c r="F2546" i="4"/>
  <c r="G2546" i="4"/>
  <c r="C2547" i="4"/>
  <c r="H2547" i="4" s="1"/>
  <c r="D2547" i="4"/>
  <c r="E2547" i="4"/>
  <c r="F2547" i="4"/>
  <c r="G2547" i="4"/>
  <c r="C2548" i="4"/>
  <c r="H2548" i="4" s="1"/>
  <c r="D2548" i="4"/>
  <c r="E2548" i="4"/>
  <c r="F2548" i="4"/>
  <c r="G2548" i="4"/>
  <c r="C2549" i="4"/>
  <c r="H2549" i="4" s="1"/>
  <c r="D2549" i="4"/>
  <c r="E2549" i="4"/>
  <c r="F2549" i="4"/>
  <c r="G2549" i="4"/>
  <c r="C2550" i="4"/>
  <c r="H2550" i="4" s="1"/>
  <c r="D2550" i="4"/>
  <c r="E2550" i="4"/>
  <c r="F2550" i="4"/>
  <c r="G2550" i="4"/>
  <c r="C2551" i="4"/>
  <c r="H2551" i="4" s="1"/>
  <c r="D2551" i="4"/>
  <c r="E2551" i="4"/>
  <c r="F2551" i="4"/>
  <c r="G2551" i="4"/>
  <c r="C2552" i="4"/>
  <c r="H2552" i="4" s="1"/>
  <c r="D2552" i="4"/>
  <c r="E2552" i="4"/>
  <c r="F2552" i="4"/>
  <c r="G2552" i="4"/>
  <c r="C2553" i="4"/>
  <c r="H2553" i="4" s="1"/>
  <c r="D2553" i="4"/>
  <c r="E2553" i="4"/>
  <c r="F2553" i="4"/>
  <c r="G2553" i="4"/>
  <c r="C2554" i="4"/>
  <c r="H2554" i="4" s="1"/>
  <c r="D2554" i="4"/>
  <c r="E2554" i="4"/>
  <c r="F2554" i="4"/>
  <c r="G2554" i="4"/>
  <c r="C2555" i="4"/>
  <c r="H2555" i="4" s="1"/>
  <c r="D2555" i="4"/>
  <c r="E2555" i="4"/>
  <c r="F2555" i="4"/>
  <c r="G2555" i="4"/>
  <c r="C2556" i="4"/>
  <c r="H2556" i="4" s="1"/>
  <c r="D2556" i="4"/>
  <c r="E2556" i="4"/>
  <c r="F2556" i="4"/>
  <c r="G2556" i="4"/>
  <c r="C2557" i="4"/>
  <c r="H2557" i="4" s="1"/>
  <c r="D2557" i="4"/>
  <c r="E2557" i="4"/>
  <c r="F2557" i="4"/>
  <c r="G2557" i="4"/>
  <c r="C2558" i="4"/>
  <c r="H2558" i="4" s="1"/>
  <c r="D2558" i="4"/>
  <c r="E2558" i="4"/>
  <c r="F2558" i="4"/>
  <c r="G2558" i="4"/>
  <c r="C2559" i="4"/>
  <c r="H2559" i="4" s="1"/>
  <c r="D2559" i="4"/>
  <c r="E2559" i="4"/>
  <c r="F2559" i="4"/>
  <c r="G2559" i="4"/>
  <c r="C2560" i="4"/>
  <c r="H2560" i="4" s="1"/>
  <c r="D2560" i="4"/>
  <c r="E2560" i="4"/>
  <c r="F2560" i="4"/>
  <c r="G2560" i="4"/>
  <c r="C2561" i="4"/>
  <c r="H2561" i="4" s="1"/>
  <c r="D2561" i="4"/>
  <c r="E2561" i="4"/>
  <c r="F2561" i="4"/>
  <c r="G2561" i="4"/>
  <c r="C2562" i="4"/>
  <c r="H2562" i="4" s="1"/>
  <c r="D2562" i="4"/>
  <c r="E2562" i="4"/>
  <c r="F2562" i="4"/>
  <c r="G2562" i="4"/>
  <c r="C2563" i="4"/>
  <c r="H2563" i="4" s="1"/>
  <c r="D2563" i="4"/>
  <c r="E2563" i="4"/>
  <c r="F2563" i="4"/>
  <c r="G2563" i="4"/>
  <c r="C2564" i="4"/>
  <c r="H2564" i="4" s="1"/>
  <c r="D2564" i="4"/>
  <c r="E2564" i="4"/>
  <c r="F2564" i="4"/>
  <c r="G2564" i="4"/>
  <c r="C2565" i="4"/>
  <c r="H2565" i="4" s="1"/>
  <c r="D2565" i="4"/>
  <c r="E2565" i="4"/>
  <c r="F2565" i="4"/>
  <c r="G2565" i="4"/>
  <c r="C2566" i="4"/>
  <c r="H2566" i="4" s="1"/>
  <c r="D2566" i="4"/>
  <c r="E2566" i="4"/>
  <c r="F2566" i="4"/>
  <c r="G2566" i="4"/>
  <c r="C2567" i="4"/>
  <c r="H2567" i="4" s="1"/>
  <c r="D2567" i="4"/>
  <c r="E2567" i="4"/>
  <c r="F2567" i="4"/>
  <c r="G2567" i="4"/>
  <c r="C2568" i="4"/>
  <c r="H2568" i="4" s="1"/>
  <c r="D2568" i="4"/>
  <c r="E2568" i="4"/>
  <c r="F2568" i="4"/>
  <c r="G2568" i="4"/>
  <c r="C2569" i="4"/>
  <c r="H2569" i="4" s="1"/>
  <c r="D2569" i="4"/>
  <c r="E2569" i="4"/>
  <c r="F2569" i="4"/>
  <c r="G2569" i="4"/>
  <c r="C2570" i="4"/>
  <c r="H2570" i="4" s="1"/>
  <c r="D2570" i="4"/>
  <c r="E2570" i="4"/>
  <c r="F2570" i="4"/>
  <c r="G2570" i="4"/>
  <c r="C2571" i="4"/>
  <c r="H2571" i="4" s="1"/>
  <c r="D2571" i="4"/>
  <c r="E2571" i="4"/>
  <c r="F2571" i="4"/>
  <c r="G2571" i="4"/>
  <c r="C2572" i="4"/>
  <c r="H2572" i="4" s="1"/>
  <c r="D2572" i="4"/>
  <c r="E2572" i="4"/>
  <c r="F2572" i="4"/>
  <c r="G2572" i="4"/>
  <c r="C2573" i="4"/>
  <c r="H2573" i="4" s="1"/>
  <c r="D2573" i="4"/>
  <c r="E2573" i="4"/>
  <c r="F2573" i="4"/>
  <c r="G2573" i="4"/>
  <c r="C2574" i="4"/>
  <c r="H2574" i="4" s="1"/>
  <c r="D2574" i="4"/>
  <c r="E2574" i="4"/>
  <c r="F2574" i="4"/>
  <c r="G2574" i="4"/>
  <c r="C2575" i="4"/>
  <c r="H2575" i="4" s="1"/>
  <c r="D2575" i="4"/>
  <c r="E2575" i="4"/>
  <c r="F2575" i="4"/>
  <c r="G2575" i="4"/>
  <c r="C2576" i="4"/>
  <c r="H2576" i="4" s="1"/>
  <c r="D2576" i="4"/>
  <c r="E2576" i="4"/>
  <c r="F2576" i="4"/>
  <c r="G2576" i="4"/>
  <c r="C2577" i="4"/>
  <c r="H2577" i="4" s="1"/>
  <c r="D2577" i="4"/>
  <c r="E2577" i="4"/>
  <c r="F2577" i="4"/>
  <c r="G2577" i="4"/>
  <c r="C2578" i="4"/>
  <c r="H2578" i="4" s="1"/>
  <c r="D2578" i="4"/>
  <c r="E2578" i="4"/>
  <c r="F2578" i="4"/>
  <c r="G2578" i="4"/>
  <c r="C2579" i="4"/>
  <c r="H2579" i="4" s="1"/>
  <c r="D2579" i="4"/>
  <c r="E2579" i="4"/>
  <c r="F2579" i="4"/>
  <c r="G2579" i="4"/>
  <c r="C2580" i="4"/>
  <c r="H2580" i="4" s="1"/>
  <c r="D2580" i="4"/>
  <c r="E2580" i="4"/>
  <c r="F2580" i="4"/>
  <c r="G2580" i="4"/>
  <c r="C2581" i="4"/>
  <c r="H2581" i="4" s="1"/>
  <c r="D2581" i="4"/>
  <c r="E2581" i="4"/>
  <c r="F2581" i="4"/>
  <c r="G2581" i="4"/>
  <c r="C2582" i="4"/>
  <c r="H2582" i="4" s="1"/>
  <c r="D2582" i="4"/>
  <c r="E2582" i="4"/>
  <c r="F2582" i="4"/>
  <c r="G2582" i="4"/>
  <c r="C2583" i="4"/>
  <c r="H2583" i="4" s="1"/>
  <c r="D2583" i="4"/>
  <c r="E2583" i="4"/>
  <c r="F2583" i="4"/>
  <c r="G2583" i="4"/>
  <c r="C2584" i="4"/>
  <c r="H2584" i="4" s="1"/>
  <c r="D2584" i="4"/>
  <c r="E2584" i="4"/>
  <c r="F2584" i="4"/>
  <c r="G2584" i="4"/>
  <c r="C2585" i="4"/>
  <c r="H2585" i="4" s="1"/>
  <c r="D2585" i="4"/>
  <c r="E2585" i="4"/>
  <c r="F2585" i="4"/>
  <c r="G2585" i="4"/>
  <c r="C2586" i="4"/>
  <c r="H2586" i="4" s="1"/>
  <c r="D2586" i="4"/>
  <c r="E2586" i="4"/>
  <c r="F2586" i="4"/>
  <c r="G2586" i="4"/>
  <c r="C2587" i="4"/>
  <c r="H2587" i="4" s="1"/>
  <c r="D2587" i="4"/>
  <c r="E2587" i="4"/>
  <c r="F2587" i="4"/>
  <c r="G2587" i="4"/>
  <c r="C2588" i="4"/>
  <c r="H2588" i="4" s="1"/>
  <c r="D2588" i="4"/>
  <c r="E2588" i="4"/>
  <c r="F2588" i="4"/>
  <c r="G2588" i="4"/>
  <c r="C2589" i="4"/>
  <c r="H2589" i="4" s="1"/>
  <c r="D2589" i="4"/>
  <c r="E2589" i="4"/>
  <c r="F2589" i="4"/>
  <c r="G2589" i="4"/>
  <c r="C2590" i="4"/>
  <c r="H2590" i="4" s="1"/>
  <c r="D2590" i="4"/>
  <c r="E2590" i="4"/>
  <c r="F2590" i="4"/>
  <c r="G2590" i="4"/>
  <c r="C2591" i="4"/>
  <c r="H2591" i="4" s="1"/>
  <c r="D2591" i="4"/>
  <c r="E2591" i="4"/>
  <c r="F2591" i="4"/>
  <c r="G2591" i="4"/>
  <c r="C2592" i="4"/>
  <c r="H2592" i="4" s="1"/>
  <c r="D2592" i="4"/>
  <c r="E2592" i="4"/>
  <c r="F2592" i="4"/>
  <c r="G2592" i="4"/>
  <c r="C2593" i="4"/>
  <c r="H2593" i="4" s="1"/>
  <c r="D2593" i="4"/>
  <c r="E2593" i="4"/>
  <c r="F2593" i="4"/>
  <c r="G2593" i="4"/>
  <c r="C2594" i="4"/>
  <c r="H2594" i="4" s="1"/>
  <c r="D2594" i="4"/>
  <c r="E2594" i="4"/>
  <c r="F2594" i="4"/>
  <c r="G2594" i="4"/>
  <c r="C2595" i="4"/>
  <c r="H2595" i="4" s="1"/>
  <c r="D2595" i="4"/>
  <c r="E2595" i="4"/>
  <c r="F2595" i="4"/>
  <c r="G2595" i="4"/>
  <c r="C2596" i="4"/>
  <c r="H2596" i="4" s="1"/>
  <c r="D2596" i="4"/>
  <c r="E2596" i="4"/>
  <c r="F2596" i="4"/>
  <c r="G2596" i="4"/>
  <c r="C2597" i="4"/>
  <c r="H2597" i="4" s="1"/>
  <c r="D2597" i="4"/>
  <c r="E2597" i="4"/>
  <c r="F2597" i="4"/>
  <c r="G2597" i="4"/>
  <c r="C2598" i="4"/>
  <c r="H2598" i="4" s="1"/>
  <c r="D2598" i="4"/>
  <c r="E2598" i="4"/>
  <c r="F2598" i="4"/>
  <c r="G2598" i="4"/>
  <c r="C2599" i="4"/>
  <c r="H2599" i="4" s="1"/>
  <c r="D2599" i="4"/>
  <c r="E2599" i="4"/>
  <c r="F2599" i="4"/>
  <c r="G2599" i="4"/>
  <c r="C2600" i="4"/>
  <c r="H2600" i="4" s="1"/>
  <c r="D2600" i="4"/>
  <c r="E2600" i="4"/>
  <c r="F2600" i="4"/>
  <c r="G2600" i="4"/>
  <c r="C2601" i="4"/>
  <c r="H2601" i="4" s="1"/>
  <c r="D2601" i="4"/>
  <c r="E2601" i="4"/>
  <c r="F2601" i="4"/>
  <c r="G2601" i="4"/>
  <c r="C2602" i="4"/>
  <c r="H2602" i="4" s="1"/>
  <c r="D2602" i="4"/>
  <c r="E2602" i="4"/>
  <c r="F2602" i="4"/>
  <c r="G2602" i="4"/>
  <c r="C2603" i="4"/>
  <c r="H2603" i="4" s="1"/>
  <c r="D2603" i="4"/>
  <c r="E2603" i="4"/>
  <c r="F2603" i="4"/>
  <c r="G2603" i="4"/>
  <c r="C2604" i="4"/>
  <c r="H2604" i="4" s="1"/>
  <c r="D2604" i="4"/>
  <c r="E2604" i="4"/>
  <c r="F2604" i="4"/>
  <c r="G2604" i="4"/>
  <c r="C2605" i="4"/>
  <c r="H2605" i="4" s="1"/>
  <c r="D2605" i="4"/>
  <c r="E2605" i="4"/>
  <c r="F2605" i="4"/>
  <c r="G2605" i="4"/>
  <c r="C2606" i="4"/>
  <c r="H2606" i="4" s="1"/>
  <c r="D2606" i="4"/>
  <c r="E2606" i="4"/>
  <c r="F2606" i="4"/>
  <c r="G2606" i="4"/>
  <c r="C2607" i="4"/>
  <c r="H2607" i="4" s="1"/>
  <c r="D2607" i="4"/>
  <c r="E2607" i="4"/>
  <c r="F2607" i="4"/>
  <c r="G2607" i="4"/>
  <c r="C2608" i="4"/>
  <c r="H2608" i="4" s="1"/>
  <c r="D2608" i="4"/>
  <c r="E2608" i="4"/>
  <c r="F2608" i="4"/>
  <c r="G2608" i="4"/>
  <c r="C2609" i="4"/>
  <c r="H2609" i="4" s="1"/>
  <c r="D2609" i="4"/>
  <c r="E2609" i="4"/>
  <c r="F2609" i="4"/>
  <c r="G2609" i="4"/>
  <c r="C2610" i="4"/>
  <c r="H2610" i="4" s="1"/>
  <c r="D2610" i="4"/>
  <c r="E2610" i="4"/>
  <c r="F2610" i="4"/>
  <c r="G2610" i="4"/>
  <c r="C2611" i="4"/>
  <c r="H2611" i="4" s="1"/>
  <c r="D2611" i="4"/>
  <c r="E2611" i="4"/>
  <c r="F2611" i="4"/>
  <c r="G2611" i="4"/>
  <c r="C2612" i="4"/>
  <c r="H2612" i="4" s="1"/>
  <c r="D2612" i="4"/>
  <c r="E2612" i="4"/>
  <c r="F2612" i="4"/>
  <c r="G2612" i="4"/>
  <c r="C2613" i="4"/>
  <c r="H2613" i="4" s="1"/>
  <c r="D2613" i="4"/>
  <c r="E2613" i="4"/>
  <c r="F2613" i="4"/>
  <c r="G2613" i="4"/>
  <c r="C2614" i="4"/>
  <c r="H2614" i="4" s="1"/>
  <c r="D2614" i="4"/>
  <c r="E2614" i="4"/>
  <c r="F2614" i="4"/>
  <c r="G2614" i="4"/>
  <c r="C2615" i="4"/>
  <c r="H2615" i="4" s="1"/>
  <c r="D2615" i="4"/>
  <c r="E2615" i="4"/>
  <c r="F2615" i="4"/>
  <c r="G2615" i="4"/>
  <c r="C2616" i="4"/>
  <c r="H2616" i="4" s="1"/>
  <c r="D2616" i="4"/>
  <c r="E2616" i="4"/>
  <c r="F2616" i="4"/>
  <c r="G2616" i="4"/>
  <c r="C2617" i="4"/>
  <c r="H2617" i="4" s="1"/>
  <c r="D2617" i="4"/>
  <c r="E2617" i="4"/>
  <c r="F2617" i="4"/>
  <c r="G2617" i="4"/>
  <c r="C2618" i="4"/>
  <c r="H2618" i="4" s="1"/>
  <c r="D2618" i="4"/>
  <c r="E2618" i="4"/>
  <c r="F2618" i="4"/>
  <c r="G2618" i="4"/>
  <c r="C2619" i="4"/>
  <c r="H2619" i="4" s="1"/>
  <c r="D2619" i="4"/>
  <c r="E2619" i="4"/>
  <c r="F2619" i="4"/>
  <c r="G2619" i="4"/>
  <c r="C2620" i="4"/>
  <c r="H2620" i="4" s="1"/>
  <c r="D2620" i="4"/>
  <c r="E2620" i="4"/>
  <c r="F2620" i="4"/>
  <c r="G2620" i="4"/>
  <c r="C2621" i="4"/>
  <c r="H2621" i="4" s="1"/>
  <c r="D2621" i="4"/>
  <c r="E2621" i="4"/>
  <c r="F2621" i="4"/>
  <c r="G2621" i="4"/>
  <c r="C2622" i="4"/>
  <c r="H2622" i="4" s="1"/>
  <c r="D2622" i="4"/>
  <c r="E2622" i="4"/>
  <c r="F2622" i="4"/>
  <c r="G2622" i="4"/>
  <c r="C2623" i="4"/>
  <c r="H2623" i="4" s="1"/>
  <c r="D2623" i="4"/>
  <c r="E2623" i="4"/>
  <c r="F2623" i="4"/>
  <c r="G2623" i="4"/>
  <c r="C2624" i="4"/>
  <c r="H2624" i="4" s="1"/>
  <c r="D2624" i="4"/>
  <c r="E2624" i="4"/>
  <c r="F2624" i="4"/>
  <c r="G2624" i="4"/>
  <c r="C2625" i="4"/>
  <c r="H2625" i="4" s="1"/>
  <c r="D2625" i="4"/>
  <c r="E2625" i="4"/>
  <c r="F2625" i="4"/>
  <c r="G2625" i="4"/>
  <c r="C2626" i="4"/>
  <c r="H2626" i="4" s="1"/>
  <c r="D2626" i="4"/>
  <c r="E2626" i="4"/>
  <c r="F2626" i="4"/>
  <c r="G2626" i="4"/>
  <c r="C2627" i="4"/>
  <c r="H2627" i="4" s="1"/>
  <c r="D2627" i="4"/>
  <c r="E2627" i="4"/>
  <c r="F2627" i="4"/>
  <c r="G2627" i="4"/>
  <c r="C2628" i="4"/>
  <c r="H2628" i="4" s="1"/>
  <c r="D2628" i="4"/>
  <c r="E2628" i="4"/>
  <c r="F2628" i="4"/>
  <c r="G2628" i="4"/>
  <c r="C2629" i="4"/>
  <c r="H2629" i="4" s="1"/>
  <c r="D2629" i="4"/>
  <c r="E2629" i="4"/>
  <c r="F2629" i="4"/>
  <c r="G2629" i="4"/>
  <c r="C2630" i="4"/>
  <c r="H2630" i="4" s="1"/>
  <c r="D2630" i="4"/>
  <c r="E2630" i="4"/>
  <c r="F2630" i="4"/>
  <c r="G2630" i="4"/>
  <c r="C2631" i="4"/>
  <c r="H2631" i="4" s="1"/>
  <c r="D2631" i="4"/>
  <c r="E2631" i="4"/>
  <c r="F2631" i="4"/>
  <c r="G2631" i="4"/>
  <c r="C2632" i="4"/>
  <c r="H2632" i="4" s="1"/>
  <c r="D2632" i="4"/>
  <c r="E2632" i="4"/>
  <c r="F2632" i="4"/>
  <c r="G2632" i="4"/>
  <c r="C2633" i="4"/>
  <c r="H2633" i="4" s="1"/>
  <c r="D2633" i="4"/>
  <c r="E2633" i="4"/>
  <c r="F2633" i="4"/>
  <c r="G2633" i="4"/>
  <c r="C2634" i="4"/>
  <c r="H2634" i="4" s="1"/>
  <c r="D2634" i="4"/>
  <c r="E2634" i="4"/>
  <c r="F2634" i="4"/>
  <c r="G2634" i="4"/>
  <c r="C2635" i="4"/>
  <c r="H2635" i="4" s="1"/>
  <c r="D2635" i="4"/>
  <c r="E2635" i="4"/>
  <c r="F2635" i="4"/>
  <c r="G2635" i="4"/>
  <c r="C2636" i="4"/>
  <c r="H2636" i="4" s="1"/>
  <c r="D2636" i="4"/>
  <c r="E2636" i="4"/>
  <c r="F2636" i="4"/>
  <c r="G2636" i="4"/>
  <c r="C2637" i="4"/>
  <c r="H2637" i="4" s="1"/>
  <c r="D2637" i="4"/>
  <c r="E2637" i="4"/>
  <c r="F2637" i="4"/>
  <c r="G2637" i="4"/>
  <c r="C2638" i="4"/>
  <c r="H2638" i="4" s="1"/>
  <c r="D2638" i="4"/>
  <c r="E2638" i="4"/>
  <c r="F2638" i="4"/>
  <c r="G2638" i="4"/>
  <c r="C2639" i="4"/>
  <c r="H2639" i="4" s="1"/>
  <c r="D2639" i="4"/>
  <c r="E2639" i="4"/>
  <c r="F2639" i="4"/>
  <c r="G2639" i="4"/>
  <c r="C2640" i="4"/>
  <c r="H2640" i="4" s="1"/>
  <c r="D2640" i="4"/>
  <c r="E2640" i="4"/>
  <c r="F2640" i="4"/>
  <c r="G2640" i="4"/>
  <c r="C2641" i="4"/>
  <c r="H2641" i="4" s="1"/>
  <c r="D2641" i="4"/>
  <c r="E2641" i="4"/>
  <c r="F2641" i="4"/>
  <c r="G2641" i="4"/>
  <c r="C2642" i="4"/>
  <c r="H2642" i="4" s="1"/>
  <c r="D2642" i="4"/>
  <c r="E2642" i="4"/>
  <c r="F2642" i="4"/>
  <c r="G2642" i="4"/>
  <c r="C2643" i="4"/>
  <c r="H2643" i="4" s="1"/>
  <c r="D2643" i="4"/>
  <c r="E2643" i="4"/>
  <c r="F2643" i="4"/>
  <c r="G2643" i="4"/>
  <c r="C2644" i="4"/>
  <c r="H2644" i="4" s="1"/>
  <c r="D2644" i="4"/>
  <c r="E2644" i="4"/>
  <c r="F2644" i="4"/>
  <c r="G2644" i="4"/>
  <c r="C2645" i="4"/>
  <c r="H2645" i="4" s="1"/>
  <c r="D2645" i="4"/>
  <c r="E2645" i="4"/>
  <c r="F2645" i="4"/>
  <c r="G2645" i="4"/>
  <c r="C2646" i="4"/>
  <c r="H2646" i="4" s="1"/>
  <c r="D2646" i="4"/>
  <c r="E2646" i="4"/>
  <c r="F2646" i="4"/>
  <c r="G2646" i="4"/>
  <c r="C2647" i="4"/>
  <c r="H2647" i="4" s="1"/>
  <c r="D2647" i="4"/>
  <c r="E2647" i="4"/>
  <c r="F2647" i="4"/>
  <c r="G2647" i="4"/>
  <c r="C2648" i="4"/>
  <c r="H2648" i="4" s="1"/>
  <c r="D2648" i="4"/>
  <c r="E2648" i="4"/>
  <c r="F2648" i="4"/>
  <c r="G2648" i="4"/>
  <c r="C2649" i="4"/>
  <c r="H2649" i="4" s="1"/>
  <c r="D2649" i="4"/>
  <c r="E2649" i="4"/>
  <c r="F2649" i="4"/>
  <c r="G2649" i="4"/>
  <c r="C2650" i="4"/>
  <c r="H2650" i="4" s="1"/>
  <c r="D2650" i="4"/>
  <c r="E2650" i="4"/>
  <c r="F2650" i="4"/>
  <c r="G2650" i="4"/>
  <c r="C2651" i="4"/>
  <c r="H2651" i="4" s="1"/>
  <c r="D2651" i="4"/>
  <c r="E2651" i="4"/>
  <c r="F2651" i="4"/>
  <c r="G2651" i="4"/>
  <c r="C2652" i="4"/>
  <c r="H2652" i="4" s="1"/>
  <c r="D2652" i="4"/>
  <c r="E2652" i="4"/>
  <c r="F2652" i="4"/>
  <c r="G2652" i="4"/>
  <c r="C2653" i="4"/>
  <c r="H2653" i="4" s="1"/>
  <c r="D2653" i="4"/>
  <c r="E2653" i="4"/>
  <c r="F2653" i="4"/>
  <c r="G2653" i="4"/>
  <c r="C2654" i="4"/>
  <c r="H2654" i="4" s="1"/>
  <c r="D2654" i="4"/>
  <c r="E2654" i="4"/>
  <c r="F2654" i="4"/>
  <c r="G2654" i="4"/>
  <c r="C2655" i="4"/>
  <c r="H2655" i="4" s="1"/>
  <c r="D2655" i="4"/>
  <c r="E2655" i="4"/>
  <c r="F2655" i="4"/>
  <c r="G2655" i="4"/>
  <c r="C2656" i="4"/>
  <c r="H2656" i="4" s="1"/>
  <c r="D2656" i="4"/>
  <c r="E2656" i="4"/>
  <c r="F2656" i="4"/>
  <c r="G2656" i="4"/>
  <c r="C2657" i="4"/>
  <c r="H2657" i="4" s="1"/>
  <c r="D2657" i="4"/>
  <c r="E2657" i="4"/>
  <c r="F2657" i="4"/>
  <c r="G2657" i="4"/>
  <c r="C2658" i="4"/>
  <c r="H2658" i="4" s="1"/>
  <c r="D2658" i="4"/>
  <c r="E2658" i="4"/>
  <c r="F2658" i="4"/>
  <c r="G2658" i="4"/>
  <c r="C2659" i="4"/>
  <c r="H2659" i="4" s="1"/>
  <c r="D2659" i="4"/>
  <c r="E2659" i="4"/>
  <c r="F2659" i="4"/>
  <c r="G2659" i="4"/>
  <c r="C2660" i="4"/>
  <c r="H2660" i="4" s="1"/>
  <c r="D2660" i="4"/>
  <c r="E2660" i="4"/>
  <c r="F2660" i="4"/>
  <c r="G2660" i="4"/>
  <c r="C2661" i="4"/>
  <c r="H2661" i="4" s="1"/>
  <c r="D2661" i="4"/>
  <c r="E2661" i="4"/>
  <c r="F2661" i="4"/>
  <c r="G2661" i="4"/>
  <c r="C2662" i="4"/>
  <c r="H2662" i="4" s="1"/>
  <c r="D2662" i="4"/>
  <c r="E2662" i="4"/>
  <c r="F2662" i="4"/>
  <c r="G2662" i="4"/>
  <c r="C2663" i="4"/>
  <c r="H2663" i="4" s="1"/>
  <c r="D2663" i="4"/>
  <c r="E2663" i="4"/>
  <c r="F2663" i="4"/>
  <c r="G2663" i="4"/>
  <c r="C2664" i="4"/>
  <c r="H2664" i="4" s="1"/>
  <c r="D2664" i="4"/>
  <c r="E2664" i="4"/>
  <c r="F2664" i="4"/>
  <c r="G2664" i="4"/>
  <c r="C2665" i="4"/>
  <c r="H2665" i="4" s="1"/>
  <c r="D2665" i="4"/>
  <c r="E2665" i="4"/>
  <c r="F2665" i="4"/>
  <c r="G2665" i="4"/>
  <c r="C2666" i="4"/>
  <c r="H2666" i="4" s="1"/>
  <c r="D2666" i="4"/>
  <c r="E2666" i="4"/>
  <c r="F2666" i="4"/>
  <c r="G2666" i="4"/>
  <c r="C2667" i="4"/>
  <c r="H2667" i="4" s="1"/>
  <c r="D2667" i="4"/>
  <c r="E2667" i="4"/>
  <c r="F2667" i="4"/>
  <c r="G2667" i="4"/>
  <c r="C2668" i="4"/>
  <c r="H2668" i="4" s="1"/>
  <c r="D2668" i="4"/>
  <c r="E2668" i="4"/>
  <c r="F2668" i="4"/>
  <c r="G2668" i="4"/>
  <c r="C2669" i="4"/>
  <c r="H2669" i="4" s="1"/>
  <c r="D2669" i="4"/>
  <c r="E2669" i="4"/>
  <c r="F2669" i="4"/>
  <c r="G2669" i="4"/>
  <c r="C2670" i="4"/>
  <c r="H2670" i="4" s="1"/>
  <c r="D2670" i="4"/>
  <c r="E2670" i="4"/>
  <c r="F2670" i="4"/>
  <c r="G2670" i="4"/>
  <c r="C2671" i="4"/>
  <c r="H2671" i="4" s="1"/>
  <c r="D2671" i="4"/>
  <c r="E2671" i="4"/>
  <c r="F2671" i="4"/>
  <c r="G2671" i="4"/>
  <c r="C2672" i="4"/>
  <c r="H2672" i="4" s="1"/>
  <c r="D2672" i="4"/>
  <c r="E2672" i="4"/>
  <c r="F2672" i="4"/>
  <c r="G2672" i="4"/>
  <c r="C2673" i="4"/>
  <c r="H2673" i="4" s="1"/>
  <c r="D2673" i="4"/>
  <c r="E2673" i="4"/>
  <c r="F2673" i="4"/>
  <c r="G2673" i="4"/>
  <c r="C2674" i="4"/>
  <c r="H2674" i="4" s="1"/>
  <c r="D2674" i="4"/>
  <c r="E2674" i="4"/>
  <c r="F2674" i="4"/>
  <c r="G2674" i="4"/>
  <c r="C2675" i="4"/>
  <c r="H2675" i="4" s="1"/>
  <c r="D2675" i="4"/>
  <c r="E2675" i="4"/>
  <c r="F2675" i="4"/>
  <c r="G2675" i="4"/>
  <c r="C2676" i="4"/>
  <c r="H2676" i="4" s="1"/>
  <c r="D2676" i="4"/>
  <c r="E2676" i="4"/>
  <c r="F2676" i="4"/>
  <c r="G2676" i="4"/>
  <c r="C2677" i="4"/>
  <c r="H2677" i="4" s="1"/>
  <c r="D2677" i="4"/>
  <c r="E2677" i="4"/>
  <c r="F2677" i="4"/>
  <c r="G2677" i="4"/>
  <c r="C2678" i="4"/>
  <c r="H2678" i="4" s="1"/>
  <c r="D2678" i="4"/>
  <c r="E2678" i="4"/>
  <c r="F2678" i="4"/>
  <c r="G2678" i="4"/>
  <c r="C2679" i="4"/>
  <c r="H2679" i="4" s="1"/>
  <c r="D2679" i="4"/>
  <c r="E2679" i="4"/>
  <c r="F2679" i="4"/>
  <c r="G2679" i="4"/>
  <c r="C2680" i="4"/>
  <c r="H2680" i="4" s="1"/>
  <c r="D2680" i="4"/>
  <c r="E2680" i="4"/>
  <c r="F2680" i="4"/>
  <c r="G2680" i="4"/>
  <c r="C2681" i="4"/>
  <c r="H2681" i="4" s="1"/>
  <c r="D2681" i="4"/>
  <c r="E2681" i="4"/>
  <c r="F2681" i="4"/>
  <c r="G2681" i="4"/>
  <c r="C2682" i="4"/>
  <c r="H2682" i="4" s="1"/>
  <c r="D2682" i="4"/>
  <c r="E2682" i="4"/>
  <c r="F2682" i="4"/>
  <c r="G2682" i="4"/>
  <c r="C2683" i="4"/>
  <c r="H2683" i="4" s="1"/>
  <c r="D2683" i="4"/>
  <c r="E2683" i="4"/>
  <c r="F2683" i="4"/>
  <c r="G2683" i="4"/>
  <c r="C2684" i="4"/>
  <c r="H2684" i="4" s="1"/>
  <c r="D2684" i="4"/>
  <c r="E2684" i="4"/>
  <c r="F2684" i="4"/>
  <c r="G2684" i="4"/>
  <c r="C2685" i="4"/>
  <c r="H2685" i="4" s="1"/>
  <c r="D2685" i="4"/>
  <c r="E2685" i="4"/>
  <c r="F2685" i="4"/>
  <c r="G2685" i="4"/>
  <c r="C2686" i="4"/>
  <c r="H2686" i="4" s="1"/>
  <c r="D2686" i="4"/>
  <c r="E2686" i="4"/>
  <c r="F2686" i="4"/>
  <c r="G2686" i="4"/>
  <c r="C2687" i="4"/>
  <c r="H2687" i="4" s="1"/>
  <c r="D2687" i="4"/>
  <c r="E2687" i="4"/>
  <c r="F2687" i="4"/>
  <c r="G2687" i="4"/>
  <c r="C2688" i="4"/>
  <c r="H2688" i="4" s="1"/>
  <c r="D2688" i="4"/>
  <c r="E2688" i="4"/>
  <c r="F2688" i="4"/>
  <c r="G2688" i="4"/>
  <c r="C2689" i="4"/>
  <c r="H2689" i="4" s="1"/>
  <c r="D2689" i="4"/>
  <c r="E2689" i="4"/>
  <c r="F2689" i="4"/>
  <c r="G2689" i="4"/>
  <c r="C2690" i="4"/>
  <c r="H2690" i="4" s="1"/>
  <c r="D2690" i="4"/>
  <c r="E2690" i="4"/>
  <c r="F2690" i="4"/>
  <c r="G2690" i="4"/>
  <c r="C2691" i="4"/>
  <c r="H2691" i="4" s="1"/>
  <c r="D2691" i="4"/>
  <c r="E2691" i="4"/>
  <c r="F2691" i="4"/>
  <c r="G2691" i="4"/>
  <c r="C2692" i="4"/>
  <c r="H2692" i="4" s="1"/>
  <c r="D2692" i="4"/>
  <c r="E2692" i="4"/>
  <c r="F2692" i="4"/>
  <c r="G2692" i="4"/>
  <c r="C2693" i="4"/>
  <c r="H2693" i="4" s="1"/>
  <c r="D2693" i="4"/>
  <c r="E2693" i="4"/>
  <c r="F2693" i="4"/>
  <c r="G2693" i="4"/>
  <c r="C2694" i="4"/>
  <c r="H2694" i="4" s="1"/>
  <c r="D2694" i="4"/>
  <c r="E2694" i="4"/>
  <c r="F2694" i="4"/>
  <c r="G2694" i="4"/>
  <c r="C2695" i="4"/>
  <c r="H2695" i="4" s="1"/>
  <c r="D2695" i="4"/>
  <c r="E2695" i="4"/>
  <c r="F2695" i="4"/>
  <c r="G2695" i="4"/>
  <c r="C2696" i="4"/>
  <c r="H2696" i="4" s="1"/>
  <c r="D2696" i="4"/>
  <c r="E2696" i="4"/>
  <c r="F2696" i="4"/>
  <c r="G2696" i="4"/>
  <c r="C2697" i="4"/>
  <c r="H2697" i="4" s="1"/>
  <c r="D2697" i="4"/>
  <c r="E2697" i="4"/>
  <c r="F2697" i="4"/>
  <c r="G2697" i="4"/>
  <c r="C2698" i="4"/>
  <c r="H2698" i="4" s="1"/>
  <c r="D2698" i="4"/>
  <c r="E2698" i="4"/>
  <c r="F2698" i="4"/>
  <c r="G2698" i="4"/>
  <c r="C2699" i="4"/>
  <c r="H2699" i="4" s="1"/>
  <c r="D2699" i="4"/>
  <c r="E2699" i="4"/>
  <c r="F2699" i="4"/>
  <c r="G2699" i="4"/>
  <c r="C2700" i="4"/>
  <c r="H2700" i="4" s="1"/>
  <c r="D2700" i="4"/>
  <c r="E2700" i="4"/>
  <c r="F2700" i="4"/>
  <c r="G2700" i="4"/>
  <c r="C2701" i="4"/>
  <c r="H2701" i="4" s="1"/>
  <c r="D2701" i="4"/>
  <c r="E2701" i="4"/>
  <c r="F2701" i="4"/>
  <c r="G2701" i="4"/>
  <c r="C2702" i="4"/>
  <c r="H2702" i="4" s="1"/>
  <c r="D2702" i="4"/>
  <c r="E2702" i="4"/>
  <c r="F2702" i="4"/>
  <c r="G2702" i="4"/>
  <c r="C2703" i="4"/>
  <c r="H2703" i="4" s="1"/>
  <c r="D2703" i="4"/>
  <c r="E2703" i="4"/>
  <c r="F2703" i="4"/>
  <c r="G2703" i="4"/>
  <c r="C2704" i="4"/>
  <c r="H2704" i="4" s="1"/>
  <c r="D2704" i="4"/>
  <c r="E2704" i="4"/>
  <c r="F2704" i="4"/>
  <c r="G2704" i="4"/>
  <c r="C2705" i="4"/>
  <c r="H2705" i="4" s="1"/>
  <c r="D2705" i="4"/>
  <c r="E2705" i="4"/>
  <c r="F2705" i="4"/>
  <c r="G2705" i="4"/>
  <c r="C2706" i="4"/>
  <c r="H2706" i="4" s="1"/>
  <c r="D2706" i="4"/>
  <c r="E2706" i="4"/>
  <c r="F2706" i="4"/>
  <c r="G2706" i="4"/>
  <c r="C2707" i="4"/>
  <c r="H2707" i="4" s="1"/>
  <c r="D2707" i="4"/>
  <c r="E2707" i="4"/>
  <c r="F2707" i="4"/>
  <c r="G2707" i="4"/>
  <c r="C2708" i="4"/>
  <c r="H2708" i="4" s="1"/>
  <c r="D2708" i="4"/>
  <c r="E2708" i="4"/>
  <c r="F2708" i="4"/>
  <c r="G2708" i="4"/>
  <c r="C2709" i="4"/>
  <c r="H2709" i="4" s="1"/>
  <c r="D2709" i="4"/>
  <c r="E2709" i="4"/>
  <c r="F2709" i="4"/>
  <c r="G2709" i="4"/>
  <c r="C2710" i="4"/>
  <c r="H2710" i="4" s="1"/>
  <c r="D2710" i="4"/>
  <c r="E2710" i="4"/>
  <c r="F2710" i="4"/>
  <c r="G2710" i="4"/>
  <c r="C2711" i="4"/>
  <c r="H2711" i="4" s="1"/>
  <c r="D2711" i="4"/>
  <c r="E2711" i="4"/>
  <c r="F2711" i="4"/>
  <c r="G2711" i="4"/>
  <c r="C2712" i="4"/>
  <c r="H2712" i="4" s="1"/>
  <c r="D2712" i="4"/>
  <c r="E2712" i="4"/>
  <c r="F2712" i="4"/>
  <c r="G2712" i="4"/>
  <c r="C2713" i="4"/>
  <c r="H2713" i="4" s="1"/>
  <c r="D2713" i="4"/>
  <c r="E2713" i="4"/>
  <c r="F2713" i="4"/>
  <c r="G2713" i="4"/>
  <c r="C2714" i="4"/>
  <c r="H2714" i="4" s="1"/>
  <c r="D2714" i="4"/>
  <c r="E2714" i="4"/>
  <c r="F2714" i="4"/>
  <c r="G2714" i="4"/>
  <c r="C2715" i="4"/>
  <c r="H2715" i="4" s="1"/>
  <c r="D2715" i="4"/>
  <c r="E2715" i="4"/>
  <c r="F2715" i="4"/>
  <c r="G2715" i="4"/>
  <c r="C2716" i="4"/>
  <c r="H2716" i="4" s="1"/>
  <c r="D2716" i="4"/>
  <c r="E2716" i="4"/>
  <c r="F2716" i="4"/>
  <c r="G2716" i="4"/>
  <c r="C2717" i="4"/>
  <c r="H2717" i="4" s="1"/>
  <c r="D2717" i="4"/>
  <c r="E2717" i="4"/>
  <c r="F2717" i="4"/>
  <c r="G2717" i="4"/>
  <c r="C2718" i="4"/>
  <c r="H2718" i="4" s="1"/>
  <c r="D2718" i="4"/>
  <c r="E2718" i="4"/>
  <c r="F2718" i="4"/>
  <c r="G2718" i="4"/>
  <c r="C2719" i="4"/>
  <c r="H2719" i="4" s="1"/>
  <c r="D2719" i="4"/>
  <c r="E2719" i="4"/>
  <c r="F2719" i="4"/>
  <c r="G2719" i="4"/>
  <c r="C2720" i="4"/>
  <c r="H2720" i="4" s="1"/>
  <c r="D2720" i="4"/>
  <c r="E2720" i="4"/>
  <c r="F2720" i="4"/>
  <c r="G2720" i="4"/>
  <c r="C2721" i="4"/>
  <c r="H2721" i="4" s="1"/>
  <c r="D2721" i="4"/>
  <c r="E2721" i="4"/>
  <c r="F2721" i="4"/>
  <c r="G2721" i="4"/>
  <c r="C2722" i="4"/>
  <c r="H2722" i="4" s="1"/>
  <c r="D2722" i="4"/>
  <c r="E2722" i="4"/>
  <c r="F2722" i="4"/>
  <c r="G2722" i="4"/>
  <c r="C2723" i="4"/>
  <c r="H2723" i="4" s="1"/>
  <c r="D2723" i="4"/>
  <c r="E2723" i="4"/>
  <c r="F2723" i="4"/>
  <c r="G2723" i="4"/>
  <c r="C2724" i="4"/>
  <c r="H2724" i="4" s="1"/>
  <c r="D2724" i="4"/>
  <c r="E2724" i="4"/>
  <c r="F2724" i="4"/>
  <c r="G2724" i="4"/>
  <c r="C2725" i="4"/>
  <c r="H2725" i="4" s="1"/>
  <c r="D2725" i="4"/>
  <c r="E2725" i="4"/>
  <c r="F2725" i="4"/>
  <c r="G2725" i="4"/>
  <c r="C2726" i="4"/>
  <c r="H2726" i="4" s="1"/>
  <c r="D2726" i="4"/>
  <c r="E2726" i="4"/>
  <c r="F2726" i="4"/>
  <c r="G2726" i="4"/>
  <c r="C2727" i="4"/>
  <c r="H2727" i="4" s="1"/>
  <c r="D2727" i="4"/>
  <c r="E2727" i="4"/>
  <c r="F2727" i="4"/>
  <c r="G2727" i="4"/>
  <c r="C2728" i="4"/>
  <c r="H2728" i="4" s="1"/>
  <c r="D2728" i="4"/>
  <c r="E2728" i="4"/>
  <c r="F2728" i="4"/>
  <c r="G2728" i="4"/>
  <c r="C2729" i="4"/>
  <c r="H2729" i="4" s="1"/>
  <c r="D2729" i="4"/>
  <c r="E2729" i="4"/>
  <c r="F2729" i="4"/>
  <c r="G2729" i="4"/>
  <c r="C2730" i="4"/>
  <c r="H2730" i="4" s="1"/>
  <c r="D2730" i="4"/>
  <c r="E2730" i="4"/>
  <c r="F2730" i="4"/>
  <c r="G2730" i="4"/>
  <c r="C2731" i="4"/>
  <c r="H2731" i="4" s="1"/>
  <c r="D2731" i="4"/>
  <c r="E2731" i="4"/>
  <c r="F2731" i="4"/>
  <c r="G2731" i="4"/>
  <c r="C2732" i="4"/>
  <c r="H2732" i="4" s="1"/>
  <c r="D2732" i="4"/>
  <c r="E2732" i="4"/>
  <c r="F2732" i="4"/>
  <c r="G2732" i="4"/>
  <c r="C2733" i="4"/>
  <c r="H2733" i="4" s="1"/>
  <c r="D2733" i="4"/>
  <c r="E2733" i="4"/>
  <c r="F2733" i="4"/>
  <c r="G2733" i="4"/>
  <c r="C2734" i="4"/>
  <c r="H2734" i="4" s="1"/>
  <c r="D2734" i="4"/>
  <c r="E2734" i="4"/>
  <c r="F2734" i="4"/>
  <c r="G2734" i="4"/>
  <c r="C2735" i="4"/>
  <c r="H2735" i="4" s="1"/>
  <c r="D2735" i="4"/>
  <c r="E2735" i="4"/>
  <c r="F2735" i="4"/>
  <c r="G2735" i="4"/>
  <c r="C2736" i="4"/>
  <c r="H2736" i="4" s="1"/>
  <c r="D2736" i="4"/>
  <c r="E2736" i="4"/>
  <c r="F2736" i="4"/>
  <c r="G2736" i="4"/>
  <c r="C2737" i="4"/>
  <c r="H2737" i="4" s="1"/>
  <c r="D2737" i="4"/>
  <c r="E2737" i="4"/>
  <c r="F2737" i="4"/>
  <c r="G2737" i="4"/>
  <c r="C2738" i="4"/>
  <c r="H2738" i="4" s="1"/>
  <c r="D2738" i="4"/>
  <c r="E2738" i="4"/>
  <c r="F2738" i="4"/>
  <c r="G2738" i="4"/>
  <c r="C2739" i="4"/>
  <c r="H2739" i="4" s="1"/>
  <c r="D2739" i="4"/>
  <c r="E2739" i="4"/>
  <c r="F2739" i="4"/>
  <c r="G2739" i="4"/>
  <c r="C2740" i="4"/>
  <c r="H2740" i="4" s="1"/>
  <c r="D2740" i="4"/>
  <c r="E2740" i="4"/>
  <c r="F2740" i="4"/>
  <c r="G2740" i="4"/>
  <c r="C2741" i="4"/>
  <c r="H2741" i="4" s="1"/>
  <c r="D2741" i="4"/>
  <c r="E2741" i="4"/>
  <c r="F2741" i="4"/>
  <c r="G2741" i="4"/>
  <c r="C2742" i="4"/>
  <c r="H2742" i="4" s="1"/>
  <c r="D2742" i="4"/>
  <c r="E2742" i="4"/>
  <c r="F2742" i="4"/>
  <c r="G2742" i="4"/>
  <c r="C2743" i="4"/>
  <c r="H2743" i="4" s="1"/>
  <c r="D2743" i="4"/>
  <c r="E2743" i="4"/>
  <c r="F2743" i="4"/>
  <c r="G2743" i="4"/>
  <c r="C2744" i="4"/>
  <c r="H2744" i="4" s="1"/>
  <c r="D2744" i="4"/>
  <c r="E2744" i="4"/>
  <c r="F2744" i="4"/>
  <c r="G2744" i="4"/>
  <c r="C2745" i="4"/>
  <c r="H2745" i="4" s="1"/>
  <c r="D2745" i="4"/>
  <c r="E2745" i="4"/>
  <c r="F2745" i="4"/>
  <c r="G2745" i="4"/>
  <c r="C2746" i="4"/>
  <c r="H2746" i="4" s="1"/>
  <c r="D2746" i="4"/>
  <c r="E2746" i="4"/>
  <c r="F2746" i="4"/>
  <c r="G2746" i="4"/>
  <c r="C2747" i="4"/>
  <c r="H2747" i="4" s="1"/>
  <c r="D2747" i="4"/>
  <c r="E2747" i="4"/>
  <c r="F2747" i="4"/>
  <c r="G2747" i="4"/>
  <c r="C2748" i="4"/>
  <c r="H2748" i="4" s="1"/>
  <c r="D2748" i="4"/>
  <c r="E2748" i="4"/>
  <c r="F2748" i="4"/>
  <c r="G2748" i="4"/>
  <c r="C2749" i="4"/>
  <c r="H2749" i="4" s="1"/>
  <c r="D2749" i="4"/>
  <c r="E2749" i="4"/>
  <c r="F2749" i="4"/>
  <c r="G2749" i="4"/>
  <c r="C2750" i="4"/>
  <c r="H2750" i="4" s="1"/>
  <c r="D2750" i="4"/>
  <c r="E2750" i="4"/>
  <c r="F2750" i="4"/>
  <c r="G2750" i="4"/>
  <c r="C2751" i="4"/>
  <c r="H2751" i="4" s="1"/>
  <c r="D2751" i="4"/>
  <c r="E2751" i="4"/>
  <c r="F2751" i="4"/>
  <c r="G2751" i="4"/>
  <c r="C2752" i="4"/>
  <c r="H2752" i="4" s="1"/>
  <c r="D2752" i="4"/>
  <c r="E2752" i="4"/>
  <c r="F2752" i="4"/>
  <c r="G2752" i="4"/>
  <c r="C2753" i="4"/>
  <c r="H2753" i="4" s="1"/>
  <c r="D2753" i="4"/>
  <c r="E2753" i="4"/>
  <c r="F2753" i="4"/>
  <c r="G2753" i="4"/>
  <c r="C2754" i="4"/>
  <c r="H2754" i="4" s="1"/>
  <c r="D2754" i="4"/>
  <c r="E2754" i="4"/>
  <c r="F2754" i="4"/>
  <c r="G2754" i="4"/>
  <c r="C2755" i="4"/>
  <c r="H2755" i="4" s="1"/>
  <c r="D2755" i="4"/>
  <c r="E2755" i="4"/>
  <c r="F2755" i="4"/>
  <c r="G2755" i="4"/>
  <c r="C2756" i="4"/>
  <c r="H2756" i="4" s="1"/>
  <c r="D2756" i="4"/>
  <c r="E2756" i="4"/>
  <c r="F2756" i="4"/>
  <c r="G2756" i="4"/>
  <c r="C2757" i="4"/>
  <c r="H2757" i="4" s="1"/>
  <c r="D2757" i="4"/>
  <c r="E2757" i="4"/>
  <c r="F2757" i="4"/>
  <c r="G2757" i="4"/>
  <c r="C2758" i="4"/>
  <c r="H2758" i="4" s="1"/>
  <c r="D2758" i="4"/>
  <c r="E2758" i="4"/>
  <c r="F2758" i="4"/>
  <c r="G2758" i="4"/>
  <c r="C2759" i="4"/>
  <c r="H2759" i="4" s="1"/>
  <c r="D2759" i="4"/>
  <c r="E2759" i="4"/>
  <c r="F2759" i="4"/>
  <c r="G2759" i="4"/>
  <c r="C2760" i="4"/>
  <c r="H2760" i="4" s="1"/>
  <c r="D2760" i="4"/>
  <c r="E2760" i="4"/>
  <c r="F2760" i="4"/>
  <c r="G2760" i="4"/>
  <c r="C2761" i="4"/>
  <c r="H2761" i="4" s="1"/>
  <c r="D2761" i="4"/>
  <c r="E2761" i="4"/>
  <c r="F2761" i="4"/>
  <c r="G2761" i="4"/>
  <c r="C2762" i="4"/>
  <c r="H2762" i="4" s="1"/>
  <c r="D2762" i="4"/>
  <c r="E2762" i="4"/>
  <c r="F2762" i="4"/>
  <c r="G2762" i="4"/>
  <c r="C2763" i="4"/>
  <c r="H2763" i="4" s="1"/>
  <c r="D2763" i="4"/>
  <c r="E2763" i="4"/>
  <c r="F2763" i="4"/>
  <c r="G2763" i="4"/>
  <c r="C2764" i="4"/>
  <c r="H2764" i="4" s="1"/>
  <c r="D2764" i="4"/>
  <c r="E2764" i="4"/>
  <c r="F2764" i="4"/>
  <c r="G2764" i="4"/>
  <c r="C2765" i="4"/>
  <c r="H2765" i="4" s="1"/>
  <c r="D2765" i="4"/>
  <c r="E2765" i="4"/>
  <c r="F2765" i="4"/>
  <c r="G2765" i="4"/>
  <c r="C2766" i="4"/>
  <c r="H2766" i="4" s="1"/>
  <c r="D2766" i="4"/>
  <c r="E2766" i="4"/>
  <c r="F2766" i="4"/>
  <c r="G2766" i="4"/>
  <c r="C2767" i="4"/>
  <c r="H2767" i="4" s="1"/>
  <c r="D2767" i="4"/>
  <c r="E2767" i="4"/>
  <c r="F2767" i="4"/>
  <c r="G2767" i="4"/>
  <c r="C2768" i="4"/>
  <c r="H2768" i="4" s="1"/>
  <c r="D2768" i="4"/>
  <c r="E2768" i="4"/>
  <c r="F2768" i="4"/>
  <c r="G2768" i="4"/>
  <c r="C2769" i="4"/>
  <c r="H2769" i="4" s="1"/>
  <c r="D2769" i="4"/>
  <c r="E2769" i="4"/>
  <c r="F2769" i="4"/>
  <c r="G2769" i="4"/>
  <c r="C2770" i="4"/>
  <c r="H2770" i="4" s="1"/>
  <c r="D2770" i="4"/>
  <c r="E2770" i="4"/>
  <c r="F2770" i="4"/>
  <c r="G2770" i="4"/>
  <c r="C2771" i="4"/>
  <c r="H2771" i="4" s="1"/>
  <c r="D2771" i="4"/>
  <c r="E2771" i="4"/>
  <c r="F2771" i="4"/>
  <c r="G2771" i="4"/>
  <c r="C2772" i="4"/>
  <c r="H2772" i="4" s="1"/>
  <c r="D2772" i="4"/>
  <c r="E2772" i="4"/>
  <c r="F2772" i="4"/>
  <c r="G2772" i="4"/>
  <c r="C2773" i="4"/>
  <c r="H2773" i="4" s="1"/>
  <c r="D2773" i="4"/>
  <c r="E2773" i="4"/>
  <c r="F2773" i="4"/>
  <c r="G2773" i="4"/>
  <c r="C2774" i="4"/>
  <c r="H2774" i="4" s="1"/>
  <c r="D2774" i="4"/>
  <c r="E2774" i="4"/>
  <c r="F2774" i="4"/>
  <c r="G2774" i="4"/>
  <c r="C2775" i="4"/>
  <c r="H2775" i="4" s="1"/>
  <c r="D2775" i="4"/>
  <c r="E2775" i="4"/>
  <c r="F2775" i="4"/>
  <c r="G2775" i="4"/>
  <c r="C2776" i="4"/>
  <c r="H2776" i="4" s="1"/>
  <c r="D2776" i="4"/>
  <c r="E2776" i="4"/>
  <c r="F2776" i="4"/>
  <c r="G2776" i="4"/>
  <c r="C2777" i="4"/>
  <c r="H2777" i="4" s="1"/>
  <c r="D2777" i="4"/>
  <c r="E2777" i="4"/>
  <c r="F2777" i="4"/>
  <c r="G2777" i="4"/>
  <c r="C2778" i="4"/>
  <c r="H2778" i="4" s="1"/>
  <c r="D2778" i="4"/>
  <c r="E2778" i="4"/>
  <c r="F2778" i="4"/>
  <c r="G2778" i="4"/>
  <c r="C2779" i="4"/>
  <c r="H2779" i="4" s="1"/>
  <c r="D2779" i="4"/>
  <c r="E2779" i="4"/>
  <c r="F2779" i="4"/>
  <c r="G2779" i="4"/>
  <c r="C2780" i="4"/>
  <c r="H2780" i="4" s="1"/>
  <c r="D2780" i="4"/>
  <c r="E2780" i="4"/>
  <c r="F2780" i="4"/>
  <c r="G2780" i="4"/>
  <c r="C2781" i="4"/>
  <c r="H2781" i="4" s="1"/>
  <c r="D2781" i="4"/>
  <c r="E2781" i="4"/>
  <c r="F2781" i="4"/>
  <c r="G2781" i="4"/>
  <c r="C2782" i="4"/>
  <c r="H2782" i="4" s="1"/>
  <c r="D2782" i="4"/>
  <c r="E2782" i="4"/>
  <c r="F2782" i="4"/>
  <c r="G2782" i="4"/>
  <c r="C2783" i="4"/>
  <c r="H2783" i="4" s="1"/>
  <c r="D2783" i="4"/>
  <c r="E2783" i="4"/>
  <c r="F2783" i="4"/>
  <c r="G2783" i="4"/>
  <c r="C2784" i="4"/>
  <c r="H2784" i="4" s="1"/>
  <c r="D2784" i="4"/>
  <c r="E2784" i="4"/>
  <c r="F2784" i="4"/>
  <c r="G2784" i="4"/>
  <c r="C2785" i="4"/>
  <c r="H2785" i="4" s="1"/>
  <c r="D2785" i="4"/>
  <c r="E2785" i="4"/>
  <c r="F2785" i="4"/>
  <c r="G2785" i="4"/>
  <c r="C2786" i="4"/>
  <c r="H2786" i="4" s="1"/>
  <c r="D2786" i="4"/>
  <c r="E2786" i="4"/>
  <c r="F2786" i="4"/>
  <c r="G2786" i="4"/>
  <c r="C2787" i="4"/>
  <c r="H2787" i="4" s="1"/>
  <c r="D2787" i="4"/>
  <c r="E2787" i="4"/>
  <c r="F2787" i="4"/>
  <c r="G2787" i="4"/>
  <c r="C2788" i="4"/>
  <c r="H2788" i="4" s="1"/>
  <c r="D2788" i="4"/>
  <c r="E2788" i="4"/>
  <c r="F2788" i="4"/>
  <c r="G2788" i="4"/>
  <c r="C2789" i="4"/>
  <c r="H2789" i="4" s="1"/>
  <c r="D2789" i="4"/>
  <c r="E2789" i="4"/>
  <c r="F2789" i="4"/>
  <c r="G2789" i="4"/>
  <c r="C2790" i="4"/>
  <c r="H2790" i="4" s="1"/>
  <c r="D2790" i="4"/>
  <c r="E2790" i="4"/>
  <c r="F2790" i="4"/>
  <c r="G2790" i="4"/>
  <c r="C2791" i="4"/>
  <c r="H2791" i="4" s="1"/>
  <c r="D2791" i="4"/>
  <c r="E2791" i="4"/>
  <c r="F2791" i="4"/>
  <c r="G2791" i="4"/>
  <c r="C2792" i="4"/>
  <c r="H2792" i="4" s="1"/>
  <c r="D2792" i="4"/>
  <c r="E2792" i="4"/>
  <c r="F2792" i="4"/>
  <c r="G2792" i="4"/>
  <c r="C2793" i="4"/>
  <c r="H2793" i="4" s="1"/>
  <c r="D2793" i="4"/>
  <c r="E2793" i="4"/>
  <c r="F2793" i="4"/>
  <c r="G2793" i="4"/>
  <c r="C2794" i="4"/>
  <c r="H2794" i="4" s="1"/>
  <c r="D2794" i="4"/>
  <c r="E2794" i="4"/>
  <c r="F2794" i="4"/>
  <c r="G2794" i="4"/>
  <c r="C2795" i="4"/>
  <c r="H2795" i="4" s="1"/>
  <c r="D2795" i="4"/>
  <c r="E2795" i="4"/>
  <c r="F2795" i="4"/>
  <c r="G2795" i="4"/>
  <c r="C2796" i="4"/>
  <c r="H2796" i="4" s="1"/>
  <c r="D2796" i="4"/>
  <c r="E2796" i="4"/>
  <c r="F2796" i="4"/>
  <c r="G2796" i="4"/>
  <c r="C2797" i="4"/>
  <c r="H2797" i="4" s="1"/>
  <c r="D2797" i="4"/>
  <c r="E2797" i="4"/>
  <c r="F2797" i="4"/>
  <c r="G2797" i="4"/>
  <c r="C2798" i="4"/>
  <c r="H2798" i="4" s="1"/>
  <c r="D2798" i="4"/>
  <c r="E2798" i="4"/>
  <c r="F2798" i="4"/>
  <c r="G2798" i="4"/>
  <c r="C2799" i="4"/>
  <c r="H2799" i="4" s="1"/>
  <c r="D2799" i="4"/>
  <c r="E2799" i="4"/>
  <c r="F2799" i="4"/>
  <c r="G2799" i="4"/>
  <c r="C2800" i="4"/>
  <c r="H2800" i="4" s="1"/>
  <c r="D2800" i="4"/>
  <c r="E2800" i="4"/>
  <c r="F2800" i="4"/>
  <c r="G2800" i="4"/>
  <c r="C2801" i="4"/>
  <c r="H2801" i="4" s="1"/>
  <c r="D2801" i="4"/>
  <c r="E2801" i="4"/>
  <c r="F2801" i="4"/>
  <c r="G2801" i="4"/>
  <c r="C2802" i="4"/>
  <c r="H2802" i="4" s="1"/>
  <c r="D2802" i="4"/>
  <c r="E2802" i="4"/>
  <c r="F2802" i="4"/>
  <c r="G2802" i="4"/>
  <c r="C2803" i="4"/>
  <c r="H2803" i="4" s="1"/>
  <c r="D2803" i="4"/>
  <c r="E2803" i="4"/>
  <c r="F2803" i="4"/>
  <c r="G2803" i="4"/>
  <c r="C2804" i="4"/>
  <c r="H2804" i="4" s="1"/>
  <c r="D2804" i="4"/>
  <c r="E2804" i="4"/>
  <c r="F2804" i="4"/>
  <c r="G2804" i="4"/>
  <c r="C2805" i="4"/>
  <c r="H2805" i="4" s="1"/>
  <c r="D2805" i="4"/>
  <c r="E2805" i="4"/>
  <c r="F2805" i="4"/>
  <c r="G2805" i="4"/>
  <c r="C2806" i="4"/>
  <c r="H2806" i="4" s="1"/>
  <c r="D2806" i="4"/>
  <c r="E2806" i="4"/>
  <c r="F2806" i="4"/>
  <c r="G2806" i="4"/>
  <c r="C2807" i="4"/>
  <c r="H2807" i="4" s="1"/>
  <c r="D2807" i="4"/>
  <c r="E2807" i="4"/>
  <c r="F2807" i="4"/>
  <c r="G2807" i="4"/>
  <c r="C2808" i="4"/>
  <c r="H2808" i="4" s="1"/>
  <c r="D2808" i="4"/>
  <c r="E2808" i="4"/>
  <c r="F2808" i="4"/>
  <c r="G2808" i="4"/>
  <c r="C2809" i="4"/>
  <c r="H2809" i="4" s="1"/>
  <c r="D2809" i="4"/>
  <c r="E2809" i="4"/>
  <c r="F2809" i="4"/>
  <c r="G2809" i="4"/>
  <c r="C2810" i="4"/>
  <c r="H2810" i="4" s="1"/>
  <c r="D2810" i="4"/>
  <c r="E2810" i="4"/>
  <c r="F2810" i="4"/>
  <c r="G2810" i="4"/>
  <c r="C2811" i="4"/>
  <c r="H2811" i="4" s="1"/>
  <c r="D2811" i="4"/>
  <c r="E2811" i="4"/>
  <c r="F2811" i="4"/>
  <c r="G2811" i="4"/>
  <c r="C2812" i="4"/>
  <c r="H2812" i="4" s="1"/>
  <c r="D2812" i="4"/>
  <c r="E2812" i="4"/>
  <c r="F2812" i="4"/>
  <c r="G2812" i="4"/>
  <c r="C2813" i="4"/>
  <c r="H2813" i="4" s="1"/>
  <c r="D2813" i="4"/>
  <c r="E2813" i="4"/>
  <c r="F2813" i="4"/>
  <c r="G2813" i="4"/>
  <c r="C2814" i="4"/>
  <c r="H2814" i="4" s="1"/>
  <c r="D2814" i="4"/>
  <c r="E2814" i="4"/>
  <c r="F2814" i="4"/>
  <c r="G2814" i="4"/>
  <c r="C2815" i="4"/>
  <c r="H2815" i="4" s="1"/>
  <c r="D2815" i="4"/>
  <c r="E2815" i="4"/>
  <c r="F2815" i="4"/>
  <c r="G2815" i="4"/>
  <c r="C2816" i="4"/>
  <c r="H2816" i="4" s="1"/>
  <c r="D2816" i="4"/>
  <c r="E2816" i="4"/>
  <c r="F2816" i="4"/>
  <c r="G2816" i="4"/>
  <c r="C2817" i="4"/>
  <c r="H2817" i="4" s="1"/>
  <c r="D2817" i="4"/>
  <c r="E2817" i="4"/>
  <c r="F2817" i="4"/>
  <c r="G2817" i="4"/>
  <c r="C2818" i="4"/>
  <c r="H2818" i="4" s="1"/>
  <c r="D2818" i="4"/>
  <c r="E2818" i="4"/>
  <c r="F2818" i="4"/>
  <c r="G2818" i="4"/>
  <c r="C2819" i="4"/>
  <c r="H2819" i="4" s="1"/>
  <c r="D2819" i="4"/>
  <c r="E2819" i="4"/>
  <c r="F2819" i="4"/>
  <c r="G2819" i="4"/>
  <c r="C2820" i="4"/>
  <c r="H2820" i="4" s="1"/>
  <c r="D2820" i="4"/>
  <c r="E2820" i="4"/>
  <c r="F2820" i="4"/>
  <c r="G2820" i="4"/>
  <c r="C2821" i="4"/>
  <c r="H2821" i="4" s="1"/>
  <c r="D2821" i="4"/>
  <c r="E2821" i="4"/>
  <c r="F2821" i="4"/>
  <c r="G2821" i="4"/>
  <c r="C2822" i="4"/>
  <c r="H2822" i="4" s="1"/>
  <c r="D2822" i="4"/>
  <c r="E2822" i="4"/>
  <c r="F2822" i="4"/>
  <c r="G2822" i="4"/>
  <c r="C2823" i="4"/>
  <c r="H2823" i="4" s="1"/>
  <c r="D2823" i="4"/>
  <c r="E2823" i="4"/>
  <c r="F2823" i="4"/>
  <c r="G2823" i="4"/>
  <c r="C2824" i="4"/>
  <c r="H2824" i="4" s="1"/>
  <c r="D2824" i="4"/>
  <c r="E2824" i="4"/>
  <c r="F2824" i="4"/>
  <c r="G2824" i="4"/>
  <c r="C2825" i="4"/>
  <c r="H2825" i="4" s="1"/>
  <c r="D2825" i="4"/>
  <c r="E2825" i="4"/>
  <c r="F2825" i="4"/>
  <c r="G2825" i="4"/>
  <c r="C2826" i="4"/>
  <c r="H2826" i="4" s="1"/>
  <c r="D2826" i="4"/>
  <c r="E2826" i="4"/>
  <c r="F2826" i="4"/>
  <c r="G2826" i="4"/>
  <c r="C2827" i="4"/>
  <c r="H2827" i="4" s="1"/>
  <c r="D2827" i="4"/>
  <c r="E2827" i="4"/>
  <c r="F2827" i="4"/>
  <c r="G2827" i="4"/>
  <c r="C2828" i="4"/>
  <c r="H2828" i="4" s="1"/>
  <c r="D2828" i="4"/>
  <c r="E2828" i="4"/>
  <c r="F2828" i="4"/>
  <c r="G2828" i="4"/>
  <c r="C2829" i="4"/>
  <c r="H2829" i="4" s="1"/>
  <c r="D2829" i="4"/>
  <c r="E2829" i="4"/>
  <c r="F2829" i="4"/>
  <c r="G2829" i="4"/>
  <c r="C2830" i="4"/>
  <c r="H2830" i="4" s="1"/>
  <c r="D2830" i="4"/>
  <c r="E2830" i="4"/>
  <c r="F2830" i="4"/>
  <c r="G2830" i="4"/>
  <c r="C2831" i="4"/>
  <c r="H2831" i="4" s="1"/>
  <c r="D2831" i="4"/>
  <c r="E2831" i="4"/>
  <c r="F2831" i="4"/>
  <c r="G2831" i="4"/>
  <c r="C2832" i="4"/>
  <c r="H2832" i="4" s="1"/>
  <c r="D2832" i="4"/>
  <c r="E2832" i="4"/>
  <c r="F2832" i="4"/>
  <c r="G2832" i="4"/>
  <c r="C2833" i="4"/>
  <c r="H2833" i="4" s="1"/>
  <c r="D2833" i="4"/>
  <c r="E2833" i="4"/>
  <c r="F2833" i="4"/>
  <c r="G2833" i="4"/>
  <c r="C2834" i="4"/>
  <c r="H2834" i="4" s="1"/>
  <c r="D2834" i="4"/>
  <c r="E2834" i="4"/>
  <c r="F2834" i="4"/>
  <c r="G2834" i="4"/>
  <c r="C2835" i="4"/>
  <c r="H2835" i="4" s="1"/>
  <c r="D2835" i="4"/>
  <c r="E2835" i="4"/>
  <c r="F2835" i="4"/>
  <c r="G2835" i="4"/>
  <c r="C2836" i="4"/>
  <c r="H2836" i="4" s="1"/>
  <c r="D2836" i="4"/>
  <c r="E2836" i="4"/>
  <c r="F2836" i="4"/>
  <c r="G2836" i="4"/>
  <c r="C2837" i="4"/>
  <c r="H2837" i="4" s="1"/>
  <c r="D2837" i="4"/>
  <c r="E2837" i="4"/>
  <c r="F2837" i="4"/>
  <c r="G2837" i="4"/>
  <c r="C2838" i="4"/>
  <c r="H2838" i="4" s="1"/>
  <c r="D2838" i="4"/>
  <c r="E2838" i="4"/>
  <c r="F2838" i="4"/>
  <c r="G2838" i="4"/>
  <c r="C2839" i="4"/>
  <c r="H2839" i="4" s="1"/>
  <c r="D2839" i="4"/>
  <c r="E2839" i="4"/>
  <c r="F2839" i="4"/>
  <c r="G2839" i="4"/>
  <c r="C2840" i="4"/>
  <c r="H2840" i="4" s="1"/>
  <c r="D2840" i="4"/>
  <c r="E2840" i="4"/>
  <c r="F2840" i="4"/>
  <c r="G2840" i="4"/>
  <c r="C2841" i="4"/>
  <c r="H2841" i="4" s="1"/>
  <c r="D2841" i="4"/>
  <c r="E2841" i="4"/>
  <c r="F2841" i="4"/>
  <c r="G2841" i="4"/>
  <c r="C2842" i="4"/>
  <c r="H2842" i="4" s="1"/>
  <c r="D2842" i="4"/>
  <c r="E2842" i="4"/>
  <c r="F2842" i="4"/>
  <c r="G2842" i="4"/>
  <c r="C2843" i="4"/>
  <c r="H2843" i="4" s="1"/>
  <c r="D2843" i="4"/>
  <c r="E2843" i="4"/>
  <c r="F2843" i="4"/>
  <c r="G2843" i="4"/>
  <c r="C2844" i="4"/>
  <c r="H2844" i="4" s="1"/>
  <c r="D2844" i="4"/>
  <c r="E2844" i="4"/>
  <c r="F2844" i="4"/>
  <c r="G2844" i="4"/>
  <c r="C2845" i="4"/>
  <c r="H2845" i="4" s="1"/>
  <c r="D2845" i="4"/>
  <c r="E2845" i="4"/>
  <c r="F2845" i="4"/>
  <c r="G2845" i="4"/>
  <c r="C2846" i="4"/>
  <c r="H2846" i="4" s="1"/>
  <c r="D2846" i="4"/>
  <c r="E2846" i="4"/>
  <c r="F2846" i="4"/>
  <c r="G2846" i="4"/>
  <c r="C2847" i="4"/>
  <c r="H2847" i="4" s="1"/>
  <c r="D2847" i="4"/>
  <c r="E2847" i="4"/>
  <c r="F2847" i="4"/>
  <c r="G2847" i="4"/>
  <c r="C2848" i="4"/>
  <c r="H2848" i="4" s="1"/>
  <c r="D2848" i="4"/>
  <c r="E2848" i="4"/>
  <c r="F2848" i="4"/>
  <c r="G2848" i="4"/>
  <c r="C2849" i="4"/>
  <c r="H2849" i="4" s="1"/>
  <c r="D2849" i="4"/>
  <c r="E2849" i="4"/>
  <c r="F2849" i="4"/>
  <c r="G2849" i="4"/>
  <c r="C2850" i="4"/>
  <c r="H2850" i="4" s="1"/>
  <c r="D2850" i="4"/>
  <c r="E2850" i="4"/>
  <c r="F2850" i="4"/>
  <c r="G2850" i="4"/>
  <c r="C2851" i="4"/>
  <c r="H2851" i="4" s="1"/>
  <c r="D2851" i="4"/>
  <c r="E2851" i="4"/>
  <c r="F2851" i="4"/>
  <c r="G2851" i="4"/>
  <c r="C2852" i="4"/>
  <c r="H2852" i="4" s="1"/>
  <c r="D2852" i="4"/>
  <c r="E2852" i="4"/>
  <c r="F2852" i="4"/>
  <c r="G2852" i="4"/>
  <c r="C2853" i="4"/>
  <c r="H2853" i="4" s="1"/>
  <c r="D2853" i="4"/>
  <c r="E2853" i="4"/>
  <c r="F2853" i="4"/>
  <c r="G2853" i="4"/>
  <c r="C2854" i="4"/>
  <c r="H2854" i="4" s="1"/>
  <c r="D2854" i="4"/>
  <c r="E2854" i="4"/>
  <c r="F2854" i="4"/>
  <c r="G2854" i="4"/>
  <c r="C2855" i="4"/>
  <c r="H2855" i="4" s="1"/>
  <c r="D2855" i="4"/>
  <c r="E2855" i="4"/>
  <c r="F2855" i="4"/>
  <c r="G2855" i="4"/>
  <c r="C2856" i="4"/>
  <c r="H2856" i="4" s="1"/>
  <c r="D2856" i="4"/>
  <c r="E2856" i="4"/>
  <c r="F2856" i="4"/>
  <c r="G2856" i="4"/>
  <c r="C2857" i="4"/>
  <c r="H2857" i="4" s="1"/>
  <c r="D2857" i="4"/>
  <c r="E2857" i="4"/>
  <c r="F2857" i="4"/>
  <c r="G2857" i="4"/>
  <c r="C2858" i="4"/>
  <c r="H2858" i="4" s="1"/>
  <c r="D2858" i="4"/>
  <c r="E2858" i="4"/>
  <c r="F2858" i="4"/>
  <c r="G2858" i="4"/>
  <c r="C2859" i="4"/>
  <c r="H2859" i="4" s="1"/>
  <c r="D2859" i="4"/>
  <c r="E2859" i="4"/>
  <c r="F2859" i="4"/>
  <c r="G2859" i="4"/>
  <c r="C2860" i="4"/>
  <c r="H2860" i="4" s="1"/>
  <c r="D2860" i="4"/>
  <c r="E2860" i="4"/>
  <c r="F2860" i="4"/>
  <c r="G2860" i="4"/>
  <c r="C2861" i="4"/>
  <c r="H2861" i="4" s="1"/>
  <c r="D2861" i="4"/>
  <c r="E2861" i="4"/>
  <c r="F2861" i="4"/>
  <c r="G2861" i="4"/>
  <c r="C2862" i="4"/>
  <c r="H2862" i="4" s="1"/>
  <c r="D2862" i="4"/>
  <c r="E2862" i="4"/>
  <c r="F2862" i="4"/>
  <c r="G2862" i="4"/>
  <c r="C2863" i="4"/>
  <c r="H2863" i="4" s="1"/>
  <c r="D2863" i="4"/>
  <c r="E2863" i="4"/>
  <c r="F2863" i="4"/>
  <c r="G2863" i="4"/>
  <c r="C2864" i="4"/>
  <c r="H2864" i="4" s="1"/>
  <c r="D2864" i="4"/>
  <c r="E2864" i="4"/>
  <c r="F2864" i="4"/>
  <c r="G2864" i="4"/>
  <c r="C2865" i="4"/>
  <c r="H2865" i="4" s="1"/>
  <c r="D2865" i="4"/>
  <c r="E2865" i="4"/>
  <c r="F2865" i="4"/>
  <c r="G2865" i="4"/>
  <c r="C2866" i="4"/>
  <c r="H2866" i="4" s="1"/>
  <c r="D2866" i="4"/>
  <c r="E2866" i="4"/>
  <c r="F2866" i="4"/>
  <c r="G2866" i="4"/>
  <c r="C2867" i="4"/>
  <c r="H2867" i="4" s="1"/>
  <c r="D2867" i="4"/>
  <c r="E2867" i="4"/>
  <c r="F2867" i="4"/>
  <c r="G2867" i="4"/>
  <c r="C2868" i="4"/>
  <c r="H2868" i="4" s="1"/>
  <c r="D2868" i="4"/>
  <c r="E2868" i="4"/>
  <c r="F2868" i="4"/>
  <c r="G2868" i="4"/>
  <c r="C2869" i="4"/>
  <c r="H2869" i="4" s="1"/>
  <c r="D2869" i="4"/>
  <c r="E2869" i="4"/>
  <c r="F2869" i="4"/>
  <c r="G2869" i="4"/>
  <c r="C2870" i="4"/>
  <c r="H2870" i="4" s="1"/>
  <c r="D2870" i="4"/>
  <c r="E2870" i="4"/>
  <c r="F2870" i="4"/>
  <c r="G2870" i="4"/>
  <c r="C2871" i="4"/>
  <c r="H2871" i="4" s="1"/>
  <c r="D2871" i="4"/>
  <c r="E2871" i="4"/>
  <c r="F2871" i="4"/>
  <c r="G2871" i="4"/>
  <c r="C2872" i="4"/>
  <c r="H2872" i="4" s="1"/>
  <c r="D2872" i="4"/>
  <c r="E2872" i="4"/>
  <c r="F2872" i="4"/>
  <c r="G2872" i="4"/>
  <c r="C2873" i="4"/>
  <c r="H2873" i="4" s="1"/>
  <c r="D2873" i="4"/>
  <c r="E2873" i="4"/>
  <c r="F2873" i="4"/>
  <c r="G2873" i="4"/>
  <c r="C2874" i="4"/>
  <c r="H2874" i="4" s="1"/>
  <c r="D2874" i="4"/>
  <c r="E2874" i="4"/>
  <c r="F2874" i="4"/>
  <c r="G2874" i="4"/>
  <c r="C2875" i="4"/>
  <c r="H2875" i="4" s="1"/>
  <c r="D2875" i="4"/>
  <c r="E2875" i="4"/>
  <c r="F2875" i="4"/>
  <c r="G2875" i="4"/>
  <c r="C2876" i="4"/>
  <c r="H2876" i="4" s="1"/>
  <c r="D2876" i="4"/>
  <c r="E2876" i="4"/>
  <c r="F2876" i="4"/>
  <c r="G2876" i="4"/>
  <c r="C2877" i="4"/>
  <c r="H2877" i="4" s="1"/>
  <c r="D2877" i="4"/>
  <c r="E2877" i="4"/>
  <c r="F2877" i="4"/>
  <c r="G2877" i="4"/>
  <c r="C2878" i="4"/>
  <c r="H2878" i="4" s="1"/>
  <c r="D2878" i="4"/>
  <c r="E2878" i="4"/>
  <c r="F2878" i="4"/>
  <c r="G2878" i="4"/>
  <c r="C2879" i="4"/>
  <c r="H2879" i="4" s="1"/>
  <c r="D2879" i="4"/>
  <c r="E2879" i="4"/>
  <c r="F2879" i="4"/>
  <c r="G2879" i="4"/>
  <c r="C2880" i="4"/>
  <c r="H2880" i="4" s="1"/>
  <c r="D2880" i="4"/>
  <c r="E2880" i="4"/>
  <c r="F2880" i="4"/>
  <c r="G2880" i="4"/>
  <c r="C2881" i="4"/>
  <c r="H2881" i="4" s="1"/>
  <c r="D2881" i="4"/>
  <c r="E2881" i="4"/>
  <c r="F2881" i="4"/>
  <c r="G2881" i="4"/>
  <c r="C2882" i="4"/>
  <c r="H2882" i="4" s="1"/>
  <c r="D2882" i="4"/>
  <c r="E2882" i="4"/>
  <c r="F2882" i="4"/>
  <c r="G2882" i="4"/>
  <c r="C2883" i="4"/>
  <c r="H2883" i="4" s="1"/>
  <c r="D2883" i="4"/>
  <c r="E2883" i="4"/>
  <c r="F2883" i="4"/>
  <c r="G2883" i="4"/>
  <c r="C2884" i="4"/>
  <c r="H2884" i="4" s="1"/>
  <c r="D2884" i="4"/>
  <c r="E2884" i="4"/>
  <c r="F2884" i="4"/>
  <c r="G2884" i="4"/>
  <c r="C2885" i="4"/>
  <c r="H2885" i="4" s="1"/>
  <c r="D2885" i="4"/>
  <c r="E2885" i="4"/>
  <c r="F2885" i="4"/>
  <c r="G2885" i="4"/>
  <c r="C2886" i="4"/>
  <c r="H2886" i="4" s="1"/>
  <c r="D2886" i="4"/>
  <c r="E2886" i="4"/>
  <c r="F2886" i="4"/>
  <c r="G2886" i="4"/>
  <c r="C2887" i="4"/>
  <c r="H2887" i="4" s="1"/>
  <c r="D2887" i="4"/>
  <c r="E2887" i="4"/>
  <c r="F2887" i="4"/>
  <c r="G2887" i="4"/>
  <c r="C2888" i="4"/>
  <c r="H2888" i="4" s="1"/>
  <c r="D2888" i="4"/>
  <c r="E2888" i="4"/>
  <c r="F2888" i="4"/>
  <c r="G2888" i="4"/>
  <c r="C2889" i="4"/>
  <c r="H2889" i="4" s="1"/>
  <c r="D2889" i="4"/>
  <c r="E2889" i="4"/>
  <c r="F2889" i="4"/>
  <c r="G2889" i="4"/>
  <c r="C2890" i="4"/>
  <c r="H2890" i="4" s="1"/>
  <c r="D2890" i="4"/>
  <c r="E2890" i="4"/>
  <c r="F2890" i="4"/>
  <c r="G2890" i="4"/>
  <c r="C2891" i="4"/>
  <c r="H2891" i="4" s="1"/>
  <c r="D2891" i="4"/>
  <c r="E2891" i="4"/>
  <c r="F2891" i="4"/>
  <c r="G2891" i="4"/>
  <c r="C2892" i="4"/>
  <c r="H2892" i="4" s="1"/>
  <c r="D2892" i="4"/>
  <c r="E2892" i="4"/>
  <c r="F2892" i="4"/>
  <c r="G2892" i="4"/>
  <c r="C2893" i="4"/>
  <c r="H2893" i="4" s="1"/>
  <c r="D2893" i="4"/>
  <c r="E2893" i="4"/>
  <c r="F2893" i="4"/>
  <c r="G2893" i="4"/>
  <c r="C2894" i="4"/>
  <c r="H2894" i="4" s="1"/>
  <c r="D2894" i="4"/>
  <c r="E2894" i="4"/>
  <c r="F2894" i="4"/>
  <c r="G2894" i="4"/>
  <c r="C2895" i="4"/>
  <c r="H2895" i="4" s="1"/>
  <c r="D2895" i="4"/>
  <c r="E2895" i="4"/>
  <c r="F2895" i="4"/>
  <c r="G2895" i="4"/>
  <c r="C2896" i="4"/>
  <c r="H2896" i="4" s="1"/>
  <c r="D2896" i="4"/>
  <c r="E2896" i="4"/>
  <c r="F2896" i="4"/>
  <c r="G2896" i="4"/>
  <c r="C2897" i="4"/>
  <c r="H2897" i="4" s="1"/>
  <c r="D2897" i="4"/>
  <c r="E2897" i="4"/>
  <c r="F2897" i="4"/>
  <c r="G2897" i="4"/>
  <c r="C2898" i="4"/>
  <c r="H2898" i="4" s="1"/>
  <c r="D2898" i="4"/>
  <c r="E2898" i="4"/>
  <c r="F2898" i="4"/>
  <c r="G2898" i="4"/>
  <c r="C2899" i="4"/>
  <c r="H2899" i="4" s="1"/>
  <c r="D2899" i="4"/>
  <c r="E2899" i="4"/>
  <c r="F2899" i="4"/>
  <c r="G2899" i="4"/>
  <c r="C2900" i="4"/>
  <c r="H2900" i="4" s="1"/>
  <c r="D2900" i="4"/>
  <c r="E2900" i="4"/>
  <c r="F2900" i="4"/>
  <c r="G2900" i="4"/>
  <c r="C2901" i="4"/>
  <c r="H2901" i="4" s="1"/>
  <c r="D2901" i="4"/>
  <c r="E2901" i="4"/>
  <c r="F2901" i="4"/>
  <c r="G2901" i="4"/>
  <c r="C2902" i="4"/>
  <c r="H2902" i="4" s="1"/>
  <c r="D2902" i="4"/>
  <c r="E2902" i="4"/>
  <c r="F2902" i="4"/>
  <c r="G2902" i="4"/>
  <c r="C2903" i="4"/>
  <c r="H2903" i="4" s="1"/>
  <c r="D2903" i="4"/>
  <c r="E2903" i="4"/>
  <c r="F2903" i="4"/>
  <c r="G2903" i="4"/>
  <c r="C2904" i="4"/>
  <c r="H2904" i="4" s="1"/>
  <c r="D2904" i="4"/>
  <c r="E2904" i="4"/>
  <c r="F2904" i="4"/>
  <c r="G2904" i="4"/>
  <c r="C2905" i="4"/>
  <c r="H2905" i="4" s="1"/>
  <c r="D2905" i="4"/>
  <c r="E2905" i="4"/>
  <c r="F2905" i="4"/>
  <c r="G2905" i="4"/>
  <c r="C2906" i="4"/>
  <c r="H2906" i="4" s="1"/>
  <c r="D2906" i="4"/>
  <c r="E2906" i="4"/>
  <c r="F2906" i="4"/>
  <c r="G2906" i="4"/>
  <c r="C2907" i="4"/>
  <c r="H2907" i="4" s="1"/>
  <c r="D2907" i="4"/>
  <c r="E2907" i="4"/>
  <c r="F2907" i="4"/>
  <c r="G2907" i="4"/>
  <c r="C2908" i="4"/>
  <c r="H2908" i="4" s="1"/>
  <c r="D2908" i="4"/>
  <c r="E2908" i="4"/>
  <c r="F2908" i="4"/>
  <c r="G2908" i="4"/>
  <c r="C2909" i="4"/>
  <c r="H2909" i="4" s="1"/>
  <c r="D2909" i="4"/>
  <c r="E2909" i="4"/>
  <c r="F2909" i="4"/>
  <c r="G2909" i="4"/>
  <c r="C2910" i="4"/>
  <c r="H2910" i="4" s="1"/>
  <c r="D2910" i="4"/>
  <c r="E2910" i="4"/>
  <c r="F2910" i="4"/>
  <c r="G2910" i="4"/>
  <c r="C2911" i="4"/>
  <c r="H2911" i="4" s="1"/>
  <c r="D2911" i="4"/>
  <c r="E2911" i="4"/>
  <c r="F2911" i="4"/>
  <c r="G2911" i="4"/>
  <c r="C2912" i="4"/>
  <c r="H2912" i="4" s="1"/>
  <c r="D2912" i="4"/>
  <c r="E2912" i="4"/>
  <c r="F2912" i="4"/>
  <c r="G2912" i="4"/>
  <c r="C2913" i="4"/>
  <c r="H2913" i="4" s="1"/>
  <c r="D2913" i="4"/>
  <c r="E2913" i="4"/>
  <c r="F2913" i="4"/>
  <c r="G2913" i="4"/>
  <c r="C2914" i="4"/>
  <c r="H2914" i="4" s="1"/>
  <c r="D2914" i="4"/>
  <c r="E2914" i="4"/>
  <c r="F2914" i="4"/>
  <c r="G2914" i="4"/>
  <c r="C2915" i="4"/>
  <c r="H2915" i="4" s="1"/>
  <c r="D2915" i="4"/>
  <c r="E2915" i="4"/>
  <c r="F2915" i="4"/>
  <c r="G2915" i="4"/>
  <c r="C2916" i="4"/>
  <c r="H2916" i="4" s="1"/>
  <c r="D2916" i="4"/>
  <c r="E2916" i="4"/>
  <c r="F2916" i="4"/>
  <c r="G2916" i="4"/>
  <c r="C2917" i="4"/>
  <c r="H2917" i="4" s="1"/>
  <c r="D2917" i="4"/>
  <c r="E2917" i="4"/>
  <c r="F2917" i="4"/>
  <c r="G2917" i="4"/>
  <c r="C2918" i="4"/>
  <c r="H2918" i="4" s="1"/>
  <c r="D2918" i="4"/>
  <c r="E2918" i="4"/>
  <c r="F2918" i="4"/>
  <c r="G2918" i="4"/>
  <c r="C2919" i="4"/>
  <c r="H2919" i="4" s="1"/>
  <c r="D2919" i="4"/>
  <c r="E2919" i="4"/>
  <c r="F2919" i="4"/>
  <c r="G2919" i="4"/>
  <c r="C2920" i="4"/>
  <c r="H2920" i="4" s="1"/>
  <c r="D2920" i="4"/>
  <c r="E2920" i="4"/>
  <c r="F2920" i="4"/>
  <c r="G2920" i="4"/>
  <c r="C2921" i="4"/>
  <c r="H2921" i="4" s="1"/>
  <c r="D2921" i="4"/>
  <c r="E2921" i="4"/>
  <c r="F2921" i="4"/>
  <c r="G2921" i="4"/>
  <c r="C2922" i="4"/>
  <c r="H2922" i="4" s="1"/>
  <c r="D2922" i="4"/>
  <c r="E2922" i="4"/>
  <c r="F2922" i="4"/>
  <c r="G2922" i="4"/>
  <c r="C2923" i="4"/>
  <c r="H2923" i="4" s="1"/>
  <c r="D2923" i="4"/>
  <c r="E2923" i="4"/>
  <c r="F2923" i="4"/>
  <c r="G2923" i="4"/>
  <c r="C2924" i="4"/>
  <c r="H2924" i="4" s="1"/>
  <c r="D2924" i="4"/>
  <c r="E2924" i="4"/>
  <c r="F2924" i="4"/>
  <c r="G2924" i="4"/>
  <c r="C2925" i="4"/>
  <c r="H2925" i="4" s="1"/>
  <c r="D2925" i="4"/>
  <c r="E2925" i="4"/>
  <c r="F2925" i="4"/>
  <c r="G2925" i="4"/>
  <c r="C2926" i="4"/>
  <c r="H2926" i="4" s="1"/>
  <c r="D2926" i="4"/>
  <c r="E2926" i="4"/>
  <c r="F2926" i="4"/>
  <c r="G2926" i="4"/>
  <c r="C2927" i="4"/>
  <c r="H2927" i="4" s="1"/>
  <c r="D2927" i="4"/>
  <c r="E2927" i="4"/>
  <c r="F2927" i="4"/>
  <c r="G2927" i="4"/>
  <c r="C2928" i="4"/>
  <c r="H2928" i="4" s="1"/>
  <c r="D2928" i="4"/>
  <c r="E2928" i="4"/>
  <c r="F2928" i="4"/>
  <c r="G2928" i="4"/>
  <c r="C2929" i="4"/>
  <c r="H2929" i="4" s="1"/>
  <c r="D2929" i="4"/>
  <c r="E2929" i="4"/>
  <c r="F2929" i="4"/>
  <c r="G2929" i="4"/>
  <c r="C2930" i="4"/>
  <c r="H2930" i="4" s="1"/>
  <c r="D2930" i="4"/>
  <c r="E2930" i="4"/>
  <c r="F2930" i="4"/>
  <c r="G2930" i="4"/>
  <c r="C2931" i="4"/>
  <c r="H2931" i="4" s="1"/>
  <c r="D2931" i="4"/>
  <c r="E2931" i="4"/>
  <c r="F2931" i="4"/>
  <c r="G2931" i="4"/>
  <c r="C2932" i="4"/>
  <c r="H2932" i="4" s="1"/>
  <c r="D2932" i="4"/>
  <c r="E2932" i="4"/>
  <c r="F2932" i="4"/>
  <c r="G2932" i="4"/>
  <c r="C2933" i="4"/>
  <c r="H2933" i="4" s="1"/>
  <c r="D2933" i="4"/>
  <c r="E2933" i="4"/>
  <c r="F2933" i="4"/>
  <c r="G2933" i="4"/>
  <c r="C2934" i="4"/>
  <c r="H2934" i="4" s="1"/>
  <c r="D2934" i="4"/>
  <c r="E2934" i="4"/>
  <c r="F2934" i="4"/>
  <c r="G2934" i="4"/>
  <c r="C2935" i="4"/>
  <c r="H2935" i="4" s="1"/>
  <c r="D2935" i="4"/>
  <c r="E2935" i="4"/>
  <c r="F2935" i="4"/>
  <c r="G2935" i="4"/>
  <c r="C2936" i="4"/>
  <c r="H2936" i="4" s="1"/>
  <c r="D2936" i="4"/>
  <c r="E2936" i="4"/>
  <c r="F2936" i="4"/>
  <c r="G2936" i="4"/>
  <c r="C2937" i="4"/>
  <c r="H2937" i="4" s="1"/>
  <c r="D2937" i="4"/>
  <c r="E2937" i="4"/>
  <c r="F2937" i="4"/>
  <c r="G2937" i="4"/>
  <c r="C2938" i="4"/>
  <c r="H2938" i="4" s="1"/>
  <c r="D2938" i="4"/>
  <c r="E2938" i="4"/>
  <c r="F2938" i="4"/>
  <c r="G2938" i="4"/>
  <c r="C2939" i="4"/>
  <c r="H2939" i="4" s="1"/>
  <c r="D2939" i="4"/>
  <c r="E2939" i="4"/>
  <c r="F2939" i="4"/>
  <c r="G2939" i="4"/>
  <c r="C2940" i="4"/>
  <c r="H2940" i="4" s="1"/>
  <c r="D2940" i="4"/>
  <c r="E2940" i="4"/>
  <c r="F2940" i="4"/>
  <c r="G2940" i="4"/>
  <c r="C2941" i="4"/>
  <c r="H2941" i="4" s="1"/>
  <c r="D2941" i="4"/>
  <c r="E2941" i="4"/>
  <c r="F2941" i="4"/>
  <c r="G2941" i="4"/>
  <c r="C2942" i="4"/>
  <c r="H2942" i="4" s="1"/>
  <c r="D2942" i="4"/>
  <c r="E2942" i="4"/>
  <c r="F2942" i="4"/>
  <c r="G2942" i="4"/>
  <c r="C2943" i="4"/>
  <c r="H2943" i="4" s="1"/>
  <c r="D2943" i="4"/>
  <c r="E2943" i="4"/>
  <c r="F2943" i="4"/>
  <c r="G2943" i="4"/>
  <c r="C2944" i="4"/>
  <c r="H2944" i="4" s="1"/>
  <c r="D2944" i="4"/>
  <c r="E2944" i="4"/>
  <c r="F2944" i="4"/>
  <c r="G2944" i="4"/>
  <c r="C2945" i="4"/>
  <c r="H2945" i="4" s="1"/>
  <c r="D2945" i="4"/>
  <c r="E2945" i="4"/>
  <c r="F2945" i="4"/>
  <c r="G2945" i="4"/>
  <c r="C2946" i="4"/>
  <c r="H2946" i="4" s="1"/>
  <c r="D2946" i="4"/>
  <c r="E2946" i="4"/>
  <c r="F2946" i="4"/>
  <c r="G2946" i="4"/>
  <c r="C2947" i="4"/>
  <c r="H2947" i="4" s="1"/>
  <c r="D2947" i="4"/>
  <c r="E2947" i="4"/>
  <c r="F2947" i="4"/>
  <c r="G2947" i="4"/>
  <c r="C2948" i="4"/>
  <c r="H2948" i="4" s="1"/>
  <c r="D2948" i="4"/>
  <c r="E2948" i="4"/>
  <c r="F2948" i="4"/>
  <c r="G2948" i="4"/>
  <c r="C2949" i="4"/>
  <c r="H2949" i="4" s="1"/>
  <c r="D2949" i="4"/>
  <c r="E2949" i="4"/>
  <c r="F2949" i="4"/>
  <c r="G2949" i="4"/>
  <c r="C2950" i="4"/>
  <c r="H2950" i="4" s="1"/>
  <c r="D2950" i="4"/>
  <c r="E2950" i="4"/>
  <c r="F2950" i="4"/>
  <c r="G2950" i="4"/>
  <c r="C2951" i="4"/>
  <c r="H2951" i="4" s="1"/>
  <c r="D2951" i="4"/>
  <c r="E2951" i="4"/>
  <c r="F2951" i="4"/>
  <c r="G2951" i="4"/>
  <c r="C2952" i="4"/>
  <c r="H2952" i="4" s="1"/>
  <c r="D2952" i="4"/>
  <c r="E2952" i="4"/>
  <c r="F2952" i="4"/>
  <c r="G2952" i="4"/>
  <c r="C2953" i="4"/>
  <c r="H2953" i="4" s="1"/>
  <c r="D2953" i="4"/>
  <c r="E2953" i="4"/>
  <c r="F2953" i="4"/>
  <c r="G2953" i="4"/>
  <c r="C2954" i="4"/>
  <c r="H2954" i="4" s="1"/>
  <c r="D2954" i="4"/>
  <c r="E2954" i="4"/>
  <c r="F2954" i="4"/>
  <c r="G2954" i="4"/>
  <c r="C2955" i="4"/>
  <c r="H2955" i="4" s="1"/>
  <c r="D2955" i="4"/>
  <c r="E2955" i="4"/>
  <c r="F2955" i="4"/>
  <c r="G2955" i="4"/>
  <c r="C2956" i="4"/>
  <c r="H2956" i="4" s="1"/>
  <c r="D2956" i="4"/>
  <c r="E2956" i="4"/>
  <c r="F2956" i="4"/>
  <c r="G2956" i="4"/>
  <c r="C2957" i="4"/>
  <c r="H2957" i="4" s="1"/>
  <c r="D2957" i="4"/>
  <c r="E2957" i="4"/>
  <c r="F2957" i="4"/>
  <c r="G2957" i="4"/>
  <c r="C2958" i="4"/>
  <c r="H2958" i="4" s="1"/>
  <c r="D2958" i="4"/>
  <c r="E2958" i="4"/>
  <c r="F2958" i="4"/>
  <c r="G2958" i="4"/>
  <c r="C2959" i="4"/>
  <c r="H2959" i="4" s="1"/>
  <c r="D2959" i="4"/>
  <c r="E2959" i="4"/>
  <c r="F2959" i="4"/>
  <c r="G2959" i="4"/>
  <c r="C2960" i="4"/>
  <c r="H2960" i="4" s="1"/>
  <c r="D2960" i="4"/>
  <c r="E2960" i="4"/>
  <c r="F2960" i="4"/>
  <c r="G2960" i="4"/>
  <c r="C2961" i="4"/>
  <c r="H2961" i="4" s="1"/>
  <c r="D2961" i="4"/>
  <c r="E2961" i="4"/>
  <c r="F2961" i="4"/>
  <c r="G2961" i="4"/>
  <c r="C2962" i="4"/>
  <c r="H2962" i="4" s="1"/>
  <c r="D2962" i="4"/>
  <c r="E2962" i="4"/>
  <c r="F2962" i="4"/>
  <c r="G2962" i="4"/>
  <c r="C2963" i="4"/>
  <c r="H2963" i="4" s="1"/>
  <c r="D2963" i="4"/>
  <c r="E2963" i="4"/>
  <c r="F2963" i="4"/>
  <c r="G2963" i="4"/>
  <c r="C2964" i="4"/>
  <c r="H2964" i="4" s="1"/>
  <c r="D2964" i="4"/>
  <c r="E2964" i="4"/>
  <c r="F2964" i="4"/>
  <c r="G2964" i="4"/>
  <c r="C2965" i="4"/>
  <c r="H2965" i="4" s="1"/>
  <c r="D2965" i="4"/>
  <c r="E2965" i="4"/>
  <c r="F2965" i="4"/>
  <c r="G2965" i="4"/>
  <c r="C2966" i="4"/>
  <c r="H2966" i="4" s="1"/>
  <c r="D2966" i="4"/>
  <c r="E2966" i="4"/>
  <c r="F2966" i="4"/>
  <c r="G2966" i="4"/>
  <c r="C2967" i="4"/>
  <c r="H2967" i="4" s="1"/>
  <c r="D2967" i="4"/>
  <c r="E2967" i="4"/>
  <c r="F2967" i="4"/>
  <c r="G2967" i="4"/>
  <c r="C2968" i="4"/>
  <c r="H2968" i="4" s="1"/>
  <c r="D2968" i="4"/>
  <c r="E2968" i="4"/>
  <c r="F2968" i="4"/>
  <c r="G2968" i="4"/>
  <c r="C2969" i="4"/>
  <c r="H2969" i="4" s="1"/>
  <c r="D2969" i="4"/>
  <c r="E2969" i="4"/>
  <c r="F2969" i="4"/>
  <c r="G2969" i="4"/>
  <c r="C2970" i="4"/>
  <c r="H2970" i="4" s="1"/>
  <c r="D2970" i="4"/>
  <c r="E2970" i="4"/>
  <c r="F2970" i="4"/>
  <c r="G2970" i="4"/>
  <c r="C2971" i="4"/>
  <c r="H2971" i="4" s="1"/>
  <c r="D2971" i="4"/>
  <c r="E2971" i="4"/>
  <c r="F2971" i="4"/>
  <c r="G2971" i="4"/>
  <c r="C2972" i="4"/>
  <c r="H2972" i="4" s="1"/>
  <c r="D2972" i="4"/>
  <c r="E2972" i="4"/>
  <c r="F2972" i="4"/>
  <c r="G2972" i="4"/>
  <c r="C2973" i="4"/>
  <c r="H2973" i="4" s="1"/>
  <c r="D2973" i="4"/>
  <c r="E2973" i="4"/>
  <c r="F2973" i="4"/>
  <c r="G2973" i="4"/>
  <c r="C2974" i="4"/>
  <c r="H2974" i="4" s="1"/>
  <c r="D2974" i="4"/>
  <c r="E2974" i="4"/>
  <c r="F2974" i="4"/>
  <c r="G2974" i="4"/>
  <c r="C2975" i="4"/>
  <c r="H2975" i="4" s="1"/>
  <c r="D2975" i="4"/>
  <c r="E2975" i="4"/>
  <c r="F2975" i="4"/>
  <c r="G2975" i="4"/>
  <c r="C2976" i="4"/>
  <c r="H2976" i="4" s="1"/>
  <c r="D2976" i="4"/>
  <c r="E2976" i="4"/>
  <c r="F2976" i="4"/>
  <c r="G2976" i="4"/>
  <c r="C2977" i="4"/>
  <c r="H2977" i="4" s="1"/>
  <c r="D2977" i="4"/>
  <c r="E2977" i="4"/>
  <c r="F2977" i="4"/>
  <c r="G2977" i="4"/>
  <c r="C2978" i="4"/>
  <c r="H2978" i="4" s="1"/>
  <c r="D2978" i="4"/>
  <c r="E2978" i="4"/>
  <c r="F2978" i="4"/>
  <c r="G2978" i="4"/>
  <c r="C2979" i="4"/>
  <c r="H2979" i="4" s="1"/>
  <c r="D2979" i="4"/>
  <c r="E2979" i="4"/>
  <c r="F2979" i="4"/>
  <c r="G2979" i="4"/>
  <c r="C2980" i="4"/>
  <c r="H2980" i="4" s="1"/>
  <c r="D2980" i="4"/>
  <c r="E2980" i="4"/>
  <c r="F2980" i="4"/>
  <c r="G2980" i="4"/>
  <c r="C2981" i="4"/>
  <c r="H2981" i="4" s="1"/>
  <c r="D2981" i="4"/>
  <c r="E2981" i="4"/>
  <c r="F2981" i="4"/>
  <c r="G2981" i="4"/>
  <c r="C2982" i="4"/>
  <c r="H2982" i="4" s="1"/>
  <c r="D2982" i="4"/>
  <c r="E2982" i="4"/>
  <c r="F2982" i="4"/>
  <c r="G2982" i="4"/>
  <c r="C2983" i="4"/>
  <c r="H2983" i="4" s="1"/>
  <c r="D2983" i="4"/>
  <c r="E2983" i="4"/>
  <c r="F2983" i="4"/>
  <c r="G2983" i="4"/>
  <c r="C2984" i="4"/>
  <c r="H2984" i="4" s="1"/>
  <c r="D2984" i="4"/>
  <c r="E2984" i="4"/>
  <c r="F2984" i="4"/>
  <c r="G2984" i="4"/>
  <c r="C2985" i="4"/>
  <c r="H2985" i="4" s="1"/>
  <c r="D2985" i="4"/>
  <c r="E2985" i="4"/>
  <c r="F2985" i="4"/>
  <c r="G2985" i="4"/>
  <c r="C2986" i="4"/>
  <c r="H2986" i="4" s="1"/>
  <c r="D2986" i="4"/>
  <c r="E2986" i="4"/>
  <c r="F2986" i="4"/>
  <c r="G2986" i="4"/>
  <c r="C2987" i="4"/>
  <c r="H2987" i="4" s="1"/>
  <c r="D2987" i="4"/>
  <c r="E2987" i="4"/>
  <c r="F2987" i="4"/>
  <c r="G2987" i="4"/>
  <c r="C2988" i="4"/>
  <c r="H2988" i="4" s="1"/>
  <c r="D2988" i="4"/>
  <c r="E2988" i="4"/>
  <c r="F2988" i="4"/>
  <c r="G2988" i="4"/>
  <c r="C2989" i="4"/>
  <c r="H2989" i="4" s="1"/>
  <c r="D2989" i="4"/>
  <c r="E2989" i="4"/>
  <c r="F2989" i="4"/>
  <c r="G2989" i="4"/>
  <c r="C2990" i="4"/>
  <c r="H2990" i="4" s="1"/>
  <c r="D2990" i="4"/>
  <c r="E2990" i="4"/>
  <c r="F2990" i="4"/>
  <c r="G2990" i="4"/>
  <c r="C2991" i="4"/>
  <c r="H2991" i="4" s="1"/>
  <c r="D2991" i="4"/>
  <c r="E2991" i="4"/>
  <c r="F2991" i="4"/>
  <c r="G2991" i="4"/>
  <c r="C2992" i="4"/>
  <c r="H2992" i="4" s="1"/>
  <c r="D2992" i="4"/>
  <c r="E2992" i="4"/>
  <c r="F2992" i="4"/>
  <c r="G2992" i="4"/>
  <c r="C2993" i="4"/>
  <c r="H2993" i="4" s="1"/>
  <c r="D2993" i="4"/>
  <c r="E2993" i="4"/>
  <c r="F2993" i="4"/>
  <c r="G2993" i="4"/>
  <c r="C2994" i="4"/>
  <c r="H2994" i="4" s="1"/>
  <c r="D2994" i="4"/>
  <c r="E2994" i="4"/>
  <c r="F2994" i="4"/>
  <c r="G2994" i="4"/>
  <c r="C2995" i="4"/>
  <c r="H2995" i="4" s="1"/>
  <c r="D2995" i="4"/>
  <c r="E2995" i="4"/>
  <c r="F2995" i="4"/>
  <c r="G2995" i="4"/>
  <c r="C2996" i="4"/>
  <c r="H2996" i="4" s="1"/>
  <c r="D2996" i="4"/>
  <c r="E2996" i="4"/>
  <c r="F2996" i="4"/>
  <c r="G2996" i="4"/>
  <c r="C2997" i="4"/>
  <c r="H2997" i="4" s="1"/>
  <c r="D2997" i="4"/>
  <c r="E2997" i="4"/>
  <c r="F2997" i="4"/>
  <c r="G2997" i="4"/>
  <c r="C2998" i="4"/>
  <c r="H2998" i="4" s="1"/>
  <c r="D2998" i="4"/>
  <c r="E2998" i="4"/>
  <c r="F2998" i="4"/>
  <c r="G2998" i="4"/>
  <c r="C2999" i="4"/>
  <c r="H2999" i="4" s="1"/>
  <c r="D2999" i="4"/>
  <c r="E2999" i="4"/>
  <c r="F2999" i="4"/>
  <c r="G2999" i="4"/>
  <c r="C3000" i="4"/>
  <c r="H3000" i="4" s="1"/>
  <c r="D3000" i="4"/>
  <c r="E3000" i="4"/>
  <c r="F3000" i="4"/>
  <c r="G3000" i="4"/>
  <c r="C3001" i="4"/>
  <c r="H3001" i="4" s="1"/>
  <c r="D3001" i="4"/>
  <c r="E3001" i="4"/>
  <c r="F3001" i="4"/>
  <c r="G3001" i="4"/>
  <c r="C3002" i="4"/>
  <c r="H3002" i="4" s="1"/>
  <c r="D3002" i="4"/>
  <c r="E3002" i="4"/>
  <c r="F3002" i="4"/>
  <c r="G3002" i="4"/>
  <c r="C3003" i="4"/>
  <c r="H3003" i="4" s="1"/>
  <c r="D3003" i="4"/>
  <c r="E3003" i="4"/>
  <c r="F3003" i="4"/>
  <c r="G3003" i="4"/>
  <c r="C3004" i="4"/>
  <c r="H3004" i="4" s="1"/>
  <c r="D3004" i="4"/>
  <c r="E3004" i="4"/>
  <c r="F3004" i="4"/>
  <c r="G3004" i="4"/>
  <c r="C3005" i="4"/>
  <c r="H3005" i="4" s="1"/>
  <c r="D3005" i="4"/>
  <c r="E3005" i="4"/>
  <c r="F3005" i="4"/>
  <c r="G3005" i="4"/>
  <c r="C3006" i="4"/>
  <c r="H3006" i="4" s="1"/>
  <c r="D3006" i="4"/>
  <c r="E3006" i="4"/>
  <c r="F3006" i="4"/>
  <c r="G3006" i="4"/>
  <c r="C3007" i="4"/>
  <c r="H3007" i="4" s="1"/>
  <c r="D3007" i="4"/>
  <c r="E3007" i="4"/>
  <c r="F3007" i="4"/>
  <c r="G3007" i="4"/>
  <c r="C3008" i="4"/>
  <c r="H3008" i="4" s="1"/>
  <c r="D3008" i="4"/>
  <c r="E3008" i="4"/>
  <c r="F3008" i="4"/>
  <c r="G3008" i="4"/>
  <c r="C3009" i="4"/>
  <c r="H3009" i="4" s="1"/>
  <c r="D3009" i="4"/>
  <c r="E3009" i="4"/>
  <c r="F3009" i="4"/>
  <c r="G3009" i="4"/>
  <c r="C3010" i="4"/>
  <c r="H3010" i="4" s="1"/>
  <c r="D3010" i="4"/>
  <c r="E3010" i="4"/>
  <c r="F3010" i="4"/>
  <c r="G3010" i="4"/>
  <c r="C3011" i="4"/>
  <c r="H3011" i="4" s="1"/>
  <c r="D3011" i="4"/>
  <c r="E3011" i="4"/>
  <c r="F3011" i="4"/>
  <c r="G3011" i="4"/>
  <c r="C3012" i="4"/>
  <c r="H3012" i="4" s="1"/>
  <c r="D3012" i="4"/>
  <c r="E3012" i="4"/>
  <c r="F3012" i="4"/>
  <c r="G3012" i="4"/>
  <c r="C3013" i="4"/>
  <c r="H3013" i="4" s="1"/>
  <c r="D3013" i="4"/>
  <c r="E3013" i="4"/>
  <c r="F3013" i="4"/>
  <c r="G3013" i="4"/>
  <c r="C3014" i="4"/>
  <c r="H3014" i="4" s="1"/>
  <c r="D3014" i="4"/>
  <c r="E3014" i="4"/>
  <c r="F3014" i="4"/>
  <c r="G3014" i="4"/>
  <c r="C3015" i="4"/>
  <c r="H3015" i="4" s="1"/>
  <c r="D3015" i="4"/>
  <c r="E3015" i="4"/>
  <c r="F3015" i="4"/>
  <c r="G3015" i="4"/>
  <c r="C3016" i="4"/>
  <c r="H3016" i="4" s="1"/>
  <c r="D3016" i="4"/>
  <c r="E3016" i="4"/>
  <c r="F3016" i="4"/>
  <c r="G3016" i="4"/>
  <c r="C3017" i="4"/>
  <c r="H3017" i="4" s="1"/>
  <c r="D3017" i="4"/>
  <c r="E3017" i="4"/>
  <c r="F3017" i="4"/>
  <c r="G3017" i="4"/>
  <c r="C3018" i="4"/>
  <c r="H3018" i="4" s="1"/>
  <c r="D3018" i="4"/>
  <c r="E3018" i="4"/>
  <c r="F3018" i="4"/>
  <c r="G3018" i="4"/>
  <c r="C3019" i="4"/>
  <c r="H3019" i="4" s="1"/>
  <c r="D3019" i="4"/>
  <c r="E3019" i="4"/>
  <c r="F3019" i="4"/>
  <c r="G3019" i="4"/>
  <c r="C3020" i="4"/>
  <c r="H3020" i="4" s="1"/>
  <c r="D3020" i="4"/>
  <c r="E3020" i="4"/>
  <c r="F3020" i="4"/>
  <c r="G3020" i="4"/>
  <c r="C3021" i="4"/>
  <c r="H3021" i="4" s="1"/>
  <c r="D3021" i="4"/>
  <c r="E3021" i="4"/>
  <c r="F3021" i="4"/>
  <c r="G3021" i="4"/>
  <c r="C3022" i="4"/>
  <c r="H3022" i="4" s="1"/>
  <c r="D3022" i="4"/>
  <c r="E3022" i="4"/>
  <c r="F3022" i="4"/>
  <c r="G3022" i="4"/>
  <c r="C3023" i="4"/>
  <c r="H3023" i="4" s="1"/>
  <c r="D3023" i="4"/>
  <c r="E3023" i="4"/>
  <c r="F3023" i="4"/>
  <c r="G3023" i="4"/>
  <c r="C3024" i="4"/>
  <c r="H3024" i="4" s="1"/>
  <c r="D3024" i="4"/>
  <c r="E3024" i="4"/>
  <c r="F3024" i="4"/>
  <c r="G3024" i="4"/>
  <c r="C3025" i="4"/>
  <c r="H3025" i="4" s="1"/>
  <c r="D3025" i="4"/>
  <c r="E3025" i="4"/>
  <c r="F3025" i="4"/>
  <c r="G3025" i="4"/>
  <c r="C3026" i="4"/>
  <c r="H3026" i="4" s="1"/>
  <c r="D3026" i="4"/>
  <c r="E3026" i="4"/>
  <c r="F3026" i="4"/>
  <c r="G3026" i="4"/>
  <c r="C3027" i="4"/>
  <c r="H3027" i="4" s="1"/>
  <c r="D3027" i="4"/>
  <c r="E3027" i="4"/>
  <c r="F3027" i="4"/>
  <c r="G3027" i="4"/>
  <c r="C3028" i="4"/>
  <c r="H3028" i="4" s="1"/>
  <c r="D3028" i="4"/>
  <c r="E3028" i="4"/>
  <c r="F3028" i="4"/>
  <c r="G3028" i="4"/>
  <c r="C3029" i="4"/>
  <c r="H3029" i="4" s="1"/>
  <c r="D3029" i="4"/>
  <c r="E3029" i="4"/>
  <c r="F3029" i="4"/>
  <c r="G3029" i="4"/>
  <c r="C3030" i="4"/>
  <c r="H3030" i="4" s="1"/>
  <c r="D3030" i="4"/>
  <c r="E3030" i="4"/>
  <c r="F3030" i="4"/>
  <c r="G3030" i="4"/>
  <c r="C3031" i="4"/>
  <c r="H3031" i="4" s="1"/>
  <c r="D3031" i="4"/>
  <c r="E3031" i="4"/>
  <c r="F3031" i="4"/>
  <c r="G3031" i="4"/>
  <c r="C3032" i="4"/>
  <c r="H3032" i="4" s="1"/>
  <c r="D3032" i="4"/>
  <c r="E3032" i="4"/>
  <c r="F3032" i="4"/>
  <c r="G3032" i="4"/>
  <c r="C3033" i="4"/>
  <c r="H3033" i="4" s="1"/>
  <c r="D3033" i="4"/>
  <c r="E3033" i="4"/>
  <c r="F3033" i="4"/>
  <c r="G3033" i="4"/>
  <c r="C3034" i="4"/>
  <c r="H3034" i="4" s="1"/>
  <c r="D3034" i="4"/>
  <c r="E3034" i="4"/>
  <c r="F3034" i="4"/>
  <c r="G3034" i="4"/>
  <c r="C3035" i="4"/>
  <c r="H3035" i="4" s="1"/>
  <c r="D3035" i="4"/>
  <c r="E3035" i="4"/>
  <c r="F3035" i="4"/>
  <c r="G3035" i="4"/>
  <c r="C3036" i="4"/>
  <c r="H3036" i="4" s="1"/>
  <c r="D3036" i="4"/>
  <c r="E3036" i="4"/>
  <c r="F3036" i="4"/>
  <c r="G3036" i="4"/>
  <c r="C3037" i="4"/>
  <c r="H3037" i="4" s="1"/>
  <c r="D3037" i="4"/>
  <c r="E3037" i="4"/>
  <c r="F3037" i="4"/>
  <c r="G3037" i="4"/>
  <c r="C3038" i="4"/>
  <c r="H3038" i="4" s="1"/>
  <c r="D3038" i="4"/>
  <c r="E3038" i="4"/>
  <c r="F3038" i="4"/>
  <c r="G3038" i="4"/>
  <c r="C3039" i="4"/>
  <c r="H3039" i="4" s="1"/>
  <c r="D3039" i="4"/>
  <c r="E3039" i="4"/>
  <c r="F3039" i="4"/>
  <c r="G3039" i="4"/>
  <c r="C3040" i="4"/>
  <c r="H3040" i="4" s="1"/>
  <c r="D3040" i="4"/>
  <c r="E3040" i="4"/>
  <c r="F3040" i="4"/>
  <c r="G3040" i="4"/>
  <c r="C3041" i="4"/>
  <c r="H3041" i="4" s="1"/>
  <c r="D3041" i="4"/>
  <c r="E3041" i="4"/>
  <c r="F3041" i="4"/>
  <c r="G3041" i="4"/>
  <c r="C3042" i="4"/>
  <c r="H3042" i="4" s="1"/>
  <c r="D3042" i="4"/>
  <c r="E3042" i="4"/>
  <c r="F3042" i="4"/>
  <c r="G3042" i="4"/>
  <c r="C3043" i="4"/>
  <c r="H3043" i="4" s="1"/>
  <c r="D3043" i="4"/>
  <c r="E3043" i="4"/>
  <c r="F3043" i="4"/>
  <c r="G3043" i="4"/>
  <c r="C3044" i="4"/>
  <c r="H3044" i="4" s="1"/>
  <c r="D3044" i="4"/>
  <c r="E3044" i="4"/>
  <c r="F3044" i="4"/>
  <c r="G3044" i="4"/>
  <c r="C3045" i="4"/>
  <c r="H3045" i="4" s="1"/>
  <c r="D3045" i="4"/>
  <c r="E3045" i="4"/>
  <c r="F3045" i="4"/>
  <c r="G3045" i="4"/>
  <c r="C3046" i="4"/>
  <c r="H3046" i="4" s="1"/>
  <c r="D3046" i="4"/>
  <c r="E3046" i="4"/>
  <c r="F3046" i="4"/>
  <c r="G3046" i="4"/>
  <c r="C3047" i="4"/>
  <c r="H3047" i="4" s="1"/>
  <c r="D3047" i="4"/>
  <c r="E3047" i="4"/>
  <c r="F3047" i="4"/>
  <c r="G3047" i="4"/>
  <c r="C3048" i="4"/>
  <c r="H3048" i="4" s="1"/>
  <c r="D3048" i="4"/>
  <c r="E3048" i="4"/>
  <c r="F3048" i="4"/>
  <c r="G3048" i="4"/>
  <c r="C3049" i="4"/>
  <c r="H3049" i="4" s="1"/>
  <c r="D3049" i="4"/>
  <c r="E3049" i="4"/>
  <c r="F3049" i="4"/>
  <c r="G3049" i="4"/>
  <c r="C3050" i="4"/>
  <c r="H3050" i="4" s="1"/>
  <c r="D3050" i="4"/>
  <c r="E3050" i="4"/>
  <c r="F3050" i="4"/>
  <c r="G3050" i="4"/>
  <c r="C3051" i="4"/>
  <c r="H3051" i="4" s="1"/>
  <c r="D3051" i="4"/>
  <c r="E3051" i="4"/>
  <c r="F3051" i="4"/>
  <c r="G3051" i="4"/>
  <c r="C3052" i="4"/>
  <c r="H3052" i="4" s="1"/>
  <c r="D3052" i="4"/>
  <c r="E3052" i="4"/>
  <c r="F3052" i="4"/>
  <c r="G3052" i="4"/>
  <c r="C3053" i="4"/>
  <c r="H3053" i="4" s="1"/>
  <c r="D3053" i="4"/>
  <c r="E3053" i="4"/>
  <c r="F3053" i="4"/>
  <c r="G3053" i="4"/>
  <c r="C3054" i="4"/>
  <c r="H3054" i="4" s="1"/>
  <c r="D3054" i="4"/>
  <c r="E3054" i="4"/>
  <c r="F3054" i="4"/>
  <c r="G3054" i="4"/>
  <c r="C3055" i="4"/>
  <c r="H3055" i="4" s="1"/>
  <c r="D3055" i="4"/>
  <c r="E3055" i="4"/>
  <c r="F3055" i="4"/>
  <c r="G3055" i="4"/>
  <c r="C3056" i="4"/>
  <c r="H3056" i="4" s="1"/>
  <c r="D3056" i="4"/>
  <c r="E3056" i="4"/>
  <c r="F3056" i="4"/>
  <c r="G3056" i="4"/>
  <c r="C3057" i="4"/>
  <c r="H3057" i="4" s="1"/>
  <c r="D3057" i="4"/>
  <c r="E3057" i="4"/>
  <c r="F3057" i="4"/>
  <c r="G3057" i="4"/>
  <c r="C3058" i="4"/>
  <c r="H3058" i="4" s="1"/>
  <c r="D3058" i="4"/>
  <c r="E3058" i="4"/>
  <c r="F3058" i="4"/>
  <c r="G3058" i="4"/>
  <c r="C3059" i="4"/>
  <c r="H3059" i="4" s="1"/>
  <c r="D3059" i="4"/>
  <c r="E3059" i="4"/>
  <c r="F3059" i="4"/>
  <c r="G3059" i="4"/>
  <c r="C3060" i="4"/>
  <c r="H3060" i="4" s="1"/>
  <c r="D3060" i="4"/>
  <c r="E3060" i="4"/>
  <c r="F3060" i="4"/>
  <c r="G3060" i="4"/>
  <c r="C3061" i="4"/>
  <c r="H3061" i="4" s="1"/>
  <c r="D3061" i="4"/>
  <c r="E3061" i="4"/>
  <c r="F3061" i="4"/>
  <c r="G3061" i="4"/>
  <c r="C3062" i="4"/>
  <c r="H3062" i="4" s="1"/>
  <c r="D3062" i="4"/>
  <c r="E3062" i="4"/>
  <c r="F3062" i="4"/>
  <c r="G3062" i="4"/>
  <c r="C3063" i="4"/>
  <c r="H3063" i="4" s="1"/>
  <c r="D3063" i="4"/>
  <c r="E3063" i="4"/>
  <c r="F3063" i="4"/>
  <c r="G3063" i="4"/>
  <c r="C3064" i="4"/>
  <c r="H3064" i="4" s="1"/>
  <c r="D3064" i="4"/>
  <c r="E3064" i="4"/>
  <c r="F3064" i="4"/>
  <c r="G3064" i="4"/>
  <c r="C3065" i="4"/>
  <c r="H3065" i="4" s="1"/>
  <c r="D3065" i="4"/>
  <c r="E3065" i="4"/>
  <c r="F3065" i="4"/>
  <c r="G3065" i="4"/>
  <c r="C3066" i="4"/>
  <c r="H3066" i="4" s="1"/>
  <c r="D3066" i="4"/>
  <c r="E3066" i="4"/>
  <c r="F3066" i="4"/>
  <c r="G3066" i="4"/>
  <c r="C3067" i="4"/>
  <c r="H3067" i="4" s="1"/>
  <c r="D3067" i="4"/>
  <c r="E3067" i="4"/>
  <c r="F3067" i="4"/>
  <c r="G3067" i="4"/>
  <c r="C3068" i="4"/>
  <c r="H3068" i="4" s="1"/>
  <c r="D3068" i="4"/>
  <c r="E3068" i="4"/>
  <c r="F3068" i="4"/>
  <c r="G3068" i="4"/>
  <c r="C3069" i="4"/>
  <c r="H3069" i="4" s="1"/>
  <c r="D3069" i="4"/>
  <c r="E3069" i="4"/>
  <c r="F3069" i="4"/>
  <c r="G3069" i="4"/>
  <c r="C3070" i="4"/>
  <c r="H3070" i="4" s="1"/>
  <c r="D3070" i="4"/>
  <c r="E3070" i="4"/>
  <c r="F3070" i="4"/>
  <c r="G3070" i="4"/>
  <c r="C3071" i="4"/>
  <c r="H3071" i="4" s="1"/>
  <c r="D3071" i="4"/>
  <c r="E3071" i="4"/>
  <c r="F3071" i="4"/>
  <c r="G3071" i="4"/>
  <c r="C3072" i="4"/>
  <c r="H3072" i="4" s="1"/>
  <c r="D3072" i="4"/>
  <c r="E3072" i="4"/>
  <c r="F3072" i="4"/>
  <c r="G3072" i="4"/>
  <c r="C3073" i="4"/>
  <c r="H3073" i="4" s="1"/>
  <c r="D3073" i="4"/>
  <c r="E3073" i="4"/>
  <c r="F3073" i="4"/>
  <c r="G3073" i="4"/>
  <c r="C3074" i="4"/>
  <c r="H3074" i="4" s="1"/>
  <c r="D3074" i="4"/>
  <c r="E3074" i="4"/>
  <c r="F3074" i="4"/>
  <c r="G3074" i="4"/>
  <c r="C3075" i="4"/>
  <c r="H3075" i="4" s="1"/>
  <c r="D3075" i="4"/>
  <c r="E3075" i="4"/>
  <c r="F3075" i="4"/>
  <c r="G3075" i="4"/>
  <c r="C3076" i="4"/>
  <c r="H3076" i="4" s="1"/>
  <c r="D3076" i="4"/>
  <c r="E3076" i="4"/>
  <c r="F3076" i="4"/>
  <c r="G3076" i="4"/>
  <c r="C3077" i="4"/>
  <c r="H3077" i="4" s="1"/>
  <c r="D3077" i="4"/>
  <c r="E3077" i="4"/>
  <c r="F3077" i="4"/>
  <c r="G3077" i="4"/>
  <c r="C3078" i="4"/>
  <c r="H3078" i="4" s="1"/>
  <c r="D3078" i="4"/>
  <c r="E3078" i="4"/>
  <c r="F3078" i="4"/>
  <c r="G3078" i="4"/>
  <c r="C3079" i="4"/>
  <c r="H3079" i="4" s="1"/>
  <c r="D3079" i="4"/>
  <c r="E3079" i="4"/>
  <c r="F3079" i="4"/>
  <c r="G3079" i="4"/>
  <c r="C3080" i="4"/>
  <c r="H3080" i="4" s="1"/>
  <c r="D3080" i="4"/>
  <c r="E3080" i="4"/>
  <c r="F3080" i="4"/>
  <c r="G3080" i="4"/>
  <c r="C3081" i="4"/>
  <c r="H3081" i="4" s="1"/>
  <c r="D3081" i="4"/>
  <c r="E3081" i="4"/>
  <c r="F3081" i="4"/>
  <c r="G3081" i="4"/>
  <c r="C3082" i="4"/>
  <c r="H3082" i="4" s="1"/>
  <c r="D3082" i="4"/>
  <c r="E3082" i="4"/>
  <c r="F3082" i="4"/>
  <c r="G3082" i="4"/>
  <c r="C3083" i="4"/>
  <c r="H3083" i="4" s="1"/>
  <c r="D3083" i="4"/>
  <c r="E3083" i="4"/>
  <c r="F3083" i="4"/>
  <c r="G3083" i="4"/>
  <c r="C3084" i="4"/>
  <c r="H3084" i="4" s="1"/>
  <c r="D3084" i="4"/>
  <c r="E3084" i="4"/>
  <c r="F3084" i="4"/>
  <c r="G3084" i="4"/>
  <c r="C3085" i="4"/>
  <c r="H3085" i="4" s="1"/>
  <c r="D3085" i="4"/>
  <c r="E3085" i="4"/>
  <c r="F3085" i="4"/>
  <c r="G3085" i="4"/>
  <c r="C3086" i="4"/>
  <c r="H3086" i="4" s="1"/>
  <c r="D3086" i="4"/>
  <c r="E3086" i="4"/>
  <c r="F3086" i="4"/>
  <c r="G3086" i="4"/>
  <c r="C3087" i="4"/>
  <c r="H3087" i="4" s="1"/>
  <c r="D3087" i="4"/>
  <c r="E3087" i="4"/>
  <c r="F3087" i="4"/>
  <c r="G3087" i="4"/>
  <c r="C3088" i="4"/>
  <c r="H3088" i="4" s="1"/>
  <c r="D3088" i="4"/>
  <c r="E3088" i="4"/>
  <c r="F3088" i="4"/>
  <c r="G3088" i="4"/>
  <c r="C3089" i="4"/>
  <c r="H3089" i="4" s="1"/>
  <c r="D3089" i="4"/>
  <c r="E3089" i="4"/>
  <c r="F3089" i="4"/>
  <c r="G3089" i="4"/>
  <c r="C3090" i="4"/>
  <c r="H3090" i="4" s="1"/>
  <c r="D3090" i="4"/>
  <c r="E3090" i="4"/>
  <c r="F3090" i="4"/>
  <c r="G3090" i="4"/>
  <c r="C3091" i="4"/>
  <c r="H3091" i="4" s="1"/>
  <c r="D3091" i="4"/>
  <c r="E3091" i="4"/>
  <c r="F3091" i="4"/>
  <c r="G3091" i="4"/>
  <c r="C3092" i="4"/>
  <c r="H3092" i="4" s="1"/>
  <c r="D3092" i="4"/>
  <c r="E3092" i="4"/>
  <c r="F3092" i="4"/>
  <c r="G3092" i="4"/>
  <c r="C3093" i="4"/>
  <c r="H3093" i="4" s="1"/>
  <c r="D3093" i="4"/>
  <c r="E3093" i="4"/>
  <c r="F3093" i="4"/>
  <c r="G3093" i="4"/>
  <c r="C3094" i="4"/>
  <c r="H3094" i="4" s="1"/>
  <c r="D3094" i="4"/>
  <c r="E3094" i="4"/>
  <c r="F3094" i="4"/>
  <c r="G3094" i="4"/>
  <c r="C3095" i="4"/>
  <c r="H3095" i="4" s="1"/>
  <c r="D3095" i="4"/>
  <c r="E3095" i="4"/>
  <c r="F3095" i="4"/>
  <c r="G3095" i="4"/>
  <c r="C3096" i="4"/>
  <c r="H3096" i="4" s="1"/>
  <c r="D3096" i="4"/>
  <c r="E3096" i="4"/>
  <c r="F3096" i="4"/>
  <c r="G3096" i="4"/>
  <c r="C3097" i="4"/>
  <c r="H3097" i="4" s="1"/>
  <c r="D3097" i="4"/>
  <c r="E3097" i="4"/>
  <c r="F3097" i="4"/>
  <c r="G3097" i="4"/>
  <c r="C3098" i="4"/>
  <c r="H3098" i="4" s="1"/>
  <c r="D3098" i="4"/>
  <c r="E3098" i="4"/>
  <c r="F3098" i="4"/>
  <c r="G3098" i="4"/>
  <c r="C3099" i="4"/>
  <c r="H3099" i="4" s="1"/>
  <c r="D3099" i="4"/>
  <c r="E3099" i="4"/>
  <c r="F3099" i="4"/>
  <c r="G3099" i="4"/>
  <c r="C3100" i="4"/>
  <c r="H3100" i="4" s="1"/>
  <c r="D3100" i="4"/>
  <c r="E3100" i="4"/>
  <c r="F3100" i="4"/>
  <c r="G3100" i="4"/>
  <c r="C3101" i="4"/>
  <c r="H3101" i="4" s="1"/>
  <c r="D3101" i="4"/>
  <c r="E3101" i="4"/>
  <c r="F3101" i="4"/>
  <c r="G3101" i="4"/>
  <c r="C3102" i="4"/>
  <c r="H3102" i="4" s="1"/>
  <c r="D3102" i="4"/>
  <c r="E3102" i="4"/>
  <c r="F3102" i="4"/>
  <c r="G3102" i="4"/>
  <c r="C3103" i="4"/>
  <c r="H3103" i="4" s="1"/>
  <c r="D3103" i="4"/>
  <c r="E3103" i="4"/>
  <c r="F3103" i="4"/>
  <c r="G3103" i="4"/>
  <c r="C3104" i="4"/>
  <c r="H3104" i="4" s="1"/>
  <c r="D3104" i="4"/>
  <c r="E3104" i="4"/>
  <c r="F3104" i="4"/>
  <c r="G3104" i="4"/>
  <c r="C3105" i="4"/>
  <c r="H3105" i="4" s="1"/>
  <c r="D3105" i="4"/>
  <c r="E3105" i="4"/>
  <c r="F3105" i="4"/>
  <c r="G3105" i="4"/>
  <c r="C3106" i="4"/>
  <c r="H3106" i="4" s="1"/>
  <c r="D3106" i="4"/>
  <c r="E3106" i="4"/>
  <c r="F3106" i="4"/>
  <c r="G3106" i="4"/>
  <c r="C3107" i="4"/>
  <c r="H3107" i="4" s="1"/>
  <c r="D3107" i="4"/>
  <c r="E3107" i="4"/>
  <c r="F3107" i="4"/>
  <c r="G3107" i="4"/>
  <c r="C3108" i="4"/>
  <c r="H3108" i="4" s="1"/>
  <c r="D3108" i="4"/>
  <c r="E3108" i="4"/>
  <c r="F3108" i="4"/>
  <c r="G3108" i="4"/>
  <c r="C3109" i="4"/>
  <c r="H3109" i="4" s="1"/>
  <c r="D3109" i="4"/>
  <c r="E3109" i="4"/>
  <c r="F3109" i="4"/>
  <c r="G3109" i="4"/>
  <c r="C3110" i="4"/>
  <c r="H3110" i="4" s="1"/>
  <c r="D3110" i="4"/>
  <c r="E3110" i="4"/>
  <c r="F3110" i="4"/>
  <c r="G3110" i="4"/>
  <c r="C3111" i="4"/>
  <c r="H3111" i="4" s="1"/>
  <c r="D3111" i="4"/>
  <c r="E3111" i="4"/>
  <c r="F3111" i="4"/>
  <c r="G3111" i="4"/>
  <c r="C3112" i="4"/>
  <c r="H3112" i="4" s="1"/>
  <c r="D3112" i="4"/>
  <c r="E3112" i="4"/>
  <c r="F3112" i="4"/>
  <c r="G3112" i="4"/>
  <c r="C3113" i="4"/>
  <c r="H3113" i="4" s="1"/>
  <c r="D3113" i="4"/>
  <c r="E3113" i="4"/>
  <c r="F3113" i="4"/>
  <c r="G3113" i="4"/>
  <c r="C3114" i="4"/>
  <c r="H3114" i="4" s="1"/>
  <c r="D3114" i="4"/>
  <c r="E3114" i="4"/>
  <c r="F3114" i="4"/>
  <c r="G3114" i="4"/>
  <c r="C3115" i="4"/>
  <c r="H3115" i="4" s="1"/>
  <c r="D3115" i="4"/>
  <c r="E3115" i="4"/>
  <c r="F3115" i="4"/>
  <c r="G3115" i="4"/>
  <c r="C3116" i="4"/>
  <c r="H3116" i="4" s="1"/>
  <c r="D3116" i="4"/>
  <c r="E3116" i="4"/>
  <c r="F3116" i="4"/>
  <c r="G3116" i="4"/>
  <c r="C3117" i="4"/>
  <c r="H3117" i="4" s="1"/>
  <c r="D3117" i="4"/>
  <c r="E3117" i="4"/>
  <c r="F3117" i="4"/>
  <c r="G3117" i="4"/>
  <c r="C3118" i="4"/>
  <c r="H3118" i="4" s="1"/>
  <c r="D3118" i="4"/>
  <c r="E3118" i="4"/>
  <c r="F3118" i="4"/>
  <c r="G3118" i="4"/>
  <c r="C3119" i="4"/>
  <c r="H3119" i="4" s="1"/>
  <c r="D3119" i="4"/>
  <c r="E3119" i="4"/>
  <c r="F3119" i="4"/>
  <c r="G3119" i="4"/>
  <c r="C3120" i="4"/>
  <c r="H3120" i="4" s="1"/>
  <c r="D3120" i="4"/>
  <c r="E3120" i="4"/>
  <c r="F3120" i="4"/>
  <c r="G3120" i="4"/>
  <c r="C3121" i="4"/>
  <c r="H3121" i="4" s="1"/>
  <c r="D3121" i="4"/>
  <c r="E3121" i="4"/>
  <c r="F3121" i="4"/>
  <c r="G3121" i="4"/>
  <c r="C3122" i="4"/>
  <c r="H3122" i="4" s="1"/>
  <c r="D3122" i="4"/>
  <c r="E3122" i="4"/>
  <c r="F3122" i="4"/>
  <c r="G3122" i="4"/>
  <c r="C3123" i="4"/>
  <c r="H3123" i="4" s="1"/>
  <c r="D3123" i="4"/>
  <c r="E3123" i="4"/>
  <c r="F3123" i="4"/>
  <c r="G3123" i="4"/>
  <c r="C3124" i="4"/>
  <c r="H3124" i="4" s="1"/>
  <c r="D3124" i="4"/>
  <c r="E3124" i="4"/>
  <c r="F3124" i="4"/>
  <c r="G3124" i="4"/>
  <c r="C3125" i="4"/>
  <c r="H3125" i="4" s="1"/>
  <c r="D3125" i="4"/>
  <c r="E3125" i="4"/>
  <c r="F3125" i="4"/>
  <c r="G3125" i="4"/>
  <c r="C3126" i="4"/>
  <c r="H3126" i="4" s="1"/>
  <c r="D3126" i="4"/>
  <c r="E3126" i="4"/>
  <c r="F3126" i="4"/>
  <c r="G3126" i="4"/>
  <c r="C3127" i="4"/>
  <c r="H3127" i="4" s="1"/>
  <c r="D3127" i="4"/>
  <c r="E3127" i="4"/>
  <c r="F3127" i="4"/>
  <c r="G3127" i="4"/>
  <c r="C3128" i="4"/>
  <c r="H3128" i="4" s="1"/>
  <c r="D3128" i="4"/>
  <c r="E3128" i="4"/>
  <c r="F3128" i="4"/>
  <c r="G3128" i="4"/>
  <c r="C3129" i="4"/>
  <c r="H3129" i="4" s="1"/>
  <c r="D3129" i="4"/>
  <c r="E3129" i="4"/>
  <c r="F3129" i="4"/>
  <c r="G3129" i="4"/>
  <c r="C3130" i="4"/>
  <c r="H3130" i="4" s="1"/>
  <c r="D3130" i="4"/>
  <c r="E3130" i="4"/>
  <c r="F3130" i="4"/>
  <c r="G3130" i="4"/>
  <c r="C3131" i="4"/>
  <c r="H3131" i="4" s="1"/>
  <c r="D3131" i="4"/>
  <c r="E3131" i="4"/>
  <c r="F3131" i="4"/>
  <c r="G3131" i="4"/>
  <c r="C3132" i="4"/>
  <c r="H3132" i="4" s="1"/>
  <c r="D3132" i="4"/>
  <c r="E3132" i="4"/>
  <c r="F3132" i="4"/>
  <c r="G3132" i="4"/>
  <c r="C3133" i="4"/>
  <c r="H3133" i="4" s="1"/>
  <c r="D3133" i="4"/>
  <c r="E3133" i="4"/>
  <c r="F3133" i="4"/>
  <c r="G3133" i="4"/>
  <c r="C3134" i="4"/>
  <c r="H3134" i="4" s="1"/>
  <c r="D3134" i="4"/>
  <c r="E3134" i="4"/>
  <c r="F3134" i="4"/>
  <c r="G3134" i="4"/>
  <c r="C3135" i="4"/>
  <c r="H3135" i="4" s="1"/>
  <c r="D3135" i="4"/>
  <c r="E3135" i="4"/>
  <c r="F3135" i="4"/>
  <c r="G3135" i="4"/>
  <c r="C3136" i="4"/>
  <c r="H3136" i="4" s="1"/>
  <c r="D3136" i="4"/>
  <c r="E3136" i="4"/>
  <c r="F3136" i="4"/>
  <c r="G3136" i="4"/>
  <c r="C3137" i="4"/>
  <c r="H3137" i="4" s="1"/>
  <c r="D3137" i="4"/>
  <c r="E3137" i="4"/>
  <c r="F3137" i="4"/>
  <c r="G3137" i="4"/>
  <c r="C3138" i="4"/>
  <c r="H3138" i="4" s="1"/>
  <c r="D3138" i="4"/>
  <c r="E3138" i="4"/>
  <c r="F3138" i="4"/>
  <c r="G3138" i="4"/>
  <c r="C3139" i="4"/>
  <c r="H3139" i="4" s="1"/>
  <c r="D3139" i="4"/>
  <c r="E3139" i="4"/>
  <c r="F3139" i="4"/>
  <c r="G3139" i="4"/>
  <c r="C3140" i="4"/>
  <c r="H3140" i="4" s="1"/>
  <c r="D3140" i="4"/>
  <c r="E3140" i="4"/>
  <c r="F3140" i="4"/>
  <c r="G3140" i="4"/>
  <c r="C3141" i="4"/>
  <c r="H3141" i="4" s="1"/>
  <c r="D3141" i="4"/>
  <c r="E3141" i="4"/>
  <c r="F3141" i="4"/>
  <c r="G3141" i="4"/>
  <c r="C3142" i="4"/>
  <c r="H3142" i="4" s="1"/>
  <c r="D3142" i="4"/>
  <c r="E3142" i="4"/>
  <c r="F3142" i="4"/>
  <c r="G3142" i="4"/>
  <c r="C3143" i="4"/>
  <c r="H3143" i="4" s="1"/>
  <c r="D3143" i="4"/>
  <c r="E3143" i="4"/>
  <c r="F3143" i="4"/>
  <c r="G3143" i="4"/>
  <c r="C3144" i="4"/>
  <c r="H3144" i="4" s="1"/>
  <c r="D3144" i="4"/>
  <c r="E3144" i="4"/>
  <c r="F3144" i="4"/>
  <c r="G3144" i="4"/>
  <c r="C3145" i="4"/>
  <c r="H3145" i="4" s="1"/>
  <c r="D3145" i="4"/>
  <c r="E3145" i="4"/>
  <c r="F3145" i="4"/>
  <c r="G3145" i="4"/>
  <c r="C3146" i="4"/>
  <c r="H3146" i="4" s="1"/>
  <c r="D3146" i="4"/>
  <c r="E3146" i="4"/>
  <c r="F3146" i="4"/>
  <c r="G3146" i="4"/>
  <c r="C3147" i="4"/>
  <c r="H3147" i="4" s="1"/>
  <c r="D3147" i="4"/>
  <c r="E3147" i="4"/>
  <c r="F3147" i="4"/>
  <c r="G3147" i="4"/>
  <c r="C3148" i="4"/>
  <c r="H3148" i="4" s="1"/>
  <c r="D3148" i="4"/>
  <c r="E3148" i="4"/>
  <c r="F3148" i="4"/>
  <c r="G3148" i="4"/>
  <c r="C3149" i="4"/>
  <c r="H3149" i="4" s="1"/>
  <c r="D3149" i="4"/>
  <c r="E3149" i="4"/>
  <c r="F3149" i="4"/>
  <c r="G3149" i="4"/>
  <c r="C3150" i="4"/>
  <c r="H3150" i="4" s="1"/>
  <c r="D3150" i="4"/>
  <c r="E3150" i="4"/>
  <c r="F3150" i="4"/>
  <c r="G3150" i="4"/>
  <c r="C3151" i="4"/>
  <c r="H3151" i="4" s="1"/>
  <c r="D3151" i="4"/>
  <c r="E3151" i="4"/>
  <c r="F3151" i="4"/>
  <c r="G3151" i="4"/>
  <c r="C3152" i="4"/>
  <c r="H3152" i="4" s="1"/>
  <c r="D3152" i="4"/>
  <c r="E3152" i="4"/>
  <c r="F3152" i="4"/>
  <c r="G3152" i="4"/>
  <c r="C3153" i="4"/>
  <c r="H3153" i="4" s="1"/>
  <c r="D3153" i="4"/>
  <c r="E3153" i="4"/>
  <c r="F3153" i="4"/>
  <c r="G3153" i="4"/>
  <c r="C3154" i="4"/>
  <c r="H3154" i="4" s="1"/>
  <c r="D3154" i="4"/>
  <c r="E3154" i="4"/>
  <c r="F3154" i="4"/>
  <c r="G3154" i="4"/>
  <c r="C3155" i="4"/>
  <c r="H3155" i="4" s="1"/>
  <c r="D3155" i="4"/>
  <c r="E3155" i="4"/>
  <c r="F3155" i="4"/>
  <c r="G3155" i="4"/>
  <c r="C3156" i="4"/>
  <c r="H3156" i="4" s="1"/>
  <c r="D3156" i="4"/>
  <c r="E3156" i="4"/>
  <c r="F3156" i="4"/>
  <c r="G3156" i="4"/>
  <c r="C3157" i="4"/>
  <c r="H3157" i="4" s="1"/>
  <c r="D3157" i="4"/>
  <c r="E3157" i="4"/>
  <c r="F3157" i="4"/>
  <c r="G3157" i="4"/>
  <c r="C3158" i="4"/>
  <c r="H3158" i="4" s="1"/>
  <c r="D3158" i="4"/>
  <c r="E3158" i="4"/>
  <c r="F3158" i="4"/>
  <c r="G3158" i="4"/>
  <c r="C3159" i="4"/>
  <c r="H3159" i="4" s="1"/>
  <c r="D3159" i="4"/>
  <c r="E3159" i="4"/>
  <c r="F3159" i="4"/>
  <c r="G3159" i="4"/>
  <c r="C3160" i="4"/>
  <c r="H3160" i="4" s="1"/>
  <c r="D3160" i="4"/>
  <c r="E3160" i="4"/>
  <c r="F3160" i="4"/>
  <c r="G3160" i="4"/>
  <c r="C3161" i="4"/>
  <c r="H3161" i="4" s="1"/>
  <c r="D3161" i="4"/>
  <c r="E3161" i="4"/>
  <c r="F3161" i="4"/>
  <c r="G3161" i="4"/>
  <c r="C3162" i="4"/>
  <c r="H3162" i="4" s="1"/>
  <c r="D3162" i="4"/>
  <c r="E3162" i="4"/>
  <c r="F3162" i="4"/>
  <c r="G3162" i="4"/>
  <c r="C3163" i="4"/>
  <c r="H3163" i="4" s="1"/>
  <c r="D3163" i="4"/>
  <c r="E3163" i="4"/>
  <c r="F3163" i="4"/>
  <c r="G3163" i="4"/>
  <c r="C3164" i="4"/>
  <c r="H3164" i="4" s="1"/>
  <c r="D3164" i="4"/>
  <c r="E3164" i="4"/>
  <c r="F3164" i="4"/>
  <c r="G3164" i="4"/>
  <c r="C3165" i="4"/>
  <c r="H3165" i="4" s="1"/>
  <c r="D3165" i="4"/>
  <c r="E3165" i="4"/>
  <c r="F3165" i="4"/>
  <c r="G3165" i="4"/>
  <c r="C3166" i="4"/>
  <c r="H3166" i="4" s="1"/>
  <c r="D3166" i="4"/>
  <c r="E3166" i="4"/>
  <c r="F3166" i="4"/>
  <c r="G3166" i="4"/>
  <c r="C3167" i="4"/>
  <c r="H3167" i="4" s="1"/>
  <c r="D3167" i="4"/>
  <c r="E3167" i="4"/>
  <c r="F3167" i="4"/>
  <c r="G3167" i="4"/>
  <c r="C3168" i="4"/>
  <c r="H3168" i="4" s="1"/>
  <c r="D3168" i="4"/>
  <c r="E3168" i="4"/>
  <c r="F3168" i="4"/>
  <c r="G3168" i="4"/>
  <c r="C3169" i="4"/>
  <c r="H3169" i="4" s="1"/>
  <c r="D3169" i="4"/>
  <c r="E3169" i="4"/>
  <c r="F3169" i="4"/>
  <c r="G3169" i="4"/>
  <c r="C3170" i="4"/>
  <c r="H3170" i="4" s="1"/>
  <c r="D3170" i="4"/>
  <c r="E3170" i="4"/>
  <c r="F3170" i="4"/>
  <c r="G3170" i="4"/>
  <c r="C3171" i="4"/>
  <c r="H3171" i="4" s="1"/>
  <c r="D3171" i="4"/>
  <c r="E3171" i="4"/>
  <c r="F3171" i="4"/>
  <c r="G3171" i="4"/>
  <c r="C3172" i="4"/>
  <c r="H3172" i="4" s="1"/>
  <c r="D3172" i="4"/>
  <c r="E3172" i="4"/>
  <c r="F3172" i="4"/>
  <c r="G3172" i="4"/>
  <c r="C3173" i="4"/>
  <c r="H3173" i="4" s="1"/>
  <c r="D3173" i="4"/>
  <c r="E3173" i="4"/>
  <c r="F3173" i="4"/>
  <c r="G3173" i="4"/>
  <c r="C3174" i="4"/>
  <c r="H3174" i="4" s="1"/>
  <c r="D3174" i="4"/>
  <c r="E3174" i="4"/>
  <c r="F3174" i="4"/>
  <c r="G3174" i="4"/>
  <c r="C3175" i="4"/>
  <c r="H3175" i="4" s="1"/>
  <c r="D3175" i="4"/>
  <c r="E3175" i="4"/>
  <c r="F3175" i="4"/>
  <c r="G3175" i="4"/>
  <c r="C3176" i="4"/>
  <c r="H3176" i="4" s="1"/>
  <c r="D3176" i="4"/>
  <c r="E3176" i="4"/>
  <c r="F3176" i="4"/>
  <c r="G3176" i="4"/>
  <c r="C3177" i="4"/>
  <c r="H3177" i="4" s="1"/>
  <c r="D3177" i="4"/>
  <c r="E3177" i="4"/>
  <c r="F3177" i="4"/>
  <c r="G3177" i="4"/>
  <c r="C3178" i="4"/>
  <c r="H3178" i="4" s="1"/>
  <c r="D3178" i="4"/>
  <c r="E3178" i="4"/>
  <c r="F3178" i="4"/>
  <c r="G3178" i="4"/>
  <c r="C3179" i="4"/>
  <c r="H3179" i="4" s="1"/>
  <c r="D3179" i="4"/>
  <c r="E3179" i="4"/>
  <c r="F3179" i="4"/>
  <c r="G3179" i="4"/>
  <c r="C3180" i="4"/>
  <c r="H3180" i="4" s="1"/>
  <c r="D3180" i="4"/>
  <c r="E3180" i="4"/>
  <c r="F3180" i="4"/>
  <c r="G3180" i="4"/>
  <c r="C3181" i="4"/>
  <c r="H3181" i="4" s="1"/>
  <c r="D3181" i="4"/>
  <c r="E3181" i="4"/>
  <c r="F3181" i="4"/>
  <c r="G3181" i="4"/>
  <c r="C3182" i="4"/>
  <c r="H3182" i="4" s="1"/>
  <c r="D3182" i="4"/>
  <c r="E3182" i="4"/>
  <c r="F3182" i="4"/>
  <c r="G3182" i="4"/>
  <c r="C3183" i="4"/>
  <c r="H3183" i="4" s="1"/>
  <c r="D3183" i="4"/>
  <c r="E3183" i="4"/>
  <c r="F3183" i="4"/>
  <c r="G3183" i="4"/>
  <c r="C3184" i="4"/>
  <c r="H3184" i="4" s="1"/>
  <c r="D3184" i="4"/>
  <c r="E3184" i="4"/>
  <c r="F3184" i="4"/>
  <c r="G3184" i="4"/>
  <c r="C3185" i="4"/>
  <c r="H3185" i="4" s="1"/>
  <c r="D3185" i="4"/>
  <c r="E3185" i="4"/>
  <c r="F3185" i="4"/>
  <c r="G3185" i="4"/>
  <c r="C3186" i="4"/>
  <c r="H3186" i="4" s="1"/>
  <c r="D3186" i="4"/>
  <c r="E3186" i="4"/>
  <c r="F3186" i="4"/>
  <c r="G3186" i="4"/>
  <c r="C3187" i="4"/>
  <c r="H3187" i="4" s="1"/>
  <c r="D3187" i="4"/>
  <c r="E3187" i="4"/>
  <c r="F3187" i="4"/>
  <c r="G3187" i="4"/>
  <c r="C3188" i="4"/>
  <c r="H3188" i="4" s="1"/>
  <c r="D3188" i="4"/>
  <c r="E3188" i="4"/>
  <c r="F3188" i="4"/>
  <c r="G3188" i="4"/>
  <c r="C3189" i="4"/>
  <c r="H3189" i="4" s="1"/>
  <c r="D3189" i="4"/>
  <c r="E3189" i="4"/>
  <c r="F3189" i="4"/>
  <c r="G3189" i="4"/>
  <c r="C3190" i="4"/>
  <c r="H3190" i="4" s="1"/>
  <c r="D3190" i="4"/>
  <c r="E3190" i="4"/>
  <c r="F3190" i="4"/>
  <c r="G3190" i="4"/>
  <c r="C3191" i="4"/>
  <c r="H3191" i="4" s="1"/>
  <c r="D3191" i="4"/>
  <c r="E3191" i="4"/>
  <c r="F3191" i="4"/>
  <c r="G3191" i="4"/>
  <c r="C3192" i="4"/>
  <c r="H3192" i="4" s="1"/>
  <c r="D3192" i="4"/>
  <c r="E3192" i="4"/>
  <c r="F3192" i="4"/>
  <c r="G3192" i="4"/>
  <c r="C3193" i="4"/>
  <c r="H3193" i="4" s="1"/>
  <c r="D3193" i="4"/>
  <c r="E3193" i="4"/>
  <c r="F3193" i="4"/>
  <c r="G3193" i="4"/>
  <c r="C3194" i="4"/>
  <c r="H3194" i="4" s="1"/>
  <c r="D3194" i="4"/>
  <c r="E3194" i="4"/>
  <c r="F3194" i="4"/>
  <c r="G3194" i="4"/>
  <c r="C3195" i="4"/>
  <c r="H3195" i="4" s="1"/>
  <c r="D3195" i="4"/>
  <c r="E3195" i="4"/>
  <c r="F3195" i="4"/>
  <c r="G3195" i="4"/>
  <c r="C3196" i="4"/>
  <c r="H3196" i="4" s="1"/>
  <c r="D3196" i="4"/>
  <c r="E3196" i="4"/>
  <c r="F3196" i="4"/>
  <c r="G3196" i="4"/>
  <c r="C3197" i="4"/>
  <c r="H3197" i="4" s="1"/>
  <c r="D3197" i="4"/>
  <c r="E3197" i="4"/>
  <c r="F3197" i="4"/>
  <c r="G3197" i="4"/>
  <c r="C3198" i="4"/>
  <c r="H3198" i="4" s="1"/>
  <c r="D3198" i="4"/>
  <c r="E3198" i="4"/>
  <c r="F3198" i="4"/>
  <c r="G3198" i="4"/>
  <c r="C3199" i="4"/>
  <c r="H3199" i="4" s="1"/>
  <c r="D3199" i="4"/>
  <c r="E3199" i="4"/>
  <c r="F3199" i="4"/>
  <c r="G3199" i="4"/>
  <c r="C3200" i="4"/>
  <c r="H3200" i="4" s="1"/>
  <c r="D3200" i="4"/>
  <c r="E3200" i="4"/>
  <c r="F3200" i="4"/>
  <c r="G3200" i="4"/>
  <c r="C3201" i="4"/>
  <c r="H3201" i="4" s="1"/>
  <c r="D3201" i="4"/>
  <c r="E3201" i="4"/>
  <c r="F3201" i="4"/>
  <c r="G3201" i="4"/>
  <c r="C3202" i="4"/>
  <c r="H3202" i="4" s="1"/>
  <c r="D3202" i="4"/>
  <c r="E3202" i="4"/>
  <c r="F3202" i="4"/>
  <c r="G3202" i="4"/>
  <c r="C3203" i="4"/>
  <c r="H3203" i="4" s="1"/>
  <c r="D3203" i="4"/>
  <c r="E3203" i="4"/>
  <c r="F3203" i="4"/>
  <c r="G3203" i="4"/>
  <c r="C3204" i="4"/>
  <c r="H3204" i="4" s="1"/>
  <c r="D3204" i="4"/>
  <c r="E3204" i="4"/>
  <c r="F3204" i="4"/>
  <c r="G3204" i="4"/>
  <c r="C3205" i="4"/>
  <c r="H3205" i="4" s="1"/>
  <c r="D3205" i="4"/>
  <c r="E3205" i="4"/>
  <c r="F3205" i="4"/>
  <c r="G3205" i="4"/>
  <c r="C3206" i="4"/>
  <c r="H3206" i="4" s="1"/>
  <c r="D3206" i="4"/>
  <c r="E3206" i="4"/>
  <c r="F3206" i="4"/>
  <c r="G3206" i="4"/>
  <c r="C3207" i="4"/>
  <c r="H3207" i="4" s="1"/>
  <c r="D3207" i="4"/>
  <c r="E3207" i="4"/>
  <c r="F3207" i="4"/>
  <c r="G3207" i="4"/>
  <c r="C3208" i="4"/>
  <c r="H3208" i="4" s="1"/>
  <c r="D3208" i="4"/>
  <c r="E3208" i="4"/>
  <c r="F3208" i="4"/>
  <c r="G3208" i="4"/>
  <c r="C3209" i="4"/>
  <c r="H3209" i="4" s="1"/>
  <c r="D3209" i="4"/>
  <c r="E3209" i="4"/>
  <c r="F3209" i="4"/>
  <c r="G3209" i="4"/>
  <c r="C3210" i="4"/>
  <c r="H3210" i="4" s="1"/>
  <c r="D3210" i="4"/>
  <c r="E3210" i="4"/>
  <c r="F3210" i="4"/>
  <c r="G3210" i="4"/>
  <c r="C3211" i="4"/>
  <c r="H3211" i="4" s="1"/>
  <c r="D3211" i="4"/>
  <c r="E3211" i="4"/>
  <c r="F3211" i="4"/>
  <c r="G3211" i="4"/>
  <c r="C3212" i="4"/>
  <c r="H3212" i="4" s="1"/>
  <c r="D3212" i="4"/>
  <c r="E3212" i="4"/>
  <c r="F3212" i="4"/>
  <c r="G3212" i="4"/>
  <c r="C3213" i="4"/>
  <c r="H3213" i="4" s="1"/>
  <c r="D3213" i="4"/>
  <c r="E3213" i="4"/>
  <c r="F3213" i="4"/>
  <c r="G3213" i="4"/>
  <c r="C3214" i="4"/>
  <c r="H3214" i="4" s="1"/>
  <c r="D3214" i="4"/>
  <c r="E3214" i="4"/>
  <c r="F3214" i="4"/>
  <c r="G3214" i="4"/>
  <c r="C3215" i="4"/>
  <c r="H3215" i="4" s="1"/>
  <c r="D3215" i="4"/>
  <c r="E3215" i="4"/>
  <c r="F3215" i="4"/>
  <c r="G3215" i="4"/>
  <c r="C3216" i="4"/>
  <c r="H3216" i="4" s="1"/>
  <c r="D3216" i="4"/>
  <c r="E3216" i="4"/>
  <c r="F3216" i="4"/>
  <c r="G3216" i="4"/>
  <c r="C3217" i="4"/>
  <c r="H3217" i="4" s="1"/>
  <c r="D3217" i="4"/>
  <c r="E3217" i="4"/>
  <c r="F3217" i="4"/>
  <c r="G3217" i="4"/>
  <c r="C3218" i="4"/>
  <c r="H3218" i="4" s="1"/>
  <c r="D3218" i="4"/>
  <c r="E3218" i="4"/>
  <c r="F3218" i="4"/>
  <c r="G3218" i="4"/>
  <c r="C3219" i="4"/>
  <c r="H3219" i="4" s="1"/>
  <c r="D3219" i="4"/>
  <c r="E3219" i="4"/>
  <c r="F3219" i="4"/>
  <c r="G3219" i="4"/>
  <c r="C3220" i="4"/>
  <c r="H3220" i="4" s="1"/>
  <c r="D3220" i="4"/>
  <c r="E3220" i="4"/>
  <c r="F3220" i="4"/>
  <c r="G3220" i="4"/>
  <c r="C3221" i="4"/>
  <c r="H3221" i="4" s="1"/>
  <c r="D3221" i="4"/>
  <c r="E3221" i="4"/>
  <c r="F3221" i="4"/>
  <c r="G3221" i="4"/>
  <c r="C3222" i="4"/>
  <c r="H3222" i="4" s="1"/>
  <c r="D3222" i="4"/>
  <c r="E3222" i="4"/>
  <c r="F3222" i="4"/>
  <c r="G3222" i="4"/>
  <c r="C3223" i="4"/>
  <c r="H3223" i="4" s="1"/>
  <c r="D3223" i="4"/>
  <c r="E3223" i="4"/>
  <c r="F3223" i="4"/>
  <c r="G3223" i="4"/>
  <c r="C3224" i="4"/>
  <c r="H3224" i="4" s="1"/>
  <c r="D3224" i="4"/>
  <c r="E3224" i="4"/>
  <c r="F3224" i="4"/>
  <c r="G3224" i="4"/>
  <c r="C3225" i="4"/>
  <c r="H3225" i="4" s="1"/>
  <c r="D3225" i="4"/>
  <c r="E3225" i="4"/>
  <c r="F3225" i="4"/>
  <c r="G3225" i="4"/>
  <c r="C3226" i="4"/>
  <c r="H3226" i="4" s="1"/>
  <c r="D3226" i="4"/>
  <c r="E3226" i="4"/>
  <c r="F3226" i="4"/>
  <c r="G3226" i="4"/>
  <c r="C3227" i="4"/>
  <c r="H3227" i="4" s="1"/>
  <c r="D3227" i="4"/>
  <c r="E3227" i="4"/>
  <c r="F3227" i="4"/>
  <c r="G3227" i="4"/>
  <c r="C3228" i="4"/>
  <c r="H3228" i="4" s="1"/>
  <c r="D3228" i="4"/>
  <c r="E3228" i="4"/>
  <c r="F3228" i="4"/>
  <c r="G3228" i="4"/>
  <c r="C3229" i="4"/>
  <c r="H3229" i="4" s="1"/>
  <c r="D3229" i="4"/>
  <c r="E3229" i="4"/>
  <c r="F3229" i="4"/>
  <c r="G3229" i="4"/>
  <c r="C3230" i="4"/>
  <c r="H3230" i="4" s="1"/>
  <c r="D3230" i="4"/>
  <c r="E3230" i="4"/>
  <c r="F3230" i="4"/>
  <c r="G3230" i="4"/>
  <c r="C3231" i="4"/>
  <c r="H3231" i="4" s="1"/>
  <c r="D3231" i="4"/>
  <c r="E3231" i="4"/>
  <c r="F3231" i="4"/>
  <c r="G3231" i="4"/>
  <c r="C3232" i="4"/>
  <c r="H3232" i="4" s="1"/>
  <c r="D3232" i="4"/>
  <c r="E3232" i="4"/>
  <c r="F3232" i="4"/>
  <c r="G3232" i="4"/>
  <c r="C3233" i="4"/>
  <c r="H3233" i="4" s="1"/>
  <c r="D3233" i="4"/>
  <c r="E3233" i="4"/>
  <c r="F3233" i="4"/>
  <c r="G3233" i="4"/>
  <c r="C3234" i="4"/>
  <c r="H3234" i="4" s="1"/>
  <c r="D3234" i="4"/>
  <c r="E3234" i="4"/>
  <c r="F3234" i="4"/>
  <c r="G3234" i="4"/>
  <c r="C3235" i="4"/>
  <c r="H3235" i="4" s="1"/>
  <c r="D3235" i="4"/>
  <c r="E3235" i="4"/>
  <c r="F3235" i="4"/>
  <c r="G3235" i="4"/>
  <c r="C3236" i="4"/>
  <c r="H3236" i="4" s="1"/>
  <c r="D3236" i="4"/>
  <c r="E3236" i="4"/>
  <c r="F3236" i="4"/>
  <c r="G3236" i="4"/>
  <c r="C3237" i="4"/>
  <c r="H3237" i="4" s="1"/>
  <c r="D3237" i="4"/>
  <c r="E3237" i="4"/>
  <c r="F3237" i="4"/>
  <c r="G3237" i="4"/>
  <c r="C3238" i="4"/>
  <c r="H3238" i="4" s="1"/>
  <c r="D3238" i="4"/>
  <c r="E3238" i="4"/>
  <c r="F3238" i="4"/>
  <c r="G3238" i="4"/>
  <c r="C3239" i="4"/>
  <c r="H3239" i="4" s="1"/>
  <c r="D3239" i="4"/>
  <c r="E3239" i="4"/>
  <c r="F3239" i="4"/>
  <c r="G3239" i="4"/>
  <c r="C3240" i="4"/>
  <c r="H3240" i="4" s="1"/>
  <c r="D3240" i="4"/>
  <c r="E3240" i="4"/>
  <c r="F3240" i="4"/>
  <c r="G3240" i="4"/>
  <c r="C3241" i="4"/>
  <c r="H3241" i="4" s="1"/>
  <c r="D3241" i="4"/>
  <c r="E3241" i="4"/>
  <c r="F3241" i="4"/>
  <c r="G3241" i="4"/>
  <c r="C3242" i="4"/>
  <c r="H3242" i="4" s="1"/>
  <c r="D3242" i="4"/>
  <c r="E3242" i="4"/>
  <c r="F3242" i="4"/>
  <c r="G3242" i="4"/>
  <c r="C3243" i="4"/>
  <c r="H3243" i="4" s="1"/>
  <c r="D3243" i="4"/>
  <c r="E3243" i="4"/>
  <c r="F3243" i="4"/>
  <c r="G3243" i="4"/>
  <c r="C3244" i="4"/>
  <c r="H3244" i="4" s="1"/>
  <c r="D3244" i="4"/>
  <c r="E3244" i="4"/>
  <c r="F3244" i="4"/>
  <c r="G3244" i="4"/>
  <c r="C3245" i="4"/>
  <c r="H3245" i="4" s="1"/>
  <c r="D3245" i="4"/>
  <c r="E3245" i="4"/>
  <c r="F3245" i="4"/>
  <c r="G3245" i="4"/>
  <c r="C3246" i="4"/>
  <c r="H3246" i="4" s="1"/>
  <c r="D3246" i="4"/>
  <c r="E3246" i="4"/>
  <c r="F3246" i="4"/>
  <c r="G3246" i="4"/>
  <c r="C3247" i="4"/>
  <c r="H3247" i="4" s="1"/>
  <c r="D3247" i="4"/>
  <c r="E3247" i="4"/>
  <c r="F3247" i="4"/>
  <c r="G3247" i="4"/>
  <c r="C3248" i="4"/>
  <c r="H3248" i="4" s="1"/>
  <c r="D3248" i="4"/>
  <c r="E3248" i="4"/>
  <c r="F3248" i="4"/>
  <c r="G3248" i="4"/>
  <c r="C3249" i="4"/>
  <c r="H3249" i="4" s="1"/>
  <c r="D3249" i="4"/>
  <c r="E3249" i="4"/>
  <c r="F3249" i="4"/>
  <c r="G3249" i="4"/>
  <c r="C3250" i="4"/>
  <c r="H3250" i="4" s="1"/>
  <c r="D3250" i="4"/>
  <c r="E3250" i="4"/>
  <c r="F3250" i="4"/>
  <c r="G3250" i="4"/>
  <c r="C3251" i="4"/>
  <c r="H3251" i="4" s="1"/>
  <c r="D3251" i="4"/>
  <c r="E3251" i="4"/>
  <c r="F3251" i="4"/>
  <c r="G3251" i="4"/>
  <c r="C3252" i="4"/>
  <c r="H3252" i="4" s="1"/>
  <c r="D3252" i="4"/>
  <c r="E3252" i="4"/>
  <c r="F3252" i="4"/>
  <c r="G3252" i="4"/>
  <c r="C3253" i="4"/>
  <c r="H3253" i="4" s="1"/>
  <c r="D3253" i="4"/>
  <c r="E3253" i="4"/>
  <c r="F3253" i="4"/>
  <c r="G3253" i="4"/>
  <c r="C3254" i="4"/>
  <c r="H3254" i="4" s="1"/>
  <c r="D3254" i="4"/>
  <c r="E3254" i="4"/>
  <c r="F3254" i="4"/>
  <c r="G3254" i="4"/>
  <c r="C3255" i="4"/>
  <c r="H3255" i="4" s="1"/>
  <c r="D3255" i="4"/>
  <c r="E3255" i="4"/>
  <c r="F3255" i="4"/>
  <c r="G3255" i="4"/>
  <c r="C3256" i="4"/>
  <c r="H3256" i="4" s="1"/>
  <c r="D3256" i="4"/>
  <c r="E3256" i="4"/>
  <c r="F3256" i="4"/>
  <c r="G3256" i="4"/>
  <c r="C3257" i="4"/>
  <c r="H3257" i="4" s="1"/>
  <c r="D3257" i="4"/>
  <c r="E3257" i="4"/>
  <c r="F3257" i="4"/>
  <c r="G3257" i="4"/>
  <c r="C3258" i="4"/>
  <c r="H3258" i="4" s="1"/>
  <c r="D3258" i="4"/>
  <c r="E3258" i="4"/>
  <c r="F3258" i="4"/>
  <c r="G3258" i="4"/>
  <c r="C3259" i="4"/>
  <c r="H3259" i="4" s="1"/>
  <c r="D3259" i="4"/>
  <c r="E3259" i="4"/>
  <c r="F3259" i="4"/>
  <c r="G3259" i="4"/>
  <c r="C3260" i="4"/>
  <c r="H3260" i="4" s="1"/>
  <c r="D3260" i="4"/>
  <c r="E3260" i="4"/>
  <c r="F3260" i="4"/>
  <c r="G3260" i="4"/>
  <c r="C3261" i="4"/>
  <c r="H3261" i="4" s="1"/>
  <c r="D3261" i="4"/>
  <c r="E3261" i="4"/>
  <c r="F3261" i="4"/>
  <c r="G3261" i="4"/>
  <c r="C3262" i="4"/>
  <c r="H3262" i="4" s="1"/>
  <c r="D3262" i="4"/>
  <c r="E3262" i="4"/>
  <c r="F3262" i="4"/>
  <c r="G3262" i="4"/>
  <c r="C3263" i="4"/>
  <c r="H3263" i="4" s="1"/>
  <c r="D3263" i="4"/>
  <c r="E3263" i="4"/>
  <c r="F3263" i="4"/>
  <c r="G3263" i="4"/>
  <c r="C3264" i="4"/>
  <c r="H3264" i="4" s="1"/>
  <c r="D3264" i="4"/>
  <c r="E3264" i="4"/>
  <c r="F3264" i="4"/>
  <c r="G3264" i="4"/>
  <c r="C3265" i="4"/>
  <c r="H3265" i="4" s="1"/>
  <c r="D3265" i="4"/>
  <c r="E3265" i="4"/>
  <c r="F3265" i="4"/>
  <c r="G3265" i="4"/>
  <c r="C3266" i="4"/>
  <c r="H3266" i="4" s="1"/>
  <c r="D3266" i="4"/>
  <c r="E3266" i="4"/>
  <c r="F3266" i="4"/>
  <c r="G3266" i="4"/>
  <c r="C3267" i="4"/>
  <c r="H3267" i="4" s="1"/>
  <c r="D3267" i="4"/>
  <c r="E3267" i="4"/>
  <c r="F3267" i="4"/>
  <c r="G3267" i="4"/>
  <c r="C3268" i="4"/>
  <c r="H3268" i="4" s="1"/>
  <c r="D3268" i="4"/>
  <c r="E3268" i="4"/>
  <c r="F3268" i="4"/>
  <c r="G3268" i="4"/>
  <c r="C3269" i="4"/>
  <c r="H3269" i="4" s="1"/>
  <c r="D3269" i="4"/>
  <c r="E3269" i="4"/>
  <c r="F3269" i="4"/>
  <c r="G3269" i="4"/>
  <c r="C3270" i="4"/>
  <c r="H3270" i="4" s="1"/>
  <c r="D3270" i="4"/>
  <c r="E3270" i="4"/>
  <c r="F3270" i="4"/>
  <c r="G3270" i="4"/>
  <c r="C3271" i="4"/>
  <c r="H3271" i="4" s="1"/>
  <c r="D3271" i="4"/>
  <c r="E3271" i="4"/>
  <c r="F3271" i="4"/>
  <c r="G3271" i="4"/>
  <c r="C3272" i="4"/>
  <c r="H3272" i="4" s="1"/>
  <c r="D3272" i="4"/>
  <c r="E3272" i="4"/>
  <c r="F3272" i="4"/>
  <c r="G3272" i="4"/>
  <c r="C3273" i="4"/>
  <c r="H3273" i="4" s="1"/>
  <c r="D3273" i="4"/>
  <c r="E3273" i="4"/>
  <c r="F3273" i="4"/>
  <c r="G3273" i="4"/>
  <c r="C3274" i="4"/>
  <c r="H3274" i="4" s="1"/>
  <c r="D3274" i="4"/>
  <c r="E3274" i="4"/>
  <c r="F3274" i="4"/>
  <c r="G3274" i="4"/>
  <c r="C3275" i="4"/>
  <c r="H3275" i="4" s="1"/>
  <c r="D3275" i="4"/>
  <c r="E3275" i="4"/>
  <c r="F3275" i="4"/>
  <c r="G3275" i="4"/>
  <c r="C3276" i="4"/>
  <c r="H3276" i="4" s="1"/>
  <c r="D3276" i="4"/>
  <c r="E3276" i="4"/>
  <c r="F3276" i="4"/>
  <c r="G3276" i="4"/>
  <c r="C3277" i="4"/>
  <c r="H3277" i="4" s="1"/>
  <c r="D3277" i="4"/>
  <c r="E3277" i="4"/>
  <c r="F3277" i="4"/>
  <c r="G3277" i="4"/>
  <c r="C3278" i="4"/>
  <c r="H3278" i="4" s="1"/>
  <c r="D3278" i="4"/>
  <c r="E3278" i="4"/>
  <c r="F3278" i="4"/>
  <c r="G3278" i="4"/>
  <c r="C3279" i="4"/>
  <c r="H3279" i="4" s="1"/>
  <c r="D3279" i="4"/>
  <c r="E3279" i="4"/>
  <c r="F3279" i="4"/>
  <c r="G3279" i="4"/>
  <c r="C3280" i="4"/>
  <c r="H3280" i="4" s="1"/>
  <c r="D3280" i="4"/>
  <c r="E3280" i="4"/>
  <c r="F3280" i="4"/>
  <c r="G3280" i="4"/>
  <c r="C3281" i="4"/>
  <c r="H3281" i="4" s="1"/>
  <c r="D3281" i="4"/>
  <c r="E3281" i="4"/>
  <c r="F3281" i="4"/>
  <c r="G3281" i="4"/>
  <c r="C3282" i="4"/>
  <c r="H3282" i="4" s="1"/>
  <c r="D3282" i="4"/>
  <c r="E3282" i="4"/>
  <c r="F3282" i="4"/>
  <c r="G3282" i="4"/>
  <c r="C3283" i="4"/>
  <c r="H3283" i="4" s="1"/>
  <c r="D3283" i="4"/>
  <c r="E3283" i="4"/>
  <c r="F3283" i="4"/>
  <c r="G3283" i="4"/>
  <c r="C3284" i="4"/>
  <c r="H3284" i="4" s="1"/>
  <c r="D3284" i="4"/>
  <c r="E3284" i="4"/>
  <c r="F3284" i="4"/>
  <c r="G3284" i="4"/>
  <c r="C3285" i="4"/>
  <c r="H3285" i="4" s="1"/>
  <c r="D3285" i="4"/>
  <c r="E3285" i="4"/>
  <c r="F3285" i="4"/>
  <c r="G3285" i="4"/>
  <c r="C3286" i="4"/>
  <c r="H3286" i="4" s="1"/>
  <c r="D3286" i="4"/>
  <c r="E3286" i="4"/>
  <c r="F3286" i="4"/>
  <c r="G3286" i="4"/>
  <c r="C3287" i="4"/>
  <c r="H3287" i="4" s="1"/>
  <c r="D3287" i="4"/>
  <c r="E3287" i="4"/>
  <c r="F3287" i="4"/>
  <c r="G3287" i="4"/>
  <c r="C3288" i="4"/>
  <c r="H3288" i="4" s="1"/>
  <c r="D3288" i="4"/>
  <c r="E3288" i="4"/>
  <c r="F3288" i="4"/>
  <c r="G3288" i="4"/>
  <c r="C3289" i="4"/>
  <c r="H3289" i="4" s="1"/>
  <c r="D3289" i="4"/>
  <c r="E3289" i="4"/>
  <c r="F3289" i="4"/>
  <c r="G3289" i="4"/>
  <c r="C3290" i="4"/>
  <c r="H3290" i="4" s="1"/>
  <c r="D3290" i="4"/>
  <c r="E3290" i="4"/>
  <c r="F3290" i="4"/>
  <c r="G3290" i="4"/>
  <c r="C3291" i="4"/>
  <c r="H3291" i="4" s="1"/>
  <c r="D3291" i="4"/>
  <c r="E3291" i="4"/>
  <c r="F3291" i="4"/>
  <c r="G3291" i="4"/>
  <c r="C3292" i="4"/>
  <c r="H3292" i="4" s="1"/>
  <c r="D3292" i="4"/>
  <c r="E3292" i="4"/>
  <c r="F3292" i="4"/>
  <c r="G3292" i="4"/>
  <c r="C3293" i="4"/>
  <c r="H3293" i="4" s="1"/>
  <c r="D3293" i="4"/>
  <c r="E3293" i="4"/>
  <c r="F3293" i="4"/>
  <c r="G3293" i="4"/>
  <c r="C3294" i="4"/>
  <c r="H3294" i="4" s="1"/>
  <c r="D3294" i="4"/>
  <c r="E3294" i="4"/>
  <c r="F3294" i="4"/>
  <c r="G3294" i="4"/>
  <c r="C3295" i="4"/>
  <c r="H3295" i="4" s="1"/>
  <c r="D3295" i="4"/>
  <c r="E3295" i="4"/>
  <c r="F3295" i="4"/>
  <c r="G3295" i="4"/>
  <c r="C3296" i="4"/>
  <c r="H3296" i="4" s="1"/>
  <c r="D3296" i="4"/>
  <c r="E3296" i="4"/>
  <c r="F3296" i="4"/>
  <c r="G3296" i="4"/>
  <c r="C3297" i="4"/>
  <c r="H3297" i="4" s="1"/>
  <c r="D3297" i="4"/>
  <c r="E3297" i="4"/>
  <c r="F3297" i="4"/>
  <c r="G3297" i="4"/>
  <c r="C3298" i="4"/>
  <c r="H3298" i="4" s="1"/>
  <c r="D3298" i="4"/>
  <c r="E3298" i="4"/>
  <c r="F3298" i="4"/>
  <c r="G3298" i="4"/>
  <c r="C3299" i="4"/>
  <c r="H3299" i="4" s="1"/>
  <c r="D3299" i="4"/>
  <c r="E3299" i="4"/>
  <c r="F3299" i="4"/>
  <c r="G3299" i="4"/>
  <c r="C3300" i="4"/>
  <c r="H3300" i="4" s="1"/>
  <c r="D3300" i="4"/>
  <c r="E3300" i="4"/>
  <c r="F3300" i="4"/>
  <c r="G3300" i="4"/>
  <c r="C3301" i="4"/>
  <c r="H3301" i="4" s="1"/>
  <c r="D3301" i="4"/>
  <c r="E3301" i="4"/>
  <c r="F3301" i="4"/>
  <c r="G3301" i="4"/>
  <c r="C3302" i="4"/>
  <c r="H3302" i="4" s="1"/>
  <c r="D3302" i="4"/>
  <c r="E3302" i="4"/>
  <c r="F3302" i="4"/>
  <c r="G3302" i="4"/>
  <c r="C3303" i="4"/>
  <c r="H3303" i="4" s="1"/>
  <c r="D3303" i="4"/>
  <c r="E3303" i="4"/>
  <c r="F3303" i="4"/>
  <c r="G3303" i="4"/>
  <c r="C3304" i="4"/>
  <c r="H3304" i="4" s="1"/>
  <c r="D3304" i="4"/>
  <c r="E3304" i="4"/>
  <c r="F3304" i="4"/>
  <c r="G3304" i="4"/>
  <c r="C3305" i="4"/>
  <c r="H3305" i="4" s="1"/>
  <c r="D3305" i="4"/>
  <c r="E3305" i="4"/>
  <c r="F3305" i="4"/>
  <c r="G3305" i="4"/>
  <c r="C3306" i="4"/>
  <c r="H3306" i="4" s="1"/>
  <c r="D3306" i="4"/>
  <c r="E3306" i="4"/>
  <c r="F3306" i="4"/>
  <c r="G3306" i="4"/>
  <c r="C3307" i="4"/>
  <c r="H3307" i="4" s="1"/>
  <c r="D3307" i="4"/>
  <c r="E3307" i="4"/>
  <c r="F3307" i="4"/>
  <c r="G3307" i="4"/>
  <c r="C3308" i="4"/>
  <c r="H3308" i="4" s="1"/>
  <c r="D3308" i="4"/>
  <c r="E3308" i="4"/>
  <c r="F3308" i="4"/>
  <c r="G3308" i="4"/>
  <c r="C3309" i="4"/>
  <c r="H3309" i="4" s="1"/>
  <c r="D3309" i="4"/>
  <c r="E3309" i="4"/>
  <c r="F3309" i="4"/>
  <c r="G3309" i="4"/>
  <c r="C3310" i="4"/>
  <c r="H3310" i="4" s="1"/>
  <c r="D3310" i="4"/>
  <c r="E3310" i="4"/>
  <c r="F3310" i="4"/>
  <c r="G3310" i="4"/>
  <c r="C3311" i="4"/>
  <c r="H3311" i="4" s="1"/>
  <c r="D3311" i="4"/>
  <c r="E3311" i="4"/>
  <c r="F3311" i="4"/>
  <c r="G3311" i="4"/>
  <c r="C3312" i="4"/>
  <c r="H3312" i="4" s="1"/>
  <c r="D3312" i="4"/>
  <c r="E3312" i="4"/>
  <c r="F3312" i="4"/>
  <c r="G3312" i="4"/>
  <c r="C3313" i="4"/>
  <c r="H3313" i="4" s="1"/>
  <c r="D3313" i="4"/>
  <c r="E3313" i="4"/>
  <c r="F3313" i="4"/>
  <c r="G3313" i="4"/>
  <c r="C3314" i="4"/>
  <c r="H3314" i="4" s="1"/>
  <c r="D3314" i="4"/>
  <c r="E3314" i="4"/>
  <c r="F3314" i="4"/>
  <c r="G3314" i="4"/>
  <c r="C3315" i="4"/>
  <c r="H3315" i="4" s="1"/>
  <c r="D3315" i="4"/>
  <c r="E3315" i="4"/>
  <c r="F3315" i="4"/>
  <c r="G3315" i="4"/>
  <c r="C3316" i="4"/>
  <c r="H3316" i="4" s="1"/>
  <c r="D3316" i="4"/>
  <c r="E3316" i="4"/>
  <c r="F3316" i="4"/>
  <c r="G3316" i="4"/>
  <c r="C3317" i="4"/>
  <c r="H3317" i="4" s="1"/>
  <c r="D3317" i="4"/>
  <c r="E3317" i="4"/>
  <c r="F3317" i="4"/>
  <c r="G3317" i="4"/>
  <c r="C3318" i="4"/>
  <c r="H3318" i="4" s="1"/>
  <c r="D3318" i="4"/>
  <c r="E3318" i="4"/>
  <c r="F3318" i="4"/>
  <c r="G3318" i="4"/>
  <c r="C3319" i="4"/>
  <c r="H3319" i="4" s="1"/>
  <c r="D3319" i="4"/>
  <c r="E3319" i="4"/>
  <c r="F3319" i="4"/>
  <c r="G3319" i="4"/>
  <c r="C3320" i="4"/>
  <c r="H3320" i="4" s="1"/>
  <c r="D3320" i="4"/>
  <c r="E3320" i="4"/>
  <c r="F3320" i="4"/>
  <c r="G3320" i="4"/>
  <c r="C3321" i="4"/>
  <c r="H3321" i="4" s="1"/>
  <c r="D3321" i="4"/>
  <c r="E3321" i="4"/>
  <c r="F3321" i="4"/>
  <c r="G3321" i="4"/>
  <c r="C3322" i="4"/>
  <c r="H3322" i="4" s="1"/>
  <c r="D3322" i="4"/>
  <c r="E3322" i="4"/>
  <c r="F3322" i="4"/>
  <c r="G3322" i="4"/>
  <c r="C3323" i="4"/>
  <c r="H3323" i="4" s="1"/>
  <c r="D3323" i="4"/>
  <c r="E3323" i="4"/>
  <c r="F3323" i="4"/>
  <c r="G3323" i="4"/>
  <c r="C3324" i="4"/>
  <c r="H3324" i="4" s="1"/>
  <c r="D3324" i="4"/>
  <c r="E3324" i="4"/>
  <c r="F3324" i="4"/>
  <c r="G3324" i="4"/>
  <c r="C3325" i="4"/>
  <c r="H3325" i="4" s="1"/>
  <c r="D3325" i="4"/>
  <c r="E3325" i="4"/>
  <c r="F3325" i="4"/>
  <c r="G3325" i="4"/>
  <c r="C3326" i="4"/>
  <c r="H3326" i="4" s="1"/>
  <c r="D3326" i="4"/>
  <c r="E3326" i="4"/>
  <c r="F3326" i="4"/>
  <c r="G3326" i="4"/>
  <c r="C3327" i="4"/>
  <c r="H3327" i="4" s="1"/>
  <c r="D3327" i="4"/>
  <c r="E3327" i="4"/>
  <c r="F3327" i="4"/>
  <c r="G3327" i="4"/>
  <c r="C3328" i="4"/>
  <c r="H3328" i="4" s="1"/>
  <c r="D3328" i="4"/>
  <c r="E3328" i="4"/>
  <c r="F3328" i="4"/>
  <c r="G3328" i="4"/>
  <c r="C3329" i="4"/>
  <c r="H3329" i="4" s="1"/>
  <c r="D3329" i="4"/>
  <c r="E3329" i="4"/>
  <c r="F3329" i="4"/>
  <c r="G3329" i="4"/>
  <c r="C3330" i="4"/>
  <c r="H3330" i="4" s="1"/>
  <c r="D3330" i="4"/>
  <c r="E3330" i="4"/>
  <c r="F3330" i="4"/>
  <c r="G3330" i="4"/>
  <c r="C3331" i="4"/>
  <c r="H3331" i="4" s="1"/>
  <c r="D3331" i="4"/>
  <c r="E3331" i="4"/>
  <c r="F3331" i="4"/>
  <c r="G3331" i="4"/>
  <c r="C3332" i="4"/>
  <c r="H3332" i="4" s="1"/>
  <c r="D3332" i="4"/>
  <c r="E3332" i="4"/>
  <c r="F3332" i="4"/>
  <c r="G3332" i="4"/>
  <c r="C3333" i="4"/>
  <c r="H3333" i="4" s="1"/>
  <c r="D3333" i="4"/>
  <c r="E3333" i="4"/>
  <c r="F3333" i="4"/>
  <c r="G3333" i="4"/>
  <c r="C3334" i="4"/>
  <c r="H3334" i="4" s="1"/>
  <c r="D3334" i="4"/>
  <c r="E3334" i="4"/>
  <c r="F3334" i="4"/>
  <c r="G3334" i="4"/>
  <c r="C3335" i="4"/>
  <c r="H3335" i="4" s="1"/>
  <c r="D3335" i="4"/>
  <c r="E3335" i="4"/>
  <c r="F3335" i="4"/>
  <c r="G3335" i="4"/>
  <c r="C3336" i="4"/>
  <c r="H3336" i="4" s="1"/>
  <c r="D3336" i="4"/>
  <c r="E3336" i="4"/>
  <c r="F3336" i="4"/>
  <c r="G3336" i="4"/>
  <c r="C3337" i="4"/>
  <c r="H3337" i="4" s="1"/>
  <c r="D3337" i="4"/>
  <c r="E3337" i="4"/>
  <c r="F3337" i="4"/>
  <c r="G3337" i="4"/>
  <c r="C3338" i="4"/>
  <c r="H3338" i="4" s="1"/>
  <c r="D3338" i="4"/>
  <c r="E3338" i="4"/>
  <c r="F3338" i="4"/>
  <c r="G3338" i="4"/>
  <c r="C3339" i="4"/>
  <c r="H3339" i="4" s="1"/>
  <c r="D3339" i="4"/>
  <c r="E3339" i="4"/>
  <c r="F3339" i="4"/>
  <c r="G3339" i="4"/>
  <c r="C3340" i="4"/>
  <c r="H3340" i="4" s="1"/>
  <c r="D3340" i="4"/>
  <c r="E3340" i="4"/>
  <c r="F3340" i="4"/>
  <c r="G3340" i="4"/>
  <c r="C3341" i="4"/>
  <c r="H3341" i="4" s="1"/>
  <c r="D3341" i="4"/>
  <c r="E3341" i="4"/>
  <c r="F3341" i="4"/>
  <c r="G3341" i="4"/>
  <c r="C3342" i="4"/>
  <c r="H3342" i="4" s="1"/>
  <c r="D3342" i="4"/>
  <c r="E3342" i="4"/>
  <c r="F3342" i="4"/>
  <c r="G3342" i="4"/>
  <c r="C3343" i="4"/>
  <c r="H3343" i="4" s="1"/>
  <c r="D3343" i="4"/>
  <c r="E3343" i="4"/>
  <c r="F3343" i="4"/>
  <c r="G3343" i="4"/>
  <c r="C3344" i="4"/>
  <c r="H3344" i="4" s="1"/>
  <c r="D3344" i="4"/>
  <c r="E3344" i="4"/>
  <c r="F3344" i="4"/>
  <c r="G3344" i="4"/>
  <c r="C3345" i="4"/>
  <c r="H3345" i="4" s="1"/>
  <c r="D3345" i="4"/>
  <c r="E3345" i="4"/>
  <c r="F3345" i="4"/>
  <c r="G3345" i="4"/>
  <c r="C3346" i="4"/>
  <c r="H3346" i="4" s="1"/>
  <c r="D3346" i="4"/>
  <c r="E3346" i="4"/>
  <c r="F3346" i="4"/>
  <c r="G3346" i="4"/>
  <c r="C3347" i="4"/>
  <c r="H3347" i="4" s="1"/>
  <c r="D3347" i="4"/>
  <c r="E3347" i="4"/>
  <c r="F3347" i="4"/>
  <c r="G3347" i="4"/>
  <c r="C3348" i="4"/>
  <c r="H3348" i="4" s="1"/>
  <c r="D3348" i="4"/>
  <c r="E3348" i="4"/>
  <c r="F3348" i="4"/>
  <c r="G3348" i="4"/>
  <c r="C3349" i="4"/>
  <c r="H3349" i="4" s="1"/>
  <c r="D3349" i="4"/>
  <c r="E3349" i="4"/>
  <c r="F3349" i="4"/>
  <c r="G3349" i="4"/>
  <c r="C3350" i="4"/>
  <c r="H3350" i="4" s="1"/>
  <c r="D3350" i="4"/>
  <c r="E3350" i="4"/>
  <c r="F3350" i="4"/>
  <c r="G3350" i="4"/>
  <c r="C3351" i="4"/>
  <c r="H3351" i="4" s="1"/>
  <c r="D3351" i="4"/>
  <c r="E3351" i="4"/>
  <c r="F3351" i="4"/>
  <c r="G3351" i="4"/>
  <c r="C3352" i="4"/>
  <c r="H3352" i="4" s="1"/>
  <c r="D3352" i="4"/>
  <c r="E3352" i="4"/>
  <c r="F3352" i="4"/>
  <c r="G3352" i="4"/>
  <c r="C3353" i="4"/>
  <c r="H3353" i="4" s="1"/>
  <c r="D3353" i="4"/>
  <c r="E3353" i="4"/>
  <c r="F3353" i="4"/>
  <c r="G3353" i="4"/>
  <c r="C3354" i="4"/>
  <c r="H3354" i="4" s="1"/>
  <c r="D3354" i="4"/>
  <c r="E3354" i="4"/>
  <c r="F3354" i="4"/>
  <c r="G3354" i="4"/>
  <c r="C3355" i="4"/>
  <c r="H3355" i="4" s="1"/>
  <c r="D3355" i="4"/>
  <c r="E3355" i="4"/>
  <c r="F3355" i="4"/>
  <c r="G3355" i="4"/>
  <c r="C3356" i="4"/>
  <c r="H3356" i="4" s="1"/>
  <c r="D3356" i="4"/>
  <c r="E3356" i="4"/>
  <c r="F3356" i="4"/>
  <c r="G3356" i="4"/>
  <c r="C3357" i="4"/>
  <c r="H3357" i="4" s="1"/>
  <c r="D3357" i="4"/>
  <c r="E3357" i="4"/>
  <c r="F3357" i="4"/>
  <c r="G3357" i="4"/>
  <c r="C3358" i="4"/>
  <c r="H3358" i="4" s="1"/>
  <c r="D3358" i="4"/>
  <c r="E3358" i="4"/>
  <c r="F3358" i="4"/>
  <c r="G3358" i="4"/>
  <c r="C3359" i="4"/>
  <c r="H3359" i="4" s="1"/>
  <c r="D3359" i="4"/>
  <c r="E3359" i="4"/>
  <c r="F3359" i="4"/>
  <c r="G3359" i="4"/>
  <c r="C3360" i="4"/>
  <c r="H3360" i="4" s="1"/>
  <c r="D3360" i="4"/>
  <c r="E3360" i="4"/>
  <c r="F3360" i="4"/>
  <c r="G3360" i="4"/>
  <c r="C3361" i="4"/>
  <c r="H3361" i="4" s="1"/>
  <c r="D3361" i="4"/>
  <c r="E3361" i="4"/>
  <c r="F3361" i="4"/>
  <c r="G3361" i="4"/>
  <c r="C3362" i="4"/>
  <c r="H3362" i="4" s="1"/>
  <c r="D3362" i="4"/>
  <c r="E3362" i="4"/>
  <c r="F3362" i="4"/>
  <c r="G3362" i="4"/>
  <c r="C3363" i="4"/>
  <c r="H3363" i="4" s="1"/>
  <c r="D3363" i="4"/>
  <c r="E3363" i="4"/>
  <c r="F3363" i="4"/>
  <c r="G3363" i="4"/>
  <c r="C3364" i="4"/>
  <c r="H3364" i="4" s="1"/>
  <c r="D3364" i="4"/>
  <c r="E3364" i="4"/>
  <c r="F3364" i="4"/>
  <c r="G3364" i="4"/>
  <c r="C3365" i="4"/>
  <c r="H3365" i="4" s="1"/>
  <c r="D3365" i="4"/>
  <c r="E3365" i="4"/>
  <c r="F3365" i="4"/>
  <c r="G3365" i="4"/>
  <c r="C3366" i="4"/>
  <c r="H3366" i="4" s="1"/>
  <c r="D3366" i="4"/>
  <c r="E3366" i="4"/>
  <c r="F3366" i="4"/>
  <c r="G3366" i="4"/>
  <c r="C3367" i="4"/>
  <c r="H3367" i="4" s="1"/>
  <c r="D3367" i="4"/>
  <c r="E3367" i="4"/>
  <c r="F3367" i="4"/>
  <c r="G3367" i="4"/>
  <c r="C3368" i="4"/>
  <c r="H3368" i="4" s="1"/>
  <c r="D3368" i="4"/>
  <c r="E3368" i="4"/>
  <c r="F3368" i="4"/>
  <c r="G3368" i="4"/>
  <c r="C3369" i="4"/>
  <c r="H3369" i="4" s="1"/>
  <c r="D3369" i="4"/>
  <c r="E3369" i="4"/>
  <c r="F3369" i="4"/>
  <c r="G3369" i="4"/>
  <c r="C3370" i="4"/>
  <c r="H3370" i="4" s="1"/>
  <c r="D3370" i="4"/>
  <c r="E3370" i="4"/>
  <c r="F3370" i="4"/>
  <c r="G3370" i="4"/>
  <c r="C3371" i="4"/>
  <c r="H3371" i="4" s="1"/>
  <c r="D3371" i="4"/>
  <c r="E3371" i="4"/>
  <c r="F3371" i="4"/>
  <c r="G3371" i="4"/>
  <c r="C3372" i="4"/>
  <c r="H3372" i="4" s="1"/>
  <c r="D3372" i="4"/>
  <c r="E3372" i="4"/>
  <c r="F3372" i="4"/>
  <c r="G3372" i="4"/>
  <c r="C3373" i="4"/>
  <c r="H3373" i="4" s="1"/>
  <c r="D3373" i="4"/>
  <c r="E3373" i="4"/>
  <c r="F3373" i="4"/>
  <c r="G3373" i="4"/>
  <c r="C3374" i="4"/>
  <c r="H3374" i="4" s="1"/>
  <c r="D3374" i="4"/>
  <c r="E3374" i="4"/>
  <c r="F3374" i="4"/>
  <c r="G3374" i="4"/>
  <c r="C3375" i="4"/>
  <c r="H3375" i="4" s="1"/>
  <c r="D3375" i="4"/>
  <c r="E3375" i="4"/>
  <c r="F3375" i="4"/>
  <c r="G3375" i="4"/>
  <c r="C3376" i="4"/>
  <c r="H3376" i="4" s="1"/>
  <c r="D3376" i="4"/>
  <c r="E3376" i="4"/>
  <c r="F3376" i="4"/>
  <c r="G3376" i="4"/>
  <c r="C3377" i="4"/>
  <c r="H3377" i="4" s="1"/>
  <c r="D3377" i="4"/>
  <c r="E3377" i="4"/>
  <c r="F3377" i="4"/>
  <c r="G3377" i="4"/>
  <c r="C3378" i="4"/>
  <c r="H3378" i="4" s="1"/>
  <c r="D3378" i="4"/>
  <c r="E3378" i="4"/>
  <c r="F3378" i="4"/>
  <c r="G3378" i="4"/>
  <c r="C3379" i="4"/>
  <c r="H3379" i="4" s="1"/>
  <c r="D3379" i="4"/>
  <c r="E3379" i="4"/>
  <c r="F3379" i="4"/>
  <c r="G3379" i="4"/>
  <c r="C3380" i="4"/>
  <c r="H3380" i="4" s="1"/>
  <c r="D3380" i="4"/>
  <c r="E3380" i="4"/>
  <c r="F3380" i="4"/>
  <c r="G3380" i="4"/>
  <c r="C3381" i="4"/>
  <c r="H3381" i="4" s="1"/>
  <c r="D3381" i="4"/>
  <c r="E3381" i="4"/>
  <c r="F3381" i="4"/>
  <c r="G3381" i="4"/>
  <c r="C3382" i="4"/>
  <c r="H3382" i="4" s="1"/>
  <c r="D3382" i="4"/>
  <c r="E3382" i="4"/>
  <c r="F3382" i="4"/>
  <c r="G3382" i="4"/>
  <c r="C3383" i="4"/>
  <c r="H3383" i="4" s="1"/>
  <c r="D3383" i="4"/>
  <c r="E3383" i="4"/>
  <c r="F3383" i="4"/>
  <c r="G3383" i="4"/>
  <c r="C3384" i="4"/>
  <c r="H3384" i="4" s="1"/>
  <c r="D3384" i="4"/>
  <c r="E3384" i="4"/>
  <c r="F3384" i="4"/>
  <c r="G3384" i="4"/>
  <c r="C3385" i="4"/>
  <c r="H3385" i="4" s="1"/>
  <c r="D3385" i="4"/>
  <c r="E3385" i="4"/>
  <c r="F3385" i="4"/>
  <c r="G3385" i="4"/>
  <c r="C3386" i="4"/>
  <c r="H3386" i="4" s="1"/>
  <c r="D3386" i="4"/>
  <c r="E3386" i="4"/>
  <c r="F3386" i="4"/>
  <c r="G3386" i="4"/>
  <c r="C3387" i="4"/>
  <c r="H3387" i="4" s="1"/>
  <c r="D3387" i="4"/>
  <c r="E3387" i="4"/>
  <c r="F3387" i="4"/>
  <c r="G3387" i="4"/>
  <c r="C3388" i="4"/>
  <c r="H3388" i="4" s="1"/>
  <c r="D3388" i="4"/>
  <c r="E3388" i="4"/>
  <c r="F3388" i="4"/>
  <c r="G3388" i="4"/>
  <c r="C3389" i="4"/>
  <c r="H3389" i="4" s="1"/>
  <c r="D3389" i="4"/>
  <c r="E3389" i="4"/>
  <c r="F3389" i="4"/>
  <c r="G3389" i="4"/>
  <c r="C3390" i="4"/>
  <c r="H3390" i="4" s="1"/>
  <c r="D3390" i="4"/>
  <c r="E3390" i="4"/>
  <c r="F3390" i="4"/>
  <c r="G3390" i="4"/>
  <c r="C3391" i="4"/>
  <c r="H3391" i="4" s="1"/>
  <c r="D3391" i="4"/>
  <c r="E3391" i="4"/>
  <c r="F3391" i="4"/>
  <c r="G3391" i="4"/>
  <c r="C3392" i="4"/>
  <c r="H3392" i="4" s="1"/>
  <c r="D3392" i="4"/>
  <c r="E3392" i="4"/>
  <c r="F3392" i="4"/>
  <c r="G3392" i="4"/>
  <c r="C3393" i="4"/>
  <c r="H3393" i="4" s="1"/>
  <c r="D3393" i="4"/>
  <c r="E3393" i="4"/>
  <c r="F3393" i="4"/>
  <c r="G3393" i="4"/>
  <c r="C3394" i="4"/>
  <c r="H3394" i="4" s="1"/>
  <c r="D3394" i="4"/>
  <c r="E3394" i="4"/>
  <c r="F3394" i="4"/>
  <c r="G3394" i="4"/>
  <c r="C3395" i="4"/>
  <c r="H3395" i="4" s="1"/>
  <c r="D3395" i="4"/>
  <c r="E3395" i="4"/>
  <c r="F3395" i="4"/>
  <c r="G3395" i="4"/>
  <c r="C3396" i="4"/>
  <c r="H3396" i="4" s="1"/>
  <c r="D3396" i="4"/>
  <c r="E3396" i="4"/>
  <c r="F3396" i="4"/>
  <c r="G3396" i="4"/>
  <c r="C3397" i="4"/>
  <c r="H3397" i="4" s="1"/>
  <c r="D3397" i="4"/>
  <c r="E3397" i="4"/>
  <c r="F3397" i="4"/>
  <c r="G3397" i="4"/>
  <c r="C3398" i="4"/>
  <c r="H3398" i="4" s="1"/>
  <c r="D3398" i="4"/>
  <c r="E3398" i="4"/>
  <c r="F3398" i="4"/>
  <c r="G3398" i="4"/>
  <c r="C3399" i="4"/>
  <c r="H3399" i="4" s="1"/>
  <c r="D3399" i="4"/>
  <c r="E3399" i="4"/>
  <c r="F3399" i="4"/>
  <c r="G3399" i="4"/>
  <c r="C3400" i="4"/>
  <c r="H3400" i="4" s="1"/>
  <c r="D3400" i="4"/>
  <c r="E3400" i="4"/>
  <c r="F3400" i="4"/>
  <c r="G3400" i="4"/>
  <c r="C3401" i="4"/>
  <c r="H3401" i="4" s="1"/>
  <c r="D3401" i="4"/>
  <c r="E3401" i="4"/>
  <c r="F3401" i="4"/>
  <c r="G3401" i="4"/>
  <c r="C3402" i="4"/>
  <c r="H3402" i="4" s="1"/>
  <c r="D3402" i="4"/>
  <c r="E3402" i="4"/>
  <c r="F3402" i="4"/>
  <c r="G3402" i="4"/>
  <c r="C3403" i="4"/>
  <c r="H3403" i="4" s="1"/>
  <c r="D3403" i="4"/>
  <c r="E3403" i="4"/>
  <c r="F3403" i="4"/>
  <c r="G3403" i="4"/>
  <c r="C3404" i="4"/>
  <c r="H3404" i="4" s="1"/>
  <c r="D3404" i="4"/>
  <c r="E3404" i="4"/>
  <c r="F3404" i="4"/>
  <c r="G3404" i="4"/>
  <c r="C3405" i="4"/>
  <c r="H3405" i="4" s="1"/>
  <c r="D3405" i="4"/>
  <c r="E3405" i="4"/>
  <c r="F3405" i="4"/>
  <c r="G3405" i="4"/>
  <c r="C3406" i="4"/>
  <c r="H3406" i="4" s="1"/>
  <c r="D3406" i="4"/>
  <c r="E3406" i="4"/>
  <c r="F3406" i="4"/>
  <c r="G3406" i="4"/>
  <c r="C3407" i="4"/>
  <c r="H3407" i="4" s="1"/>
  <c r="D3407" i="4"/>
  <c r="E3407" i="4"/>
  <c r="F3407" i="4"/>
  <c r="G3407" i="4"/>
  <c r="C3408" i="4"/>
  <c r="H3408" i="4" s="1"/>
  <c r="D3408" i="4"/>
  <c r="E3408" i="4"/>
  <c r="F3408" i="4"/>
  <c r="G3408" i="4"/>
  <c r="C3409" i="4"/>
  <c r="H3409" i="4" s="1"/>
  <c r="D3409" i="4"/>
  <c r="E3409" i="4"/>
  <c r="F3409" i="4"/>
  <c r="G3409" i="4"/>
  <c r="C3410" i="4"/>
  <c r="H3410" i="4" s="1"/>
  <c r="D3410" i="4"/>
  <c r="E3410" i="4"/>
  <c r="F3410" i="4"/>
  <c r="G3410" i="4"/>
  <c r="C3411" i="4"/>
  <c r="H3411" i="4" s="1"/>
  <c r="D3411" i="4"/>
  <c r="E3411" i="4"/>
  <c r="F3411" i="4"/>
  <c r="G3411" i="4"/>
  <c r="C3412" i="4"/>
  <c r="H3412" i="4" s="1"/>
  <c r="D3412" i="4"/>
  <c r="E3412" i="4"/>
  <c r="F3412" i="4"/>
  <c r="G3412" i="4"/>
  <c r="C3413" i="4"/>
  <c r="H3413" i="4" s="1"/>
  <c r="D3413" i="4"/>
  <c r="E3413" i="4"/>
  <c r="F3413" i="4"/>
  <c r="G3413" i="4"/>
  <c r="C3414" i="4"/>
  <c r="H3414" i="4" s="1"/>
  <c r="D3414" i="4"/>
  <c r="E3414" i="4"/>
  <c r="F3414" i="4"/>
  <c r="G3414" i="4"/>
  <c r="C3415" i="4"/>
  <c r="H3415" i="4" s="1"/>
  <c r="D3415" i="4"/>
  <c r="E3415" i="4"/>
  <c r="F3415" i="4"/>
  <c r="G3415" i="4"/>
  <c r="C3416" i="4"/>
  <c r="H3416" i="4" s="1"/>
  <c r="D3416" i="4"/>
  <c r="E3416" i="4"/>
  <c r="F3416" i="4"/>
  <c r="G3416" i="4"/>
  <c r="C3417" i="4"/>
  <c r="H3417" i="4" s="1"/>
  <c r="D3417" i="4"/>
  <c r="E3417" i="4"/>
  <c r="F3417" i="4"/>
  <c r="G3417" i="4"/>
  <c r="C3418" i="4"/>
  <c r="H3418" i="4" s="1"/>
  <c r="D3418" i="4"/>
  <c r="E3418" i="4"/>
  <c r="F3418" i="4"/>
  <c r="G3418" i="4"/>
  <c r="C3419" i="4"/>
  <c r="H3419" i="4" s="1"/>
  <c r="D3419" i="4"/>
  <c r="E3419" i="4"/>
  <c r="F3419" i="4"/>
  <c r="G3419" i="4"/>
  <c r="C3420" i="4"/>
  <c r="H3420" i="4" s="1"/>
  <c r="D3420" i="4"/>
  <c r="E3420" i="4"/>
  <c r="F3420" i="4"/>
  <c r="G3420" i="4"/>
  <c r="C3421" i="4"/>
  <c r="H3421" i="4" s="1"/>
  <c r="D3421" i="4"/>
  <c r="E3421" i="4"/>
  <c r="F3421" i="4"/>
  <c r="G3421" i="4"/>
  <c r="C3422" i="4"/>
  <c r="H3422" i="4" s="1"/>
  <c r="D3422" i="4"/>
  <c r="E3422" i="4"/>
  <c r="F3422" i="4"/>
  <c r="G3422" i="4"/>
  <c r="C3423" i="4"/>
  <c r="H3423" i="4" s="1"/>
  <c r="D3423" i="4"/>
  <c r="E3423" i="4"/>
  <c r="F3423" i="4"/>
  <c r="G3423" i="4"/>
  <c r="C3424" i="4"/>
  <c r="H3424" i="4" s="1"/>
  <c r="D3424" i="4"/>
  <c r="E3424" i="4"/>
  <c r="F3424" i="4"/>
  <c r="G3424" i="4"/>
  <c r="C3425" i="4"/>
  <c r="H3425" i="4" s="1"/>
  <c r="D3425" i="4"/>
  <c r="E3425" i="4"/>
  <c r="F3425" i="4"/>
  <c r="G3425" i="4"/>
  <c r="C3426" i="4"/>
  <c r="H3426" i="4" s="1"/>
  <c r="D3426" i="4"/>
  <c r="E3426" i="4"/>
  <c r="F3426" i="4"/>
  <c r="G3426" i="4"/>
  <c r="C3427" i="4"/>
  <c r="H3427" i="4" s="1"/>
  <c r="D3427" i="4"/>
  <c r="E3427" i="4"/>
  <c r="F3427" i="4"/>
  <c r="G3427" i="4"/>
  <c r="C3428" i="4"/>
  <c r="H3428" i="4" s="1"/>
  <c r="D3428" i="4"/>
  <c r="E3428" i="4"/>
  <c r="F3428" i="4"/>
  <c r="G3428" i="4"/>
  <c r="C3429" i="4"/>
  <c r="H3429" i="4" s="1"/>
  <c r="D3429" i="4"/>
  <c r="E3429" i="4"/>
  <c r="F3429" i="4"/>
  <c r="G3429" i="4"/>
  <c r="C3430" i="4"/>
  <c r="H3430" i="4" s="1"/>
  <c r="D3430" i="4"/>
  <c r="E3430" i="4"/>
  <c r="F3430" i="4"/>
  <c r="G3430" i="4"/>
  <c r="C3431" i="4"/>
  <c r="H3431" i="4" s="1"/>
  <c r="D3431" i="4"/>
  <c r="E3431" i="4"/>
  <c r="F3431" i="4"/>
  <c r="G3431" i="4"/>
  <c r="C3432" i="4"/>
  <c r="H3432" i="4" s="1"/>
  <c r="D3432" i="4"/>
  <c r="E3432" i="4"/>
  <c r="F3432" i="4"/>
  <c r="G3432" i="4"/>
  <c r="C3433" i="4"/>
  <c r="H3433" i="4" s="1"/>
  <c r="D3433" i="4"/>
  <c r="E3433" i="4"/>
  <c r="F3433" i="4"/>
  <c r="G3433" i="4"/>
  <c r="C3434" i="4"/>
  <c r="H3434" i="4" s="1"/>
  <c r="D3434" i="4"/>
  <c r="E3434" i="4"/>
  <c r="F3434" i="4"/>
  <c r="G3434" i="4"/>
  <c r="C3435" i="4"/>
  <c r="H3435" i="4" s="1"/>
  <c r="D3435" i="4"/>
  <c r="E3435" i="4"/>
  <c r="F3435" i="4"/>
  <c r="G3435" i="4"/>
  <c r="C3436" i="4"/>
  <c r="H3436" i="4" s="1"/>
  <c r="D3436" i="4"/>
  <c r="E3436" i="4"/>
  <c r="F3436" i="4"/>
  <c r="G3436" i="4"/>
  <c r="C3437" i="4"/>
  <c r="H3437" i="4" s="1"/>
  <c r="D3437" i="4"/>
  <c r="E3437" i="4"/>
  <c r="F3437" i="4"/>
  <c r="G3437" i="4"/>
  <c r="C3438" i="4"/>
  <c r="H3438" i="4" s="1"/>
  <c r="D3438" i="4"/>
  <c r="E3438" i="4"/>
  <c r="F3438" i="4"/>
  <c r="G3438" i="4"/>
  <c r="C3439" i="4"/>
  <c r="H3439" i="4" s="1"/>
  <c r="D3439" i="4"/>
  <c r="E3439" i="4"/>
  <c r="F3439" i="4"/>
  <c r="G3439" i="4"/>
  <c r="C3440" i="4"/>
  <c r="H3440" i="4" s="1"/>
  <c r="D3440" i="4"/>
  <c r="E3440" i="4"/>
  <c r="F3440" i="4"/>
  <c r="G3440" i="4"/>
  <c r="C3441" i="4"/>
  <c r="H3441" i="4" s="1"/>
  <c r="D3441" i="4"/>
  <c r="E3441" i="4"/>
  <c r="F3441" i="4"/>
  <c r="G3441" i="4"/>
  <c r="C3442" i="4"/>
  <c r="H3442" i="4" s="1"/>
  <c r="D3442" i="4"/>
  <c r="E3442" i="4"/>
  <c r="F3442" i="4"/>
  <c r="G3442" i="4"/>
  <c r="C3443" i="4"/>
  <c r="H3443" i="4" s="1"/>
  <c r="D3443" i="4"/>
  <c r="E3443" i="4"/>
  <c r="F3443" i="4"/>
  <c r="G3443" i="4"/>
  <c r="C3444" i="4"/>
  <c r="H3444" i="4" s="1"/>
  <c r="D3444" i="4"/>
  <c r="E3444" i="4"/>
  <c r="F3444" i="4"/>
  <c r="G3444" i="4"/>
  <c r="C3445" i="4"/>
  <c r="H3445" i="4" s="1"/>
  <c r="D3445" i="4"/>
  <c r="E3445" i="4"/>
  <c r="F3445" i="4"/>
  <c r="G3445" i="4"/>
  <c r="C3446" i="4"/>
  <c r="H3446" i="4" s="1"/>
  <c r="D3446" i="4"/>
  <c r="E3446" i="4"/>
  <c r="F3446" i="4"/>
  <c r="G3446" i="4"/>
  <c r="C3447" i="4"/>
  <c r="H3447" i="4" s="1"/>
  <c r="D3447" i="4"/>
  <c r="E3447" i="4"/>
  <c r="F3447" i="4"/>
  <c r="G3447" i="4"/>
  <c r="C3448" i="4"/>
  <c r="H3448" i="4" s="1"/>
  <c r="D3448" i="4"/>
  <c r="E3448" i="4"/>
  <c r="F3448" i="4"/>
  <c r="G3448" i="4"/>
  <c r="C3449" i="4"/>
  <c r="H3449" i="4" s="1"/>
  <c r="D3449" i="4"/>
  <c r="E3449" i="4"/>
  <c r="F3449" i="4"/>
  <c r="G3449" i="4"/>
  <c r="C3450" i="4"/>
  <c r="H3450" i="4" s="1"/>
  <c r="D3450" i="4"/>
  <c r="E3450" i="4"/>
  <c r="F3450" i="4"/>
  <c r="G3450" i="4"/>
  <c r="C3451" i="4"/>
  <c r="H3451" i="4" s="1"/>
  <c r="D3451" i="4"/>
  <c r="E3451" i="4"/>
  <c r="F3451" i="4"/>
  <c r="G3451" i="4"/>
  <c r="C3452" i="4"/>
  <c r="H3452" i="4" s="1"/>
  <c r="D3452" i="4"/>
  <c r="E3452" i="4"/>
  <c r="F3452" i="4"/>
  <c r="G3452" i="4"/>
  <c r="C3453" i="4"/>
  <c r="H3453" i="4" s="1"/>
  <c r="D3453" i="4"/>
  <c r="E3453" i="4"/>
  <c r="F3453" i="4"/>
  <c r="G3453" i="4"/>
  <c r="C3454" i="4"/>
  <c r="H3454" i="4" s="1"/>
  <c r="D3454" i="4"/>
  <c r="E3454" i="4"/>
  <c r="F3454" i="4"/>
  <c r="G3454" i="4"/>
  <c r="C3455" i="4"/>
  <c r="H3455" i="4" s="1"/>
  <c r="D3455" i="4"/>
  <c r="E3455" i="4"/>
  <c r="F3455" i="4"/>
  <c r="G3455" i="4"/>
  <c r="C3456" i="4"/>
  <c r="H3456" i="4" s="1"/>
  <c r="D3456" i="4"/>
  <c r="E3456" i="4"/>
  <c r="F3456" i="4"/>
  <c r="G3456" i="4"/>
  <c r="C3457" i="4"/>
  <c r="H3457" i="4" s="1"/>
  <c r="D3457" i="4"/>
  <c r="E3457" i="4"/>
  <c r="F3457" i="4"/>
  <c r="G3457" i="4"/>
  <c r="C3458" i="4"/>
  <c r="H3458" i="4" s="1"/>
  <c r="D3458" i="4"/>
  <c r="E3458" i="4"/>
  <c r="F3458" i="4"/>
  <c r="G3458" i="4"/>
  <c r="C3459" i="4"/>
  <c r="H3459" i="4" s="1"/>
  <c r="D3459" i="4"/>
  <c r="E3459" i="4"/>
  <c r="F3459" i="4"/>
  <c r="G3459" i="4"/>
  <c r="C3460" i="4"/>
  <c r="H3460" i="4" s="1"/>
  <c r="D3460" i="4"/>
  <c r="E3460" i="4"/>
  <c r="F3460" i="4"/>
  <c r="G3460" i="4"/>
  <c r="C3461" i="4"/>
  <c r="H3461" i="4" s="1"/>
  <c r="D3461" i="4"/>
  <c r="E3461" i="4"/>
  <c r="F3461" i="4"/>
  <c r="G3461" i="4"/>
  <c r="C3462" i="4"/>
  <c r="H3462" i="4" s="1"/>
  <c r="D3462" i="4"/>
  <c r="E3462" i="4"/>
  <c r="F3462" i="4"/>
  <c r="G3462" i="4"/>
  <c r="C3463" i="4"/>
  <c r="H3463" i="4" s="1"/>
  <c r="D3463" i="4"/>
  <c r="E3463" i="4"/>
  <c r="F3463" i="4"/>
  <c r="G3463" i="4"/>
  <c r="C3464" i="4"/>
  <c r="H3464" i="4" s="1"/>
  <c r="D3464" i="4"/>
  <c r="E3464" i="4"/>
  <c r="F3464" i="4"/>
  <c r="G3464" i="4"/>
  <c r="C3465" i="4"/>
  <c r="H3465" i="4" s="1"/>
  <c r="D3465" i="4"/>
  <c r="E3465" i="4"/>
  <c r="F3465" i="4"/>
  <c r="G3465" i="4"/>
  <c r="C3466" i="4"/>
  <c r="H3466" i="4" s="1"/>
  <c r="D3466" i="4"/>
  <c r="E3466" i="4"/>
  <c r="F3466" i="4"/>
  <c r="G3466" i="4"/>
  <c r="C3467" i="4"/>
  <c r="H3467" i="4" s="1"/>
  <c r="D3467" i="4"/>
  <c r="E3467" i="4"/>
  <c r="F3467" i="4"/>
  <c r="G3467" i="4"/>
  <c r="C3468" i="4"/>
  <c r="H3468" i="4" s="1"/>
  <c r="D3468" i="4"/>
  <c r="E3468" i="4"/>
  <c r="F3468" i="4"/>
  <c r="G3468" i="4"/>
  <c r="C3469" i="4"/>
  <c r="H3469" i="4" s="1"/>
  <c r="D3469" i="4"/>
  <c r="E3469" i="4"/>
  <c r="F3469" i="4"/>
  <c r="G3469" i="4"/>
  <c r="C3470" i="4"/>
  <c r="H3470" i="4" s="1"/>
  <c r="D3470" i="4"/>
  <c r="E3470" i="4"/>
  <c r="F3470" i="4"/>
  <c r="G3470" i="4"/>
  <c r="C3471" i="4"/>
  <c r="H3471" i="4" s="1"/>
  <c r="D3471" i="4"/>
  <c r="E3471" i="4"/>
  <c r="F3471" i="4"/>
  <c r="G3471" i="4"/>
  <c r="C3472" i="4"/>
  <c r="H3472" i="4" s="1"/>
  <c r="D3472" i="4"/>
  <c r="E3472" i="4"/>
  <c r="F3472" i="4"/>
  <c r="G3472" i="4"/>
  <c r="C3473" i="4"/>
  <c r="H3473" i="4" s="1"/>
  <c r="D3473" i="4"/>
  <c r="E3473" i="4"/>
  <c r="F3473" i="4"/>
  <c r="G3473" i="4"/>
  <c r="C3474" i="4"/>
  <c r="H3474" i="4" s="1"/>
  <c r="D3474" i="4"/>
  <c r="E3474" i="4"/>
  <c r="F3474" i="4"/>
  <c r="G3474" i="4"/>
  <c r="C3475" i="4"/>
  <c r="H3475" i="4" s="1"/>
  <c r="D3475" i="4"/>
  <c r="E3475" i="4"/>
  <c r="F3475" i="4"/>
  <c r="G3475" i="4"/>
  <c r="C3476" i="4"/>
  <c r="H3476" i="4" s="1"/>
  <c r="D3476" i="4"/>
  <c r="E3476" i="4"/>
  <c r="F3476" i="4"/>
  <c r="G3476" i="4"/>
  <c r="C3477" i="4"/>
  <c r="H3477" i="4" s="1"/>
  <c r="D3477" i="4"/>
  <c r="E3477" i="4"/>
  <c r="F3477" i="4"/>
  <c r="G3477" i="4"/>
  <c r="C3478" i="4"/>
  <c r="H3478" i="4" s="1"/>
  <c r="D3478" i="4"/>
  <c r="E3478" i="4"/>
  <c r="F3478" i="4"/>
  <c r="G3478" i="4"/>
  <c r="C3479" i="4"/>
  <c r="H3479" i="4" s="1"/>
  <c r="D3479" i="4"/>
  <c r="E3479" i="4"/>
  <c r="F3479" i="4"/>
  <c r="G3479" i="4"/>
  <c r="C3480" i="4"/>
  <c r="H3480" i="4" s="1"/>
  <c r="D3480" i="4"/>
  <c r="E3480" i="4"/>
  <c r="F3480" i="4"/>
  <c r="G3480" i="4"/>
  <c r="C3481" i="4"/>
  <c r="H3481" i="4" s="1"/>
  <c r="D3481" i="4"/>
  <c r="E3481" i="4"/>
  <c r="F3481" i="4"/>
  <c r="G3481" i="4"/>
  <c r="C3482" i="4"/>
  <c r="H3482" i="4" s="1"/>
  <c r="D3482" i="4"/>
  <c r="E3482" i="4"/>
  <c r="F3482" i="4"/>
  <c r="G3482" i="4"/>
  <c r="C3483" i="4"/>
  <c r="H3483" i="4" s="1"/>
  <c r="D3483" i="4"/>
  <c r="E3483" i="4"/>
  <c r="F3483" i="4"/>
  <c r="G3483" i="4"/>
  <c r="C3484" i="4"/>
  <c r="H3484" i="4" s="1"/>
  <c r="D3484" i="4"/>
  <c r="E3484" i="4"/>
  <c r="F3484" i="4"/>
  <c r="G3484" i="4"/>
  <c r="C3485" i="4"/>
  <c r="H3485" i="4" s="1"/>
  <c r="D3485" i="4"/>
  <c r="E3485" i="4"/>
  <c r="F3485" i="4"/>
  <c r="G3485" i="4"/>
  <c r="C3486" i="4"/>
  <c r="H3486" i="4" s="1"/>
  <c r="D3486" i="4"/>
  <c r="E3486" i="4"/>
  <c r="F3486" i="4"/>
  <c r="G3486" i="4"/>
  <c r="C3487" i="4"/>
  <c r="H3487" i="4" s="1"/>
  <c r="D3487" i="4"/>
  <c r="E3487" i="4"/>
  <c r="F3487" i="4"/>
  <c r="G3487" i="4"/>
  <c r="C3488" i="4"/>
  <c r="H3488" i="4" s="1"/>
  <c r="D3488" i="4"/>
  <c r="E3488" i="4"/>
  <c r="F3488" i="4"/>
  <c r="G3488" i="4"/>
  <c r="C3489" i="4"/>
  <c r="H3489" i="4" s="1"/>
  <c r="D3489" i="4"/>
  <c r="E3489" i="4"/>
  <c r="F3489" i="4"/>
  <c r="G3489" i="4"/>
  <c r="C3490" i="4"/>
  <c r="H3490" i="4" s="1"/>
  <c r="D3490" i="4"/>
  <c r="E3490" i="4"/>
  <c r="F3490" i="4"/>
  <c r="G3490" i="4"/>
  <c r="C3491" i="4"/>
  <c r="H3491" i="4" s="1"/>
  <c r="D3491" i="4"/>
  <c r="E3491" i="4"/>
  <c r="F3491" i="4"/>
  <c r="G3491" i="4"/>
  <c r="C3492" i="4"/>
  <c r="H3492" i="4" s="1"/>
  <c r="D3492" i="4"/>
  <c r="E3492" i="4"/>
  <c r="F3492" i="4"/>
  <c r="G3492" i="4"/>
  <c r="C3493" i="4"/>
  <c r="H3493" i="4" s="1"/>
  <c r="D3493" i="4"/>
  <c r="E3493" i="4"/>
  <c r="F3493" i="4"/>
  <c r="G3493" i="4"/>
  <c r="C3494" i="4"/>
  <c r="H3494" i="4" s="1"/>
  <c r="D3494" i="4"/>
  <c r="E3494" i="4"/>
  <c r="F3494" i="4"/>
  <c r="G3494" i="4"/>
  <c r="C3495" i="4"/>
  <c r="H3495" i="4" s="1"/>
  <c r="D3495" i="4"/>
  <c r="E3495" i="4"/>
  <c r="F3495" i="4"/>
  <c r="G3495" i="4"/>
  <c r="C3496" i="4"/>
  <c r="H3496" i="4" s="1"/>
  <c r="D3496" i="4"/>
  <c r="E3496" i="4"/>
  <c r="F3496" i="4"/>
  <c r="G3496" i="4"/>
  <c r="C3497" i="4"/>
  <c r="H3497" i="4" s="1"/>
  <c r="D3497" i="4"/>
  <c r="E3497" i="4"/>
  <c r="F3497" i="4"/>
  <c r="G3497" i="4"/>
  <c r="C3498" i="4"/>
  <c r="H3498" i="4" s="1"/>
  <c r="D3498" i="4"/>
  <c r="E3498" i="4"/>
  <c r="F3498" i="4"/>
  <c r="G3498" i="4"/>
  <c r="C3499" i="4"/>
  <c r="H3499" i="4" s="1"/>
  <c r="D3499" i="4"/>
  <c r="E3499" i="4"/>
  <c r="F3499" i="4"/>
  <c r="G3499" i="4"/>
  <c r="C3500" i="4"/>
  <c r="H3500" i="4" s="1"/>
  <c r="D3500" i="4"/>
  <c r="E3500" i="4"/>
  <c r="F3500" i="4"/>
  <c r="G3500" i="4"/>
  <c r="C3501" i="4"/>
  <c r="H3501" i="4" s="1"/>
  <c r="D3501" i="4"/>
  <c r="E3501" i="4"/>
  <c r="F3501" i="4"/>
  <c r="G3501" i="4"/>
  <c r="C3502" i="4"/>
  <c r="H3502" i="4" s="1"/>
  <c r="D3502" i="4"/>
  <c r="E3502" i="4"/>
  <c r="F3502" i="4"/>
  <c r="G3502" i="4"/>
  <c r="C3503" i="4"/>
  <c r="H3503" i="4" s="1"/>
  <c r="D3503" i="4"/>
  <c r="E3503" i="4"/>
  <c r="F3503" i="4"/>
  <c r="G3503" i="4"/>
  <c r="C3504" i="4"/>
  <c r="H3504" i="4" s="1"/>
  <c r="D3504" i="4"/>
  <c r="E3504" i="4"/>
  <c r="F3504" i="4"/>
  <c r="G3504" i="4"/>
  <c r="C3505" i="4"/>
  <c r="H3505" i="4" s="1"/>
  <c r="D3505" i="4"/>
  <c r="E3505" i="4"/>
  <c r="F3505" i="4"/>
  <c r="G3505" i="4"/>
  <c r="C3506" i="4"/>
  <c r="H3506" i="4" s="1"/>
  <c r="D3506" i="4"/>
  <c r="E3506" i="4"/>
  <c r="F3506" i="4"/>
  <c r="G3506" i="4"/>
  <c r="C3507" i="4"/>
  <c r="H3507" i="4" s="1"/>
  <c r="D3507" i="4"/>
  <c r="E3507" i="4"/>
  <c r="F3507" i="4"/>
  <c r="G3507" i="4"/>
  <c r="C3508" i="4"/>
  <c r="H3508" i="4" s="1"/>
  <c r="D3508" i="4"/>
  <c r="E3508" i="4"/>
  <c r="F3508" i="4"/>
  <c r="G3508" i="4"/>
  <c r="C3509" i="4"/>
  <c r="H3509" i="4" s="1"/>
  <c r="D3509" i="4"/>
  <c r="E3509" i="4"/>
  <c r="F3509" i="4"/>
  <c r="G3509" i="4"/>
  <c r="C3510" i="4"/>
  <c r="H3510" i="4" s="1"/>
  <c r="D3510" i="4"/>
  <c r="E3510" i="4"/>
  <c r="F3510" i="4"/>
  <c r="G3510" i="4"/>
  <c r="C3511" i="4"/>
  <c r="H3511" i="4" s="1"/>
  <c r="D3511" i="4"/>
  <c r="E3511" i="4"/>
  <c r="F3511" i="4"/>
  <c r="G3511" i="4"/>
  <c r="C3512" i="4"/>
  <c r="H3512" i="4" s="1"/>
  <c r="D3512" i="4"/>
  <c r="E3512" i="4"/>
  <c r="F3512" i="4"/>
  <c r="G3512" i="4"/>
  <c r="C3513" i="4"/>
  <c r="H3513" i="4" s="1"/>
  <c r="D3513" i="4"/>
  <c r="E3513" i="4"/>
  <c r="F3513" i="4"/>
  <c r="G3513" i="4"/>
  <c r="C3514" i="4"/>
  <c r="H3514" i="4" s="1"/>
  <c r="D3514" i="4"/>
  <c r="E3514" i="4"/>
  <c r="F3514" i="4"/>
  <c r="G3514" i="4"/>
  <c r="C3515" i="4"/>
  <c r="H3515" i="4" s="1"/>
  <c r="D3515" i="4"/>
  <c r="E3515" i="4"/>
  <c r="F3515" i="4"/>
  <c r="G3515" i="4"/>
  <c r="C3516" i="4"/>
  <c r="H3516" i="4" s="1"/>
  <c r="D3516" i="4"/>
  <c r="E3516" i="4"/>
  <c r="F3516" i="4"/>
  <c r="G3516" i="4"/>
  <c r="C3517" i="4"/>
  <c r="H3517" i="4" s="1"/>
  <c r="D3517" i="4"/>
  <c r="E3517" i="4"/>
  <c r="F3517" i="4"/>
  <c r="G3517" i="4"/>
  <c r="C3518" i="4"/>
  <c r="H3518" i="4" s="1"/>
  <c r="D3518" i="4"/>
  <c r="E3518" i="4"/>
  <c r="F3518" i="4"/>
  <c r="G3518" i="4"/>
  <c r="C3519" i="4"/>
  <c r="H3519" i="4" s="1"/>
  <c r="D3519" i="4"/>
  <c r="E3519" i="4"/>
  <c r="F3519" i="4"/>
  <c r="G3519" i="4"/>
  <c r="C3520" i="4"/>
  <c r="H3520" i="4" s="1"/>
  <c r="D3520" i="4"/>
  <c r="E3520" i="4"/>
  <c r="F3520" i="4"/>
  <c r="G3520" i="4"/>
  <c r="C3521" i="4"/>
  <c r="H3521" i="4" s="1"/>
  <c r="D3521" i="4"/>
  <c r="E3521" i="4"/>
  <c r="F3521" i="4"/>
  <c r="G3521" i="4"/>
  <c r="C3522" i="4"/>
  <c r="H3522" i="4" s="1"/>
  <c r="D3522" i="4"/>
  <c r="E3522" i="4"/>
  <c r="F3522" i="4"/>
  <c r="G3522" i="4"/>
  <c r="C3523" i="4"/>
  <c r="H3523" i="4" s="1"/>
  <c r="D3523" i="4"/>
  <c r="E3523" i="4"/>
  <c r="F3523" i="4"/>
  <c r="G3523" i="4"/>
  <c r="C3524" i="4"/>
  <c r="H3524" i="4" s="1"/>
  <c r="D3524" i="4"/>
  <c r="E3524" i="4"/>
  <c r="F3524" i="4"/>
  <c r="G3524" i="4"/>
  <c r="C3525" i="4"/>
  <c r="H3525" i="4" s="1"/>
  <c r="D3525" i="4"/>
  <c r="E3525" i="4"/>
  <c r="F3525" i="4"/>
  <c r="G3525" i="4"/>
  <c r="C3526" i="4"/>
  <c r="H3526" i="4" s="1"/>
  <c r="D3526" i="4"/>
  <c r="E3526" i="4"/>
  <c r="F3526" i="4"/>
  <c r="G3526" i="4"/>
  <c r="C3527" i="4"/>
  <c r="H3527" i="4" s="1"/>
  <c r="D3527" i="4"/>
  <c r="E3527" i="4"/>
  <c r="F3527" i="4"/>
  <c r="G3527" i="4"/>
  <c r="C3528" i="4"/>
  <c r="H3528" i="4" s="1"/>
  <c r="D3528" i="4"/>
  <c r="E3528" i="4"/>
  <c r="F3528" i="4"/>
  <c r="G3528" i="4"/>
  <c r="C3529" i="4"/>
  <c r="H3529" i="4" s="1"/>
  <c r="D3529" i="4"/>
  <c r="E3529" i="4"/>
  <c r="F3529" i="4"/>
  <c r="G3529" i="4"/>
  <c r="C3530" i="4"/>
  <c r="H3530" i="4" s="1"/>
  <c r="D3530" i="4"/>
  <c r="E3530" i="4"/>
  <c r="F3530" i="4"/>
  <c r="G3530" i="4"/>
  <c r="C3531" i="4"/>
  <c r="H3531" i="4" s="1"/>
  <c r="D3531" i="4"/>
  <c r="E3531" i="4"/>
  <c r="F3531" i="4"/>
  <c r="G3531" i="4"/>
  <c r="C3532" i="4"/>
  <c r="H3532" i="4" s="1"/>
  <c r="D3532" i="4"/>
  <c r="E3532" i="4"/>
  <c r="F3532" i="4"/>
  <c r="G3532" i="4"/>
  <c r="C3533" i="4"/>
  <c r="H3533" i="4" s="1"/>
  <c r="D3533" i="4"/>
  <c r="E3533" i="4"/>
  <c r="F3533" i="4"/>
  <c r="G3533" i="4"/>
  <c r="C3534" i="4"/>
  <c r="H3534" i="4" s="1"/>
  <c r="D3534" i="4"/>
  <c r="E3534" i="4"/>
  <c r="F3534" i="4"/>
  <c r="G3534" i="4"/>
  <c r="C3535" i="4"/>
  <c r="H3535" i="4" s="1"/>
  <c r="D3535" i="4"/>
  <c r="E3535" i="4"/>
  <c r="F3535" i="4"/>
  <c r="G3535" i="4"/>
  <c r="C3536" i="4"/>
  <c r="H3536" i="4" s="1"/>
  <c r="D3536" i="4"/>
  <c r="E3536" i="4"/>
  <c r="F3536" i="4"/>
  <c r="G3536" i="4"/>
  <c r="C3537" i="4"/>
  <c r="H3537" i="4" s="1"/>
  <c r="D3537" i="4"/>
  <c r="E3537" i="4"/>
  <c r="F3537" i="4"/>
  <c r="G3537" i="4"/>
  <c r="C3538" i="4"/>
  <c r="H3538" i="4" s="1"/>
  <c r="D3538" i="4"/>
  <c r="E3538" i="4"/>
  <c r="F3538" i="4"/>
  <c r="G3538" i="4"/>
  <c r="C3539" i="4"/>
  <c r="H3539" i="4" s="1"/>
  <c r="D3539" i="4"/>
  <c r="E3539" i="4"/>
  <c r="F3539" i="4"/>
  <c r="G3539" i="4"/>
  <c r="C3540" i="4"/>
  <c r="H3540" i="4" s="1"/>
  <c r="D3540" i="4"/>
  <c r="E3540" i="4"/>
  <c r="F3540" i="4"/>
  <c r="G3540" i="4"/>
  <c r="C3541" i="4"/>
  <c r="H3541" i="4" s="1"/>
  <c r="D3541" i="4"/>
  <c r="E3541" i="4"/>
  <c r="F3541" i="4"/>
  <c r="G3541" i="4"/>
  <c r="C3542" i="4"/>
  <c r="H3542" i="4" s="1"/>
  <c r="D3542" i="4"/>
  <c r="E3542" i="4"/>
  <c r="F3542" i="4"/>
  <c r="G3542" i="4"/>
  <c r="C3543" i="4"/>
  <c r="H3543" i="4" s="1"/>
  <c r="D3543" i="4"/>
  <c r="E3543" i="4"/>
  <c r="F3543" i="4"/>
  <c r="G3543" i="4"/>
  <c r="C3544" i="4"/>
  <c r="H3544" i="4" s="1"/>
  <c r="D3544" i="4"/>
  <c r="E3544" i="4"/>
  <c r="F3544" i="4"/>
  <c r="G3544" i="4"/>
  <c r="C3545" i="4"/>
  <c r="H3545" i="4" s="1"/>
  <c r="D3545" i="4"/>
  <c r="E3545" i="4"/>
  <c r="F3545" i="4"/>
  <c r="G3545" i="4"/>
  <c r="C3546" i="4"/>
  <c r="H3546" i="4" s="1"/>
  <c r="D3546" i="4"/>
  <c r="E3546" i="4"/>
  <c r="F3546" i="4"/>
  <c r="G3546" i="4"/>
  <c r="C3547" i="4"/>
  <c r="H3547" i="4" s="1"/>
  <c r="D3547" i="4"/>
  <c r="E3547" i="4"/>
  <c r="F3547" i="4"/>
  <c r="G3547" i="4"/>
  <c r="C3548" i="4"/>
  <c r="H3548" i="4" s="1"/>
  <c r="D3548" i="4"/>
  <c r="E3548" i="4"/>
  <c r="F3548" i="4"/>
  <c r="G3548" i="4"/>
  <c r="C3549" i="4"/>
  <c r="H3549" i="4" s="1"/>
  <c r="D3549" i="4"/>
  <c r="E3549" i="4"/>
  <c r="F3549" i="4"/>
  <c r="G3549" i="4"/>
  <c r="C3550" i="4"/>
  <c r="H3550" i="4" s="1"/>
  <c r="D3550" i="4"/>
  <c r="E3550" i="4"/>
  <c r="F3550" i="4"/>
  <c r="G3550" i="4"/>
  <c r="C3551" i="4"/>
  <c r="H3551" i="4" s="1"/>
  <c r="D3551" i="4"/>
  <c r="E3551" i="4"/>
  <c r="F3551" i="4"/>
  <c r="G3551" i="4"/>
  <c r="C3552" i="4"/>
  <c r="H3552" i="4" s="1"/>
  <c r="D3552" i="4"/>
  <c r="E3552" i="4"/>
  <c r="F3552" i="4"/>
  <c r="G3552" i="4"/>
  <c r="C3553" i="4"/>
  <c r="H3553" i="4" s="1"/>
  <c r="D3553" i="4"/>
  <c r="E3553" i="4"/>
  <c r="F3553" i="4"/>
  <c r="G3553" i="4"/>
  <c r="C3554" i="4"/>
  <c r="H3554" i="4" s="1"/>
  <c r="D3554" i="4"/>
  <c r="E3554" i="4"/>
  <c r="F3554" i="4"/>
  <c r="G3554" i="4"/>
  <c r="C3555" i="4"/>
  <c r="H3555" i="4" s="1"/>
  <c r="D3555" i="4"/>
  <c r="E3555" i="4"/>
  <c r="F3555" i="4"/>
  <c r="G3555" i="4"/>
  <c r="C3556" i="4"/>
  <c r="H3556" i="4" s="1"/>
  <c r="D3556" i="4"/>
  <c r="E3556" i="4"/>
  <c r="F3556" i="4"/>
  <c r="G3556" i="4"/>
  <c r="C3557" i="4"/>
  <c r="H3557" i="4" s="1"/>
  <c r="D3557" i="4"/>
  <c r="E3557" i="4"/>
  <c r="F3557" i="4"/>
  <c r="G3557" i="4"/>
  <c r="C3558" i="4"/>
  <c r="H3558" i="4" s="1"/>
  <c r="D3558" i="4"/>
  <c r="E3558" i="4"/>
  <c r="F3558" i="4"/>
  <c r="G3558" i="4"/>
  <c r="C3559" i="4"/>
  <c r="H3559" i="4" s="1"/>
  <c r="D3559" i="4"/>
  <c r="E3559" i="4"/>
  <c r="F3559" i="4"/>
  <c r="G3559" i="4"/>
  <c r="C3560" i="4"/>
  <c r="H3560" i="4" s="1"/>
  <c r="D3560" i="4"/>
  <c r="E3560" i="4"/>
  <c r="F3560" i="4"/>
  <c r="G3560" i="4"/>
  <c r="C3561" i="4"/>
  <c r="H3561" i="4" s="1"/>
  <c r="D3561" i="4"/>
  <c r="E3561" i="4"/>
  <c r="F3561" i="4"/>
  <c r="G3561" i="4"/>
  <c r="C3562" i="4"/>
  <c r="H3562" i="4" s="1"/>
  <c r="D3562" i="4"/>
  <c r="E3562" i="4"/>
  <c r="F3562" i="4"/>
  <c r="G3562" i="4"/>
  <c r="C3563" i="4"/>
  <c r="H3563" i="4" s="1"/>
  <c r="D3563" i="4"/>
  <c r="E3563" i="4"/>
  <c r="F3563" i="4"/>
  <c r="G3563" i="4"/>
  <c r="C3564" i="4"/>
  <c r="H3564" i="4" s="1"/>
  <c r="D3564" i="4"/>
  <c r="E3564" i="4"/>
  <c r="F3564" i="4"/>
  <c r="G3564" i="4"/>
  <c r="C3565" i="4"/>
  <c r="H3565" i="4" s="1"/>
  <c r="D3565" i="4"/>
  <c r="E3565" i="4"/>
  <c r="F3565" i="4"/>
  <c r="G3565" i="4"/>
  <c r="C3566" i="4"/>
  <c r="H3566" i="4" s="1"/>
  <c r="D3566" i="4"/>
  <c r="E3566" i="4"/>
  <c r="F3566" i="4"/>
  <c r="G3566" i="4"/>
  <c r="C3567" i="4"/>
  <c r="H3567" i="4" s="1"/>
  <c r="D3567" i="4"/>
  <c r="E3567" i="4"/>
  <c r="F3567" i="4"/>
  <c r="G3567" i="4"/>
  <c r="C3568" i="4"/>
  <c r="H3568" i="4" s="1"/>
  <c r="D3568" i="4"/>
  <c r="E3568" i="4"/>
  <c r="F3568" i="4"/>
  <c r="G3568" i="4"/>
  <c r="C3569" i="4"/>
  <c r="H3569" i="4" s="1"/>
  <c r="D3569" i="4"/>
  <c r="E3569" i="4"/>
  <c r="F3569" i="4"/>
  <c r="G3569" i="4"/>
  <c r="C3570" i="4"/>
  <c r="H3570" i="4" s="1"/>
  <c r="D3570" i="4"/>
  <c r="E3570" i="4"/>
  <c r="F3570" i="4"/>
  <c r="G3570" i="4"/>
  <c r="C3571" i="4"/>
  <c r="H3571" i="4" s="1"/>
  <c r="D3571" i="4"/>
  <c r="E3571" i="4"/>
  <c r="F3571" i="4"/>
  <c r="G3571" i="4"/>
  <c r="C3572" i="4"/>
  <c r="H3572" i="4" s="1"/>
  <c r="D3572" i="4"/>
  <c r="E3572" i="4"/>
  <c r="F3572" i="4"/>
  <c r="G3572" i="4"/>
  <c r="C3573" i="4"/>
  <c r="H3573" i="4" s="1"/>
  <c r="D3573" i="4"/>
  <c r="E3573" i="4"/>
  <c r="F3573" i="4"/>
  <c r="G3573" i="4"/>
  <c r="C3574" i="4"/>
  <c r="H3574" i="4" s="1"/>
  <c r="D3574" i="4"/>
  <c r="E3574" i="4"/>
  <c r="F3574" i="4"/>
  <c r="G3574" i="4"/>
  <c r="C3575" i="4"/>
  <c r="H3575" i="4" s="1"/>
  <c r="D3575" i="4"/>
  <c r="E3575" i="4"/>
  <c r="F3575" i="4"/>
  <c r="G3575" i="4"/>
  <c r="C3576" i="4"/>
  <c r="H3576" i="4" s="1"/>
  <c r="D3576" i="4"/>
  <c r="E3576" i="4"/>
  <c r="F3576" i="4"/>
  <c r="G3576" i="4"/>
  <c r="C3577" i="4"/>
  <c r="H3577" i="4" s="1"/>
  <c r="D3577" i="4"/>
  <c r="E3577" i="4"/>
  <c r="F3577" i="4"/>
  <c r="G3577" i="4"/>
  <c r="C3578" i="4"/>
  <c r="H3578" i="4" s="1"/>
  <c r="D3578" i="4"/>
  <c r="E3578" i="4"/>
  <c r="F3578" i="4"/>
  <c r="G3578" i="4"/>
  <c r="C3579" i="4"/>
  <c r="H3579" i="4" s="1"/>
  <c r="D3579" i="4"/>
  <c r="E3579" i="4"/>
  <c r="F3579" i="4"/>
  <c r="G3579" i="4"/>
  <c r="C3580" i="4"/>
  <c r="H3580" i="4" s="1"/>
  <c r="D3580" i="4"/>
  <c r="E3580" i="4"/>
  <c r="F3580" i="4"/>
  <c r="G3580" i="4"/>
  <c r="C3581" i="4"/>
  <c r="H3581" i="4" s="1"/>
  <c r="D3581" i="4"/>
  <c r="E3581" i="4"/>
  <c r="F3581" i="4"/>
  <c r="G3581" i="4"/>
  <c r="C3582" i="4"/>
  <c r="H3582" i="4" s="1"/>
  <c r="D3582" i="4"/>
  <c r="E3582" i="4"/>
  <c r="F3582" i="4"/>
  <c r="G3582" i="4"/>
  <c r="C3583" i="4"/>
  <c r="H3583" i="4" s="1"/>
  <c r="D3583" i="4"/>
  <c r="E3583" i="4"/>
  <c r="F3583" i="4"/>
  <c r="G3583" i="4"/>
  <c r="C3584" i="4"/>
  <c r="H3584" i="4" s="1"/>
  <c r="D3584" i="4"/>
  <c r="E3584" i="4"/>
  <c r="F3584" i="4"/>
  <c r="G3584" i="4"/>
  <c r="C3585" i="4"/>
  <c r="H3585" i="4" s="1"/>
  <c r="D3585" i="4"/>
  <c r="E3585" i="4"/>
  <c r="F3585" i="4"/>
  <c r="G3585" i="4"/>
  <c r="C3586" i="4"/>
  <c r="H3586" i="4" s="1"/>
  <c r="D3586" i="4"/>
  <c r="E3586" i="4"/>
  <c r="F3586" i="4"/>
  <c r="G3586" i="4"/>
  <c r="C3587" i="4"/>
  <c r="H3587" i="4" s="1"/>
  <c r="D3587" i="4"/>
  <c r="E3587" i="4"/>
  <c r="F3587" i="4"/>
  <c r="G3587" i="4"/>
  <c r="C3588" i="4"/>
  <c r="H3588" i="4" s="1"/>
  <c r="D3588" i="4"/>
  <c r="E3588" i="4"/>
  <c r="F3588" i="4"/>
  <c r="G3588" i="4"/>
  <c r="C3589" i="4"/>
  <c r="H3589" i="4" s="1"/>
  <c r="D3589" i="4"/>
  <c r="E3589" i="4"/>
  <c r="F3589" i="4"/>
  <c r="G3589" i="4"/>
  <c r="C3590" i="4"/>
  <c r="H3590" i="4" s="1"/>
  <c r="D3590" i="4"/>
  <c r="E3590" i="4"/>
  <c r="F3590" i="4"/>
  <c r="G3590" i="4"/>
  <c r="C3591" i="4"/>
  <c r="H3591" i="4" s="1"/>
  <c r="D3591" i="4"/>
  <c r="E3591" i="4"/>
  <c r="F3591" i="4"/>
  <c r="G3591" i="4"/>
  <c r="C3592" i="4"/>
  <c r="H3592" i="4" s="1"/>
  <c r="D3592" i="4"/>
  <c r="E3592" i="4"/>
  <c r="F3592" i="4"/>
  <c r="G3592" i="4"/>
  <c r="C3593" i="4"/>
  <c r="H3593" i="4" s="1"/>
  <c r="D3593" i="4"/>
  <c r="E3593" i="4"/>
  <c r="F3593" i="4"/>
  <c r="G3593" i="4"/>
  <c r="C3594" i="4"/>
  <c r="H3594" i="4" s="1"/>
  <c r="D3594" i="4"/>
  <c r="E3594" i="4"/>
  <c r="F3594" i="4"/>
  <c r="G3594" i="4"/>
  <c r="C3595" i="4"/>
  <c r="H3595" i="4" s="1"/>
  <c r="D3595" i="4"/>
  <c r="E3595" i="4"/>
  <c r="F3595" i="4"/>
  <c r="G3595" i="4"/>
  <c r="C3596" i="4"/>
  <c r="H3596" i="4" s="1"/>
  <c r="D3596" i="4"/>
  <c r="E3596" i="4"/>
  <c r="F3596" i="4"/>
  <c r="G3596" i="4"/>
  <c r="C3597" i="4"/>
  <c r="H3597" i="4" s="1"/>
  <c r="D3597" i="4"/>
  <c r="E3597" i="4"/>
  <c r="F3597" i="4"/>
  <c r="G3597" i="4"/>
  <c r="C3598" i="4"/>
  <c r="H3598" i="4" s="1"/>
  <c r="D3598" i="4"/>
  <c r="E3598" i="4"/>
  <c r="F3598" i="4"/>
  <c r="G3598" i="4"/>
  <c r="C3599" i="4"/>
  <c r="H3599" i="4" s="1"/>
  <c r="D3599" i="4"/>
  <c r="E3599" i="4"/>
  <c r="F3599" i="4"/>
  <c r="G3599" i="4"/>
  <c r="C3600" i="4"/>
  <c r="H3600" i="4" s="1"/>
  <c r="D3600" i="4"/>
  <c r="E3600" i="4"/>
  <c r="F3600" i="4"/>
  <c r="G3600" i="4"/>
  <c r="C3601" i="4"/>
  <c r="H3601" i="4" s="1"/>
  <c r="D3601" i="4"/>
  <c r="E3601" i="4"/>
  <c r="F3601" i="4"/>
  <c r="G3601" i="4"/>
  <c r="C3602" i="4"/>
  <c r="H3602" i="4" s="1"/>
  <c r="D3602" i="4"/>
  <c r="E3602" i="4"/>
  <c r="F3602" i="4"/>
  <c r="G3602" i="4"/>
  <c r="C3603" i="4"/>
  <c r="H3603" i="4" s="1"/>
  <c r="D3603" i="4"/>
  <c r="E3603" i="4"/>
  <c r="F3603" i="4"/>
  <c r="G3603" i="4"/>
  <c r="C3604" i="4"/>
  <c r="H3604" i="4" s="1"/>
  <c r="D3604" i="4"/>
  <c r="E3604" i="4"/>
  <c r="F3604" i="4"/>
  <c r="G3604" i="4"/>
  <c r="C3605" i="4"/>
  <c r="H3605" i="4" s="1"/>
  <c r="D3605" i="4"/>
  <c r="E3605" i="4"/>
  <c r="F3605" i="4"/>
  <c r="G3605" i="4"/>
  <c r="C3606" i="4"/>
  <c r="H3606" i="4" s="1"/>
  <c r="D3606" i="4"/>
  <c r="E3606" i="4"/>
  <c r="F3606" i="4"/>
  <c r="G3606" i="4"/>
  <c r="C3607" i="4"/>
  <c r="H3607" i="4" s="1"/>
  <c r="D3607" i="4"/>
  <c r="E3607" i="4"/>
  <c r="F3607" i="4"/>
  <c r="G3607" i="4"/>
  <c r="C3608" i="4"/>
  <c r="H3608" i="4" s="1"/>
  <c r="D3608" i="4"/>
  <c r="E3608" i="4"/>
  <c r="F3608" i="4"/>
  <c r="G3608" i="4"/>
  <c r="C3609" i="4"/>
  <c r="H3609" i="4" s="1"/>
  <c r="D3609" i="4"/>
  <c r="E3609" i="4"/>
  <c r="F3609" i="4"/>
  <c r="G3609" i="4"/>
  <c r="C3610" i="4"/>
  <c r="H3610" i="4" s="1"/>
  <c r="D3610" i="4"/>
  <c r="E3610" i="4"/>
  <c r="F3610" i="4"/>
  <c r="G3610" i="4"/>
  <c r="C3611" i="4"/>
  <c r="H3611" i="4" s="1"/>
  <c r="D3611" i="4"/>
  <c r="E3611" i="4"/>
  <c r="F3611" i="4"/>
  <c r="G3611" i="4"/>
  <c r="C3612" i="4"/>
  <c r="H3612" i="4" s="1"/>
  <c r="D3612" i="4"/>
  <c r="E3612" i="4"/>
  <c r="F3612" i="4"/>
  <c r="G3612" i="4"/>
  <c r="C3613" i="4"/>
  <c r="H3613" i="4" s="1"/>
  <c r="D3613" i="4"/>
  <c r="E3613" i="4"/>
  <c r="F3613" i="4"/>
  <c r="G3613" i="4"/>
  <c r="C3614" i="4"/>
  <c r="H3614" i="4" s="1"/>
  <c r="D3614" i="4"/>
  <c r="E3614" i="4"/>
  <c r="F3614" i="4"/>
  <c r="G3614" i="4"/>
  <c r="C3615" i="4"/>
  <c r="H3615" i="4" s="1"/>
  <c r="D3615" i="4"/>
  <c r="E3615" i="4"/>
  <c r="F3615" i="4"/>
  <c r="G3615" i="4"/>
  <c r="C3616" i="4"/>
  <c r="H3616" i="4" s="1"/>
  <c r="D3616" i="4"/>
  <c r="E3616" i="4"/>
  <c r="F3616" i="4"/>
  <c r="G3616" i="4"/>
  <c r="C3617" i="4"/>
  <c r="H3617" i="4" s="1"/>
  <c r="D3617" i="4"/>
  <c r="E3617" i="4"/>
  <c r="F3617" i="4"/>
  <c r="G3617" i="4"/>
  <c r="C3618" i="4"/>
  <c r="H3618" i="4" s="1"/>
  <c r="D3618" i="4"/>
  <c r="E3618" i="4"/>
  <c r="F3618" i="4"/>
  <c r="G3618" i="4"/>
  <c r="C3619" i="4"/>
  <c r="H3619" i="4" s="1"/>
  <c r="D3619" i="4"/>
  <c r="E3619" i="4"/>
  <c r="F3619" i="4"/>
  <c r="G3619" i="4"/>
  <c r="C3620" i="4"/>
  <c r="H3620" i="4" s="1"/>
  <c r="D3620" i="4"/>
  <c r="E3620" i="4"/>
  <c r="F3620" i="4"/>
  <c r="G3620" i="4"/>
  <c r="C3621" i="4"/>
  <c r="H3621" i="4" s="1"/>
  <c r="D3621" i="4"/>
  <c r="E3621" i="4"/>
  <c r="F3621" i="4"/>
  <c r="G3621" i="4"/>
  <c r="C3622" i="4"/>
  <c r="H3622" i="4" s="1"/>
  <c r="D3622" i="4"/>
  <c r="E3622" i="4"/>
  <c r="F3622" i="4"/>
  <c r="G3622" i="4"/>
  <c r="C3623" i="4"/>
  <c r="H3623" i="4" s="1"/>
  <c r="D3623" i="4"/>
  <c r="E3623" i="4"/>
  <c r="F3623" i="4"/>
  <c r="G3623" i="4"/>
  <c r="C3624" i="4"/>
  <c r="H3624" i="4" s="1"/>
  <c r="D3624" i="4"/>
  <c r="E3624" i="4"/>
  <c r="F3624" i="4"/>
  <c r="G3624" i="4"/>
  <c r="C3625" i="4"/>
  <c r="H3625" i="4" s="1"/>
  <c r="D3625" i="4"/>
  <c r="E3625" i="4"/>
  <c r="F3625" i="4"/>
  <c r="G3625" i="4"/>
  <c r="C3626" i="4"/>
  <c r="H3626" i="4" s="1"/>
  <c r="D3626" i="4"/>
  <c r="E3626" i="4"/>
  <c r="F3626" i="4"/>
  <c r="G3626" i="4"/>
  <c r="C3627" i="4"/>
  <c r="H3627" i="4" s="1"/>
  <c r="D3627" i="4"/>
  <c r="E3627" i="4"/>
  <c r="F3627" i="4"/>
  <c r="G3627" i="4"/>
  <c r="C3628" i="4"/>
  <c r="H3628" i="4" s="1"/>
  <c r="D3628" i="4"/>
  <c r="E3628" i="4"/>
  <c r="F3628" i="4"/>
  <c r="G3628" i="4"/>
  <c r="C3629" i="4"/>
  <c r="H3629" i="4" s="1"/>
  <c r="D3629" i="4"/>
  <c r="E3629" i="4"/>
  <c r="F3629" i="4"/>
  <c r="G3629" i="4"/>
  <c r="C3630" i="4"/>
  <c r="H3630" i="4" s="1"/>
  <c r="D3630" i="4"/>
  <c r="E3630" i="4"/>
  <c r="F3630" i="4"/>
  <c r="G3630" i="4"/>
  <c r="C3631" i="4"/>
  <c r="H3631" i="4" s="1"/>
  <c r="D3631" i="4"/>
  <c r="E3631" i="4"/>
  <c r="F3631" i="4"/>
  <c r="G3631" i="4"/>
  <c r="C3632" i="4"/>
  <c r="H3632" i="4" s="1"/>
  <c r="D3632" i="4"/>
  <c r="E3632" i="4"/>
  <c r="F3632" i="4"/>
  <c r="G3632" i="4"/>
  <c r="C3633" i="4"/>
  <c r="H3633" i="4" s="1"/>
  <c r="D3633" i="4"/>
  <c r="E3633" i="4"/>
  <c r="F3633" i="4"/>
  <c r="G3633" i="4"/>
  <c r="C3634" i="4"/>
  <c r="H3634" i="4" s="1"/>
  <c r="D3634" i="4"/>
  <c r="E3634" i="4"/>
  <c r="F3634" i="4"/>
  <c r="G3634" i="4"/>
  <c r="C3635" i="4"/>
  <c r="H3635" i="4" s="1"/>
  <c r="D3635" i="4"/>
  <c r="E3635" i="4"/>
  <c r="F3635" i="4"/>
  <c r="G3635" i="4"/>
  <c r="C3636" i="4"/>
  <c r="H3636" i="4" s="1"/>
  <c r="D3636" i="4"/>
  <c r="E3636" i="4"/>
  <c r="F3636" i="4"/>
  <c r="G3636" i="4"/>
  <c r="C3637" i="4"/>
  <c r="H3637" i="4" s="1"/>
  <c r="D3637" i="4"/>
  <c r="E3637" i="4"/>
  <c r="F3637" i="4"/>
  <c r="G3637" i="4"/>
  <c r="C3638" i="4"/>
  <c r="H3638" i="4" s="1"/>
  <c r="D3638" i="4"/>
  <c r="E3638" i="4"/>
  <c r="F3638" i="4"/>
  <c r="G3638" i="4"/>
  <c r="C3639" i="4"/>
  <c r="H3639" i="4" s="1"/>
  <c r="D3639" i="4"/>
  <c r="E3639" i="4"/>
  <c r="F3639" i="4"/>
  <c r="G3639" i="4"/>
  <c r="C3640" i="4"/>
  <c r="H3640" i="4" s="1"/>
  <c r="D3640" i="4"/>
  <c r="E3640" i="4"/>
  <c r="F3640" i="4"/>
  <c r="G3640" i="4"/>
  <c r="C3641" i="4"/>
  <c r="H3641" i="4" s="1"/>
  <c r="D3641" i="4"/>
  <c r="E3641" i="4"/>
  <c r="F3641" i="4"/>
  <c r="G3641" i="4"/>
  <c r="C3642" i="4"/>
  <c r="H3642" i="4" s="1"/>
  <c r="D3642" i="4"/>
  <c r="E3642" i="4"/>
  <c r="F3642" i="4"/>
  <c r="G3642" i="4"/>
  <c r="C3643" i="4"/>
  <c r="H3643" i="4" s="1"/>
  <c r="D3643" i="4"/>
  <c r="E3643" i="4"/>
  <c r="F3643" i="4"/>
  <c r="G3643" i="4"/>
  <c r="C3644" i="4"/>
  <c r="H3644" i="4" s="1"/>
  <c r="D3644" i="4"/>
  <c r="E3644" i="4"/>
  <c r="F3644" i="4"/>
  <c r="G3644" i="4"/>
  <c r="C3645" i="4"/>
  <c r="H3645" i="4" s="1"/>
  <c r="D3645" i="4"/>
  <c r="E3645" i="4"/>
  <c r="F3645" i="4"/>
  <c r="G3645" i="4"/>
  <c r="C3646" i="4"/>
  <c r="H3646" i="4" s="1"/>
  <c r="D3646" i="4"/>
  <c r="E3646" i="4"/>
  <c r="F3646" i="4"/>
  <c r="G3646" i="4"/>
  <c r="C3647" i="4"/>
  <c r="H3647" i="4" s="1"/>
  <c r="D3647" i="4"/>
  <c r="E3647" i="4"/>
  <c r="F3647" i="4"/>
  <c r="G3647" i="4"/>
  <c r="C3648" i="4"/>
  <c r="H3648" i="4" s="1"/>
  <c r="D3648" i="4"/>
  <c r="E3648" i="4"/>
  <c r="F3648" i="4"/>
  <c r="G3648" i="4"/>
  <c r="C3649" i="4"/>
  <c r="H3649" i="4" s="1"/>
  <c r="D3649" i="4"/>
  <c r="E3649" i="4"/>
  <c r="F3649" i="4"/>
  <c r="G3649" i="4"/>
  <c r="C3650" i="4"/>
  <c r="H3650" i="4" s="1"/>
  <c r="D3650" i="4"/>
  <c r="E3650" i="4"/>
  <c r="F3650" i="4"/>
  <c r="G3650" i="4"/>
  <c r="C3651" i="4"/>
  <c r="H3651" i="4" s="1"/>
  <c r="D3651" i="4"/>
  <c r="E3651" i="4"/>
  <c r="F3651" i="4"/>
  <c r="G3651" i="4"/>
  <c r="C3652" i="4"/>
  <c r="H3652" i="4" s="1"/>
  <c r="D3652" i="4"/>
  <c r="E3652" i="4"/>
  <c r="F3652" i="4"/>
  <c r="G3652" i="4"/>
  <c r="C3653" i="4"/>
  <c r="H3653" i="4" s="1"/>
  <c r="D3653" i="4"/>
  <c r="E3653" i="4"/>
  <c r="F3653" i="4"/>
  <c r="G3653" i="4"/>
  <c r="C3654" i="4"/>
  <c r="H3654" i="4" s="1"/>
  <c r="D3654" i="4"/>
  <c r="E3654" i="4"/>
  <c r="F3654" i="4"/>
  <c r="G3654" i="4"/>
  <c r="C3655" i="4"/>
  <c r="H3655" i="4" s="1"/>
  <c r="D3655" i="4"/>
  <c r="E3655" i="4"/>
  <c r="F3655" i="4"/>
  <c r="G3655" i="4"/>
  <c r="C3656" i="4"/>
  <c r="H3656" i="4" s="1"/>
  <c r="D3656" i="4"/>
  <c r="E3656" i="4"/>
  <c r="F3656" i="4"/>
  <c r="G3656" i="4"/>
  <c r="C3657" i="4"/>
  <c r="H3657" i="4" s="1"/>
  <c r="D3657" i="4"/>
  <c r="E3657" i="4"/>
  <c r="F3657" i="4"/>
  <c r="G3657" i="4"/>
  <c r="C3658" i="4"/>
  <c r="H3658" i="4" s="1"/>
  <c r="D3658" i="4"/>
  <c r="E3658" i="4"/>
  <c r="F3658" i="4"/>
  <c r="G3658" i="4"/>
  <c r="C3659" i="4"/>
  <c r="H3659" i="4" s="1"/>
  <c r="D3659" i="4"/>
  <c r="E3659" i="4"/>
  <c r="F3659" i="4"/>
  <c r="G3659" i="4"/>
  <c r="C3660" i="4"/>
  <c r="H3660" i="4" s="1"/>
  <c r="D3660" i="4"/>
  <c r="E3660" i="4"/>
  <c r="F3660" i="4"/>
  <c r="G3660" i="4"/>
  <c r="C3661" i="4"/>
  <c r="H3661" i="4" s="1"/>
  <c r="D3661" i="4"/>
  <c r="E3661" i="4"/>
  <c r="F3661" i="4"/>
  <c r="G3661" i="4"/>
  <c r="C3662" i="4"/>
  <c r="H3662" i="4" s="1"/>
  <c r="D3662" i="4"/>
  <c r="E3662" i="4"/>
  <c r="F3662" i="4"/>
  <c r="G3662" i="4"/>
  <c r="C3663" i="4"/>
  <c r="H3663" i="4" s="1"/>
  <c r="D3663" i="4"/>
  <c r="E3663" i="4"/>
  <c r="F3663" i="4"/>
  <c r="G3663" i="4"/>
  <c r="C3664" i="4"/>
  <c r="H3664" i="4" s="1"/>
  <c r="D3664" i="4"/>
  <c r="E3664" i="4"/>
  <c r="F3664" i="4"/>
  <c r="G3664" i="4"/>
  <c r="C3665" i="4"/>
  <c r="H3665" i="4" s="1"/>
  <c r="D3665" i="4"/>
  <c r="E3665" i="4"/>
  <c r="F3665" i="4"/>
  <c r="G3665" i="4"/>
  <c r="C3666" i="4"/>
  <c r="H3666" i="4" s="1"/>
  <c r="D3666" i="4"/>
  <c r="E3666" i="4"/>
  <c r="F3666" i="4"/>
  <c r="G3666" i="4"/>
  <c r="C3667" i="4"/>
  <c r="H3667" i="4" s="1"/>
  <c r="D3667" i="4"/>
  <c r="E3667" i="4"/>
  <c r="F3667" i="4"/>
  <c r="G3667" i="4"/>
  <c r="C3668" i="4"/>
  <c r="H3668" i="4" s="1"/>
  <c r="D3668" i="4"/>
  <c r="E3668" i="4"/>
  <c r="F3668" i="4"/>
  <c r="G3668" i="4"/>
  <c r="C3669" i="4"/>
  <c r="H3669" i="4" s="1"/>
  <c r="D3669" i="4"/>
  <c r="E3669" i="4"/>
  <c r="F3669" i="4"/>
  <c r="G3669" i="4"/>
  <c r="C3670" i="4"/>
  <c r="H3670" i="4" s="1"/>
  <c r="D3670" i="4"/>
  <c r="E3670" i="4"/>
  <c r="F3670" i="4"/>
  <c r="G3670" i="4"/>
  <c r="C3671" i="4"/>
  <c r="H3671" i="4" s="1"/>
  <c r="D3671" i="4"/>
  <c r="E3671" i="4"/>
  <c r="F3671" i="4"/>
  <c r="G3671" i="4"/>
  <c r="C3672" i="4"/>
  <c r="H3672" i="4" s="1"/>
  <c r="D3672" i="4"/>
  <c r="E3672" i="4"/>
  <c r="F3672" i="4"/>
  <c r="G3672" i="4"/>
  <c r="C3673" i="4"/>
  <c r="H3673" i="4" s="1"/>
  <c r="D3673" i="4"/>
  <c r="E3673" i="4"/>
  <c r="F3673" i="4"/>
  <c r="G3673" i="4"/>
  <c r="C3674" i="4"/>
  <c r="H3674" i="4" s="1"/>
  <c r="D3674" i="4"/>
  <c r="E3674" i="4"/>
  <c r="F3674" i="4"/>
  <c r="G3674" i="4"/>
  <c r="C3675" i="4"/>
  <c r="H3675" i="4" s="1"/>
  <c r="D3675" i="4"/>
  <c r="E3675" i="4"/>
  <c r="F3675" i="4"/>
  <c r="G3675" i="4"/>
  <c r="C3676" i="4"/>
  <c r="H3676" i="4" s="1"/>
  <c r="D3676" i="4"/>
  <c r="E3676" i="4"/>
  <c r="F3676" i="4"/>
  <c r="G3676" i="4"/>
  <c r="C3677" i="4"/>
  <c r="H3677" i="4" s="1"/>
  <c r="D3677" i="4"/>
  <c r="E3677" i="4"/>
  <c r="F3677" i="4"/>
  <c r="G3677" i="4"/>
  <c r="C3678" i="4"/>
  <c r="H3678" i="4" s="1"/>
  <c r="D3678" i="4"/>
  <c r="E3678" i="4"/>
  <c r="F3678" i="4"/>
  <c r="G3678" i="4"/>
  <c r="C3679" i="4"/>
  <c r="H3679" i="4" s="1"/>
  <c r="D3679" i="4"/>
  <c r="E3679" i="4"/>
  <c r="F3679" i="4"/>
  <c r="G3679" i="4"/>
  <c r="C3680" i="4"/>
  <c r="H3680" i="4" s="1"/>
  <c r="D3680" i="4"/>
  <c r="E3680" i="4"/>
  <c r="F3680" i="4"/>
  <c r="G3680" i="4"/>
  <c r="C3681" i="4"/>
  <c r="H3681" i="4" s="1"/>
  <c r="D3681" i="4"/>
  <c r="E3681" i="4"/>
  <c r="F3681" i="4"/>
  <c r="G3681" i="4"/>
  <c r="C3682" i="4"/>
  <c r="H3682" i="4" s="1"/>
  <c r="D3682" i="4"/>
  <c r="E3682" i="4"/>
  <c r="F3682" i="4"/>
  <c r="G3682" i="4"/>
  <c r="C3683" i="4"/>
  <c r="H3683" i="4" s="1"/>
  <c r="D3683" i="4"/>
  <c r="E3683" i="4"/>
  <c r="F3683" i="4"/>
  <c r="G3683" i="4"/>
  <c r="C3684" i="4"/>
  <c r="H3684" i="4" s="1"/>
  <c r="D3684" i="4"/>
  <c r="E3684" i="4"/>
  <c r="F3684" i="4"/>
  <c r="G3684" i="4"/>
  <c r="C3685" i="4"/>
  <c r="H3685" i="4" s="1"/>
  <c r="D3685" i="4"/>
  <c r="E3685" i="4"/>
  <c r="F3685" i="4"/>
  <c r="G3685" i="4"/>
  <c r="C3686" i="4"/>
  <c r="H3686" i="4" s="1"/>
  <c r="D3686" i="4"/>
  <c r="E3686" i="4"/>
  <c r="F3686" i="4"/>
  <c r="G3686" i="4"/>
  <c r="C3687" i="4"/>
  <c r="H3687" i="4" s="1"/>
  <c r="D3687" i="4"/>
  <c r="E3687" i="4"/>
  <c r="F3687" i="4"/>
  <c r="G3687" i="4"/>
  <c r="C3688" i="4"/>
  <c r="H3688" i="4" s="1"/>
  <c r="D3688" i="4"/>
  <c r="E3688" i="4"/>
  <c r="F3688" i="4"/>
  <c r="G3688" i="4"/>
  <c r="C3689" i="4"/>
  <c r="H3689" i="4" s="1"/>
  <c r="D3689" i="4"/>
  <c r="E3689" i="4"/>
  <c r="F3689" i="4"/>
  <c r="G3689" i="4"/>
  <c r="C3690" i="4"/>
  <c r="H3690" i="4" s="1"/>
  <c r="D3690" i="4"/>
  <c r="E3690" i="4"/>
  <c r="F3690" i="4"/>
  <c r="G3690" i="4"/>
  <c r="C3691" i="4"/>
  <c r="H3691" i="4" s="1"/>
  <c r="D3691" i="4"/>
  <c r="E3691" i="4"/>
  <c r="F3691" i="4"/>
  <c r="G3691" i="4"/>
  <c r="C3692" i="4"/>
  <c r="H3692" i="4" s="1"/>
  <c r="D3692" i="4"/>
  <c r="E3692" i="4"/>
  <c r="F3692" i="4"/>
  <c r="G3692" i="4"/>
  <c r="C3693" i="4"/>
  <c r="H3693" i="4" s="1"/>
  <c r="D3693" i="4"/>
  <c r="E3693" i="4"/>
  <c r="F3693" i="4"/>
  <c r="G3693" i="4"/>
  <c r="C3694" i="4"/>
  <c r="H3694" i="4" s="1"/>
  <c r="D3694" i="4"/>
  <c r="E3694" i="4"/>
  <c r="F3694" i="4"/>
  <c r="G3694" i="4"/>
  <c r="C3695" i="4"/>
  <c r="H3695" i="4" s="1"/>
  <c r="D3695" i="4"/>
  <c r="E3695" i="4"/>
  <c r="F3695" i="4"/>
  <c r="G3695" i="4"/>
  <c r="C3696" i="4"/>
  <c r="H3696" i="4" s="1"/>
  <c r="D3696" i="4"/>
  <c r="E3696" i="4"/>
  <c r="F3696" i="4"/>
  <c r="G3696" i="4"/>
  <c r="C3697" i="4"/>
  <c r="H3697" i="4" s="1"/>
  <c r="D3697" i="4"/>
  <c r="E3697" i="4"/>
  <c r="F3697" i="4"/>
  <c r="G3697" i="4"/>
  <c r="C3698" i="4"/>
  <c r="H3698" i="4" s="1"/>
  <c r="D3698" i="4"/>
  <c r="E3698" i="4"/>
  <c r="F3698" i="4"/>
  <c r="G3698" i="4"/>
  <c r="C3699" i="4"/>
  <c r="H3699" i="4" s="1"/>
  <c r="D3699" i="4"/>
  <c r="E3699" i="4"/>
  <c r="F3699" i="4"/>
  <c r="G3699" i="4"/>
  <c r="C3700" i="4"/>
  <c r="H3700" i="4" s="1"/>
  <c r="D3700" i="4"/>
  <c r="E3700" i="4"/>
  <c r="F3700" i="4"/>
  <c r="G3700" i="4"/>
  <c r="C3701" i="4"/>
  <c r="H3701" i="4" s="1"/>
  <c r="D3701" i="4"/>
  <c r="E3701" i="4"/>
  <c r="F3701" i="4"/>
  <c r="G3701" i="4"/>
  <c r="C3702" i="4"/>
  <c r="H3702" i="4" s="1"/>
  <c r="D3702" i="4"/>
  <c r="E3702" i="4"/>
  <c r="F3702" i="4"/>
  <c r="G3702" i="4"/>
  <c r="C3703" i="4"/>
  <c r="H3703" i="4" s="1"/>
  <c r="D3703" i="4"/>
  <c r="E3703" i="4"/>
  <c r="F3703" i="4"/>
  <c r="G3703" i="4"/>
  <c r="C3704" i="4"/>
  <c r="H3704" i="4" s="1"/>
  <c r="D3704" i="4"/>
  <c r="E3704" i="4"/>
  <c r="F3704" i="4"/>
  <c r="G3704" i="4"/>
  <c r="C3705" i="4"/>
  <c r="H3705" i="4" s="1"/>
  <c r="D3705" i="4"/>
  <c r="E3705" i="4"/>
  <c r="F3705" i="4"/>
  <c r="G3705" i="4"/>
  <c r="C3706" i="4"/>
  <c r="H3706" i="4" s="1"/>
  <c r="D3706" i="4"/>
  <c r="E3706" i="4"/>
  <c r="F3706" i="4"/>
  <c r="G3706" i="4"/>
  <c r="C3707" i="4"/>
  <c r="H3707" i="4" s="1"/>
  <c r="D3707" i="4"/>
  <c r="E3707" i="4"/>
  <c r="F3707" i="4"/>
  <c r="G3707" i="4"/>
  <c r="C3708" i="4"/>
  <c r="H3708" i="4" s="1"/>
  <c r="D3708" i="4"/>
  <c r="E3708" i="4"/>
  <c r="F3708" i="4"/>
  <c r="G3708" i="4"/>
  <c r="C3709" i="4"/>
  <c r="H3709" i="4" s="1"/>
  <c r="D3709" i="4"/>
  <c r="E3709" i="4"/>
  <c r="F3709" i="4"/>
  <c r="G3709" i="4"/>
  <c r="C3710" i="4"/>
  <c r="H3710" i="4" s="1"/>
  <c r="D3710" i="4"/>
  <c r="E3710" i="4"/>
  <c r="F3710" i="4"/>
  <c r="G3710" i="4"/>
  <c r="C3711" i="4"/>
  <c r="H3711" i="4" s="1"/>
  <c r="D3711" i="4"/>
  <c r="E3711" i="4"/>
  <c r="F3711" i="4"/>
  <c r="G3711" i="4"/>
  <c r="C3712" i="4"/>
  <c r="H3712" i="4" s="1"/>
  <c r="D3712" i="4"/>
  <c r="E3712" i="4"/>
  <c r="F3712" i="4"/>
  <c r="G3712" i="4"/>
  <c r="C3713" i="4"/>
  <c r="H3713" i="4" s="1"/>
  <c r="D3713" i="4"/>
  <c r="E3713" i="4"/>
  <c r="F3713" i="4"/>
  <c r="G3713" i="4"/>
  <c r="C3714" i="4"/>
  <c r="H3714" i="4" s="1"/>
  <c r="D3714" i="4"/>
  <c r="E3714" i="4"/>
  <c r="F3714" i="4"/>
  <c r="G3714" i="4"/>
  <c r="C3715" i="4"/>
  <c r="H3715" i="4" s="1"/>
  <c r="D3715" i="4"/>
  <c r="E3715" i="4"/>
  <c r="F3715" i="4"/>
  <c r="G3715" i="4"/>
  <c r="C3716" i="4"/>
  <c r="H3716" i="4" s="1"/>
  <c r="D3716" i="4"/>
  <c r="E3716" i="4"/>
  <c r="F3716" i="4"/>
  <c r="G3716" i="4"/>
  <c r="C3717" i="4"/>
  <c r="H3717" i="4" s="1"/>
  <c r="D3717" i="4"/>
  <c r="E3717" i="4"/>
  <c r="F3717" i="4"/>
  <c r="G3717" i="4"/>
  <c r="C3718" i="4"/>
  <c r="H3718" i="4" s="1"/>
  <c r="D3718" i="4"/>
  <c r="E3718" i="4"/>
  <c r="F3718" i="4"/>
  <c r="G3718" i="4"/>
  <c r="C3719" i="4"/>
  <c r="H3719" i="4" s="1"/>
  <c r="D3719" i="4"/>
  <c r="E3719" i="4"/>
  <c r="F3719" i="4"/>
  <c r="G3719" i="4"/>
  <c r="C3720" i="4"/>
  <c r="H3720" i="4" s="1"/>
  <c r="D3720" i="4"/>
  <c r="E3720" i="4"/>
  <c r="F3720" i="4"/>
  <c r="G3720" i="4"/>
  <c r="C3721" i="4"/>
  <c r="H3721" i="4" s="1"/>
  <c r="D3721" i="4"/>
  <c r="E3721" i="4"/>
  <c r="F3721" i="4"/>
  <c r="G3721" i="4"/>
  <c r="C3722" i="4"/>
  <c r="H3722" i="4" s="1"/>
  <c r="D3722" i="4"/>
  <c r="E3722" i="4"/>
  <c r="F3722" i="4"/>
  <c r="G3722" i="4"/>
  <c r="C3723" i="4"/>
  <c r="H3723" i="4" s="1"/>
  <c r="D3723" i="4"/>
  <c r="E3723" i="4"/>
  <c r="F3723" i="4"/>
  <c r="G3723" i="4"/>
  <c r="C3724" i="4"/>
  <c r="H3724" i="4" s="1"/>
  <c r="D3724" i="4"/>
  <c r="E3724" i="4"/>
  <c r="F3724" i="4"/>
  <c r="G3724" i="4"/>
  <c r="C3725" i="4"/>
  <c r="H3725" i="4" s="1"/>
  <c r="D3725" i="4"/>
  <c r="E3725" i="4"/>
  <c r="F3725" i="4"/>
  <c r="G3725" i="4"/>
  <c r="C3726" i="4"/>
  <c r="H3726" i="4" s="1"/>
  <c r="D3726" i="4"/>
  <c r="E3726" i="4"/>
  <c r="F3726" i="4"/>
  <c r="G3726" i="4"/>
  <c r="C3727" i="4"/>
  <c r="H3727" i="4" s="1"/>
  <c r="D3727" i="4"/>
  <c r="E3727" i="4"/>
  <c r="F3727" i="4"/>
  <c r="G3727" i="4"/>
  <c r="C3728" i="4"/>
  <c r="H3728" i="4" s="1"/>
  <c r="D3728" i="4"/>
  <c r="E3728" i="4"/>
  <c r="F3728" i="4"/>
  <c r="G3728" i="4"/>
  <c r="C3729" i="4"/>
  <c r="H3729" i="4" s="1"/>
  <c r="D3729" i="4"/>
  <c r="E3729" i="4"/>
  <c r="F3729" i="4"/>
  <c r="G3729" i="4"/>
  <c r="C3730" i="4"/>
  <c r="H3730" i="4" s="1"/>
  <c r="D3730" i="4"/>
  <c r="E3730" i="4"/>
  <c r="F3730" i="4"/>
  <c r="G3730" i="4"/>
  <c r="C3731" i="4"/>
  <c r="H3731" i="4" s="1"/>
  <c r="D3731" i="4"/>
  <c r="E3731" i="4"/>
  <c r="F3731" i="4"/>
  <c r="G3731" i="4"/>
  <c r="C3732" i="4"/>
  <c r="H3732" i="4" s="1"/>
  <c r="D3732" i="4"/>
  <c r="E3732" i="4"/>
  <c r="F3732" i="4"/>
  <c r="G3732" i="4"/>
  <c r="C3733" i="4"/>
  <c r="H3733" i="4" s="1"/>
  <c r="D3733" i="4"/>
  <c r="E3733" i="4"/>
  <c r="F3733" i="4"/>
  <c r="G3733" i="4"/>
  <c r="C3734" i="4"/>
  <c r="H3734" i="4" s="1"/>
  <c r="D3734" i="4"/>
  <c r="E3734" i="4"/>
  <c r="F3734" i="4"/>
  <c r="G3734" i="4"/>
  <c r="C3735" i="4"/>
  <c r="H3735" i="4" s="1"/>
  <c r="D3735" i="4"/>
  <c r="E3735" i="4"/>
  <c r="F3735" i="4"/>
  <c r="G3735" i="4"/>
  <c r="C3736" i="4"/>
  <c r="H3736" i="4" s="1"/>
  <c r="D3736" i="4"/>
  <c r="E3736" i="4"/>
  <c r="F3736" i="4"/>
  <c r="G3736" i="4"/>
  <c r="C3737" i="4"/>
  <c r="H3737" i="4" s="1"/>
  <c r="D3737" i="4"/>
  <c r="E3737" i="4"/>
  <c r="F3737" i="4"/>
  <c r="G3737" i="4"/>
  <c r="C3738" i="4"/>
  <c r="H3738" i="4" s="1"/>
  <c r="D3738" i="4"/>
  <c r="E3738" i="4"/>
  <c r="F3738" i="4"/>
  <c r="G3738" i="4"/>
  <c r="C3739" i="4"/>
  <c r="H3739" i="4" s="1"/>
  <c r="D3739" i="4"/>
  <c r="E3739" i="4"/>
  <c r="F3739" i="4"/>
  <c r="G3739" i="4"/>
  <c r="C3740" i="4"/>
  <c r="H3740" i="4" s="1"/>
  <c r="D3740" i="4"/>
  <c r="E3740" i="4"/>
  <c r="F3740" i="4"/>
  <c r="G3740" i="4"/>
  <c r="C3741" i="4"/>
  <c r="H3741" i="4" s="1"/>
  <c r="D3741" i="4"/>
  <c r="E3741" i="4"/>
  <c r="F3741" i="4"/>
  <c r="G3741" i="4"/>
  <c r="C3742" i="4"/>
  <c r="H3742" i="4" s="1"/>
  <c r="D3742" i="4"/>
  <c r="E3742" i="4"/>
  <c r="F3742" i="4"/>
  <c r="G3742" i="4"/>
  <c r="C3743" i="4"/>
  <c r="H3743" i="4" s="1"/>
  <c r="D3743" i="4"/>
  <c r="E3743" i="4"/>
  <c r="F3743" i="4"/>
  <c r="G3743" i="4"/>
  <c r="C3744" i="4"/>
  <c r="H3744" i="4" s="1"/>
  <c r="D3744" i="4"/>
  <c r="E3744" i="4"/>
  <c r="F3744" i="4"/>
  <c r="G3744" i="4"/>
  <c r="C3745" i="4"/>
  <c r="H3745" i="4" s="1"/>
  <c r="D3745" i="4"/>
  <c r="E3745" i="4"/>
  <c r="F3745" i="4"/>
  <c r="G3745" i="4"/>
  <c r="C3746" i="4"/>
  <c r="H3746" i="4" s="1"/>
  <c r="D3746" i="4"/>
  <c r="E3746" i="4"/>
  <c r="F3746" i="4"/>
  <c r="G3746" i="4"/>
  <c r="C3747" i="4"/>
  <c r="H3747" i="4" s="1"/>
  <c r="D3747" i="4"/>
  <c r="E3747" i="4"/>
  <c r="F3747" i="4"/>
  <c r="G3747" i="4"/>
  <c r="C3748" i="4"/>
  <c r="H3748" i="4" s="1"/>
  <c r="D3748" i="4"/>
  <c r="E3748" i="4"/>
  <c r="F3748" i="4"/>
  <c r="G3748" i="4"/>
  <c r="C3749" i="4"/>
  <c r="H3749" i="4" s="1"/>
  <c r="D3749" i="4"/>
  <c r="E3749" i="4"/>
  <c r="F3749" i="4"/>
  <c r="G3749" i="4"/>
  <c r="C3750" i="4"/>
  <c r="H3750" i="4" s="1"/>
  <c r="D3750" i="4"/>
  <c r="E3750" i="4"/>
  <c r="F3750" i="4"/>
  <c r="G3750" i="4"/>
  <c r="C3751" i="4"/>
  <c r="H3751" i="4" s="1"/>
  <c r="D3751" i="4"/>
  <c r="E3751" i="4"/>
  <c r="F3751" i="4"/>
  <c r="G3751" i="4"/>
  <c r="C3752" i="4"/>
  <c r="H3752" i="4" s="1"/>
  <c r="D3752" i="4"/>
  <c r="E3752" i="4"/>
  <c r="F3752" i="4"/>
  <c r="G3752" i="4"/>
  <c r="C3753" i="4"/>
  <c r="H3753" i="4" s="1"/>
  <c r="D3753" i="4"/>
  <c r="E3753" i="4"/>
  <c r="F3753" i="4"/>
  <c r="G3753" i="4"/>
  <c r="C3754" i="4"/>
  <c r="H3754" i="4" s="1"/>
  <c r="D3754" i="4"/>
  <c r="E3754" i="4"/>
  <c r="F3754" i="4"/>
  <c r="G3754" i="4"/>
  <c r="C3755" i="4"/>
  <c r="H3755" i="4" s="1"/>
  <c r="D3755" i="4"/>
  <c r="E3755" i="4"/>
  <c r="F3755" i="4"/>
  <c r="G3755" i="4"/>
  <c r="C3756" i="4"/>
  <c r="H3756" i="4" s="1"/>
  <c r="D3756" i="4"/>
  <c r="E3756" i="4"/>
  <c r="F3756" i="4"/>
  <c r="G3756" i="4"/>
  <c r="C3757" i="4"/>
  <c r="H3757" i="4" s="1"/>
  <c r="D3757" i="4"/>
  <c r="E3757" i="4"/>
  <c r="F3757" i="4"/>
  <c r="G3757" i="4"/>
  <c r="C3758" i="4"/>
  <c r="H3758" i="4" s="1"/>
  <c r="D3758" i="4"/>
  <c r="E3758" i="4"/>
  <c r="F3758" i="4"/>
  <c r="G3758" i="4"/>
  <c r="C3759" i="4"/>
  <c r="H3759" i="4" s="1"/>
  <c r="D3759" i="4"/>
  <c r="E3759" i="4"/>
  <c r="F3759" i="4"/>
  <c r="G3759" i="4"/>
  <c r="C3760" i="4"/>
  <c r="H3760" i="4" s="1"/>
  <c r="D3760" i="4"/>
  <c r="E3760" i="4"/>
  <c r="F3760" i="4"/>
  <c r="G3760" i="4"/>
  <c r="C3761" i="4"/>
  <c r="H3761" i="4" s="1"/>
  <c r="D3761" i="4"/>
  <c r="E3761" i="4"/>
  <c r="F3761" i="4"/>
  <c r="G3761" i="4"/>
  <c r="C3762" i="4"/>
  <c r="H3762" i="4" s="1"/>
  <c r="D3762" i="4"/>
  <c r="E3762" i="4"/>
  <c r="F3762" i="4"/>
  <c r="G3762" i="4"/>
  <c r="C3763" i="4"/>
  <c r="H3763" i="4" s="1"/>
  <c r="D3763" i="4"/>
  <c r="E3763" i="4"/>
  <c r="F3763" i="4"/>
  <c r="G3763" i="4"/>
  <c r="C3764" i="4"/>
  <c r="H3764" i="4" s="1"/>
  <c r="D3764" i="4"/>
  <c r="E3764" i="4"/>
  <c r="F3764" i="4"/>
  <c r="G3764" i="4"/>
  <c r="C3765" i="4"/>
  <c r="H3765" i="4" s="1"/>
  <c r="D3765" i="4"/>
  <c r="E3765" i="4"/>
  <c r="F3765" i="4"/>
  <c r="G3765" i="4"/>
  <c r="C3766" i="4"/>
  <c r="H3766" i="4" s="1"/>
  <c r="D3766" i="4"/>
  <c r="E3766" i="4"/>
  <c r="F3766" i="4"/>
  <c r="G3766" i="4"/>
  <c r="C3767" i="4"/>
  <c r="H3767" i="4" s="1"/>
  <c r="D3767" i="4"/>
  <c r="E3767" i="4"/>
  <c r="F3767" i="4"/>
  <c r="G3767" i="4"/>
  <c r="C3768" i="4"/>
  <c r="H3768" i="4" s="1"/>
  <c r="D3768" i="4"/>
  <c r="E3768" i="4"/>
  <c r="F3768" i="4"/>
  <c r="G3768" i="4"/>
  <c r="C3769" i="4"/>
  <c r="H3769" i="4" s="1"/>
  <c r="D3769" i="4"/>
  <c r="E3769" i="4"/>
  <c r="F3769" i="4"/>
  <c r="G3769" i="4"/>
  <c r="C3770" i="4"/>
  <c r="H3770" i="4" s="1"/>
  <c r="D3770" i="4"/>
  <c r="E3770" i="4"/>
  <c r="F3770" i="4"/>
  <c r="G3770" i="4"/>
  <c r="C3771" i="4"/>
  <c r="H3771" i="4" s="1"/>
  <c r="D3771" i="4"/>
  <c r="E3771" i="4"/>
  <c r="F3771" i="4"/>
  <c r="G3771" i="4"/>
  <c r="C3772" i="4"/>
  <c r="H3772" i="4" s="1"/>
  <c r="D3772" i="4"/>
  <c r="E3772" i="4"/>
  <c r="F3772" i="4"/>
  <c r="G3772" i="4"/>
  <c r="C3773" i="4"/>
  <c r="H3773" i="4" s="1"/>
  <c r="D3773" i="4"/>
  <c r="E3773" i="4"/>
  <c r="F3773" i="4"/>
  <c r="G3773" i="4"/>
  <c r="C3774" i="4"/>
  <c r="H3774" i="4" s="1"/>
  <c r="D3774" i="4"/>
  <c r="E3774" i="4"/>
  <c r="F3774" i="4"/>
  <c r="G3774" i="4"/>
  <c r="C3775" i="4"/>
  <c r="H3775" i="4" s="1"/>
  <c r="D3775" i="4"/>
  <c r="E3775" i="4"/>
  <c r="F3775" i="4"/>
  <c r="G3775" i="4"/>
  <c r="C3776" i="4"/>
  <c r="H3776" i="4" s="1"/>
  <c r="D3776" i="4"/>
  <c r="E3776" i="4"/>
  <c r="F3776" i="4"/>
  <c r="G3776" i="4"/>
  <c r="C3777" i="4"/>
  <c r="H3777" i="4" s="1"/>
  <c r="D3777" i="4"/>
  <c r="E3777" i="4"/>
  <c r="F3777" i="4"/>
  <c r="G3777" i="4"/>
  <c r="C3778" i="4"/>
  <c r="H3778" i="4" s="1"/>
  <c r="D3778" i="4"/>
  <c r="E3778" i="4"/>
  <c r="F3778" i="4"/>
  <c r="G3778" i="4"/>
  <c r="C3779" i="4"/>
  <c r="H3779" i="4" s="1"/>
  <c r="D3779" i="4"/>
  <c r="E3779" i="4"/>
  <c r="F3779" i="4"/>
  <c r="G3779" i="4"/>
  <c r="C3780" i="4"/>
  <c r="H3780" i="4" s="1"/>
  <c r="D3780" i="4"/>
  <c r="E3780" i="4"/>
  <c r="F3780" i="4"/>
  <c r="G3780" i="4"/>
  <c r="C3781" i="4"/>
  <c r="H3781" i="4" s="1"/>
  <c r="D3781" i="4"/>
  <c r="E3781" i="4"/>
  <c r="F3781" i="4"/>
  <c r="G3781" i="4"/>
  <c r="C3782" i="4"/>
  <c r="H3782" i="4" s="1"/>
  <c r="D3782" i="4"/>
  <c r="E3782" i="4"/>
  <c r="F3782" i="4"/>
  <c r="G3782" i="4"/>
  <c r="C3783" i="4"/>
  <c r="H3783" i="4" s="1"/>
  <c r="D3783" i="4"/>
  <c r="E3783" i="4"/>
  <c r="F3783" i="4"/>
  <c r="G3783" i="4"/>
  <c r="C3784" i="4"/>
  <c r="H3784" i="4" s="1"/>
  <c r="D3784" i="4"/>
  <c r="E3784" i="4"/>
  <c r="F3784" i="4"/>
  <c r="G3784" i="4"/>
  <c r="C3785" i="4"/>
  <c r="H3785" i="4" s="1"/>
  <c r="D3785" i="4"/>
  <c r="E3785" i="4"/>
  <c r="F3785" i="4"/>
  <c r="G3785" i="4"/>
  <c r="C3786" i="4"/>
  <c r="H3786" i="4" s="1"/>
  <c r="D3786" i="4"/>
  <c r="E3786" i="4"/>
  <c r="F3786" i="4"/>
  <c r="G3786" i="4"/>
  <c r="C3787" i="4"/>
  <c r="H3787" i="4" s="1"/>
  <c r="D3787" i="4"/>
  <c r="E3787" i="4"/>
  <c r="F3787" i="4"/>
  <c r="G3787" i="4"/>
  <c r="C3788" i="4"/>
  <c r="H3788" i="4" s="1"/>
  <c r="D3788" i="4"/>
  <c r="E3788" i="4"/>
  <c r="F3788" i="4"/>
  <c r="G3788" i="4"/>
  <c r="C3789" i="4"/>
  <c r="H3789" i="4" s="1"/>
  <c r="D3789" i="4"/>
  <c r="E3789" i="4"/>
  <c r="F3789" i="4"/>
  <c r="G3789" i="4"/>
  <c r="C3790" i="4"/>
  <c r="H3790" i="4" s="1"/>
  <c r="D3790" i="4"/>
  <c r="E3790" i="4"/>
  <c r="F3790" i="4"/>
  <c r="G3790" i="4"/>
  <c r="C3791" i="4"/>
  <c r="H3791" i="4" s="1"/>
  <c r="D3791" i="4"/>
  <c r="E3791" i="4"/>
  <c r="F3791" i="4"/>
  <c r="G3791" i="4"/>
  <c r="C3792" i="4"/>
  <c r="H3792" i="4" s="1"/>
  <c r="D3792" i="4"/>
  <c r="E3792" i="4"/>
  <c r="F3792" i="4"/>
  <c r="G3792" i="4"/>
  <c r="C3793" i="4"/>
  <c r="H3793" i="4" s="1"/>
  <c r="D3793" i="4"/>
  <c r="E3793" i="4"/>
  <c r="F3793" i="4"/>
  <c r="G3793" i="4"/>
  <c r="C3794" i="4"/>
  <c r="H3794" i="4" s="1"/>
  <c r="D3794" i="4"/>
  <c r="E3794" i="4"/>
  <c r="F3794" i="4"/>
  <c r="G3794" i="4"/>
  <c r="C3795" i="4"/>
  <c r="H3795" i="4" s="1"/>
  <c r="D3795" i="4"/>
  <c r="E3795" i="4"/>
  <c r="F3795" i="4"/>
  <c r="G3795" i="4"/>
  <c r="C3796" i="4"/>
  <c r="H3796" i="4" s="1"/>
  <c r="D3796" i="4"/>
  <c r="E3796" i="4"/>
  <c r="F3796" i="4"/>
  <c r="G3796" i="4"/>
  <c r="C3797" i="4"/>
  <c r="H3797" i="4" s="1"/>
  <c r="D3797" i="4"/>
  <c r="E3797" i="4"/>
  <c r="F3797" i="4"/>
  <c r="G3797" i="4"/>
  <c r="C3798" i="4"/>
  <c r="H3798" i="4" s="1"/>
  <c r="D3798" i="4"/>
  <c r="E3798" i="4"/>
  <c r="F3798" i="4"/>
  <c r="G3798" i="4"/>
  <c r="C3799" i="4"/>
  <c r="H3799" i="4" s="1"/>
  <c r="D3799" i="4"/>
  <c r="E3799" i="4"/>
  <c r="F3799" i="4"/>
  <c r="G3799" i="4"/>
  <c r="C3800" i="4"/>
  <c r="H3800" i="4" s="1"/>
  <c r="D3800" i="4"/>
  <c r="E3800" i="4"/>
  <c r="F3800" i="4"/>
  <c r="G3800" i="4"/>
  <c r="C3801" i="4"/>
  <c r="H3801" i="4" s="1"/>
  <c r="D3801" i="4"/>
  <c r="E3801" i="4"/>
  <c r="F3801" i="4"/>
  <c r="G3801" i="4"/>
  <c r="C3802" i="4"/>
  <c r="H3802" i="4" s="1"/>
  <c r="D3802" i="4"/>
  <c r="E3802" i="4"/>
  <c r="F3802" i="4"/>
  <c r="G3802" i="4"/>
  <c r="C3803" i="4"/>
  <c r="H3803" i="4" s="1"/>
  <c r="D3803" i="4"/>
  <c r="E3803" i="4"/>
  <c r="F3803" i="4"/>
  <c r="G3803" i="4"/>
  <c r="C3804" i="4"/>
  <c r="H3804" i="4" s="1"/>
  <c r="D3804" i="4"/>
  <c r="E3804" i="4"/>
  <c r="F3804" i="4"/>
  <c r="G3804" i="4"/>
  <c r="C3805" i="4"/>
  <c r="H3805" i="4" s="1"/>
  <c r="D3805" i="4"/>
  <c r="E3805" i="4"/>
  <c r="F3805" i="4"/>
  <c r="G3805" i="4"/>
  <c r="C3806" i="4"/>
  <c r="H3806" i="4" s="1"/>
  <c r="D3806" i="4"/>
  <c r="E3806" i="4"/>
  <c r="F3806" i="4"/>
  <c r="G3806" i="4"/>
  <c r="C3807" i="4"/>
  <c r="H3807" i="4" s="1"/>
  <c r="D3807" i="4"/>
  <c r="E3807" i="4"/>
  <c r="F3807" i="4"/>
  <c r="G3807" i="4"/>
  <c r="C3808" i="4"/>
  <c r="H3808" i="4" s="1"/>
  <c r="D3808" i="4"/>
  <c r="E3808" i="4"/>
  <c r="F3808" i="4"/>
  <c r="G3808" i="4"/>
  <c r="C3809" i="4"/>
  <c r="H3809" i="4" s="1"/>
  <c r="D3809" i="4"/>
  <c r="E3809" i="4"/>
  <c r="F3809" i="4"/>
  <c r="G3809" i="4"/>
  <c r="C3810" i="4"/>
  <c r="H3810" i="4" s="1"/>
  <c r="D3810" i="4"/>
  <c r="E3810" i="4"/>
  <c r="F3810" i="4"/>
  <c r="G3810" i="4"/>
  <c r="C3811" i="4"/>
  <c r="H3811" i="4" s="1"/>
  <c r="D3811" i="4"/>
  <c r="E3811" i="4"/>
  <c r="F3811" i="4"/>
  <c r="G3811" i="4"/>
  <c r="C3812" i="4"/>
  <c r="H3812" i="4" s="1"/>
  <c r="D3812" i="4"/>
  <c r="E3812" i="4"/>
  <c r="F3812" i="4"/>
  <c r="G3812" i="4"/>
  <c r="C3813" i="4"/>
  <c r="H3813" i="4" s="1"/>
  <c r="D3813" i="4"/>
  <c r="E3813" i="4"/>
  <c r="F3813" i="4"/>
  <c r="G3813" i="4"/>
  <c r="C3814" i="4"/>
  <c r="H3814" i="4" s="1"/>
  <c r="D3814" i="4"/>
  <c r="E3814" i="4"/>
  <c r="F3814" i="4"/>
  <c r="G3814" i="4"/>
  <c r="C3815" i="4"/>
  <c r="H3815" i="4" s="1"/>
  <c r="D3815" i="4"/>
  <c r="E3815" i="4"/>
  <c r="F3815" i="4"/>
  <c r="G3815" i="4"/>
  <c r="C3816" i="4"/>
  <c r="H3816" i="4" s="1"/>
  <c r="D3816" i="4"/>
  <c r="E3816" i="4"/>
  <c r="F3816" i="4"/>
  <c r="G3816" i="4"/>
  <c r="C3817" i="4"/>
  <c r="H3817" i="4" s="1"/>
  <c r="D3817" i="4"/>
  <c r="E3817" i="4"/>
  <c r="F3817" i="4"/>
  <c r="G3817" i="4"/>
  <c r="C3818" i="4"/>
  <c r="H3818" i="4" s="1"/>
  <c r="D3818" i="4"/>
  <c r="E3818" i="4"/>
  <c r="F3818" i="4"/>
  <c r="G3818" i="4"/>
  <c r="C3819" i="4"/>
  <c r="H3819" i="4" s="1"/>
  <c r="D3819" i="4"/>
  <c r="E3819" i="4"/>
  <c r="F3819" i="4"/>
  <c r="G3819" i="4"/>
  <c r="C3820" i="4"/>
  <c r="H3820" i="4" s="1"/>
  <c r="D3820" i="4"/>
  <c r="E3820" i="4"/>
  <c r="F3820" i="4"/>
  <c r="G3820" i="4"/>
  <c r="C3821" i="4"/>
  <c r="H3821" i="4" s="1"/>
  <c r="D3821" i="4"/>
  <c r="E3821" i="4"/>
  <c r="F3821" i="4"/>
  <c r="G3821" i="4"/>
  <c r="C3822" i="4"/>
  <c r="H3822" i="4" s="1"/>
  <c r="D3822" i="4"/>
  <c r="E3822" i="4"/>
  <c r="F3822" i="4"/>
  <c r="G3822" i="4"/>
  <c r="C3823" i="4"/>
  <c r="H3823" i="4" s="1"/>
  <c r="D3823" i="4"/>
  <c r="E3823" i="4"/>
  <c r="F3823" i="4"/>
  <c r="G3823" i="4"/>
  <c r="C3824" i="4"/>
  <c r="H3824" i="4" s="1"/>
  <c r="D3824" i="4"/>
  <c r="E3824" i="4"/>
  <c r="F3824" i="4"/>
  <c r="G3824" i="4"/>
  <c r="C3825" i="4"/>
  <c r="H3825" i="4" s="1"/>
  <c r="D3825" i="4"/>
  <c r="E3825" i="4"/>
  <c r="F3825" i="4"/>
  <c r="G3825" i="4"/>
  <c r="C3826" i="4"/>
  <c r="H3826" i="4" s="1"/>
  <c r="D3826" i="4"/>
  <c r="E3826" i="4"/>
  <c r="F3826" i="4"/>
  <c r="G3826" i="4"/>
  <c r="C3827" i="4"/>
  <c r="H3827" i="4" s="1"/>
  <c r="D3827" i="4"/>
  <c r="E3827" i="4"/>
  <c r="F3827" i="4"/>
  <c r="G3827" i="4"/>
  <c r="C3828" i="4"/>
  <c r="H3828" i="4" s="1"/>
  <c r="D3828" i="4"/>
  <c r="E3828" i="4"/>
  <c r="F3828" i="4"/>
  <c r="G3828" i="4"/>
  <c r="C3829" i="4"/>
  <c r="H3829" i="4" s="1"/>
  <c r="D3829" i="4"/>
  <c r="E3829" i="4"/>
  <c r="F3829" i="4"/>
  <c r="G3829" i="4"/>
  <c r="C3830" i="4"/>
  <c r="H3830" i="4" s="1"/>
  <c r="D3830" i="4"/>
  <c r="E3830" i="4"/>
  <c r="F3830" i="4"/>
  <c r="G3830" i="4"/>
  <c r="C3831" i="4"/>
  <c r="H3831" i="4" s="1"/>
  <c r="D3831" i="4"/>
  <c r="E3831" i="4"/>
  <c r="F3831" i="4"/>
  <c r="G3831" i="4"/>
  <c r="C3832" i="4"/>
  <c r="H3832" i="4" s="1"/>
  <c r="D3832" i="4"/>
  <c r="E3832" i="4"/>
  <c r="F3832" i="4"/>
  <c r="G3832" i="4"/>
  <c r="C3833" i="4"/>
  <c r="H3833" i="4" s="1"/>
  <c r="D3833" i="4"/>
  <c r="E3833" i="4"/>
  <c r="F3833" i="4"/>
  <c r="G3833" i="4"/>
  <c r="C3834" i="4"/>
  <c r="H3834" i="4" s="1"/>
  <c r="D3834" i="4"/>
  <c r="E3834" i="4"/>
  <c r="F3834" i="4"/>
  <c r="G3834" i="4"/>
  <c r="C3835" i="4"/>
  <c r="H3835" i="4" s="1"/>
  <c r="D3835" i="4"/>
  <c r="E3835" i="4"/>
  <c r="F3835" i="4"/>
  <c r="G3835" i="4"/>
  <c r="C3836" i="4"/>
  <c r="H3836" i="4" s="1"/>
  <c r="D3836" i="4"/>
  <c r="E3836" i="4"/>
  <c r="F3836" i="4"/>
  <c r="G3836" i="4"/>
  <c r="C3837" i="4"/>
  <c r="H3837" i="4" s="1"/>
  <c r="D3837" i="4"/>
  <c r="E3837" i="4"/>
  <c r="F3837" i="4"/>
  <c r="G3837" i="4"/>
  <c r="C3838" i="4"/>
  <c r="H3838" i="4" s="1"/>
  <c r="D3838" i="4"/>
  <c r="E3838" i="4"/>
  <c r="F3838" i="4"/>
  <c r="G3838" i="4"/>
  <c r="C3839" i="4"/>
  <c r="H3839" i="4" s="1"/>
  <c r="D3839" i="4"/>
  <c r="E3839" i="4"/>
  <c r="F3839" i="4"/>
  <c r="G3839" i="4"/>
  <c r="C3840" i="4"/>
  <c r="H3840" i="4" s="1"/>
  <c r="D3840" i="4"/>
  <c r="E3840" i="4"/>
  <c r="F3840" i="4"/>
  <c r="G3840" i="4"/>
  <c r="C3841" i="4"/>
  <c r="H3841" i="4" s="1"/>
  <c r="D3841" i="4"/>
  <c r="E3841" i="4"/>
  <c r="F3841" i="4"/>
  <c r="G3841" i="4"/>
  <c r="C3842" i="4"/>
  <c r="H3842" i="4" s="1"/>
  <c r="D3842" i="4"/>
  <c r="E3842" i="4"/>
  <c r="F3842" i="4"/>
  <c r="G3842" i="4"/>
  <c r="C3843" i="4"/>
  <c r="H3843" i="4" s="1"/>
  <c r="D3843" i="4"/>
  <c r="E3843" i="4"/>
  <c r="F3843" i="4"/>
  <c r="G3843" i="4"/>
  <c r="C3844" i="4"/>
  <c r="H3844" i="4" s="1"/>
  <c r="D3844" i="4"/>
  <c r="E3844" i="4"/>
  <c r="F3844" i="4"/>
  <c r="G3844" i="4"/>
  <c r="C3845" i="4"/>
  <c r="H3845" i="4" s="1"/>
  <c r="D3845" i="4"/>
  <c r="E3845" i="4"/>
  <c r="F3845" i="4"/>
  <c r="G3845" i="4"/>
  <c r="C3846" i="4"/>
  <c r="H3846" i="4" s="1"/>
  <c r="D3846" i="4"/>
  <c r="E3846" i="4"/>
  <c r="F3846" i="4"/>
  <c r="G3846" i="4"/>
  <c r="C3847" i="4"/>
  <c r="H3847" i="4" s="1"/>
  <c r="D3847" i="4"/>
  <c r="E3847" i="4"/>
  <c r="F3847" i="4"/>
  <c r="G3847" i="4"/>
  <c r="C3848" i="4"/>
  <c r="H3848" i="4" s="1"/>
  <c r="D3848" i="4"/>
  <c r="E3848" i="4"/>
  <c r="F3848" i="4"/>
  <c r="G3848" i="4"/>
  <c r="C3849" i="4"/>
  <c r="H3849" i="4" s="1"/>
  <c r="D3849" i="4"/>
  <c r="E3849" i="4"/>
  <c r="F3849" i="4"/>
  <c r="G3849" i="4"/>
  <c r="C3850" i="4"/>
  <c r="H3850" i="4" s="1"/>
  <c r="D3850" i="4"/>
  <c r="E3850" i="4"/>
  <c r="F3850" i="4"/>
  <c r="G3850" i="4"/>
  <c r="C3851" i="4"/>
  <c r="H3851" i="4" s="1"/>
  <c r="D3851" i="4"/>
  <c r="E3851" i="4"/>
  <c r="F3851" i="4"/>
  <c r="G3851" i="4"/>
  <c r="C3852" i="4"/>
  <c r="H3852" i="4" s="1"/>
  <c r="D3852" i="4"/>
  <c r="E3852" i="4"/>
  <c r="F3852" i="4"/>
  <c r="G3852" i="4"/>
  <c r="C3853" i="4"/>
  <c r="H3853" i="4" s="1"/>
  <c r="D3853" i="4"/>
  <c r="E3853" i="4"/>
  <c r="F3853" i="4"/>
  <c r="G3853" i="4"/>
  <c r="C3854" i="4"/>
  <c r="H3854" i="4" s="1"/>
  <c r="D3854" i="4"/>
  <c r="E3854" i="4"/>
  <c r="F3854" i="4"/>
  <c r="G3854" i="4"/>
  <c r="C3855" i="4"/>
  <c r="H3855" i="4" s="1"/>
  <c r="D3855" i="4"/>
  <c r="E3855" i="4"/>
  <c r="F3855" i="4"/>
  <c r="G3855" i="4"/>
  <c r="C3856" i="4"/>
  <c r="H3856" i="4" s="1"/>
  <c r="D3856" i="4"/>
  <c r="E3856" i="4"/>
  <c r="F3856" i="4"/>
  <c r="G3856" i="4"/>
  <c r="C3857" i="4"/>
  <c r="H3857" i="4" s="1"/>
  <c r="D3857" i="4"/>
  <c r="E3857" i="4"/>
  <c r="F3857" i="4"/>
  <c r="G3857" i="4"/>
  <c r="C3858" i="4"/>
  <c r="H3858" i="4" s="1"/>
  <c r="D3858" i="4"/>
  <c r="E3858" i="4"/>
  <c r="F3858" i="4"/>
  <c r="G3858" i="4"/>
  <c r="C3859" i="4"/>
  <c r="H3859" i="4" s="1"/>
  <c r="D3859" i="4"/>
  <c r="E3859" i="4"/>
  <c r="F3859" i="4"/>
  <c r="G3859" i="4"/>
  <c r="C3860" i="4"/>
  <c r="H3860" i="4" s="1"/>
  <c r="D3860" i="4"/>
  <c r="E3860" i="4"/>
  <c r="F3860" i="4"/>
  <c r="G3860" i="4"/>
  <c r="C3861" i="4"/>
  <c r="H3861" i="4" s="1"/>
  <c r="D3861" i="4"/>
  <c r="E3861" i="4"/>
  <c r="F3861" i="4"/>
  <c r="G3861" i="4"/>
  <c r="C3862" i="4"/>
  <c r="H3862" i="4" s="1"/>
  <c r="D3862" i="4"/>
  <c r="E3862" i="4"/>
  <c r="F3862" i="4"/>
  <c r="G3862" i="4"/>
  <c r="C3863" i="4"/>
  <c r="H3863" i="4" s="1"/>
  <c r="D3863" i="4"/>
  <c r="E3863" i="4"/>
  <c r="F3863" i="4"/>
  <c r="G3863" i="4"/>
  <c r="C3864" i="4"/>
  <c r="H3864" i="4" s="1"/>
  <c r="D3864" i="4"/>
  <c r="E3864" i="4"/>
  <c r="F3864" i="4"/>
  <c r="G3864" i="4"/>
  <c r="C3865" i="4"/>
  <c r="H3865" i="4" s="1"/>
  <c r="D3865" i="4"/>
  <c r="E3865" i="4"/>
  <c r="F3865" i="4"/>
  <c r="G3865" i="4"/>
  <c r="C3866" i="4"/>
  <c r="H3866" i="4" s="1"/>
  <c r="D3866" i="4"/>
  <c r="E3866" i="4"/>
  <c r="F3866" i="4"/>
  <c r="G3866" i="4"/>
  <c r="C3867" i="4"/>
  <c r="H3867" i="4" s="1"/>
  <c r="D3867" i="4"/>
  <c r="E3867" i="4"/>
  <c r="F3867" i="4"/>
  <c r="G3867" i="4"/>
  <c r="C3868" i="4"/>
  <c r="H3868" i="4" s="1"/>
  <c r="D3868" i="4"/>
  <c r="E3868" i="4"/>
  <c r="F3868" i="4"/>
  <c r="G3868" i="4"/>
  <c r="C3869" i="4"/>
  <c r="H3869" i="4" s="1"/>
  <c r="D3869" i="4"/>
  <c r="E3869" i="4"/>
  <c r="F3869" i="4"/>
  <c r="G3869" i="4"/>
  <c r="C3870" i="4"/>
  <c r="H3870" i="4" s="1"/>
  <c r="D3870" i="4"/>
  <c r="E3870" i="4"/>
  <c r="F3870" i="4"/>
  <c r="G3870" i="4"/>
  <c r="C3871" i="4"/>
  <c r="H3871" i="4" s="1"/>
  <c r="D3871" i="4"/>
  <c r="E3871" i="4"/>
  <c r="F3871" i="4"/>
  <c r="G3871" i="4"/>
  <c r="C3872" i="4"/>
  <c r="H3872" i="4" s="1"/>
  <c r="D3872" i="4"/>
  <c r="E3872" i="4"/>
  <c r="F3872" i="4"/>
  <c r="G3872" i="4"/>
  <c r="C3873" i="4"/>
  <c r="H3873" i="4" s="1"/>
  <c r="D3873" i="4"/>
  <c r="E3873" i="4"/>
  <c r="F3873" i="4"/>
  <c r="G3873" i="4"/>
  <c r="C3874" i="4"/>
  <c r="H3874" i="4" s="1"/>
  <c r="D3874" i="4"/>
  <c r="E3874" i="4"/>
  <c r="F3874" i="4"/>
  <c r="G3874" i="4"/>
  <c r="C3875" i="4"/>
  <c r="H3875" i="4" s="1"/>
  <c r="D3875" i="4"/>
  <c r="E3875" i="4"/>
  <c r="F3875" i="4"/>
  <c r="G3875" i="4"/>
  <c r="C3876" i="4"/>
  <c r="H3876" i="4" s="1"/>
  <c r="D3876" i="4"/>
  <c r="E3876" i="4"/>
  <c r="F3876" i="4"/>
  <c r="G3876" i="4"/>
  <c r="C3877" i="4"/>
  <c r="H3877" i="4" s="1"/>
  <c r="D3877" i="4"/>
  <c r="E3877" i="4"/>
  <c r="F3877" i="4"/>
  <c r="G3877" i="4"/>
  <c r="C3878" i="4"/>
  <c r="H3878" i="4" s="1"/>
  <c r="D3878" i="4"/>
  <c r="E3878" i="4"/>
  <c r="F3878" i="4"/>
  <c r="G3878" i="4"/>
  <c r="C3879" i="4"/>
  <c r="H3879" i="4" s="1"/>
  <c r="D3879" i="4"/>
  <c r="E3879" i="4"/>
  <c r="F3879" i="4"/>
  <c r="G3879" i="4"/>
  <c r="C3880" i="4"/>
  <c r="H3880" i="4" s="1"/>
  <c r="D3880" i="4"/>
  <c r="E3880" i="4"/>
  <c r="F3880" i="4"/>
  <c r="G3880" i="4"/>
  <c r="C3881" i="4"/>
  <c r="H3881" i="4" s="1"/>
  <c r="D3881" i="4"/>
  <c r="E3881" i="4"/>
  <c r="F3881" i="4"/>
  <c r="G3881" i="4"/>
  <c r="C3882" i="4"/>
  <c r="H3882" i="4" s="1"/>
  <c r="D3882" i="4"/>
  <c r="E3882" i="4"/>
  <c r="F3882" i="4"/>
  <c r="G3882" i="4"/>
  <c r="C3883" i="4"/>
  <c r="H3883" i="4" s="1"/>
  <c r="D3883" i="4"/>
  <c r="E3883" i="4"/>
  <c r="F3883" i="4"/>
  <c r="G3883" i="4"/>
  <c r="C3884" i="4"/>
  <c r="H3884" i="4" s="1"/>
  <c r="D3884" i="4"/>
  <c r="E3884" i="4"/>
  <c r="F3884" i="4"/>
  <c r="G3884" i="4"/>
  <c r="C3885" i="4"/>
  <c r="H3885" i="4" s="1"/>
  <c r="D3885" i="4"/>
  <c r="E3885" i="4"/>
  <c r="F3885" i="4"/>
  <c r="G3885" i="4"/>
  <c r="C3886" i="4"/>
  <c r="H3886" i="4" s="1"/>
  <c r="D3886" i="4"/>
  <c r="E3886" i="4"/>
  <c r="F3886" i="4"/>
  <c r="G3886" i="4"/>
  <c r="C3887" i="4"/>
  <c r="H3887" i="4" s="1"/>
  <c r="D3887" i="4"/>
  <c r="E3887" i="4"/>
  <c r="F3887" i="4"/>
  <c r="G3887" i="4"/>
  <c r="C3888" i="4"/>
  <c r="H3888" i="4" s="1"/>
  <c r="D3888" i="4"/>
  <c r="E3888" i="4"/>
  <c r="F3888" i="4"/>
  <c r="G3888" i="4"/>
  <c r="C3889" i="4"/>
  <c r="H3889" i="4" s="1"/>
  <c r="D3889" i="4"/>
  <c r="E3889" i="4"/>
  <c r="F3889" i="4"/>
  <c r="G3889" i="4"/>
  <c r="C3890" i="4"/>
  <c r="H3890" i="4" s="1"/>
  <c r="D3890" i="4"/>
  <c r="E3890" i="4"/>
  <c r="F3890" i="4"/>
  <c r="G3890" i="4"/>
  <c r="C3891" i="4"/>
  <c r="H3891" i="4" s="1"/>
  <c r="D3891" i="4"/>
  <c r="E3891" i="4"/>
  <c r="F3891" i="4"/>
  <c r="G3891" i="4"/>
  <c r="C3892" i="4"/>
  <c r="H3892" i="4" s="1"/>
  <c r="D3892" i="4"/>
  <c r="E3892" i="4"/>
  <c r="F3892" i="4"/>
  <c r="G3892" i="4"/>
  <c r="C3893" i="4"/>
  <c r="H3893" i="4" s="1"/>
  <c r="D3893" i="4"/>
  <c r="E3893" i="4"/>
  <c r="F3893" i="4"/>
  <c r="G3893" i="4"/>
  <c r="C3894" i="4"/>
  <c r="H3894" i="4" s="1"/>
  <c r="D3894" i="4"/>
  <c r="E3894" i="4"/>
  <c r="F3894" i="4"/>
  <c r="G3894" i="4"/>
  <c r="C3895" i="4"/>
  <c r="H3895" i="4" s="1"/>
  <c r="D3895" i="4"/>
  <c r="E3895" i="4"/>
  <c r="F3895" i="4"/>
  <c r="G3895" i="4"/>
  <c r="C3896" i="4"/>
  <c r="H3896" i="4" s="1"/>
  <c r="D3896" i="4"/>
  <c r="E3896" i="4"/>
  <c r="F3896" i="4"/>
  <c r="G3896" i="4"/>
  <c r="C3897" i="4"/>
  <c r="H3897" i="4" s="1"/>
  <c r="D3897" i="4"/>
  <c r="E3897" i="4"/>
  <c r="F3897" i="4"/>
  <c r="G3897" i="4"/>
  <c r="C3898" i="4"/>
  <c r="H3898" i="4" s="1"/>
  <c r="D3898" i="4"/>
  <c r="E3898" i="4"/>
  <c r="F3898" i="4"/>
  <c r="G3898" i="4"/>
  <c r="C3899" i="4"/>
  <c r="H3899" i="4" s="1"/>
  <c r="D3899" i="4"/>
  <c r="E3899" i="4"/>
  <c r="F3899" i="4"/>
  <c r="G3899" i="4"/>
  <c r="C3900" i="4"/>
  <c r="H3900" i="4" s="1"/>
  <c r="D3900" i="4"/>
  <c r="E3900" i="4"/>
  <c r="F3900" i="4"/>
  <c r="G3900" i="4"/>
  <c r="C3901" i="4"/>
  <c r="H3901" i="4" s="1"/>
  <c r="D3901" i="4"/>
  <c r="E3901" i="4"/>
  <c r="F3901" i="4"/>
  <c r="G3901" i="4"/>
  <c r="C3902" i="4"/>
  <c r="H3902" i="4" s="1"/>
  <c r="D3902" i="4"/>
  <c r="E3902" i="4"/>
  <c r="F3902" i="4"/>
  <c r="G3902" i="4"/>
  <c r="C3903" i="4"/>
  <c r="H3903" i="4" s="1"/>
  <c r="D3903" i="4"/>
  <c r="E3903" i="4"/>
  <c r="F3903" i="4"/>
  <c r="G3903" i="4"/>
  <c r="C3904" i="4"/>
  <c r="H3904" i="4" s="1"/>
  <c r="D3904" i="4"/>
  <c r="E3904" i="4"/>
  <c r="F3904" i="4"/>
  <c r="G3904" i="4"/>
  <c r="C3905" i="4"/>
  <c r="H3905" i="4" s="1"/>
  <c r="D3905" i="4"/>
  <c r="E3905" i="4"/>
  <c r="F3905" i="4"/>
  <c r="G3905" i="4"/>
  <c r="C3906" i="4"/>
  <c r="H3906" i="4" s="1"/>
  <c r="D3906" i="4"/>
  <c r="E3906" i="4"/>
  <c r="F3906" i="4"/>
  <c r="G3906" i="4"/>
  <c r="C3907" i="4"/>
  <c r="H3907" i="4" s="1"/>
  <c r="D3907" i="4"/>
  <c r="E3907" i="4"/>
  <c r="F3907" i="4"/>
  <c r="G3907" i="4"/>
  <c r="C3908" i="4"/>
  <c r="H3908" i="4" s="1"/>
  <c r="D3908" i="4"/>
  <c r="E3908" i="4"/>
  <c r="F3908" i="4"/>
  <c r="G3908" i="4"/>
  <c r="C3909" i="4"/>
  <c r="H3909" i="4" s="1"/>
  <c r="D3909" i="4"/>
  <c r="E3909" i="4"/>
  <c r="F3909" i="4"/>
  <c r="G3909" i="4"/>
  <c r="C3910" i="4"/>
  <c r="H3910" i="4" s="1"/>
  <c r="D3910" i="4"/>
  <c r="E3910" i="4"/>
  <c r="F3910" i="4"/>
  <c r="G3910" i="4"/>
  <c r="C3911" i="4"/>
  <c r="H3911" i="4" s="1"/>
  <c r="D3911" i="4"/>
  <c r="E3911" i="4"/>
  <c r="F3911" i="4"/>
  <c r="G3911" i="4"/>
  <c r="C3912" i="4"/>
  <c r="H3912" i="4" s="1"/>
  <c r="D3912" i="4"/>
  <c r="E3912" i="4"/>
  <c r="F3912" i="4"/>
  <c r="G3912" i="4"/>
  <c r="C3913" i="4"/>
  <c r="H3913" i="4" s="1"/>
  <c r="D3913" i="4"/>
  <c r="E3913" i="4"/>
  <c r="F3913" i="4"/>
  <c r="G3913" i="4"/>
  <c r="C3914" i="4"/>
  <c r="H3914" i="4" s="1"/>
  <c r="D3914" i="4"/>
  <c r="E3914" i="4"/>
  <c r="F3914" i="4"/>
  <c r="G3914" i="4"/>
  <c r="C3915" i="4"/>
  <c r="H3915" i="4" s="1"/>
  <c r="D3915" i="4"/>
  <c r="E3915" i="4"/>
  <c r="F3915" i="4"/>
  <c r="G3915" i="4"/>
  <c r="C3916" i="4"/>
  <c r="H3916" i="4" s="1"/>
  <c r="D3916" i="4"/>
  <c r="E3916" i="4"/>
  <c r="F3916" i="4"/>
  <c r="G3916" i="4"/>
  <c r="C3917" i="4"/>
  <c r="H3917" i="4" s="1"/>
  <c r="D3917" i="4"/>
  <c r="E3917" i="4"/>
  <c r="F3917" i="4"/>
  <c r="G3917" i="4"/>
  <c r="C3918" i="4"/>
  <c r="H3918" i="4" s="1"/>
  <c r="D3918" i="4"/>
  <c r="E3918" i="4"/>
  <c r="F3918" i="4"/>
  <c r="G3918" i="4"/>
  <c r="C3919" i="4"/>
  <c r="H3919" i="4" s="1"/>
  <c r="D3919" i="4"/>
  <c r="E3919" i="4"/>
  <c r="F3919" i="4"/>
  <c r="G3919" i="4"/>
  <c r="C3920" i="4"/>
  <c r="H3920" i="4" s="1"/>
  <c r="D3920" i="4"/>
  <c r="E3920" i="4"/>
  <c r="F3920" i="4"/>
  <c r="G3920" i="4"/>
  <c r="C3921" i="4"/>
  <c r="H3921" i="4" s="1"/>
  <c r="D3921" i="4"/>
  <c r="E3921" i="4"/>
  <c r="F3921" i="4"/>
  <c r="G3921" i="4"/>
  <c r="C3922" i="4"/>
  <c r="H3922" i="4" s="1"/>
  <c r="D3922" i="4"/>
  <c r="E3922" i="4"/>
  <c r="F3922" i="4"/>
  <c r="G3922" i="4"/>
  <c r="C3923" i="4"/>
  <c r="H3923" i="4" s="1"/>
  <c r="D3923" i="4"/>
  <c r="E3923" i="4"/>
  <c r="F3923" i="4"/>
  <c r="G3923" i="4"/>
  <c r="C3924" i="4"/>
  <c r="H3924" i="4" s="1"/>
  <c r="D3924" i="4"/>
  <c r="E3924" i="4"/>
  <c r="F3924" i="4"/>
  <c r="G3924" i="4"/>
  <c r="C3925" i="4"/>
  <c r="H3925" i="4" s="1"/>
  <c r="D3925" i="4"/>
  <c r="E3925" i="4"/>
  <c r="F3925" i="4"/>
  <c r="G3925" i="4"/>
  <c r="C3926" i="4"/>
  <c r="H3926" i="4" s="1"/>
  <c r="D3926" i="4"/>
  <c r="E3926" i="4"/>
  <c r="F3926" i="4"/>
  <c r="G3926" i="4"/>
  <c r="C3927" i="4"/>
  <c r="H3927" i="4" s="1"/>
  <c r="D3927" i="4"/>
  <c r="E3927" i="4"/>
  <c r="F3927" i="4"/>
  <c r="G3927" i="4"/>
  <c r="C3928" i="4"/>
  <c r="H3928" i="4" s="1"/>
  <c r="D3928" i="4"/>
  <c r="E3928" i="4"/>
  <c r="F3928" i="4"/>
  <c r="G3928" i="4"/>
  <c r="C3929" i="4"/>
  <c r="H3929" i="4" s="1"/>
  <c r="D3929" i="4"/>
  <c r="E3929" i="4"/>
  <c r="F3929" i="4"/>
  <c r="G3929" i="4"/>
  <c r="C3930" i="4"/>
  <c r="H3930" i="4" s="1"/>
  <c r="D3930" i="4"/>
  <c r="E3930" i="4"/>
  <c r="F3930" i="4"/>
  <c r="G3930" i="4"/>
  <c r="C3931" i="4"/>
  <c r="H3931" i="4" s="1"/>
  <c r="D3931" i="4"/>
  <c r="E3931" i="4"/>
  <c r="F3931" i="4"/>
  <c r="G3931" i="4"/>
  <c r="C3932" i="4"/>
  <c r="H3932" i="4" s="1"/>
  <c r="D3932" i="4"/>
  <c r="E3932" i="4"/>
  <c r="F3932" i="4"/>
  <c r="G3932" i="4"/>
  <c r="C3933" i="4"/>
  <c r="H3933" i="4" s="1"/>
  <c r="D3933" i="4"/>
  <c r="E3933" i="4"/>
  <c r="F3933" i="4"/>
  <c r="G3933" i="4"/>
  <c r="C3934" i="4"/>
  <c r="H3934" i="4" s="1"/>
  <c r="D3934" i="4"/>
  <c r="E3934" i="4"/>
  <c r="F3934" i="4"/>
  <c r="G3934" i="4"/>
  <c r="C3935" i="4"/>
  <c r="H3935" i="4" s="1"/>
  <c r="D3935" i="4"/>
  <c r="E3935" i="4"/>
  <c r="F3935" i="4"/>
  <c r="G3935" i="4"/>
  <c r="C3936" i="4"/>
  <c r="H3936" i="4" s="1"/>
  <c r="D3936" i="4"/>
  <c r="E3936" i="4"/>
  <c r="F3936" i="4"/>
  <c r="G3936" i="4"/>
  <c r="C3937" i="4"/>
  <c r="H3937" i="4" s="1"/>
  <c r="D3937" i="4"/>
  <c r="E3937" i="4"/>
  <c r="F3937" i="4"/>
  <c r="G3937" i="4"/>
  <c r="C3938" i="4"/>
  <c r="H3938" i="4" s="1"/>
  <c r="D3938" i="4"/>
  <c r="E3938" i="4"/>
  <c r="F3938" i="4"/>
  <c r="G3938" i="4"/>
  <c r="C3939" i="4"/>
  <c r="H3939" i="4" s="1"/>
  <c r="D3939" i="4"/>
  <c r="E3939" i="4"/>
  <c r="F3939" i="4"/>
  <c r="G3939" i="4"/>
  <c r="C3940" i="4"/>
  <c r="H3940" i="4" s="1"/>
  <c r="D3940" i="4"/>
  <c r="E3940" i="4"/>
  <c r="F3940" i="4"/>
  <c r="G3940" i="4"/>
  <c r="C3941" i="4"/>
  <c r="H3941" i="4" s="1"/>
  <c r="D3941" i="4"/>
  <c r="E3941" i="4"/>
  <c r="F3941" i="4"/>
  <c r="G3941" i="4"/>
  <c r="C3942" i="4"/>
  <c r="H3942" i="4" s="1"/>
  <c r="D3942" i="4"/>
  <c r="E3942" i="4"/>
  <c r="F3942" i="4"/>
  <c r="G3942" i="4"/>
  <c r="C3943" i="4"/>
  <c r="H3943" i="4" s="1"/>
  <c r="D3943" i="4"/>
  <c r="E3943" i="4"/>
  <c r="F3943" i="4"/>
  <c r="G3943" i="4"/>
  <c r="C3944" i="4"/>
  <c r="H3944" i="4" s="1"/>
  <c r="D3944" i="4"/>
  <c r="E3944" i="4"/>
  <c r="F3944" i="4"/>
  <c r="G3944" i="4"/>
  <c r="C3945" i="4"/>
  <c r="H3945" i="4" s="1"/>
  <c r="D3945" i="4"/>
  <c r="E3945" i="4"/>
  <c r="F3945" i="4"/>
  <c r="G3945" i="4"/>
  <c r="C3946" i="4"/>
  <c r="H3946" i="4" s="1"/>
  <c r="D3946" i="4"/>
  <c r="E3946" i="4"/>
  <c r="F3946" i="4"/>
  <c r="G3946" i="4"/>
  <c r="C3947" i="4"/>
  <c r="H3947" i="4" s="1"/>
  <c r="D3947" i="4"/>
  <c r="E3947" i="4"/>
  <c r="F3947" i="4"/>
  <c r="G3947" i="4"/>
  <c r="C3948" i="4"/>
  <c r="H3948" i="4" s="1"/>
  <c r="D3948" i="4"/>
  <c r="E3948" i="4"/>
  <c r="F3948" i="4"/>
  <c r="G3948" i="4"/>
  <c r="C3949" i="4"/>
  <c r="H3949" i="4" s="1"/>
  <c r="D3949" i="4"/>
  <c r="E3949" i="4"/>
  <c r="F3949" i="4"/>
  <c r="G3949" i="4"/>
  <c r="C3950" i="4"/>
  <c r="H3950" i="4" s="1"/>
  <c r="D3950" i="4"/>
  <c r="E3950" i="4"/>
  <c r="F3950" i="4"/>
  <c r="G3950" i="4"/>
  <c r="C3951" i="4"/>
  <c r="H3951" i="4" s="1"/>
  <c r="D3951" i="4"/>
  <c r="E3951" i="4"/>
  <c r="F3951" i="4"/>
  <c r="G3951" i="4"/>
  <c r="C3952" i="4"/>
  <c r="H3952" i="4" s="1"/>
  <c r="D3952" i="4"/>
  <c r="E3952" i="4"/>
  <c r="F3952" i="4"/>
  <c r="G3952" i="4"/>
  <c r="C3953" i="4"/>
  <c r="H3953" i="4" s="1"/>
  <c r="D3953" i="4"/>
  <c r="E3953" i="4"/>
  <c r="F3953" i="4"/>
  <c r="G3953" i="4"/>
  <c r="C3954" i="4"/>
  <c r="H3954" i="4" s="1"/>
  <c r="D3954" i="4"/>
  <c r="E3954" i="4"/>
  <c r="F3954" i="4"/>
  <c r="G3954" i="4"/>
  <c r="C3955" i="4"/>
  <c r="H3955" i="4" s="1"/>
  <c r="D3955" i="4"/>
  <c r="E3955" i="4"/>
  <c r="F3955" i="4"/>
  <c r="G3955" i="4"/>
  <c r="C3956" i="4"/>
  <c r="H3956" i="4" s="1"/>
  <c r="D3956" i="4"/>
  <c r="E3956" i="4"/>
  <c r="F3956" i="4"/>
  <c r="G3956" i="4"/>
  <c r="C3957" i="4"/>
  <c r="H3957" i="4" s="1"/>
  <c r="D3957" i="4"/>
  <c r="E3957" i="4"/>
  <c r="F3957" i="4"/>
  <c r="G3957" i="4"/>
  <c r="C3958" i="4"/>
  <c r="H3958" i="4" s="1"/>
  <c r="D3958" i="4"/>
  <c r="E3958" i="4"/>
  <c r="F3958" i="4"/>
  <c r="G3958" i="4"/>
  <c r="C3959" i="4"/>
  <c r="H3959" i="4" s="1"/>
  <c r="D3959" i="4"/>
  <c r="E3959" i="4"/>
  <c r="F3959" i="4"/>
  <c r="G3959" i="4"/>
  <c r="C3960" i="4"/>
  <c r="H3960" i="4" s="1"/>
  <c r="D3960" i="4"/>
  <c r="E3960" i="4"/>
  <c r="F3960" i="4"/>
  <c r="G3960" i="4"/>
  <c r="C3961" i="4"/>
  <c r="H3961" i="4" s="1"/>
  <c r="D3961" i="4"/>
  <c r="E3961" i="4"/>
  <c r="F3961" i="4"/>
  <c r="G3961" i="4"/>
  <c r="C3962" i="4"/>
  <c r="H3962" i="4" s="1"/>
  <c r="D3962" i="4"/>
  <c r="E3962" i="4"/>
  <c r="F3962" i="4"/>
  <c r="G3962" i="4"/>
  <c r="C3963" i="4"/>
  <c r="H3963" i="4" s="1"/>
  <c r="D3963" i="4"/>
  <c r="E3963" i="4"/>
  <c r="F3963" i="4"/>
  <c r="G3963" i="4"/>
  <c r="C3964" i="4"/>
  <c r="H3964" i="4" s="1"/>
  <c r="D3964" i="4"/>
  <c r="E3964" i="4"/>
  <c r="F3964" i="4"/>
  <c r="G3964" i="4"/>
  <c r="C3965" i="4"/>
  <c r="H3965" i="4" s="1"/>
  <c r="D3965" i="4"/>
  <c r="E3965" i="4"/>
  <c r="F3965" i="4"/>
  <c r="G3965" i="4"/>
  <c r="C3966" i="4"/>
  <c r="H3966" i="4" s="1"/>
  <c r="D3966" i="4"/>
  <c r="E3966" i="4"/>
  <c r="F3966" i="4"/>
  <c r="G3966" i="4"/>
  <c r="C3967" i="4"/>
  <c r="H3967" i="4" s="1"/>
  <c r="D3967" i="4"/>
  <c r="E3967" i="4"/>
  <c r="F3967" i="4"/>
  <c r="G3967" i="4"/>
  <c r="C3968" i="4"/>
  <c r="H3968" i="4" s="1"/>
  <c r="D3968" i="4"/>
  <c r="E3968" i="4"/>
  <c r="F3968" i="4"/>
  <c r="G3968" i="4"/>
  <c r="C3969" i="4"/>
  <c r="H3969" i="4" s="1"/>
  <c r="D3969" i="4"/>
  <c r="E3969" i="4"/>
  <c r="F3969" i="4"/>
  <c r="G3969" i="4"/>
  <c r="C3970" i="4"/>
  <c r="H3970" i="4" s="1"/>
  <c r="D3970" i="4"/>
  <c r="E3970" i="4"/>
  <c r="F3970" i="4"/>
  <c r="G3970" i="4"/>
  <c r="C3971" i="4"/>
  <c r="H3971" i="4" s="1"/>
  <c r="D3971" i="4"/>
  <c r="E3971" i="4"/>
  <c r="F3971" i="4"/>
  <c r="G3971" i="4"/>
  <c r="C3972" i="4"/>
  <c r="H3972" i="4" s="1"/>
  <c r="D3972" i="4"/>
  <c r="E3972" i="4"/>
  <c r="F3972" i="4"/>
  <c r="G3972" i="4"/>
  <c r="C3973" i="4"/>
  <c r="H3973" i="4" s="1"/>
  <c r="D3973" i="4"/>
  <c r="E3973" i="4"/>
  <c r="F3973" i="4"/>
  <c r="G3973" i="4"/>
  <c r="C3974" i="4"/>
  <c r="H3974" i="4" s="1"/>
  <c r="D3974" i="4"/>
  <c r="E3974" i="4"/>
  <c r="F3974" i="4"/>
  <c r="G3974" i="4"/>
  <c r="C3975" i="4"/>
  <c r="H3975" i="4" s="1"/>
  <c r="D3975" i="4"/>
  <c r="E3975" i="4"/>
  <c r="F3975" i="4"/>
  <c r="G3975" i="4"/>
  <c r="C3976" i="4"/>
  <c r="H3976" i="4" s="1"/>
  <c r="D3976" i="4"/>
  <c r="E3976" i="4"/>
  <c r="F3976" i="4"/>
  <c r="G3976" i="4"/>
  <c r="C3977" i="4"/>
  <c r="H3977" i="4" s="1"/>
  <c r="D3977" i="4"/>
  <c r="E3977" i="4"/>
  <c r="F3977" i="4"/>
  <c r="G3977" i="4"/>
  <c r="C3978" i="4"/>
  <c r="H3978" i="4" s="1"/>
  <c r="D3978" i="4"/>
  <c r="E3978" i="4"/>
  <c r="F3978" i="4"/>
  <c r="G3978" i="4"/>
  <c r="C3979" i="4"/>
  <c r="H3979" i="4" s="1"/>
  <c r="D3979" i="4"/>
  <c r="E3979" i="4"/>
  <c r="F3979" i="4"/>
  <c r="G3979" i="4"/>
  <c r="C3980" i="4"/>
  <c r="H3980" i="4" s="1"/>
  <c r="D3980" i="4"/>
  <c r="E3980" i="4"/>
  <c r="F3980" i="4"/>
  <c r="G3980" i="4"/>
  <c r="C3981" i="4"/>
  <c r="H3981" i="4" s="1"/>
  <c r="D3981" i="4"/>
  <c r="E3981" i="4"/>
  <c r="F3981" i="4"/>
  <c r="G3981" i="4"/>
  <c r="C3982" i="4"/>
  <c r="H3982" i="4" s="1"/>
  <c r="D3982" i="4"/>
  <c r="E3982" i="4"/>
  <c r="F3982" i="4"/>
  <c r="G3982" i="4"/>
  <c r="C3983" i="4"/>
  <c r="H3983" i="4" s="1"/>
  <c r="D3983" i="4"/>
  <c r="E3983" i="4"/>
  <c r="F3983" i="4"/>
  <c r="G3983" i="4"/>
  <c r="C3984" i="4"/>
  <c r="H3984" i="4" s="1"/>
  <c r="D3984" i="4"/>
  <c r="E3984" i="4"/>
  <c r="F3984" i="4"/>
  <c r="G3984" i="4"/>
  <c r="C3985" i="4"/>
  <c r="H3985" i="4" s="1"/>
  <c r="D3985" i="4"/>
  <c r="E3985" i="4"/>
  <c r="F3985" i="4"/>
  <c r="G3985" i="4"/>
  <c r="C3986" i="4"/>
  <c r="H3986" i="4" s="1"/>
  <c r="D3986" i="4"/>
  <c r="E3986" i="4"/>
  <c r="F3986" i="4"/>
  <c r="G3986" i="4"/>
  <c r="C3987" i="4"/>
  <c r="H3987" i="4" s="1"/>
  <c r="D3987" i="4"/>
  <c r="E3987" i="4"/>
  <c r="F3987" i="4"/>
  <c r="G3987" i="4"/>
  <c r="C3988" i="4"/>
  <c r="H3988" i="4" s="1"/>
  <c r="D3988" i="4"/>
  <c r="E3988" i="4"/>
  <c r="F3988" i="4"/>
  <c r="G3988" i="4"/>
  <c r="C3989" i="4"/>
  <c r="H3989" i="4" s="1"/>
  <c r="D3989" i="4"/>
  <c r="E3989" i="4"/>
  <c r="F3989" i="4"/>
  <c r="G3989" i="4"/>
  <c r="C3990" i="4"/>
  <c r="H3990" i="4" s="1"/>
  <c r="D3990" i="4"/>
  <c r="E3990" i="4"/>
  <c r="F3990" i="4"/>
  <c r="G3990" i="4"/>
  <c r="C3991" i="4"/>
  <c r="H3991" i="4" s="1"/>
  <c r="D3991" i="4"/>
  <c r="E3991" i="4"/>
  <c r="F3991" i="4"/>
  <c r="G3991" i="4"/>
  <c r="C3992" i="4"/>
  <c r="H3992" i="4" s="1"/>
  <c r="D3992" i="4"/>
  <c r="E3992" i="4"/>
  <c r="F3992" i="4"/>
  <c r="G3992" i="4"/>
  <c r="C3993" i="4"/>
  <c r="H3993" i="4" s="1"/>
  <c r="D3993" i="4"/>
  <c r="E3993" i="4"/>
  <c r="F3993" i="4"/>
  <c r="G3993" i="4"/>
  <c r="C3994" i="4"/>
  <c r="H3994" i="4" s="1"/>
  <c r="D3994" i="4"/>
  <c r="E3994" i="4"/>
  <c r="F3994" i="4"/>
  <c r="G3994" i="4"/>
  <c r="C3995" i="4"/>
  <c r="H3995" i="4" s="1"/>
  <c r="D3995" i="4"/>
  <c r="E3995" i="4"/>
  <c r="F3995" i="4"/>
  <c r="G3995" i="4"/>
  <c r="C3996" i="4"/>
  <c r="H3996" i="4" s="1"/>
  <c r="D3996" i="4"/>
  <c r="E3996" i="4"/>
  <c r="F3996" i="4"/>
  <c r="G3996" i="4"/>
  <c r="C3997" i="4"/>
  <c r="H3997" i="4" s="1"/>
  <c r="D3997" i="4"/>
  <c r="E3997" i="4"/>
  <c r="F3997" i="4"/>
  <c r="G3997" i="4"/>
  <c r="C3998" i="4"/>
  <c r="H3998" i="4" s="1"/>
  <c r="D3998" i="4"/>
  <c r="E3998" i="4"/>
  <c r="F3998" i="4"/>
  <c r="G3998" i="4"/>
  <c r="C3999" i="4"/>
  <c r="H3999" i="4" s="1"/>
  <c r="D3999" i="4"/>
  <c r="E3999" i="4"/>
  <c r="F3999" i="4"/>
  <c r="G3999" i="4"/>
  <c r="C4000" i="4"/>
  <c r="H4000" i="4" s="1"/>
  <c r="D4000" i="4"/>
  <c r="E4000" i="4"/>
  <c r="F4000" i="4"/>
  <c r="G4000" i="4"/>
  <c r="C4001" i="4"/>
  <c r="H4001" i="4" s="1"/>
  <c r="D4001" i="4"/>
  <c r="E4001" i="4"/>
  <c r="F4001" i="4"/>
  <c r="G4001" i="4"/>
  <c r="C4002" i="4"/>
  <c r="H4002" i="4" s="1"/>
  <c r="D4002" i="4"/>
  <c r="E4002" i="4"/>
  <c r="F4002" i="4"/>
  <c r="G4002" i="4"/>
  <c r="C4003" i="4"/>
  <c r="H4003" i="4" s="1"/>
  <c r="D4003" i="4"/>
  <c r="E4003" i="4"/>
  <c r="F4003" i="4"/>
  <c r="G4003" i="4"/>
  <c r="C4004" i="4"/>
  <c r="H4004" i="4" s="1"/>
  <c r="D4004" i="4"/>
  <c r="E4004" i="4"/>
  <c r="F4004" i="4"/>
  <c r="G4004" i="4"/>
  <c r="C4005" i="4"/>
  <c r="H4005" i="4" s="1"/>
  <c r="D4005" i="4"/>
  <c r="E4005" i="4"/>
  <c r="F4005" i="4"/>
  <c r="G4005" i="4"/>
  <c r="C4006" i="4"/>
  <c r="H4006" i="4" s="1"/>
  <c r="D4006" i="4"/>
  <c r="E4006" i="4"/>
  <c r="F4006" i="4"/>
  <c r="G4006" i="4"/>
  <c r="C4007" i="4"/>
  <c r="H4007" i="4" s="1"/>
  <c r="D4007" i="4"/>
  <c r="E4007" i="4"/>
  <c r="F4007" i="4"/>
  <c r="G4007" i="4"/>
  <c r="C4008" i="4"/>
  <c r="H4008" i="4" s="1"/>
  <c r="D4008" i="4"/>
  <c r="E4008" i="4"/>
  <c r="F4008" i="4"/>
  <c r="G4008" i="4"/>
  <c r="C4009" i="4"/>
  <c r="H4009" i="4" s="1"/>
  <c r="D4009" i="4"/>
  <c r="E4009" i="4"/>
  <c r="F4009" i="4"/>
  <c r="G4009" i="4"/>
  <c r="C4010" i="4"/>
  <c r="H4010" i="4" s="1"/>
  <c r="D4010" i="4"/>
  <c r="E4010" i="4"/>
  <c r="F4010" i="4"/>
  <c r="G4010" i="4"/>
  <c r="C4011" i="4"/>
  <c r="H4011" i="4" s="1"/>
  <c r="D4011" i="4"/>
  <c r="E4011" i="4"/>
  <c r="F4011" i="4"/>
  <c r="G4011" i="4"/>
  <c r="C4012" i="4"/>
  <c r="H4012" i="4" s="1"/>
  <c r="D4012" i="4"/>
  <c r="E4012" i="4"/>
  <c r="F4012" i="4"/>
  <c r="G4012" i="4"/>
  <c r="C4013" i="4"/>
  <c r="H4013" i="4" s="1"/>
  <c r="D4013" i="4"/>
  <c r="E4013" i="4"/>
  <c r="F4013" i="4"/>
  <c r="G4013" i="4"/>
  <c r="C4014" i="4"/>
  <c r="H4014" i="4" s="1"/>
  <c r="D4014" i="4"/>
  <c r="E4014" i="4"/>
  <c r="F4014" i="4"/>
  <c r="G4014" i="4"/>
  <c r="C4015" i="4"/>
  <c r="H4015" i="4" s="1"/>
  <c r="D4015" i="4"/>
  <c r="E4015" i="4"/>
  <c r="F4015" i="4"/>
  <c r="G4015" i="4"/>
  <c r="C4016" i="4"/>
  <c r="H4016" i="4" s="1"/>
  <c r="D4016" i="4"/>
  <c r="E4016" i="4"/>
  <c r="F4016" i="4"/>
  <c r="G4016" i="4"/>
  <c r="C4017" i="4"/>
  <c r="H4017" i="4" s="1"/>
  <c r="D4017" i="4"/>
  <c r="E4017" i="4"/>
  <c r="F4017" i="4"/>
  <c r="G4017" i="4"/>
  <c r="C4018" i="4"/>
  <c r="H4018" i="4" s="1"/>
  <c r="D4018" i="4"/>
  <c r="E4018" i="4"/>
  <c r="F4018" i="4"/>
  <c r="G4018" i="4"/>
  <c r="C4019" i="4"/>
  <c r="H4019" i="4" s="1"/>
  <c r="D4019" i="4"/>
  <c r="E4019" i="4"/>
  <c r="F4019" i="4"/>
  <c r="G4019" i="4"/>
  <c r="C4020" i="4"/>
  <c r="H4020" i="4" s="1"/>
  <c r="D4020" i="4"/>
  <c r="E4020" i="4"/>
  <c r="F4020" i="4"/>
  <c r="G4020" i="4"/>
  <c r="C4021" i="4"/>
  <c r="H4021" i="4" s="1"/>
  <c r="D4021" i="4"/>
  <c r="E4021" i="4"/>
  <c r="F4021" i="4"/>
  <c r="G4021" i="4"/>
  <c r="C4022" i="4"/>
  <c r="H4022" i="4" s="1"/>
  <c r="D4022" i="4"/>
  <c r="E4022" i="4"/>
  <c r="F4022" i="4"/>
  <c r="G4022" i="4"/>
  <c r="C4023" i="4"/>
  <c r="H4023" i="4" s="1"/>
  <c r="D4023" i="4"/>
  <c r="E4023" i="4"/>
  <c r="F4023" i="4"/>
  <c r="G4023" i="4"/>
  <c r="C4024" i="4"/>
  <c r="H4024" i="4" s="1"/>
  <c r="D4024" i="4"/>
  <c r="E4024" i="4"/>
  <c r="F4024" i="4"/>
  <c r="G4024" i="4"/>
  <c r="C4025" i="4"/>
  <c r="H4025" i="4" s="1"/>
  <c r="D4025" i="4"/>
  <c r="E4025" i="4"/>
  <c r="F4025" i="4"/>
  <c r="G4025" i="4"/>
  <c r="C4026" i="4"/>
  <c r="H4026" i="4" s="1"/>
  <c r="D4026" i="4"/>
  <c r="E4026" i="4"/>
  <c r="F4026" i="4"/>
  <c r="G4026" i="4"/>
  <c r="C4027" i="4"/>
  <c r="H4027" i="4" s="1"/>
  <c r="D4027" i="4"/>
  <c r="E4027" i="4"/>
  <c r="F4027" i="4"/>
  <c r="G4027" i="4"/>
  <c r="C4028" i="4"/>
  <c r="H4028" i="4" s="1"/>
  <c r="D4028" i="4"/>
  <c r="E4028" i="4"/>
  <c r="F4028" i="4"/>
  <c r="G4028" i="4"/>
  <c r="C4029" i="4"/>
  <c r="H4029" i="4" s="1"/>
  <c r="D4029" i="4"/>
  <c r="E4029" i="4"/>
  <c r="F4029" i="4"/>
  <c r="G4029" i="4"/>
  <c r="C4030" i="4"/>
  <c r="H4030" i="4" s="1"/>
  <c r="D4030" i="4"/>
  <c r="E4030" i="4"/>
  <c r="F4030" i="4"/>
  <c r="G4030" i="4"/>
  <c r="C4031" i="4"/>
  <c r="H4031" i="4" s="1"/>
  <c r="D4031" i="4"/>
  <c r="E4031" i="4"/>
  <c r="F4031" i="4"/>
  <c r="G4031" i="4"/>
  <c r="C4032" i="4"/>
  <c r="H4032" i="4" s="1"/>
  <c r="D4032" i="4"/>
  <c r="E4032" i="4"/>
  <c r="F4032" i="4"/>
  <c r="G4032" i="4"/>
  <c r="C4033" i="4"/>
  <c r="H4033" i="4" s="1"/>
  <c r="D4033" i="4"/>
  <c r="E4033" i="4"/>
  <c r="F4033" i="4"/>
  <c r="G4033" i="4"/>
  <c r="C4034" i="4"/>
  <c r="H4034" i="4" s="1"/>
  <c r="D4034" i="4"/>
  <c r="E4034" i="4"/>
  <c r="F4034" i="4"/>
  <c r="G4034" i="4"/>
  <c r="C4035" i="4"/>
  <c r="H4035" i="4" s="1"/>
  <c r="D4035" i="4"/>
  <c r="E4035" i="4"/>
  <c r="F4035" i="4"/>
  <c r="G4035" i="4"/>
  <c r="C4036" i="4"/>
  <c r="H4036" i="4" s="1"/>
  <c r="D4036" i="4"/>
  <c r="E4036" i="4"/>
  <c r="F4036" i="4"/>
  <c r="G4036" i="4"/>
  <c r="C4037" i="4"/>
  <c r="H4037" i="4" s="1"/>
  <c r="D4037" i="4"/>
  <c r="E4037" i="4"/>
  <c r="F4037" i="4"/>
  <c r="G4037" i="4"/>
  <c r="C4038" i="4"/>
  <c r="H4038" i="4" s="1"/>
  <c r="D4038" i="4"/>
  <c r="E4038" i="4"/>
  <c r="F4038" i="4"/>
  <c r="G4038" i="4"/>
  <c r="C4039" i="4"/>
  <c r="H4039" i="4" s="1"/>
  <c r="D4039" i="4"/>
  <c r="E4039" i="4"/>
  <c r="F4039" i="4"/>
  <c r="G4039" i="4"/>
  <c r="C4040" i="4"/>
  <c r="H4040" i="4" s="1"/>
  <c r="D4040" i="4"/>
  <c r="E4040" i="4"/>
  <c r="F4040" i="4"/>
  <c r="G4040" i="4"/>
  <c r="C4041" i="4"/>
  <c r="H4041" i="4" s="1"/>
  <c r="D4041" i="4"/>
  <c r="E4041" i="4"/>
  <c r="F4041" i="4"/>
  <c r="G4041" i="4"/>
  <c r="C4042" i="4"/>
  <c r="H4042" i="4" s="1"/>
  <c r="D4042" i="4"/>
  <c r="E4042" i="4"/>
  <c r="F4042" i="4"/>
  <c r="G4042" i="4"/>
  <c r="C4043" i="4"/>
  <c r="H4043" i="4" s="1"/>
  <c r="D4043" i="4"/>
  <c r="E4043" i="4"/>
  <c r="F4043" i="4"/>
  <c r="G4043" i="4"/>
  <c r="C4044" i="4"/>
  <c r="H4044" i="4" s="1"/>
  <c r="D4044" i="4"/>
  <c r="E4044" i="4"/>
  <c r="F4044" i="4"/>
  <c r="G4044" i="4"/>
  <c r="C4045" i="4"/>
  <c r="H4045" i="4" s="1"/>
  <c r="D4045" i="4"/>
  <c r="E4045" i="4"/>
  <c r="F4045" i="4"/>
  <c r="G4045" i="4"/>
  <c r="C4046" i="4"/>
  <c r="H4046" i="4" s="1"/>
  <c r="D4046" i="4"/>
  <c r="E4046" i="4"/>
  <c r="F4046" i="4"/>
  <c r="G4046" i="4"/>
  <c r="C4047" i="4"/>
  <c r="H4047" i="4" s="1"/>
  <c r="D4047" i="4"/>
  <c r="E4047" i="4"/>
  <c r="F4047" i="4"/>
  <c r="G4047" i="4"/>
  <c r="C4048" i="4"/>
  <c r="H4048" i="4" s="1"/>
  <c r="D4048" i="4"/>
  <c r="E4048" i="4"/>
  <c r="F4048" i="4"/>
  <c r="G4048" i="4"/>
  <c r="C4049" i="4"/>
  <c r="H4049" i="4" s="1"/>
  <c r="D4049" i="4"/>
  <c r="E4049" i="4"/>
  <c r="F4049" i="4"/>
  <c r="G4049" i="4"/>
  <c r="C4050" i="4"/>
  <c r="H4050" i="4" s="1"/>
  <c r="D4050" i="4"/>
  <c r="E4050" i="4"/>
  <c r="F4050" i="4"/>
  <c r="G4050" i="4"/>
  <c r="C4051" i="4"/>
  <c r="H4051" i="4" s="1"/>
  <c r="D4051" i="4"/>
  <c r="E4051" i="4"/>
  <c r="F4051" i="4"/>
  <c r="G4051" i="4"/>
  <c r="C4052" i="4"/>
  <c r="H4052" i="4" s="1"/>
  <c r="D4052" i="4"/>
  <c r="E4052" i="4"/>
  <c r="F4052" i="4"/>
  <c r="G4052" i="4"/>
  <c r="C4053" i="4"/>
  <c r="H4053" i="4" s="1"/>
  <c r="D4053" i="4"/>
  <c r="E4053" i="4"/>
  <c r="F4053" i="4"/>
  <c r="G4053" i="4"/>
  <c r="C4054" i="4"/>
  <c r="H4054" i="4" s="1"/>
  <c r="D4054" i="4"/>
  <c r="E4054" i="4"/>
  <c r="F4054" i="4"/>
  <c r="G4054" i="4"/>
  <c r="C4055" i="4"/>
  <c r="H4055" i="4" s="1"/>
  <c r="D4055" i="4"/>
  <c r="E4055" i="4"/>
  <c r="F4055" i="4"/>
  <c r="G4055" i="4"/>
  <c r="C4056" i="4"/>
  <c r="H4056" i="4" s="1"/>
  <c r="D4056" i="4"/>
  <c r="E4056" i="4"/>
  <c r="F4056" i="4"/>
  <c r="G4056" i="4"/>
  <c r="C4057" i="4"/>
  <c r="H4057" i="4" s="1"/>
  <c r="D4057" i="4"/>
  <c r="E4057" i="4"/>
  <c r="F4057" i="4"/>
  <c r="G4057" i="4"/>
  <c r="C4058" i="4"/>
  <c r="H4058" i="4" s="1"/>
  <c r="D4058" i="4"/>
  <c r="E4058" i="4"/>
  <c r="F4058" i="4"/>
  <c r="G4058" i="4"/>
  <c r="C4059" i="4"/>
  <c r="H4059" i="4" s="1"/>
  <c r="D4059" i="4"/>
  <c r="E4059" i="4"/>
  <c r="F4059" i="4"/>
  <c r="G4059" i="4"/>
  <c r="C4060" i="4"/>
  <c r="H4060" i="4" s="1"/>
  <c r="D4060" i="4"/>
  <c r="E4060" i="4"/>
  <c r="F4060" i="4"/>
  <c r="G4060" i="4"/>
  <c r="C4061" i="4"/>
  <c r="H4061" i="4" s="1"/>
  <c r="D4061" i="4"/>
  <c r="E4061" i="4"/>
  <c r="F4061" i="4"/>
  <c r="G4061" i="4"/>
  <c r="C4062" i="4"/>
  <c r="H4062" i="4" s="1"/>
  <c r="D4062" i="4"/>
  <c r="E4062" i="4"/>
  <c r="F4062" i="4"/>
  <c r="G4062" i="4"/>
  <c r="C4063" i="4"/>
  <c r="H4063" i="4" s="1"/>
  <c r="D4063" i="4"/>
  <c r="E4063" i="4"/>
  <c r="F4063" i="4"/>
  <c r="G4063" i="4"/>
  <c r="C4064" i="4"/>
  <c r="H4064" i="4" s="1"/>
  <c r="D4064" i="4"/>
  <c r="E4064" i="4"/>
  <c r="F4064" i="4"/>
  <c r="G4064" i="4"/>
  <c r="C4065" i="4"/>
  <c r="H4065" i="4" s="1"/>
  <c r="D4065" i="4"/>
  <c r="E4065" i="4"/>
  <c r="F4065" i="4"/>
  <c r="G4065" i="4"/>
  <c r="C4066" i="4"/>
  <c r="H4066" i="4" s="1"/>
  <c r="D4066" i="4"/>
  <c r="E4066" i="4"/>
  <c r="F4066" i="4"/>
  <c r="G4066" i="4"/>
  <c r="C4067" i="4"/>
  <c r="H4067" i="4" s="1"/>
  <c r="D4067" i="4"/>
  <c r="E4067" i="4"/>
  <c r="F4067" i="4"/>
  <c r="G4067" i="4"/>
  <c r="C4068" i="4"/>
  <c r="H4068" i="4" s="1"/>
  <c r="D4068" i="4"/>
  <c r="E4068" i="4"/>
  <c r="F4068" i="4"/>
  <c r="G4068" i="4"/>
  <c r="C4069" i="4"/>
  <c r="H4069" i="4" s="1"/>
  <c r="D4069" i="4"/>
  <c r="E4069" i="4"/>
  <c r="F4069" i="4"/>
  <c r="G4069" i="4"/>
  <c r="C4070" i="4"/>
  <c r="H4070" i="4" s="1"/>
  <c r="D4070" i="4"/>
  <c r="E4070" i="4"/>
  <c r="F4070" i="4"/>
  <c r="G4070" i="4"/>
  <c r="C4071" i="4"/>
  <c r="H4071" i="4" s="1"/>
  <c r="D4071" i="4"/>
  <c r="E4071" i="4"/>
  <c r="F4071" i="4"/>
  <c r="G4071" i="4"/>
  <c r="C4072" i="4"/>
  <c r="H4072" i="4" s="1"/>
  <c r="D4072" i="4"/>
  <c r="E4072" i="4"/>
  <c r="F4072" i="4"/>
  <c r="G4072" i="4"/>
  <c r="C4073" i="4"/>
  <c r="H4073" i="4" s="1"/>
  <c r="D4073" i="4"/>
  <c r="E4073" i="4"/>
  <c r="F4073" i="4"/>
  <c r="G4073" i="4"/>
  <c r="C4074" i="4"/>
  <c r="H4074" i="4" s="1"/>
  <c r="D4074" i="4"/>
  <c r="E4074" i="4"/>
  <c r="F4074" i="4"/>
  <c r="G4074" i="4"/>
  <c r="C4075" i="4"/>
  <c r="H4075" i="4" s="1"/>
  <c r="D4075" i="4"/>
  <c r="E4075" i="4"/>
  <c r="F4075" i="4"/>
  <c r="G4075" i="4"/>
  <c r="C4076" i="4"/>
  <c r="H4076" i="4" s="1"/>
  <c r="D4076" i="4"/>
  <c r="E4076" i="4"/>
  <c r="F4076" i="4"/>
  <c r="G4076" i="4"/>
  <c r="C4077" i="4"/>
  <c r="H4077" i="4" s="1"/>
  <c r="D4077" i="4"/>
  <c r="E4077" i="4"/>
  <c r="F4077" i="4"/>
  <c r="G4077" i="4"/>
  <c r="C4078" i="4"/>
  <c r="H4078" i="4" s="1"/>
  <c r="D4078" i="4"/>
  <c r="E4078" i="4"/>
  <c r="F4078" i="4"/>
  <c r="G4078" i="4"/>
  <c r="C4079" i="4"/>
  <c r="H4079" i="4" s="1"/>
  <c r="D4079" i="4"/>
  <c r="E4079" i="4"/>
  <c r="F4079" i="4"/>
  <c r="G4079" i="4"/>
  <c r="C4080" i="4"/>
  <c r="H4080" i="4" s="1"/>
  <c r="D4080" i="4"/>
  <c r="E4080" i="4"/>
  <c r="F4080" i="4"/>
  <c r="G4080" i="4"/>
  <c r="C4081" i="4"/>
  <c r="H4081" i="4" s="1"/>
  <c r="D4081" i="4"/>
  <c r="E4081" i="4"/>
  <c r="F4081" i="4"/>
  <c r="G4081" i="4"/>
  <c r="C4082" i="4"/>
  <c r="H4082" i="4" s="1"/>
  <c r="D4082" i="4"/>
  <c r="E4082" i="4"/>
  <c r="F4082" i="4"/>
  <c r="G4082" i="4"/>
  <c r="C4083" i="4"/>
  <c r="H4083" i="4" s="1"/>
  <c r="D4083" i="4"/>
  <c r="E4083" i="4"/>
  <c r="F4083" i="4"/>
  <c r="G4083" i="4"/>
  <c r="C4084" i="4"/>
  <c r="H4084" i="4" s="1"/>
  <c r="D4084" i="4"/>
  <c r="E4084" i="4"/>
  <c r="F4084" i="4"/>
  <c r="G4084" i="4"/>
  <c r="C4085" i="4"/>
  <c r="H4085" i="4" s="1"/>
  <c r="D4085" i="4"/>
  <c r="E4085" i="4"/>
  <c r="F4085" i="4"/>
  <c r="G4085" i="4"/>
  <c r="C4086" i="4"/>
  <c r="H4086" i="4" s="1"/>
  <c r="D4086" i="4"/>
  <c r="E4086" i="4"/>
  <c r="F4086" i="4"/>
  <c r="G4086" i="4"/>
  <c r="C4087" i="4"/>
  <c r="H4087" i="4" s="1"/>
  <c r="D4087" i="4"/>
  <c r="E4087" i="4"/>
  <c r="F4087" i="4"/>
  <c r="G4087" i="4"/>
  <c r="C4088" i="4"/>
  <c r="H4088" i="4" s="1"/>
  <c r="D4088" i="4"/>
  <c r="E4088" i="4"/>
  <c r="F4088" i="4"/>
  <c r="G4088" i="4"/>
  <c r="C4089" i="4"/>
  <c r="H4089" i="4" s="1"/>
  <c r="D4089" i="4"/>
  <c r="E4089" i="4"/>
  <c r="F4089" i="4"/>
  <c r="G4089" i="4"/>
  <c r="C4090" i="4"/>
  <c r="H4090" i="4" s="1"/>
  <c r="D4090" i="4"/>
  <c r="E4090" i="4"/>
  <c r="F4090" i="4"/>
  <c r="G4090" i="4"/>
  <c r="C4091" i="4"/>
  <c r="H4091" i="4" s="1"/>
  <c r="D4091" i="4"/>
  <c r="E4091" i="4"/>
  <c r="F4091" i="4"/>
  <c r="G4091" i="4"/>
  <c r="C4092" i="4"/>
  <c r="H4092" i="4" s="1"/>
  <c r="D4092" i="4"/>
  <c r="E4092" i="4"/>
  <c r="F4092" i="4"/>
  <c r="G4092" i="4"/>
  <c r="C4093" i="4"/>
  <c r="H4093" i="4" s="1"/>
  <c r="D4093" i="4"/>
  <c r="E4093" i="4"/>
  <c r="F4093" i="4"/>
  <c r="G4093" i="4"/>
  <c r="C4094" i="4"/>
  <c r="H4094" i="4" s="1"/>
  <c r="D4094" i="4"/>
  <c r="E4094" i="4"/>
  <c r="F4094" i="4"/>
  <c r="G4094" i="4"/>
  <c r="C4095" i="4"/>
  <c r="H4095" i="4" s="1"/>
  <c r="D4095" i="4"/>
  <c r="E4095" i="4"/>
  <c r="F4095" i="4"/>
  <c r="G4095" i="4"/>
  <c r="C4096" i="4"/>
  <c r="H4096" i="4" s="1"/>
  <c r="D4096" i="4"/>
  <c r="E4096" i="4"/>
  <c r="F4096" i="4"/>
  <c r="G4096" i="4"/>
  <c r="C4097" i="4"/>
  <c r="H4097" i="4" s="1"/>
  <c r="D4097" i="4"/>
  <c r="E4097" i="4"/>
  <c r="F4097" i="4"/>
  <c r="G4097" i="4"/>
  <c r="C4098" i="4"/>
  <c r="H4098" i="4" s="1"/>
  <c r="D4098" i="4"/>
  <c r="E4098" i="4"/>
  <c r="F4098" i="4"/>
  <c r="G4098" i="4"/>
  <c r="C4099" i="4"/>
  <c r="H4099" i="4" s="1"/>
  <c r="D4099" i="4"/>
  <c r="E4099" i="4"/>
  <c r="F4099" i="4"/>
  <c r="G4099" i="4"/>
  <c r="C4100" i="4"/>
  <c r="H4100" i="4" s="1"/>
  <c r="D4100" i="4"/>
  <c r="E4100" i="4"/>
  <c r="F4100" i="4"/>
  <c r="G4100" i="4"/>
  <c r="C4101" i="4"/>
  <c r="H4101" i="4" s="1"/>
  <c r="D4101" i="4"/>
  <c r="E4101" i="4"/>
  <c r="F4101" i="4"/>
  <c r="G4101" i="4"/>
  <c r="C4102" i="4"/>
  <c r="H4102" i="4" s="1"/>
  <c r="D4102" i="4"/>
  <c r="E4102" i="4"/>
  <c r="F4102" i="4"/>
  <c r="G4102" i="4"/>
  <c r="C4103" i="4"/>
  <c r="H4103" i="4" s="1"/>
  <c r="D4103" i="4"/>
  <c r="E4103" i="4"/>
  <c r="F4103" i="4"/>
  <c r="G4103" i="4"/>
  <c r="C4104" i="4"/>
  <c r="H4104" i="4" s="1"/>
  <c r="D4104" i="4"/>
  <c r="E4104" i="4"/>
  <c r="F4104" i="4"/>
  <c r="G4104" i="4"/>
  <c r="C4105" i="4"/>
  <c r="H4105" i="4" s="1"/>
  <c r="D4105" i="4"/>
  <c r="E4105" i="4"/>
  <c r="F4105" i="4"/>
  <c r="G4105" i="4"/>
  <c r="C4106" i="4"/>
  <c r="H4106" i="4" s="1"/>
  <c r="D4106" i="4"/>
  <c r="E4106" i="4"/>
  <c r="F4106" i="4"/>
  <c r="G4106" i="4"/>
  <c r="C4107" i="4"/>
  <c r="H4107" i="4" s="1"/>
  <c r="D4107" i="4"/>
  <c r="E4107" i="4"/>
  <c r="F4107" i="4"/>
  <c r="G4107" i="4"/>
  <c r="C4108" i="4"/>
  <c r="H4108" i="4" s="1"/>
  <c r="D4108" i="4"/>
  <c r="E4108" i="4"/>
  <c r="F4108" i="4"/>
  <c r="G4108" i="4"/>
  <c r="C4109" i="4"/>
  <c r="H4109" i="4" s="1"/>
  <c r="D4109" i="4"/>
  <c r="E4109" i="4"/>
  <c r="F4109" i="4"/>
  <c r="G4109" i="4"/>
  <c r="C4110" i="4"/>
  <c r="H4110" i="4" s="1"/>
  <c r="D4110" i="4"/>
  <c r="E4110" i="4"/>
  <c r="F4110" i="4"/>
  <c r="G4110" i="4"/>
  <c r="C4111" i="4"/>
  <c r="H4111" i="4" s="1"/>
  <c r="D4111" i="4"/>
  <c r="E4111" i="4"/>
  <c r="F4111" i="4"/>
  <c r="G4111" i="4"/>
  <c r="C4112" i="4"/>
  <c r="H4112" i="4" s="1"/>
  <c r="D4112" i="4"/>
  <c r="E4112" i="4"/>
  <c r="F4112" i="4"/>
  <c r="G4112" i="4"/>
  <c r="C4113" i="4"/>
  <c r="H4113" i="4" s="1"/>
  <c r="D4113" i="4"/>
  <c r="E4113" i="4"/>
  <c r="F4113" i="4"/>
  <c r="G4113" i="4"/>
  <c r="C4114" i="4"/>
  <c r="H4114" i="4" s="1"/>
  <c r="D4114" i="4"/>
  <c r="E4114" i="4"/>
  <c r="F4114" i="4"/>
  <c r="G4114" i="4"/>
  <c r="C4115" i="4"/>
  <c r="H4115" i="4" s="1"/>
  <c r="D4115" i="4"/>
  <c r="E4115" i="4"/>
  <c r="F4115" i="4"/>
  <c r="G4115" i="4"/>
  <c r="C4116" i="4"/>
  <c r="H4116" i="4" s="1"/>
  <c r="D4116" i="4"/>
  <c r="E4116" i="4"/>
  <c r="F4116" i="4"/>
  <c r="G4116" i="4"/>
  <c r="C4117" i="4"/>
  <c r="H4117" i="4" s="1"/>
  <c r="D4117" i="4"/>
  <c r="E4117" i="4"/>
  <c r="F4117" i="4"/>
  <c r="G4117" i="4"/>
  <c r="C4118" i="4"/>
  <c r="H4118" i="4" s="1"/>
  <c r="D4118" i="4"/>
  <c r="E4118" i="4"/>
  <c r="F4118" i="4"/>
  <c r="G4118" i="4"/>
  <c r="C4119" i="4"/>
  <c r="H4119" i="4" s="1"/>
  <c r="D4119" i="4"/>
  <c r="E4119" i="4"/>
  <c r="F4119" i="4"/>
  <c r="G4119" i="4"/>
  <c r="C4120" i="4"/>
  <c r="H4120" i="4" s="1"/>
  <c r="D4120" i="4"/>
  <c r="E4120" i="4"/>
  <c r="F4120" i="4"/>
  <c r="G4120" i="4"/>
  <c r="C4121" i="4"/>
  <c r="H4121" i="4" s="1"/>
  <c r="D4121" i="4"/>
  <c r="E4121" i="4"/>
  <c r="F4121" i="4"/>
  <c r="G4121" i="4"/>
  <c r="C4122" i="4"/>
  <c r="H4122" i="4" s="1"/>
  <c r="D4122" i="4"/>
  <c r="E4122" i="4"/>
  <c r="F4122" i="4"/>
  <c r="G4122" i="4"/>
  <c r="C4123" i="4"/>
  <c r="H4123" i="4" s="1"/>
  <c r="D4123" i="4"/>
  <c r="E4123" i="4"/>
  <c r="F4123" i="4"/>
  <c r="G4123" i="4"/>
  <c r="C4124" i="4"/>
  <c r="H4124" i="4" s="1"/>
  <c r="D4124" i="4"/>
  <c r="E4124" i="4"/>
  <c r="F4124" i="4"/>
  <c r="G4124" i="4"/>
  <c r="C4125" i="4"/>
  <c r="H4125" i="4" s="1"/>
  <c r="D4125" i="4"/>
  <c r="E4125" i="4"/>
  <c r="F4125" i="4"/>
  <c r="G4125" i="4"/>
  <c r="C4126" i="4"/>
  <c r="H4126" i="4" s="1"/>
  <c r="D4126" i="4"/>
  <c r="E4126" i="4"/>
  <c r="F4126" i="4"/>
  <c r="G4126" i="4"/>
  <c r="C4127" i="4"/>
  <c r="H4127" i="4" s="1"/>
  <c r="D4127" i="4"/>
  <c r="E4127" i="4"/>
  <c r="F4127" i="4"/>
  <c r="G4127" i="4"/>
  <c r="C4128" i="4"/>
  <c r="H4128" i="4" s="1"/>
  <c r="D4128" i="4"/>
  <c r="E4128" i="4"/>
  <c r="F4128" i="4"/>
  <c r="G4128" i="4"/>
  <c r="C4129" i="4"/>
  <c r="H4129" i="4" s="1"/>
  <c r="D4129" i="4"/>
  <c r="E4129" i="4"/>
  <c r="F4129" i="4"/>
  <c r="G4129" i="4"/>
  <c r="C4130" i="4"/>
  <c r="H4130" i="4" s="1"/>
  <c r="D4130" i="4"/>
  <c r="E4130" i="4"/>
  <c r="F4130" i="4"/>
  <c r="G4130" i="4"/>
  <c r="C4131" i="4"/>
  <c r="H4131" i="4" s="1"/>
  <c r="D4131" i="4"/>
  <c r="E4131" i="4"/>
  <c r="F4131" i="4"/>
  <c r="G4131" i="4"/>
  <c r="C4132" i="4"/>
  <c r="H4132" i="4" s="1"/>
  <c r="D4132" i="4"/>
  <c r="E4132" i="4"/>
  <c r="F4132" i="4"/>
  <c r="G4132" i="4"/>
  <c r="C4133" i="4"/>
  <c r="H4133" i="4" s="1"/>
  <c r="D4133" i="4"/>
  <c r="E4133" i="4"/>
  <c r="F4133" i="4"/>
  <c r="G4133" i="4"/>
  <c r="C4134" i="4"/>
  <c r="H4134" i="4" s="1"/>
  <c r="D4134" i="4"/>
  <c r="E4134" i="4"/>
  <c r="F4134" i="4"/>
  <c r="G4134" i="4"/>
  <c r="C4135" i="4"/>
  <c r="H4135" i="4" s="1"/>
  <c r="D4135" i="4"/>
  <c r="E4135" i="4"/>
  <c r="F4135" i="4"/>
  <c r="G4135" i="4"/>
  <c r="C4136" i="4"/>
  <c r="H4136" i="4" s="1"/>
  <c r="D4136" i="4"/>
  <c r="E4136" i="4"/>
  <c r="F4136" i="4"/>
  <c r="G4136" i="4"/>
  <c r="C4137" i="4"/>
  <c r="H4137" i="4" s="1"/>
  <c r="D4137" i="4"/>
  <c r="E4137" i="4"/>
  <c r="F4137" i="4"/>
  <c r="G4137" i="4"/>
  <c r="C4138" i="4"/>
  <c r="H4138" i="4" s="1"/>
  <c r="D4138" i="4"/>
  <c r="E4138" i="4"/>
  <c r="F4138" i="4"/>
  <c r="G4138" i="4"/>
  <c r="C4139" i="4"/>
  <c r="H4139" i="4" s="1"/>
  <c r="D4139" i="4"/>
  <c r="E4139" i="4"/>
  <c r="F4139" i="4"/>
  <c r="G4139" i="4"/>
  <c r="C4140" i="4"/>
  <c r="H4140" i="4" s="1"/>
  <c r="D4140" i="4"/>
  <c r="E4140" i="4"/>
  <c r="F4140" i="4"/>
  <c r="G4140" i="4"/>
  <c r="C4141" i="4"/>
  <c r="H4141" i="4" s="1"/>
  <c r="D4141" i="4"/>
  <c r="E4141" i="4"/>
  <c r="F4141" i="4"/>
  <c r="G4141" i="4"/>
  <c r="C4142" i="4"/>
  <c r="H4142" i="4" s="1"/>
  <c r="D4142" i="4"/>
  <c r="E4142" i="4"/>
  <c r="F4142" i="4"/>
  <c r="G4142" i="4"/>
  <c r="C4143" i="4"/>
  <c r="H4143" i="4" s="1"/>
  <c r="D4143" i="4"/>
  <c r="E4143" i="4"/>
  <c r="F4143" i="4"/>
  <c r="G4143" i="4"/>
  <c r="C4144" i="4"/>
  <c r="H4144" i="4" s="1"/>
  <c r="D4144" i="4"/>
  <c r="E4144" i="4"/>
  <c r="F4144" i="4"/>
  <c r="G4144" i="4"/>
  <c r="C4145" i="4"/>
  <c r="H4145" i="4" s="1"/>
  <c r="D4145" i="4"/>
  <c r="E4145" i="4"/>
  <c r="F4145" i="4"/>
  <c r="G4145" i="4"/>
  <c r="C4146" i="4"/>
  <c r="H4146" i="4" s="1"/>
  <c r="D4146" i="4"/>
  <c r="E4146" i="4"/>
  <c r="F4146" i="4"/>
  <c r="G4146" i="4"/>
  <c r="C4147" i="4"/>
  <c r="H4147" i="4" s="1"/>
  <c r="D4147" i="4"/>
  <c r="E4147" i="4"/>
  <c r="F4147" i="4"/>
  <c r="G4147" i="4"/>
  <c r="C4148" i="4"/>
  <c r="H4148" i="4" s="1"/>
  <c r="D4148" i="4"/>
  <c r="E4148" i="4"/>
  <c r="F4148" i="4"/>
  <c r="G4148" i="4"/>
  <c r="C4149" i="4"/>
  <c r="H4149" i="4" s="1"/>
  <c r="D4149" i="4"/>
  <c r="E4149" i="4"/>
  <c r="F4149" i="4"/>
  <c r="G4149" i="4"/>
  <c r="C4150" i="4"/>
  <c r="H4150" i="4" s="1"/>
  <c r="D4150" i="4"/>
  <c r="E4150" i="4"/>
  <c r="F4150" i="4"/>
  <c r="G4150" i="4"/>
  <c r="C4151" i="4"/>
  <c r="H4151" i="4" s="1"/>
  <c r="D4151" i="4"/>
  <c r="E4151" i="4"/>
  <c r="F4151" i="4"/>
  <c r="G4151" i="4"/>
  <c r="C4152" i="4"/>
  <c r="H4152" i="4" s="1"/>
  <c r="D4152" i="4"/>
  <c r="E4152" i="4"/>
  <c r="F4152" i="4"/>
  <c r="G4152" i="4"/>
  <c r="C4153" i="4"/>
  <c r="H4153" i="4" s="1"/>
  <c r="D4153" i="4"/>
  <c r="E4153" i="4"/>
  <c r="F4153" i="4"/>
  <c r="G4153" i="4"/>
  <c r="C4154" i="4"/>
  <c r="H4154" i="4" s="1"/>
  <c r="D4154" i="4"/>
  <c r="E4154" i="4"/>
  <c r="F4154" i="4"/>
  <c r="G4154" i="4"/>
  <c r="C4155" i="4"/>
  <c r="H4155" i="4" s="1"/>
  <c r="D4155" i="4"/>
  <c r="E4155" i="4"/>
  <c r="F4155" i="4"/>
  <c r="G4155" i="4"/>
  <c r="C4156" i="4"/>
  <c r="H4156" i="4" s="1"/>
  <c r="D4156" i="4"/>
  <c r="E4156" i="4"/>
  <c r="F4156" i="4"/>
  <c r="G4156" i="4"/>
  <c r="C4157" i="4"/>
  <c r="H4157" i="4" s="1"/>
  <c r="D4157" i="4"/>
  <c r="E4157" i="4"/>
  <c r="F4157" i="4"/>
  <c r="G4157" i="4"/>
  <c r="C4158" i="4"/>
  <c r="H4158" i="4" s="1"/>
  <c r="D4158" i="4"/>
  <c r="E4158" i="4"/>
  <c r="F4158" i="4"/>
  <c r="G4158" i="4"/>
  <c r="C4159" i="4"/>
  <c r="H4159" i="4" s="1"/>
  <c r="D4159" i="4"/>
  <c r="E4159" i="4"/>
  <c r="F4159" i="4"/>
  <c r="G4159" i="4"/>
  <c r="C4160" i="4"/>
  <c r="H4160" i="4" s="1"/>
  <c r="D4160" i="4"/>
  <c r="E4160" i="4"/>
  <c r="F4160" i="4"/>
  <c r="G4160" i="4"/>
  <c r="C4161" i="4"/>
  <c r="H4161" i="4" s="1"/>
  <c r="D4161" i="4"/>
  <c r="E4161" i="4"/>
  <c r="F4161" i="4"/>
  <c r="G4161" i="4"/>
  <c r="C4162" i="4"/>
  <c r="H4162" i="4" s="1"/>
  <c r="D4162" i="4"/>
  <c r="E4162" i="4"/>
  <c r="F4162" i="4"/>
  <c r="G4162" i="4"/>
  <c r="C4163" i="4"/>
  <c r="H4163" i="4" s="1"/>
  <c r="D4163" i="4"/>
  <c r="E4163" i="4"/>
  <c r="F4163" i="4"/>
  <c r="G4163" i="4"/>
  <c r="C4164" i="4"/>
  <c r="H4164" i="4" s="1"/>
  <c r="D4164" i="4"/>
  <c r="E4164" i="4"/>
  <c r="F4164" i="4"/>
  <c r="G4164" i="4"/>
  <c r="C4165" i="4"/>
  <c r="H4165" i="4" s="1"/>
  <c r="D4165" i="4"/>
  <c r="E4165" i="4"/>
  <c r="F4165" i="4"/>
  <c r="G4165" i="4"/>
  <c r="C4166" i="4"/>
  <c r="H4166" i="4" s="1"/>
  <c r="D4166" i="4"/>
  <c r="E4166" i="4"/>
  <c r="F4166" i="4"/>
  <c r="G4166" i="4"/>
  <c r="C4167" i="4"/>
  <c r="H4167" i="4" s="1"/>
  <c r="D4167" i="4"/>
  <c r="E4167" i="4"/>
  <c r="F4167" i="4"/>
  <c r="G4167" i="4"/>
  <c r="C4168" i="4"/>
  <c r="H4168" i="4" s="1"/>
  <c r="D4168" i="4"/>
  <c r="E4168" i="4"/>
  <c r="F4168" i="4"/>
  <c r="G4168" i="4"/>
  <c r="C4169" i="4"/>
  <c r="H4169" i="4" s="1"/>
  <c r="D4169" i="4"/>
  <c r="E4169" i="4"/>
  <c r="F4169" i="4"/>
  <c r="G4169" i="4"/>
  <c r="C4170" i="4"/>
  <c r="H4170" i="4" s="1"/>
  <c r="D4170" i="4"/>
  <c r="E4170" i="4"/>
  <c r="F4170" i="4"/>
  <c r="G4170" i="4"/>
  <c r="C4171" i="4"/>
  <c r="H4171" i="4" s="1"/>
  <c r="D4171" i="4"/>
  <c r="E4171" i="4"/>
  <c r="F4171" i="4"/>
  <c r="G4171" i="4"/>
  <c r="C4172" i="4"/>
  <c r="H4172" i="4" s="1"/>
  <c r="D4172" i="4"/>
  <c r="E4172" i="4"/>
  <c r="F4172" i="4"/>
  <c r="G4172" i="4"/>
  <c r="C4173" i="4"/>
  <c r="H4173" i="4" s="1"/>
  <c r="D4173" i="4"/>
  <c r="E4173" i="4"/>
  <c r="F4173" i="4"/>
  <c r="G4173" i="4"/>
  <c r="C4174" i="4"/>
  <c r="H4174" i="4" s="1"/>
  <c r="D4174" i="4"/>
  <c r="E4174" i="4"/>
  <c r="F4174" i="4"/>
  <c r="G4174" i="4"/>
  <c r="C4175" i="4"/>
  <c r="H4175" i="4" s="1"/>
  <c r="D4175" i="4"/>
  <c r="E4175" i="4"/>
  <c r="F4175" i="4"/>
  <c r="G4175" i="4"/>
  <c r="C4176" i="4"/>
  <c r="H4176" i="4" s="1"/>
  <c r="D4176" i="4"/>
  <c r="E4176" i="4"/>
  <c r="F4176" i="4"/>
  <c r="G4176" i="4"/>
  <c r="C4177" i="4"/>
  <c r="H4177" i="4" s="1"/>
  <c r="D4177" i="4"/>
  <c r="E4177" i="4"/>
  <c r="F4177" i="4"/>
  <c r="G4177" i="4"/>
  <c r="C4178" i="4"/>
  <c r="H4178" i="4" s="1"/>
  <c r="D4178" i="4"/>
  <c r="E4178" i="4"/>
  <c r="F4178" i="4"/>
  <c r="G4178" i="4"/>
  <c r="C4179" i="4"/>
  <c r="H4179" i="4" s="1"/>
  <c r="D4179" i="4"/>
  <c r="E4179" i="4"/>
  <c r="F4179" i="4"/>
  <c r="G4179" i="4"/>
  <c r="C4180" i="4"/>
  <c r="H4180" i="4" s="1"/>
  <c r="D4180" i="4"/>
  <c r="E4180" i="4"/>
  <c r="F4180" i="4"/>
  <c r="G4180" i="4"/>
  <c r="C4181" i="4"/>
  <c r="H4181" i="4" s="1"/>
  <c r="D4181" i="4"/>
  <c r="E4181" i="4"/>
  <c r="F4181" i="4"/>
  <c r="G4181" i="4"/>
  <c r="C4182" i="4"/>
  <c r="H4182" i="4" s="1"/>
  <c r="D4182" i="4"/>
  <c r="E4182" i="4"/>
  <c r="F4182" i="4"/>
  <c r="G4182" i="4"/>
  <c r="C4183" i="4"/>
  <c r="H4183" i="4" s="1"/>
  <c r="D4183" i="4"/>
  <c r="E4183" i="4"/>
  <c r="F4183" i="4"/>
  <c r="G4183" i="4"/>
  <c r="C4184" i="4"/>
  <c r="H4184" i="4" s="1"/>
  <c r="D4184" i="4"/>
  <c r="E4184" i="4"/>
  <c r="F4184" i="4"/>
  <c r="G4184" i="4"/>
  <c r="C4185" i="4"/>
  <c r="H4185" i="4" s="1"/>
  <c r="D4185" i="4"/>
  <c r="E4185" i="4"/>
  <c r="F4185" i="4"/>
  <c r="G4185" i="4"/>
  <c r="C4186" i="4"/>
  <c r="H4186" i="4" s="1"/>
  <c r="D4186" i="4"/>
  <c r="E4186" i="4"/>
  <c r="F4186" i="4"/>
  <c r="G4186" i="4"/>
  <c r="C4187" i="4"/>
  <c r="H4187" i="4" s="1"/>
  <c r="D4187" i="4"/>
  <c r="E4187" i="4"/>
  <c r="F4187" i="4"/>
  <c r="G4187" i="4"/>
  <c r="C4188" i="4"/>
  <c r="H4188" i="4" s="1"/>
  <c r="D4188" i="4"/>
  <c r="E4188" i="4"/>
  <c r="F4188" i="4"/>
  <c r="G4188" i="4"/>
  <c r="C4189" i="4"/>
  <c r="H4189" i="4" s="1"/>
  <c r="D4189" i="4"/>
  <c r="E4189" i="4"/>
  <c r="F4189" i="4"/>
  <c r="G4189" i="4"/>
  <c r="C4190" i="4"/>
  <c r="H4190" i="4" s="1"/>
  <c r="D4190" i="4"/>
  <c r="E4190" i="4"/>
  <c r="F4190" i="4"/>
  <c r="G4190" i="4"/>
  <c r="C4191" i="4"/>
  <c r="H4191" i="4" s="1"/>
  <c r="D4191" i="4"/>
  <c r="E4191" i="4"/>
  <c r="F4191" i="4"/>
  <c r="G4191" i="4"/>
  <c r="C4192" i="4"/>
  <c r="H4192" i="4" s="1"/>
  <c r="D4192" i="4"/>
  <c r="E4192" i="4"/>
  <c r="F4192" i="4"/>
  <c r="G4192" i="4"/>
  <c r="C4193" i="4"/>
  <c r="H4193" i="4" s="1"/>
  <c r="D4193" i="4"/>
  <c r="E4193" i="4"/>
  <c r="F4193" i="4"/>
  <c r="G4193" i="4"/>
  <c r="C4194" i="4"/>
  <c r="H4194" i="4" s="1"/>
  <c r="D4194" i="4"/>
  <c r="E4194" i="4"/>
  <c r="F4194" i="4"/>
  <c r="G4194" i="4"/>
  <c r="C4195" i="4"/>
  <c r="H4195" i="4" s="1"/>
  <c r="D4195" i="4"/>
  <c r="E4195" i="4"/>
  <c r="F4195" i="4"/>
  <c r="G4195" i="4"/>
  <c r="C4196" i="4"/>
  <c r="H4196" i="4" s="1"/>
  <c r="D4196" i="4"/>
  <c r="E4196" i="4"/>
  <c r="F4196" i="4"/>
  <c r="G4196" i="4"/>
  <c r="C4197" i="4"/>
  <c r="H4197" i="4" s="1"/>
  <c r="D4197" i="4"/>
  <c r="E4197" i="4"/>
  <c r="F4197" i="4"/>
  <c r="G4197" i="4"/>
  <c r="C4198" i="4"/>
  <c r="H4198" i="4" s="1"/>
  <c r="D4198" i="4"/>
  <c r="E4198" i="4"/>
  <c r="F4198" i="4"/>
  <c r="G4198" i="4"/>
  <c r="C4199" i="4"/>
  <c r="H4199" i="4" s="1"/>
  <c r="D4199" i="4"/>
  <c r="E4199" i="4"/>
  <c r="F4199" i="4"/>
  <c r="G4199" i="4"/>
  <c r="C4200" i="4"/>
  <c r="H4200" i="4" s="1"/>
  <c r="D4200" i="4"/>
  <c r="E4200" i="4"/>
  <c r="F4200" i="4"/>
  <c r="G4200" i="4"/>
  <c r="C4201" i="4"/>
  <c r="H4201" i="4" s="1"/>
  <c r="D4201" i="4"/>
  <c r="E4201" i="4"/>
  <c r="F4201" i="4"/>
  <c r="G4201" i="4"/>
  <c r="C4202" i="4"/>
  <c r="H4202" i="4" s="1"/>
  <c r="D4202" i="4"/>
  <c r="E4202" i="4"/>
  <c r="F4202" i="4"/>
  <c r="G4202" i="4"/>
  <c r="C4203" i="4"/>
  <c r="H4203" i="4" s="1"/>
  <c r="D4203" i="4"/>
  <c r="E4203" i="4"/>
  <c r="F4203" i="4"/>
  <c r="G4203" i="4"/>
  <c r="C4204" i="4"/>
  <c r="H4204" i="4" s="1"/>
  <c r="D4204" i="4"/>
  <c r="E4204" i="4"/>
  <c r="F4204" i="4"/>
  <c r="G4204" i="4"/>
  <c r="C4205" i="4"/>
  <c r="H4205" i="4" s="1"/>
  <c r="D4205" i="4"/>
  <c r="E4205" i="4"/>
  <c r="F4205" i="4"/>
  <c r="G4205" i="4"/>
  <c r="C4206" i="4"/>
  <c r="H4206" i="4" s="1"/>
  <c r="D4206" i="4"/>
  <c r="E4206" i="4"/>
  <c r="F4206" i="4"/>
  <c r="G4206" i="4"/>
  <c r="C4207" i="4"/>
  <c r="H4207" i="4" s="1"/>
  <c r="D4207" i="4"/>
  <c r="E4207" i="4"/>
  <c r="F4207" i="4"/>
  <c r="G4207" i="4"/>
  <c r="C4208" i="4"/>
  <c r="H4208" i="4" s="1"/>
  <c r="D4208" i="4"/>
  <c r="E4208" i="4"/>
  <c r="F4208" i="4"/>
  <c r="G4208" i="4"/>
  <c r="C4209" i="4"/>
  <c r="H4209" i="4" s="1"/>
  <c r="D4209" i="4"/>
  <c r="E4209" i="4"/>
  <c r="F4209" i="4"/>
  <c r="G4209" i="4"/>
  <c r="C4210" i="4"/>
  <c r="H4210" i="4" s="1"/>
  <c r="D4210" i="4"/>
  <c r="E4210" i="4"/>
  <c r="F4210" i="4"/>
  <c r="G4210" i="4"/>
  <c r="C4211" i="4"/>
  <c r="H4211" i="4" s="1"/>
  <c r="D4211" i="4"/>
  <c r="E4211" i="4"/>
  <c r="F4211" i="4"/>
  <c r="G4211" i="4"/>
  <c r="C4212" i="4"/>
  <c r="H4212" i="4" s="1"/>
  <c r="D4212" i="4"/>
  <c r="E4212" i="4"/>
  <c r="F4212" i="4"/>
  <c r="G4212" i="4"/>
  <c r="C4213" i="4"/>
  <c r="H4213" i="4" s="1"/>
  <c r="D4213" i="4"/>
  <c r="E4213" i="4"/>
  <c r="F4213" i="4"/>
  <c r="G4213" i="4"/>
  <c r="C4214" i="4"/>
  <c r="H4214" i="4" s="1"/>
  <c r="D4214" i="4"/>
  <c r="E4214" i="4"/>
  <c r="F4214" i="4"/>
  <c r="G4214" i="4"/>
  <c r="C4215" i="4"/>
  <c r="H4215" i="4" s="1"/>
  <c r="D4215" i="4"/>
  <c r="E4215" i="4"/>
  <c r="F4215" i="4"/>
  <c r="G4215" i="4"/>
  <c r="C4216" i="4"/>
  <c r="H4216" i="4" s="1"/>
  <c r="D4216" i="4"/>
  <c r="E4216" i="4"/>
  <c r="F4216" i="4"/>
  <c r="G4216" i="4"/>
  <c r="C4217" i="4"/>
  <c r="H4217" i="4" s="1"/>
  <c r="D4217" i="4"/>
  <c r="E4217" i="4"/>
  <c r="F4217" i="4"/>
  <c r="G4217" i="4"/>
  <c r="C4218" i="4"/>
  <c r="H4218" i="4" s="1"/>
  <c r="D4218" i="4"/>
  <c r="E4218" i="4"/>
  <c r="F4218" i="4"/>
  <c r="G4218" i="4"/>
  <c r="C4219" i="4"/>
  <c r="H4219" i="4" s="1"/>
  <c r="D4219" i="4"/>
  <c r="E4219" i="4"/>
  <c r="F4219" i="4"/>
  <c r="G4219" i="4"/>
  <c r="C4220" i="4"/>
  <c r="H4220" i="4" s="1"/>
  <c r="D4220" i="4"/>
  <c r="E4220" i="4"/>
  <c r="F4220" i="4"/>
  <c r="G4220" i="4"/>
  <c r="C4221" i="4"/>
  <c r="H4221" i="4" s="1"/>
  <c r="D4221" i="4"/>
  <c r="E4221" i="4"/>
  <c r="F4221" i="4"/>
  <c r="G4221" i="4"/>
  <c r="C4222" i="4"/>
  <c r="H4222" i="4" s="1"/>
  <c r="D4222" i="4"/>
  <c r="E4222" i="4"/>
  <c r="F4222" i="4"/>
  <c r="G4222" i="4"/>
  <c r="C4223" i="4"/>
  <c r="H4223" i="4" s="1"/>
  <c r="D4223" i="4"/>
  <c r="E4223" i="4"/>
  <c r="F4223" i="4"/>
  <c r="G4223" i="4"/>
  <c r="C4224" i="4"/>
  <c r="H4224" i="4" s="1"/>
  <c r="D4224" i="4"/>
  <c r="E4224" i="4"/>
  <c r="F4224" i="4"/>
  <c r="G4224" i="4"/>
  <c r="C4225" i="4"/>
  <c r="H4225" i="4" s="1"/>
  <c r="D4225" i="4"/>
  <c r="E4225" i="4"/>
  <c r="F4225" i="4"/>
  <c r="G4225" i="4"/>
  <c r="C4226" i="4"/>
  <c r="H4226" i="4" s="1"/>
  <c r="D4226" i="4"/>
  <c r="E4226" i="4"/>
  <c r="F4226" i="4"/>
  <c r="G4226" i="4"/>
  <c r="C4227" i="4"/>
  <c r="H4227" i="4" s="1"/>
  <c r="D4227" i="4"/>
  <c r="E4227" i="4"/>
  <c r="F4227" i="4"/>
  <c r="G4227" i="4"/>
  <c r="C4228" i="4"/>
  <c r="H4228" i="4" s="1"/>
  <c r="D4228" i="4"/>
  <c r="E4228" i="4"/>
  <c r="F4228" i="4"/>
  <c r="G4228" i="4"/>
  <c r="C4229" i="4"/>
  <c r="H4229" i="4" s="1"/>
  <c r="D4229" i="4"/>
  <c r="E4229" i="4"/>
  <c r="F4229" i="4"/>
  <c r="G4229" i="4"/>
  <c r="C4230" i="4"/>
  <c r="H4230" i="4" s="1"/>
  <c r="D4230" i="4"/>
  <c r="E4230" i="4"/>
  <c r="F4230" i="4"/>
  <c r="G4230" i="4"/>
  <c r="C4231" i="4"/>
  <c r="H4231" i="4" s="1"/>
  <c r="D4231" i="4"/>
  <c r="E4231" i="4"/>
  <c r="F4231" i="4"/>
  <c r="G4231" i="4"/>
  <c r="C4232" i="4"/>
  <c r="H4232" i="4" s="1"/>
  <c r="D4232" i="4"/>
  <c r="E4232" i="4"/>
  <c r="F4232" i="4"/>
  <c r="G4232" i="4"/>
  <c r="C4233" i="4"/>
  <c r="H4233" i="4" s="1"/>
  <c r="D4233" i="4"/>
  <c r="E4233" i="4"/>
  <c r="F4233" i="4"/>
  <c r="G4233" i="4"/>
  <c r="C4234" i="4"/>
  <c r="H4234" i="4" s="1"/>
  <c r="D4234" i="4"/>
  <c r="E4234" i="4"/>
  <c r="F4234" i="4"/>
  <c r="G4234" i="4"/>
  <c r="C4235" i="4"/>
  <c r="H4235" i="4" s="1"/>
  <c r="D4235" i="4"/>
  <c r="E4235" i="4"/>
  <c r="F4235" i="4"/>
  <c r="G4235" i="4"/>
  <c r="C4236" i="4"/>
  <c r="H4236" i="4" s="1"/>
  <c r="D4236" i="4"/>
  <c r="E4236" i="4"/>
  <c r="F4236" i="4"/>
  <c r="G4236" i="4"/>
  <c r="C4237" i="4"/>
  <c r="H4237" i="4" s="1"/>
  <c r="D4237" i="4"/>
  <c r="E4237" i="4"/>
  <c r="F4237" i="4"/>
  <c r="G4237" i="4"/>
  <c r="C4238" i="4"/>
  <c r="H4238" i="4" s="1"/>
  <c r="D4238" i="4"/>
  <c r="E4238" i="4"/>
  <c r="F4238" i="4"/>
  <c r="G4238" i="4"/>
  <c r="C4239" i="4"/>
  <c r="H4239" i="4" s="1"/>
  <c r="D4239" i="4"/>
  <c r="E4239" i="4"/>
  <c r="F4239" i="4"/>
  <c r="G4239" i="4"/>
  <c r="C4240" i="4"/>
  <c r="H4240" i="4" s="1"/>
  <c r="D4240" i="4"/>
  <c r="E4240" i="4"/>
  <c r="F4240" i="4"/>
  <c r="G4240" i="4"/>
  <c r="C4241" i="4"/>
  <c r="H4241" i="4" s="1"/>
  <c r="D4241" i="4"/>
  <c r="E4241" i="4"/>
  <c r="F4241" i="4"/>
  <c r="G4241" i="4"/>
  <c r="C4242" i="4"/>
  <c r="H4242" i="4" s="1"/>
  <c r="D4242" i="4"/>
  <c r="E4242" i="4"/>
  <c r="F4242" i="4"/>
  <c r="G4242" i="4"/>
  <c r="C4243" i="4"/>
  <c r="H4243" i="4" s="1"/>
  <c r="D4243" i="4"/>
  <c r="E4243" i="4"/>
  <c r="F4243" i="4"/>
  <c r="G4243" i="4"/>
  <c r="C4244" i="4"/>
  <c r="H4244" i="4" s="1"/>
  <c r="D4244" i="4"/>
  <c r="E4244" i="4"/>
  <c r="F4244" i="4"/>
  <c r="G4244" i="4"/>
  <c r="C4245" i="4"/>
  <c r="H4245" i="4" s="1"/>
  <c r="D4245" i="4"/>
  <c r="E4245" i="4"/>
  <c r="F4245" i="4"/>
  <c r="G4245" i="4"/>
  <c r="C4246" i="4"/>
  <c r="H4246" i="4" s="1"/>
  <c r="D4246" i="4"/>
  <c r="E4246" i="4"/>
  <c r="F4246" i="4"/>
  <c r="G4246" i="4"/>
  <c r="C4247" i="4"/>
  <c r="H4247" i="4" s="1"/>
  <c r="D4247" i="4"/>
  <c r="E4247" i="4"/>
  <c r="F4247" i="4"/>
  <c r="G4247" i="4"/>
  <c r="C4248" i="4"/>
  <c r="H4248" i="4" s="1"/>
  <c r="D4248" i="4"/>
  <c r="E4248" i="4"/>
  <c r="F4248" i="4"/>
  <c r="G4248" i="4"/>
  <c r="C4249" i="4"/>
  <c r="H4249" i="4" s="1"/>
  <c r="D4249" i="4"/>
  <c r="E4249" i="4"/>
  <c r="F4249" i="4"/>
  <c r="G4249" i="4"/>
  <c r="C4250" i="4"/>
  <c r="H4250" i="4" s="1"/>
  <c r="D4250" i="4"/>
  <c r="E4250" i="4"/>
  <c r="F4250" i="4"/>
  <c r="G4250" i="4"/>
  <c r="C4251" i="4"/>
  <c r="H4251" i="4" s="1"/>
  <c r="D4251" i="4"/>
  <c r="E4251" i="4"/>
  <c r="F4251" i="4"/>
  <c r="G4251" i="4"/>
  <c r="C4252" i="4"/>
  <c r="H4252" i="4" s="1"/>
  <c r="D4252" i="4"/>
  <c r="E4252" i="4"/>
  <c r="F4252" i="4"/>
  <c r="G4252" i="4"/>
  <c r="C4253" i="4"/>
  <c r="H4253" i="4" s="1"/>
  <c r="D4253" i="4"/>
  <c r="E4253" i="4"/>
  <c r="F4253" i="4"/>
  <c r="G4253" i="4"/>
  <c r="C4254" i="4"/>
  <c r="H4254" i="4" s="1"/>
  <c r="D4254" i="4"/>
  <c r="E4254" i="4"/>
  <c r="F4254" i="4"/>
  <c r="G4254" i="4"/>
  <c r="C4255" i="4"/>
  <c r="H4255" i="4" s="1"/>
  <c r="D4255" i="4"/>
  <c r="E4255" i="4"/>
  <c r="F4255" i="4"/>
  <c r="G4255" i="4"/>
  <c r="C4256" i="4"/>
  <c r="H4256" i="4" s="1"/>
  <c r="D4256" i="4"/>
  <c r="E4256" i="4"/>
  <c r="F4256" i="4"/>
  <c r="G4256" i="4"/>
  <c r="C4257" i="4"/>
  <c r="H4257" i="4" s="1"/>
  <c r="D4257" i="4"/>
  <c r="E4257" i="4"/>
  <c r="F4257" i="4"/>
  <c r="G4257" i="4"/>
  <c r="C4258" i="4"/>
  <c r="H4258" i="4" s="1"/>
  <c r="D4258" i="4"/>
  <c r="E4258" i="4"/>
  <c r="F4258" i="4"/>
  <c r="G4258" i="4"/>
  <c r="C4259" i="4"/>
  <c r="H4259" i="4" s="1"/>
  <c r="D4259" i="4"/>
  <c r="E4259" i="4"/>
  <c r="F4259" i="4"/>
  <c r="G4259" i="4"/>
  <c r="C4260" i="4"/>
  <c r="H4260" i="4" s="1"/>
  <c r="D4260" i="4"/>
  <c r="E4260" i="4"/>
  <c r="F4260" i="4"/>
  <c r="G4260" i="4"/>
  <c r="C4261" i="4"/>
  <c r="H4261" i="4" s="1"/>
  <c r="D4261" i="4"/>
  <c r="E4261" i="4"/>
  <c r="F4261" i="4"/>
  <c r="G4261" i="4"/>
  <c r="C4262" i="4"/>
  <c r="H4262" i="4" s="1"/>
  <c r="D4262" i="4"/>
  <c r="E4262" i="4"/>
  <c r="F4262" i="4"/>
  <c r="G4262" i="4"/>
  <c r="C4263" i="4"/>
  <c r="H4263" i="4" s="1"/>
  <c r="D4263" i="4"/>
  <c r="E4263" i="4"/>
  <c r="F4263" i="4"/>
  <c r="G4263" i="4"/>
  <c r="C4264" i="4"/>
  <c r="H4264" i="4" s="1"/>
  <c r="D4264" i="4"/>
  <c r="E4264" i="4"/>
  <c r="F4264" i="4"/>
  <c r="G4264" i="4"/>
  <c r="C4265" i="4"/>
  <c r="H4265" i="4" s="1"/>
  <c r="D4265" i="4"/>
  <c r="E4265" i="4"/>
  <c r="F4265" i="4"/>
  <c r="G4265" i="4"/>
  <c r="C4266" i="4"/>
  <c r="H4266" i="4" s="1"/>
  <c r="D4266" i="4"/>
  <c r="E4266" i="4"/>
  <c r="F4266" i="4"/>
  <c r="G4266" i="4"/>
  <c r="C4267" i="4"/>
  <c r="H4267" i="4" s="1"/>
  <c r="D4267" i="4"/>
  <c r="E4267" i="4"/>
  <c r="F4267" i="4"/>
  <c r="G4267" i="4"/>
  <c r="C4268" i="4"/>
  <c r="H4268" i="4" s="1"/>
  <c r="D4268" i="4"/>
  <c r="E4268" i="4"/>
  <c r="F4268" i="4"/>
  <c r="G4268" i="4"/>
  <c r="C4269" i="4"/>
  <c r="H4269" i="4" s="1"/>
  <c r="D4269" i="4"/>
  <c r="E4269" i="4"/>
  <c r="F4269" i="4"/>
  <c r="G4269" i="4"/>
  <c r="C4270" i="4"/>
  <c r="H4270" i="4" s="1"/>
  <c r="D4270" i="4"/>
  <c r="E4270" i="4"/>
  <c r="F4270" i="4"/>
  <c r="G4270" i="4"/>
  <c r="C4271" i="4"/>
  <c r="H4271" i="4" s="1"/>
  <c r="D4271" i="4"/>
  <c r="E4271" i="4"/>
  <c r="F4271" i="4"/>
  <c r="G4271" i="4"/>
  <c r="C4272" i="4"/>
  <c r="H4272" i="4" s="1"/>
  <c r="D4272" i="4"/>
  <c r="E4272" i="4"/>
  <c r="F4272" i="4"/>
  <c r="G4272" i="4"/>
  <c r="C4273" i="4"/>
  <c r="H4273" i="4" s="1"/>
  <c r="D4273" i="4"/>
  <c r="E4273" i="4"/>
  <c r="F4273" i="4"/>
  <c r="G4273" i="4"/>
  <c r="C4274" i="4"/>
  <c r="H4274" i="4" s="1"/>
  <c r="D4274" i="4"/>
  <c r="E4274" i="4"/>
  <c r="F4274" i="4"/>
  <c r="G4274" i="4"/>
  <c r="C4275" i="4"/>
  <c r="H4275" i="4" s="1"/>
  <c r="D4275" i="4"/>
  <c r="E4275" i="4"/>
  <c r="F4275" i="4"/>
  <c r="G4275" i="4"/>
  <c r="C4276" i="4"/>
  <c r="H4276" i="4" s="1"/>
  <c r="D4276" i="4"/>
  <c r="E4276" i="4"/>
  <c r="F4276" i="4"/>
  <c r="G4276" i="4"/>
  <c r="C4277" i="4"/>
  <c r="H4277" i="4" s="1"/>
  <c r="D4277" i="4"/>
  <c r="E4277" i="4"/>
  <c r="F4277" i="4"/>
  <c r="G4277" i="4"/>
  <c r="C4278" i="4"/>
  <c r="H4278" i="4" s="1"/>
  <c r="D4278" i="4"/>
  <c r="E4278" i="4"/>
  <c r="F4278" i="4"/>
  <c r="G4278" i="4"/>
  <c r="C4279" i="4"/>
  <c r="H4279" i="4" s="1"/>
  <c r="D4279" i="4"/>
  <c r="E4279" i="4"/>
  <c r="F4279" i="4"/>
  <c r="G4279" i="4"/>
  <c r="C4280" i="4"/>
  <c r="H4280" i="4" s="1"/>
  <c r="D4280" i="4"/>
  <c r="E4280" i="4"/>
  <c r="F4280" i="4"/>
  <c r="G4280" i="4"/>
  <c r="C4281" i="4"/>
  <c r="H4281" i="4" s="1"/>
  <c r="D4281" i="4"/>
  <c r="E4281" i="4"/>
  <c r="F4281" i="4"/>
  <c r="G4281" i="4"/>
  <c r="C4282" i="4"/>
  <c r="H4282" i="4" s="1"/>
  <c r="D4282" i="4"/>
  <c r="E4282" i="4"/>
  <c r="F4282" i="4"/>
  <c r="G4282" i="4"/>
  <c r="C4283" i="4"/>
  <c r="H4283" i="4" s="1"/>
  <c r="D4283" i="4"/>
  <c r="E4283" i="4"/>
  <c r="F4283" i="4"/>
  <c r="G4283" i="4"/>
  <c r="C4284" i="4"/>
  <c r="H4284" i="4" s="1"/>
  <c r="D4284" i="4"/>
  <c r="E4284" i="4"/>
  <c r="F4284" i="4"/>
  <c r="G4284" i="4"/>
  <c r="C4285" i="4"/>
  <c r="H4285" i="4" s="1"/>
  <c r="D4285" i="4"/>
  <c r="E4285" i="4"/>
  <c r="F4285" i="4"/>
  <c r="G4285" i="4"/>
  <c r="C4286" i="4"/>
  <c r="H4286" i="4" s="1"/>
  <c r="D4286" i="4"/>
  <c r="E4286" i="4"/>
  <c r="F4286" i="4"/>
  <c r="G4286" i="4"/>
  <c r="C4287" i="4"/>
  <c r="H4287" i="4" s="1"/>
  <c r="D4287" i="4"/>
  <c r="E4287" i="4"/>
  <c r="F4287" i="4"/>
  <c r="G4287" i="4"/>
  <c r="C4288" i="4"/>
  <c r="H4288" i="4" s="1"/>
  <c r="D4288" i="4"/>
  <c r="E4288" i="4"/>
  <c r="F4288" i="4"/>
  <c r="G4288" i="4"/>
  <c r="C4289" i="4"/>
  <c r="H4289" i="4" s="1"/>
  <c r="D4289" i="4"/>
  <c r="E4289" i="4"/>
  <c r="F4289" i="4"/>
  <c r="G4289" i="4"/>
  <c r="C4290" i="4"/>
  <c r="H4290" i="4" s="1"/>
  <c r="D4290" i="4"/>
  <c r="E4290" i="4"/>
  <c r="F4290" i="4"/>
  <c r="G4290" i="4"/>
  <c r="C4291" i="4"/>
  <c r="H4291" i="4" s="1"/>
  <c r="D4291" i="4"/>
  <c r="E4291" i="4"/>
  <c r="F4291" i="4"/>
  <c r="G4291" i="4"/>
  <c r="C4292" i="4"/>
  <c r="H4292" i="4" s="1"/>
  <c r="D4292" i="4"/>
  <c r="E4292" i="4"/>
  <c r="F4292" i="4"/>
  <c r="G4292" i="4"/>
  <c r="C4293" i="4"/>
  <c r="H4293" i="4" s="1"/>
  <c r="D4293" i="4"/>
  <c r="E4293" i="4"/>
  <c r="F4293" i="4"/>
  <c r="G4293" i="4"/>
  <c r="C4294" i="4"/>
  <c r="H4294" i="4" s="1"/>
  <c r="D4294" i="4"/>
  <c r="E4294" i="4"/>
  <c r="F4294" i="4"/>
  <c r="G4294" i="4"/>
  <c r="C4295" i="4"/>
  <c r="H4295" i="4" s="1"/>
  <c r="D4295" i="4"/>
  <c r="E4295" i="4"/>
  <c r="F4295" i="4"/>
  <c r="G4295" i="4"/>
  <c r="C4296" i="4"/>
  <c r="H4296" i="4" s="1"/>
  <c r="D4296" i="4"/>
  <c r="E4296" i="4"/>
  <c r="F4296" i="4"/>
  <c r="G4296" i="4"/>
  <c r="C4297" i="4"/>
  <c r="H4297" i="4" s="1"/>
  <c r="D4297" i="4"/>
  <c r="E4297" i="4"/>
  <c r="F4297" i="4"/>
  <c r="G4297" i="4"/>
  <c r="C4298" i="4"/>
  <c r="H4298" i="4" s="1"/>
  <c r="D4298" i="4"/>
  <c r="E4298" i="4"/>
  <c r="F4298" i="4"/>
  <c r="G4298" i="4"/>
  <c r="C4299" i="4"/>
  <c r="H4299" i="4" s="1"/>
  <c r="D4299" i="4"/>
  <c r="E4299" i="4"/>
  <c r="F4299" i="4"/>
  <c r="G4299" i="4"/>
  <c r="C4300" i="4"/>
  <c r="H4300" i="4" s="1"/>
  <c r="D4300" i="4"/>
  <c r="E4300" i="4"/>
  <c r="F4300" i="4"/>
  <c r="G4300" i="4"/>
  <c r="C4301" i="4"/>
  <c r="H4301" i="4" s="1"/>
  <c r="D4301" i="4"/>
  <c r="E4301" i="4"/>
  <c r="F4301" i="4"/>
  <c r="G4301" i="4"/>
  <c r="C4302" i="4"/>
  <c r="H4302" i="4" s="1"/>
  <c r="D4302" i="4"/>
  <c r="E4302" i="4"/>
  <c r="F4302" i="4"/>
  <c r="G4302" i="4"/>
  <c r="C4303" i="4"/>
  <c r="H4303" i="4" s="1"/>
  <c r="D4303" i="4"/>
  <c r="E4303" i="4"/>
  <c r="F4303" i="4"/>
  <c r="G4303" i="4"/>
  <c r="C4304" i="4"/>
  <c r="H4304" i="4" s="1"/>
  <c r="D4304" i="4"/>
  <c r="E4304" i="4"/>
  <c r="F4304" i="4"/>
  <c r="G4304" i="4"/>
  <c r="C4305" i="4"/>
  <c r="H4305" i="4" s="1"/>
  <c r="D4305" i="4"/>
  <c r="E4305" i="4"/>
  <c r="F4305" i="4"/>
  <c r="G4305" i="4"/>
  <c r="C4306" i="4"/>
  <c r="H4306" i="4" s="1"/>
  <c r="D4306" i="4"/>
  <c r="E4306" i="4"/>
  <c r="F4306" i="4"/>
  <c r="G4306" i="4"/>
  <c r="C4307" i="4"/>
  <c r="H4307" i="4" s="1"/>
  <c r="D4307" i="4"/>
  <c r="E4307" i="4"/>
  <c r="F4307" i="4"/>
  <c r="G4307" i="4"/>
  <c r="C4308" i="4"/>
  <c r="H4308" i="4" s="1"/>
  <c r="D4308" i="4"/>
  <c r="E4308" i="4"/>
  <c r="F4308" i="4"/>
  <c r="G4308" i="4"/>
  <c r="C4309" i="4"/>
  <c r="H4309" i="4" s="1"/>
  <c r="D4309" i="4"/>
  <c r="E4309" i="4"/>
  <c r="F4309" i="4"/>
  <c r="G4309" i="4"/>
  <c r="C4310" i="4"/>
  <c r="H4310" i="4" s="1"/>
  <c r="D4310" i="4"/>
  <c r="E4310" i="4"/>
  <c r="F4310" i="4"/>
  <c r="G4310" i="4"/>
  <c r="C4311" i="4"/>
  <c r="H4311" i="4" s="1"/>
  <c r="D4311" i="4"/>
  <c r="E4311" i="4"/>
  <c r="F4311" i="4"/>
  <c r="G4311" i="4"/>
  <c r="C4312" i="4"/>
  <c r="H4312" i="4" s="1"/>
  <c r="D4312" i="4"/>
  <c r="E4312" i="4"/>
  <c r="F4312" i="4"/>
  <c r="G4312" i="4"/>
  <c r="C4313" i="4"/>
  <c r="H4313" i="4" s="1"/>
  <c r="D4313" i="4"/>
  <c r="E4313" i="4"/>
  <c r="F4313" i="4"/>
  <c r="G4313" i="4"/>
  <c r="C4314" i="4"/>
  <c r="H4314" i="4" s="1"/>
  <c r="D4314" i="4"/>
  <c r="E4314" i="4"/>
  <c r="F4314" i="4"/>
  <c r="G4314" i="4"/>
  <c r="C4315" i="4"/>
  <c r="H4315" i="4" s="1"/>
  <c r="D4315" i="4"/>
  <c r="E4315" i="4"/>
  <c r="F4315" i="4"/>
  <c r="G4315" i="4"/>
  <c r="C4316" i="4"/>
  <c r="H4316" i="4" s="1"/>
  <c r="D4316" i="4"/>
  <c r="E4316" i="4"/>
  <c r="F4316" i="4"/>
  <c r="G4316" i="4"/>
  <c r="C4317" i="4"/>
  <c r="H4317" i="4" s="1"/>
  <c r="D4317" i="4"/>
  <c r="E4317" i="4"/>
  <c r="F4317" i="4"/>
  <c r="G4317" i="4"/>
  <c r="C4318" i="4"/>
  <c r="H4318" i="4" s="1"/>
  <c r="D4318" i="4"/>
  <c r="E4318" i="4"/>
  <c r="F4318" i="4"/>
  <c r="G4318" i="4"/>
  <c r="C4319" i="4"/>
  <c r="H4319" i="4" s="1"/>
  <c r="D4319" i="4"/>
  <c r="E4319" i="4"/>
  <c r="F4319" i="4"/>
  <c r="G4319" i="4"/>
  <c r="C4320" i="4"/>
  <c r="H4320" i="4" s="1"/>
  <c r="D4320" i="4"/>
  <c r="E4320" i="4"/>
  <c r="F4320" i="4"/>
  <c r="G4320" i="4"/>
  <c r="C4321" i="4"/>
  <c r="H4321" i="4" s="1"/>
  <c r="D4321" i="4"/>
  <c r="E4321" i="4"/>
  <c r="F4321" i="4"/>
  <c r="G4321" i="4"/>
  <c r="C4322" i="4"/>
  <c r="H4322" i="4" s="1"/>
  <c r="D4322" i="4"/>
  <c r="E4322" i="4"/>
  <c r="F4322" i="4"/>
  <c r="G4322" i="4"/>
  <c r="C4323" i="4"/>
  <c r="H4323" i="4" s="1"/>
  <c r="D4323" i="4"/>
  <c r="E4323" i="4"/>
  <c r="F4323" i="4"/>
  <c r="G4323" i="4"/>
  <c r="C4324" i="4"/>
  <c r="H4324" i="4" s="1"/>
  <c r="D4324" i="4"/>
  <c r="E4324" i="4"/>
  <c r="F4324" i="4"/>
  <c r="G4324" i="4"/>
  <c r="C4325" i="4"/>
  <c r="H4325" i="4" s="1"/>
  <c r="D4325" i="4"/>
  <c r="E4325" i="4"/>
  <c r="F4325" i="4"/>
  <c r="G4325" i="4"/>
  <c r="C4326" i="4"/>
  <c r="H4326" i="4" s="1"/>
  <c r="D4326" i="4"/>
  <c r="E4326" i="4"/>
  <c r="F4326" i="4"/>
  <c r="G4326" i="4"/>
  <c r="C4327" i="4"/>
  <c r="H4327" i="4" s="1"/>
  <c r="D4327" i="4"/>
  <c r="E4327" i="4"/>
  <c r="F4327" i="4"/>
  <c r="G4327" i="4"/>
  <c r="C4328" i="4"/>
  <c r="H4328" i="4" s="1"/>
  <c r="D4328" i="4"/>
  <c r="E4328" i="4"/>
  <c r="F4328" i="4"/>
  <c r="G4328" i="4"/>
  <c r="C4329" i="4"/>
  <c r="H4329" i="4" s="1"/>
  <c r="D4329" i="4"/>
  <c r="E4329" i="4"/>
  <c r="F4329" i="4"/>
  <c r="G4329" i="4"/>
  <c r="C4330" i="4"/>
  <c r="H4330" i="4" s="1"/>
  <c r="D4330" i="4"/>
  <c r="E4330" i="4"/>
  <c r="F4330" i="4"/>
  <c r="G4330" i="4"/>
  <c r="C4331" i="4"/>
  <c r="H4331" i="4" s="1"/>
  <c r="D4331" i="4"/>
  <c r="E4331" i="4"/>
  <c r="F4331" i="4"/>
  <c r="G4331" i="4"/>
  <c r="C4332" i="4"/>
  <c r="H4332" i="4" s="1"/>
  <c r="D4332" i="4"/>
  <c r="E4332" i="4"/>
  <c r="F4332" i="4"/>
  <c r="G4332" i="4"/>
  <c r="C4333" i="4"/>
  <c r="H4333" i="4" s="1"/>
  <c r="D4333" i="4"/>
  <c r="E4333" i="4"/>
  <c r="F4333" i="4"/>
  <c r="G4333" i="4"/>
  <c r="C4334" i="4"/>
  <c r="H4334" i="4" s="1"/>
  <c r="D4334" i="4"/>
  <c r="E4334" i="4"/>
  <c r="F4334" i="4"/>
  <c r="G4334" i="4"/>
  <c r="C4335" i="4"/>
  <c r="H4335" i="4" s="1"/>
  <c r="D4335" i="4"/>
  <c r="E4335" i="4"/>
  <c r="F4335" i="4"/>
  <c r="G4335" i="4"/>
  <c r="C4336" i="4"/>
  <c r="H4336" i="4" s="1"/>
  <c r="D4336" i="4"/>
  <c r="E4336" i="4"/>
  <c r="F4336" i="4"/>
  <c r="G4336" i="4"/>
  <c r="C4337" i="4"/>
  <c r="H4337" i="4" s="1"/>
  <c r="D4337" i="4"/>
  <c r="E4337" i="4"/>
  <c r="F4337" i="4"/>
  <c r="G4337" i="4"/>
  <c r="C4338" i="4"/>
  <c r="H4338" i="4" s="1"/>
  <c r="D4338" i="4"/>
  <c r="E4338" i="4"/>
  <c r="F4338" i="4"/>
  <c r="G4338" i="4"/>
  <c r="C4339" i="4"/>
  <c r="H4339" i="4" s="1"/>
  <c r="D4339" i="4"/>
  <c r="E4339" i="4"/>
  <c r="F4339" i="4"/>
  <c r="G4339" i="4"/>
  <c r="C4340" i="4"/>
  <c r="H4340" i="4" s="1"/>
  <c r="D4340" i="4"/>
  <c r="E4340" i="4"/>
  <c r="F4340" i="4"/>
  <c r="G4340" i="4"/>
  <c r="C4341" i="4"/>
  <c r="H4341" i="4" s="1"/>
  <c r="D4341" i="4"/>
  <c r="E4341" i="4"/>
  <c r="F4341" i="4"/>
  <c r="G4341" i="4"/>
  <c r="C4342" i="4"/>
  <c r="H4342" i="4" s="1"/>
  <c r="D4342" i="4"/>
  <c r="E4342" i="4"/>
  <c r="F4342" i="4"/>
  <c r="G4342" i="4"/>
  <c r="C4343" i="4"/>
  <c r="H4343" i="4" s="1"/>
  <c r="D4343" i="4"/>
  <c r="E4343" i="4"/>
  <c r="F4343" i="4"/>
  <c r="G4343" i="4"/>
  <c r="C4344" i="4"/>
  <c r="H4344" i="4" s="1"/>
  <c r="D4344" i="4"/>
  <c r="E4344" i="4"/>
  <c r="F4344" i="4"/>
  <c r="G4344" i="4"/>
  <c r="C4345" i="4"/>
  <c r="H4345" i="4" s="1"/>
  <c r="D4345" i="4"/>
  <c r="E4345" i="4"/>
  <c r="F4345" i="4"/>
  <c r="G4345" i="4"/>
  <c r="C4346" i="4"/>
  <c r="H4346" i="4" s="1"/>
  <c r="D4346" i="4"/>
  <c r="E4346" i="4"/>
  <c r="F4346" i="4"/>
  <c r="G4346" i="4"/>
  <c r="C4347" i="4"/>
  <c r="H4347" i="4" s="1"/>
  <c r="D4347" i="4"/>
  <c r="E4347" i="4"/>
  <c r="F4347" i="4"/>
  <c r="G4347" i="4"/>
  <c r="C4348" i="4"/>
  <c r="H4348" i="4" s="1"/>
  <c r="D4348" i="4"/>
  <c r="E4348" i="4"/>
  <c r="F4348" i="4"/>
  <c r="G4348" i="4"/>
  <c r="C4349" i="4"/>
  <c r="H4349" i="4" s="1"/>
  <c r="D4349" i="4"/>
  <c r="E4349" i="4"/>
  <c r="F4349" i="4"/>
  <c r="G4349" i="4"/>
  <c r="C4350" i="4"/>
  <c r="H4350" i="4" s="1"/>
  <c r="D4350" i="4"/>
  <c r="E4350" i="4"/>
  <c r="F4350" i="4"/>
  <c r="G4350" i="4"/>
  <c r="C4351" i="4"/>
  <c r="H4351" i="4" s="1"/>
  <c r="D4351" i="4"/>
  <c r="E4351" i="4"/>
  <c r="F4351" i="4"/>
  <c r="G4351" i="4"/>
  <c r="C4352" i="4"/>
  <c r="H4352" i="4" s="1"/>
  <c r="D4352" i="4"/>
  <c r="E4352" i="4"/>
  <c r="F4352" i="4"/>
  <c r="G4352" i="4"/>
  <c r="C4353" i="4"/>
  <c r="H4353" i="4" s="1"/>
  <c r="D4353" i="4"/>
  <c r="E4353" i="4"/>
  <c r="F4353" i="4"/>
  <c r="G4353" i="4"/>
  <c r="C4354" i="4"/>
  <c r="H4354" i="4" s="1"/>
  <c r="D4354" i="4"/>
  <c r="E4354" i="4"/>
  <c r="F4354" i="4"/>
  <c r="G4354" i="4"/>
  <c r="C4355" i="4"/>
  <c r="H4355" i="4" s="1"/>
  <c r="D4355" i="4"/>
  <c r="E4355" i="4"/>
  <c r="F4355" i="4"/>
  <c r="G4355" i="4"/>
  <c r="C4356" i="4"/>
  <c r="H4356" i="4" s="1"/>
  <c r="D4356" i="4"/>
  <c r="E4356" i="4"/>
  <c r="F4356" i="4"/>
  <c r="G4356" i="4"/>
  <c r="C4357" i="4"/>
  <c r="H4357" i="4" s="1"/>
  <c r="D4357" i="4"/>
  <c r="E4357" i="4"/>
  <c r="F4357" i="4"/>
  <c r="G4357" i="4"/>
  <c r="C4358" i="4"/>
  <c r="H4358" i="4" s="1"/>
  <c r="D4358" i="4"/>
  <c r="E4358" i="4"/>
  <c r="F4358" i="4"/>
  <c r="G4358" i="4"/>
  <c r="C4359" i="4"/>
  <c r="H4359" i="4" s="1"/>
  <c r="D4359" i="4"/>
  <c r="E4359" i="4"/>
  <c r="F4359" i="4"/>
  <c r="G4359" i="4"/>
  <c r="C4360" i="4"/>
  <c r="H4360" i="4" s="1"/>
  <c r="D4360" i="4"/>
  <c r="E4360" i="4"/>
  <c r="F4360" i="4"/>
  <c r="G4360" i="4"/>
  <c r="C4361" i="4"/>
  <c r="H4361" i="4" s="1"/>
  <c r="D4361" i="4"/>
  <c r="E4361" i="4"/>
  <c r="F4361" i="4"/>
  <c r="G4361" i="4"/>
  <c r="C4362" i="4"/>
  <c r="H4362" i="4" s="1"/>
  <c r="D4362" i="4"/>
  <c r="E4362" i="4"/>
  <c r="F4362" i="4"/>
  <c r="G4362" i="4"/>
  <c r="C4363" i="4"/>
  <c r="H4363" i="4" s="1"/>
  <c r="D4363" i="4"/>
  <c r="E4363" i="4"/>
  <c r="F4363" i="4"/>
  <c r="G4363" i="4"/>
  <c r="C4364" i="4"/>
  <c r="H4364" i="4" s="1"/>
  <c r="D4364" i="4"/>
  <c r="E4364" i="4"/>
  <c r="F4364" i="4"/>
  <c r="G4364" i="4"/>
  <c r="C4365" i="4"/>
  <c r="H4365" i="4" s="1"/>
  <c r="D4365" i="4"/>
  <c r="E4365" i="4"/>
  <c r="F4365" i="4"/>
  <c r="G4365" i="4"/>
  <c r="C4366" i="4"/>
  <c r="H4366" i="4" s="1"/>
  <c r="D4366" i="4"/>
  <c r="E4366" i="4"/>
  <c r="F4366" i="4"/>
  <c r="G4366" i="4"/>
  <c r="C4367" i="4"/>
  <c r="H4367" i="4" s="1"/>
  <c r="D4367" i="4"/>
  <c r="E4367" i="4"/>
  <c r="F4367" i="4"/>
  <c r="G4367" i="4"/>
  <c r="C4368" i="4"/>
  <c r="H4368" i="4" s="1"/>
  <c r="D4368" i="4"/>
  <c r="E4368" i="4"/>
  <c r="F4368" i="4"/>
  <c r="G4368" i="4"/>
  <c r="C4369" i="4"/>
  <c r="H4369" i="4" s="1"/>
  <c r="D4369" i="4"/>
  <c r="E4369" i="4"/>
  <c r="F4369" i="4"/>
  <c r="G4369" i="4"/>
  <c r="C4370" i="4"/>
  <c r="H4370" i="4" s="1"/>
  <c r="D4370" i="4"/>
  <c r="E4370" i="4"/>
  <c r="F4370" i="4"/>
  <c r="G4370" i="4"/>
  <c r="C4371" i="4"/>
  <c r="H4371" i="4" s="1"/>
  <c r="D4371" i="4"/>
  <c r="E4371" i="4"/>
  <c r="F4371" i="4"/>
  <c r="G4371" i="4"/>
  <c r="C4372" i="4"/>
  <c r="H4372" i="4" s="1"/>
  <c r="D4372" i="4"/>
  <c r="E4372" i="4"/>
  <c r="F4372" i="4"/>
  <c r="G4372" i="4"/>
  <c r="C4373" i="4"/>
  <c r="H4373" i="4" s="1"/>
  <c r="D4373" i="4"/>
  <c r="E4373" i="4"/>
  <c r="F4373" i="4"/>
  <c r="G4373" i="4"/>
  <c r="C4374" i="4"/>
  <c r="H4374" i="4" s="1"/>
  <c r="D4374" i="4"/>
  <c r="E4374" i="4"/>
  <c r="F4374" i="4"/>
  <c r="G4374" i="4"/>
  <c r="C4375" i="4"/>
  <c r="H4375" i="4" s="1"/>
  <c r="D4375" i="4"/>
  <c r="E4375" i="4"/>
  <c r="F4375" i="4"/>
  <c r="G4375" i="4"/>
  <c r="C4376" i="4"/>
  <c r="H4376" i="4" s="1"/>
  <c r="D4376" i="4"/>
  <c r="E4376" i="4"/>
  <c r="F4376" i="4"/>
  <c r="G4376" i="4"/>
  <c r="C4377" i="4"/>
  <c r="H4377" i="4" s="1"/>
  <c r="D4377" i="4"/>
  <c r="E4377" i="4"/>
  <c r="F4377" i="4"/>
  <c r="G4377" i="4"/>
  <c r="C4378" i="4"/>
  <c r="H4378" i="4" s="1"/>
  <c r="D4378" i="4"/>
  <c r="E4378" i="4"/>
  <c r="F4378" i="4"/>
  <c r="G4378" i="4"/>
  <c r="C4379" i="4"/>
  <c r="H4379" i="4" s="1"/>
  <c r="D4379" i="4"/>
  <c r="E4379" i="4"/>
  <c r="F4379" i="4"/>
  <c r="G4379" i="4"/>
  <c r="C4380" i="4"/>
  <c r="H4380" i="4" s="1"/>
  <c r="D4380" i="4"/>
  <c r="E4380" i="4"/>
  <c r="F4380" i="4"/>
  <c r="G4380" i="4"/>
  <c r="C4381" i="4"/>
  <c r="H4381" i="4" s="1"/>
  <c r="D4381" i="4"/>
  <c r="E4381" i="4"/>
  <c r="F4381" i="4"/>
  <c r="G4381" i="4"/>
  <c r="C4382" i="4"/>
  <c r="H4382" i="4" s="1"/>
  <c r="D4382" i="4"/>
  <c r="E4382" i="4"/>
  <c r="F4382" i="4"/>
  <c r="G4382" i="4"/>
  <c r="C4383" i="4"/>
  <c r="H4383" i="4" s="1"/>
  <c r="D4383" i="4"/>
  <c r="E4383" i="4"/>
  <c r="F4383" i="4"/>
  <c r="G4383" i="4"/>
  <c r="C4384" i="4"/>
  <c r="H4384" i="4" s="1"/>
  <c r="D4384" i="4"/>
  <c r="E4384" i="4"/>
  <c r="F4384" i="4"/>
  <c r="G4384" i="4"/>
  <c r="C4385" i="4"/>
  <c r="H4385" i="4" s="1"/>
  <c r="D4385" i="4"/>
  <c r="E4385" i="4"/>
  <c r="F4385" i="4"/>
  <c r="G4385" i="4"/>
  <c r="C4386" i="4"/>
  <c r="H4386" i="4" s="1"/>
  <c r="D4386" i="4"/>
  <c r="E4386" i="4"/>
  <c r="F4386" i="4"/>
  <c r="G4386" i="4"/>
  <c r="C4387" i="4"/>
  <c r="H4387" i="4" s="1"/>
  <c r="D4387" i="4"/>
  <c r="E4387" i="4"/>
  <c r="F4387" i="4"/>
  <c r="G4387" i="4"/>
  <c r="C4388" i="4"/>
  <c r="H4388" i="4" s="1"/>
  <c r="D4388" i="4"/>
  <c r="E4388" i="4"/>
  <c r="F4388" i="4"/>
  <c r="G4388" i="4"/>
  <c r="C4389" i="4"/>
  <c r="H4389" i="4" s="1"/>
  <c r="D4389" i="4"/>
  <c r="E4389" i="4"/>
  <c r="F4389" i="4"/>
  <c r="G4389" i="4"/>
  <c r="C4390" i="4"/>
  <c r="H4390" i="4" s="1"/>
  <c r="D4390" i="4"/>
  <c r="E4390" i="4"/>
  <c r="F4390" i="4"/>
  <c r="G4390" i="4"/>
  <c r="C4391" i="4"/>
  <c r="H4391" i="4" s="1"/>
  <c r="D4391" i="4"/>
  <c r="E4391" i="4"/>
  <c r="F4391" i="4"/>
  <c r="G4391" i="4"/>
  <c r="C4392" i="4"/>
  <c r="H4392" i="4" s="1"/>
  <c r="D4392" i="4"/>
  <c r="E4392" i="4"/>
  <c r="F4392" i="4"/>
  <c r="G4392" i="4"/>
  <c r="C4393" i="4"/>
  <c r="H4393" i="4" s="1"/>
  <c r="D4393" i="4"/>
  <c r="E4393" i="4"/>
  <c r="F4393" i="4"/>
  <c r="G4393" i="4"/>
  <c r="C4394" i="4"/>
  <c r="H4394" i="4" s="1"/>
  <c r="D4394" i="4"/>
  <c r="E4394" i="4"/>
  <c r="F4394" i="4"/>
  <c r="G4394" i="4"/>
  <c r="C4395" i="4"/>
  <c r="H4395" i="4" s="1"/>
  <c r="D4395" i="4"/>
  <c r="E4395" i="4"/>
  <c r="F4395" i="4"/>
  <c r="G4395" i="4"/>
  <c r="C4396" i="4"/>
  <c r="H4396" i="4" s="1"/>
  <c r="D4396" i="4"/>
  <c r="E4396" i="4"/>
  <c r="F4396" i="4"/>
  <c r="G4396" i="4"/>
  <c r="C4397" i="4"/>
  <c r="H4397" i="4" s="1"/>
  <c r="D4397" i="4"/>
  <c r="E4397" i="4"/>
  <c r="F4397" i="4"/>
  <c r="G4397" i="4"/>
  <c r="C4398" i="4"/>
  <c r="H4398" i="4" s="1"/>
  <c r="D4398" i="4"/>
  <c r="E4398" i="4"/>
  <c r="F4398" i="4"/>
  <c r="G4398" i="4"/>
  <c r="C4399" i="4"/>
  <c r="H4399" i="4" s="1"/>
  <c r="D4399" i="4"/>
  <c r="E4399" i="4"/>
  <c r="F4399" i="4"/>
  <c r="G4399" i="4"/>
  <c r="C4400" i="4"/>
  <c r="H4400" i="4" s="1"/>
  <c r="D4400" i="4"/>
  <c r="E4400" i="4"/>
  <c r="F4400" i="4"/>
  <c r="G4400" i="4"/>
  <c r="C4401" i="4"/>
  <c r="H4401" i="4" s="1"/>
  <c r="D4401" i="4"/>
  <c r="E4401" i="4"/>
  <c r="F4401" i="4"/>
  <c r="G4401" i="4"/>
  <c r="C4402" i="4"/>
  <c r="H4402" i="4" s="1"/>
  <c r="D4402" i="4"/>
  <c r="E4402" i="4"/>
  <c r="F4402" i="4"/>
  <c r="G4402" i="4"/>
  <c r="C4403" i="4"/>
  <c r="H4403" i="4" s="1"/>
  <c r="D4403" i="4"/>
  <c r="E4403" i="4"/>
  <c r="F4403" i="4"/>
  <c r="G4403" i="4"/>
  <c r="C4404" i="4"/>
  <c r="H4404" i="4" s="1"/>
  <c r="D4404" i="4"/>
  <c r="E4404" i="4"/>
  <c r="F4404" i="4"/>
  <c r="G4404" i="4"/>
  <c r="C4405" i="4"/>
  <c r="H4405" i="4" s="1"/>
  <c r="D4405" i="4"/>
  <c r="E4405" i="4"/>
  <c r="F4405" i="4"/>
  <c r="G4405" i="4"/>
  <c r="C4406" i="4"/>
  <c r="H4406" i="4" s="1"/>
  <c r="D4406" i="4"/>
  <c r="E4406" i="4"/>
  <c r="F4406" i="4"/>
  <c r="G4406" i="4"/>
  <c r="C4407" i="4"/>
  <c r="H4407" i="4" s="1"/>
  <c r="D4407" i="4"/>
  <c r="E4407" i="4"/>
  <c r="F4407" i="4"/>
  <c r="G4407" i="4"/>
  <c r="C4408" i="4"/>
  <c r="H4408" i="4" s="1"/>
  <c r="D4408" i="4"/>
  <c r="E4408" i="4"/>
  <c r="F4408" i="4"/>
  <c r="G4408" i="4"/>
  <c r="C4409" i="4"/>
  <c r="H4409" i="4" s="1"/>
  <c r="D4409" i="4"/>
  <c r="E4409" i="4"/>
  <c r="F4409" i="4"/>
  <c r="G4409" i="4"/>
  <c r="C4410" i="4"/>
  <c r="H4410" i="4" s="1"/>
  <c r="D4410" i="4"/>
  <c r="E4410" i="4"/>
  <c r="F4410" i="4"/>
  <c r="G4410" i="4"/>
  <c r="C4411" i="4"/>
  <c r="H4411" i="4" s="1"/>
  <c r="D4411" i="4"/>
  <c r="E4411" i="4"/>
  <c r="F4411" i="4"/>
  <c r="G4411" i="4"/>
  <c r="C4412" i="4"/>
  <c r="H4412" i="4" s="1"/>
  <c r="D4412" i="4"/>
  <c r="E4412" i="4"/>
  <c r="F4412" i="4"/>
  <c r="G4412" i="4"/>
  <c r="C4413" i="4"/>
  <c r="H4413" i="4" s="1"/>
  <c r="D4413" i="4"/>
  <c r="E4413" i="4"/>
  <c r="F4413" i="4"/>
  <c r="G4413" i="4"/>
  <c r="C4414" i="4"/>
  <c r="H4414" i="4" s="1"/>
  <c r="D4414" i="4"/>
  <c r="E4414" i="4"/>
  <c r="F4414" i="4"/>
  <c r="G4414" i="4"/>
  <c r="C4415" i="4"/>
  <c r="H4415" i="4" s="1"/>
  <c r="D4415" i="4"/>
  <c r="E4415" i="4"/>
  <c r="F4415" i="4"/>
  <c r="G4415" i="4"/>
  <c r="C4416" i="4"/>
  <c r="H4416" i="4" s="1"/>
  <c r="D4416" i="4"/>
  <c r="E4416" i="4"/>
  <c r="F4416" i="4"/>
  <c r="G4416" i="4"/>
  <c r="C4417" i="4"/>
  <c r="H4417" i="4" s="1"/>
  <c r="D4417" i="4"/>
  <c r="E4417" i="4"/>
  <c r="F4417" i="4"/>
  <c r="G4417" i="4"/>
  <c r="C4418" i="4"/>
  <c r="H4418" i="4" s="1"/>
  <c r="D4418" i="4"/>
  <c r="E4418" i="4"/>
  <c r="F4418" i="4"/>
  <c r="G4418" i="4"/>
  <c r="C4419" i="4"/>
  <c r="H4419" i="4" s="1"/>
  <c r="D4419" i="4"/>
  <c r="E4419" i="4"/>
  <c r="F4419" i="4"/>
  <c r="G4419" i="4"/>
  <c r="C4420" i="4"/>
  <c r="H4420" i="4" s="1"/>
  <c r="D4420" i="4"/>
  <c r="E4420" i="4"/>
  <c r="F4420" i="4"/>
  <c r="G4420" i="4"/>
  <c r="C4421" i="4"/>
  <c r="H4421" i="4" s="1"/>
  <c r="D4421" i="4"/>
  <c r="E4421" i="4"/>
  <c r="F4421" i="4"/>
  <c r="G4421" i="4"/>
  <c r="C4422" i="4"/>
  <c r="H4422" i="4" s="1"/>
  <c r="D4422" i="4"/>
  <c r="E4422" i="4"/>
  <c r="F4422" i="4"/>
  <c r="G4422" i="4"/>
  <c r="C4423" i="4"/>
  <c r="H4423" i="4" s="1"/>
  <c r="D4423" i="4"/>
  <c r="E4423" i="4"/>
  <c r="F4423" i="4"/>
  <c r="G4423" i="4"/>
  <c r="C4424" i="4"/>
  <c r="H4424" i="4" s="1"/>
  <c r="D4424" i="4"/>
  <c r="E4424" i="4"/>
  <c r="F4424" i="4"/>
  <c r="G4424" i="4"/>
  <c r="C4425" i="4"/>
  <c r="H4425" i="4" s="1"/>
  <c r="D4425" i="4"/>
  <c r="E4425" i="4"/>
  <c r="F4425" i="4"/>
  <c r="G4425" i="4"/>
  <c r="C4426" i="4"/>
  <c r="H4426" i="4" s="1"/>
  <c r="D4426" i="4"/>
  <c r="E4426" i="4"/>
  <c r="F4426" i="4"/>
  <c r="G4426" i="4"/>
  <c r="C4427" i="4"/>
  <c r="H4427" i="4" s="1"/>
  <c r="D4427" i="4"/>
  <c r="E4427" i="4"/>
  <c r="F4427" i="4"/>
  <c r="G4427" i="4"/>
  <c r="C4428" i="4"/>
  <c r="H4428" i="4" s="1"/>
  <c r="D4428" i="4"/>
  <c r="E4428" i="4"/>
  <c r="F4428" i="4"/>
  <c r="G4428" i="4"/>
  <c r="C4429" i="4"/>
  <c r="H4429" i="4" s="1"/>
  <c r="D4429" i="4"/>
  <c r="E4429" i="4"/>
  <c r="F4429" i="4"/>
  <c r="G4429" i="4"/>
  <c r="C4430" i="4"/>
  <c r="H4430" i="4" s="1"/>
  <c r="D4430" i="4"/>
  <c r="E4430" i="4"/>
  <c r="F4430" i="4"/>
  <c r="G4430" i="4"/>
  <c r="C4431" i="4"/>
  <c r="H4431" i="4" s="1"/>
  <c r="D4431" i="4"/>
  <c r="E4431" i="4"/>
  <c r="F4431" i="4"/>
  <c r="G4431" i="4"/>
  <c r="C4432" i="4"/>
  <c r="H4432" i="4" s="1"/>
  <c r="D4432" i="4"/>
  <c r="E4432" i="4"/>
  <c r="F4432" i="4"/>
  <c r="G4432" i="4"/>
  <c r="C4433" i="4"/>
  <c r="H4433" i="4" s="1"/>
  <c r="D4433" i="4"/>
  <c r="E4433" i="4"/>
  <c r="F4433" i="4"/>
  <c r="G4433" i="4"/>
  <c r="C4434" i="4"/>
  <c r="H4434" i="4" s="1"/>
  <c r="D4434" i="4"/>
  <c r="E4434" i="4"/>
  <c r="F4434" i="4"/>
  <c r="G4434" i="4"/>
  <c r="C4435" i="4"/>
  <c r="H4435" i="4" s="1"/>
  <c r="D4435" i="4"/>
  <c r="E4435" i="4"/>
  <c r="F4435" i="4"/>
  <c r="G4435" i="4"/>
  <c r="C4436" i="4"/>
  <c r="H4436" i="4" s="1"/>
  <c r="D4436" i="4"/>
  <c r="E4436" i="4"/>
  <c r="F4436" i="4"/>
  <c r="G4436" i="4"/>
  <c r="C4437" i="4"/>
  <c r="H4437" i="4" s="1"/>
  <c r="D4437" i="4"/>
  <c r="E4437" i="4"/>
  <c r="F4437" i="4"/>
  <c r="G4437" i="4"/>
  <c r="C4438" i="4"/>
  <c r="H4438" i="4" s="1"/>
  <c r="D4438" i="4"/>
  <c r="E4438" i="4"/>
  <c r="F4438" i="4"/>
  <c r="G4438" i="4"/>
  <c r="C4439" i="4"/>
  <c r="H4439" i="4" s="1"/>
  <c r="D4439" i="4"/>
  <c r="E4439" i="4"/>
  <c r="F4439" i="4"/>
  <c r="G4439" i="4"/>
  <c r="C4440" i="4"/>
  <c r="H4440" i="4" s="1"/>
  <c r="D4440" i="4"/>
  <c r="E4440" i="4"/>
  <c r="F4440" i="4"/>
  <c r="G4440" i="4"/>
  <c r="C4441" i="4"/>
  <c r="H4441" i="4" s="1"/>
  <c r="D4441" i="4"/>
  <c r="E4441" i="4"/>
  <c r="F4441" i="4"/>
  <c r="G4441" i="4"/>
  <c r="C4442" i="4"/>
  <c r="H4442" i="4" s="1"/>
  <c r="D4442" i="4"/>
  <c r="E4442" i="4"/>
  <c r="F4442" i="4"/>
  <c r="G4442" i="4"/>
  <c r="C4443" i="4"/>
  <c r="H4443" i="4" s="1"/>
  <c r="D4443" i="4"/>
  <c r="E4443" i="4"/>
  <c r="F4443" i="4"/>
  <c r="G4443" i="4"/>
  <c r="C4444" i="4"/>
  <c r="H4444" i="4" s="1"/>
  <c r="D4444" i="4"/>
  <c r="E4444" i="4"/>
  <c r="F4444" i="4"/>
  <c r="G4444" i="4"/>
  <c r="C4445" i="4"/>
  <c r="H4445" i="4" s="1"/>
  <c r="D4445" i="4"/>
  <c r="E4445" i="4"/>
  <c r="F4445" i="4"/>
  <c r="G4445" i="4"/>
  <c r="C4446" i="4"/>
  <c r="H4446" i="4" s="1"/>
  <c r="D4446" i="4"/>
  <c r="E4446" i="4"/>
  <c r="F4446" i="4"/>
  <c r="G4446" i="4"/>
  <c r="C4447" i="4"/>
  <c r="H4447" i="4" s="1"/>
  <c r="D4447" i="4"/>
  <c r="E4447" i="4"/>
  <c r="F4447" i="4"/>
  <c r="G4447" i="4"/>
  <c r="C4448" i="4"/>
  <c r="H4448" i="4" s="1"/>
  <c r="D4448" i="4"/>
  <c r="E4448" i="4"/>
  <c r="F4448" i="4"/>
  <c r="G4448" i="4"/>
  <c r="C4449" i="4"/>
  <c r="H4449" i="4" s="1"/>
  <c r="D4449" i="4"/>
  <c r="E4449" i="4"/>
  <c r="F4449" i="4"/>
  <c r="G4449" i="4"/>
  <c r="C4450" i="4"/>
  <c r="H4450" i="4" s="1"/>
  <c r="D4450" i="4"/>
  <c r="E4450" i="4"/>
  <c r="F4450" i="4"/>
  <c r="G4450" i="4"/>
  <c r="C4451" i="4"/>
  <c r="H4451" i="4" s="1"/>
  <c r="D4451" i="4"/>
  <c r="E4451" i="4"/>
  <c r="F4451" i="4"/>
  <c r="G4451" i="4"/>
  <c r="C4452" i="4"/>
  <c r="H4452" i="4" s="1"/>
  <c r="D4452" i="4"/>
  <c r="E4452" i="4"/>
  <c r="F4452" i="4"/>
  <c r="G4452" i="4"/>
  <c r="C4453" i="4"/>
  <c r="H4453" i="4" s="1"/>
  <c r="D4453" i="4"/>
  <c r="E4453" i="4"/>
  <c r="F4453" i="4"/>
  <c r="G4453" i="4"/>
  <c r="C4454" i="4"/>
  <c r="H4454" i="4" s="1"/>
  <c r="D4454" i="4"/>
  <c r="E4454" i="4"/>
  <c r="F4454" i="4"/>
  <c r="G4454" i="4"/>
  <c r="C4455" i="4"/>
  <c r="H4455" i="4" s="1"/>
  <c r="D4455" i="4"/>
  <c r="E4455" i="4"/>
  <c r="F4455" i="4"/>
  <c r="G4455" i="4"/>
  <c r="C4456" i="4"/>
  <c r="H4456" i="4" s="1"/>
  <c r="D4456" i="4"/>
  <c r="E4456" i="4"/>
  <c r="F4456" i="4"/>
  <c r="G4456" i="4"/>
  <c r="C4457" i="4"/>
  <c r="H4457" i="4" s="1"/>
  <c r="D4457" i="4"/>
  <c r="E4457" i="4"/>
  <c r="F4457" i="4"/>
  <c r="G4457" i="4"/>
  <c r="C4458" i="4"/>
  <c r="H4458" i="4" s="1"/>
  <c r="D4458" i="4"/>
  <c r="E4458" i="4"/>
  <c r="F4458" i="4"/>
  <c r="G4458" i="4"/>
  <c r="C4459" i="4"/>
  <c r="H4459" i="4" s="1"/>
  <c r="D4459" i="4"/>
  <c r="E4459" i="4"/>
  <c r="F4459" i="4"/>
  <c r="G4459" i="4"/>
  <c r="C4460" i="4"/>
  <c r="H4460" i="4" s="1"/>
  <c r="D4460" i="4"/>
  <c r="E4460" i="4"/>
  <c r="F4460" i="4"/>
  <c r="G4460" i="4"/>
  <c r="C4461" i="4"/>
  <c r="H4461" i="4" s="1"/>
  <c r="D4461" i="4"/>
  <c r="E4461" i="4"/>
  <c r="F4461" i="4"/>
  <c r="G4461" i="4"/>
  <c r="C4462" i="4"/>
  <c r="H4462" i="4" s="1"/>
  <c r="D4462" i="4"/>
  <c r="E4462" i="4"/>
  <c r="F4462" i="4"/>
  <c r="G4462" i="4"/>
  <c r="C4463" i="4"/>
  <c r="H4463" i="4" s="1"/>
  <c r="D4463" i="4"/>
  <c r="E4463" i="4"/>
  <c r="F4463" i="4"/>
  <c r="G4463" i="4"/>
  <c r="C4464" i="4"/>
  <c r="H4464" i="4" s="1"/>
  <c r="D4464" i="4"/>
  <c r="E4464" i="4"/>
  <c r="F4464" i="4"/>
  <c r="G4464" i="4"/>
  <c r="C4465" i="4"/>
  <c r="H4465" i="4" s="1"/>
  <c r="D4465" i="4"/>
  <c r="E4465" i="4"/>
  <c r="F4465" i="4"/>
  <c r="G4465" i="4"/>
  <c r="C4466" i="4"/>
  <c r="H4466" i="4" s="1"/>
  <c r="D4466" i="4"/>
  <c r="E4466" i="4"/>
  <c r="F4466" i="4"/>
  <c r="G4466" i="4"/>
  <c r="C4467" i="4"/>
  <c r="H4467" i="4" s="1"/>
  <c r="D4467" i="4"/>
  <c r="E4467" i="4"/>
  <c r="F4467" i="4"/>
  <c r="G4467" i="4"/>
  <c r="C4468" i="4"/>
  <c r="H4468" i="4" s="1"/>
  <c r="D4468" i="4"/>
  <c r="E4468" i="4"/>
  <c r="F4468" i="4"/>
  <c r="G4468" i="4"/>
  <c r="C4469" i="4"/>
  <c r="H4469" i="4" s="1"/>
  <c r="D4469" i="4"/>
  <c r="E4469" i="4"/>
  <c r="F4469" i="4"/>
  <c r="G4469" i="4"/>
  <c r="C4470" i="4"/>
  <c r="H4470" i="4" s="1"/>
  <c r="D4470" i="4"/>
  <c r="E4470" i="4"/>
  <c r="F4470" i="4"/>
  <c r="G4470" i="4"/>
  <c r="C4471" i="4"/>
  <c r="H4471" i="4" s="1"/>
  <c r="D4471" i="4"/>
  <c r="E4471" i="4"/>
  <c r="F4471" i="4"/>
  <c r="G4471" i="4"/>
  <c r="C4472" i="4"/>
  <c r="H4472" i="4" s="1"/>
  <c r="D4472" i="4"/>
  <c r="E4472" i="4"/>
  <c r="F4472" i="4"/>
  <c r="G4472" i="4"/>
  <c r="C4473" i="4"/>
  <c r="H4473" i="4" s="1"/>
  <c r="D4473" i="4"/>
  <c r="E4473" i="4"/>
  <c r="F4473" i="4"/>
  <c r="G4473" i="4"/>
  <c r="C4474" i="4"/>
  <c r="H4474" i="4" s="1"/>
  <c r="D4474" i="4"/>
  <c r="E4474" i="4"/>
  <c r="F4474" i="4"/>
  <c r="G4474" i="4"/>
  <c r="C4475" i="4"/>
  <c r="H4475" i="4" s="1"/>
  <c r="D4475" i="4"/>
  <c r="E4475" i="4"/>
  <c r="F4475" i="4"/>
  <c r="G4475" i="4"/>
  <c r="C4476" i="4"/>
  <c r="H4476" i="4" s="1"/>
  <c r="D4476" i="4"/>
  <c r="E4476" i="4"/>
  <c r="F4476" i="4"/>
  <c r="G4476" i="4"/>
  <c r="C4477" i="4"/>
  <c r="H4477" i="4" s="1"/>
  <c r="D4477" i="4"/>
  <c r="E4477" i="4"/>
  <c r="F4477" i="4"/>
  <c r="G4477" i="4"/>
  <c r="C4478" i="4"/>
  <c r="H4478" i="4" s="1"/>
  <c r="D4478" i="4"/>
  <c r="E4478" i="4"/>
  <c r="F4478" i="4"/>
  <c r="G4478" i="4"/>
  <c r="C4479" i="4"/>
  <c r="H4479" i="4" s="1"/>
  <c r="D4479" i="4"/>
  <c r="E4479" i="4"/>
  <c r="F4479" i="4"/>
  <c r="G4479" i="4"/>
  <c r="C4480" i="4"/>
  <c r="H4480" i="4" s="1"/>
  <c r="D4480" i="4"/>
  <c r="E4480" i="4"/>
  <c r="F4480" i="4"/>
  <c r="G4480" i="4"/>
  <c r="C4481" i="4"/>
  <c r="H4481" i="4" s="1"/>
  <c r="D4481" i="4"/>
  <c r="E4481" i="4"/>
  <c r="F4481" i="4"/>
  <c r="G4481" i="4"/>
  <c r="C4482" i="4"/>
  <c r="H4482" i="4" s="1"/>
  <c r="D4482" i="4"/>
  <c r="E4482" i="4"/>
  <c r="F4482" i="4"/>
  <c r="G4482" i="4"/>
  <c r="C4483" i="4"/>
  <c r="H4483" i="4" s="1"/>
  <c r="D4483" i="4"/>
  <c r="E4483" i="4"/>
  <c r="F4483" i="4"/>
  <c r="G4483" i="4"/>
  <c r="C4484" i="4"/>
  <c r="H4484" i="4" s="1"/>
  <c r="D4484" i="4"/>
  <c r="E4484" i="4"/>
  <c r="F4484" i="4"/>
  <c r="G4484" i="4"/>
  <c r="C4485" i="4"/>
  <c r="H4485" i="4" s="1"/>
  <c r="D4485" i="4"/>
  <c r="E4485" i="4"/>
  <c r="F4485" i="4"/>
  <c r="G4485" i="4"/>
  <c r="C4486" i="4"/>
  <c r="H4486" i="4" s="1"/>
  <c r="D4486" i="4"/>
  <c r="E4486" i="4"/>
  <c r="F4486" i="4"/>
  <c r="G4486" i="4"/>
  <c r="C4487" i="4"/>
  <c r="H4487" i="4" s="1"/>
  <c r="D4487" i="4"/>
  <c r="E4487" i="4"/>
  <c r="F4487" i="4"/>
  <c r="G4487" i="4"/>
  <c r="C4488" i="4"/>
  <c r="H4488" i="4" s="1"/>
  <c r="D4488" i="4"/>
  <c r="E4488" i="4"/>
  <c r="F4488" i="4"/>
  <c r="G4488" i="4"/>
  <c r="C4489" i="4"/>
  <c r="H4489" i="4" s="1"/>
  <c r="D4489" i="4"/>
  <c r="E4489" i="4"/>
  <c r="F4489" i="4"/>
  <c r="G4489" i="4"/>
  <c r="C4490" i="4"/>
  <c r="H4490" i="4" s="1"/>
  <c r="D4490" i="4"/>
  <c r="E4490" i="4"/>
  <c r="F4490" i="4"/>
  <c r="G4490" i="4"/>
  <c r="C4491" i="4"/>
  <c r="H4491" i="4" s="1"/>
  <c r="D4491" i="4"/>
  <c r="E4491" i="4"/>
  <c r="F4491" i="4"/>
  <c r="G4491" i="4"/>
  <c r="C4492" i="4"/>
  <c r="H4492" i="4" s="1"/>
  <c r="D4492" i="4"/>
  <c r="E4492" i="4"/>
  <c r="F4492" i="4"/>
  <c r="G4492" i="4"/>
  <c r="C4493" i="4"/>
  <c r="H4493" i="4" s="1"/>
  <c r="D4493" i="4"/>
  <c r="E4493" i="4"/>
  <c r="F4493" i="4"/>
  <c r="G4493" i="4"/>
  <c r="C4494" i="4"/>
  <c r="H4494" i="4" s="1"/>
  <c r="D4494" i="4"/>
  <c r="E4494" i="4"/>
  <c r="F4494" i="4"/>
  <c r="G4494" i="4"/>
  <c r="C4495" i="4"/>
  <c r="H4495" i="4" s="1"/>
  <c r="D4495" i="4"/>
  <c r="E4495" i="4"/>
  <c r="F4495" i="4"/>
  <c r="G4495" i="4"/>
  <c r="C4496" i="4"/>
  <c r="H4496" i="4" s="1"/>
  <c r="D4496" i="4"/>
  <c r="E4496" i="4"/>
  <c r="F4496" i="4"/>
  <c r="G4496" i="4"/>
  <c r="C4497" i="4"/>
  <c r="H4497" i="4" s="1"/>
  <c r="D4497" i="4"/>
  <c r="E4497" i="4"/>
  <c r="F4497" i="4"/>
  <c r="G4497" i="4"/>
  <c r="C4498" i="4"/>
  <c r="H4498" i="4" s="1"/>
  <c r="D4498" i="4"/>
  <c r="E4498" i="4"/>
  <c r="F4498" i="4"/>
  <c r="G4498" i="4"/>
  <c r="C4499" i="4"/>
  <c r="H4499" i="4" s="1"/>
  <c r="D4499" i="4"/>
  <c r="E4499" i="4"/>
  <c r="F4499" i="4"/>
  <c r="G4499" i="4"/>
  <c r="C4500" i="4"/>
  <c r="H4500" i="4" s="1"/>
  <c r="D4500" i="4"/>
  <c r="E4500" i="4"/>
  <c r="F4500" i="4"/>
  <c r="G4500" i="4"/>
  <c r="C4501" i="4"/>
  <c r="H4501" i="4" s="1"/>
  <c r="D4501" i="4"/>
  <c r="E4501" i="4"/>
  <c r="F4501" i="4"/>
  <c r="G4501" i="4"/>
  <c r="C4502" i="4"/>
  <c r="H4502" i="4" s="1"/>
  <c r="D4502" i="4"/>
  <c r="E4502" i="4"/>
  <c r="F4502" i="4"/>
  <c r="G4502" i="4"/>
  <c r="C4503" i="4"/>
  <c r="H4503" i="4" s="1"/>
  <c r="D4503" i="4"/>
  <c r="E4503" i="4"/>
  <c r="F4503" i="4"/>
  <c r="G4503" i="4"/>
  <c r="C4504" i="4"/>
  <c r="H4504" i="4" s="1"/>
  <c r="D4504" i="4"/>
  <c r="E4504" i="4"/>
  <c r="F4504" i="4"/>
  <c r="G4504" i="4"/>
  <c r="C4505" i="4"/>
  <c r="H4505" i="4" s="1"/>
  <c r="D4505" i="4"/>
  <c r="E4505" i="4"/>
  <c r="F4505" i="4"/>
  <c r="G4505" i="4"/>
  <c r="C4506" i="4"/>
  <c r="H4506" i="4" s="1"/>
  <c r="D4506" i="4"/>
  <c r="E4506" i="4"/>
  <c r="F4506" i="4"/>
  <c r="G4506" i="4"/>
  <c r="C4507" i="4"/>
  <c r="H4507" i="4" s="1"/>
  <c r="D4507" i="4"/>
  <c r="E4507" i="4"/>
  <c r="F4507" i="4"/>
  <c r="G4507" i="4"/>
  <c r="C4508" i="4"/>
  <c r="H4508" i="4" s="1"/>
  <c r="D4508" i="4"/>
  <c r="E4508" i="4"/>
  <c r="F4508" i="4"/>
  <c r="G4508" i="4"/>
  <c r="C4509" i="4"/>
  <c r="H4509" i="4" s="1"/>
  <c r="D4509" i="4"/>
  <c r="E4509" i="4"/>
  <c r="F4509" i="4"/>
  <c r="G4509" i="4"/>
  <c r="C4510" i="4"/>
  <c r="H4510" i="4" s="1"/>
  <c r="D4510" i="4"/>
  <c r="E4510" i="4"/>
  <c r="F4510" i="4"/>
  <c r="G4510" i="4"/>
  <c r="C4511" i="4"/>
  <c r="H4511" i="4" s="1"/>
  <c r="D4511" i="4"/>
  <c r="E4511" i="4"/>
  <c r="F4511" i="4"/>
  <c r="G4511" i="4"/>
  <c r="C4512" i="4"/>
  <c r="H4512" i="4" s="1"/>
  <c r="D4512" i="4"/>
  <c r="E4512" i="4"/>
  <c r="F4512" i="4"/>
  <c r="G4512" i="4"/>
  <c r="C4513" i="4"/>
  <c r="H4513" i="4" s="1"/>
  <c r="D4513" i="4"/>
  <c r="E4513" i="4"/>
  <c r="F4513" i="4"/>
  <c r="G4513" i="4"/>
  <c r="C4514" i="4"/>
  <c r="H4514" i="4" s="1"/>
  <c r="D4514" i="4"/>
  <c r="E4514" i="4"/>
  <c r="F4514" i="4"/>
  <c r="G4514" i="4"/>
  <c r="C4515" i="4"/>
  <c r="H4515" i="4" s="1"/>
  <c r="D4515" i="4"/>
  <c r="E4515" i="4"/>
  <c r="F4515" i="4"/>
  <c r="G4515" i="4"/>
  <c r="C4516" i="4"/>
  <c r="H4516" i="4" s="1"/>
  <c r="D4516" i="4"/>
  <c r="E4516" i="4"/>
  <c r="F4516" i="4"/>
  <c r="G4516" i="4"/>
  <c r="C4517" i="4"/>
  <c r="H4517" i="4" s="1"/>
  <c r="D4517" i="4"/>
  <c r="E4517" i="4"/>
  <c r="F4517" i="4"/>
  <c r="G4517" i="4"/>
  <c r="C4518" i="4"/>
  <c r="H4518" i="4" s="1"/>
  <c r="D4518" i="4"/>
  <c r="E4518" i="4"/>
  <c r="F4518" i="4"/>
  <c r="G4518" i="4"/>
  <c r="C4519" i="4"/>
  <c r="H4519" i="4" s="1"/>
  <c r="D4519" i="4"/>
  <c r="E4519" i="4"/>
  <c r="F4519" i="4"/>
  <c r="G4519" i="4"/>
  <c r="C4520" i="4"/>
  <c r="H4520" i="4" s="1"/>
  <c r="D4520" i="4"/>
  <c r="E4520" i="4"/>
  <c r="F4520" i="4"/>
  <c r="G4520" i="4"/>
  <c r="C4521" i="4"/>
  <c r="H4521" i="4" s="1"/>
  <c r="D4521" i="4"/>
  <c r="E4521" i="4"/>
  <c r="F4521" i="4"/>
  <c r="G4521" i="4"/>
  <c r="C4522" i="4"/>
  <c r="H4522" i="4" s="1"/>
  <c r="D4522" i="4"/>
  <c r="E4522" i="4"/>
  <c r="F4522" i="4"/>
  <c r="G4522" i="4"/>
  <c r="C4523" i="4"/>
  <c r="H4523" i="4" s="1"/>
  <c r="D4523" i="4"/>
  <c r="E4523" i="4"/>
  <c r="F4523" i="4"/>
  <c r="G4523" i="4"/>
  <c r="C4524" i="4"/>
  <c r="H4524" i="4" s="1"/>
  <c r="D4524" i="4"/>
  <c r="E4524" i="4"/>
  <c r="F4524" i="4"/>
  <c r="G4524" i="4"/>
  <c r="C4525" i="4"/>
  <c r="H4525" i="4" s="1"/>
  <c r="D4525" i="4"/>
  <c r="E4525" i="4"/>
  <c r="F4525" i="4"/>
  <c r="G4525" i="4"/>
  <c r="C4526" i="4"/>
  <c r="H4526" i="4" s="1"/>
  <c r="D4526" i="4"/>
  <c r="E4526" i="4"/>
  <c r="F4526" i="4"/>
  <c r="G4526" i="4"/>
  <c r="C4527" i="4"/>
  <c r="H4527" i="4" s="1"/>
  <c r="D4527" i="4"/>
  <c r="E4527" i="4"/>
  <c r="F4527" i="4"/>
  <c r="G4527" i="4"/>
  <c r="C4528" i="4"/>
  <c r="H4528" i="4" s="1"/>
  <c r="D4528" i="4"/>
  <c r="E4528" i="4"/>
  <c r="F4528" i="4"/>
  <c r="G4528" i="4"/>
  <c r="C4529" i="4"/>
  <c r="H4529" i="4" s="1"/>
  <c r="D4529" i="4"/>
  <c r="E4529" i="4"/>
  <c r="F4529" i="4"/>
  <c r="G4529" i="4"/>
  <c r="C4530" i="4"/>
  <c r="H4530" i="4" s="1"/>
  <c r="D4530" i="4"/>
  <c r="E4530" i="4"/>
  <c r="F4530" i="4"/>
  <c r="G4530" i="4"/>
  <c r="C4531" i="4"/>
  <c r="H4531" i="4" s="1"/>
  <c r="D4531" i="4"/>
  <c r="E4531" i="4"/>
  <c r="F4531" i="4"/>
  <c r="G4531" i="4"/>
  <c r="C4532" i="4"/>
  <c r="H4532" i="4" s="1"/>
  <c r="D4532" i="4"/>
  <c r="E4532" i="4"/>
  <c r="F4532" i="4"/>
  <c r="G4532" i="4"/>
  <c r="C4533" i="4"/>
  <c r="H4533" i="4" s="1"/>
  <c r="D4533" i="4"/>
  <c r="E4533" i="4"/>
  <c r="F4533" i="4"/>
  <c r="G4533" i="4"/>
  <c r="C4534" i="4"/>
  <c r="H4534" i="4" s="1"/>
  <c r="D4534" i="4"/>
  <c r="E4534" i="4"/>
  <c r="F4534" i="4"/>
  <c r="G4534" i="4"/>
  <c r="C4535" i="4"/>
  <c r="H4535" i="4" s="1"/>
  <c r="D4535" i="4"/>
  <c r="E4535" i="4"/>
  <c r="F4535" i="4"/>
  <c r="G4535" i="4"/>
  <c r="C4536" i="4"/>
  <c r="H4536" i="4" s="1"/>
  <c r="D4536" i="4"/>
  <c r="E4536" i="4"/>
  <c r="F4536" i="4"/>
  <c r="G4536" i="4"/>
  <c r="C4537" i="4"/>
  <c r="H4537" i="4" s="1"/>
  <c r="D4537" i="4"/>
  <c r="E4537" i="4"/>
  <c r="F4537" i="4"/>
  <c r="G4537" i="4"/>
  <c r="C4538" i="4"/>
  <c r="H4538" i="4" s="1"/>
  <c r="D4538" i="4"/>
  <c r="E4538" i="4"/>
  <c r="F4538" i="4"/>
  <c r="G4538" i="4"/>
  <c r="C4539" i="4"/>
  <c r="H4539" i="4" s="1"/>
  <c r="D4539" i="4"/>
  <c r="E4539" i="4"/>
  <c r="F4539" i="4"/>
  <c r="G4539" i="4"/>
  <c r="C4540" i="4"/>
  <c r="H4540" i="4" s="1"/>
  <c r="D4540" i="4"/>
  <c r="E4540" i="4"/>
  <c r="F4540" i="4"/>
  <c r="G4540" i="4"/>
  <c r="C4541" i="4"/>
  <c r="H4541" i="4" s="1"/>
  <c r="D4541" i="4"/>
  <c r="E4541" i="4"/>
  <c r="F4541" i="4"/>
  <c r="G4541" i="4"/>
  <c r="C4542" i="4"/>
  <c r="H4542" i="4" s="1"/>
  <c r="D4542" i="4"/>
  <c r="E4542" i="4"/>
  <c r="F4542" i="4"/>
  <c r="G4542" i="4"/>
  <c r="C4543" i="4"/>
  <c r="H4543" i="4" s="1"/>
  <c r="D4543" i="4"/>
  <c r="E4543" i="4"/>
  <c r="F4543" i="4"/>
  <c r="G4543" i="4"/>
  <c r="C4544" i="4"/>
  <c r="H4544" i="4" s="1"/>
  <c r="D4544" i="4"/>
  <c r="E4544" i="4"/>
  <c r="F4544" i="4"/>
  <c r="G4544" i="4"/>
  <c r="C4545" i="4"/>
  <c r="H4545" i="4" s="1"/>
  <c r="D4545" i="4"/>
  <c r="E4545" i="4"/>
  <c r="F4545" i="4"/>
  <c r="G4545" i="4"/>
  <c r="C4546" i="4"/>
  <c r="H4546" i="4" s="1"/>
  <c r="D4546" i="4"/>
  <c r="E4546" i="4"/>
  <c r="F4546" i="4"/>
  <c r="G4546" i="4"/>
  <c r="C4547" i="4"/>
  <c r="H4547" i="4" s="1"/>
  <c r="D4547" i="4"/>
  <c r="E4547" i="4"/>
  <c r="F4547" i="4"/>
  <c r="G4547" i="4"/>
  <c r="C4548" i="4"/>
  <c r="H4548" i="4" s="1"/>
  <c r="D4548" i="4"/>
  <c r="E4548" i="4"/>
  <c r="F4548" i="4"/>
  <c r="G4548" i="4"/>
  <c r="C4549" i="4"/>
  <c r="H4549" i="4" s="1"/>
  <c r="D4549" i="4"/>
  <c r="E4549" i="4"/>
  <c r="F4549" i="4"/>
  <c r="G4549" i="4"/>
  <c r="C4550" i="4"/>
  <c r="H4550" i="4" s="1"/>
  <c r="D4550" i="4"/>
  <c r="E4550" i="4"/>
  <c r="F4550" i="4"/>
  <c r="G4550" i="4"/>
  <c r="C4551" i="4"/>
  <c r="H4551" i="4" s="1"/>
  <c r="D4551" i="4"/>
  <c r="E4551" i="4"/>
  <c r="F4551" i="4"/>
  <c r="G4551" i="4"/>
  <c r="C4552" i="4"/>
  <c r="H4552" i="4" s="1"/>
  <c r="D4552" i="4"/>
  <c r="E4552" i="4"/>
  <c r="F4552" i="4"/>
  <c r="G4552" i="4"/>
  <c r="C4553" i="4"/>
  <c r="H4553" i="4" s="1"/>
  <c r="D4553" i="4"/>
  <c r="E4553" i="4"/>
  <c r="F4553" i="4"/>
  <c r="G4553" i="4"/>
  <c r="C4554" i="4"/>
  <c r="H4554" i="4" s="1"/>
  <c r="D4554" i="4"/>
  <c r="E4554" i="4"/>
  <c r="F4554" i="4"/>
  <c r="G4554" i="4"/>
  <c r="C4555" i="4"/>
  <c r="H4555" i="4" s="1"/>
  <c r="D4555" i="4"/>
  <c r="E4555" i="4"/>
  <c r="F4555" i="4"/>
  <c r="G4555" i="4"/>
  <c r="C4556" i="4"/>
  <c r="H4556" i="4" s="1"/>
  <c r="D4556" i="4"/>
  <c r="E4556" i="4"/>
  <c r="F4556" i="4"/>
  <c r="G4556" i="4"/>
  <c r="C4557" i="4"/>
  <c r="H4557" i="4" s="1"/>
  <c r="D4557" i="4"/>
  <c r="E4557" i="4"/>
  <c r="F4557" i="4"/>
  <c r="G4557" i="4"/>
  <c r="C4558" i="4"/>
  <c r="H4558" i="4" s="1"/>
  <c r="D4558" i="4"/>
  <c r="E4558" i="4"/>
  <c r="F4558" i="4"/>
  <c r="G4558" i="4"/>
  <c r="C4559" i="4"/>
  <c r="H4559" i="4" s="1"/>
  <c r="D4559" i="4"/>
  <c r="E4559" i="4"/>
  <c r="F4559" i="4"/>
  <c r="G4559" i="4"/>
  <c r="C4560" i="4"/>
  <c r="H4560" i="4" s="1"/>
  <c r="D4560" i="4"/>
  <c r="E4560" i="4"/>
  <c r="F4560" i="4"/>
  <c r="G4560" i="4"/>
  <c r="C4561" i="4"/>
  <c r="H4561" i="4" s="1"/>
  <c r="D4561" i="4"/>
  <c r="E4561" i="4"/>
  <c r="F4561" i="4"/>
  <c r="G4561" i="4"/>
  <c r="C4562" i="4"/>
  <c r="H4562" i="4" s="1"/>
  <c r="D4562" i="4"/>
  <c r="E4562" i="4"/>
  <c r="F4562" i="4"/>
  <c r="G4562" i="4"/>
  <c r="C4563" i="4"/>
  <c r="H4563" i="4" s="1"/>
  <c r="D4563" i="4"/>
  <c r="E4563" i="4"/>
  <c r="F4563" i="4"/>
  <c r="G4563" i="4"/>
  <c r="C4564" i="4"/>
  <c r="H4564" i="4" s="1"/>
  <c r="D4564" i="4"/>
  <c r="E4564" i="4"/>
  <c r="F4564" i="4"/>
  <c r="G4564" i="4"/>
  <c r="C4565" i="4"/>
  <c r="H4565" i="4" s="1"/>
  <c r="D4565" i="4"/>
  <c r="E4565" i="4"/>
  <c r="F4565" i="4"/>
  <c r="G4565" i="4"/>
  <c r="C4566" i="4"/>
  <c r="H4566" i="4" s="1"/>
  <c r="D4566" i="4"/>
  <c r="E4566" i="4"/>
  <c r="F4566" i="4"/>
  <c r="G4566" i="4"/>
  <c r="C4567" i="4"/>
  <c r="H4567" i="4" s="1"/>
  <c r="D4567" i="4"/>
  <c r="E4567" i="4"/>
  <c r="F4567" i="4"/>
  <c r="G4567" i="4"/>
  <c r="C4568" i="4"/>
  <c r="H4568" i="4" s="1"/>
  <c r="D4568" i="4"/>
  <c r="E4568" i="4"/>
  <c r="F4568" i="4"/>
  <c r="G4568" i="4"/>
  <c r="C4569" i="4"/>
  <c r="H4569" i="4" s="1"/>
  <c r="D4569" i="4"/>
  <c r="E4569" i="4"/>
  <c r="F4569" i="4"/>
  <c r="G4569" i="4"/>
  <c r="C4570" i="4"/>
  <c r="H4570" i="4" s="1"/>
  <c r="D4570" i="4"/>
  <c r="E4570" i="4"/>
  <c r="F4570" i="4"/>
  <c r="G4570" i="4"/>
  <c r="C4571" i="4"/>
  <c r="H4571" i="4" s="1"/>
  <c r="D4571" i="4"/>
  <c r="E4571" i="4"/>
  <c r="F4571" i="4"/>
  <c r="G4571" i="4"/>
  <c r="C4572" i="4"/>
  <c r="H4572" i="4" s="1"/>
  <c r="D4572" i="4"/>
  <c r="E4572" i="4"/>
  <c r="F4572" i="4"/>
  <c r="G4572" i="4"/>
  <c r="C4573" i="4"/>
  <c r="H4573" i="4" s="1"/>
  <c r="D4573" i="4"/>
  <c r="E4573" i="4"/>
  <c r="F4573" i="4"/>
  <c r="G4573" i="4"/>
  <c r="C4574" i="4"/>
  <c r="H4574" i="4" s="1"/>
  <c r="D4574" i="4"/>
  <c r="E4574" i="4"/>
  <c r="F4574" i="4"/>
  <c r="G4574" i="4"/>
  <c r="C4575" i="4"/>
  <c r="H4575" i="4" s="1"/>
  <c r="D4575" i="4"/>
  <c r="E4575" i="4"/>
  <c r="F4575" i="4"/>
  <c r="G4575" i="4"/>
  <c r="C4576" i="4"/>
  <c r="H4576" i="4" s="1"/>
  <c r="D4576" i="4"/>
  <c r="E4576" i="4"/>
  <c r="F4576" i="4"/>
  <c r="G4576" i="4"/>
  <c r="C4577" i="4"/>
  <c r="H4577" i="4" s="1"/>
  <c r="D4577" i="4"/>
  <c r="E4577" i="4"/>
  <c r="F4577" i="4"/>
  <c r="G4577" i="4"/>
  <c r="C4578" i="4"/>
  <c r="H4578" i="4" s="1"/>
  <c r="D4578" i="4"/>
  <c r="E4578" i="4"/>
  <c r="F4578" i="4"/>
  <c r="G4578" i="4"/>
  <c r="C4579" i="4"/>
  <c r="H4579" i="4" s="1"/>
  <c r="D4579" i="4"/>
  <c r="E4579" i="4"/>
  <c r="F4579" i="4"/>
  <c r="G4579" i="4"/>
  <c r="C4580" i="4"/>
  <c r="H4580" i="4" s="1"/>
  <c r="D4580" i="4"/>
  <c r="E4580" i="4"/>
  <c r="F4580" i="4"/>
  <c r="G4580" i="4"/>
  <c r="C4581" i="4"/>
  <c r="H4581" i="4" s="1"/>
  <c r="D4581" i="4"/>
  <c r="E4581" i="4"/>
  <c r="F4581" i="4"/>
  <c r="G4581" i="4"/>
  <c r="C4582" i="4"/>
  <c r="H4582" i="4" s="1"/>
  <c r="D4582" i="4"/>
  <c r="E4582" i="4"/>
  <c r="F4582" i="4"/>
  <c r="G4582" i="4"/>
  <c r="C4583" i="4"/>
  <c r="H4583" i="4" s="1"/>
  <c r="D4583" i="4"/>
  <c r="E4583" i="4"/>
  <c r="F4583" i="4"/>
  <c r="G4583" i="4"/>
  <c r="C4584" i="4"/>
  <c r="H4584" i="4" s="1"/>
  <c r="D4584" i="4"/>
  <c r="E4584" i="4"/>
  <c r="F4584" i="4"/>
  <c r="G4584" i="4"/>
  <c r="C4585" i="4"/>
  <c r="H4585" i="4" s="1"/>
  <c r="D4585" i="4"/>
  <c r="E4585" i="4"/>
  <c r="F4585" i="4"/>
  <c r="G4585" i="4"/>
  <c r="C4586" i="4"/>
  <c r="H4586" i="4" s="1"/>
  <c r="D4586" i="4"/>
  <c r="E4586" i="4"/>
  <c r="F4586" i="4"/>
  <c r="G4586" i="4"/>
  <c r="C4587" i="4"/>
  <c r="H4587" i="4" s="1"/>
  <c r="D4587" i="4"/>
  <c r="E4587" i="4"/>
  <c r="F4587" i="4"/>
  <c r="G4587" i="4"/>
  <c r="C4588" i="4"/>
  <c r="H4588" i="4" s="1"/>
  <c r="D4588" i="4"/>
  <c r="E4588" i="4"/>
  <c r="F4588" i="4"/>
  <c r="G4588" i="4"/>
  <c r="C4589" i="4"/>
  <c r="H4589" i="4" s="1"/>
  <c r="D4589" i="4"/>
  <c r="E4589" i="4"/>
  <c r="F4589" i="4"/>
  <c r="G4589" i="4"/>
  <c r="C4590" i="4"/>
  <c r="H4590" i="4" s="1"/>
  <c r="D4590" i="4"/>
  <c r="E4590" i="4"/>
  <c r="F4590" i="4"/>
  <c r="G4590" i="4"/>
  <c r="C4591" i="4"/>
  <c r="H4591" i="4" s="1"/>
  <c r="D4591" i="4"/>
  <c r="E4591" i="4"/>
  <c r="F4591" i="4"/>
  <c r="G4591" i="4"/>
  <c r="C4592" i="4"/>
  <c r="H4592" i="4" s="1"/>
  <c r="D4592" i="4"/>
  <c r="E4592" i="4"/>
  <c r="F4592" i="4"/>
  <c r="G4592" i="4"/>
  <c r="C4593" i="4"/>
  <c r="H4593" i="4" s="1"/>
  <c r="D4593" i="4"/>
  <c r="E4593" i="4"/>
  <c r="F4593" i="4"/>
  <c r="G4593" i="4"/>
  <c r="C4594" i="4"/>
  <c r="H4594" i="4" s="1"/>
  <c r="D4594" i="4"/>
  <c r="E4594" i="4"/>
  <c r="F4594" i="4"/>
  <c r="G4594" i="4"/>
  <c r="C4595" i="4"/>
  <c r="H4595" i="4" s="1"/>
  <c r="D4595" i="4"/>
  <c r="E4595" i="4"/>
  <c r="F4595" i="4"/>
  <c r="G4595" i="4"/>
  <c r="C4596" i="4"/>
  <c r="H4596" i="4" s="1"/>
  <c r="D4596" i="4"/>
  <c r="E4596" i="4"/>
  <c r="F4596" i="4"/>
  <c r="G4596" i="4"/>
  <c r="C4597" i="4"/>
  <c r="H4597" i="4" s="1"/>
  <c r="D4597" i="4"/>
  <c r="E4597" i="4"/>
  <c r="F4597" i="4"/>
  <c r="G4597" i="4"/>
  <c r="C4598" i="4"/>
  <c r="H4598" i="4" s="1"/>
  <c r="D4598" i="4"/>
  <c r="E4598" i="4"/>
  <c r="F4598" i="4"/>
  <c r="G4598" i="4"/>
  <c r="C4599" i="4"/>
  <c r="H4599" i="4" s="1"/>
  <c r="D4599" i="4"/>
  <c r="E4599" i="4"/>
  <c r="F4599" i="4"/>
  <c r="G4599" i="4"/>
  <c r="C4600" i="4"/>
  <c r="H4600" i="4" s="1"/>
  <c r="D4600" i="4"/>
  <c r="E4600" i="4"/>
  <c r="F4600" i="4"/>
  <c r="G4600" i="4"/>
  <c r="C4601" i="4"/>
  <c r="H4601" i="4" s="1"/>
  <c r="D4601" i="4"/>
  <c r="E4601" i="4"/>
  <c r="F4601" i="4"/>
  <c r="G4601" i="4"/>
  <c r="C4602" i="4"/>
  <c r="H4602" i="4" s="1"/>
  <c r="D4602" i="4"/>
  <c r="E4602" i="4"/>
  <c r="F4602" i="4"/>
  <c r="G4602" i="4"/>
  <c r="C4603" i="4"/>
  <c r="H4603" i="4" s="1"/>
  <c r="D4603" i="4"/>
  <c r="E4603" i="4"/>
  <c r="F4603" i="4"/>
  <c r="G4603" i="4"/>
  <c r="C4604" i="4"/>
  <c r="H4604" i="4" s="1"/>
  <c r="D4604" i="4"/>
  <c r="E4604" i="4"/>
  <c r="F4604" i="4"/>
  <c r="G4604" i="4"/>
  <c r="C4605" i="4"/>
  <c r="H4605" i="4" s="1"/>
  <c r="D4605" i="4"/>
  <c r="E4605" i="4"/>
  <c r="F4605" i="4"/>
  <c r="G4605" i="4"/>
  <c r="C4606" i="4"/>
  <c r="H4606" i="4" s="1"/>
  <c r="D4606" i="4"/>
  <c r="E4606" i="4"/>
  <c r="F4606" i="4"/>
  <c r="G4606" i="4"/>
  <c r="C4607" i="4"/>
  <c r="H4607" i="4" s="1"/>
  <c r="D4607" i="4"/>
  <c r="E4607" i="4"/>
  <c r="F4607" i="4"/>
  <c r="G4607" i="4"/>
  <c r="C4608" i="4"/>
  <c r="H4608" i="4" s="1"/>
  <c r="D4608" i="4"/>
  <c r="E4608" i="4"/>
  <c r="F4608" i="4"/>
  <c r="G4608" i="4"/>
  <c r="C4609" i="4"/>
  <c r="H4609" i="4" s="1"/>
  <c r="D4609" i="4"/>
  <c r="E4609" i="4"/>
  <c r="F4609" i="4"/>
  <c r="G4609" i="4"/>
  <c r="C4610" i="4"/>
  <c r="H4610" i="4" s="1"/>
  <c r="D4610" i="4"/>
  <c r="E4610" i="4"/>
  <c r="F4610" i="4"/>
  <c r="G4610" i="4"/>
  <c r="C4611" i="4"/>
  <c r="H4611" i="4" s="1"/>
  <c r="D4611" i="4"/>
  <c r="E4611" i="4"/>
  <c r="F4611" i="4"/>
  <c r="G4611" i="4"/>
  <c r="C4612" i="4"/>
  <c r="H4612" i="4" s="1"/>
  <c r="D4612" i="4"/>
  <c r="E4612" i="4"/>
  <c r="F4612" i="4"/>
  <c r="G4612" i="4"/>
  <c r="C4613" i="4"/>
  <c r="H4613" i="4" s="1"/>
  <c r="D4613" i="4"/>
  <c r="E4613" i="4"/>
  <c r="F4613" i="4"/>
  <c r="G4613" i="4"/>
  <c r="C4614" i="4"/>
  <c r="H4614" i="4" s="1"/>
  <c r="D4614" i="4"/>
  <c r="E4614" i="4"/>
  <c r="F4614" i="4"/>
  <c r="G4614" i="4"/>
  <c r="C4615" i="4"/>
  <c r="H4615" i="4" s="1"/>
  <c r="D4615" i="4"/>
  <c r="E4615" i="4"/>
  <c r="F4615" i="4"/>
  <c r="G4615" i="4"/>
  <c r="C4616" i="4"/>
  <c r="H4616" i="4" s="1"/>
  <c r="D4616" i="4"/>
  <c r="E4616" i="4"/>
  <c r="F4616" i="4"/>
  <c r="G4616" i="4"/>
  <c r="C4617" i="4"/>
  <c r="H4617" i="4" s="1"/>
  <c r="D4617" i="4"/>
  <c r="E4617" i="4"/>
  <c r="F4617" i="4"/>
  <c r="G4617" i="4"/>
  <c r="C4618" i="4"/>
  <c r="H4618" i="4" s="1"/>
  <c r="D4618" i="4"/>
  <c r="E4618" i="4"/>
  <c r="F4618" i="4"/>
  <c r="G4618" i="4"/>
  <c r="C4619" i="4"/>
  <c r="H4619" i="4" s="1"/>
  <c r="D4619" i="4"/>
  <c r="E4619" i="4"/>
  <c r="F4619" i="4"/>
  <c r="G4619" i="4"/>
  <c r="C4620" i="4"/>
  <c r="H4620" i="4" s="1"/>
  <c r="D4620" i="4"/>
  <c r="E4620" i="4"/>
  <c r="F4620" i="4"/>
  <c r="G4620" i="4"/>
  <c r="C4621" i="4"/>
  <c r="H4621" i="4" s="1"/>
  <c r="D4621" i="4"/>
  <c r="E4621" i="4"/>
  <c r="F4621" i="4"/>
  <c r="G4621" i="4"/>
  <c r="C4622" i="4"/>
  <c r="H4622" i="4" s="1"/>
  <c r="D4622" i="4"/>
  <c r="E4622" i="4"/>
  <c r="F4622" i="4"/>
  <c r="G4622" i="4"/>
  <c r="C4623" i="4"/>
  <c r="H4623" i="4" s="1"/>
  <c r="D4623" i="4"/>
  <c r="E4623" i="4"/>
  <c r="F4623" i="4"/>
  <c r="G4623" i="4"/>
  <c r="C4624" i="4"/>
  <c r="H4624" i="4" s="1"/>
  <c r="D4624" i="4"/>
  <c r="E4624" i="4"/>
  <c r="F4624" i="4"/>
  <c r="G4624" i="4"/>
  <c r="C4625" i="4"/>
  <c r="H4625" i="4" s="1"/>
  <c r="D4625" i="4"/>
  <c r="E4625" i="4"/>
  <c r="F4625" i="4"/>
  <c r="G4625" i="4"/>
  <c r="C4626" i="4"/>
  <c r="H4626" i="4" s="1"/>
  <c r="D4626" i="4"/>
  <c r="E4626" i="4"/>
  <c r="F4626" i="4"/>
  <c r="G4626" i="4"/>
  <c r="C4627" i="4"/>
  <c r="H4627" i="4" s="1"/>
  <c r="D4627" i="4"/>
  <c r="E4627" i="4"/>
  <c r="F4627" i="4"/>
  <c r="G4627" i="4"/>
  <c r="C4628" i="4"/>
  <c r="H4628" i="4" s="1"/>
  <c r="D4628" i="4"/>
  <c r="E4628" i="4"/>
  <c r="F4628" i="4"/>
  <c r="G4628" i="4"/>
  <c r="C4629" i="4"/>
  <c r="H4629" i="4" s="1"/>
  <c r="D4629" i="4"/>
  <c r="E4629" i="4"/>
  <c r="F4629" i="4"/>
  <c r="G4629" i="4"/>
  <c r="C4630" i="4"/>
  <c r="H4630" i="4" s="1"/>
  <c r="D4630" i="4"/>
  <c r="E4630" i="4"/>
  <c r="F4630" i="4"/>
  <c r="G4630" i="4"/>
  <c r="C4631" i="4"/>
  <c r="H4631" i="4" s="1"/>
  <c r="D4631" i="4"/>
  <c r="E4631" i="4"/>
  <c r="F4631" i="4"/>
  <c r="G4631" i="4"/>
  <c r="C4632" i="4"/>
  <c r="H4632" i="4" s="1"/>
  <c r="D4632" i="4"/>
  <c r="E4632" i="4"/>
  <c r="F4632" i="4"/>
  <c r="G4632" i="4"/>
  <c r="C4633" i="4"/>
  <c r="H4633" i="4" s="1"/>
  <c r="D4633" i="4"/>
  <c r="E4633" i="4"/>
  <c r="F4633" i="4"/>
  <c r="G4633" i="4"/>
  <c r="C4634" i="4"/>
  <c r="H4634" i="4" s="1"/>
  <c r="D4634" i="4"/>
  <c r="E4634" i="4"/>
  <c r="F4634" i="4"/>
  <c r="G4634" i="4"/>
  <c r="C4635" i="4"/>
  <c r="H4635" i="4" s="1"/>
  <c r="D4635" i="4"/>
  <c r="E4635" i="4"/>
  <c r="F4635" i="4"/>
  <c r="G4635" i="4"/>
  <c r="C4636" i="4"/>
  <c r="H4636" i="4" s="1"/>
  <c r="D4636" i="4"/>
  <c r="E4636" i="4"/>
  <c r="F4636" i="4"/>
  <c r="G4636" i="4"/>
  <c r="C4637" i="4"/>
  <c r="H4637" i="4" s="1"/>
  <c r="D4637" i="4"/>
  <c r="E4637" i="4"/>
  <c r="F4637" i="4"/>
  <c r="G4637" i="4"/>
  <c r="C4638" i="4"/>
  <c r="H4638" i="4" s="1"/>
  <c r="D4638" i="4"/>
  <c r="E4638" i="4"/>
  <c r="F4638" i="4"/>
  <c r="G4638" i="4"/>
  <c r="C4639" i="4"/>
  <c r="H4639" i="4" s="1"/>
  <c r="D4639" i="4"/>
  <c r="E4639" i="4"/>
  <c r="F4639" i="4"/>
  <c r="G4639" i="4"/>
  <c r="C4640" i="4"/>
  <c r="H4640" i="4" s="1"/>
  <c r="D4640" i="4"/>
  <c r="E4640" i="4"/>
  <c r="F4640" i="4"/>
  <c r="G4640" i="4"/>
  <c r="C4641" i="4"/>
  <c r="H4641" i="4" s="1"/>
  <c r="D4641" i="4"/>
  <c r="E4641" i="4"/>
  <c r="F4641" i="4"/>
  <c r="G4641" i="4"/>
  <c r="C4642" i="4"/>
  <c r="H4642" i="4" s="1"/>
  <c r="D4642" i="4"/>
  <c r="E4642" i="4"/>
  <c r="F4642" i="4"/>
  <c r="G4642" i="4"/>
  <c r="C4643" i="4"/>
  <c r="H4643" i="4" s="1"/>
  <c r="D4643" i="4"/>
  <c r="E4643" i="4"/>
  <c r="F4643" i="4"/>
  <c r="G4643" i="4"/>
  <c r="C4644" i="4"/>
  <c r="H4644" i="4" s="1"/>
  <c r="D4644" i="4"/>
  <c r="E4644" i="4"/>
  <c r="F4644" i="4"/>
  <c r="G4644" i="4"/>
  <c r="C4645" i="4"/>
  <c r="H4645" i="4" s="1"/>
  <c r="D4645" i="4"/>
  <c r="E4645" i="4"/>
  <c r="F4645" i="4"/>
  <c r="G4645" i="4"/>
  <c r="C4646" i="4"/>
  <c r="H4646" i="4" s="1"/>
  <c r="D4646" i="4"/>
  <c r="E4646" i="4"/>
  <c r="F4646" i="4"/>
  <c r="G4646" i="4"/>
  <c r="C4647" i="4"/>
  <c r="H4647" i="4" s="1"/>
  <c r="D4647" i="4"/>
  <c r="E4647" i="4"/>
  <c r="F4647" i="4"/>
  <c r="G4647" i="4"/>
  <c r="C4648" i="4"/>
  <c r="H4648" i="4" s="1"/>
  <c r="D4648" i="4"/>
  <c r="E4648" i="4"/>
  <c r="F4648" i="4"/>
  <c r="G4648" i="4"/>
  <c r="C4649" i="4"/>
  <c r="H4649" i="4" s="1"/>
  <c r="D4649" i="4"/>
  <c r="E4649" i="4"/>
  <c r="F4649" i="4"/>
  <c r="G4649" i="4"/>
  <c r="C4650" i="4"/>
  <c r="H4650" i="4" s="1"/>
  <c r="D4650" i="4"/>
  <c r="E4650" i="4"/>
  <c r="F4650" i="4"/>
  <c r="G4650" i="4"/>
  <c r="C4651" i="4"/>
  <c r="H4651" i="4" s="1"/>
  <c r="D4651" i="4"/>
  <c r="E4651" i="4"/>
  <c r="F4651" i="4"/>
  <c r="G4651" i="4"/>
  <c r="C4652" i="4"/>
  <c r="H4652" i="4" s="1"/>
  <c r="D4652" i="4"/>
  <c r="E4652" i="4"/>
  <c r="F4652" i="4"/>
  <c r="G4652" i="4"/>
  <c r="C4653" i="4"/>
  <c r="H4653" i="4" s="1"/>
  <c r="D4653" i="4"/>
  <c r="E4653" i="4"/>
  <c r="F4653" i="4"/>
  <c r="G4653" i="4"/>
  <c r="C4654" i="4"/>
  <c r="H4654" i="4" s="1"/>
  <c r="D4654" i="4"/>
  <c r="E4654" i="4"/>
  <c r="F4654" i="4"/>
  <c r="G4654" i="4"/>
  <c r="C4655" i="4"/>
  <c r="H4655" i="4" s="1"/>
  <c r="D4655" i="4"/>
  <c r="E4655" i="4"/>
  <c r="F4655" i="4"/>
  <c r="G4655" i="4"/>
  <c r="C4656" i="4"/>
  <c r="H4656" i="4" s="1"/>
  <c r="D4656" i="4"/>
  <c r="E4656" i="4"/>
  <c r="F4656" i="4"/>
  <c r="G4656" i="4"/>
  <c r="C4657" i="4"/>
  <c r="H4657" i="4" s="1"/>
  <c r="D4657" i="4"/>
  <c r="E4657" i="4"/>
  <c r="F4657" i="4"/>
  <c r="G4657" i="4"/>
  <c r="C4658" i="4"/>
  <c r="H4658" i="4" s="1"/>
  <c r="D4658" i="4"/>
  <c r="E4658" i="4"/>
  <c r="F4658" i="4"/>
  <c r="G4658" i="4"/>
  <c r="C4659" i="4"/>
  <c r="H4659" i="4" s="1"/>
  <c r="D4659" i="4"/>
  <c r="E4659" i="4"/>
  <c r="F4659" i="4"/>
  <c r="G4659" i="4"/>
  <c r="C4660" i="4"/>
  <c r="H4660" i="4" s="1"/>
  <c r="D4660" i="4"/>
  <c r="E4660" i="4"/>
  <c r="F4660" i="4"/>
  <c r="G4660" i="4"/>
  <c r="C4661" i="4"/>
  <c r="H4661" i="4" s="1"/>
  <c r="D4661" i="4"/>
  <c r="E4661" i="4"/>
  <c r="F4661" i="4"/>
  <c r="G4661" i="4"/>
  <c r="C4662" i="4"/>
  <c r="H4662" i="4" s="1"/>
  <c r="D4662" i="4"/>
  <c r="E4662" i="4"/>
  <c r="F4662" i="4"/>
  <c r="G4662" i="4"/>
  <c r="C4663" i="4"/>
  <c r="H4663" i="4" s="1"/>
  <c r="D4663" i="4"/>
  <c r="E4663" i="4"/>
  <c r="F4663" i="4"/>
  <c r="G4663" i="4"/>
  <c r="C4664" i="4"/>
  <c r="H4664" i="4" s="1"/>
  <c r="D4664" i="4"/>
  <c r="E4664" i="4"/>
  <c r="F4664" i="4"/>
  <c r="G4664" i="4"/>
  <c r="C4665" i="4"/>
  <c r="H4665" i="4" s="1"/>
  <c r="D4665" i="4"/>
  <c r="E4665" i="4"/>
  <c r="F4665" i="4"/>
  <c r="G4665" i="4"/>
  <c r="C4666" i="4"/>
  <c r="H4666" i="4" s="1"/>
  <c r="D4666" i="4"/>
  <c r="E4666" i="4"/>
  <c r="F4666" i="4"/>
  <c r="G4666" i="4"/>
  <c r="C4667" i="4"/>
  <c r="H4667" i="4" s="1"/>
  <c r="D4667" i="4"/>
  <c r="E4667" i="4"/>
  <c r="F4667" i="4"/>
  <c r="G4667" i="4"/>
  <c r="C4668" i="4"/>
  <c r="H4668" i="4" s="1"/>
  <c r="D4668" i="4"/>
  <c r="E4668" i="4"/>
  <c r="F4668" i="4"/>
  <c r="G4668" i="4"/>
  <c r="C4669" i="4"/>
  <c r="H4669" i="4" s="1"/>
  <c r="D4669" i="4"/>
  <c r="E4669" i="4"/>
  <c r="F4669" i="4"/>
  <c r="G4669" i="4"/>
  <c r="C4670" i="4"/>
  <c r="H4670" i="4" s="1"/>
  <c r="D4670" i="4"/>
  <c r="E4670" i="4"/>
  <c r="F4670" i="4"/>
  <c r="G4670" i="4"/>
  <c r="C4671" i="4"/>
  <c r="H4671" i="4" s="1"/>
  <c r="D4671" i="4"/>
  <c r="E4671" i="4"/>
  <c r="F4671" i="4"/>
  <c r="G4671" i="4"/>
  <c r="C4672" i="4"/>
  <c r="H4672" i="4" s="1"/>
  <c r="D4672" i="4"/>
  <c r="E4672" i="4"/>
  <c r="F4672" i="4"/>
  <c r="G4672" i="4"/>
  <c r="C4673" i="4"/>
  <c r="H4673" i="4" s="1"/>
  <c r="D4673" i="4"/>
  <c r="E4673" i="4"/>
  <c r="F4673" i="4"/>
  <c r="G4673" i="4"/>
  <c r="C4674" i="4"/>
  <c r="H4674" i="4" s="1"/>
  <c r="D4674" i="4"/>
  <c r="E4674" i="4"/>
  <c r="F4674" i="4"/>
  <c r="G4674" i="4"/>
  <c r="C4675" i="4"/>
  <c r="H4675" i="4" s="1"/>
  <c r="D4675" i="4"/>
  <c r="E4675" i="4"/>
  <c r="F4675" i="4"/>
  <c r="G4675" i="4"/>
  <c r="C4676" i="4"/>
  <c r="H4676" i="4" s="1"/>
  <c r="D4676" i="4"/>
  <c r="E4676" i="4"/>
  <c r="F4676" i="4"/>
  <c r="G4676" i="4"/>
  <c r="C4677" i="4"/>
  <c r="H4677" i="4" s="1"/>
  <c r="D4677" i="4"/>
  <c r="E4677" i="4"/>
  <c r="F4677" i="4"/>
  <c r="G4677" i="4"/>
  <c r="C4678" i="4"/>
  <c r="H4678" i="4" s="1"/>
  <c r="D4678" i="4"/>
  <c r="E4678" i="4"/>
  <c r="F4678" i="4"/>
  <c r="G4678" i="4"/>
  <c r="C4679" i="4"/>
  <c r="H4679" i="4" s="1"/>
  <c r="D4679" i="4"/>
  <c r="E4679" i="4"/>
  <c r="F4679" i="4"/>
  <c r="G4679" i="4"/>
  <c r="C4680" i="4"/>
  <c r="H4680" i="4" s="1"/>
  <c r="D4680" i="4"/>
  <c r="E4680" i="4"/>
  <c r="F4680" i="4"/>
  <c r="G4680" i="4"/>
  <c r="C4681" i="4"/>
  <c r="H4681" i="4" s="1"/>
  <c r="D4681" i="4"/>
  <c r="E4681" i="4"/>
  <c r="F4681" i="4"/>
  <c r="G4681" i="4"/>
  <c r="C4682" i="4"/>
  <c r="H4682" i="4" s="1"/>
  <c r="D4682" i="4"/>
  <c r="E4682" i="4"/>
  <c r="F4682" i="4"/>
  <c r="G4682" i="4"/>
  <c r="C4683" i="4"/>
  <c r="H4683" i="4" s="1"/>
  <c r="D4683" i="4"/>
  <c r="E4683" i="4"/>
  <c r="F4683" i="4"/>
  <c r="G4683" i="4"/>
  <c r="C4684" i="4"/>
  <c r="H4684" i="4" s="1"/>
  <c r="D4684" i="4"/>
  <c r="E4684" i="4"/>
  <c r="F4684" i="4"/>
  <c r="G4684" i="4"/>
  <c r="C4685" i="4"/>
  <c r="H4685" i="4" s="1"/>
  <c r="D4685" i="4"/>
  <c r="E4685" i="4"/>
  <c r="F4685" i="4"/>
  <c r="G4685" i="4"/>
  <c r="C4686" i="4"/>
  <c r="H4686" i="4" s="1"/>
  <c r="D4686" i="4"/>
  <c r="E4686" i="4"/>
  <c r="F4686" i="4"/>
  <c r="G4686" i="4"/>
  <c r="C4687" i="4"/>
  <c r="H4687" i="4" s="1"/>
  <c r="D4687" i="4"/>
  <c r="E4687" i="4"/>
  <c r="F4687" i="4"/>
  <c r="G4687" i="4"/>
  <c r="C4688" i="4"/>
  <c r="H4688" i="4" s="1"/>
  <c r="D4688" i="4"/>
  <c r="E4688" i="4"/>
  <c r="F4688" i="4"/>
  <c r="G4688" i="4"/>
  <c r="C4689" i="4"/>
  <c r="H4689" i="4" s="1"/>
  <c r="D4689" i="4"/>
  <c r="E4689" i="4"/>
  <c r="F4689" i="4"/>
  <c r="G4689" i="4"/>
  <c r="C4690" i="4"/>
  <c r="H4690" i="4" s="1"/>
  <c r="D4690" i="4"/>
  <c r="E4690" i="4"/>
  <c r="F4690" i="4"/>
  <c r="G4690" i="4"/>
  <c r="C4691" i="4"/>
  <c r="H4691" i="4" s="1"/>
  <c r="D4691" i="4"/>
  <c r="E4691" i="4"/>
  <c r="F4691" i="4"/>
  <c r="G4691" i="4"/>
  <c r="C4692" i="4"/>
  <c r="H4692" i="4" s="1"/>
  <c r="D4692" i="4"/>
  <c r="E4692" i="4"/>
  <c r="F4692" i="4"/>
  <c r="G4692" i="4"/>
  <c r="C4693" i="4"/>
  <c r="H4693" i="4" s="1"/>
  <c r="D4693" i="4"/>
  <c r="E4693" i="4"/>
  <c r="F4693" i="4"/>
  <c r="G4693" i="4"/>
  <c r="C4694" i="4"/>
  <c r="H4694" i="4" s="1"/>
  <c r="D4694" i="4"/>
  <c r="E4694" i="4"/>
  <c r="F4694" i="4"/>
  <c r="G4694" i="4"/>
  <c r="C4695" i="4"/>
  <c r="H4695" i="4" s="1"/>
  <c r="D4695" i="4"/>
  <c r="E4695" i="4"/>
  <c r="F4695" i="4"/>
  <c r="G4695" i="4"/>
  <c r="C4696" i="4"/>
  <c r="H4696" i="4" s="1"/>
  <c r="D4696" i="4"/>
  <c r="E4696" i="4"/>
  <c r="F4696" i="4"/>
  <c r="G4696" i="4"/>
  <c r="C4697" i="4"/>
  <c r="H4697" i="4" s="1"/>
  <c r="D4697" i="4"/>
  <c r="E4697" i="4"/>
  <c r="F4697" i="4"/>
  <c r="G4697" i="4"/>
  <c r="C4698" i="4"/>
  <c r="H4698" i="4" s="1"/>
  <c r="D4698" i="4"/>
  <c r="E4698" i="4"/>
  <c r="F4698" i="4"/>
  <c r="G4698" i="4"/>
  <c r="C4699" i="4"/>
  <c r="H4699" i="4" s="1"/>
  <c r="D4699" i="4"/>
  <c r="E4699" i="4"/>
  <c r="F4699" i="4"/>
  <c r="G4699" i="4"/>
  <c r="C4700" i="4"/>
  <c r="H4700" i="4" s="1"/>
  <c r="D4700" i="4"/>
  <c r="E4700" i="4"/>
  <c r="F4700" i="4"/>
  <c r="G4700" i="4"/>
  <c r="C4701" i="4"/>
  <c r="H4701" i="4" s="1"/>
  <c r="D4701" i="4"/>
  <c r="E4701" i="4"/>
  <c r="F4701" i="4"/>
  <c r="G4701" i="4"/>
  <c r="C4702" i="4"/>
  <c r="H4702" i="4" s="1"/>
  <c r="D4702" i="4"/>
  <c r="E4702" i="4"/>
  <c r="F4702" i="4"/>
  <c r="G4702" i="4"/>
  <c r="C4703" i="4"/>
  <c r="H4703" i="4" s="1"/>
  <c r="D4703" i="4"/>
  <c r="E4703" i="4"/>
  <c r="F4703" i="4"/>
  <c r="G4703" i="4"/>
  <c r="C4704" i="4"/>
  <c r="H4704" i="4" s="1"/>
  <c r="D4704" i="4"/>
  <c r="E4704" i="4"/>
  <c r="F4704" i="4"/>
  <c r="G4704" i="4"/>
  <c r="C4705" i="4"/>
  <c r="H4705" i="4" s="1"/>
  <c r="D4705" i="4"/>
  <c r="E4705" i="4"/>
  <c r="F4705" i="4"/>
  <c r="G4705" i="4"/>
  <c r="C4706" i="4"/>
  <c r="H4706" i="4" s="1"/>
  <c r="D4706" i="4"/>
  <c r="E4706" i="4"/>
  <c r="F4706" i="4"/>
  <c r="G4706" i="4"/>
  <c r="C4707" i="4"/>
  <c r="H4707" i="4" s="1"/>
  <c r="D4707" i="4"/>
  <c r="E4707" i="4"/>
  <c r="F4707" i="4"/>
  <c r="G4707" i="4"/>
  <c r="C4708" i="4"/>
  <c r="H4708" i="4" s="1"/>
  <c r="D4708" i="4"/>
  <c r="E4708" i="4"/>
  <c r="F4708" i="4"/>
  <c r="G4708" i="4"/>
  <c r="C4709" i="4"/>
  <c r="H4709" i="4" s="1"/>
  <c r="D4709" i="4"/>
  <c r="E4709" i="4"/>
  <c r="F4709" i="4"/>
  <c r="G4709" i="4"/>
  <c r="C4710" i="4"/>
  <c r="H4710" i="4" s="1"/>
  <c r="D4710" i="4"/>
  <c r="E4710" i="4"/>
  <c r="F4710" i="4"/>
  <c r="G4710" i="4"/>
  <c r="C4711" i="4"/>
  <c r="H4711" i="4" s="1"/>
  <c r="D4711" i="4"/>
  <c r="E4711" i="4"/>
  <c r="F4711" i="4"/>
  <c r="G4711" i="4"/>
  <c r="C4712" i="4"/>
  <c r="H4712" i="4" s="1"/>
  <c r="D4712" i="4"/>
  <c r="E4712" i="4"/>
  <c r="F4712" i="4"/>
  <c r="G4712" i="4"/>
  <c r="C4713" i="4"/>
  <c r="H4713" i="4" s="1"/>
  <c r="D4713" i="4"/>
  <c r="E4713" i="4"/>
  <c r="F4713" i="4"/>
  <c r="G4713" i="4"/>
  <c r="C4714" i="4"/>
  <c r="H4714" i="4" s="1"/>
  <c r="D4714" i="4"/>
  <c r="E4714" i="4"/>
  <c r="F4714" i="4"/>
  <c r="G4714" i="4"/>
  <c r="C4715" i="4"/>
  <c r="H4715" i="4" s="1"/>
  <c r="D4715" i="4"/>
  <c r="E4715" i="4"/>
  <c r="F4715" i="4"/>
  <c r="G4715" i="4"/>
  <c r="C4716" i="4"/>
  <c r="H4716" i="4" s="1"/>
  <c r="D4716" i="4"/>
  <c r="E4716" i="4"/>
  <c r="F4716" i="4"/>
  <c r="G4716" i="4"/>
  <c r="C4717" i="4"/>
  <c r="H4717" i="4" s="1"/>
  <c r="D4717" i="4"/>
  <c r="E4717" i="4"/>
  <c r="F4717" i="4"/>
  <c r="G4717" i="4"/>
  <c r="C4718" i="4"/>
  <c r="H4718" i="4" s="1"/>
  <c r="D4718" i="4"/>
  <c r="E4718" i="4"/>
  <c r="F4718" i="4"/>
  <c r="G4718" i="4"/>
  <c r="C4719" i="4"/>
  <c r="H4719" i="4" s="1"/>
  <c r="D4719" i="4"/>
  <c r="E4719" i="4"/>
  <c r="F4719" i="4"/>
  <c r="G4719" i="4"/>
  <c r="C4720" i="4"/>
  <c r="H4720" i="4" s="1"/>
  <c r="D4720" i="4"/>
  <c r="E4720" i="4"/>
  <c r="F4720" i="4"/>
  <c r="G4720" i="4"/>
  <c r="C4721" i="4"/>
  <c r="H4721" i="4" s="1"/>
  <c r="D4721" i="4"/>
  <c r="E4721" i="4"/>
  <c r="F4721" i="4"/>
  <c r="G4721" i="4"/>
  <c r="C4722" i="4"/>
  <c r="H4722" i="4" s="1"/>
  <c r="D4722" i="4"/>
  <c r="E4722" i="4"/>
  <c r="F4722" i="4"/>
  <c r="G4722" i="4"/>
  <c r="C4723" i="4"/>
  <c r="H4723" i="4" s="1"/>
  <c r="D4723" i="4"/>
  <c r="E4723" i="4"/>
  <c r="F4723" i="4"/>
  <c r="G4723" i="4"/>
  <c r="C4724" i="4"/>
  <c r="H4724" i="4" s="1"/>
  <c r="D4724" i="4"/>
  <c r="E4724" i="4"/>
  <c r="F4724" i="4"/>
  <c r="G4724" i="4"/>
  <c r="C4725" i="4"/>
  <c r="H4725" i="4" s="1"/>
  <c r="D4725" i="4"/>
  <c r="E4725" i="4"/>
  <c r="F4725" i="4"/>
  <c r="G4725" i="4"/>
  <c r="C4726" i="4"/>
  <c r="H4726" i="4" s="1"/>
  <c r="D4726" i="4"/>
  <c r="E4726" i="4"/>
  <c r="F4726" i="4"/>
  <c r="G4726" i="4"/>
  <c r="C4727" i="4"/>
  <c r="H4727" i="4" s="1"/>
  <c r="D4727" i="4"/>
  <c r="E4727" i="4"/>
  <c r="F4727" i="4"/>
  <c r="G4727" i="4"/>
  <c r="C4728" i="4"/>
  <c r="H4728" i="4" s="1"/>
  <c r="D4728" i="4"/>
  <c r="E4728" i="4"/>
  <c r="F4728" i="4"/>
  <c r="G4728" i="4"/>
  <c r="C4729" i="4"/>
  <c r="H4729" i="4" s="1"/>
  <c r="D4729" i="4"/>
  <c r="E4729" i="4"/>
  <c r="F4729" i="4"/>
  <c r="G4729" i="4"/>
  <c r="C4730" i="4"/>
  <c r="H4730" i="4" s="1"/>
  <c r="D4730" i="4"/>
  <c r="E4730" i="4"/>
  <c r="F4730" i="4"/>
  <c r="G4730" i="4"/>
  <c r="C4731" i="4"/>
  <c r="H4731" i="4" s="1"/>
  <c r="D4731" i="4"/>
  <c r="E4731" i="4"/>
  <c r="F4731" i="4"/>
  <c r="G4731" i="4"/>
  <c r="C4732" i="4"/>
  <c r="H4732" i="4" s="1"/>
  <c r="D4732" i="4"/>
  <c r="E4732" i="4"/>
  <c r="F4732" i="4"/>
  <c r="G4732" i="4"/>
  <c r="C4733" i="4"/>
  <c r="H4733" i="4" s="1"/>
  <c r="D4733" i="4"/>
  <c r="E4733" i="4"/>
  <c r="F4733" i="4"/>
  <c r="G4733" i="4"/>
  <c r="C4734" i="4"/>
  <c r="H4734" i="4" s="1"/>
  <c r="D4734" i="4"/>
  <c r="E4734" i="4"/>
  <c r="F4734" i="4"/>
  <c r="G4734" i="4"/>
  <c r="C4735" i="4"/>
  <c r="H4735" i="4" s="1"/>
  <c r="D4735" i="4"/>
  <c r="E4735" i="4"/>
  <c r="F4735" i="4"/>
  <c r="G4735" i="4"/>
  <c r="C4736" i="4"/>
  <c r="H4736" i="4" s="1"/>
  <c r="D4736" i="4"/>
  <c r="E4736" i="4"/>
  <c r="F4736" i="4"/>
  <c r="G4736" i="4"/>
  <c r="C4737" i="4"/>
  <c r="H4737" i="4" s="1"/>
  <c r="D4737" i="4"/>
  <c r="E4737" i="4"/>
  <c r="F4737" i="4"/>
  <c r="G4737" i="4"/>
  <c r="C4738" i="4"/>
  <c r="H4738" i="4" s="1"/>
  <c r="D4738" i="4"/>
  <c r="E4738" i="4"/>
  <c r="F4738" i="4"/>
  <c r="G4738" i="4"/>
  <c r="C4739" i="4"/>
  <c r="H4739" i="4" s="1"/>
  <c r="D4739" i="4"/>
  <c r="E4739" i="4"/>
  <c r="F4739" i="4"/>
  <c r="G4739" i="4"/>
  <c r="C4740" i="4"/>
  <c r="H4740" i="4" s="1"/>
  <c r="D4740" i="4"/>
  <c r="E4740" i="4"/>
  <c r="F4740" i="4"/>
  <c r="G4740" i="4"/>
  <c r="C4741" i="4"/>
  <c r="H4741" i="4" s="1"/>
  <c r="D4741" i="4"/>
  <c r="E4741" i="4"/>
  <c r="F4741" i="4"/>
  <c r="G4741" i="4"/>
  <c r="C4742" i="4"/>
  <c r="H4742" i="4" s="1"/>
  <c r="D4742" i="4"/>
  <c r="E4742" i="4"/>
  <c r="F4742" i="4"/>
  <c r="G4742" i="4"/>
  <c r="C4743" i="4"/>
  <c r="H4743" i="4" s="1"/>
  <c r="D4743" i="4"/>
  <c r="E4743" i="4"/>
  <c r="F4743" i="4"/>
  <c r="G4743" i="4"/>
  <c r="C4744" i="4"/>
  <c r="H4744" i="4" s="1"/>
  <c r="D4744" i="4"/>
  <c r="E4744" i="4"/>
  <c r="F4744" i="4"/>
  <c r="G4744" i="4"/>
  <c r="C4745" i="4"/>
  <c r="H4745" i="4" s="1"/>
  <c r="D4745" i="4"/>
  <c r="E4745" i="4"/>
  <c r="F4745" i="4"/>
  <c r="G4745" i="4"/>
  <c r="C4746" i="4"/>
  <c r="H4746" i="4" s="1"/>
  <c r="D4746" i="4"/>
  <c r="E4746" i="4"/>
  <c r="F4746" i="4"/>
  <c r="G4746" i="4"/>
  <c r="C4747" i="4"/>
  <c r="H4747" i="4" s="1"/>
  <c r="D4747" i="4"/>
  <c r="E4747" i="4"/>
  <c r="F4747" i="4"/>
  <c r="G4747" i="4"/>
  <c r="C4748" i="4"/>
  <c r="H4748" i="4" s="1"/>
  <c r="D4748" i="4"/>
  <c r="E4748" i="4"/>
  <c r="F4748" i="4"/>
  <c r="G4748" i="4"/>
  <c r="C4749" i="4"/>
  <c r="H4749" i="4" s="1"/>
  <c r="D4749" i="4"/>
  <c r="E4749" i="4"/>
  <c r="F4749" i="4"/>
  <c r="G4749" i="4"/>
  <c r="C4750" i="4"/>
  <c r="H4750" i="4" s="1"/>
  <c r="D4750" i="4"/>
  <c r="E4750" i="4"/>
  <c r="F4750" i="4"/>
  <c r="G4750" i="4"/>
  <c r="C4751" i="4"/>
  <c r="H4751" i="4" s="1"/>
  <c r="D4751" i="4"/>
  <c r="E4751" i="4"/>
  <c r="F4751" i="4"/>
  <c r="G4751" i="4"/>
  <c r="C4752" i="4"/>
  <c r="H4752" i="4" s="1"/>
  <c r="D4752" i="4"/>
  <c r="E4752" i="4"/>
  <c r="F4752" i="4"/>
  <c r="G4752" i="4"/>
  <c r="C4753" i="4"/>
  <c r="H4753" i="4" s="1"/>
  <c r="D4753" i="4"/>
  <c r="E4753" i="4"/>
  <c r="F4753" i="4"/>
  <c r="G4753" i="4"/>
  <c r="C4754" i="4"/>
  <c r="H4754" i="4" s="1"/>
  <c r="D4754" i="4"/>
  <c r="E4754" i="4"/>
  <c r="F4754" i="4"/>
  <c r="G4754" i="4"/>
  <c r="C4755" i="4"/>
  <c r="H4755" i="4" s="1"/>
  <c r="D4755" i="4"/>
  <c r="E4755" i="4"/>
  <c r="F4755" i="4"/>
  <c r="G4755" i="4"/>
  <c r="C4756" i="4"/>
  <c r="H4756" i="4" s="1"/>
  <c r="D4756" i="4"/>
  <c r="E4756" i="4"/>
  <c r="F4756" i="4"/>
  <c r="G4756" i="4"/>
  <c r="C4757" i="4"/>
  <c r="H4757" i="4" s="1"/>
  <c r="D4757" i="4"/>
  <c r="E4757" i="4"/>
  <c r="F4757" i="4"/>
  <c r="G4757" i="4"/>
  <c r="C4758" i="4"/>
  <c r="H4758" i="4" s="1"/>
  <c r="D4758" i="4"/>
  <c r="E4758" i="4"/>
  <c r="F4758" i="4"/>
  <c r="G4758" i="4"/>
  <c r="C4759" i="4"/>
  <c r="H4759" i="4" s="1"/>
  <c r="D4759" i="4"/>
  <c r="E4759" i="4"/>
  <c r="F4759" i="4"/>
  <c r="G4759" i="4"/>
  <c r="C4760" i="4"/>
  <c r="H4760" i="4" s="1"/>
  <c r="D4760" i="4"/>
  <c r="E4760" i="4"/>
  <c r="F4760" i="4"/>
  <c r="G4760" i="4"/>
  <c r="C4761" i="4"/>
  <c r="H4761" i="4" s="1"/>
  <c r="D4761" i="4"/>
  <c r="E4761" i="4"/>
  <c r="F4761" i="4"/>
  <c r="G4761" i="4"/>
  <c r="C4762" i="4"/>
  <c r="H4762" i="4" s="1"/>
  <c r="D4762" i="4"/>
  <c r="E4762" i="4"/>
  <c r="F4762" i="4"/>
  <c r="G4762" i="4"/>
  <c r="C4763" i="4"/>
  <c r="H4763" i="4" s="1"/>
  <c r="D4763" i="4"/>
  <c r="E4763" i="4"/>
  <c r="F4763" i="4"/>
  <c r="G4763" i="4"/>
  <c r="C4764" i="4"/>
  <c r="H4764" i="4" s="1"/>
  <c r="D4764" i="4"/>
  <c r="E4764" i="4"/>
  <c r="F4764" i="4"/>
  <c r="G4764" i="4"/>
  <c r="C4765" i="4"/>
  <c r="H4765" i="4" s="1"/>
  <c r="D4765" i="4"/>
  <c r="E4765" i="4"/>
  <c r="F4765" i="4"/>
  <c r="G4765" i="4"/>
  <c r="C4766" i="4"/>
  <c r="H4766" i="4" s="1"/>
  <c r="D4766" i="4"/>
  <c r="E4766" i="4"/>
  <c r="F4766" i="4"/>
  <c r="G4766" i="4"/>
  <c r="C4767" i="4"/>
  <c r="H4767" i="4" s="1"/>
  <c r="D4767" i="4"/>
  <c r="E4767" i="4"/>
  <c r="F4767" i="4"/>
  <c r="G4767" i="4"/>
  <c r="C4768" i="4"/>
  <c r="H4768" i="4" s="1"/>
  <c r="D4768" i="4"/>
  <c r="E4768" i="4"/>
  <c r="F4768" i="4"/>
  <c r="G4768" i="4"/>
  <c r="C4769" i="4"/>
  <c r="H4769" i="4" s="1"/>
  <c r="D4769" i="4"/>
  <c r="E4769" i="4"/>
  <c r="F4769" i="4"/>
  <c r="G4769" i="4"/>
  <c r="C4770" i="4"/>
  <c r="H4770" i="4" s="1"/>
  <c r="D4770" i="4"/>
  <c r="E4770" i="4"/>
  <c r="F4770" i="4"/>
  <c r="G4770" i="4"/>
  <c r="C4771" i="4"/>
  <c r="H4771" i="4" s="1"/>
  <c r="D4771" i="4"/>
  <c r="E4771" i="4"/>
  <c r="F4771" i="4"/>
  <c r="G4771" i="4"/>
  <c r="C4772" i="4"/>
  <c r="H4772" i="4" s="1"/>
  <c r="D4772" i="4"/>
  <c r="E4772" i="4"/>
  <c r="F4772" i="4"/>
  <c r="G4772" i="4"/>
  <c r="C4773" i="4"/>
  <c r="H4773" i="4" s="1"/>
  <c r="D4773" i="4"/>
  <c r="E4773" i="4"/>
  <c r="F4773" i="4"/>
  <c r="G4773" i="4"/>
  <c r="C4774" i="4"/>
  <c r="H4774" i="4" s="1"/>
  <c r="D4774" i="4"/>
  <c r="E4774" i="4"/>
  <c r="F4774" i="4"/>
  <c r="G4774" i="4"/>
  <c r="C4775" i="4"/>
  <c r="H4775" i="4" s="1"/>
  <c r="D4775" i="4"/>
  <c r="E4775" i="4"/>
  <c r="F4775" i="4"/>
  <c r="G4775" i="4"/>
  <c r="C4776" i="4"/>
  <c r="H4776" i="4" s="1"/>
  <c r="D4776" i="4"/>
  <c r="E4776" i="4"/>
  <c r="F4776" i="4"/>
  <c r="G4776" i="4"/>
  <c r="C4777" i="4"/>
  <c r="H4777" i="4" s="1"/>
  <c r="D4777" i="4"/>
  <c r="E4777" i="4"/>
  <c r="F4777" i="4"/>
  <c r="G4777" i="4"/>
  <c r="C4778" i="4"/>
  <c r="H4778" i="4" s="1"/>
  <c r="D4778" i="4"/>
  <c r="E4778" i="4"/>
  <c r="F4778" i="4"/>
  <c r="G4778" i="4"/>
  <c r="C4779" i="4"/>
  <c r="H4779" i="4" s="1"/>
  <c r="D4779" i="4"/>
  <c r="E4779" i="4"/>
  <c r="F4779" i="4"/>
  <c r="G4779" i="4"/>
  <c r="C4780" i="4"/>
  <c r="H4780" i="4" s="1"/>
  <c r="D4780" i="4"/>
  <c r="E4780" i="4"/>
  <c r="F4780" i="4"/>
  <c r="G4780" i="4"/>
  <c r="C4781" i="4"/>
  <c r="H4781" i="4" s="1"/>
  <c r="D4781" i="4"/>
  <c r="E4781" i="4"/>
  <c r="F4781" i="4"/>
  <c r="G4781" i="4"/>
  <c r="C4782" i="4"/>
  <c r="H4782" i="4" s="1"/>
  <c r="D4782" i="4"/>
  <c r="E4782" i="4"/>
  <c r="F4782" i="4"/>
  <c r="G4782" i="4"/>
  <c r="C4783" i="4"/>
  <c r="H4783" i="4" s="1"/>
  <c r="D4783" i="4"/>
  <c r="E4783" i="4"/>
  <c r="F4783" i="4"/>
  <c r="G4783" i="4"/>
  <c r="C4784" i="4"/>
  <c r="H4784" i="4" s="1"/>
  <c r="D4784" i="4"/>
  <c r="E4784" i="4"/>
  <c r="F4784" i="4"/>
  <c r="G4784" i="4"/>
  <c r="C4785" i="4"/>
  <c r="H4785" i="4" s="1"/>
  <c r="D4785" i="4"/>
  <c r="E4785" i="4"/>
  <c r="F4785" i="4"/>
  <c r="G4785" i="4"/>
  <c r="C4786" i="4"/>
  <c r="H4786" i="4" s="1"/>
  <c r="D4786" i="4"/>
  <c r="E4786" i="4"/>
  <c r="F4786" i="4"/>
  <c r="G4786" i="4"/>
  <c r="C4787" i="4"/>
  <c r="H4787" i="4" s="1"/>
  <c r="D4787" i="4"/>
  <c r="E4787" i="4"/>
  <c r="F4787" i="4"/>
  <c r="G4787" i="4"/>
  <c r="C4788" i="4"/>
  <c r="H4788" i="4" s="1"/>
  <c r="D4788" i="4"/>
  <c r="E4788" i="4"/>
  <c r="F4788" i="4"/>
  <c r="G4788" i="4"/>
  <c r="C4789" i="4"/>
  <c r="H4789" i="4" s="1"/>
  <c r="D4789" i="4"/>
  <c r="E4789" i="4"/>
  <c r="F4789" i="4"/>
  <c r="G4789" i="4"/>
  <c r="C4790" i="4"/>
  <c r="H4790" i="4" s="1"/>
  <c r="D4790" i="4"/>
  <c r="E4790" i="4"/>
  <c r="F4790" i="4"/>
  <c r="G4790" i="4"/>
  <c r="C4791" i="4"/>
  <c r="H4791" i="4" s="1"/>
  <c r="D4791" i="4"/>
  <c r="E4791" i="4"/>
  <c r="F4791" i="4"/>
  <c r="G4791" i="4"/>
  <c r="C4792" i="4"/>
  <c r="H4792" i="4" s="1"/>
  <c r="D4792" i="4"/>
  <c r="E4792" i="4"/>
  <c r="F4792" i="4"/>
  <c r="G4792" i="4"/>
  <c r="C4793" i="4"/>
  <c r="H4793" i="4" s="1"/>
  <c r="D4793" i="4"/>
  <c r="E4793" i="4"/>
  <c r="F4793" i="4"/>
  <c r="G4793" i="4"/>
  <c r="C4794" i="4"/>
  <c r="H4794" i="4" s="1"/>
  <c r="D4794" i="4"/>
  <c r="E4794" i="4"/>
  <c r="F4794" i="4"/>
  <c r="G4794" i="4"/>
  <c r="C4795" i="4"/>
  <c r="H4795" i="4" s="1"/>
  <c r="D4795" i="4"/>
  <c r="E4795" i="4"/>
  <c r="F4795" i="4"/>
  <c r="G4795" i="4"/>
  <c r="C4796" i="4"/>
  <c r="H4796" i="4" s="1"/>
  <c r="D4796" i="4"/>
  <c r="E4796" i="4"/>
  <c r="F4796" i="4"/>
  <c r="G4796" i="4"/>
  <c r="C4797" i="4"/>
  <c r="H4797" i="4" s="1"/>
  <c r="D4797" i="4"/>
  <c r="E4797" i="4"/>
  <c r="F4797" i="4"/>
  <c r="G4797" i="4"/>
  <c r="C4798" i="4"/>
  <c r="H4798" i="4" s="1"/>
  <c r="D4798" i="4"/>
  <c r="E4798" i="4"/>
  <c r="F4798" i="4"/>
  <c r="G4798" i="4"/>
  <c r="C4799" i="4"/>
  <c r="H4799" i="4" s="1"/>
  <c r="D4799" i="4"/>
  <c r="E4799" i="4"/>
  <c r="F4799" i="4"/>
  <c r="G4799" i="4"/>
  <c r="C4800" i="4"/>
  <c r="H4800" i="4" s="1"/>
  <c r="D4800" i="4"/>
  <c r="E4800" i="4"/>
  <c r="F4800" i="4"/>
  <c r="G4800" i="4"/>
  <c r="C4801" i="4"/>
  <c r="H4801" i="4" s="1"/>
  <c r="D4801" i="4"/>
  <c r="E4801" i="4"/>
  <c r="F4801" i="4"/>
  <c r="G4801" i="4"/>
  <c r="C4802" i="4"/>
  <c r="H4802" i="4" s="1"/>
  <c r="D4802" i="4"/>
  <c r="E4802" i="4"/>
  <c r="F4802" i="4"/>
  <c r="G4802" i="4"/>
  <c r="C4803" i="4"/>
  <c r="H4803" i="4" s="1"/>
  <c r="D4803" i="4"/>
  <c r="E4803" i="4"/>
  <c r="F4803" i="4"/>
  <c r="G4803" i="4"/>
  <c r="C4804" i="4"/>
  <c r="H4804" i="4" s="1"/>
  <c r="D4804" i="4"/>
  <c r="E4804" i="4"/>
  <c r="F4804" i="4"/>
  <c r="G4804" i="4"/>
  <c r="C4805" i="4"/>
  <c r="H4805" i="4" s="1"/>
  <c r="D4805" i="4"/>
  <c r="E4805" i="4"/>
  <c r="F4805" i="4"/>
  <c r="G4805" i="4"/>
  <c r="C4806" i="4"/>
  <c r="H4806" i="4" s="1"/>
  <c r="D4806" i="4"/>
  <c r="E4806" i="4"/>
  <c r="F4806" i="4"/>
  <c r="G4806" i="4"/>
  <c r="C4807" i="4"/>
  <c r="H4807" i="4" s="1"/>
  <c r="D4807" i="4"/>
  <c r="E4807" i="4"/>
  <c r="F4807" i="4"/>
  <c r="G4807" i="4"/>
  <c r="C4808" i="4"/>
  <c r="H4808" i="4" s="1"/>
  <c r="D4808" i="4"/>
  <c r="E4808" i="4"/>
  <c r="F4808" i="4"/>
  <c r="G4808" i="4"/>
  <c r="C4809" i="4"/>
  <c r="H4809" i="4" s="1"/>
  <c r="D4809" i="4"/>
  <c r="E4809" i="4"/>
  <c r="F4809" i="4"/>
  <c r="G4809" i="4"/>
  <c r="C4810" i="4"/>
  <c r="H4810" i="4" s="1"/>
  <c r="D4810" i="4"/>
  <c r="E4810" i="4"/>
  <c r="F4810" i="4"/>
  <c r="G4810" i="4"/>
  <c r="C4811" i="4"/>
  <c r="H4811" i="4" s="1"/>
  <c r="D4811" i="4"/>
  <c r="E4811" i="4"/>
  <c r="F4811" i="4"/>
  <c r="G4811" i="4"/>
  <c r="C4812" i="4"/>
  <c r="H4812" i="4" s="1"/>
  <c r="D4812" i="4"/>
  <c r="E4812" i="4"/>
  <c r="F4812" i="4"/>
  <c r="G4812" i="4"/>
  <c r="C4813" i="4"/>
  <c r="H4813" i="4" s="1"/>
  <c r="D4813" i="4"/>
  <c r="E4813" i="4"/>
  <c r="F4813" i="4"/>
  <c r="G4813" i="4"/>
  <c r="C4814" i="4"/>
  <c r="H4814" i="4" s="1"/>
  <c r="D4814" i="4"/>
  <c r="E4814" i="4"/>
  <c r="F4814" i="4"/>
  <c r="G4814" i="4"/>
  <c r="C4815" i="4"/>
  <c r="H4815" i="4" s="1"/>
  <c r="D4815" i="4"/>
  <c r="E4815" i="4"/>
  <c r="F4815" i="4"/>
  <c r="G4815" i="4"/>
  <c r="C4816" i="4"/>
  <c r="H4816" i="4" s="1"/>
  <c r="D4816" i="4"/>
  <c r="E4816" i="4"/>
  <c r="F4816" i="4"/>
  <c r="G4816" i="4"/>
  <c r="C4817" i="4"/>
  <c r="H4817" i="4" s="1"/>
  <c r="D4817" i="4"/>
  <c r="E4817" i="4"/>
  <c r="F4817" i="4"/>
  <c r="G4817" i="4"/>
  <c r="C4818" i="4"/>
  <c r="H4818" i="4" s="1"/>
  <c r="D4818" i="4"/>
  <c r="E4818" i="4"/>
  <c r="F4818" i="4"/>
  <c r="G4818" i="4"/>
  <c r="C4819" i="4"/>
  <c r="H4819" i="4" s="1"/>
  <c r="D4819" i="4"/>
  <c r="E4819" i="4"/>
  <c r="F4819" i="4"/>
  <c r="G4819" i="4"/>
  <c r="C4820" i="4"/>
  <c r="H4820" i="4" s="1"/>
  <c r="D4820" i="4"/>
  <c r="E4820" i="4"/>
  <c r="F4820" i="4"/>
  <c r="G4820" i="4"/>
  <c r="C4821" i="4"/>
  <c r="H4821" i="4" s="1"/>
  <c r="D4821" i="4"/>
  <c r="E4821" i="4"/>
  <c r="F4821" i="4"/>
  <c r="G4821" i="4"/>
  <c r="C4822" i="4"/>
  <c r="H4822" i="4" s="1"/>
  <c r="D4822" i="4"/>
  <c r="E4822" i="4"/>
  <c r="F4822" i="4"/>
  <c r="G4822" i="4"/>
  <c r="C4823" i="4"/>
  <c r="H4823" i="4" s="1"/>
  <c r="D4823" i="4"/>
  <c r="E4823" i="4"/>
  <c r="F4823" i="4"/>
  <c r="G4823" i="4"/>
  <c r="C4824" i="4"/>
  <c r="H4824" i="4" s="1"/>
  <c r="D4824" i="4"/>
  <c r="E4824" i="4"/>
  <c r="F4824" i="4"/>
  <c r="G4824" i="4"/>
  <c r="C4825" i="4"/>
  <c r="H4825" i="4" s="1"/>
  <c r="D4825" i="4"/>
  <c r="E4825" i="4"/>
  <c r="F4825" i="4"/>
  <c r="G4825" i="4"/>
  <c r="C4826" i="4"/>
  <c r="H4826" i="4" s="1"/>
  <c r="D4826" i="4"/>
  <c r="E4826" i="4"/>
  <c r="F4826" i="4"/>
  <c r="G4826" i="4"/>
  <c r="C4827" i="4"/>
  <c r="H4827" i="4" s="1"/>
  <c r="D4827" i="4"/>
  <c r="E4827" i="4"/>
  <c r="F4827" i="4"/>
  <c r="G4827" i="4"/>
  <c r="C4828" i="4"/>
  <c r="H4828" i="4" s="1"/>
  <c r="D4828" i="4"/>
  <c r="E4828" i="4"/>
  <c r="F4828" i="4"/>
  <c r="G4828" i="4"/>
  <c r="C4829" i="4"/>
  <c r="H4829" i="4" s="1"/>
  <c r="D4829" i="4"/>
  <c r="E4829" i="4"/>
  <c r="F4829" i="4"/>
  <c r="G4829" i="4"/>
  <c r="C4830" i="4"/>
  <c r="H4830" i="4" s="1"/>
  <c r="D4830" i="4"/>
  <c r="E4830" i="4"/>
  <c r="F4830" i="4"/>
  <c r="G4830" i="4"/>
  <c r="C4831" i="4"/>
  <c r="H4831" i="4" s="1"/>
  <c r="D4831" i="4"/>
  <c r="E4831" i="4"/>
  <c r="F4831" i="4"/>
  <c r="G4831" i="4"/>
  <c r="C4832" i="4"/>
  <c r="H4832" i="4" s="1"/>
  <c r="D4832" i="4"/>
  <c r="E4832" i="4"/>
  <c r="F4832" i="4"/>
  <c r="G4832" i="4"/>
  <c r="C4833" i="4"/>
  <c r="H4833" i="4" s="1"/>
  <c r="D4833" i="4"/>
  <c r="E4833" i="4"/>
  <c r="F4833" i="4"/>
  <c r="G4833" i="4"/>
  <c r="C4834" i="4"/>
  <c r="H4834" i="4" s="1"/>
  <c r="D4834" i="4"/>
  <c r="E4834" i="4"/>
  <c r="F4834" i="4"/>
  <c r="G4834" i="4"/>
  <c r="C4835" i="4"/>
  <c r="H4835" i="4" s="1"/>
  <c r="D4835" i="4"/>
  <c r="E4835" i="4"/>
  <c r="F4835" i="4"/>
  <c r="G4835" i="4"/>
  <c r="C4836" i="4"/>
  <c r="H4836" i="4" s="1"/>
  <c r="D4836" i="4"/>
  <c r="E4836" i="4"/>
  <c r="F4836" i="4"/>
  <c r="G4836" i="4"/>
  <c r="C4837" i="4"/>
  <c r="H4837" i="4" s="1"/>
  <c r="D4837" i="4"/>
  <c r="E4837" i="4"/>
  <c r="F4837" i="4"/>
  <c r="G4837" i="4"/>
  <c r="C4838" i="4"/>
  <c r="H4838" i="4" s="1"/>
  <c r="D4838" i="4"/>
  <c r="E4838" i="4"/>
  <c r="F4838" i="4"/>
  <c r="G4838" i="4"/>
  <c r="C4839" i="4"/>
  <c r="H4839" i="4" s="1"/>
  <c r="D4839" i="4"/>
  <c r="E4839" i="4"/>
  <c r="F4839" i="4"/>
  <c r="G4839" i="4"/>
  <c r="C4840" i="4"/>
  <c r="H4840" i="4" s="1"/>
  <c r="D4840" i="4"/>
  <c r="E4840" i="4"/>
  <c r="F4840" i="4"/>
  <c r="G4840" i="4"/>
  <c r="C4841" i="4"/>
  <c r="H4841" i="4" s="1"/>
  <c r="D4841" i="4"/>
  <c r="E4841" i="4"/>
  <c r="F4841" i="4"/>
  <c r="G4841" i="4"/>
  <c r="C4842" i="4"/>
  <c r="H4842" i="4" s="1"/>
  <c r="D4842" i="4"/>
  <c r="E4842" i="4"/>
  <c r="F4842" i="4"/>
  <c r="G4842" i="4"/>
  <c r="C4843" i="4"/>
  <c r="H4843" i="4" s="1"/>
  <c r="D4843" i="4"/>
  <c r="E4843" i="4"/>
  <c r="F4843" i="4"/>
  <c r="G4843" i="4"/>
  <c r="C4844" i="4"/>
  <c r="H4844" i="4" s="1"/>
  <c r="D4844" i="4"/>
  <c r="E4844" i="4"/>
  <c r="F4844" i="4"/>
  <c r="G4844" i="4"/>
  <c r="C4845" i="4"/>
  <c r="H4845" i="4" s="1"/>
  <c r="D4845" i="4"/>
  <c r="E4845" i="4"/>
  <c r="F4845" i="4"/>
  <c r="G4845" i="4"/>
  <c r="C4846" i="4"/>
  <c r="H4846" i="4" s="1"/>
  <c r="D4846" i="4"/>
  <c r="E4846" i="4"/>
  <c r="F4846" i="4"/>
  <c r="G4846" i="4"/>
  <c r="C4847" i="4"/>
  <c r="H4847" i="4" s="1"/>
  <c r="D4847" i="4"/>
  <c r="E4847" i="4"/>
  <c r="F4847" i="4"/>
  <c r="G4847" i="4"/>
  <c r="C4848" i="4"/>
  <c r="H4848" i="4" s="1"/>
  <c r="D4848" i="4"/>
  <c r="E4848" i="4"/>
  <c r="F4848" i="4"/>
  <c r="G4848" i="4"/>
  <c r="C4849" i="4"/>
  <c r="H4849" i="4" s="1"/>
  <c r="D4849" i="4"/>
  <c r="E4849" i="4"/>
  <c r="F4849" i="4"/>
  <c r="G4849" i="4"/>
  <c r="C4850" i="4"/>
  <c r="H4850" i="4" s="1"/>
  <c r="D4850" i="4"/>
  <c r="E4850" i="4"/>
  <c r="F4850" i="4"/>
  <c r="G4850" i="4"/>
  <c r="C4851" i="4"/>
  <c r="H4851" i="4" s="1"/>
  <c r="D4851" i="4"/>
  <c r="E4851" i="4"/>
  <c r="F4851" i="4"/>
  <c r="G4851" i="4"/>
  <c r="C4852" i="4"/>
  <c r="H4852" i="4" s="1"/>
  <c r="D4852" i="4"/>
  <c r="E4852" i="4"/>
  <c r="F4852" i="4"/>
  <c r="G4852" i="4"/>
  <c r="C4853" i="4"/>
  <c r="H4853" i="4" s="1"/>
  <c r="D4853" i="4"/>
  <c r="E4853" i="4"/>
  <c r="F4853" i="4"/>
  <c r="G4853" i="4"/>
  <c r="C4854" i="4"/>
  <c r="H4854" i="4" s="1"/>
  <c r="D4854" i="4"/>
  <c r="E4854" i="4"/>
  <c r="F4854" i="4"/>
  <c r="G4854" i="4"/>
  <c r="C4855" i="4"/>
  <c r="H4855" i="4" s="1"/>
  <c r="D4855" i="4"/>
  <c r="E4855" i="4"/>
  <c r="F4855" i="4"/>
  <c r="G4855" i="4"/>
  <c r="C4856" i="4"/>
  <c r="H4856" i="4" s="1"/>
  <c r="D4856" i="4"/>
  <c r="E4856" i="4"/>
  <c r="F4856" i="4"/>
  <c r="G4856" i="4"/>
  <c r="C4857" i="4"/>
  <c r="H4857" i="4" s="1"/>
  <c r="D4857" i="4"/>
  <c r="E4857" i="4"/>
  <c r="F4857" i="4"/>
  <c r="G4857" i="4"/>
  <c r="C4858" i="4"/>
  <c r="H4858" i="4" s="1"/>
  <c r="D4858" i="4"/>
  <c r="E4858" i="4"/>
  <c r="F4858" i="4"/>
  <c r="G4858" i="4"/>
  <c r="C4859" i="4"/>
  <c r="H4859" i="4" s="1"/>
  <c r="D4859" i="4"/>
  <c r="E4859" i="4"/>
  <c r="F4859" i="4"/>
  <c r="G4859" i="4"/>
  <c r="C4860" i="4"/>
  <c r="H4860" i="4" s="1"/>
  <c r="D4860" i="4"/>
  <c r="E4860" i="4"/>
  <c r="F4860" i="4"/>
  <c r="G4860" i="4"/>
  <c r="C4861" i="4"/>
  <c r="H4861" i="4" s="1"/>
  <c r="D4861" i="4"/>
  <c r="E4861" i="4"/>
  <c r="F4861" i="4"/>
  <c r="G4861" i="4"/>
  <c r="C4862" i="4"/>
  <c r="H4862" i="4" s="1"/>
  <c r="D4862" i="4"/>
  <c r="E4862" i="4"/>
  <c r="F4862" i="4"/>
  <c r="G4862" i="4"/>
  <c r="C4863" i="4"/>
  <c r="H4863" i="4" s="1"/>
  <c r="D4863" i="4"/>
  <c r="E4863" i="4"/>
  <c r="F4863" i="4"/>
  <c r="G4863" i="4"/>
  <c r="C4864" i="4"/>
  <c r="H4864" i="4" s="1"/>
  <c r="D4864" i="4"/>
  <c r="E4864" i="4"/>
  <c r="F4864" i="4"/>
  <c r="G4864" i="4"/>
  <c r="C4865" i="4"/>
  <c r="H4865" i="4" s="1"/>
  <c r="D4865" i="4"/>
  <c r="E4865" i="4"/>
  <c r="F4865" i="4"/>
  <c r="G4865" i="4"/>
  <c r="C4866" i="4"/>
  <c r="H4866" i="4" s="1"/>
  <c r="D4866" i="4"/>
  <c r="E4866" i="4"/>
  <c r="F4866" i="4"/>
  <c r="G4866" i="4"/>
  <c r="C4867" i="4"/>
  <c r="H4867" i="4" s="1"/>
  <c r="D4867" i="4"/>
  <c r="E4867" i="4"/>
  <c r="F4867" i="4"/>
  <c r="G4867" i="4"/>
  <c r="C4868" i="4"/>
  <c r="H4868" i="4" s="1"/>
  <c r="D4868" i="4"/>
  <c r="E4868" i="4"/>
  <c r="F4868" i="4"/>
  <c r="G4868" i="4"/>
  <c r="C4869" i="4"/>
  <c r="H4869" i="4" s="1"/>
  <c r="D4869" i="4"/>
  <c r="E4869" i="4"/>
  <c r="F4869" i="4"/>
  <c r="G4869" i="4"/>
  <c r="C4870" i="4"/>
  <c r="H4870" i="4" s="1"/>
  <c r="D4870" i="4"/>
  <c r="E4870" i="4"/>
  <c r="F4870" i="4"/>
  <c r="G4870" i="4"/>
  <c r="C4871" i="4"/>
  <c r="H4871" i="4" s="1"/>
  <c r="D4871" i="4"/>
  <c r="E4871" i="4"/>
  <c r="F4871" i="4"/>
  <c r="G4871" i="4"/>
  <c r="C4872" i="4"/>
  <c r="H4872" i="4" s="1"/>
  <c r="D4872" i="4"/>
  <c r="E4872" i="4"/>
  <c r="F4872" i="4"/>
  <c r="G4872" i="4"/>
  <c r="C4873" i="4"/>
  <c r="H4873" i="4" s="1"/>
  <c r="D4873" i="4"/>
  <c r="E4873" i="4"/>
  <c r="F4873" i="4"/>
  <c r="G4873" i="4"/>
  <c r="C4874" i="4"/>
  <c r="H4874" i="4" s="1"/>
  <c r="D4874" i="4"/>
  <c r="E4874" i="4"/>
  <c r="F4874" i="4"/>
  <c r="G4874" i="4"/>
  <c r="C4875" i="4"/>
  <c r="H4875" i="4" s="1"/>
  <c r="D4875" i="4"/>
  <c r="E4875" i="4"/>
  <c r="F4875" i="4"/>
  <c r="G4875" i="4"/>
  <c r="C4876" i="4"/>
  <c r="H4876" i="4" s="1"/>
  <c r="D4876" i="4"/>
  <c r="E4876" i="4"/>
  <c r="F4876" i="4"/>
  <c r="G4876" i="4"/>
  <c r="C4877" i="4"/>
  <c r="H4877" i="4" s="1"/>
  <c r="D4877" i="4"/>
  <c r="E4877" i="4"/>
  <c r="F4877" i="4"/>
  <c r="G4877" i="4"/>
  <c r="C4878" i="4"/>
  <c r="H4878" i="4" s="1"/>
  <c r="D4878" i="4"/>
  <c r="E4878" i="4"/>
  <c r="F4878" i="4"/>
  <c r="G4878" i="4"/>
  <c r="C4879" i="4"/>
  <c r="H4879" i="4" s="1"/>
  <c r="D4879" i="4"/>
  <c r="E4879" i="4"/>
  <c r="F4879" i="4"/>
  <c r="G4879" i="4"/>
  <c r="C4880" i="4"/>
  <c r="H4880" i="4" s="1"/>
  <c r="D4880" i="4"/>
  <c r="E4880" i="4"/>
  <c r="F4880" i="4"/>
  <c r="G4880" i="4"/>
  <c r="C4881" i="4"/>
  <c r="H4881" i="4" s="1"/>
  <c r="D4881" i="4"/>
  <c r="E4881" i="4"/>
  <c r="F4881" i="4"/>
  <c r="G4881" i="4"/>
  <c r="C4882" i="4"/>
  <c r="H4882" i="4" s="1"/>
  <c r="D4882" i="4"/>
  <c r="E4882" i="4"/>
  <c r="F4882" i="4"/>
  <c r="G4882" i="4"/>
  <c r="C4883" i="4"/>
  <c r="H4883" i="4" s="1"/>
  <c r="D4883" i="4"/>
  <c r="E4883" i="4"/>
  <c r="F4883" i="4"/>
  <c r="G4883" i="4"/>
  <c r="C4884" i="4"/>
  <c r="H4884" i="4" s="1"/>
  <c r="D4884" i="4"/>
  <c r="E4884" i="4"/>
  <c r="F4884" i="4"/>
  <c r="G4884" i="4"/>
  <c r="C4885" i="4"/>
  <c r="H4885" i="4" s="1"/>
  <c r="D4885" i="4"/>
  <c r="E4885" i="4"/>
  <c r="F4885" i="4"/>
  <c r="G4885" i="4"/>
  <c r="C4886" i="4"/>
  <c r="H4886" i="4" s="1"/>
  <c r="D4886" i="4"/>
  <c r="E4886" i="4"/>
  <c r="F4886" i="4"/>
  <c r="G4886" i="4"/>
  <c r="C4887" i="4"/>
  <c r="H4887" i="4" s="1"/>
  <c r="D4887" i="4"/>
  <c r="E4887" i="4"/>
  <c r="F4887" i="4"/>
  <c r="G4887" i="4"/>
  <c r="C4888" i="4"/>
  <c r="H4888" i="4" s="1"/>
  <c r="D4888" i="4"/>
  <c r="E4888" i="4"/>
  <c r="F4888" i="4"/>
  <c r="G4888" i="4"/>
  <c r="C4889" i="4"/>
  <c r="H4889" i="4" s="1"/>
  <c r="D4889" i="4"/>
  <c r="E4889" i="4"/>
  <c r="F4889" i="4"/>
  <c r="G4889" i="4"/>
  <c r="C4890" i="4"/>
  <c r="H4890" i="4" s="1"/>
  <c r="D4890" i="4"/>
  <c r="E4890" i="4"/>
  <c r="F4890" i="4"/>
  <c r="G4890" i="4"/>
  <c r="C4891" i="4"/>
  <c r="H4891" i="4" s="1"/>
  <c r="D4891" i="4"/>
  <c r="E4891" i="4"/>
  <c r="F4891" i="4"/>
  <c r="G4891" i="4"/>
  <c r="C4892" i="4"/>
  <c r="H4892" i="4" s="1"/>
  <c r="D4892" i="4"/>
  <c r="E4892" i="4"/>
  <c r="F4892" i="4"/>
  <c r="G4892" i="4"/>
  <c r="C4893" i="4"/>
  <c r="H4893" i="4" s="1"/>
  <c r="D4893" i="4"/>
  <c r="E4893" i="4"/>
  <c r="F4893" i="4"/>
  <c r="G4893" i="4"/>
  <c r="C4894" i="4"/>
  <c r="H4894" i="4" s="1"/>
  <c r="D4894" i="4"/>
  <c r="E4894" i="4"/>
  <c r="F4894" i="4"/>
  <c r="G4894" i="4"/>
  <c r="C4895" i="4"/>
  <c r="H4895" i="4" s="1"/>
  <c r="D4895" i="4"/>
  <c r="E4895" i="4"/>
  <c r="F4895" i="4"/>
  <c r="G4895" i="4"/>
  <c r="C4896" i="4"/>
  <c r="H4896" i="4" s="1"/>
  <c r="D4896" i="4"/>
  <c r="E4896" i="4"/>
  <c r="F4896" i="4"/>
  <c r="G4896" i="4"/>
  <c r="C4897" i="4"/>
  <c r="H4897" i="4" s="1"/>
  <c r="D4897" i="4"/>
  <c r="E4897" i="4"/>
  <c r="F4897" i="4"/>
  <c r="G4897" i="4"/>
  <c r="C4898" i="4"/>
  <c r="H4898" i="4" s="1"/>
  <c r="D4898" i="4"/>
  <c r="E4898" i="4"/>
  <c r="F4898" i="4"/>
  <c r="G4898" i="4"/>
  <c r="C4899" i="4"/>
  <c r="H4899" i="4" s="1"/>
  <c r="D4899" i="4"/>
  <c r="E4899" i="4"/>
  <c r="F4899" i="4"/>
  <c r="G4899" i="4"/>
  <c r="C4900" i="4"/>
  <c r="H4900" i="4" s="1"/>
  <c r="D4900" i="4"/>
  <c r="E4900" i="4"/>
  <c r="F4900" i="4"/>
  <c r="G4900" i="4"/>
  <c r="C4901" i="4"/>
  <c r="H4901" i="4" s="1"/>
  <c r="D4901" i="4"/>
  <c r="E4901" i="4"/>
  <c r="F4901" i="4"/>
  <c r="G4901" i="4"/>
  <c r="C4902" i="4"/>
  <c r="H4902" i="4" s="1"/>
  <c r="D4902" i="4"/>
  <c r="E4902" i="4"/>
  <c r="F4902" i="4"/>
  <c r="G4902" i="4"/>
  <c r="C4903" i="4"/>
  <c r="H4903" i="4" s="1"/>
  <c r="D4903" i="4"/>
  <c r="E4903" i="4"/>
  <c r="F4903" i="4"/>
  <c r="G4903" i="4"/>
  <c r="C4904" i="4"/>
  <c r="H4904" i="4" s="1"/>
  <c r="D4904" i="4"/>
  <c r="E4904" i="4"/>
  <c r="F4904" i="4"/>
  <c r="G4904" i="4"/>
  <c r="C4905" i="4"/>
  <c r="H4905" i="4" s="1"/>
  <c r="D4905" i="4"/>
  <c r="E4905" i="4"/>
  <c r="F4905" i="4"/>
  <c r="G4905" i="4"/>
  <c r="C4906" i="4"/>
  <c r="H4906" i="4" s="1"/>
  <c r="D4906" i="4"/>
  <c r="E4906" i="4"/>
  <c r="F4906" i="4"/>
  <c r="G4906" i="4"/>
  <c r="C4907" i="4"/>
  <c r="H4907" i="4" s="1"/>
  <c r="D4907" i="4"/>
  <c r="E4907" i="4"/>
  <c r="F4907" i="4"/>
  <c r="G4907" i="4"/>
  <c r="C4908" i="4"/>
  <c r="H4908" i="4" s="1"/>
  <c r="D4908" i="4"/>
  <c r="E4908" i="4"/>
  <c r="F4908" i="4"/>
  <c r="G4908" i="4"/>
  <c r="C4909" i="4"/>
  <c r="H4909" i="4" s="1"/>
  <c r="D4909" i="4"/>
  <c r="E4909" i="4"/>
  <c r="F4909" i="4"/>
  <c r="G4909" i="4"/>
  <c r="C4910" i="4"/>
  <c r="H4910" i="4" s="1"/>
  <c r="D4910" i="4"/>
  <c r="E4910" i="4"/>
  <c r="F4910" i="4"/>
  <c r="G4910" i="4"/>
  <c r="C4911" i="4"/>
  <c r="H4911" i="4" s="1"/>
  <c r="D4911" i="4"/>
  <c r="E4911" i="4"/>
  <c r="F4911" i="4"/>
  <c r="G4911" i="4"/>
  <c r="C4912" i="4"/>
  <c r="H4912" i="4" s="1"/>
  <c r="D4912" i="4"/>
  <c r="E4912" i="4"/>
  <c r="F4912" i="4"/>
  <c r="G4912" i="4"/>
  <c r="C4913" i="4"/>
  <c r="H4913" i="4" s="1"/>
  <c r="D4913" i="4"/>
  <c r="E4913" i="4"/>
  <c r="F4913" i="4"/>
  <c r="G4913" i="4"/>
  <c r="C4914" i="4"/>
  <c r="H4914" i="4" s="1"/>
  <c r="D4914" i="4"/>
  <c r="E4914" i="4"/>
  <c r="F4914" i="4"/>
  <c r="G4914" i="4"/>
  <c r="C4915" i="4"/>
  <c r="H4915" i="4" s="1"/>
  <c r="D4915" i="4"/>
  <c r="E4915" i="4"/>
  <c r="F4915" i="4"/>
  <c r="G4915" i="4"/>
  <c r="C4916" i="4"/>
  <c r="H4916" i="4" s="1"/>
  <c r="D4916" i="4"/>
  <c r="E4916" i="4"/>
  <c r="F4916" i="4"/>
  <c r="G4916" i="4"/>
  <c r="C4917" i="4"/>
  <c r="H4917" i="4" s="1"/>
  <c r="D4917" i="4"/>
  <c r="E4917" i="4"/>
  <c r="F4917" i="4"/>
  <c r="G4917" i="4"/>
  <c r="C4918" i="4"/>
  <c r="H4918" i="4" s="1"/>
  <c r="D4918" i="4"/>
  <c r="E4918" i="4"/>
  <c r="F4918" i="4"/>
  <c r="G4918" i="4"/>
  <c r="C4919" i="4"/>
  <c r="H4919" i="4" s="1"/>
  <c r="D4919" i="4"/>
  <c r="E4919" i="4"/>
  <c r="F4919" i="4"/>
  <c r="G4919" i="4"/>
  <c r="C4920" i="4"/>
  <c r="H4920" i="4" s="1"/>
  <c r="D4920" i="4"/>
  <c r="E4920" i="4"/>
  <c r="F4920" i="4"/>
  <c r="G4920" i="4"/>
  <c r="C4921" i="4"/>
  <c r="H4921" i="4" s="1"/>
  <c r="D4921" i="4"/>
  <c r="E4921" i="4"/>
  <c r="F4921" i="4"/>
  <c r="G4921" i="4"/>
  <c r="C4922" i="4"/>
  <c r="H4922" i="4" s="1"/>
  <c r="D4922" i="4"/>
  <c r="E4922" i="4"/>
  <c r="F4922" i="4"/>
  <c r="G4922" i="4"/>
  <c r="C4923" i="4"/>
  <c r="H4923" i="4" s="1"/>
  <c r="D4923" i="4"/>
  <c r="E4923" i="4"/>
  <c r="F4923" i="4"/>
  <c r="G4923" i="4"/>
  <c r="C4924" i="4"/>
  <c r="H4924" i="4" s="1"/>
  <c r="D4924" i="4"/>
  <c r="E4924" i="4"/>
  <c r="F4924" i="4"/>
  <c r="G4924" i="4"/>
  <c r="C4925" i="4"/>
  <c r="H4925" i="4" s="1"/>
  <c r="D4925" i="4"/>
  <c r="E4925" i="4"/>
  <c r="F4925" i="4"/>
  <c r="G4925" i="4"/>
  <c r="C4926" i="4"/>
  <c r="H4926" i="4" s="1"/>
  <c r="D4926" i="4"/>
  <c r="E4926" i="4"/>
  <c r="F4926" i="4"/>
  <c r="G4926" i="4"/>
  <c r="C4927" i="4"/>
  <c r="H4927" i="4" s="1"/>
  <c r="D4927" i="4"/>
  <c r="E4927" i="4"/>
  <c r="F4927" i="4"/>
  <c r="G4927" i="4"/>
  <c r="C4928" i="4"/>
  <c r="H4928" i="4" s="1"/>
  <c r="D4928" i="4"/>
  <c r="E4928" i="4"/>
  <c r="F4928" i="4"/>
  <c r="G4928" i="4"/>
  <c r="C4929" i="4"/>
  <c r="H4929" i="4" s="1"/>
  <c r="D4929" i="4"/>
  <c r="E4929" i="4"/>
  <c r="F4929" i="4"/>
  <c r="G4929" i="4"/>
  <c r="C4930" i="4"/>
  <c r="H4930" i="4" s="1"/>
  <c r="D4930" i="4"/>
  <c r="E4930" i="4"/>
  <c r="F4930" i="4"/>
  <c r="G4930" i="4"/>
  <c r="C4931" i="4"/>
  <c r="H4931" i="4" s="1"/>
  <c r="D4931" i="4"/>
  <c r="E4931" i="4"/>
  <c r="F4931" i="4"/>
  <c r="G4931" i="4"/>
  <c r="C4932" i="4"/>
  <c r="H4932" i="4" s="1"/>
  <c r="D4932" i="4"/>
  <c r="E4932" i="4"/>
  <c r="F4932" i="4"/>
  <c r="G4932" i="4"/>
  <c r="C4933" i="4"/>
  <c r="H4933" i="4" s="1"/>
  <c r="D4933" i="4"/>
  <c r="E4933" i="4"/>
  <c r="F4933" i="4"/>
  <c r="G4933" i="4"/>
  <c r="C4934" i="4"/>
  <c r="H4934" i="4" s="1"/>
  <c r="D4934" i="4"/>
  <c r="E4934" i="4"/>
  <c r="F4934" i="4"/>
  <c r="G4934" i="4"/>
  <c r="C4935" i="4"/>
  <c r="H4935" i="4" s="1"/>
  <c r="D4935" i="4"/>
  <c r="E4935" i="4"/>
  <c r="F4935" i="4"/>
  <c r="G4935" i="4"/>
  <c r="C4936" i="4"/>
  <c r="H4936" i="4" s="1"/>
  <c r="D4936" i="4"/>
  <c r="E4936" i="4"/>
  <c r="F4936" i="4"/>
  <c r="G4936" i="4"/>
  <c r="C4937" i="4"/>
  <c r="H4937" i="4" s="1"/>
  <c r="D4937" i="4"/>
  <c r="E4937" i="4"/>
  <c r="F4937" i="4"/>
  <c r="G4937" i="4"/>
  <c r="C4938" i="4"/>
  <c r="H4938" i="4" s="1"/>
  <c r="D4938" i="4"/>
  <c r="E4938" i="4"/>
  <c r="F4938" i="4"/>
  <c r="G4938" i="4"/>
  <c r="C4939" i="4"/>
  <c r="H4939" i="4" s="1"/>
  <c r="D4939" i="4"/>
  <c r="E4939" i="4"/>
  <c r="F4939" i="4"/>
  <c r="G4939" i="4"/>
  <c r="C4940" i="4"/>
  <c r="H4940" i="4" s="1"/>
  <c r="D4940" i="4"/>
  <c r="E4940" i="4"/>
  <c r="F4940" i="4"/>
  <c r="G4940" i="4"/>
  <c r="C4941" i="4"/>
  <c r="H4941" i="4" s="1"/>
  <c r="D4941" i="4"/>
  <c r="E4941" i="4"/>
  <c r="F4941" i="4"/>
  <c r="G4941" i="4"/>
  <c r="C4942" i="4"/>
  <c r="H4942" i="4" s="1"/>
  <c r="D4942" i="4"/>
  <c r="E4942" i="4"/>
  <c r="F4942" i="4"/>
  <c r="G4942" i="4"/>
  <c r="C4943" i="4"/>
  <c r="H4943" i="4" s="1"/>
  <c r="D4943" i="4"/>
  <c r="E4943" i="4"/>
  <c r="F4943" i="4"/>
  <c r="G4943" i="4"/>
  <c r="C4944" i="4"/>
  <c r="H4944" i="4" s="1"/>
  <c r="D4944" i="4"/>
  <c r="E4944" i="4"/>
  <c r="F4944" i="4"/>
  <c r="G4944" i="4"/>
  <c r="C4945" i="4"/>
  <c r="H4945" i="4" s="1"/>
  <c r="D4945" i="4"/>
  <c r="E4945" i="4"/>
  <c r="F4945" i="4"/>
  <c r="G4945" i="4"/>
  <c r="C4946" i="4"/>
  <c r="H4946" i="4" s="1"/>
  <c r="D4946" i="4"/>
  <c r="E4946" i="4"/>
  <c r="F4946" i="4"/>
  <c r="G4946" i="4"/>
  <c r="C4947" i="4"/>
  <c r="H4947" i="4" s="1"/>
  <c r="D4947" i="4"/>
  <c r="E4947" i="4"/>
  <c r="F4947" i="4"/>
  <c r="G4947" i="4"/>
  <c r="C4948" i="4"/>
  <c r="H4948" i="4" s="1"/>
  <c r="D4948" i="4"/>
  <c r="E4948" i="4"/>
  <c r="F4948" i="4"/>
  <c r="G4948" i="4"/>
  <c r="C4949" i="4"/>
  <c r="H4949" i="4" s="1"/>
  <c r="D4949" i="4"/>
  <c r="E4949" i="4"/>
  <c r="F4949" i="4"/>
  <c r="G4949" i="4"/>
  <c r="C4950" i="4"/>
  <c r="H4950" i="4" s="1"/>
  <c r="D4950" i="4"/>
  <c r="E4950" i="4"/>
  <c r="F4950" i="4"/>
  <c r="G4950" i="4"/>
  <c r="C4951" i="4"/>
  <c r="H4951" i="4" s="1"/>
  <c r="D4951" i="4"/>
  <c r="E4951" i="4"/>
  <c r="F4951" i="4"/>
  <c r="G4951" i="4"/>
  <c r="C4952" i="4"/>
  <c r="H4952" i="4" s="1"/>
  <c r="D4952" i="4"/>
  <c r="E4952" i="4"/>
  <c r="F4952" i="4"/>
  <c r="G4952" i="4"/>
  <c r="C4953" i="4"/>
  <c r="H4953" i="4" s="1"/>
  <c r="D4953" i="4"/>
  <c r="E4953" i="4"/>
  <c r="F4953" i="4"/>
  <c r="G4953" i="4"/>
  <c r="C4954" i="4"/>
  <c r="H4954" i="4" s="1"/>
  <c r="D4954" i="4"/>
  <c r="E4954" i="4"/>
  <c r="F4954" i="4"/>
  <c r="G4954" i="4"/>
  <c r="C4955" i="4"/>
  <c r="H4955" i="4" s="1"/>
  <c r="D4955" i="4"/>
  <c r="E4955" i="4"/>
  <c r="F4955" i="4"/>
  <c r="G4955" i="4"/>
  <c r="C4956" i="4"/>
  <c r="H4956" i="4" s="1"/>
  <c r="D4956" i="4"/>
  <c r="E4956" i="4"/>
  <c r="F4956" i="4"/>
  <c r="G4956" i="4"/>
  <c r="C4957" i="4"/>
  <c r="H4957" i="4" s="1"/>
  <c r="D4957" i="4"/>
  <c r="E4957" i="4"/>
  <c r="F4957" i="4"/>
  <c r="G4957" i="4"/>
  <c r="C4958" i="4"/>
  <c r="H4958" i="4" s="1"/>
  <c r="D4958" i="4"/>
  <c r="E4958" i="4"/>
  <c r="F4958" i="4"/>
  <c r="G4958" i="4"/>
  <c r="C4959" i="4"/>
  <c r="H4959" i="4" s="1"/>
  <c r="D4959" i="4"/>
  <c r="E4959" i="4"/>
  <c r="F4959" i="4"/>
  <c r="G4959" i="4"/>
  <c r="C4960" i="4"/>
  <c r="H4960" i="4" s="1"/>
  <c r="D4960" i="4"/>
  <c r="E4960" i="4"/>
  <c r="F4960" i="4"/>
  <c r="G4960" i="4"/>
  <c r="C4961" i="4"/>
  <c r="H4961" i="4" s="1"/>
  <c r="D4961" i="4"/>
  <c r="E4961" i="4"/>
  <c r="F4961" i="4"/>
  <c r="G4961" i="4"/>
  <c r="C4962" i="4"/>
  <c r="H4962" i="4" s="1"/>
  <c r="D4962" i="4"/>
  <c r="E4962" i="4"/>
  <c r="F4962" i="4"/>
  <c r="G4962" i="4"/>
  <c r="C4963" i="4"/>
  <c r="H4963" i="4" s="1"/>
  <c r="D4963" i="4"/>
  <c r="E4963" i="4"/>
  <c r="F4963" i="4"/>
  <c r="G4963" i="4"/>
  <c r="C4964" i="4"/>
  <c r="H4964" i="4" s="1"/>
  <c r="D4964" i="4"/>
  <c r="E4964" i="4"/>
  <c r="F4964" i="4"/>
  <c r="G4964" i="4"/>
  <c r="C4965" i="4"/>
  <c r="H4965" i="4" s="1"/>
  <c r="D4965" i="4"/>
  <c r="E4965" i="4"/>
  <c r="F4965" i="4"/>
  <c r="G4965" i="4"/>
  <c r="C4966" i="4"/>
  <c r="H4966" i="4" s="1"/>
  <c r="D4966" i="4"/>
  <c r="E4966" i="4"/>
  <c r="F4966" i="4"/>
  <c r="G4966" i="4"/>
  <c r="C4967" i="4"/>
  <c r="H4967" i="4" s="1"/>
  <c r="D4967" i="4"/>
  <c r="E4967" i="4"/>
  <c r="F4967" i="4"/>
  <c r="G4967" i="4"/>
  <c r="C4968" i="4"/>
  <c r="H4968" i="4" s="1"/>
  <c r="D4968" i="4"/>
  <c r="E4968" i="4"/>
  <c r="F4968" i="4"/>
  <c r="G4968" i="4"/>
  <c r="C4969" i="4"/>
  <c r="H4969" i="4" s="1"/>
  <c r="D4969" i="4"/>
  <c r="E4969" i="4"/>
  <c r="F4969" i="4"/>
  <c r="G4969" i="4"/>
  <c r="C4970" i="4"/>
  <c r="H4970" i="4" s="1"/>
  <c r="D4970" i="4"/>
  <c r="E4970" i="4"/>
  <c r="F4970" i="4"/>
  <c r="G4970" i="4"/>
  <c r="C4971" i="4"/>
  <c r="H4971" i="4" s="1"/>
  <c r="D4971" i="4"/>
  <c r="E4971" i="4"/>
  <c r="F4971" i="4"/>
  <c r="G4971" i="4"/>
  <c r="C4972" i="4"/>
  <c r="H4972" i="4" s="1"/>
  <c r="D4972" i="4"/>
  <c r="E4972" i="4"/>
  <c r="F4972" i="4"/>
  <c r="G4972" i="4"/>
  <c r="C4973" i="4"/>
  <c r="H4973" i="4" s="1"/>
  <c r="D4973" i="4"/>
  <c r="E4973" i="4"/>
  <c r="F4973" i="4"/>
  <c r="G4973" i="4"/>
  <c r="C4974" i="4"/>
  <c r="H4974" i="4" s="1"/>
  <c r="D4974" i="4"/>
  <c r="E4974" i="4"/>
  <c r="F4974" i="4"/>
  <c r="G4974" i="4"/>
  <c r="C4975" i="4"/>
  <c r="H4975" i="4" s="1"/>
  <c r="D4975" i="4"/>
  <c r="E4975" i="4"/>
  <c r="F4975" i="4"/>
  <c r="G4975" i="4"/>
  <c r="C4976" i="4"/>
  <c r="H4976" i="4" s="1"/>
  <c r="D4976" i="4"/>
  <c r="E4976" i="4"/>
  <c r="F4976" i="4"/>
  <c r="G4976" i="4"/>
  <c r="C4977" i="4"/>
  <c r="H4977" i="4" s="1"/>
  <c r="D4977" i="4"/>
  <c r="E4977" i="4"/>
  <c r="F4977" i="4"/>
  <c r="G4977" i="4"/>
  <c r="C4978" i="4"/>
  <c r="H4978" i="4" s="1"/>
  <c r="D4978" i="4"/>
  <c r="E4978" i="4"/>
  <c r="F4978" i="4"/>
  <c r="G4978" i="4"/>
  <c r="C4979" i="4"/>
  <c r="H4979" i="4" s="1"/>
  <c r="D4979" i="4"/>
  <c r="E4979" i="4"/>
  <c r="F4979" i="4"/>
  <c r="G4979" i="4"/>
  <c r="C4980" i="4"/>
  <c r="H4980" i="4" s="1"/>
  <c r="D4980" i="4"/>
  <c r="E4980" i="4"/>
  <c r="F4980" i="4"/>
  <c r="G4980" i="4"/>
  <c r="C4981" i="4"/>
  <c r="H4981" i="4" s="1"/>
  <c r="D4981" i="4"/>
  <c r="E4981" i="4"/>
  <c r="F4981" i="4"/>
  <c r="G4981" i="4"/>
  <c r="C4982" i="4"/>
  <c r="H4982" i="4" s="1"/>
  <c r="D4982" i="4"/>
  <c r="E4982" i="4"/>
  <c r="F4982" i="4"/>
  <c r="G4982" i="4"/>
  <c r="C4983" i="4"/>
  <c r="H4983" i="4" s="1"/>
  <c r="D4983" i="4"/>
  <c r="E4983" i="4"/>
  <c r="F4983" i="4"/>
  <c r="G4983" i="4"/>
  <c r="C4984" i="4"/>
  <c r="H4984" i="4" s="1"/>
  <c r="D4984" i="4"/>
  <c r="E4984" i="4"/>
  <c r="F4984" i="4"/>
  <c r="G4984" i="4"/>
  <c r="C4985" i="4"/>
  <c r="H4985" i="4" s="1"/>
  <c r="D4985" i="4"/>
  <c r="E4985" i="4"/>
  <c r="F4985" i="4"/>
  <c r="G4985" i="4"/>
  <c r="C4986" i="4"/>
  <c r="H4986" i="4" s="1"/>
  <c r="D4986" i="4"/>
  <c r="E4986" i="4"/>
  <c r="F4986" i="4"/>
  <c r="G4986" i="4"/>
  <c r="C4987" i="4"/>
  <c r="H4987" i="4" s="1"/>
  <c r="D4987" i="4"/>
  <c r="E4987" i="4"/>
  <c r="F4987" i="4"/>
  <c r="G4987" i="4"/>
  <c r="C4988" i="4"/>
  <c r="H4988" i="4" s="1"/>
  <c r="D4988" i="4"/>
  <c r="E4988" i="4"/>
  <c r="F4988" i="4"/>
  <c r="G4988" i="4"/>
  <c r="C4989" i="4"/>
  <c r="H4989" i="4" s="1"/>
  <c r="D4989" i="4"/>
  <c r="E4989" i="4"/>
  <c r="F4989" i="4"/>
  <c r="G4989" i="4"/>
  <c r="C4990" i="4"/>
  <c r="H4990" i="4" s="1"/>
  <c r="D4990" i="4"/>
  <c r="E4990" i="4"/>
  <c r="F4990" i="4"/>
  <c r="G4990" i="4"/>
  <c r="C4991" i="4"/>
  <c r="H4991" i="4" s="1"/>
  <c r="D4991" i="4"/>
  <c r="E4991" i="4"/>
  <c r="F4991" i="4"/>
  <c r="G4991" i="4"/>
  <c r="C4992" i="4"/>
  <c r="H4992" i="4" s="1"/>
  <c r="D4992" i="4"/>
  <c r="E4992" i="4"/>
  <c r="F4992" i="4"/>
  <c r="G4992" i="4"/>
  <c r="C4993" i="4"/>
  <c r="H4993" i="4" s="1"/>
  <c r="D4993" i="4"/>
  <c r="E4993" i="4"/>
  <c r="F4993" i="4"/>
  <c r="G4993" i="4"/>
  <c r="C4994" i="4"/>
  <c r="H4994" i="4" s="1"/>
  <c r="D4994" i="4"/>
  <c r="E4994" i="4"/>
  <c r="F4994" i="4"/>
  <c r="G4994" i="4"/>
  <c r="C4995" i="4"/>
  <c r="H4995" i="4" s="1"/>
  <c r="D4995" i="4"/>
  <c r="E4995" i="4"/>
  <c r="F4995" i="4"/>
  <c r="G4995" i="4"/>
  <c r="C4996" i="4"/>
  <c r="H4996" i="4" s="1"/>
  <c r="D4996" i="4"/>
  <c r="E4996" i="4"/>
  <c r="F4996" i="4"/>
  <c r="G4996" i="4"/>
  <c r="C4997" i="4"/>
  <c r="H4997" i="4" s="1"/>
  <c r="D4997" i="4"/>
  <c r="E4997" i="4"/>
  <c r="F4997" i="4"/>
  <c r="G4997" i="4"/>
  <c r="C4998" i="4"/>
  <c r="H4998" i="4" s="1"/>
  <c r="D4998" i="4"/>
  <c r="E4998" i="4"/>
  <c r="F4998" i="4"/>
  <c r="G4998" i="4"/>
  <c r="C4999" i="4"/>
  <c r="H4999" i="4" s="1"/>
  <c r="D4999" i="4"/>
  <c r="E4999" i="4"/>
  <c r="F4999" i="4"/>
  <c r="G4999" i="4"/>
  <c r="C5000" i="4"/>
  <c r="H5000" i="4" s="1"/>
  <c r="D5000" i="4"/>
  <c r="E5000" i="4"/>
  <c r="F5000" i="4"/>
  <c r="G5000" i="4"/>
  <c r="C5001" i="4"/>
  <c r="H5001" i="4" s="1"/>
  <c r="D5001" i="4"/>
  <c r="E5001" i="4"/>
  <c r="F5001" i="4"/>
  <c r="G5001" i="4"/>
  <c r="G2" i="4"/>
  <c r="F2" i="4"/>
  <c r="E2" i="4"/>
  <c r="D2" i="4"/>
  <c r="C2" i="4"/>
  <c r="H2" i="4" s="1"/>
  <c r="D2" i="3" l="1"/>
  <c r="A2" i="5" s="1"/>
  <c r="B3" i="3" a="1"/>
  <c r="B3" i="3" s="1"/>
  <c r="D3" i="3" s="1"/>
  <c r="B8" i="4"/>
  <c r="B4595" i="4"/>
  <c r="B4960" i="4"/>
  <c r="B4751" i="4"/>
  <c r="B4743" i="4"/>
  <c r="B4639" i="4"/>
  <c r="B4548" i="4"/>
  <c r="B4404" i="4"/>
  <c r="B4348" i="4"/>
  <c r="B4340" i="4"/>
  <c r="B4212" i="4"/>
  <c r="B4204" i="4"/>
  <c r="B3932" i="4"/>
  <c r="B3828" i="4"/>
  <c r="B3820" i="4"/>
  <c r="B3732" i="4"/>
  <c r="B3724" i="4"/>
  <c r="B3716" i="4"/>
  <c r="B3708" i="4"/>
  <c r="B3700" i="4"/>
  <c r="B3652" i="4"/>
  <c r="B3452" i="4"/>
  <c r="B3420" i="4"/>
  <c r="B3284" i="4"/>
  <c r="B3276" i="4"/>
  <c r="B3268" i="4"/>
  <c r="B3220" i="4"/>
  <c r="B3196" i="4"/>
  <c r="B3180" i="4"/>
  <c r="B3172" i="4"/>
  <c r="B3164" i="4"/>
  <c r="B3132" i="4"/>
  <c r="B86" i="4"/>
  <c r="B4995" i="4"/>
  <c r="B4987" i="4"/>
  <c r="B4979" i="4"/>
  <c r="B4971" i="4"/>
  <c r="B4963" i="4"/>
  <c r="B4955" i="4"/>
  <c r="B4947" i="4"/>
  <c r="B4944" i="4"/>
  <c r="B4936" i="4"/>
  <c r="B4928" i="4"/>
  <c r="B4920" i="4"/>
  <c r="B4912" i="4"/>
  <c r="B4909" i="4"/>
  <c r="B4901" i="4"/>
  <c r="B4893" i="4"/>
  <c r="B4885" i="4"/>
  <c r="B4877" i="4"/>
  <c r="B4869" i="4"/>
  <c r="B4861" i="4"/>
  <c r="B4850" i="4"/>
  <c r="B4842" i="4"/>
  <c r="B4834" i="4"/>
  <c r="B4826" i="4"/>
  <c r="B4818" i="4"/>
  <c r="B4810" i="4"/>
  <c r="B4802" i="4"/>
  <c r="B4794" i="4"/>
  <c r="B4786" i="4"/>
  <c r="B4778" i="4"/>
  <c r="B4770" i="4"/>
  <c r="B4762" i="4"/>
  <c r="B4754" i="4"/>
  <c r="B4746" i="4"/>
  <c r="B4738" i="4"/>
  <c r="B4730" i="4"/>
  <c r="B4722" i="4"/>
  <c r="B4714" i="4"/>
  <c r="B4706" i="4"/>
  <c r="B4698" i="4"/>
  <c r="B4690" i="4"/>
  <c r="B4682" i="4"/>
  <c r="B4674" i="4"/>
  <c r="B4666" i="4"/>
  <c r="B4658" i="4"/>
  <c r="B4650" i="4"/>
  <c r="B4642" i="4"/>
  <c r="B4634" i="4"/>
  <c r="B4626" i="4"/>
  <c r="B4618" i="4"/>
  <c r="B4610" i="4"/>
  <c r="B4602" i="4"/>
  <c r="B4591" i="4"/>
  <c r="B4583" i="4"/>
  <c r="B4575" i="4"/>
  <c r="B4567" i="4"/>
  <c r="B4559" i="4"/>
  <c r="B4551" i="4"/>
  <c r="B4543" i="4"/>
  <c r="B4535" i="4"/>
  <c r="B4527" i="4"/>
  <c r="B4519" i="4"/>
  <c r="B4511" i="4"/>
  <c r="B4503" i="4"/>
  <c r="B4495" i="4"/>
  <c r="B4487" i="4"/>
  <c r="B4479" i="4"/>
  <c r="B4471" i="4"/>
  <c r="B4463" i="4"/>
  <c r="B4455" i="4"/>
  <c r="B4447" i="4"/>
  <c r="B4439" i="4"/>
  <c r="B4431" i="4"/>
  <c r="B4423" i="4"/>
  <c r="B4415" i="4"/>
  <c r="B4407" i="4"/>
  <c r="B4399" i="4"/>
  <c r="B4391" i="4"/>
  <c r="B4383" i="4"/>
  <c r="B4375" i="4"/>
  <c r="B4367" i="4"/>
  <c r="B4359" i="4"/>
  <c r="B4351" i="4"/>
  <c r="B4343" i="4"/>
  <c r="B4335" i="4"/>
  <c r="B4327" i="4"/>
  <c r="B4319" i="4"/>
  <c r="B4311" i="4"/>
  <c r="B4303" i="4"/>
  <c r="B4295" i="4"/>
  <c r="B4287" i="4"/>
  <c r="B4279" i="4"/>
  <c r="B4271" i="4"/>
  <c r="B4263" i="4"/>
  <c r="B4255" i="4"/>
  <c r="B4247" i="4"/>
  <c r="B4239" i="4"/>
  <c r="B4231" i="4"/>
  <c r="B4223" i="4"/>
  <c r="B4215" i="4"/>
  <c r="B4207" i="4"/>
  <c r="B4199" i="4"/>
  <c r="B4191" i="4"/>
  <c r="B4183" i="4"/>
  <c r="B4175" i="4"/>
  <c r="B4167" i="4"/>
  <c r="B4159" i="4"/>
  <c r="B4151" i="4"/>
  <c r="B4143" i="4"/>
  <c r="B4135" i="4"/>
  <c r="B4127" i="4"/>
  <c r="B4119" i="4"/>
  <c r="B4111" i="4"/>
  <c r="B4103" i="4"/>
  <c r="B4095" i="4"/>
  <c r="B4087" i="4"/>
  <c r="B4079" i="4"/>
  <c r="B4071" i="4"/>
  <c r="B4063" i="4"/>
  <c r="B4055" i="4"/>
  <c r="B4047" i="4"/>
  <c r="B4039" i="4"/>
  <c r="B4031" i="4"/>
  <c r="B4023" i="4"/>
  <c r="B4015" i="4"/>
  <c r="B4007" i="4"/>
  <c r="B3999" i="4"/>
  <c r="B3991" i="4"/>
  <c r="B3983" i="4"/>
  <c r="B3975" i="4"/>
  <c r="B3967" i="4"/>
  <c r="B3959" i="4"/>
  <c r="B3951" i="4"/>
  <c r="B3943" i="4"/>
  <c r="B3935" i="4"/>
  <c r="B3927" i="4"/>
  <c r="B3919" i="4"/>
  <c r="B3911" i="4"/>
  <c r="B3903" i="4"/>
  <c r="B3895" i="4"/>
  <c r="B3887" i="4"/>
  <c r="B3879" i="4"/>
  <c r="B3871" i="4"/>
  <c r="B3863" i="4"/>
  <c r="B3855" i="4"/>
  <c r="B3847" i="4"/>
  <c r="B3839" i="4"/>
  <c r="B3831" i="4"/>
  <c r="B3823" i="4"/>
  <c r="B3815" i="4"/>
  <c r="B3807" i="4"/>
  <c r="B3799" i="4"/>
  <c r="B3791" i="4"/>
  <c r="B3783" i="4"/>
  <c r="B3775" i="4"/>
  <c r="B3767" i="4"/>
  <c r="B3759" i="4"/>
  <c r="B3751" i="4"/>
  <c r="B3743" i="4"/>
  <c r="B3735" i="4"/>
  <c r="B3727" i="4"/>
  <c r="B3719" i="4"/>
  <c r="B3711" i="4"/>
  <c r="B3703" i="4"/>
  <c r="B3695" i="4"/>
  <c r="B3687" i="4"/>
  <c r="B3679" i="4"/>
  <c r="B3671" i="4"/>
  <c r="B3663" i="4"/>
  <c r="B3655" i="4"/>
  <c r="B3647" i="4"/>
  <c r="B3639" i="4"/>
  <c r="B3631" i="4"/>
  <c r="B3623" i="4"/>
  <c r="B3615" i="4"/>
  <c r="B3607" i="4"/>
  <c r="B3599" i="4"/>
  <c r="B3591" i="4"/>
  <c r="B3583" i="4"/>
  <c r="B3575" i="4"/>
  <c r="B3567" i="4"/>
  <c r="B3559" i="4"/>
  <c r="B3551" i="4"/>
  <c r="B3543" i="4"/>
  <c r="B3535" i="4"/>
  <c r="B3527" i="4"/>
  <c r="B3519" i="4"/>
  <c r="B3511" i="4"/>
  <c r="B3503" i="4"/>
  <c r="B3495" i="4"/>
  <c r="B3487" i="4"/>
  <c r="B3479" i="4"/>
  <c r="B3471" i="4"/>
  <c r="B3463" i="4"/>
  <c r="B3455" i="4"/>
  <c r="B3447" i="4"/>
  <c r="B3439" i="4"/>
  <c r="B3431" i="4"/>
  <c r="B3423" i="4"/>
  <c r="B3415" i="4"/>
  <c r="B3407" i="4"/>
  <c r="B3399" i="4"/>
  <c r="B3391" i="4"/>
  <c r="B3383" i="4"/>
  <c r="B3375" i="4"/>
  <c r="B3367" i="4"/>
  <c r="B3359" i="4"/>
  <c r="B3351" i="4"/>
  <c r="B3343" i="4"/>
  <c r="B3335" i="4"/>
  <c r="B3327" i="4"/>
  <c r="B3319" i="4"/>
  <c r="B3311" i="4"/>
  <c r="B3303" i="4"/>
  <c r="B820" i="4"/>
  <c r="B812" i="4"/>
  <c r="B804" i="4"/>
  <c r="B796" i="4"/>
  <c r="B788" i="4"/>
  <c r="B780" i="4"/>
  <c r="B772" i="4"/>
  <c r="B764" i="4"/>
  <c r="B756" i="4"/>
  <c r="B748" i="4"/>
  <c r="B740" i="4"/>
  <c r="B732" i="4"/>
  <c r="B724" i="4"/>
  <c r="B716" i="4"/>
  <c r="B708" i="4"/>
  <c r="B700" i="4"/>
  <c r="B692" i="4"/>
  <c r="B684" i="4"/>
  <c r="B676" i="4"/>
  <c r="B668" i="4"/>
  <c r="B660" i="4"/>
  <c r="B652" i="4"/>
  <c r="B644" i="4"/>
  <c r="B636" i="4"/>
  <c r="B628" i="4"/>
  <c r="B620" i="4"/>
  <c r="B612" i="4"/>
  <c r="B604" i="4"/>
  <c r="B596" i="4"/>
  <c r="B588" i="4"/>
  <c r="B580" i="4"/>
  <c r="B572" i="4"/>
  <c r="B564" i="4"/>
  <c r="B556" i="4"/>
  <c r="B548" i="4"/>
  <c r="B540" i="4"/>
  <c r="B532" i="4"/>
  <c r="B524" i="4"/>
  <c r="B516" i="4"/>
  <c r="B508" i="4"/>
  <c r="B500" i="4"/>
  <c r="B492" i="4"/>
  <c r="B484" i="4"/>
  <c r="B476" i="4"/>
  <c r="B468" i="4"/>
  <c r="B460" i="4"/>
  <c r="B452" i="4"/>
  <c r="B444" i="4"/>
  <c r="B436" i="4"/>
  <c r="B428" i="4"/>
  <c r="B420" i="4"/>
  <c r="B412" i="4"/>
  <c r="B404" i="4"/>
  <c r="B396" i="4"/>
  <c r="B388" i="4"/>
  <c r="B380" i="4"/>
  <c r="B372" i="4"/>
  <c r="B364" i="4"/>
  <c r="B356" i="4"/>
  <c r="B348" i="4"/>
  <c r="B340" i="4"/>
  <c r="B332" i="4"/>
  <c r="B324" i="4"/>
  <c r="B316" i="4"/>
  <c r="B308" i="4"/>
  <c r="B300" i="4"/>
  <c r="B292" i="4"/>
  <c r="B284" i="4"/>
  <c r="B276" i="4"/>
  <c r="B268" i="4"/>
  <c r="B260" i="4"/>
  <c r="B252" i="4"/>
  <c r="B244" i="4"/>
  <c r="B236" i="4"/>
  <c r="B228" i="4"/>
  <c r="B220" i="4"/>
  <c r="B212" i="4"/>
  <c r="B204" i="4"/>
  <c r="B196" i="4"/>
  <c r="B188" i="4"/>
  <c r="B180" i="4"/>
  <c r="B172" i="4"/>
  <c r="B164" i="4"/>
  <c r="B156" i="4"/>
  <c r="B148" i="4"/>
  <c r="B140" i="4"/>
  <c r="B132" i="4"/>
  <c r="B121" i="4"/>
  <c r="B113" i="4"/>
  <c r="B4952" i="4"/>
  <c r="B4898" i="4"/>
  <c r="B4866" i="4"/>
  <c r="B4858" i="4"/>
  <c r="B4823" i="4"/>
  <c r="B4711" i="4"/>
  <c r="B4679" i="4"/>
  <c r="B4655" i="4"/>
  <c r="B4588" i="4"/>
  <c r="B4564" i="4"/>
  <c r="B4476" i="4"/>
  <c r="B4364" i="4"/>
  <c r="B4268" i="4"/>
  <c r="B4260" i="4"/>
  <c r="B4252" i="4"/>
  <c r="B4228" i="4"/>
  <c r="B4052" i="4"/>
  <c r="B4044" i="4"/>
  <c r="B3996" i="4"/>
  <c r="B3852" i="4"/>
  <c r="B3780" i="4"/>
  <c r="B3612" i="4"/>
  <c r="B3532" i="4"/>
  <c r="B3524" i="4"/>
  <c r="B3516" i="4"/>
  <c r="B3412" i="4"/>
  <c r="B3380" i="4"/>
  <c r="B3300" i="4"/>
  <c r="B3204" i="4"/>
  <c r="B3156" i="4"/>
  <c r="B3124" i="4"/>
  <c r="B70" i="4"/>
  <c r="B4998" i="4"/>
  <c r="B4990" i="4"/>
  <c r="B4982" i="4"/>
  <c r="B4974" i="4"/>
  <c r="B4966" i="4"/>
  <c r="B4958" i="4"/>
  <c r="B4950" i="4"/>
  <c r="B4939" i="4"/>
  <c r="B4931" i="4"/>
  <c r="B4923" i="4"/>
  <c r="B4915" i="4"/>
  <c r="B4904" i="4"/>
  <c r="B4896" i="4"/>
  <c r="B4888" i="4"/>
  <c r="B4880" i="4"/>
  <c r="B4872" i="4"/>
  <c r="B4864" i="4"/>
  <c r="B4853" i="4"/>
  <c r="B4845" i="4"/>
  <c r="B4837" i="4"/>
  <c r="B4829" i="4"/>
  <c r="B4821" i="4"/>
  <c r="B4813" i="4"/>
  <c r="B4805" i="4"/>
  <c r="B4797" i="4"/>
  <c r="B4789" i="4"/>
  <c r="B4781" i="4"/>
  <c r="B4773" i="4"/>
  <c r="B4765" i="4"/>
  <c r="B4757" i="4"/>
  <c r="B4749" i="4"/>
  <c r="B4741" i="4"/>
  <c r="B4733" i="4"/>
  <c r="B4725" i="4"/>
  <c r="B4717" i="4"/>
  <c r="B4709" i="4"/>
  <c r="B4701" i="4"/>
  <c r="B4693" i="4"/>
  <c r="B4685" i="4"/>
  <c r="B4677" i="4"/>
  <c r="B4669" i="4"/>
  <c r="B4661" i="4"/>
  <c r="B4653" i="4"/>
  <c r="B4645" i="4"/>
  <c r="B4637" i="4"/>
  <c r="B4629" i="4"/>
  <c r="B4621" i="4"/>
  <c r="B4613" i="4"/>
  <c r="B4605" i="4"/>
  <c r="B4597" i="4"/>
  <c r="B4594" i="4"/>
  <c r="B4586" i="4"/>
  <c r="B4578" i="4"/>
  <c r="B4570" i="4"/>
  <c r="B4562" i="4"/>
  <c r="B4554" i="4"/>
  <c r="B4546" i="4"/>
  <c r="B4538" i="4"/>
  <c r="B4530" i="4"/>
  <c r="B4522" i="4"/>
  <c r="B4514" i="4"/>
  <c r="B4506" i="4"/>
  <c r="B4498" i="4"/>
  <c r="B4490" i="4"/>
  <c r="B4482" i="4"/>
  <c r="B4474" i="4"/>
  <c r="B4466" i="4"/>
  <c r="B4458" i="4"/>
  <c r="B4450" i="4"/>
  <c r="B4442" i="4"/>
  <c r="B4434" i="4"/>
  <c r="B4426" i="4"/>
  <c r="B4418" i="4"/>
  <c r="B4410" i="4"/>
  <c r="B4402" i="4"/>
  <c r="B4394" i="4"/>
  <c r="B4386" i="4"/>
  <c r="B4378" i="4"/>
  <c r="B4370" i="4"/>
  <c r="B4362" i="4"/>
  <c r="B4354" i="4"/>
  <c r="B4346" i="4"/>
  <c r="B4338" i="4"/>
  <c r="B4330" i="4"/>
  <c r="B4322" i="4"/>
  <c r="B4314" i="4"/>
  <c r="B4306" i="4"/>
  <c r="B4298" i="4"/>
  <c r="B4290" i="4"/>
  <c r="B4282" i="4"/>
  <c r="B4274" i="4"/>
  <c r="B4266" i="4"/>
  <c r="B4258" i="4"/>
  <c r="B4250" i="4"/>
  <c r="B4242" i="4"/>
  <c r="B4234" i="4"/>
  <c r="B4226" i="4"/>
  <c r="B4218" i="4"/>
  <c r="B4210" i="4"/>
  <c r="B4202" i="4"/>
  <c r="B4194" i="4"/>
  <c r="B4186" i="4"/>
  <c r="B4178" i="4"/>
  <c r="B4170" i="4"/>
  <c r="B4162" i="4"/>
  <c r="B4154" i="4"/>
  <c r="B4146" i="4"/>
  <c r="B4138" i="4"/>
  <c r="B4130" i="4"/>
  <c r="B4122" i="4"/>
  <c r="B4114" i="4"/>
  <c r="B4106" i="4"/>
  <c r="B4098" i="4"/>
  <c r="B4090" i="4"/>
  <c r="B4082" i="4"/>
  <c r="B4074" i="4"/>
  <c r="B4066" i="4"/>
  <c r="B4058" i="4"/>
  <c r="B4050" i="4"/>
  <c r="B4042" i="4"/>
  <c r="B4034" i="4"/>
  <c r="B4026" i="4"/>
  <c r="B4018" i="4"/>
  <c r="B4010" i="4"/>
  <c r="B4002" i="4"/>
  <c r="B3994" i="4"/>
  <c r="B3986" i="4"/>
  <c r="B3978" i="4"/>
  <c r="B3970" i="4"/>
  <c r="B3962" i="4"/>
  <c r="B3954" i="4"/>
  <c r="B3946" i="4"/>
  <c r="B3938" i="4"/>
  <c r="B3930" i="4"/>
  <c r="B3922" i="4"/>
  <c r="B3914" i="4"/>
  <c r="B3906" i="4"/>
  <c r="B3898" i="4"/>
  <c r="B3890" i="4"/>
  <c r="B3882" i="4"/>
  <c r="B3874" i="4"/>
  <c r="B3866" i="4"/>
  <c r="B3858" i="4"/>
  <c r="B3850" i="4"/>
  <c r="B3842" i="4"/>
  <c r="B3834" i="4"/>
  <c r="B3826" i="4"/>
  <c r="B3818" i="4"/>
  <c r="B3810" i="4"/>
  <c r="B3802" i="4"/>
  <c r="B3794" i="4"/>
  <c r="B3786" i="4"/>
  <c r="B3778" i="4"/>
  <c r="B3770" i="4"/>
  <c r="B3762" i="4"/>
  <c r="B3754" i="4"/>
  <c r="B3746" i="4"/>
  <c r="B3738" i="4"/>
  <c r="B3730" i="4"/>
  <c r="B3722" i="4"/>
  <c r="B3714" i="4"/>
  <c r="B3706" i="4"/>
  <c r="B3698" i="4"/>
  <c r="B3690" i="4"/>
  <c r="B3682" i="4"/>
  <c r="B3674" i="4"/>
  <c r="B3666" i="4"/>
  <c r="B3658" i="4"/>
  <c r="B3650" i="4"/>
  <c r="B3642" i="4"/>
  <c r="B3634" i="4"/>
  <c r="B3626" i="4"/>
  <c r="B3618" i="4"/>
  <c r="B3610" i="4"/>
  <c r="B3602" i="4"/>
  <c r="B3594" i="4"/>
  <c r="B3586" i="4"/>
  <c r="B3578" i="4"/>
  <c r="B3570" i="4"/>
  <c r="B3562" i="4"/>
  <c r="B3554" i="4"/>
  <c r="B3546" i="4"/>
  <c r="B3538" i="4"/>
  <c r="B3530" i="4"/>
  <c r="B3522" i="4"/>
  <c r="B3514" i="4"/>
  <c r="B3506" i="4"/>
  <c r="B3498" i="4"/>
  <c r="B3490" i="4"/>
  <c r="B3482" i="4"/>
  <c r="B3474" i="4"/>
  <c r="B3466" i="4"/>
  <c r="B3458" i="4"/>
  <c r="B3450" i="4"/>
  <c r="B3442" i="4"/>
  <c r="B3434" i="4"/>
  <c r="B3426" i="4"/>
  <c r="B3418" i="4"/>
  <c r="B3410" i="4"/>
  <c r="B3402" i="4"/>
  <c r="B3394" i="4"/>
  <c r="B3386" i="4"/>
  <c r="B3378" i="4"/>
  <c r="B3370" i="4"/>
  <c r="B3362" i="4"/>
  <c r="B3354" i="4"/>
  <c r="B3346" i="4"/>
  <c r="B3338" i="4"/>
  <c r="B3330" i="4"/>
  <c r="B3322" i="4"/>
  <c r="B3314" i="4"/>
  <c r="B3306" i="4"/>
  <c r="B1007" i="4"/>
  <c r="B999" i="4"/>
  <c r="B991" i="4"/>
  <c r="B983" i="4"/>
  <c r="B975" i="4"/>
  <c r="B967" i="4"/>
  <c r="B959" i="4"/>
  <c r="B951" i="4"/>
  <c r="B943" i="4"/>
  <c r="B935" i="4"/>
  <c r="B927" i="4"/>
  <c r="B919" i="4"/>
  <c r="B911" i="4"/>
  <c r="B903" i="4"/>
  <c r="B895" i="4"/>
  <c r="B887" i="4"/>
  <c r="B879" i="4"/>
  <c r="B871" i="4"/>
  <c r="B863" i="4"/>
  <c r="B855" i="4"/>
  <c r="B847" i="4"/>
  <c r="B839" i="4"/>
  <c r="B831" i="4"/>
  <c r="B823" i="4"/>
  <c r="B4941" i="4"/>
  <c r="B4933" i="4"/>
  <c r="B4882" i="4"/>
  <c r="B4839" i="4"/>
  <c r="B4735" i="4"/>
  <c r="B4695" i="4"/>
  <c r="B4687" i="4"/>
  <c r="B4540" i="4"/>
  <c r="B4532" i="4"/>
  <c r="B4524" i="4"/>
  <c r="B4516" i="4"/>
  <c r="B4492" i="4"/>
  <c r="B4460" i="4"/>
  <c r="B4412" i="4"/>
  <c r="B4036" i="4"/>
  <c r="B4004" i="4"/>
  <c r="B3948" i="4"/>
  <c r="B3868" i="4"/>
  <c r="B3756" i="4"/>
  <c r="B3684" i="4"/>
  <c r="B3644" i="4"/>
  <c r="B3636" i="4"/>
  <c r="B3628" i="4"/>
  <c r="B3588" i="4"/>
  <c r="B3580" i="4"/>
  <c r="B3572" i="4"/>
  <c r="B3564" i="4"/>
  <c r="B3556" i="4"/>
  <c r="B3548" i="4"/>
  <c r="B3540" i="4"/>
  <c r="B3492" i="4"/>
  <c r="B3444" i="4"/>
  <c r="B3364" i="4"/>
  <c r="B3324" i="4"/>
  <c r="B3228" i="4"/>
  <c r="B22" i="4"/>
  <c r="B4993" i="4"/>
  <c r="B4961" i="4"/>
  <c r="B4934" i="4"/>
  <c r="B4918" i="4"/>
  <c r="B4907" i="4"/>
  <c r="B4891" i="4"/>
  <c r="B4875" i="4"/>
  <c r="B4859" i="4"/>
  <c r="B4856" i="4"/>
  <c r="B4840" i="4"/>
  <c r="B4824" i="4"/>
  <c r="B4808" i="4"/>
  <c r="B4792" i="4"/>
  <c r="B4784" i="4"/>
  <c r="B4776" i="4"/>
  <c r="B4768" i="4"/>
  <c r="B4760" i="4"/>
  <c r="B4752" i="4"/>
  <c r="B4744" i="4"/>
  <c r="B4736" i="4"/>
  <c r="B4728" i="4"/>
  <c r="B4720" i="4"/>
  <c r="B4712" i="4"/>
  <c r="B4704" i="4"/>
  <c r="B4696" i="4"/>
  <c r="B4688" i="4"/>
  <c r="B4680" i="4"/>
  <c r="B4672" i="4"/>
  <c r="B4664" i="4"/>
  <c r="B4656" i="4"/>
  <c r="B4648" i="4"/>
  <c r="B4640" i="4"/>
  <c r="B4632" i="4"/>
  <c r="B4624" i="4"/>
  <c r="B4616" i="4"/>
  <c r="B4608" i="4"/>
  <c r="B4600" i="4"/>
  <c r="B4589" i="4"/>
  <c r="B4581" i="4"/>
  <c r="B4573" i="4"/>
  <c r="B4565" i="4"/>
  <c r="B4557" i="4"/>
  <c r="B4549" i="4"/>
  <c r="B4541" i="4"/>
  <c r="B4533" i="4"/>
  <c r="B4525" i="4"/>
  <c r="B4517" i="4"/>
  <c r="B4509" i="4"/>
  <c r="B4501" i="4"/>
  <c r="B4493" i="4"/>
  <c r="B4485" i="4"/>
  <c r="B4477" i="4"/>
  <c r="B4469" i="4"/>
  <c r="B4461" i="4"/>
  <c r="B4453" i="4"/>
  <c r="B4445" i="4"/>
  <c r="B4437" i="4"/>
  <c r="B4429" i="4"/>
  <c r="B4421" i="4"/>
  <c r="B4413" i="4"/>
  <c r="B4405" i="4"/>
  <c r="B4397" i="4"/>
  <c r="B4389" i="4"/>
  <c r="B4381" i="4"/>
  <c r="B4373" i="4"/>
  <c r="B4365" i="4"/>
  <c r="B4357" i="4"/>
  <c r="B4349" i="4"/>
  <c r="B4341" i="4"/>
  <c r="B4333" i="4"/>
  <c r="B4325" i="4"/>
  <c r="B4317" i="4"/>
  <c r="B4309" i="4"/>
  <c r="B4301" i="4"/>
  <c r="B4293" i="4"/>
  <c r="B4285" i="4"/>
  <c r="B4277" i="4"/>
  <c r="B4269" i="4"/>
  <c r="B4261" i="4"/>
  <c r="B4253" i="4"/>
  <c r="B4245" i="4"/>
  <c r="B4237" i="4"/>
  <c r="B4229" i="4"/>
  <c r="B4221" i="4"/>
  <c r="B4213" i="4"/>
  <c r="B4205" i="4"/>
  <c r="B4197" i="4"/>
  <c r="B4189" i="4"/>
  <c r="B4181" i="4"/>
  <c r="B4173" i="4"/>
  <c r="B4165" i="4"/>
  <c r="B4157" i="4"/>
  <c r="B4149" i="4"/>
  <c r="B4141" i="4"/>
  <c r="B4133" i="4"/>
  <c r="B4125" i="4"/>
  <c r="B4117" i="4"/>
  <c r="B4109" i="4"/>
  <c r="B4101" i="4"/>
  <c r="B4093" i="4"/>
  <c r="B4085" i="4"/>
  <c r="B4077" i="4"/>
  <c r="B4069" i="4"/>
  <c r="B4061" i="4"/>
  <c r="B4053" i="4"/>
  <c r="B4045" i="4"/>
  <c r="B4037" i="4"/>
  <c r="B4029" i="4"/>
  <c r="B4021" i="4"/>
  <c r="B4013" i="4"/>
  <c r="B4005" i="4"/>
  <c r="B3997" i="4"/>
  <c r="B3989" i="4"/>
  <c r="B3981" i="4"/>
  <c r="B3973" i="4"/>
  <c r="B3965" i="4"/>
  <c r="B3957" i="4"/>
  <c r="B3949" i="4"/>
  <c r="B3941" i="4"/>
  <c r="B3933" i="4"/>
  <c r="B3925" i="4"/>
  <c r="B3917" i="4"/>
  <c r="B3909" i="4"/>
  <c r="B3901" i="4"/>
  <c r="B3893" i="4"/>
  <c r="B3885" i="4"/>
  <c r="B3877" i="4"/>
  <c r="B3869" i="4"/>
  <c r="B3861" i="4"/>
  <c r="B3853" i="4"/>
  <c r="B3845" i="4"/>
  <c r="B3837" i="4"/>
  <c r="B3829" i="4"/>
  <c r="B3821" i="4"/>
  <c r="B3813" i="4"/>
  <c r="B3805" i="4"/>
  <c r="B3797" i="4"/>
  <c r="B3789" i="4"/>
  <c r="B3781" i="4"/>
  <c r="B3773" i="4"/>
  <c r="B3765" i="4"/>
  <c r="B3757" i="4"/>
  <c r="B3749" i="4"/>
  <c r="B3741" i="4"/>
  <c r="B3733" i="4"/>
  <c r="B3725" i="4"/>
  <c r="B3717" i="4"/>
  <c r="B3709" i="4"/>
  <c r="B3701" i="4"/>
  <c r="B3693" i="4"/>
  <c r="B3685" i="4"/>
  <c r="B3677" i="4"/>
  <c r="B3669" i="4"/>
  <c r="B3661" i="4"/>
  <c r="B3653" i="4"/>
  <c r="B3645" i="4"/>
  <c r="B3637" i="4"/>
  <c r="B3629" i="4"/>
  <c r="B3621" i="4"/>
  <c r="B3613" i="4"/>
  <c r="B3605" i="4"/>
  <c r="B3597" i="4"/>
  <c r="B3589" i="4"/>
  <c r="B3581" i="4"/>
  <c r="B3573" i="4"/>
  <c r="B3565" i="4"/>
  <c r="B3557" i="4"/>
  <c r="B3549" i="4"/>
  <c r="B3541" i="4"/>
  <c r="B3533" i="4"/>
  <c r="B3525" i="4"/>
  <c r="B3517" i="4"/>
  <c r="B3509" i="4"/>
  <c r="B3501" i="4"/>
  <c r="B3493" i="4"/>
  <c r="B3485" i="4"/>
  <c r="B3477" i="4"/>
  <c r="B3469" i="4"/>
  <c r="B3461" i="4"/>
  <c r="B3453" i="4"/>
  <c r="B3445" i="4"/>
  <c r="B3437" i="4"/>
  <c r="B3429" i="4"/>
  <c r="B3421" i="4"/>
  <c r="B3413" i="4"/>
  <c r="B3405" i="4"/>
  <c r="B3397" i="4"/>
  <c r="B3389" i="4"/>
  <c r="B3381" i="4"/>
  <c r="B3373" i="4"/>
  <c r="B3365" i="4"/>
  <c r="B3357" i="4"/>
  <c r="B3349" i="4"/>
  <c r="B3341" i="4"/>
  <c r="B3333" i="4"/>
  <c r="B3325" i="4"/>
  <c r="B3317" i="4"/>
  <c r="B2074" i="4"/>
  <c r="B2066" i="4"/>
  <c r="B2058" i="4"/>
  <c r="B2050" i="4"/>
  <c r="B2042" i="4"/>
  <c r="B2034" i="4"/>
  <c r="B2026" i="4"/>
  <c r="B2018" i="4"/>
  <c r="B2010" i="4"/>
  <c r="B2002" i="4"/>
  <c r="B1994" i="4"/>
  <c r="B1986" i="4"/>
  <c r="B1978" i="4"/>
  <c r="B1970" i="4"/>
  <c r="B1962" i="4"/>
  <c r="B1954" i="4"/>
  <c r="B1946" i="4"/>
  <c r="B1938" i="4"/>
  <c r="B1930" i="4"/>
  <c r="B1922" i="4"/>
  <c r="B1914" i="4"/>
  <c r="B1906" i="4"/>
  <c r="B1898" i="4"/>
  <c r="B1890" i="4"/>
  <c r="B1882" i="4"/>
  <c r="B1874" i="4"/>
  <c r="B1866" i="4"/>
  <c r="B1858" i="4"/>
  <c r="B1850" i="4"/>
  <c r="B1842" i="4"/>
  <c r="B1834" i="4"/>
  <c r="B1826" i="4"/>
  <c r="B1818" i="4"/>
  <c r="B1810" i="4"/>
  <c r="B1802" i="4"/>
  <c r="B1794" i="4"/>
  <c r="B1786" i="4"/>
  <c r="B1778" i="4"/>
  <c r="B1770" i="4"/>
  <c r="B1762" i="4"/>
  <c r="B1754" i="4"/>
  <c r="B1746" i="4"/>
  <c r="B1738" i="4"/>
  <c r="B1730" i="4"/>
  <c r="B1722" i="4"/>
  <c r="B1714" i="4"/>
  <c r="B1706" i="4"/>
  <c r="B1698" i="4"/>
  <c r="B1690" i="4"/>
  <c r="B1682" i="4"/>
  <c r="B1674" i="4"/>
  <c r="B1666" i="4"/>
  <c r="B1658" i="4"/>
  <c r="B1650" i="4"/>
  <c r="B1642" i="4"/>
  <c r="B1634" i="4"/>
  <c r="B1626" i="4"/>
  <c r="B1618" i="4"/>
  <c r="B1610" i="4"/>
  <c r="B1602" i="4"/>
  <c r="B1594" i="4"/>
  <c r="B1586" i="4"/>
  <c r="B1578" i="4"/>
  <c r="B1570" i="4"/>
  <c r="B1562" i="4"/>
  <c r="B1554" i="4"/>
  <c r="B1546" i="4"/>
  <c r="B1538" i="4"/>
  <c r="B1530" i="4"/>
  <c r="B1522" i="4"/>
  <c r="B1514" i="4"/>
  <c r="B1506" i="4"/>
  <c r="B1498" i="4"/>
  <c r="B1490" i="4"/>
  <c r="B1482" i="4"/>
  <c r="B1474" i="4"/>
  <c r="B1466" i="4"/>
  <c r="B1458" i="4"/>
  <c r="B1450" i="4"/>
  <c r="B1442" i="4"/>
  <c r="B1434" i="4"/>
  <c r="B1426" i="4"/>
  <c r="B1418" i="4"/>
  <c r="B1410" i="4"/>
  <c r="B1402" i="4"/>
  <c r="B1394" i="4"/>
  <c r="B1386" i="4"/>
  <c r="B1378" i="4"/>
  <c r="B1370" i="4"/>
  <c r="B1362" i="4"/>
  <c r="B1354" i="4"/>
  <c r="B1346" i="4"/>
  <c r="B1338" i="4"/>
  <c r="B1330" i="4"/>
  <c r="B1322" i="4"/>
  <c r="B1314" i="4"/>
  <c r="B1306" i="4"/>
  <c r="B1298" i="4"/>
  <c r="B1290" i="4"/>
  <c r="B1282" i="4"/>
  <c r="B1274" i="4"/>
  <c r="B1266" i="4"/>
  <c r="B1258" i="4"/>
  <c r="B1250" i="4"/>
  <c r="B1242" i="4"/>
  <c r="B1234" i="4"/>
  <c r="B1226" i="4"/>
  <c r="B1218" i="4"/>
  <c r="B1210" i="4"/>
  <c r="B1202" i="4"/>
  <c r="B1194" i="4"/>
  <c r="B1186" i="4"/>
  <c r="B1178" i="4"/>
  <c r="B1170" i="4"/>
  <c r="B1162" i="4"/>
  <c r="B1154" i="4"/>
  <c r="B1146" i="4"/>
  <c r="B1138" i="4"/>
  <c r="B1130" i="4"/>
  <c r="B1122" i="4"/>
  <c r="B1114" i="4"/>
  <c r="B1106" i="4"/>
  <c r="B1098" i="4"/>
  <c r="B1090" i="4"/>
  <c r="B1082" i="4"/>
  <c r="B1074" i="4"/>
  <c r="B1066" i="4"/>
  <c r="B1058" i="4"/>
  <c r="B1050" i="4"/>
  <c r="B1042" i="4"/>
  <c r="B1034" i="4"/>
  <c r="B1026" i="4"/>
  <c r="B1018" i="4"/>
  <c r="B1010" i="4"/>
  <c r="B5000" i="4"/>
  <c r="B4976" i="4"/>
  <c r="B4890" i="4"/>
  <c r="B4847" i="4"/>
  <c r="B4663" i="4"/>
  <c r="B4631" i="4"/>
  <c r="B4623" i="4"/>
  <c r="B4615" i="4"/>
  <c r="B4599" i="4"/>
  <c r="B4484" i="4"/>
  <c r="B4380" i="4"/>
  <c r="B4372" i="4"/>
  <c r="B4316" i="4"/>
  <c r="B4300" i="4"/>
  <c r="B4284" i="4"/>
  <c r="B4236" i="4"/>
  <c r="B4220" i="4"/>
  <c r="B4196" i="4"/>
  <c r="B4156" i="4"/>
  <c r="B4100" i="4"/>
  <c r="B4028" i="4"/>
  <c r="B3980" i="4"/>
  <c r="B3972" i="4"/>
  <c r="B3956" i="4"/>
  <c r="B3924" i="4"/>
  <c r="B3908" i="4"/>
  <c r="B3900" i="4"/>
  <c r="B3892" i="4"/>
  <c r="B3876" i="4"/>
  <c r="B3804" i="4"/>
  <c r="B3796" i="4"/>
  <c r="B3788" i="4"/>
  <c r="B3660" i="4"/>
  <c r="B3604" i="4"/>
  <c r="B3476" i="4"/>
  <c r="B3468" i="4"/>
  <c r="B3428" i="4"/>
  <c r="B3396" i="4"/>
  <c r="B3332" i="4"/>
  <c r="B3316" i="4"/>
  <c r="B3308" i="4"/>
  <c r="B3252" i="4"/>
  <c r="B3244" i="4"/>
  <c r="B78" i="4"/>
  <c r="B5001" i="4"/>
  <c r="B4985" i="4"/>
  <c r="B4977" i="4"/>
  <c r="B4969" i="4"/>
  <c r="B4953" i="4"/>
  <c r="B4942" i="4"/>
  <c r="B4926" i="4"/>
  <c r="B4910" i="4"/>
  <c r="B4899" i="4"/>
  <c r="B4883" i="4"/>
  <c r="B4867" i="4"/>
  <c r="B4848" i="4"/>
  <c r="B4832" i="4"/>
  <c r="B4816" i="4"/>
  <c r="B4800" i="4"/>
  <c r="B4996" i="4"/>
  <c r="B4988" i="4"/>
  <c r="B4980" i="4"/>
  <c r="B4972" i="4"/>
  <c r="B4964" i="4"/>
  <c r="B4956" i="4"/>
  <c r="B4948" i="4"/>
  <c r="B4945" i="4"/>
  <c r="B4937" i="4"/>
  <c r="B4929" i="4"/>
  <c r="B4921" i="4"/>
  <c r="B4913" i="4"/>
  <c r="B4902" i="4"/>
  <c r="B4894" i="4"/>
  <c r="B4886" i="4"/>
  <c r="B4878" i="4"/>
  <c r="B4870" i="4"/>
  <c r="B4862" i="4"/>
  <c r="B4851" i="4"/>
  <c r="B4843" i="4"/>
  <c r="B4835" i="4"/>
  <c r="B4827" i="4"/>
  <c r="B4819" i="4"/>
  <c r="B4811" i="4"/>
  <c r="B4803" i="4"/>
  <c r="B4795" i="4"/>
  <c r="B4787" i="4"/>
  <c r="B4779" i="4"/>
  <c r="B4771" i="4"/>
  <c r="B4763" i="4"/>
  <c r="B4755" i="4"/>
  <c r="B4747" i="4"/>
  <c r="B4739" i="4"/>
  <c r="B4731" i="4"/>
  <c r="B4723" i="4"/>
  <c r="B4715" i="4"/>
  <c r="B4707" i="4"/>
  <c r="B4699" i="4"/>
  <c r="B4691" i="4"/>
  <c r="B4683" i="4"/>
  <c r="B4675" i="4"/>
  <c r="B4667" i="4"/>
  <c r="B4659" i="4"/>
  <c r="B4651" i="4"/>
  <c r="B4643" i="4"/>
  <c r="B4635" i="4"/>
  <c r="B4627" i="4"/>
  <c r="B4619" i="4"/>
  <c r="B4611" i="4"/>
  <c r="B4603" i="4"/>
  <c r="B4592" i="4"/>
  <c r="B4584" i="4"/>
  <c r="B4576" i="4"/>
  <c r="B4568" i="4"/>
  <c r="B4560" i="4"/>
  <c r="B4552" i="4"/>
  <c r="B4544" i="4"/>
  <c r="B4536" i="4"/>
  <c r="B4528" i="4"/>
  <c r="B4520" i="4"/>
  <c r="B4512" i="4"/>
  <c r="B4504" i="4"/>
  <c r="B4496" i="4"/>
  <c r="B4488" i="4"/>
  <c r="B4480" i="4"/>
  <c r="B4472" i="4"/>
  <c r="B4464" i="4"/>
  <c r="B4456" i="4"/>
  <c r="B4448" i="4"/>
  <c r="B4440" i="4"/>
  <c r="B4432" i="4"/>
  <c r="B4424" i="4"/>
  <c r="B4416" i="4"/>
  <c r="B4408" i="4"/>
  <c r="B4400" i="4"/>
  <c r="B4392" i="4"/>
  <c r="B4384" i="4"/>
  <c r="B4376" i="4"/>
  <c r="B4368" i="4"/>
  <c r="B4360" i="4"/>
  <c r="B4352" i="4"/>
  <c r="B4344" i="4"/>
  <c r="B4336" i="4"/>
  <c r="B4328" i="4"/>
  <c r="B4320" i="4"/>
  <c r="B4312" i="4"/>
  <c r="B4304" i="4"/>
  <c r="B4296" i="4"/>
  <c r="B4288" i="4"/>
  <c r="B4280" i="4"/>
  <c r="B4272" i="4"/>
  <c r="B4264" i="4"/>
  <c r="B4256" i="4"/>
  <c r="B4248" i="4"/>
  <c r="B4240" i="4"/>
  <c r="B4232" i="4"/>
  <c r="B4224" i="4"/>
  <c r="B4216" i="4"/>
  <c r="B4208" i="4"/>
  <c r="B4200" i="4"/>
  <c r="B4192" i="4"/>
  <c r="B4184" i="4"/>
  <c r="B4176" i="4"/>
  <c r="B4168" i="4"/>
  <c r="B4160" i="4"/>
  <c r="B4152" i="4"/>
  <c r="B4144" i="4"/>
  <c r="B4136" i="4"/>
  <c r="B4128" i="4"/>
  <c r="B4120" i="4"/>
  <c r="B4112" i="4"/>
  <c r="B4104" i="4"/>
  <c r="B4096" i="4"/>
  <c r="B4088" i="4"/>
  <c r="B4080" i="4"/>
  <c r="B4072" i="4"/>
  <c r="B4064" i="4"/>
  <c r="B4056" i="4"/>
  <c r="B4048" i="4"/>
  <c r="B4040" i="4"/>
  <c r="B4032" i="4"/>
  <c r="B4024" i="4"/>
  <c r="B4016" i="4"/>
  <c r="B4008" i="4"/>
  <c r="B4000" i="4"/>
  <c r="B3992" i="4"/>
  <c r="B3984" i="4"/>
  <c r="B3976" i="4"/>
  <c r="B3968" i="4"/>
  <c r="B3960" i="4"/>
  <c r="B3952" i="4"/>
  <c r="B3944" i="4"/>
  <c r="B3936" i="4"/>
  <c r="B3928" i="4"/>
  <c r="B3920" i="4"/>
  <c r="B3912" i="4"/>
  <c r="B3904" i="4"/>
  <c r="B3896" i="4"/>
  <c r="B3888" i="4"/>
  <c r="B3880" i="4"/>
  <c r="B3872" i="4"/>
  <c r="B3864" i="4"/>
  <c r="B3856" i="4"/>
  <c r="B3848" i="4"/>
  <c r="B3840" i="4"/>
  <c r="B3832" i="4"/>
  <c r="B3824" i="4"/>
  <c r="B3816" i="4"/>
  <c r="B3808" i="4"/>
  <c r="B3800" i="4"/>
  <c r="B3792" i="4"/>
  <c r="B3784" i="4"/>
  <c r="B3776" i="4"/>
  <c r="B3768" i="4"/>
  <c r="B3760" i="4"/>
  <c r="B3752" i="4"/>
  <c r="B3744" i="4"/>
  <c r="B3736" i="4"/>
  <c r="B3728" i="4"/>
  <c r="B3720" i="4"/>
  <c r="B3712" i="4"/>
  <c r="B3704" i="4"/>
  <c r="B3696" i="4"/>
  <c r="B3688" i="4"/>
  <c r="B3680" i="4"/>
  <c r="B3672" i="4"/>
  <c r="B3664" i="4"/>
  <c r="B3656" i="4"/>
  <c r="B3648" i="4"/>
  <c r="B3640" i="4"/>
  <c r="B3632" i="4"/>
  <c r="B3624" i="4"/>
  <c r="B3616" i="4"/>
  <c r="B3608" i="4"/>
  <c r="B3600" i="4"/>
  <c r="B3592" i="4"/>
  <c r="B3584" i="4"/>
  <c r="B3576" i="4"/>
  <c r="B3568" i="4"/>
  <c r="B3560" i="4"/>
  <c r="B3552" i="4"/>
  <c r="B3544" i="4"/>
  <c r="B3536" i="4"/>
  <c r="B3528" i="4"/>
  <c r="B3520" i="4"/>
  <c r="B3512" i="4"/>
  <c r="B3504" i="4"/>
  <c r="B3496" i="4"/>
  <c r="B3488" i="4"/>
  <c r="B3480" i="4"/>
  <c r="B3472" i="4"/>
  <c r="B3464" i="4"/>
  <c r="B3456" i="4"/>
  <c r="B3448" i="4"/>
  <c r="B3440" i="4"/>
  <c r="B3432" i="4"/>
  <c r="B3424" i="4"/>
  <c r="B3416" i="4"/>
  <c r="B3408" i="4"/>
  <c r="B3400" i="4"/>
  <c r="B3392" i="4"/>
  <c r="B3384" i="4"/>
  <c r="B3376" i="4"/>
  <c r="B3368" i="4"/>
  <c r="B3360" i="4"/>
  <c r="B3352" i="4"/>
  <c r="B3344" i="4"/>
  <c r="B3336" i="4"/>
  <c r="B3328" i="4"/>
  <c r="B3320" i="4"/>
  <c r="B4984" i="4"/>
  <c r="B4719" i="4"/>
  <c r="B4671" i="4"/>
  <c r="B4647" i="4"/>
  <c r="B4580" i="4"/>
  <c r="B4508" i="4"/>
  <c r="B4452" i="4"/>
  <c r="B4444" i="4"/>
  <c r="B4436" i="4"/>
  <c r="B4428" i="4"/>
  <c r="B4420" i="4"/>
  <c r="B4324" i="4"/>
  <c r="B4292" i="4"/>
  <c r="B4276" i="4"/>
  <c r="B4244" i="4"/>
  <c r="B4188" i="4"/>
  <c r="B4180" i="4"/>
  <c r="B4172" i="4"/>
  <c r="B4164" i="4"/>
  <c r="B4132" i="4"/>
  <c r="B4124" i="4"/>
  <c r="B4116" i="4"/>
  <c r="B4084" i="4"/>
  <c r="B4060" i="4"/>
  <c r="B3988" i="4"/>
  <c r="B3884" i="4"/>
  <c r="B3772" i="4"/>
  <c r="B3748" i="4"/>
  <c r="B3676" i="4"/>
  <c r="B3508" i="4"/>
  <c r="B3500" i="4"/>
  <c r="B3404" i="4"/>
  <c r="B3372" i="4"/>
  <c r="B3188" i="4"/>
  <c r="B3140" i="4"/>
  <c r="B110" i="4"/>
  <c r="B62" i="4"/>
  <c r="B14" i="4"/>
  <c r="B4999" i="4"/>
  <c r="B4991" i="4"/>
  <c r="B4983" i="4"/>
  <c r="B4975" i="4"/>
  <c r="B4967" i="4"/>
  <c r="B4959" i="4"/>
  <c r="B4951" i="4"/>
  <c r="B4940" i="4"/>
  <c r="B4932" i="4"/>
  <c r="B4924" i="4"/>
  <c r="B4916" i="4"/>
  <c r="B4905" i="4"/>
  <c r="B4897" i="4"/>
  <c r="B4889" i="4"/>
  <c r="B4881" i="4"/>
  <c r="B4873" i="4"/>
  <c r="B4865" i="4"/>
  <c r="B4854" i="4"/>
  <c r="B4846" i="4"/>
  <c r="B4838" i="4"/>
  <c r="B4830" i="4"/>
  <c r="B4822" i="4"/>
  <c r="B4814" i="4"/>
  <c r="B4806" i="4"/>
  <c r="B4798" i="4"/>
  <c r="B4790" i="4"/>
  <c r="B4782" i="4"/>
  <c r="B4774" i="4"/>
  <c r="B4766" i="4"/>
  <c r="B4758" i="4"/>
  <c r="B4750" i="4"/>
  <c r="B4742" i="4"/>
  <c r="B4734" i="4"/>
  <c r="B4726" i="4"/>
  <c r="B4718" i="4"/>
  <c r="B4710" i="4"/>
  <c r="B4702" i="4"/>
  <c r="B4694" i="4"/>
  <c r="B4686" i="4"/>
  <c r="B4678" i="4"/>
  <c r="B4670" i="4"/>
  <c r="B4662" i="4"/>
  <c r="B4654" i="4"/>
  <c r="B4646" i="4"/>
  <c r="B4638" i="4"/>
  <c r="B4630" i="4"/>
  <c r="B4622" i="4"/>
  <c r="B4614" i="4"/>
  <c r="B4606" i="4"/>
  <c r="B4598" i="4"/>
  <c r="B4587" i="4"/>
  <c r="B4579" i="4"/>
  <c r="B4571" i="4"/>
  <c r="B4563" i="4"/>
  <c r="B4555" i="4"/>
  <c r="B4547" i="4"/>
  <c r="B4539" i="4"/>
  <c r="B4531" i="4"/>
  <c r="B4523" i="4"/>
  <c r="B4515" i="4"/>
  <c r="B4507" i="4"/>
  <c r="B4499" i="4"/>
  <c r="B4491" i="4"/>
  <c r="B4483" i="4"/>
  <c r="B4475" i="4"/>
  <c r="B4467" i="4"/>
  <c r="B4459" i="4"/>
  <c r="B4451" i="4"/>
  <c r="B4443" i="4"/>
  <c r="B4435" i="4"/>
  <c r="B4427" i="4"/>
  <c r="B4419" i="4"/>
  <c r="B4411" i="4"/>
  <c r="B4403" i="4"/>
  <c r="B4395" i="4"/>
  <c r="B4387" i="4"/>
  <c r="B4379" i="4"/>
  <c r="B4371" i="4"/>
  <c r="B4363" i="4"/>
  <c r="B4355" i="4"/>
  <c r="B4347" i="4"/>
  <c r="B4339" i="4"/>
  <c r="B4331" i="4"/>
  <c r="B4323" i="4"/>
  <c r="B4315" i="4"/>
  <c r="B4307" i="4"/>
  <c r="B4299" i="4"/>
  <c r="B4291" i="4"/>
  <c r="B4283" i="4"/>
  <c r="B4275" i="4"/>
  <c r="B4267" i="4"/>
  <c r="B4259" i="4"/>
  <c r="B4251" i="4"/>
  <c r="B4243" i="4"/>
  <c r="B4235" i="4"/>
  <c r="B4227" i="4"/>
  <c r="B4219" i="4"/>
  <c r="B4211" i="4"/>
  <c r="B4203" i="4"/>
  <c r="B4195" i="4"/>
  <c r="B4187" i="4"/>
  <c r="B4179" i="4"/>
  <c r="B4171" i="4"/>
  <c r="B4163" i="4"/>
  <c r="B4155" i="4"/>
  <c r="B4147" i="4"/>
  <c r="B4139" i="4"/>
  <c r="B4131" i="4"/>
  <c r="B4123" i="4"/>
  <c r="B4115" i="4"/>
  <c r="B4107" i="4"/>
  <c r="B3315" i="4"/>
  <c r="B3307" i="4"/>
  <c r="B3299" i="4"/>
  <c r="B3059" i="4"/>
  <c r="B3051" i="4"/>
  <c r="B3043" i="4"/>
  <c r="B3035" i="4"/>
  <c r="B3027" i="4"/>
  <c r="B3019" i="4"/>
  <c r="B3011" i="4"/>
  <c r="B3003" i="4"/>
  <c r="B2995" i="4"/>
  <c r="B2987" i="4"/>
  <c r="B2979" i="4"/>
  <c r="B2971" i="4"/>
  <c r="B2963" i="4"/>
  <c r="B2955" i="4"/>
  <c r="B2947" i="4"/>
  <c r="B2939" i="4"/>
  <c r="B2931" i="4"/>
  <c r="B2923" i="4"/>
  <c r="B2915" i="4"/>
  <c r="B2907" i="4"/>
  <c r="B2899" i="4"/>
  <c r="B2891" i="4"/>
  <c r="B2883" i="4"/>
  <c r="B2875" i="4"/>
  <c r="B2867" i="4"/>
  <c r="B2859" i="4"/>
  <c r="B2851" i="4"/>
  <c r="B2843" i="4"/>
  <c r="B2835" i="4"/>
  <c r="B2827" i="4"/>
  <c r="B2819" i="4"/>
  <c r="B2811" i="4"/>
  <c r="B2803" i="4"/>
  <c r="B2795" i="4"/>
  <c r="B2787" i="4"/>
  <c r="B2779" i="4"/>
  <c r="B2771" i="4"/>
  <c r="B2763" i="4"/>
  <c r="B2755" i="4"/>
  <c r="B2747" i="4"/>
  <c r="B2739" i="4"/>
  <c r="B2731" i="4"/>
  <c r="B2720" i="4"/>
  <c r="B2712" i="4"/>
  <c r="B2704" i="4"/>
  <c r="B2696" i="4"/>
  <c r="B2688" i="4"/>
  <c r="B2680" i="4"/>
  <c r="B2672" i="4"/>
  <c r="B2664" i="4"/>
  <c r="B2656" i="4"/>
  <c r="B2648" i="4"/>
  <c r="B2640" i="4"/>
  <c r="B2632" i="4"/>
  <c r="B2624" i="4"/>
  <c r="B2616" i="4"/>
  <c r="B2608" i="4"/>
  <c r="B2600" i="4"/>
  <c r="B2592" i="4"/>
  <c r="B2584" i="4"/>
  <c r="B2576" i="4"/>
  <c r="B2568" i="4"/>
  <c r="B2560" i="4"/>
  <c r="B2552" i="4"/>
  <c r="B2544" i="4"/>
  <c r="B2536" i="4"/>
  <c r="B2528" i="4"/>
  <c r="B2520" i="4"/>
  <c r="B2512" i="4"/>
  <c r="B2504" i="4"/>
  <c r="B2496" i="4"/>
  <c r="B2488" i="4"/>
  <c r="B2480" i="4"/>
  <c r="B2472" i="4"/>
  <c r="B2464" i="4"/>
  <c r="B2456" i="4"/>
  <c r="B2448" i="4"/>
  <c r="B2440" i="4"/>
  <c r="B2432" i="4"/>
  <c r="B2424" i="4"/>
  <c r="B2416" i="4"/>
  <c r="B2408" i="4"/>
  <c r="B2400" i="4"/>
  <c r="B2392" i="4"/>
  <c r="B2384" i="4"/>
  <c r="B2376" i="4"/>
  <c r="B2368" i="4"/>
  <c r="B2360" i="4"/>
  <c r="B2352" i="4"/>
  <c r="B2344" i="4"/>
  <c r="B2336" i="4"/>
  <c r="B2328" i="4"/>
  <c r="B2320" i="4"/>
  <c r="B2312" i="4"/>
  <c r="B2304" i="4"/>
  <c r="B2296" i="4"/>
  <c r="B2288" i="4"/>
  <c r="B2280" i="4"/>
  <c r="B2272" i="4"/>
  <c r="B2264" i="4"/>
  <c r="B2256" i="4"/>
  <c r="B2248" i="4"/>
  <c r="B2240" i="4"/>
  <c r="B2232" i="4"/>
  <c r="B2224" i="4"/>
  <c r="B2216" i="4"/>
  <c r="B2208" i="4"/>
  <c r="B2200" i="4"/>
  <c r="B2192" i="4"/>
  <c r="B2184" i="4"/>
  <c r="B2176" i="4"/>
  <c r="B2168" i="4"/>
  <c r="B2160" i="4"/>
  <c r="B2152" i="4"/>
  <c r="B2144" i="4"/>
  <c r="B2136" i="4"/>
  <c r="B2128" i="4"/>
  <c r="B2120" i="4"/>
  <c r="B2112" i="4"/>
  <c r="B2104" i="4"/>
  <c r="B2096" i="4"/>
  <c r="B2088" i="4"/>
  <c r="B4992" i="4"/>
  <c r="B4968" i="4"/>
  <c r="B4815" i="4"/>
  <c r="B4807" i="4"/>
  <c r="B4791" i="4"/>
  <c r="B4783" i="4"/>
  <c r="B4775" i="4"/>
  <c r="B4759" i="4"/>
  <c r="B4727" i="4"/>
  <c r="B4703" i="4"/>
  <c r="B4556" i="4"/>
  <c r="B4500" i="4"/>
  <c r="B4148" i="4"/>
  <c r="B4140" i="4"/>
  <c r="B4108" i="4"/>
  <c r="B4076" i="4"/>
  <c r="B4068" i="4"/>
  <c r="B4020" i="4"/>
  <c r="B4012" i="4"/>
  <c r="B3916" i="4"/>
  <c r="B3844" i="4"/>
  <c r="B3836" i="4"/>
  <c r="B3668" i="4"/>
  <c r="B3620" i="4"/>
  <c r="B3460" i="4"/>
  <c r="B3388" i="4"/>
  <c r="B3356" i="4"/>
  <c r="B3348" i="4"/>
  <c r="B3340" i="4"/>
  <c r="B3260" i="4"/>
  <c r="B3148" i="4"/>
  <c r="B94" i="4"/>
  <c r="B46" i="4"/>
  <c r="B30" i="4"/>
  <c r="B4994" i="4"/>
  <c r="B4986" i="4"/>
  <c r="B4978" i="4"/>
  <c r="B4970" i="4"/>
  <c r="B4962" i="4"/>
  <c r="B4954" i="4"/>
  <c r="B4946" i="4"/>
  <c r="B4943" i="4"/>
  <c r="B4935" i="4"/>
  <c r="B4927" i="4"/>
  <c r="B4919" i="4"/>
  <c r="B4911" i="4"/>
  <c r="B4908" i="4"/>
  <c r="B4900" i="4"/>
  <c r="B4892" i="4"/>
  <c r="B4884" i="4"/>
  <c r="B4876" i="4"/>
  <c r="B4868" i="4"/>
  <c r="B4860" i="4"/>
  <c r="B4857" i="4"/>
  <c r="B4849" i="4"/>
  <c r="B4841" i="4"/>
  <c r="B4833" i="4"/>
  <c r="B4825" i="4"/>
  <c r="B4817" i="4"/>
  <c r="B4809" i="4"/>
  <c r="B4801" i="4"/>
  <c r="B4793" i="4"/>
  <c r="B4785" i="4"/>
  <c r="B4777" i="4"/>
  <c r="B4769" i="4"/>
  <c r="B4761" i="4"/>
  <c r="B4753" i="4"/>
  <c r="B4745" i="4"/>
  <c r="B4737" i="4"/>
  <c r="B4729" i="4"/>
  <c r="B4721" i="4"/>
  <c r="B4713" i="4"/>
  <c r="B4705" i="4"/>
  <c r="B4697" i="4"/>
  <c r="B4689" i="4"/>
  <c r="B4681" i="4"/>
  <c r="B4673" i="4"/>
  <c r="B4665" i="4"/>
  <c r="B4657" i="4"/>
  <c r="B4649" i="4"/>
  <c r="B4641" i="4"/>
  <c r="B4633" i="4"/>
  <c r="B4625" i="4"/>
  <c r="B4617" i="4"/>
  <c r="B4609" i="4"/>
  <c r="B4601" i="4"/>
  <c r="B4590" i="4"/>
  <c r="B4582" i="4"/>
  <c r="B4574" i="4"/>
  <c r="B4566" i="4"/>
  <c r="B4558" i="4"/>
  <c r="B4550" i="4"/>
  <c r="B4542" i="4"/>
  <c r="B4534" i="4"/>
  <c r="B4526" i="4"/>
  <c r="B4518" i="4"/>
  <c r="B4510" i="4"/>
  <c r="B4502" i="4"/>
  <c r="B4494" i="4"/>
  <c r="B4486" i="4"/>
  <c r="B4478" i="4"/>
  <c r="B4470" i="4"/>
  <c r="B4462" i="4"/>
  <c r="B4454" i="4"/>
  <c r="B4446" i="4"/>
  <c r="B4438" i="4"/>
  <c r="B4430" i="4"/>
  <c r="B4422" i="4"/>
  <c r="B4414" i="4"/>
  <c r="B4406" i="4"/>
  <c r="B4398" i="4"/>
  <c r="B4390" i="4"/>
  <c r="B4382" i="4"/>
  <c r="B4374" i="4"/>
  <c r="B4366" i="4"/>
  <c r="B4358" i="4"/>
  <c r="B4350" i="4"/>
  <c r="B4342" i="4"/>
  <c r="B4334" i="4"/>
  <c r="B4326" i="4"/>
  <c r="B4318" i="4"/>
  <c r="B4310" i="4"/>
  <c r="B4302" i="4"/>
  <c r="B4294" i="4"/>
  <c r="B4286" i="4"/>
  <c r="B4278" i="4"/>
  <c r="B4270" i="4"/>
  <c r="B4262" i="4"/>
  <c r="B4254" i="4"/>
  <c r="B4246" i="4"/>
  <c r="B4238" i="4"/>
  <c r="B4230" i="4"/>
  <c r="B4222" i="4"/>
  <c r="B4214" i="4"/>
  <c r="B4206" i="4"/>
  <c r="B4198" i="4"/>
  <c r="B4190" i="4"/>
  <c r="B4182" i="4"/>
  <c r="B4174" i="4"/>
  <c r="B4166" i="4"/>
  <c r="B4158" i="4"/>
  <c r="B4150" i="4"/>
  <c r="B4142" i="4"/>
  <c r="B4134" i="4"/>
  <c r="B4126" i="4"/>
  <c r="B4118" i="4"/>
  <c r="B4110" i="4"/>
  <c r="B4102" i="4"/>
  <c r="B4094" i="4"/>
  <c r="B4086" i="4"/>
  <c r="B4078" i="4"/>
  <c r="B4070" i="4"/>
  <c r="B4062" i="4"/>
  <c r="B4054" i="4"/>
  <c r="B4046" i="4"/>
  <c r="B4038" i="4"/>
  <c r="B4030" i="4"/>
  <c r="B4022" i="4"/>
  <c r="B4014" i="4"/>
  <c r="B4006" i="4"/>
  <c r="B3998" i="4"/>
  <c r="B3990" i="4"/>
  <c r="B3982" i="4"/>
  <c r="B3974" i="4"/>
  <c r="B3966" i="4"/>
  <c r="B3958" i="4"/>
  <c r="B3950" i="4"/>
  <c r="B3942" i="4"/>
  <c r="B3934" i="4"/>
  <c r="B3926" i="4"/>
  <c r="B3918" i="4"/>
  <c r="B3910" i="4"/>
  <c r="B3902" i="4"/>
  <c r="B3894" i="4"/>
  <c r="B3886" i="4"/>
  <c r="B3878" i="4"/>
  <c r="B3870" i="4"/>
  <c r="B3862" i="4"/>
  <c r="B3854" i="4"/>
  <c r="B3846" i="4"/>
  <c r="B3838" i="4"/>
  <c r="B3830" i="4"/>
  <c r="B3822" i="4"/>
  <c r="B3814" i="4"/>
  <c r="B3806" i="4"/>
  <c r="B3798" i="4"/>
  <c r="B3790" i="4"/>
  <c r="B3782" i="4"/>
  <c r="B3774" i="4"/>
  <c r="B3766" i="4"/>
  <c r="B3758" i="4"/>
  <c r="B3750" i="4"/>
  <c r="B3742" i="4"/>
  <c r="B3734" i="4"/>
  <c r="B3726" i="4"/>
  <c r="B3718" i="4"/>
  <c r="B3710" i="4"/>
  <c r="B3702" i="4"/>
  <c r="B3694" i="4"/>
  <c r="B3686" i="4"/>
  <c r="B3678" i="4"/>
  <c r="B3670" i="4"/>
  <c r="B3662" i="4"/>
  <c r="B3654" i="4"/>
  <c r="B3646" i="4"/>
  <c r="B3638" i="4"/>
  <c r="B3630" i="4"/>
  <c r="B3622" i="4"/>
  <c r="B3614" i="4"/>
  <c r="B3606" i="4"/>
  <c r="B3598" i="4"/>
  <c r="B3590" i="4"/>
  <c r="B3582" i="4"/>
  <c r="B3574" i="4"/>
  <c r="B3566" i="4"/>
  <c r="B3558" i="4"/>
  <c r="B3550" i="4"/>
  <c r="B3542" i="4"/>
  <c r="B3534" i="4"/>
  <c r="B3526" i="4"/>
  <c r="B3518" i="4"/>
  <c r="B3510" i="4"/>
  <c r="B3502" i="4"/>
  <c r="B3494" i="4"/>
  <c r="B3486" i="4"/>
  <c r="B3478" i="4"/>
  <c r="B3470" i="4"/>
  <c r="B3462" i="4"/>
  <c r="B3454" i="4"/>
  <c r="B3446" i="4"/>
  <c r="B3438" i="4"/>
  <c r="B3430" i="4"/>
  <c r="B3422" i="4"/>
  <c r="B3414" i="4"/>
  <c r="B3406" i="4"/>
  <c r="B3398" i="4"/>
  <c r="B3390" i="4"/>
  <c r="B3382" i="4"/>
  <c r="B3374" i="4"/>
  <c r="B3366" i="4"/>
  <c r="B3358" i="4"/>
  <c r="B3350" i="4"/>
  <c r="B3342" i="4"/>
  <c r="B3334" i="4"/>
  <c r="B3326" i="4"/>
  <c r="B3318" i="4"/>
  <c r="B3118" i="4"/>
  <c r="B3110" i="4"/>
  <c r="B3102" i="4"/>
  <c r="B3094" i="4"/>
  <c r="B3086" i="4"/>
  <c r="B3078" i="4"/>
  <c r="B3070" i="4"/>
  <c r="B3062" i="4"/>
  <c r="B4925" i="4"/>
  <c r="B4917" i="4"/>
  <c r="B4906" i="4"/>
  <c r="B4874" i="4"/>
  <c r="B4855" i="4"/>
  <c r="B4831" i="4"/>
  <c r="B4799" i="4"/>
  <c r="B4767" i="4"/>
  <c r="B4607" i="4"/>
  <c r="B4572" i="4"/>
  <c r="B4468" i="4"/>
  <c r="B4396" i="4"/>
  <c r="B4388" i="4"/>
  <c r="B4356" i="4"/>
  <c r="B4332" i="4"/>
  <c r="B4308" i="4"/>
  <c r="B4092" i="4"/>
  <c r="B3964" i="4"/>
  <c r="B3940" i="4"/>
  <c r="B3860" i="4"/>
  <c r="B3812" i="4"/>
  <c r="B3764" i="4"/>
  <c r="B3740" i="4"/>
  <c r="B3692" i="4"/>
  <c r="B3596" i="4"/>
  <c r="B3484" i="4"/>
  <c r="B3436" i="4"/>
  <c r="B3292" i="4"/>
  <c r="B3236" i="4"/>
  <c r="B3212" i="4"/>
  <c r="B102" i="4"/>
  <c r="B54" i="4"/>
  <c r="B38" i="4"/>
  <c r="B4997" i="4"/>
  <c r="B4989" i="4"/>
  <c r="B4981" i="4"/>
  <c r="B4973" i="4"/>
  <c r="B4965" i="4"/>
  <c r="B4957" i="4"/>
  <c r="B4949" i="4"/>
  <c r="B4938" i="4"/>
  <c r="B4930" i="4"/>
  <c r="B4922" i="4"/>
  <c r="B4914" i="4"/>
  <c r="B4903" i="4"/>
  <c r="B4895" i="4"/>
  <c r="B4887" i="4"/>
  <c r="B4879" i="4"/>
  <c r="B4871" i="4"/>
  <c r="B4863" i="4"/>
  <c r="B4852" i="4"/>
  <c r="B4844" i="4"/>
  <c r="B4836" i="4"/>
  <c r="B4828" i="4"/>
  <c r="B4820" i="4"/>
  <c r="B4812" i="4"/>
  <c r="B4804" i="4"/>
  <c r="B4796" i="4"/>
  <c r="B4788" i="4"/>
  <c r="B4780" i="4"/>
  <c r="B4772" i="4"/>
  <c r="B4764" i="4"/>
  <c r="B4756" i="4"/>
  <c r="B4748" i="4"/>
  <c r="B4740" i="4"/>
  <c r="B4732" i="4"/>
  <c r="B4724" i="4"/>
  <c r="B4716" i="4"/>
  <c r="B4708" i="4"/>
  <c r="B4700" i="4"/>
  <c r="B4692" i="4"/>
  <c r="B4684" i="4"/>
  <c r="B4676" i="4"/>
  <c r="B4668" i="4"/>
  <c r="B4660" i="4"/>
  <c r="B4652" i="4"/>
  <c r="B4644" i="4"/>
  <c r="B4636" i="4"/>
  <c r="B4628" i="4"/>
  <c r="B4620" i="4"/>
  <c r="B4612" i="4"/>
  <c r="B4604" i="4"/>
  <c r="B4596" i="4"/>
  <c r="B4593" i="4"/>
  <c r="B4585" i="4"/>
  <c r="B4577" i="4"/>
  <c r="B4569" i="4"/>
  <c r="B4561" i="4"/>
  <c r="B4553" i="4"/>
  <c r="B4545" i="4"/>
  <c r="B4537" i="4"/>
  <c r="B4529" i="4"/>
  <c r="B4521" i="4"/>
  <c r="B4513" i="4"/>
  <c r="B4505" i="4"/>
  <c r="B4497" i="4"/>
  <c r="B4489" i="4"/>
  <c r="B4481" i="4"/>
  <c r="B4473" i="4"/>
  <c r="B4465" i="4"/>
  <c r="B4457" i="4"/>
  <c r="B4449" i="4"/>
  <c r="B4441" i="4"/>
  <c r="B4433" i="4"/>
  <c r="B4425" i="4"/>
  <c r="B4417" i="4"/>
  <c r="B4409" i="4"/>
  <c r="B4401" i="4"/>
  <c r="B4393" i="4"/>
  <c r="B4385" i="4"/>
  <c r="B4377" i="4"/>
  <c r="B4369" i="4"/>
  <c r="B4361" i="4"/>
  <c r="B4353" i="4"/>
  <c r="B4345" i="4"/>
  <c r="B4337" i="4"/>
  <c r="B4329" i="4"/>
  <c r="B4321" i="4"/>
  <c r="B4313" i="4"/>
  <c r="B4305" i="4"/>
  <c r="B4297" i="4"/>
  <c r="B4289" i="4"/>
  <c r="B4281" i="4"/>
  <c r="B4273" i="4"/>
  <c r="B4265" i="4"/>
  <c r="B4257" i="4"/>
  <c r="B4249" i="4"/>
  <c r="B4241" i="4"/>
  <c r="B4233" i="4"/>
  <c r="B4225" i="4"/>
  <c r="B4217" i="4"/>
  <c r="B4209" i="4"/>
  <c r="B4201" i="4"/>
  <c r="B4193" i="4"/>
  <c r="B4185" i="4"/>
  <c r="B4177" i="4"/>
  <c r="B4169" i="4"/>
  <c r="B4161" i="4"/>
  <c r="B4153" i="4"/>
  <c r="B4145" i="4"/>
  <c r="B4137" i="4"/>
  <c r="B4129" i="4"/>
  <c r="B4121" i="4"/>
  <c r="B4113" i="4"/>
  <c r="B4105" i="4"/>
  <c r="B4097" i="4"/>
  <c r="B4089" i="4"/>
  <c r="B4081" i="4"/>
  <c r="B4073" i="4"/>
  <c r="B4065" i="4"/>
  <c r="B4057" i="4"/>
  <c r="B4049" i="4"/>
  <c r="B4041" i="4"/>
  <c r="B4033" i="4"/>
  <c r="B4025" i="4"/>
  <c r="B4017" i="4"/>
  <c r="B4009" i="4"/>
  <c r="B4001" i="4"/>
  <c r="B3993" i="4"/>
  <c r="B3985" i="4"/>
  <c r="B3977" i="4"/>
  <c r="B3969" i="4"/>
  <c r="B3961" i="4"/>
  <c r="B3953" i="4"/>
  <c r="B3945" i="4"/>
  <c r="B3937" i="4"/>
  <c r="B3929" i="4"/>
  <c r="B3921" i="4"/>
  <c r="B3913" i="4"/>
  <c r="B3905" i="4"/>
  <c r="B3897" i="4"/>
  <c r="B3889" i="4"/>
  <c r="B3881" i="4"/>
  <c r="B3873" i="4"/>
  <c r="B3865" i="4"/>
  <c r="B3857" i="4"/>
  <c r="B3849" i="4"/>
  <c r="B3841" i="4"/>
  <c r="B3833" i="4"/>
  <c r="B3825" i="4"/>
  <c r="B3817" i="4"/>
  <c r="B3809" i="4"/>
  <c r="B3801" i="4"/>
  <c r="B3793" i="4"/>
  <c r="B3785" i="4"/>
  <c r="B3777" i="4"/>
  <c r="B3769" i="4"/>
  <c r="B3761" i="4"/>
  <c r="B3753" i="4"/>
  <c r="B3745" i="4"/>
  <c r="B3737" i="4"/>
  <c r="B3729" i="4"/>
  <c r="B3721" i="4"/>
  <c r="B3713" i="4"/>
  <c r="B3705" i="4"/>
  <c r="B3697" i="4"/>
  <c r="B3689" i="4"/>
  <c r="B3681" i="4"/>
  <c r="B3673" i="4"/>
  <c r="B3665" i="4"/>
  <c r="B3657" i="4"/>
  <c r="B3649" i="4"/>
  <c r="B3641" i="4"/>
  <c r="B3633" i="4"/>
  <c r="B3625" i="4"/>
  <c r="B3617" i="4"/>
  <c r="B3609" i="4"/>
  <c r="B3601" i="4"/>
  <c r="B3593" i="4"/>
  <c r="B3585" i="4"/>
  <c r="B3577" i="4"/>
  <c r="B3569" i="4"/>
  <c r="B3561" i="4"/>
  <c r="B3553" i="4"/>
  <c r="B3545" i="4"/>
  <c r="B3537" i="4"/>
  <c r="B3529" i="4"/>
  <c r="B3521" i="4"/>
  <c r="B3513" i="4"/>
  <c r="B3505" i="4"/>
  <c r="B3497" i="4"/>
  <c r="B3489" i="4"/>
  <c r="B3481" i="4"/>
  <c r="B3473" i="4"/>
  <c r="B3465" i="4"/>
  <c r="B3457" i="4"/>
  <c r="B3449" i="4"/>
  <c r="B3441" i="4"/>
  <c r="B3433" i="4"/>
  <c r="B3425" i="4"/>
  <c r="B3417" i="4"/>
  <c r="B3409" i="4"/>
  <c r="B3401" i="4"/>
  <c r="B3393" i="4"/>
  <c r="B3385" i="4"/>
  <c r="B3377" i="4"/>
  <c r="B3369" i="4"/>
  <c r="B3361" i="4"/>
  <c r="B3353" i="4"/>
  <c r="B3345" i="4"/>
  <c r="B3337" i="4"/>
  <c r="B3329" i="4"/>
  <c r="B3321" i="4"/>
  <c r="B3313" i="4"/>
  <c r="B3305" i="4"/>
  <c r="B3297" i="4"/>
  <c r="B3121" i="4"/>
  <c r="B6" i="4"/>
  <c r="B3295" i="4"/>
  <c r="B3287" i="4"/>
  <c r="B3279" i="4"/>
  <c r="B3271" i="4"/>
  <c r="B3263" i="4"/>
  <c r="B3255" i="4"/>
  <c r="B3247" i="4"/>
  <c r="B3239" i="4"/>
  <c r="B3231" i="4"/>
  <c r="B3223" i="4"/>
  <c r="B3215" i="4"/>
  <c r="B3207" i="4"/>
  <c r="B3199" i="4"/>
  <c r="B3191" i="4"/>
  <c r="B3183" i="4"/>
  <c r="B3175" i="4"/>
  <c r="B3167" i="4"/>
  <c r="B3159" i="4"/>
  <c r="B3151" i="4"/>
  <c r="B3143" i="4"/>
  <c r="B3135" i="4"/>
  <c r="B3127" i="4"/>
  <c r="B3113" i="4"/>
  <c r="B3105" i="4"/>
  <c r="B3097" i="4"/>
  <c r="B3089" i="4"/>
  <c r="B3081" i="4"/>
  <c r="B3073" i="4"/>
  <c r="B3065" i="4"/>
  <c r="B3054" i="4"/>
  <c r="B3046" i="4"/>
  <c r="B3038" i="4"/>
  <c r="B3030" i="4"/>
  <c r="B3022" i="4"/>
  <c r="B3014" i="4"/>
  <c r="B3006" i="4"/>
  <c r="B2998" i="4"/>
  <c r="B2990" i="4"/>
  <c r="B2982" i="4"/>
  <c r="B2974" i="4"/>
  <c r="B2966" i="4"/>
  <c r="B2958" i="4"/>
  <c r="B2950" i="4"/>
  <c r="B2942" i="4"/>
  <c r="B2934" i="4"/>
  <c r="B2926" i="4"/>
  <c r="B2918" i="4"/>
  <c r="B2910" i="4"/>
  <c r="B2902" i="4"/>
  <c r="B2894" i="4"/>
  <c r="B2886" i="4"/>
  <c r="B2878" i="4"/>
  <c r="B2870" i="4"/>
  <c r="B2862" i="4"/>
  <c r="B2854" i="4"/>
  <c r="B2846" i="4"/>
  <c r="B2838" i="4"/>
  <c r="B2830" i="4"/>
  <c r="B2822" i="4"/>
  <c r="B2814" i="4"/>
  <c r="B2806" i="4"/>
  <c r="B2798" i="4"/>
  <c r="B2790" i="4"/>
  <c r="B2782" i="4"/>
  <c r="B2774" i="4"/>
  <c r="B2766" i="4"/>
  <c r="B2758" i="4"/>
  <c r="B2750" i="4"/>
  <c r="B2742" i="4"/>
  <c r="B2734" i="4"/>
  <c r="B2723" i="4"/>
  <c r="B2715" i="4"/>
  <c r="B2707" i="4"/>
  <c r="B2699" i="4"/>
  <c r="B2691" i="4"/>
  <c r="B2683" i="4"/>
  <c r="B2675" i="4"/>
  <c r="B2667" i="4"/>
  <c r="B2659" i="4"/>
  <c r="B2651" i="4"/>
  <c r="B2643" i="4"/>
  <c r="B2635" i="4"/>
  <c r="B2627" i="4"/>
  <c r="B2619" i="4"/>
  <c r="B2611" i="4"/>
  <c r="B2603" i="4"/>
  <c r="B2595" i="4"/>
  <c r="B2587" i="4"/>
  <c r="B2579" i="4"/>
  <c r="B2571" i="4"/>
  <c r="B2563" i="4"/>
  <c r="B2555" i="4"/>
  <c r="B2547" i="4"/>
  <c r="B2539" i="4"/>
  <c r="B2531" i="4"/>
  <c r="B2523" i="4"/>
  <c r="B2515" i="4"/>
  <c r="B2507" i="4"/>
  <c r="B2499" i="4"/>
  <c r="B2491" i="4"/>
  <c r="B2483" i="4"/>
  <c r="B2475" i="4"/>
  <c r="B2467" i="4"/>
  <c r="B2459" i="4"/>
  <c r="B2451" i="4"/>
  <c r="B2443" i="4"/>
  <c r="B2435" i="4"/>
  <c r="B2427" i="4"/>
  <c r="B2419" i="4"/>
  <c r="B2411" i="4"/>
  <c r="B2403" i="4"/>
  <c r="B2395" i="4"/>
  <c r="B2387" i="4"/>
  <c r="B2379" i="4"/>
  <c r="B2371" i="4"/>
  <c r="B2363" i="4"/>
  <c r="B2355" i="4"/>
  <c r="B2347" i="4"/>
  <c r="B2339" i="4"/>
  <c r="B2331" i="4"/>
  <c r="B2323" i="4"/>
  <c r="B2315" i="4"/>
  <c r="B2307" i="4"/>
  <c r="B2299" i="4"/>
  <c r="B2291" i="4"/>
  <c r="B2283" i="4"/>
  <c r="B2275" i="4"/>
  <c r="B2267" i="4"/>
  <c r="B2259" i="4"/>
  <c r="B2251" i="4"/>
  <c r="B2243" i="4"/>
  <c r="B2235" i="4"/>
  <c r="B2227" i="4"/>
  <c r="B2219" i="4"/>
  <c r="B2211" i="4"/>
  <c r="B2203" i="4"/>
  <c r="B2195" i="4"/>
  <c r="B2187" i="4"/>
  <c r="B2179" i="4"/>
  <c r="B2171" i="4"/>
  <c r="B2163" i="4"/>
  <c r="B2155" i="4"/>
  <c r="B2147" i="4"/>
  <c r="B2139" i="4"/>
  <c r="B2131" i="4"/>
  <c r="B2123" i="4"/>
  <c r="B2115" i="4"/>
  <c r="B2107" i="4"/>
  <c r="B2099" i="4"/>
  <c r="B2091" i="4"/>
  <c r="B2083" i="4"/>
  <c r="B2080" i="4"/>
  <c r="B2077" i="4"/>
  <c r="B2069" i="4"/>
  <c r="B2061" i="4"/>
  <c r="B2053" i="4"/>
  <c r="B2045" i="4"/>
  <c r="B2037" i="4"/>
  <c r="B2029" i="4"/>
  <c r="B2021" i="4"/>
  <c r="B2013" i="4"/>
  <c r="B2005" i="4"/>
  <c r="B1997" i="4"/>
  <c r="B1989" i="4"/>
  <c r="B1981" i="4"/>
  <c r="B1973" i="4"/>
  <c r="B1965" i="4"/>
  <c r="B1957" i="4"/>
  <c r="B1949" i="4"/>
  <c r="B1941" i="4"/>
  <c r="B1933" i="4"/>
  <c r="B1925" i="4"/>
  <c r="B1917" i="4"/>
  <c r="B1909" i="4"/>
  <c r="B1901" i="4"/>
  <c r="B1893" i="4"/>
  <c r="B1885" i="4"/>
  <c r="B1877" i="4"/>
  <c r="B1869" i="4"/>
  <c r="B1861" i="4"/>
  <c r="B1853" i="4"/>
  <c r="B1845" i="4"/>
  <c r="B1837" i="4"/>
  <c r="B1829" i="4"/>
  <c r="B1821" i="4"/>
  <c r="B1813" i="4"/>
  <c r="B1805" i="4"/>
  <c r="B1797" i="4"/>
  <c r="B1789" i="4"/>
  <c r="B1781" i="4"/>
  <c r="B1773" i="4"/>
  <c r="B1765" i="4"/>
  <c r="B1757" i="4"/>
  <c r="B1749" i="4"/>
  <c r="B1741" i="4"/>
  <c r="B1733" i="4"/>
  <c r="B1725" i="4"/>
  <c r="B1717" i="4"/>
  <c r="B1709" i="4"/>
  <c r="B1701" i="4"/>
  <c r="B1693" i="4"/>
  <c r="B1685" i="4"/>
  <c r="B1677" i="4"/>
  <c r="B1669" i="4"/>
  <c r="B1661" i="4"/>
  <c r="B1653" i="4"/>
  <c r="B1645" i="4"/>
  <c r="B1637" i="4"/>
  <c r="B1629" i="4"/>
  <c r="B1621" i="4"/>
  <c r="B1613" i="4"/>
  <c r="B1605" i="4"/>
  <c r="B1597" i="4"/>
  <c r="B1589" i="4"/>
  <c r="B1581" i="4"/>
  <c r="B1573" i="4"/>
  <c r="B1565" i="4"/>
  <c r="B1557" i="4"/>
  <c r="B1549" i="4"/>
  <c r="B1541" i="4"/>
  <c r="B1533" i="4"/>
  <c r="B1525" i="4"/>
  <c r="B1517" i="4"/>
  <c r="B1509" i="4"/>
  <c r="B1501" i="4"/>
  <c r="B1493" i="4"/>
  <c r="B1485" i="4"/>
  <c r="B1477" i="4"/>
  <c r="B1469" i="4"/>
  <c r="B1461" i="4"/>
  <c r="B1453" i="4"/>
  <c r="B1445" i="4"/>
  <c r="B1437" i="4"/>
  <c r="B1429" i="4"/>
  <c r="B1421" i="4"/>
  <c r="B1413" i="4"/>
  <c r="B1405" i="4"/>
  <c r="B1397" i="4"/>
  <c r="B1389" i="4"/>
  <c r="B1381" i="4"/>
  <c r="B1373" i="4"/>
  <c r="B1365" i="4"/>
  <c r="B1357" i="4"/>
  <c r="B1349" i="4"/>
  <c r="B1341" i="4"/>
  <c r="B1333" i="4"/>
  <c r="B1325" i="4"/>
  <c r="B1317" i="4"/>
  <c r="B1309" i="4"/>
  <c r="B1301" i="4"/>
  <c r="B1293" i="4"/>
  <c r="B1285" i="4"/>
  <c r="B1277" i="4"/>
  <c r="B1269" i="4"/>
  <c r="B1261" i="4"/>
  <c r="B1253" i="4"/>
  <c r="B1245" i="4"/>
  <c r="B1237" i="4"/>
  <c r="B1229" i="4"/>
  <c r="B1221" i="4"/>
  <c r="B1213" i="4"/>
  <c r="B1205" i="4"/>
  <c r="B1197" i="4"/>
  <c r="B1189" i="4"/>
  <c r="B1181" i="4"/>
  <c r="B1173" i="4"/>
  <c r="B1165" i="4"/>
  <c r="B1157" i="4"/>
  <c r="B1149" i="4"/>
  <c r="B1141" i="4"/>
  <c r="B1133" i="4"/>
  <c r="B1125" i="4"/>
  <c r="B1117" i="4"/>
  <c r="B1109" i="4"/>
  <c r="B1101" i="4"/>
  <c r="B1093" i="4"/>
  <c r="B1085" i="4"/>
  <c r="B1077" i="4"/>
  <c r="B1069" i="4"/>
  <c r="B1061" i="4"/>
  <c r="B1053" i="4"/>
  <c r="B1045" i="4"/>
  <c r="B1037" i="4"/>
  <c r="B1029" i="4"/>
  <c r="B1021" i="4"/>
  <c r="B1013" i="4"/>
  <c r="B1002" i="4"/>
  <c r="B994" i="4"/>
  <c r="B986" i="4"/>
  <c r="B978" i="4"/>
  <c r="B970" i="4"/>
  <c r="B962" i="4"/>
  <c r="B954" i="4"/>
  <c r="B946" i="4"/>
  <c r="B938" i="4"/>
  <c r="B930" i="4"/>
  <c r="B922" i="4"/>
  <c r="B914" i="4"/>
  <c r="B906" i="4"/>
  <c r="B898" i="4"/>
  <c r="B890" i="4"/>
  <c r="B882" i="4"/>
  <c r="B874" i="4"/>
  <c r="B866" i="4"/>
  <c r="B858" i="4"/>
  <c r="B850" i="4"/>
  <c r="B842" i="4"/>
  <c r="B834" i="4"/>
  <c r="B826" i="4"/>
  <c r="B815" i="4"/>
  <c r="B807" i="4"/>
  <c r="B799" i="4"/>
  <c r="B791" i="4"/>
  <c r="B783" i="4"/>
  <c r="B775" i="4"/>
  <c r="B767" i="4"/>
  <c r="B759" i="4"/>
  <c r="B751" i="4"/>
  <c r="B743" i="4"/>
  <c r="B735" i="4"/>
  <c r="B727" i="4"/>
  <c r="B719" i="4"/>
  <c r="B711" i="4"/>
  <c r="B703" i="4"/>
  <c r="B695" i="4"/>
  <c r="B687" i="4"/>
  <c r="B679" i="4"/>
  <c r="B671" i="4"/>
  <c r="B663" i="4"/>
  <c r="B655" i="4"/>
  <c r="B647" i="4"/>
  <c r="B639" i="4"/>
  <c r="B631" i="4"/>
  <c r="B623" i="4"/>
  <c r="B615" i="4"/>
  <c r="B607" i="4"/>
  <c r="B599" i="4"/>
  <c r="B591" i="4"/>
  <c r="B583" i="4"/>
  <c r="B575" i="4"/>
  <c r="B567" i="4"/>
  <c r="B559" i="4"/>
  <c r="B551" i="4"/>
  <c r="B543" i="4"/>
  <c r="B535" i="4"/>
  <c r="B527" i="4"/>
  <c r="B519" i="4"/>
  <c r="B511" i="4"/>
  <c r="B503" i="4"/>
  <c r="B495" i="4"/>
  <c r="B487" i="4"/>
  <c r="B479" i="4"/>
  <c r="B471" i="4"/>
  <c r="B463" i="4"/>
  <c r="B455" i="4"/>
  <c r="B447" i="4"/>
  <c r="B439" i="4"/>
  <c r="B431" i="4"/>
  <c r="B423" i="4"/>
  <c r="B415" i="4"/>
  <c r="B407" i="4"/>
  <c r="B399" i="4"/>
  <c r="B391" i="4"/>
  <c r="B383" i="4"/>
  <c r="B375" i="4"/>
  <c r="B367" i="4"/>
  <c r="B359" i="4"/>
  <c r="B351" i="4"/>
  <c r="B343" i="4"/>
  <c r="B335" i="4"/>
  <c r="B327" i="4"/>
  <c r="B319" i="4"/>
  <c r="B311" i="4"/>
  <c r="B303" i="4"/>
  <c r="B295" i="4"/>
  <c r="B287" i="4"/>
  <c r="B279" i="4"/>
  <c r="B271" i="4"/>
  <c r="B263" i="4"/>
  <c r="B255" i="4"/>
  <c r="B247" i="4"/>
  <c r="B239" i="4"/>
  <c r="B231" i="4"/>
  <c r="B223" i="4"/>
  <c r="B215" i="4"/>
  <c r="B207" i="4"/>
  <c r="B199" i="4"/>
  <c r="B191" i="4"/>
  <c r="B183" i="4"/>
  <c r="B175" i="4"/>
  <c r="B167" i="4"/>
  <c r="B159" i="4"/>
  <c r="B151" i="4"/>
  <c r="B143" i="4"/>
  <c r="B135" i="4"/>
  <c r="B124" i="4"/>
  <c r="B116" i="4"/>
  <c r="B105" i="4"/>
  <c r="B97" i="4"/>
  <c r="B89" i="4"/>
  <c r="B81" i="4"/>
  <c r="B73" i="4"/>
  <c r="B65" i="4"/>
  <c r="B57" i="4"/>
  <c r="B49" i="4"/>
  <c r="B41" i="4"/>
  <c r="B33" i="4"/>
  <c r="B25" i="4"/>
  <c r="B17" i="4"/>
  <c r="B9" i="4"/>
  <c r="B3298" i="4"/>
  <c r="B3290" i="4"/>
  <c r="B3282" i="4"/>
  <c r="B3274" i="4"/>
  <c r="B3266" i="4"/>
  <c r="B3258" i="4"/>
  <c r="B3250" i="4"/>
  <c r="B3242" i="4"/>
  <c r="B3234" i="4"/>
  <c r="B3226" i="4"/>
  <c r="B3218" i="4"/>
  <c r="B3210" i="4"/>
  <c r="B3202" i="4"/>
  <c r="B3194" i="4"/>
  <c r="B3186" i="4"/>
  <c r="B3178" i="4"/>
  <c r="B3170" i="4"/>
  <c r="B3162" i="4"/>
  <c r="B3154" i="4"/>
  <c r="B3146" i="4"/>
  <c r="B3138" i="4"/>
  <c r="B3130" i="4"/>
  <c r="B3116" i="4"/>
  <c r="B3108" i="4"/>
  <c r="B3100" i="4"/>
  <c r="B3092" i="4"/>
  <c r="B3084" i="4"/>
  <c r="B3076" i="4"/>
  <c r="B3068" i="4"/>
  <c r="B3057" i="4"/>
  <c r="B3049" i="4"/>
  <c r="B3041" i="4"/>
  <c r="B3033" i="4"/>
  <c r="B3025" i="4"/>
  <c r="B3017" i="4"/>
  <c r="B3009" i="4"/>
  <c r="B3001" i="4"/>
  <c r="B2993" i="4"/>
  <c r="B2985" i="4"/>
  <c r="B2977" i="4"/>
  <c r="B2969" i="4"/>
  <c r="B2961" i="4"/>
  <c r="B2953" i="4"/>
  <c r="B2945" i="4"/>
  <c r="B2937" i="4"/>
  <c r="B2929" i="4"/>
  <c r="B2921" i="4"/>
  <c r="B2913" i="4"/>
  <c r="B2905" i="4"/>
  <c r="B2897" i="4"/>
  <c r="B2889" i="4"/>
  <c r="B2881" i="4"/>
  <c r="B2873" i="4"/>
  <c r="B2865" i="4"/>
  <c r="B2857" i="4"/>
  <c r="B2849" i="4"/>
  <c r="B2841" i="4"/>
  <c r="B2833" i="4"/>
  <c r="B2825" i="4"/>
  <c r="B2817" i="4"/>
  <c r="B2809" i="4"/>
  <c r="B2801" i="4"/>
  <c r="B2793" i="4"/>
  <c r="B2785" i="4"/>
  <c r="B2777" i="4"/>
  <c r="B2769" i="4"/>
  <c r="B2761" i="4"/>
  <c r="B2753" i="4"/>
  <c r="B2745" i="4"/>
  <c r="B2737" i="4"/>
  <c r="B2729" i="4"/>
  <c r="B2726" i="4"/>
  <c r="B2718" i="4"/>
  <c r="B2710" i="4"/>
  <c r="B2702" i="4"/>
  <c r="B2694" i="4"/>
  <c r="B2686" i="4"/>
  <c r="B2678" i="4"/>
  <c r="B2670" i="4"/>
  <c r="B2662" i="4"/>
  <c r="B2654" i="4"/>
  <c r="B2646" i="4"/>
  <c r="B2638" i="4"/>
  <c r="B2630" i="4"/>
  <c r="B2622" i="4"/>
  <c r="B2614" i="4"/>
  <c r="B2606" i="4"/>
  <c r="B2598" i="4"/>
  <c r="B2590" i="4"/>
  <c r="B2582" i="4"/>
  <c r="B2574" i="4"/>
  <c r="B2566" i="4"/>
  <c r="B2558" i="4"/>
  <c r="B2550" i="4"/>
  <c r="B2542" i="4"/>
  <c r="B2534" i="4"/>
  <c r="B2526" i="4"/>
  <c r="B2518" i="4"/>
  <c r="B2510" i="4"/>
  <c r="B2502" i="4"/>
  <c r="B2494" i="4"/>
  <c r="B2486" i="4"/>
  <c r="B2478" i="4"/>
  <c r="B2470" i="4"/>
  <c r="B2462" i="4"/>
  <c r="B2454" i="4"/>
  <c r="B2446" i="4"/>
  <c r="B2438" i="4"/>
  <c r="B2430" i="4"/>
  <c r="B2422" i="4"/>
  <c r="B2414" i="4"/>
  <c r="B2406" i="4"/>
  <c r="B2398" i="4"/>
  <c r="B2390" i="4"/>
  <c r="B2382" i="4"/>
  <c r="B2374" i="4"/>
  <c r="B2366" i="4"/>
  <c r="B2358" i="4"/>
  <c r="B2350" i="4"/>
  <c r="B2342" i="4"/>
  <c r="B2334" i="4"/>
  <c r="B2326" i="4"/>
  <c r="B2318" i="4"/>
  <c r="B2310" i="4"/>
  <c r="B2302" i="4"/>
  <c r="B2294" i="4"/>
  <c r="B2286" i="4"/>
  <c r="B2278" i="4"/>
  <c r="B2270" i="4"/>
  <c r="B2262" i="4"/>
  <c r="B2254" i="4"/>
  <c r="B2246" i="4"/>
  <c r="B2238" i="4"/>
  <c r="B2230" i="4"/>
  <c r="B2222" i="4"/>
  <c r="B2214" i="4"/>
  <c r="B2206" i="4"/>
  <c r="B2198" i="4"/>
  <c r="B2190" i="4"/>
  <c r="B2182" i="4"/>
  <c r="B2174" i="4"/>
  <c r="B2166" i="4"/>
  <c r="B2158" i="4"/>
  <c r="B2150" i="4"/>
  <c r="B2142" i="4"/>
  <c r="B2134" i="4"/>
  <c r="B2126" i="4"/>
  <c r="B2118" i="4"/>
  <c r="B2110" i="4"/>
  <c r="B2102" i="4"/>
  <c r="B2094" i="4"/>
  <c r="B2086" i="4"/>
  <c r="B2072" i="4"/>
  <c r="B2064" i="4"/>
  <c r="B2056" i="4"/>
  <c r="B2048" i="4"/>
  <c r="B2040" i="4"/>
  <c r="B2032" i="4"/>
  <c r="B2024" i="4"/>
  <c r="B2016" i="4"/>
  <c r="B2008" i="4"/>
  <c r="B2000" i="4"/>
  <c r="B1992" i="4"/>
  <c r="B1984" i="4"/>
  <c r="B1976" i="4"/>
  <c r="B1968" i="4"/>
  <c r="B1960" i="4"/>
  <c r="B1952" i="4"/>
  <c r="B1944" i="4"/>
  <c r="B1936" i="4"/>
  <c r="B1928" i="4"/>
  <c r="B1920" i="4"/>
  <c r="B1912" i="4"/>
  <c r="B1904" i="4"/>
  <c r="B1896" i="4"/>
  <c r="B1888" i="4"/>
  <c r="B1880" i="4"/>
  <c r="B1872" i="4"/>
  <c r="B1864" i="4"/>
  <c r="B1856" i="4"/>
  <c r="B1848" i="4"/>
  <c r="B1840" i="4"/>
  <c r="B1832" i="4"/>
  <c r="B1824" i="4"/>
  <c r="B1816" i="4"/>
  <c r="B1808" i="4"/>
  <c r="B1800" i="4"/>
  <c r="B1792" i="4"/>
  <c r="B1784" i="4"/>
  <c r="B1776" i="4"/>
  <c r="B1768" i="4"/>
  <c r="B1760" i="4"/>
  <c r="B1752" i="4"/>
  <c r="B1744" i="4"/>
  <c r="B1736" i="4"/>
  <c r="B1728" i="4"/>
  <c r="B1720" i="4"/>
  <c r="B1712" i="4"/>
  <c r="B1704" i="4"/>
  <c r="B1696" i="4"/>
  <c r="B1688" i="4"/>
  <c r="B1680" i="4"/>
  <c r="B1672" i="4"/>
  <c r="B1664" i="4"/>
  <c r="B1656" i="4"/>
  <c r="B1648" i="4"/>
  <c r="B1640" i="4"/>
  <c r="B1632" i="4"/>
  <c r="B1624" i="4"/>
  <c r="B1616" i="4"/>
  <c r="B1608" i="4"/>
  <c r="B1600" i="4"/>
  <c r="B1592" i="4"/>
  <c r="B1584" i="4"/>
  <c r="B1576" i="4"/>
  <c r="B1568" i="4"/>
  <c r="B1560" i="4"/>
  <c r="B1552" i="4"/>
  <c r="B1544" i="4"/>
  <c r="B1536" i="4"/>
  <c r="B1528" i="4"/>
  <c r="B1520" i="4"/>
  <c r="B1512" i="4"/>
  <c r="B1504" i="4"/>
  <c r="B1496" i="4"/>
  <c r="B1488" i="4"/>
  <c r="B1480" i="4"/>
  <c r="B1472" i="4"/>
  <c r="B1464" i="4"/>
  <c r="B1456" i="4"/>
  <c r="B1448" i="4"/>
  <c r="B1440" i="4"/>
  <c r="B1432" i="4"/>
  <c r="B1424" i="4"/>
  <c r="B1416" i="4"/>
  <c r="B1408" i="4"/>
  <c r="B1400" i="4"/>
  <c r="B1392" i="4"/>
  <c r="B1384" i="4"/>
  <c r="B1376" i="4"/>
  <c r="B1368" i="4"/>
  <c r="B1360" i="4"/>
  <c r="B1352" i="4"/>
  <c r="B1344" i="4"/>
  <c r="B1336" i="4"/>
  <c r="B1328" i="4"/>
  <c r="B1320" i="4"/>
  <c r="B1312" i="4"/>
  <c r="B1304" i="4"/>
  <c r="B1296" i="4"/>
  <c r="B1288" i="4"/>
  <c r="B1280" i="4"/>
  <c r="B1272" i="4"/>
  <c r="B1264" i="4"/>
  <c r="B1256" i="4"/>
  <c r="B1248" i="4"/>
  <c r="B1240" i="4"/>
  <c r="B1232" i="4"/>
  <c r="B1224" i="4"/>
  <c r="B1216" i="4"/>
  <c r="B1208" i="4"/>
  <c r="B1200" i="4"/>
  <c r="B1192" i="4"/>
  <c r="B1184" i="4"/>
  <c r="B1176" i="4"/>
  <c r="B1168" i="4"/>
  <c r="B1160" i="4"/>
  <c r="B1152" i="4"/>
  <c r="B1144" i="4"/>
  <c r="B1136" i="4"/>
  <c r="B1128" i="4"/>
  <c r="B1120" i="4"/>
  <c r="B1112" i="4"/>
  <c r="B1104" i="4"/>
  <c r="B1096" i="4"/>
  <c r="B1088" i="4"/>
  <c r="B1080" i="4"/>
  <c r="B1072" i="4"/>
  <c r="B1064" i="4"/>
  <c r="B1056" i="4"/>
  <c r="B1048" i="4"/>
  <c r="B1040" i="4"/>
  <c r="B1032" i="4"/>
  <c r="B1024" i="4"/>
  <c r="B1016" i="4"/>
  <c r="B1005" i="4"/>
  <c r="B997" i="4"/>
  <c r="B989" i="4"/>
  <c r="B981" i="4"/>
  <c r="B973" i="4"/>
  <c r="B965" i="4"/>
  <c r="B957" i="4"/>
  <c r="B949" i="4"/>
  <c r="B941" i="4"/>
  <c r="B933" i="4"/>
  <c r="B925" i="4"/>
  <c r="B917" i="4"/>
  <c r="B909" i="4"/>
  <c r="B901" i="4"/>
  <c r="B893" i="4"/>
  <c r="B885" i="4"/>
  <c r="B877" i="4"/>
  <c r="B869" i="4"/>
  <c r="B861" i="4"/>
  <c r="B853" i="4"/>
  <c r="B845" i="4"/>
  <c r="B837" i="4"/>
  <c r="B829" i="4"/>
  <c r="B818" i="4"/>
  <c r="B810" i="4"/>
  <c r="B802" i="4"/>
  <c r="B794" i="4"/>
  <c r="B786" i="4"/>
  <c r="B778" i="4"/>
  <c r="B770" i="4"/>
  <c r="B762" i="4"/>
  <c r="B754" i="4"/>
  <c r="B746" i="4"/>
  <c r="B738" i="4"/>
  <c r="B730" i="4"/>
  <c r="B722" i="4"/>
  <c r="B714" i="4"/>
  <c r="B706" i="4"/>
  <c r="B698" i="4"/>
  <c r="B690" i="4"/>
  <c r="B682" i="4"/>
  <c r="B674" i="4"/>
  <c r="B666" i="4"/>
  <c r="B658" i="4"/>
  <c r="B650" i="4"/>
  <c r="B642" i="4"/>
  <c r="B634" i="4"/>
  <c r="B626" i="4"/>
  <c r="B618" i="4"/>
  <c r="B610" i="4"/>
  <c r="B602" i="4"/>
  <c r="B594" i="4"/>
  <c r="B586" i="4"/>
  <c r="B578" i="4"/>
  <c r="B570" i="4"/>
  <c r="B562" i="4"/>
  <c r="B554" i="4"/>
  <c r="B546" i="4"/>
  <c r="B538" i="4"/>
  <c r="B530" i="4"/>
  <c r="B522" i="4"/>
  <c r="B514" i="4"/>
  <c r="B506" i="4"/>
  <c r="B498" i="4"/>
  <c r="B490" i="4"/>
  <c r="B482" i="4"/>
  <c r="B474" i="4"/>
  <c r="B466" i="4"/>
  <c r="B458" i="4"/>
  <c r="B450" i="4"/>
  <c r="B442" i="4"/>
  <c r="B434" i="4"/>
  <c r="B426" i="4"/>
  <c r="B418" i="4"/>
  <c r="B410" i="4"/>
  <c r="B402" i="4"/>
  <c r="B394" i="4"/>
  <c r="B386" i="4"/>
  <c r="B378" i="4"/>
  <c r="B370" i="4"/>
  <c r="B362" i="4"/>
  <c r="B354" i="4"/>
  <c r="B346" i="4"/>
  <c r="B338" i="4"/>
  <c r="B330" i="4"/>
  <c r="B322" i="4"/>
  <c r="B314" i="4"/>
  <c r="B306" i="4"/>
  <c r="B298" i="4"/>
  <c r="B290" i="4"/>
  <c r="B282" i="4"/>
  <c r="B274" i="4"/>
  <c r="B266" i="4"/>
  <c r="B258" i="4"/>
  <c r="B250" i="4"/>
  <c r="B242" i="4"/>
  <c r="B234" i="4"/>
  <c r="B226" i="4"/>
  <c r="B218" i="4"/>
  <c r="B210" i="4"/>
  <c r="B202" i="4"/>
  <c r="B194" i="4"/>
  <c r="B186" i="4"/>
  <c r="B178" i="4"/>
  <c r="B170" i="4"/>
  <c r="B162" i="4"/>
  <c r="B154" i="4"/>
  <c r="B146" i="4"/>
  <c r="B138" i="4"/>
  <c r="B130" i="4"/>
  <c r="B127" i="4"/>
  <c r="B119" i="4"/>
  <c r="B111" i="4"/>
  <c r="B108" i="4"/>
  <c r="B100" i="4"/>
  <c r="B92" i="4"/>
  <c r="B84" i="4"/>
  <c r="B76" i="4"/>
  <c r="B68" i="4"/>
  <c r="B60" i="4"/>
  <c r="B52" i="4"/>
  <c r="B44" i="4"/>
  <c r="B36" i="4"/>
  <c r="B28" i="4"/>
  <c r="B20" i="4"/>
  <c r="B12" i="4"/>
  <c r="B4" i="4"/>
  <c r="B3309" i="4"/>
  <c r="B3301" i="4"/>
  <c r="B3293" i="4"/>
  <c r="B3285" i="4"/>
  <c r="B3277" i="4"/>
  <c r="B3269" i="4"/>
  <c r="B3261" i="4"/>
  <c r="B3253" i="4"/>
  <c r="B3245" i="4"/>
  <c r="B3237" i="4"/>
  <c r="B3229" i="4"/>
  <c r="B3221" i="4"/>
  <c r="B3213" i="4"/>
  <c r="B3205" i="4"/>
  <c r="B3197" i="4"/>
  <c r="B3189" i="4"/>
  <c r="B3181" i="4"/>
  <c r="B3173" i="4"/>
  <c r="B3165" i="4"/>
  <c r="B3157" i="4"/>
  <c r="B3149" i="4"/>
  <c r="B3141" i="4"/>
  <c r="B3133" i="4"/>
  <c r="B3125" i="4"/>
  <c r="B3122" i="4"/>
  <c r="B3119" i="4"/>
  <c r="B3111" i="4"/>
  <c r="B3103" i="4"/>
  <c r="B3095" i="4"/>
  <c r="B3087" i="4"/>
  <c r="B3079" i="4"/>
  <c r="B3071" i="4"/>
  <c r="B3063" i="4"/>
  <c r="B3060" i="4"/>
  <c r="B3052" i="4"/>
  <c r="B3044" i="4"/>
  <c r="B3036" i="4"/>
  <c r="B3028" i="4"/>
  <c r="B3020" i="4"/>
  <c r="B3012" i="4"/>
  <c r="B3004" i="4"/>
  <c r="B2996" i="4"/>
  <c r="B2988" i="4"/>
  <c r="B2980" i="4"/>
  <c r="B2972" i="4"/>
  <c r="B2964" i="4"/>
  <c r="B2956" i="4"/>
  <c r="B2948" i="4"/>
  <c r="B2940" i="4"/>
  <c r="B2932" i="4"/>
  <c r="B2924" i="4"/>
  <c r="B2916" i="4"/>
  <c r="B2908" i="4"/>
  <c r="B2900" i="4"/>
  <c r="B2892" i="4"/>
  <c r="B2884" i="4"/>
  <c r="B2876" i="4"/>
  <c r="B2868" i="4"/>
  <c r="B2860" i="4"/>
  <c r="B2852" i="4"/>
  <c r="B2844" i="4"/>
  <c r="B2836" i="4"/>
  <c r="B2828" i="4"/>
  <c r="B2820" i="4"/>
  <c r="B2812" i="4"/>
  <c r="B2804" i="4"/>
  <c r="B2796" i="4"/>
  <c r="B2788" i="4"/>
  <c r="B2780" i="4"/>
  <c r="B2772" i="4"/>
  <c r="B2764" i="4"/>
  <c r="B2756" i="4"/>
  <c r="B2748" i="4"/>
  <c r="B2740" i="4"/>
  <c r="B2732" i="4"/>
  <c r="B2721" i="4"/>
  <c r="B2713" i="4"/>
  <c r="B2705" i="4"/>
  <c r="B2697" i="4"/>
  <c r="B2689" i="4"/>
  <c r="B2681" i="4"/>
  <c r="B2673" i="4"/>
  <c r="B2665" i="4"/>
  <c r="B2657" i="4"/>
  <c r="B2649" i="4"/>
  <c r="B2641" i="4"/>
  <c r="B2633" i="4"/>
  <c r="B2625" i="4"/>
  <c r="B2617" i="4"/>
  <c r="B2609" i="4"/>
  <c r="B2601" i="4"/>
  <c r="B2593" i="4"/>
  <c r="B2585" i="4"/>
  <c r="B2577" i="4"/>
  <c r="B2569" i="4"/>
  <c r="B2561" i="4"/>
  <c r="B2553" i="4"/>
  <c r="B2545" i="4"/>
  <c r="B2537" i="4"/>
  <c r="B2529" i="4"/>
  <c r="B2521" i="4"/>
  <c r="B2513" i="4"/>
  <c r="B2505" i="4"/>
  <c r="B2497" i="4"/>
  <c r="B2489" i="4"/>
  <c r="B2481" i="4"/>
  <c r="B2473" i="4"/>
  <c r="B2465" i="4"/>
  <c r="B2457" i="4"/>
  <c r="B2449" i="4"/>
  <c r="B2441" i="4"/>
  <c r="B2433" i="4"/>
  <c r="B2425" i="4"/>
  <c r="B2417" i="4"/>
  <c r="B2409" i="4"/>
  <c r="B2401" i="4"/>
  <c r="B2393" i="4"/>
  <c r="B2385" i="4"/>
  <c r="B2377" i="4"/>
  <c r="B2369" i="4"/>
  <c r="B2361" i="4"/>
  <c r="B2353" i="4"/>
  <c r="B2345" i="4"/>
  <c r="B2337" i="4"/>
  <c r="B2329" i="4"/>
  <c r="B2321" i="4"/>
  <c r="B2313" i="4"/>
  <c r="B2305" i="4"/>
  <c r="B2297" i="4"/>
  <c r="B2289" i="4"/>
  <c r="B2281" i="4"/>
  <c r="B2273" i="4"/>
  <c r="B2265" i="4"/>
  <c r="B2257" i="4"/>
  <c r="B2249" i="4"/>
  <c r="B2241" i="4"/>
  <c r="B2233" i="4"/>
  <c r="B2225" i="4"/>
  <c r="B2217" i="4"/>
  <c r="B2209" i="4"/>
  <c r="B2201" i="4"/>
  <c r="B2193" i="4"/>
  <c r="B2185" i="4"/>
  <c r="B2177" i="4"/>
  <c r="B2169" i="4"/>
  <c r="B2161" i="4"/>
  <c r="B2153" i="4"/>
  <c r="B2145" i="4"/>
  <c r="B2137" i="4"/>
  <c r="B2129" i="4"/>
  <c r="B2121" i="4"/>
  <c r="B2113" i="4"/>
  <c r="B2105" i="4"/>
  <c r="B2097" i="4"/>
  <c r="B2089" i="4"/>
  <c r="B2075" i="4"/>
  <c r="B2067" i="4"/>
  <c r="B2059" i="4"/>
  <c r="B2051" i="4"/>
  <c r="B2043" i="4"/>
  <c r="B2035" i="4"/>
  <c r="B2027" i="4"/>
  <c r="B2019" i="4"/>
  <c r="B2011" i="4"/>
  <c r="B2003" i="4"/>
  <c r="B1995" i="4"/>
  <c r="B1987" i="4"/>
  <c r="B1979" i="4"/>
  <c r="B1971" i="4"/>
  <c r="B1963" i="4"/>
  <c r="B1955" i="4"/>
  <c r="B1947" i="4"/>
  <c r="B1939" i="4"/>
  <c r="B1931" i="4"/>
  <c r="B1923" i="4"/>
  <c r="B1915" i="4"/>
  <c r="B1907" i="4"/>
  <c r="B1899" i="4"/>
  <c r="B1891" i="4"/>
  <c r="B1883" i="4"/>
  <c r="B1875" i="4"/>
  <c r="B1867" i="4"/>
  <c r="B1859" i="4"/>
  <c r="B1851" i="4"/>
  <c r="B1843" i="4"/>
  <c r="B1835" i="4"/>
  <c r="B1827" i="4"/>
  <c r="B1819" i="4"/>
  <c r="B1811" i="4"/>
  <c r="B1803" i="4"/>
  <c r="B1795" i="4"/>
  <c r="B1787" i="4"/>
  <c r="B1779" i="4"/>
  <c r="B1771" i="4"/>
  <c r="B1763" i="4"/>
  <c r="B1755" i="4"/>
  <c r="B1747" i="4"/>
  <c r="B1739" i="4"/>
  <c r="B1731" i="4"/>
  <c r="B1723" i="4"/>
  <c r="B1715" i="4"/>
  <c r="B1707" i="4"/>
  <c r="B1699" i="4"/>
  <c r="B1691" i="4"/>
  <c r="B1683" i="4"/>
  <c r="B1675" i="4"/>
  <c r="B1667" i="4"/>
  <c r="B1659" i="4"/>
  <c r="B1651" i="4"/>
  <c r="B1643" i="4"/>
  <c r="B1635" i="4"/>
  <c r="B1627" i="4"/>
  <c r="B1619" i="4"/>
  <c r="B1611" i="4"/>
  <c r="B1603" i="4"/>
  <c r="B1595" i="4"/>
  <c r="B1587" i="4"/>
  <c r="B1579" i="4"/>
  <c r="B1571" i="4"/>
  <c r="B1563" i="4"/>
  <c r="B1555" i="4"/>
  <c r="B1547" i="4"/>
  <c r="B1539" i="4"/>
  <c r="B1531" i="4"/>
  <c r="B1523" i="4"/>
  <c r="B1515" i="4"/>
  <c r="B1507" i="4"/>
  <c r="B1499" i="4"/>
  <c r="B1491" i="4"/>
  <c r="B1483" i="4"/>
  <c r="B1475" i="4"/>
  <c r="B1467" i="4"/>
  <c r="B1459" i="4"/>
  <c r="B1451" i="4"/>
  <c r="B1443" i="4"/>
  <c r="B1435" i="4"/>
  <c r="B1427" i="4"/>
  <c r="B1419" i="4"/>
  <c r="B1411" i="4"/>
  <c r="B1403" i="4"/>
  <c r="B1395" i="4"/>
  <c r="B1387" i="4"/>
  <c r="B1379" i="4"/>
  <c r="B1371" i="4"/>
  <c r="B1363" i="4"/>
  <c r="B1355" i="4"/>
  <c r="B1347" i="4"/>
  <c r="B1339" i="4"/>
  <c r="B1331" i="4"/>
  <c r="B1323" i="4"/>
  <c r="B1315" i="4"/>
  <c r="B1307" i="4"/>
  <c r="B1299" i="4"/>
  <c r="B1291" i="4"/>
  <c r="B1283" i="4"/>
  <c r="B1275" i="4"/>
  <c r="B1267" i="4"/>
  <c r="B1259" i="4"/>
  <c r="B1251" i="4"/>
  <c r="B1243" i="4"/>
  <c r="B1235" i="4"/>
  <c r="B1227" i="4"/>
  <c r="B1219" i="4"/>
  <c r="B1211" i="4"/>
  <c r="B1203" i="4"/>
  <c r="B1195" i="4"/>
  <c r="B1187" i="4"/>
  <c r="B1179" i="4"/>
  <c r="B1171" i="4"/>
  <c r="B1163" i="4"/>
  <c r="B1155" i="4"/>
  <c r="B1147" i="4"/>
  <c r="B1139" i="4"/>
  <c r="B1131" i="4"/>
  <c r="B1123" i="4"/>
  <c r="B1115" i="4"/>
  <c r="B1107" i="4"/>
  <c r="B1099" i="4"/>
  <c r="B1091" i="4"/>
  <c r="B1083" i="4"/>
  <c r="B1075" i="4"/>
  <c r="B1067" i="4"/>
  <c r="B1059" i="4"/>
  <c r="B1051" i="4"/>
  <c r="B1043" i="4"/>
  <c r="B1035" i="4"/>
  <c r="B1027" i="4"/>
  <c r="B1019" i="4"/>
  <c r="B1011" i="4"/>
  <c r="B1008" i="4"/>
  <c r="B1000" i="4"/>
  <c r="B992" i="4"/>
  <c r="B984" i="4"/>
  <c r="B976" i="4"/>
  <c r="B968" i="4"/>
  <c r="B960" i="4"/>
  <c r="B952" i="4"/>
  <c r="B944" i="4"/>
  <c r="B936" i="4"/>
  <c r="B928" i="4"/>
  <c r="B920" i="4"/>
  <c r="B912" i="4"/>
  <c r="B904" i="4"/>
  <c r="B896" i="4"/>
  <c r="B888" i="4"/>
  <c r="B880" i="4"/>
  <c r="B872" i="4"/>
  <c r="B864" i="4"/>
  <c r="B856" i="4"/>
  <c r="B848" i="4"/>
  <c r="B840" i="4"/>
  <c r="B832" i="4"/>
  <c r="B824" i="4"/>
  <c r="B821" i="4"/>
  <c r="B813" i="4"/>
  <c r="B805" i="4"/>
  <c r="B797" i="4"/>
  <c r="B789" i="4"/>
  <c r="B781" i="4"/>
  <c r="B773" i="4"/>
  <c r="B765" i="4"/>
  <c r="B757" i="4"/>
  <c r="B749" i="4"/>
  <c r="B741" i="4"/>
  <c r="B733" i="4"/>
  <c r="B725" i="4"/>
  <c r="B717" i="4"/>
  <c r="B709" i="4"/>
  <c r="B701" i="4"/>
  <c r="B693" i="4"/>
  <c r="B685" i="4"/>
  <c r="B677" i="4"/>
  <c r="B669" i="4"/>
  <c r="B661" i="4"/>
  <c r="B653" i="4"/>
  <c r="B645" i="4"/>
  <c r="B637" i="4"/>
  <c r="B629" i="4"/>
  <c r="B621" i="4"/>
  <c r="B613" i="4"/>
  <c r="B605" i="4"/>
  <c r="B597" i="4"/>
  <c r="B589" i="4"/>
  <c r="B581" i="4"/>
  <c r="B573" i="4"/>
  <c r="B565" i="4"/>
  <c r="B557" i="4"/>
  <c r="B549" i="4"/>
  <c r="B541" i="4"/>
  <c r="B533" i="4"/>
  <c r="B525" i="4"/>
  <c r="B517" i="4"/>
  <c r="B509" i="4"/>
  <c r="B501" i="4"/>
  <c r="B493" i="4"/>
  <c r="B485" i="4"/>
  <c r="B477" i="4"/>
  <c r="B469" i="4"/>
  <c r="B461" i="4"/>
  <c r="B453" i="4"/>
  <c r="B445" i="4"/>
  <c r="B437" i="4"/>
  <c r="B429" i="4"/>
  <c r="B421" i="4"/>
  <c r="B413" i="4"/>
  <c r="B405" i="4"/>
  <c r="B397" i="4"/>
  <c r="B389" i="4"/>
  <c r="B381" i="4"/>
  <c r="B373" i="4"/>
  <c r="B365" i="4"/>
  <c r="B357" i="4"/>
  <c r="B349" i="4"/>
  <c r="B341" i="4"/>
  <c r="B333" i="4"/>
  <c r="B325" i="4"/>
  <c r="B317" i="4"/>
  <c r="B309" i="4"/>
  <c r="B301" i="4"/>
  <c r="B293" i="4"/>
  <c r="B285" i="4"/>
  <c r="B277" i="4"/>
  <c r="B269" i="4"/>
  <c r="B261" i="4"/>
  <c r="B253" i="4"/>
  <c r="B245" i="4"/>
  <c r="B237" i="4"/>
  <c r="B229" i="4"/>
  <c r="B221" i="4"/>
  <c r="B213" i="4"/>
  <c r="B205" i="4"/>
  <c r="B197" i="4"/>
  <c r="B189" i="4"/>
  <c r="B181" i="4"/>
  <c r="B173" i="4"/>
  <c r="B165" i="4"/>
  <c r="B157" i="4"/>
  <c r="B149" i="4"/>
  <c r="B141" i="4"/>
  <c r="B133" i="4"/>
  <c r="B122" i="4"/>
  <c r="B114" i="4"/>
  <c r="B103" i="4"/>
  <c r="B95" i="4"/>
  <c r="B87" i="4"/>
  <c r="B79" i="4"/>
  <c r="B71" i="4"/>
  <c r="B63" i="4"/>
  <c r="B55" i="4"/>
  <c r="B47" i="4"/>
  <c r="B39" i="4"/>
  <c r="B31" i="4"/>
  <c r="B23" i="4"/>
  <c r="B15" i="4"/>
  <c r="B7" i="4"/>
  <c r="B4099" i="4"/>
  <c r="B4091" i="4"/>
  <c r="B4083" i="4"/>
  <c r="B4075" i="4"/>
  <c r="B4067" i="4"/>
  <c r="B4059" i="4"/>
  <c r="B4051" i="4"/>
  <c r="B4043" i="4"/>
  <c r="B4035" i="4"/>
  <c r="B4027" i="4"/>
  <c r="B4019" i="4"/>
  <c r="B4011" i="4"/>
  <c r="B4003" i="4"/>
  <c r="B3995" i="4"/>
  <c r="B3987" i="4"/>
  <c r="B3979" i="4"/>
  <c r="B3971" i="4"/>
  <c r="B3963" i="4"/>
  <c r="B3955" i="4"/>
  <c r="B3947" i="4"/>
  <c r="B3939" i="4"/>
  <c r="B3931" i="4"/>
  <c r="B3923" i="4"/>
  <c r="B3915" i="4"/>
  <c r="B3907" i="4"/>
  <c r="B3899" i="4"/>
  <c r="B3891" i="4"/>
  <c r="B3883" i="4"/>
  <c r="B3875" i="4"/>
  <c r="B3867" i="4"/>
  <c r="B3859" i="4"/>
  <c r="B3851" i="4"/>
  <c r="B3843" i="4"/>
  <c r="B3835" i="4"/>
  <c r="B3827" i="4"/>
  <c r="B3819" i="4"/>
  <c r="B3811" i="4"/>
  <c r="B3803" i="4"/>
  <c r="B3795" i="4"/>
  <c r="B3787" i="4"/>
  <c r="B3779" i="4"/>
  <c r="B3771" i="4"/>
  <c r="B3763" i="4"/>
  <c r="B3755" i="4"/>
  <c r="B3747" i="4"/>
  <c r="B3739" i="4"/>
  <c r="B3731" i="4"/>
  <c r="B3723" i="4"/>
  <c r="B3715" i="4"/>
  <c r="B3707" i="4"/>
  <c r="B3699" i="4"/>
  <c r="B3691" i="4"/>
  <c r="B3683" i="4"/>
  <c r="B3675" i="4"/>
  <c r="B3667" i="4"/>
  <c r="B3659" i="4"/>
  <c r="B3651" i="4"/>
  <c r="B3643" i="4"/>
  <c r="B3635" i="4"/>
  <c r="B3627" i="4"/>
  <c r="B3619" i="4"/>
  <c r="B3611" i="4"/>
  <c r="B3603" i="4"/>
  <c r="B3595" i="4"/>
  <c r="B3587" i="4"/>
  <c r="B3579" i="4"/>
  <c r="B3571" i="4"/>
  <c r="B3563" i="4"/>
  <c r="B3555" i="4"/>
  <c r="B3547" i="4"/>
  <c r="B3539" i="4"/>
  <c r="B3531" i="4"/>
  <c r="B3523" i="4"/>
  <c r="B3515" i="4"/>
  <c r="B3507" i="4"/>
  <c r="B3499" i="4"/>
  <c r="B3491" i="4"/>
  <c r="B3483" i="4"/>
  <c r="B3475" i="4"/>
  <c r="B3467" i="4"/>
  <c r="B3459" i="4"/>
  <c r="B3451" i="4"/>
  <c r="B3443" i="4"/>
  <c r="B3435" i="4"/>
  <c r="B3427" i="4"/>
  <c r="B3419" i="4"/>
  <c r="B3411" i="4"/>
  <c r="B3403" i="4"/>
  <c r="B3395" i="4"/>
  <c r="B3387" i="4"/>
  <c r="B3379" i="4"/>
  <c r="B3371" i="4"/>
  <c r="B3363" i="4"/>
  <c r="B3355" i="4"/>
  <c r="B3347" i="4"/>
  <c r="B3339" i="4"/>
  <c r="B3331" i="4"/>
  <c r="B3323" i="4"/>
  <c r="B3312" i="4"/>
  <c r="B3304" i="4"/>
  <c r="B3296" i="4"/>
  <c r="B3288" i="4"/>
  <c r="B3280" i="4"/>
  <c r="B3272" i="4"/>
  <c r="B3264" i="4"/>
  <c r="B3256" i="4"/>
  <c r="B3248" i="4"/>
  <c r="B3240" i="4"/>
  <c r="B3232" i="4"/>
  <c r="B3224" i="4"/>
  <c r="B3216" i="4"/>
  <c r="B3208" i="4"/>
  <c r="B3200" i="4"/>
  <c r="B3192" i="4"/>
  <c r="B3184" i="4"/>
  <c r="B3176" i="4"/>
  <c r="B3168" i="4"/>
  <c r="B3160" i="4"/>
  <c r="B3152" i="4"/>
  <c r="B3144" i="4"/>
  <c r="B3136" i="4"/>
  <c r="B3128" i="4"/>
  <c r="B3114" i="4"/>
  <c r="B3106" i="4"/>
  <c r="B3098" i="4"/>
  <c r="B3090" i="4"/>
  <c r="B3082" i="4"/>
  <c r="B3074" i="4"/>
  <c r="B3066" i="4"/>
  <c r="B3055" i="4"/>
  <c r="B3047" i="4"/>
  <c r="B3039" i="4"/>
  <c r="B3031" i="4"/>
  <c r="B3023" i="4"/>
  <c r="B3015" i="4"/>
  <c r="B3007" i="4"/>
  <c r="B2999" i="4"/>
  <c r="B2991" i="4"/>
  <c r="B2983" i="4"/>
  <c r="B2975" i="4"/>
  <c r="B2967" i="4"/>
  <c r="B2959" i="4"/>
  <c r="B2951" i="4"/>
  <c r="B2943" i="4"/>
  <c r="B2935" i="4"/>
  <c r="B2927" i="4"/>
  <c r="B2919" i="4"/>
  <c r="B2911" i="4"/>
  <c r="B2903" i="4"/>
  <c r="B2895" i="4"/>
  <c r="B2887" i="4"/>
  <c r="B2879" i="4"/>
  <c r="B2871" i="4"/>
  <c r="B2863" i="4"/>
  <c r="B2855" i="4"/>
  <c r="B2847" i="4"/>
  <c r="B2839" i="4"/>
  <c r="B2831" i="4"/>
  <c r="B2823" i="4"/>
  <c r="B2815" i="4"/>
  <c r="B2807" i="4"/>
  <c r="B2799" i="4"/>
  <c r="B2791" i="4"/>
  <c r="B2783" i="4"/>
  <c r="B2775" i="4"/>
  <c r="B2767" i="4"/>
  <c r="B2759" i="4"/>
  <c r="B2751" i="4"/>
  <c r="B2743" i="4"/>
  <c r="B2735" i="4"/>
  <c r="B2724" i="4"/>
  <c r="B2716" i="4"/>
  <c r="B2708" i="4"/>
  <c r="B2700" i="4"/>
  <c r="B2692" i="4"/>
  <c r="B2684" i="4"/>
  <c r="B2676" i="4"/>
  <c r="B2668" i="4"/>
  <c r="B2660" i="4"/>
  <c r="B2652" i="4"/>
  <c r="B2644" i="4"/>
  <c r="B2636" i="4"/>
  <c r="B2628" i="4"/>
  <c r="B2620" i="4"/>
  <c r="B2612" i="4"/>
  <c r="B2604" i="4"/>
  <c r="B2596" i="4"/>
  <c r="B2588" i="4"/>
  <c r="B2580" i="4"/>
  <c r="B2572" i="4"/>
  <c r="B2564" i="4"/>
  <c r="B2556" i="4"/>
  <c r="B2548" i="4"/>
  <c r="B2540" i="4"/>
  <c r="B2532" i="4"/>
  <c r="B2524" i="4"/>
  <c r="B2516" i="4"/>
  <c r="B2508" i="4"/>
  <c r="B2500" i="4"/>
  <c r="B2492" i="4"/>
  <c r="B2484" i="4"/>
  <c r="B2476" i="4"/>
  <c r="B2468" i="4"/>
  <c r="B2460" i="4"/>
  <c r="B2452" i="4"/>
  <c r="B2444" i="4"/>
  <c r="B2436" i="4"/>
  <c r="B2428" i="4"/>
  <c r="B2420" i="4"/>
  <c r="B2412" i="4"/>
  <c r="B2404" i="4"/>
  <c r="B2396" i="4"/>
  <c r="B2388" i="4"/>
  <c r="B2380" i="4"/>
  <c r="B2372" i="4"/>
  <c r="B2364" i="4"/>
  <c r="B2356" i="4"/>
  <c r="B2348" i="4"/>
  <c r="B2340" i="4"/>
  <c r="B2332" i="4"/>
  <c r="B2324" i="4"/>
  <c r="B2316" i="4"/>
  <c r="B2308" i="4"/>
  <c r="B2300" i="4"/>
  <c r="B2292" i="4"/>
  <c r="B2284" i="4"/>
  <c r="B2276" i="4"/>
  <c r="B2268" i="4"/>
  <c r="B2260" i="4"/>
  <c r="B2252" i="4"/>
  <c r="B2244" i="4"/>
  <c r="B2236" i="4"/>
  <c r="B2228" i="4"/>
  <c r="B2220" i="4"/>
  <c r="B2212" i="4"/>
  <c r="B2204" i="4"/>
  <c r="B2196" i="4"/>
  <c r="B2188" i="4"/>
  <c r="B2180" i="4"/>
  <c r="B2172" i="4"/>
  <c r="B2164" i="4"/>
  <c r="B2156" i="4"/>
  <c r="B2148" i="4"/>
  <c r="B2140" i="4"/>
  <c r="B2132" i="4"/>
  <c r="B2124" i="4"/>
  <c r="B2116" i="4"/>
  <c r="B2108" i="4"/>
  <c r="B2100" i="4"/>
  <c r="B2092" i="4"/>
  <c r="B2084" i="4"/>
  <c r="B2081" i="4"/>
  <c r="B2078" i="4"/>
  <c r="B2070" i="4"/>
  <c r="B2062" i="4"/>
  <c r="B2054" i="4"/>
  <c r="B2046" i="4"/>
  <c r="B2038" i="4"/>
  <c r="B2030" i="4"/>
  <c r="B2022" i="4"/>
  <c r="B2014" i="4"/>
  <c r="B2006" i="4"/>
  <c r="B1998" i="4"/>
  <c r="B1990" i="4"/>
  <c r="B1982" i="4"/>
  <c r="B1974" i="4"/>
  <c r="B1966" i="4"/>
  <c r="B1958" i="4"/>
  <c r="B1950" i="4"/>
  <c r="B1942" i="4"/>
  <c r="B1934" i="4"/>
  <c r="B1926" i="4"/>
  <c r="B1918" i="4"/>
  <c r="B1910" i="4"/>
  <c r="B1902" i="4"/>
  <c r="B1894" i="4"/>
  <c r="B1886" i="4"/>
  <c r="B1878" i="4"/>
  <c r="B1870" i="4"/>
  <c r="B1862" i="4"/>
  <c r="B1854" i="4"/>
  <c r="B1846" i="4"/>
  <c r="B1838" i="4"/>
  <c r="B1830" i="4"/>
  <c r="B1822" i="4"/>
  <c r="B1814" i="4"/>
  <c r="B1806" i="4"/>
  <c r="B1798" i="4"/>
  <c r="B1790" i="4"/>
  <c r="B1782" i="4"/>
  <c r="B1774" i="4"/>
  <c r="B1766" i="4"/>
  <c r="B1758" i="4"/>
  <c r="B1750" i="4"/>
  <c r="B1742" i="4"/>
  <c r="B1734" i="4"/>
  <c r="B1726" i="4"/>
  <c r="B1718" i="4"/>
  <c r="B1710" i="4"/>
  <c r="B1702" i="4"/>
  <c r="B1694" i="4"/>
  <c r="B1686" i="4"/>
  <c r="B1678" i="4"/>
  <c r="B1670" i="4"/>
  <c r="B1662" i="4"/>
  <c r="B1654" i="4"/>
  <c r="B1646" i="4"/>
  <c r="B1638" i="4"/>
  <c r="B1630" i="4"/>
  <c r="B1622" i="4"/>
  <c r="B1614" i="4"/>
  <c r="B1606" i="4"/>
  <c r="B1598" i="4"/>
  <c r="B1590" i="4"/>
  <c r="B1582" i="4"/>
  <c r="B1574" i="4"/>
  <c r="B1566" i="4"/>
  <c r="B1558" i="4"/>
  <c r="B1550" i="4"/>
  <c r="B1542" i="4"/>
  <c r="B1534" i="4"/>
  <c r="B1526" i="4"/>
  <c r="B1518" i="4"/>
  <c r="B1510" i="4"/>
  <c r="B1502" i="4"/>
  <c r="B1494" i="4"/>
  <c r="B1486" i="4"/>
  <c r="B1478" i="4"/>
  <c r="B1470" i="4"/>
  <c r="B1462" i="4"/>
  <c r="B1454" i="4"/>
  <c r="B1446" i="4"/>
  <c r="B1438" i="4"/>
  <c r="B1430" i="4"/>
  <c r="B1422" i="4"/>
  <c r="B1414" i="4"/>
  <c r="B1406" i="4"/>
  <c r="B1398" i="4"/>
  <c r="B1390" i="4"/>
  <c r="B1382" i="4"/>
  <c r="B1374" i="4"/>
  <c r="B1366" i="4"/>
  <c r="B1358" i="4"/>
  <c r="B1350" i="4"/>
  <c r="B1342" i="4"/>
  <c r="B1334" i="4"/>
  <c r="B1326" i="4"/>
  <c r="B1318" i="4"/>
  <c r="B1310" i="4"/>
  <c r="B1302" i="4"/>
  <c r="B1294" i="4"/>
  <c r="B1286" i="4"/>
  <c r="B1278" i="4"/>
  <c r="B1270" i="4"/>
  <c r="B1262" i="4"/>
  <c r="B1254" i="4"/>
  <c r="B1246" i="4"/>
  <c r="B1238" i="4"/>
  <c r="B1230" i="4"/>
  <c r="B1222" i="4"/>
  <c r="B1214" i="4"/>
  <c r="B1206" i="4"/>
  <c r="B1198" i="4"/>
  <c r="B1190" i="4"/>
  <c r="B1182" i="4"/>
  <c r="B1174" i="4"/>
  <c r="B1166" i="4"/>
  <c r="B1158" i="4"/>
  <c r="B1150" i="4"/>
  <c r="B1142" i="4"/>
  <c r="B1134" i="4"/>
  <c r="B1126" i="4"/>
  <c r="B1118" i="4"/>
  <c r="B1110" i="4"/>
  <c r="B1102" i="4"/>
  <c r="B1094" i="4"/>
  <c r="B1086" i="4"/>
  <c r="B1078" i="4"/>
  <c r="B1070" i="4"/>
  <c r="B1062" i="4"/>
  <c r="B1054" i="4"/>
  <c r="B1046" i="4"/>
  <c r="B1038" i="4"/>
  <c r="B1030" i="4"/>
  <c r="B1022" i="4"/>
  <c r="B1014" i="4"/>
  <c r="B1003" i="4"/>
  <c r="B995" i="4"/>
  <c r="B987" i="4"/>
  <c r="B979" i="4"/>
  <c r="B971" i="4"/>
  <c r="B963" i="4"/>
  <c r="B955" i="4"/>
  <c r="B947" i="4"/>
  <c r="B939" i="4"/>
  <c r="B931" i="4"/>
  <c r="B923" i="4"/>
  <c r="B915" i="4"/>
  <c r="B907" i="4"/>
  <c r="B899" i="4"/>
  <c r="B891" i="4"/>
  <c r="B883" i="4"/>
  <c r="B875" i="4"/>
  <c r="B867" i="4"/>
  <c r="B859" i="4"/>
  <c r="B851" i="4"/>
  <c r="B843" i="4"/>
  <c r="B835" i="4"/>
  <c r="B827" i="4"/>
  <c r="B816" i="4"/>
  <c r="B808" i="4"/>
  <c r="B800" i="4"/>
  <c r="B792" i="4"/>
  <c r="B784" i="4"/>
  <c r="B776" i="4"/>
  <c r="B768" i="4"/>
  <c r="B760" i="4"/>
  <c r="B752" i="4"/>
  <c r="B744" i="4"/>
  <c r="B736" i="4"/>
  <c r="B728" i="4"/>
  <c r="B720" i="4"/>
  <c r="B712" i="4"/>
  <c r="B704" i="4"/>
  <c r="B696" i="4"/>
  <c r="B688" i="4"/>
  <c r="B680" i="4"/>
  <c r="B672" i="4"/>
  <c r="B664" i="4"/>
  <c r="B656" i="4"/>
  <c r="B648" i="4"/>
  <c r="B640" i="4"/>
  <c r="B632" i="4"/>
  <c r="B624" i="4"/>
  <c r="B616" i="4"/>
  <c r="B608" i="4"/>
  <c r="B600" i="4"/>
  <c r="B592" i="4"/>
  <c r="B584" i="4"/>
  <c r="B576" i="4"/>
  <c r="B568" i="4"/>
  <c r="B560" i="4"/>
  <c r="B552" i="4"/>
  <c r="B544" i="4"/>
  <c r="B536" i="4"/>
  <c r="B528" i="4"/>
  <c r="B520" i="4"/>
  <c r="B512" i="4"/>
  <c r="B504" i="4"/>
  <c r="B496" i="4"/>
  <c r="B488" i="4"/>
  <c r="B480" i="4"/>
  <c r="B472" i="4"/>
  <c r="B464" i="4"/>
  <c r="B456" i="4"/>
  <c r="B448" i="4"/>
  <c r="B440" i="4"/>
  <c r="B432" i="4"/>
  <c r="B424" i="4"/>
  <c r="B416" i="4"/>
  <c r="B408" i="4"/>
  <c r="B400" i="4"/>
  <c r="B392" i="4"/>
  <c r="B384" i="4"/>
  <c r="B376" i="4"/>
  <c r="B368" i="4"/>
  <c r="B360" i="4"/>
  <c r="B352" i="4"/>
  <c r="B344" i="4"/>
  <c r="B336" i="4"/>
  <c r="B328" i="4"/>
  <c r="B320" i="4"/>
  <c r="B312" i="4"/>
  <c r="B304" i="4"/>
  <c r="B296" i="4"/>
  <c r="B288" i="4"/>
  <c r="B280" i="4"/>
  <c r="B272" i="4"/>
  <c r="B264" i="4"/>
  <c r="B256" i="4"/>
  <c r="B248" i="4"/>
  <c r="B240" i="4"/>
  <c r="B232" i="4"/>
  <c r="B224" i="4"/>
  <c r="B216" i="4"/>
  <c r="B208" i="4"/>
  <c r="B200" i="4"/>
  <c r="B192" i="4"/>
  <c r="B184" i="4"/>
  <c r="B176" i="4"/>
  <c r="B168" i="4"/>
  <c r="B160" i="4"/>
  <c r="B152" i="4"/>
  <c r="B144" i="4"/>
  <c r="B136" i="4"/>
  <c r="B125" i="4"/>
  <c r="B117" i="4"/>
  <c r="B106" i="4"/>
  <c r="B98" i="4"/>
  <c r="B90" i="4"/>
  <c r="B82" i="4"/>
  <c r="B74" i="4"/>
  <c r="B66" i="4"/>
  <c r="B58" i="4"/>
  <c r="B50" i="4"/>
  <c r="B42" i="4"/>
  <c r="B34" i="4"/>
  <c r="B26" i="4"/>
  <c r="B18" i="4"/>
  <c r="B10" i="4"/>
  <c r="B3291" i="4"/>
  <c r="B3283" i="4"/>
  <c r="B3275" i="4"/>
  <c r="B3267" i="4"/>
  <c r="B3259" i="4"/>
  <c r="B3251" i="4"/>
  <c r="B3243" i="4"/>
  <c r="B3235" i="4"/>
  <c r="B3227" i="4"/>
  <c r="B3219" i="4"/>
  <c r="B3211" i="4"/>
  <c r="B3203" i="4"/>
  <c r="B3195" i="4"/>
  <c r="B3187" i="4"/>
  <c r="B3179" i="4"/>
  <c r="B3171" i="4"/>
  <c r="B3163" i="4"/>
  <c r="B3155" i="4"/>
  <c r="B3147" i="4"/>
  <c r="B3139" i="4"/>
  <c r="B3131" i="4"/>
  <c r="B3123" i="4"/>
  <c r="B3120" i="4"/>
  <c r="B3117" i="4"/>
  <c r="B3109" i="4"/>
  <c r="B3101" i="4"/>
  <c r="B3093" i="4"/>
  <c r="B3085" i="4"/>
  <c r="B3077" i="4"/>
  <c r="B3069" i="4"/>
  <c r="B3061" i="4"/>
  <c r="B3058" i="4"/>
  <c r="B3050" i="4"/>
  <c r="B3042" i="4"/>
  <c r="B3034" i="4"/>
  <c r="B3026" i="4"/>
  <c r="B3018" i="4"/>
  <c r="B3010" i="4"/>
  <c r="B3002" i="4"/>
  <c r="B2994" i="4"/>
  <c r="B2986" i="4"/>
  <c r="B2978" i="4"/>
  <c r="B2970" i="4"/>
  <c r="B2962" i="4"/>
  <c r="B2954" i="4"/>
  <c r="B2946" i="4"/>
  <c r="B2938" i="4"/>
  <c r="B2930" i="4"/>
  <c r="B2922" i="4"/>
  <c r="B2914" i="4"/>
  <c r="B2906" i="4"/>
  <c r="B2898" i="4"/>
  <c r="B2890" i="4"/>
  <c r="B2882" i="4"/>
  <c r="B2874" i="4"/>
  <c r="B2866" i="4"/>
  <c r="B2858" i="4"/>
  <c r="B2850" i="4"/>
  <c r="B2842" i="4"/>
  <c r="B2834" i="4"/>
  <c r="B2826" i="4"/>
  <c r="B2818" i="4"/>
  <c r="B2810" i="4"/>
  <c r="B2802" i="4"/>
  <c r="B2794" i="4"/>
  <c r="B2786" i="4"/>
  <c r="B2778" i="4"/>
  <c r="B2770" i="4"/>
  <c r="B2762" i="4"/>
  <c r="B2754" i="4"/>
  <c r="B2746" i="4"/>
  <c r="B2738" i="4"/>
  <c r="B2730" i="4"/>
  <c r="B2727" i="4"/>
  <c r="B2719" i="4"/>
  <c r="B2711" i="4"/>
  <c r="B2703" i="4"/>
  <c r="B2695" i="4"/>
  <c r="B2687" i="4"/>
  <c r="B2679" i="4"/>
  <c r="B2671" i="4"/>
  <c r="B2663" i="4"/>
  <c r="B2655" i="4"/>
  <c r="B2647" i="4"/>
  <c r="B2639" i="4"/>
  <c r="B2631" i="4"/>
  <c r="B2623" i="4"/>
  <c r="B2615" i="4"/>
  <c r="B2607" i="4"/>
  <c r="B2599" i="4"/>
  <c r="B2591" i="4"/>
  <c r="B2583" i="4"/>
  <c r="B2575" i="4"/>
  <c r="B2567" i="4"/>
  <c r="B2559" i="4"/>
  <c r="B2551" i="4"/>
  <c r="B2543" i="4"/>
  <c r="B2535" i="4"/>
  <c r="B2527" i="4"/>
  <c r="B2519" i="4"/>
  <c r="B2511" i="4"/>
  <c r="B2503" i="4"/>
  <c r="B2495" i="4"/>
  <c r="B2487" i="4"/>
  <c r="B2479" i="4"/>
  <c r="B2471" i="4"/>
  <c r="B2463" i="4"/>
  <c r="B2455" i="4"/>
  <c r="B2447" i="4"/>
  <c r="B2439" i="4"/>
  <c r="B2431" i="4"/>
  <c r="B2423" i="4"/>
  <c r="B2415" i="4"/>
  <c r="B2407" i="4"/>
  <c r="B2399" i="4"/>
  <c r="B2391" i="4"/>
  <c r="B2383" i="4"/>
  <c r="B2375" i="4"/>
  <c r="B2367" i="4"/>
  <c r="B2359" i="4"/>
  <c r="B2351" i="4"/>
  <c r="B2343" i="4"/>
  <c r="B2335" i="4"/>
  <c r="B2327" i="4"/>
  <c r="B2319" i="4"/>
  <c r="B2311" i="4"/>
  <c r="B2303" i="4"/>
  <c r="B2295" i="4"/>
  <c r="B2287" i="4"/>
  <c r="B2279" i="4"/>
  <c r="B2271" i="4"/>
  <c r="B2263" i="4"/>
  <c r="B2255" i="4"/>
  <c r="B2247" i="4"/>
  <c r="B2239" i="4"/>
  <c r="B2231" i="4"/>
  <c r="B2223" i="4"/>
  <c r="B2215" i="4"/>
  <c r="B2207" i="4"/>
  <c r="B2199" i="4"/>
  <c r="B2191" i="4"/>
  <c r="B2183" i="4"/>
  <c r="B2175" i="4"/>
  <c r="B2167" i="4"/>
  <c r="B2159" i="4"/>
  <c r="B2151" i="4"/>
  <c r="B2143" i="4"/>
  <c r="B2135" i="4"/>
  <c r="B2127" i="4"/>
  <c r="B2119" i="4"/>
  <c r="B2111" i="4"/>
  <c r="B2103" i="4"/>
  <c r="B2095" i="4"/>
  <c r="B2087" i="4"/>
  <c r="B2073" i="4"/>
  <c r="B2065" i="4"/>
  <c r="B2057" i="4"/>
  <c r="B2049" i="4"/>
  <c r="B2041" i="4"/>
  <c r="B2033" i="4"/>
  <c r="B2025" i="4"/>
  <c r="B2017" i="4"/>
  <c r="B2009" i="4"/>
  <c r="B2001" i="4"/>
  <c r="B1993" i="4"/>
  <c r="B1985" i="4"/>
  <c r="B1977" i="4"/>
  <c r="B1969" i="4"/>
  <c r="B1961" i="4"/>
  <c r="B1953" i="4"/>
  <c r="B1945" i="4"/>
  <c r="B1937" i="4"/>
  <c r="B1929" i="4"/>
  <c r="B1921" i="4"/>
  <c r="B1913" i="4"/>
  <c r="B1905" i="4"/>
  <c r="B1897" i="4"/>
  <c r="B1889" i="4"/>
  <c r="B1881" i="4"/>
  <c r="B1873" i="4"/>
  <c r="B1865" i="4"/>
  <c r="B1857" i="4"/>
  <c r="B1849" i="4"/>
  <c r="B1841" i="4"/>
  <c r="B1833" i="4"/>
  <c r="B1825" i="4"/>
  <c r="B1817" i="4"/>
  <c r="B1809" i="4"/>
  <c r="B1801" i="4"/>
  <c r="B1793" i="4"/>
  <c r="B1785" i="4"/>
  <c r="B1777" i="4"/>
  <c r="B1769" i="4"/>
  <c r="B1761" i="4"/>
  <c r="B1753" i="4"/>
  <c r="B1745" i="4"/>
  <c r="B1737" i="4"/>
  <c r="B1729" i="4"/>
  <c r="B1721" i="4"/>
  <c r="B1713" i="4"/>
  <c r="B1705" i="4"/>
  <c r="B1697" i="4"/>
  <c r="B1689" i="4"/>
  <c r="B1681" i="4"/>
  <c r="B1673" i="4"/>
  <c r="B1665" i="4"/>
  <c r="B1657" i="4"/>
  <c r="B1649" i="4"/>
  <c r="B1641" i="4"/>
  <c r="B1633" i="4"/>
  <c r="B1625" i="4"/>
  <c r="B1617" i="4"/>
  <c r="B1609" i="4"/>
  <c r="B1601" i="4"/>
  <c r="B1593" i="4"/>
  <c r="B1585" i="4"/>
  <c r="B1577" i="4"/>
  <c r="B1569" i="4"/>
  <c r="B1561" i="4"/>
  <c r="B1553" i="4"/>
  <c r="B1545" i="4"/>
  <c r="B1537" i="4"/>
  <c r="B1529" i="4"/>
  <c r="B1521" i="4"/>
  <c r="B1513" i="4"/>
  <c r="B1505" i="4"/>
  <c r="B1497" i="4"/>
  <c r="B1489" i="4"/>
  <c r="B1481" i="4"/>
  <c r="B1473" i="4"/>
  <c r="B1465" i="4"/>
  <c r="B1457" i="4"/>
  <c r="B1449" i="4"/>
  <c r="B1441" i="4"/>
  <c r="B1433" i="4"/>
  <c r="B1425" i="4"/>
  <c r="B1417" i="4"/>
  <c r="B1409" i="4"/>
  <c r="B1401" i="4"/>
  <c r="B1393" i="4"/>
  <c r="B1385" i="4"/>
  <c r="B1377" i="4"/>
  <c r="B1369" i="4"/>
  <c r="B1361" i="4"/>
  <c r="B1353" i="4"/>
  <c r="B1345" i="4"/>
  <c r="B1337" i="4"/>
  <c r="B1329" i="4"/>
  <c r="B1321" i="4"/>
  <c r="B1313" i="4"/>
  <c r="B1305" i="4"/>
  <c r="B1297" i="4"/>
  <c r="B1289" i="4"/>
  <c r="B1281" i="4"/>
  <c r="B1273" i="4"/>
  <c r="B1265" i="4"/>
  <c r="B1257" i="4"/>
  <c r="B1249" i="4"/>
  <c r="B1241" i="4"/>
  <c r="B1233" i="4"/>
  <c r="B1225" i="4"/>
  <c r="B1217" i="4"/>
  <c r="B1209" i="4"/>
  <c r="B1201" i="4"/>
  <c r="B1193" i="4"/>
  <c r="B1185" i="4"/>
  <c r="B1177" i="4"/>
  <c r="B1169" i="4"/>
  <c r="B1161" i="4"/>
  <c r="B1153" i="4"/>
  <c r="B1145" i="4"/>
  <c r="B1137" i="4"/>
  <c r="B1129" i="4"/>
  <c r="B1121" i="4"/>
  <c r="B1113" i="4"/>
  <c r="B1105" i="4"/>
  <c r="B1097" i="4"/>
  <c r="B1089" i="4"/>
  <c r="B1081" i="4"/>
  <c r="B1073" i="4"/>
  <c r="B1065" i="4"/>
  <c r="B1057" i="4"/>
  <c r="B1049" i="4"/>
  <c r="B1041" i="4"/>
  <c r="B1033" i="4"/>
  <c r="B1025" i="4"/>
  <c r="B1017" i="4"/>
  <c r="B1006" i="4"/>
  <c r="B998" i="4"/>
  <c r="B990" i="4"/>
  <c r="B982" i="4"/>
  <c r="B974" i="4"/>
  <c r="B966" i="4"/>
  <c r="B958" i="4"/>
  <c r="B950" i="4"/>
  <c r="B942" i="4"/>
  <c r="B934" i="4"/>
  <c r="B926" i="4"/>
  <c r="B918" i="4"/>
  <c r="B910" i="4"/>
  <c r="B902" i="4"/>
  <c r="B894" i="4"/>
  <c r="B886" i="4"/>
  <c r="B878" i="4"/>
  <c r="B870" i="4"/>
  <c r="B862" i="4"/>
  <c r="B854" i="4"/>
  <c r="B846" i="4"/>
  <c r="B838" i="4"/>
  <c r="B830" i="4"/>
  <c r="B819" i="4"/>
  <c r="B811" i="4"/>
  <c r="B803" i="4"/>
  <c r="B795" i="4"/>
  <c r="B787" i="4"/>
  <c r="B779" i="4"/>
  <c r="B771" i="4"/>
  <c r="B763" i="4"/>
  <c r="B755" i="4"/>
  <c r="B747" i="4"/>
  <c r="B739" i="4"/>
  <c r="B731" i="4"/>
  <c r="B723" i="4"/>
  <c r="B715" i="4"/>
  <c r="B707" i="4"/>
  <c r="B699" i="4"/>
  <c r="B691" i="4"/>
  <c r="B683" i="4"/>
  <c r="B675" i="4"/>
  <c r="B667" i="4"/>
  <c r="B659" i="4"/>
  <c r="B651" i="4"/>
  <c r="B643" i="4"/>
  <c r="B635" i="4"/>
  <c r="B627" i="4"/>
  <c r="B619" i="4"/>
  <c r="B611" i="4"/>
  <c r="B603" i="4"/>
  <c r="B595" i="4"/>
  <c r="B587" i="4"/>
  <c r="B579" i="4"/>
  <c r="B571" i="4"/>
  <c r="B563" i="4"/>
  <c r="B555" i="4"/>
  <c r="B547" i="4"/>
  <c r="B539" i="4"/>
  <c r="B531" i="4"/>
  <c r="B523" i="4"/>
  <c r="B515" i="4"/>
  <c r="B507" i="4"/>
  <c r="B499" i="4"/>
  <c r="B491" i="4"/>
  <c r="B483" i="4"/>
  <c r="B475" i="4"/>
  <c r="B467" i="4"/>
  <c r="B459" i="4"/>
  <c r="B451" i="4"/>
  <c r="B443" i="4"/>
  <c r="B435" i="4"/>
  <c r="B427" i="4"/>
  <c r="B419" i="4"/>
  <c r="B411" i="4"/>
  <c r="B403" i="4"/>
  <c r="B395" i="4"/>
  <c r="B387" i="4"/>
  <c r="B379" i="4"/>
  <c r="B371" i="4"/>
  <c r="B363" i="4"/>
  <c r="B355" i="4"/>
  <c r="B347" i="4"/>
  <c r="B339" i="4"/>
  <c r="B331" i="4"/>
  <c r="B323" i="4"/>
  <c r="B315" i="4"/>
  <c r="B307" i="4"/>
  <c r="B299" i="4"/>
  <c r="B291" i="4"/>
  <c r="B283" i="4"/>
  <c r="B275" i="4"/>
  <c r="B267" i="4"/>
  <c r="B259" i="4"/>
  <c r="B251" i="4"/>
  <c r="B243" i="4"/>
  <c r="B235" i="4"/>
  <c r="B227" i="4"/>
  <c r="B219" i="4"/>
  <c r="B211" i="4"/>
  <c r="B203" i="4"/>
  <c r="B195" i="4"/>
  <c r="B187" i="4"/>
  <c r="B179" i="4"/>
  <c r="B171" i="4"/>
  <c r="B163" i="4"/>
  <c r="B155" i="4"/>
  <c r="B147" i="4"/>
  <c r="B139" i="4"/>
  <c r="B131" i="4"/>
  <c r="B128" i="4"/>
  <c r="B120" i="4"/>
  <c r="B112" i="4"/>
  <c r="B109" i="4"/>
  <c r="B101" i="4"/>
  <c r="B93" i="4"/>
  <c r="B85" i="4"/>
  <c r="B77" i="4"/>
  <c r="B69" i="4"/>
  <c r="B61" i="4"/>
  <c r="B53" i="4"/>
  <c r="B45" i="4"/>
  <c r="B37" i="4"/>
  <c r="B29" i="4"/>
  <c r="B21" i="4"/>
  <c r="B13" i="4"/>
  <c r="B5" i="4"/>
  <c r="B3310" i="4"/>
  <c r="B3302" i="4"/>
  <c r="B3294" i="4"/>
  <c r="B3286" i="4"/>
  <c r="B3278" i="4"/>
  <c r="B3270" i="4"/>
  <c r="B3262" i="4"/>
  <c r="B3254" i="4"/>
  <c r="B3246" i="4"/>
  <c r="B3238" i="4"/>
  <c r="B3230" i="4"/>
  <c r="B3222" i="4"/>
  <c r="B3214" i="4"/>
  <c r="B3206" i="4"/>
  <c r="B3198" i="4"/>
  <c r="B3190" i="4"/>
  <c r="B3182" i="4"/>
  <c r="B3174" i="4"/>
  <c r="B3166" i="4"/>
  <c r="B3158" i="4"/>
  <c r="B3150" i="4"/>
  <c r="B3142" i="4"/>
  <c r="B3134" i="4"/>
  <c r="B3126" i="4"/>
  <c r="B3112" i="4"/>
  <c r="B3104" i="4"/>
  <c r="B3096" i="4"/>
  <c r="B3088" i="4"/>
  <c r="B3080" i="4"/>
  <c r="B3072" i="4"/>
  <c r="B3064" i="4"/>
  <c r="B3053" i="4"/>
  <c r="B3045" i="4"/>
  <c r="B3037" i="4"/>
  <c r="B3029" i="4"/>
  <c r="B3021" i="4"/>
  <c r="B3013" i="4"/>
  <c r="B3005" i="4"/>
  <c r="B2997" i="4"/>
  <c r="B2989" i="4"/>
  <c r="B2981" i="4"/>
  <c r="B2973" i="4"/>
  <c r="B2965" i="4"/>
  <c r="B2957" i="4"/>
  <c r="B2949" i="4"/>
  <c r="B2941" i="4"/>
  <c r="B2933" i="4"/>
  <c r="B2925" i="4"/>
  <c r="B2917" i="4"/>
  <c r="B2909" i="4"/>
  <c r="B2901" i="4"/>
  <c r="B2893" i="4"/>
  <c r="B2885" i="4"/>
  <c r="B2877" i="4"/>
  <c r="B2869" i="4"/>
  <c r="B2861" i="4"/>
  <c r="B2853" i="4"/>
  <c r="B2845" i="4"/>
  <c r="B2837" i="4"/>
  <c r="B2829" i="4"/>
  <c r="B2821" i="4"/>
  <c r="B2813" i="4"/>
  <c r="B2805" i="4"/>
  <c r="B2797" i="4"/>
  <c r="B2789" i="4"/>
  <c r="B2781" i="4"/>
  <c r="B2773" i="4"/>
  <c r="B2765" i="4"/>
  <c r="B2757" i="4"/>
  <c r="B2749" i="4"/>
  <c r="B2741" i="4"/>
  <c r="B2733" i="4"/>
  <c r="B2722" i="4"/>
  <c r="B2714" i="4"/>
  <c r="B2706" i="4"/>
  <c r="B2698" i="4"/>
  <c r="B2690" i="4"/>
  <c r="B2682" i="4"/>
  <c r="B2674" i="4"/>
  <c r="B2666" i="4"/>
  <c r="B2658" i="4"/>
  <c r="B2650" i="4"/>
  <c r="B2642" i="4"/>
  <c r="B2634" i="4"/>
  <c r="B2626" i="4"/>
  <c r="B2618" i="4"/>
  <c r="B2610" i="4"/>
  <c r="B2602" i="4"/>
  <c r="B2594" i="4"/>
  <c r="B2586" i="4"/>
  <c r="B2578" i="4"/>
  <c r="B2570" i="4"/>
  <c r="B2562" i="4"/>
  <c r="B2554" i="4"/>
  <c r="B2546" i="4"/>
  <c r="B2538" i="4"/>
  <c r="B2530" i="4"/>
  <c r="B2522" i="4"/>
  <c r="B2514" i="4"/>
  <c r="B2506" i="4"/>
  <c r="B2498" i="4"/>
  <c r="B2490" i="4"/>
  <c r="B2482" i="4"/>
  <c r="B2474" i="4"/>
  <c r="B2466" i="4"/>
  <c r="B2458" i="4"/>
  <c r="B2450" i="4"/>
  <c r="B2442" i="4"/>
  <c r="B2434" i="4"/>
  <c r="B2426" i="4"/>
  <c r="B2418" i="4"/>
  <c r="B2410" i="4"/>
  <c r="B2402" i="4"/>
  <c r="B2394" i="4"/>
  <c r="B2386" i="4"/>
  <c r="B2378" i="4"/>
  <c r="B2370" i="4"/>
  <c r="B2362" i="4"/>
  <c r="B2354" i="4"/>
  <c r="B2346" i="4"/>
  <c r="B2338" i="4"/>
  <c r="B2330" i="4"/>
  <c r="B2322" i="4"/>
  <c r="B2314" i="4"/>
  <c r="B2306" i="4"/>
  <c r="B2298" i="4"/>
  <c r="B2290" i="4"/>
  <c r="B2282" i="4"/>
  <c r="B2274" i="4"/>
  <c r="B2266" i="4"/>
  <c r="B2258" i="4"/>
  <c r="B2250" i="4"/>
  <c r="B2242" i="4"/>
  <c r="B2234" i="4"/>
  <c r="B2226" i="4"/>
  <c r="B2218" i="4"/>
  <c r="B2210" i="4"/>
  <c r="B2202" i="4"/>
  <c r="B2194" i="4"/>
  <c r="B2186" i="4"/>
  <c r="B2178" i="4"/>
  <c r="B2170" i="4"/>
  <c r="B2162" i="4"/>
  <c r="B2154" i="4"/>
  <c r="B2146" i="4"/>
  <c r="B2138" i="4"/>
  <c r="B2130" i="4"/>
  <c r="B2122" i="4"/>
  <c r="B2114" i="4"/>
  <c r="B2106" i="4"/>
  <c r="B2098" i="4"/>
  <c r="B2090" i="4"/>
  <c r="B2082" i="4"/>
  <c r="B2079" i="4"/>
  <c r="B2076" i="4"/>
  <c r="B2068" i="4"/>
  <c r="B2060" i="4"/>
  <c r="B2052" i="4"/>
  <c r="B2044" i="4"/>
  <c r="B2036" i="4"/>
  <c r="B2028" i="4"/>
  <c r="B2020" i="4"/>
  <c r="B2012" i="4"/>
  <c r="B2004" i="4"/>
  <c r="B1996" i="4"/>
  <c r="B1988" i="4"/>
  <c r="B1980" i="4"/>
  <c r="B1972" i="4"/>
  <c r="B1964" i="4"/>
  <c r="B1956" i="4"/>
  <c r="B1948" i="4"/>
  <c r="B1940" i="4"/>
  <c r="B1932" i="4"/>
  <c r="B1924" i="4"/>
  <c r="B1916" i="4"/>
  <c r="B1908" i="4"/>
  <c r="B1900" i="4"/>
  <c r="B1892" i="4"/>
  <c r="B1884" i="4"/>
  <c r="B1876" i="4"/>
  <c r="B1868" i="4"/>
  <c r="B1860" i="4"/>
  <c r="B1852" i="4"/>
  <c r="B1844" i="4"/>
  <c r="B1836" i="4"/>
  <c r="B1828" i="4"/>
  <c r="B1820" i="4"/>
  <c r="B1812" i="4"/>
  <c r="B1804" i="4"/>
  <c r="B1796" i="4"/>
  <c r="B1788" i="4"/>
  <c r="B1780" i="4"/>
  <c r="B1772" i="4"/>
  <c r="B1764" i="4"/>
  <c r="B1756" i="4"/>
  <c r="B1748" i="4"/>
  <c r="B1740" i="4"/>
  <c r="B1732" i="4"/>
  <c r="B1724" i="4"/>
  <c r="B1716" i="4"/>
  <c r="B1708" i="4"/>
  <c r="B1700" i="4"/>
  <c r="B1692" i="4"/>
  <c r="B1684" i="4"/>
  <c r="B1676" i="4"/>
  <c r="B1668" i="4"/>
  <c r="B1660" i="4"/>
  <c r="B1652" i="4"/>
  <c r="B1644" i="4"/>
  <c r="B1636" i="4"/>
  <c r="B1628" i="4"/>
  <c r="B1620" i="4"/>
  <c r="B1612" i="4"/>
  <c r="B1604" i="4"/>
  <c r="B1596" i="4"/>
  <c r="B1588" i="4"/>
  <c r="B1580" i="4"/>
  <c r="B1572" i="4"/>
  <c r="B1564" i="4"/>
  <c r="B1556" i="4"/>
  <c r="B1548" i="4"/>
  <c r="B1540" i="4"/>
  <c r="B1532" i="4"/>
  <c r="B1524" i="4"/>
  <c r="B1516" i="4"/>
  <c r="B1508" i="4"/>
  <c r="B1500" i="4"/>
  <c r="B1492" i="4"/>
  <c r="B1484" i="4"/>
  <c r="B1476" i="4"/>
  <c r="B1468" i="4"/>
  <c r="B1460" i="4"/>
  <c r="B1452" i="4"/>
  <c r="B1444" i="4"/>
  <c r="B1436" i="4"/>
  <c r="B1428" i="4"/>
  <c r="B1420" i="4"/>
  <c r="B1412" i="4"/>
  <c r="B1404" i="4"/>
  <c r="B1396" i="4"/>
  <c r="B1388" i="4"/>
  <c r="B1380" i="4"/>
  <c r="B1372" i="4"/>
  <c r="B1364" i="4"/>
  <c r="B1356" i="4"/>
  <c r="B1348" i="4"/>
  <c r="B1340" i="4"/>
  <c r="B1332" i="4"/>
  <c r="B1324" i="4"/>
  <c r="B1316" i="4"/>
  <c r="B1308" i="4"/>
  <c r="B1300" i="4"/>
  <c r="B1292" i="4"/>
  <c r="B1284" i="4"/>
  <c r="B1276" i="4"/>
  <c r="B1268" i="4"/>
  <c r="B1260" i="4"/>
  <c r="B1252" i="4"/>
  <c r="B1244" i="4"/>
  <c r="B1236" i="4"/>
  <c r="B1228" i="4"/>
  <c r="B1220" i="4"/>
  <c r="B1212" i="4"/>
  <c r="B1204" i="4"/>
  <c r="B1196" i="4"/>
  <c r="B1188" i="4"/>
  <c r="B1180" i="4"/>
  <c r="B1172" i="4"/>
  <c r="B1164" i="4"/>
  <c r="B1156" i="4"/>
  <c r="B1148" i="4"/>
  <c r="B1140" i="4"/>
  <c r="B1132" i="4"/>
  <c r="B1124" i="4"/>
  <c r="B1116" i="4"/>
  <c r="B1108" i="4"/>
  <c r="B1100" i="4"/>
  <c r="B1092" i="4"/>
  <c r="B1084" i="4"/>
  <c r="B1076" i="4"/>
  <c r="B1068" i="4"/>
  <c r="B1060" i="4"/>
  <c r="B1052" i="4"/>
  <c r="B1044" i="4"/>
  <c r="B1036" i="4"/>
  <c r="B1028" i="4"/>
  <c r="B1020" i="4"/>
  <c r="B1012" i="4"/>
  <c r="B1009" i="4"/>
  <c r="B1001" i="4"/>
  <c r="B993" i="4"/>
  <c r="B985" i="4"/>
  <c r="B977" i="4"/>
  <c r="B969" i="4"/>
  <c r="B961" i="4"/>
  <c r="B953" i="4"/>
  <c r="B945" i="4"/>
  <c r="B937" i="4"/>
  <c r="B929" i="4"/>
  <c r="B921" i="4"/>
  <c r="B913" i="4"/>
  <c r="B905" i="4"/>
  <c r="B897" i="4"/>
  <c r="B889" i="4"/>
  <c r="B881" i="4"/>
  <c r="B873" i="4"/>
  <c r="B865" i="4"/>
  <c r="B857" i="4"/>
  <c r="B849" i="4"/>
  <c r="B841" i="4"/>
  <c r="B833" i="4"/>
  <c r="B825" i="4"/>
  <c r="B822" i="4"/>
  <c r="B814" i="4"/>
  <c r="B806" i="4"/>
  <c r="B798" i="4"/>
  <c r="B790" i="4"/>
  <c r="B782" i="4"/>
  <c r="B774" i="4"/>
  <c r="B766" i="4"/>
  <c r="B758" i="4"/>
  <c r="B750" i="4"/>
  <c r="B742" i="4"/>
  <c r="B734" i="4"/>
  <c r="B726" i="4"/>
  <c r="B718" i="4"/>
  <c r="B710" i="4"/>
  <c r="B702" i="4"/>
  <c r="B694" i="4"/>
  <c r="B686" i="4"/>
  <c r="B678" i="4"/>
  <c r="B670" i="4"/>
  <c r="B662" i="4"/>
  <c r="B654" i="4"/>
  <c r="B646" i="4"/>
  <c r="B638" i="4"/>
  <c r="B630" i="4"/>
  <c r="B622" i="4"/>
  <c r="B614" i="4"/>
  <c r="B606" i="4"/>
  <c r="B598" i="4"/>
  <c r="B590" i="4"/>
  <c r="B582" i="4"/>
  <c r="B574" i="4"/>
  <c r="B566" i="4"/>
  <c r="B558" i="4"/>
  <c r="B550" i="4"/>
  <c r="B542" i="4"/>
  <c r="B534" i="4"/>
  <c r="B526" i="4"/>
  <c r="B518" i="4"/>
  <c r="B510" i="4"/>
  <c r="B502" i="4"/>
  <c r="B494" i="4"/>
  <c r="B486" i="4"/>
  <c r="B478" i="4"/>
  <c r="B470" i="4"/>
  <c r="B462" i="4"/>
  <c r="B454" i="4"/>
  <c r="B446" i="4"/>
  <c r="B438" i="4"/>
  <c r="B430" i="4"/>
  <c r="B422" i="4"/>
  <c r="B414" i="4"/>
  <c r="B406" i="4"/>
  <c r="B398" i="4"/>
  <c r="B390" i="4"/>
  <c r="B382" i="4"/>
  <c r="B374" i="4"/>
  <c r="B366" i="4"/>
  <c r="B358" i="4"/>
  <c r="B350" i="4"/>
  <c r="B342" i="4"/>
  <c r="B334" i="4"/>
  <c r="B326" i="4"/>
  <c r="B318" i="4"/>
  <c r="B310" i="4"/>
  <c r="B302" i="4"/>
  <c r="B294" i="4"/>
  <c r="B286" i="4"/>
  <c r="B278" i="4"/>
  <c r="B270" i="4"/>
  <c r="B262" i="4"/>
  <c r="B254" i="4"/>
  <c r="B246" i="4"/>
  <c r="B238" i="4"/>
  <c r="B230" i="4"/>
  <c r="B222" i="4"/>
  <c r="B214" i="4"/>
  <c r="B206" i="4"/>
  <c r="B198" i="4"/>
  <c r="B190" i="4"/>
  <c r="B182" i="4"/>
  <c r="B174" i="4"/>
  <c r="B166" i="4"/>
  <c r="B158" i="4"/>
  <c r="B150" i="4"/>
  <c r="B142" i="4"/>
  <c r="B134" i="4"/>
  <c r="B123" i="4"/>
  <c r="B115" i="4"/>
  <c r="B104" i="4"/>
  <c r="B96" i="4"/>
  <c r="B88" i="4"/>
  <c r="B80" i="4"/>
  <c r="B72" i="4"/>
  <c r="B64" i="4"/>
  <c r="B56" i="4"/>
  <c r="B48" i="4"/>
  <c r="B40" i="4"/>
  <c r="B32" i="4"/>
  <c r="B24" i="4"/>
  <c r="B16" i="4"/>
  <c r="B3289" i="4"/>
  <c r="B3281" i="4"/>
  <c r="B3273" i="4"/>
  <c r="B3265" i="4"/>
  <c r="B3257" i="4"/>
  <c r="B3249" i="4"/>
  <c r="B3241" i="4"/>
  <c r="B3233" i="4"/>
  <c r="B3225" i="4"/>
  <c r="B3217" i="4"/>
  <c r="B3209" i="4"/>
  <c r="B3201" i="4"/>
  <c r="B3193" i="4"/>
  <c r="B3185" i="4"/>
  <c r="B3177" i="4"/>
  <c r="B3169" i="4"/>
  <c r="B3161" i="4"/>
  <c r="B3153" i="4"/>
  <c r="B3145" i="4"/>
  <c r="B3137" i="4"/>
  <c r="B3129" i="4"/>
  <c r="B3115" i="4"/>
  <c r="B3107" i="4"/>
  <c r="B3099" i="4"/>
  <c r="B3091" i="4"/>
  <c r="B3083" i="4"/>
  <c r="B3075" i="4"/>
  <c r="B3067" i="4"/>
  <c r="B3056" i="4"/>
  <c r="B3048" i="4"/>
  <c r="B3040" i="4"/>
  <c r="B3032" i="4"/>
  <c r="B3024" i="4"/>
  <c r="B3016" i="4"/>
  <c r="B3008" i="4"/>
  <c r="B3000" i="4"/>
  <c r="B2992" i="4"/>
  <c r="B2984" i="4"/>
  <c r="B2976" i="4"/>
  <c r="B2968" i="4"/>
  <c r="B2960" i="4"/>
  <c r="B2952" i="4"/>
  <c r="B2944" i="4"/>
  <c r="B2936" i="4"/>
  <c r="B2928" i="4"/>
  <c r="B2920" i="4"/>
  <c r="B2912" i="4"/>
  <c r="B2904" i="4"/>
  <c r="B2896" i="4"/>
  <c r="B2888" i="4"/>
  <c r="B2880" i="4"/>
  <c r="B2872" i="4"/>
  <c r="B2864" i="4"/>
  <c r="B2856" i="4"/>
  <c r="B2848" i="4"/>
  <c r="B2840" i="4"/>
  <c r="B2832" i="4"/>
  <c r="B2824" i="4"/>
  <c r="B2816" i="4"/>
  <c r="B2808" i="4"/>
  <c r="B2800" i="4"/>
  <c r="B2792" i="4"/>
  <c r="B2784" i="4"/>
  <c r="B2776" i="4"/>
  <c r="B2768" i="4"/>
  <c r="B2760" i="4"/>
  <c r="B2752" i="4"/>
  <c r="B2744" i="4"/>
  <c r="B2736" i="4"/>
  <c r="B2728" i="4"/>
  <c r="B2725" i="4"/>
  <c r="B2717" i="4"/>
  <c r="B2709" i="4"/>
  <c r="B2701" i="4"/>
  <c r="B2693" i="4"/>
  <c r="B2685" i="4"/>
  <c r="B2677" i="4"/>
  <c r="B2669" i="4"/>
  <c r="B2661" i="4"/>
  <c r="B2653" i="4"/>
  <c r="B2645" i="4"/>
  <c r="B2637" i="4"/>
  <c r="B2629" i="4"/>
  <c r="B2621" i="4"/>
  <c r="B2613" i="4"/>
  <c r="B2605" i="4"/>
  <c r="B2597" i="4"/>
  <c r="B2589" i="4"/>
  <c r="B2581" i="4"/>
  <c r="B2573" i="4"/>
  <c r="B2565" i="4"/>
  <c r="B2557" i="4"/>
  <c r="B2549" i="4"/>
  <c r="B2541" i="4"/>
  <c r="B2533" i="4"/>
  <c r="B2525" i="4"/>
  <c r="B2517" i="4"/>
  <c r="B2509" i="4"/>
  <c r="B2501" i="4"/>
  <c r="B2493" i="4"/>
  <c r="B2485" i="4"/>
  <c r="B2477" i="4"/>
  <c r="B2469" i="4"/>
  <c r="B2461" i="4"/>
  <c r="B2453" i="4"/>
  <c r="B2445" i="4"/>
  <c r="B2437" i="4"/>
  <c r="B2429" i="4"/>
  <c r="B2421" i="4"/>
  <c r="B2413" i="4"/>
  <c r="B2405" i="4"/>
  <c r="B2397" i="4"/>
  <c r="B2389" i="4"/>
  <c r="B2381" i="4"/>
  <c r="B2373" i="4"/>
  <c r="B2365" i="4"/>
  <c r="B2357" i="4"/>
  <c r="B2349" i="4"/>
  <c r="B2341" i="4"/>
  <c r="B2333" i="4"/>
  <c r="B2325" i="4"/>
  <c r="B2317" i="4"/>
  <c r="B2309" i="4"/>
  <c r="B2301" i="4"/>
  <c r="B2293" i="4"/>
  <c r="B2285" i="4"/>
  <c r="B2277" i="4"/>
  <c r="B2269" i="4"/>
  <c r="B2261" i="4"/>
  <c r="B2253" i="4"/>
  <c r="B2245" i="4"/>
  <c r="B2237" i="4"/>
  <c r="B2229" i="4"/>
  <c r="B2221" i="4"/>
  <c r="B2213" i="4"/>
  <c r="B2205" i="4"/>
  <c r="B2197" i="4"/>
  <c r="B2189" i="4"/>
  <c r="B2181" i="4"/>
  <c r="B2173" i="4"/>
  <c r="B2165" i="4"/>
  <c r="B2157" i="4"/>
  <c r="B2149" i="4"/>
  <c r="B2141" i="4"/>
  <c r="B2133" i="4"/>
  <c r="B2125" i="4"/>
  <c r="B2117" i="4"/>
  <c r="B2109" i="4"/>
  <c r="B2101" i="4"/>
  <c r="B2093" i="4"/>
  <c r="B2085" i="4"/>
  <c r="B2071" i="4"/>
  <c r="B2063" i="4"/>
  <c r="B2055" i="4"/>
  <c r="B2047" i="4"/>
  <c r="B2039" i="4"/>
  <c r="B2031" i="4"/>
  <c r="B2023" i="4"/>
  <c r="B2015" i="4"/>
  <c r="B2007" i="4"/>
  <c r="B1999" i="4"/>
  <c r="B1991" i="4"/>
  <c r="B1983" i="4"/>
  <c r="B1975" i="4"/>
  <c r="B1967" i="4"/>
  <c r="B1959" i="4"/>
  <c r="B1951" i="4"/>
  <c r="B1943" i="4"/>
  <c r="B1935" i="4"/>
  <c r="B1927" i="4"/>
  <c r="B1919" i="4"/>
  <c r="B1911" i="4"/>
  <c r="B1903" i="4"/>
  <c r="B1895" i="4"/>
  <c r="B1887" i="4"/>
  <c r="B1879" i="4"/>
  <c r="B1871" i="4"/>
  <c r="B1863" i="4"/>
  <c r="B1855" i="4"/>
  <c r="B1847" i="4"/>
  <c r="B1839" i="4"/>
  <c r="B1831" i="4"/>
  <c r="B1823" i="4"/>
  <c r="B1815" i="4"/>
  <c r="B1807" i="4"/>
  <c r="B1799" i="4"/>
  <c r="B1791" i="4"/>
  <c r="B1783" i="4"/>
  <c r="B1775" i="4"/>
  <c r="B1767" i="4"/>
  <c r="B1759" i="4"/>
  <c r="B1751" i="4"/>
  <c r="B1743" i="4"/>
  <c r="B1735" i="4"/>
  <c r="B1727" i="4"/>
  <c r="B1719" i="4"/>
  <c r="B1711" i="4"/>
  <c r="B1703" i="4"/>
  <c r="B1695" i="4"/>
  <c r="B1687" i="4"/>
  <c r="B1679" i="4"/>
  <c r="B1671" i="4"/>
  <c r="B1663" i="4"/>
  <c r="B1655" i="4"/>
  <c r="B1647" i="4"/>
  <c r="B1639" i="4"/>
  <c r="B1631" i="4"/>
  <c r="B1623" i="4"/>
  <c r="B1615" i="4"/>
  <c r="B1607" i="4"/>
  <c r="B1599" i="4"/>
  <c r="B1591" i="4"/>
  <c r="B1583" i="4"/>
  <c r="B1575" i="4"/>
  <c r="B1567" i="4"/>
  <c r="B1559" i="4"/>
  <c r="B1551" i="4"/>
  <c r="B1543" i="4"/>
  <c r="B1535" i="4"/>
  <c r="B1527" i="4"/>
  <c r="B1519" i="4"/>
  <c r="B1511" i="4"/>
  <c r="B1503" i="4"/>
  <c r="B1495" i="4"/>
  <c r="B1487" i="4"/>
  <c r="B1479" i="4"/>
  <c r="B1471" i="4"/>
  <c r="B1463" i="4"/>
  <c r="B1455" i="4"/>
  <c r="B1447" i="4"/>
  <c r="B1439" i="4"/>
  <c r="B1431" i="4"/>
  <c r="B1423" i="4"/>
  <c r="B1415" i="4"/>
  <c r="B1407" i="4"/>
  <c r="B1399" i="4"/>
  <c r="B1391" i="4"/>
  <c r="B1383" i="4"/>
  <c r="B1375" i="4"/>
  <c r="B1367" i="4"/>
  <c r="B1359" i="4"/>
  <c r="B1351" i="4"/>
  <c r="B1343" i="4"/>
  <c r="B1335" i="4"/>
  <c r="B1327" i="4"/>
  <c r="B1319" i="4"/>
  <c r="B1311" i="4"/>
  <c r="B1303" i="4"/>
  <c r="B1295" i="4"/>
  <c r="B1287" i="4"/>
  <c r="B1279" i="4"/>
  <c r="B1271" i="4"/>
  <c r="B1263" i="4"/>
  <c r="B1255" i="4"/>
  <c r="B1247" i="4"/>
  <c r="B1239" i="4"/>
  <c r="B1231" i="4"/>
  <c r="B1223" i="4"/>
  <c r="B1215" i="4"/>
  <c r="B1207" i="4"/>
  <c r="B1199" i="4"/>
  <c r="B1191" i="4"/>
  <c r="B1183" i="4"/>
  <c r="B1175" i="4"/>
  <c r="B1167" i="4"/>
  <c r="B1159" i="4"/>
  <c r="B1151" i="4"/>
  <c r="B1143" i="4"/>
  <c r="B1135" i="4"/>
  <c r="B1127" i="4"/>
  <c r="B1119" i="4"/>
  <c r="B1111" i="4"/>
  <c r="B1103" i="4"/>
  <c r="B1095" i="4"/>
  <c r="B1087" i="4"/>
  <c r="B1079" i="4"/>
  <c r="B1071" i="4"/>
  <c r="B1063" i="4"/>
  <c r="B1055" i="4"/>
  <c r="B1047" i="4"/>
  <c r="B1039" i="4"/>
  <c r="B1031" i="4"/>
  <c r="B1023" i="4"/>
  <c r="B1015" i="4"/>
  <c r="B1004" i="4"/>
  <c r="B996" i="4"/>
  <c r="B988" i="4"/>
  <c r="B980" i="4"/>
  <c r="B972" i="4"/>
  <c r="B964" i="4"/>
  <c r="B956" i="4"/>
  <c r="B948" i="4"/>
  <c r="B940" i="4"/>
  <c r="B932" i="4"/>
  <c r="B924" i="4"/>
  <c r="B916" i="4"/>
  <c r="B908" i="4"/>
  <c r="B900" i="4"/>
  <c r="B892" i="4"/>
  <c r="B884" i="4"/>
  <c r="B876" i="4"/>
  <c r="B868" i="4"/>
  <c r="B860" i="4"/>
  <c r="B852" i="4"/>
  <c r="B844" i="4"/>
  <c r="B836" i="4"/>
  <c r="B828" i="4"/>
  <c r="B817" i="4"/>
  <c r="B809" i="4"/>
  <c r="B801" i="4"/>
  <c r="B793" i="4"/>
  <c r="B785" i="4"/>
  <c r="B777" i="4"/>
  <c r="B769" i="4"/>
  <c r="B761" i="4"/>
  <c r="B753" i="4"/>
  <c r="B745" i="4"/>
  <c r="B737" i="4"/>
  <c r="B729" i="4"/>
  <c r="B721" i="4"/>
  <c r="B713" i="4"/>
  <c r="B705" i="4"/>
  <c r="B697" i="4"/>
  <c r="B689" i="4"/>
  <c r="B681" i="4"/>
  <c r="B673" i="4"/>
  <c r="B665" i="4"/>
  <c r="B657" i="4"/>
  <c r="B649" i="4"/>
  <c r="B641" i="4"/>
  <c r="B633" i="4"/>
  <c r="B625" i="4"/>
  <c r="B617" i="4"/>
  <c r="B609" i="4"/>
  <c r="B601" i="4"/>
  <c r="B593" i="4"/>
  <c r="B585" i="4"/>
  <c r="B577" i="4"/>
  <c r="B569" i="4"/>
  <c r="B561" i="4"/>
  <c r="B553" i="4"/>
  <c r="B545" i="4"/>
  <c r="B537" i="4"/>
  <c r="B529" i="4"/>
  <c r="B521" i="4"/>
  <c r="B513" i="4"/>
  <c r="B505" i="4"/>
  <c r="B497" i="4"/>
  <c r="B489" i="4"/>
  <c r="B481" i="4"/>
  <c r="B473" i="4"/>
  <c r="B465" i="4"/>
  <c r="B457" i="4"/>
  <c r="B449" i="4"/>
  <c r="B441" i="4"/>
  <c r="B433" i="4"/>
  <c r="B425" i="4"/>
  <c r="B417" i="4"/>
  <c r="B409" i="4"/>
  <c r="B401" i="4"/>
  <c r="B393" i="4"/>
  <c r="B385" i="4"/>
  <c r="B377" i="4"/>
  <c r="B369" i="4"/>
  <c r="B361" i="4"/>
  <c r="B353" i="4"/>
  <c r="B345" i="4"/>
  <c r="B337" i="4"/>
  <c r="B329" i="4"/>
  <c r="B321" i="4"/>
  <c r="B313" i="4"/>
  <c r="B305" i="4"/>
  <c r="B297" i="4"/>
  <c r="B289" i="4"/>
  <c r="B281" i="4"/>
  <c r="B273" i="4"/>
  <c r="B265" i="4"/>
  <c r="B257" i="4"/>
  <c r="B249" i="4"/>
  <c r="B241" i="4"/>
  <c r="B233" i="4"/>
  <c r="B225" i="4"/>
  <c r="B217" i="4"/>
  <c r="B209" i="4"/>
  <c r="B201" i="4"/>
  <c r="B193" i="4"/>
  <c r="B185" i="4"/>
  <c r="B177" i="4"/>
  <c r="B169" i="4"/>
  <c r="B161" i="4"/>
  <c r="B153" i="4"/>
  <c r="B145" i="4"/>
  <c r="B137" i="4"/>
  <c r="B129" i="4"/>
  <c r="B126" i="4"/>
  <c r="B118" i="4"/>
  <c r="B107" i="4"/>
  <c r="B99" i="4"/>
  <c r="B91" i="4"/>
  <c r="B83" i="4"/>
  <c r="B75" i="4"/>
  <c r="B67" i="4"/>
  <c r="B59" i="4"/>
  <c r="B51" i="4"/>
  <c r="B43" i="4"/>
  <c r="B35" i="4"/>
  <c r="B27" i="4"/>
  <c r="B19" i="4"/>
  <c r="B11" i="4"/>
  <c r="B3" i="4"/>
  <c r="B2" i="4"/>
  <c r="D2" i="5"/>
  <c r="B4" i="3" l="1" a="1"/>
  <c r="B4" i="3" s="1"/>
  <c r="D4" i="3" s="1"/>
  <c r="A4" i="5" s="1"/>
  <c r="G2" i="5"/>
  <c r="H2" i="5" s="1"/>
  <c r="A3" i="5"/>
  <c r="C3" i="5" s="1"/>
  <c r="C3" i="3"/>
  <c r="B3" i="5" s="1"/>
  <c r="D3" i="5" s="1"/>
  <c r="C2" i="5"/>
  <c r="G3" i="5" l="1"/>
  <c r="H3" i="5" s="1"/>
  <c r="C4" i="5"/>
  <c r="G4" i="5"/>
  <c r="H4" i="5" s="1"/>
  <c r="C4" i="3"/>
  <c r="B4" i="5" s="1"/>
  <c r="D4" i="5" s="1"/>
  <c r="B5" i="3" a="1"/>
  <c r="B5" i="3" s="1"/>
  <c r="D5" i="3" s="1"/>
  <c r="A5" i="5" s="1"/>
  <c r="C5" i="5" s="1"/>
  <c r="E2" i="5"/>
  <c r="F3" i="5"/>
  <c r="E3" i="5"/>
  <c r="F2" i="5"/>
  <c r="F4" i="5" l="1"/>
  <c r="E4" i="5"/>
  <c r="B6" i="3" a="1"/>
  <c r="B6" i="3" s="1"/>
  <c r="D6" i="3" s="1"/>
  <c r="A6" i="5" s="1"/>
  <c r="G5" i="5"/>
  <c r="H5" i="5" s="1"/>
  <c r="C5" i="3"/>
  <c r="B5" i="5" s="1"/>
  <c r="B7" i="3" l="1" a="1"/>
  <c r="B7" i="3" s="1"/>
  <c r="D7" i="3" s="1"/>
  <c r="A7" i="5" s="1"/>
  <c r="C6" i="3"/>
  <c r="B6" i="5" s="1"/>
  <c r="D6" i="5" s="1"/>
  <c r="F5" i="5"/>
  <c r="E5" i="5"/>
  <c r="D5" i="5"/>
  <c r="G6" i="5"/>
  <c r="H6" i="5" s="1"/>
  <c r="C6" i="5"/>
  <c r="C7" i="3" l="1"/>
  <c r="B7" i="5" s="1"/>
  <c r="D7" i="5" s="1"/>
  <c r="E6" i="5"/>
  <c r="F6" i="5"/>
  <c r="B8" i="3" a="1"/>
  <c r="B8" i="3" s="1"/>
  <c r="B9" i="3" s="1" a="1"/>
  <c r="B9" i="3" s="1"/>
  <c r="F7" i="5"/>
  <c r="C7" i="5"/>
  <c r="E7" i="5" s="1"/>
  <c r="G7" i="5"/>
  <c r="H7" i="5" s="1"/>
  <c r="C8" i="3" l="1"/>
  <c r="B8" i="5" s="1"/>
  <c r="E8" i="5" s="1"/>
  <c r="D8" i="3"/>
  <c r="A8" i="5" s="1"/>
  <c r="G8" i="5" s="1"/>
  <c r="H8" i="5" s="1"/>
  <c r="D9" i="3"/>
  <c r="A9" i="5" s="1"/>
  <c r="C9" i="3"/>
  <c r="B9" i="5" s="1"/>
  <c r="B10" i="3" a="1"/>
  <c r="B10" i="3" s="1"/>
  <c r="C8" i="5" l="1"/>
  <c r="F8" i="5"/>
  <c r="D8" i="5"/>
  <c r="F9" i="5"/>
  <c r="E9" i="5"/>
  <c r="D9" i="5"/>
  <c r="D10" i="3"/>
  <c r="A10" i="5" s="1"/>
  <c r="C10" i="3"/>
  <c r="B10" i="5" s="1"/>
  <c r="B11" i="3" a="1"/>
  <c r="B11" i="3" s="1"/>
  <c r="C9" i="5"/>
  <c r="G9" i="5"/>
  <c r="H9" i="5" s="1"/>
  <c r="D11" i="3" l="1"/>
  <c r="A11" i="5" s="1"/>
  <c r="C11" i="3"/>
  <c r="B11" i="5" s="1"/>
  <c r="B12" i="3" a="1"/>
  <c r="B12" i="3" s="1"/>
  <c r="F10" i="5"/>
  <c r="E10" i="5"/>
  <c r="D10" i="5"/>
  <c r="C10" i="5"/>
  <c r="G10" i="5"/>
  <c r="H10" i="5" s="1"/>
  <c r="B13" i="3" l="1" a="1"/>
  <c r="B13" i="3" s="1"/>
  <c r="D12" i="3"/>
  <c r="A12" i="5" s="1"/>
  <c r="C12" i="3"/>
  <c r="B12" i="5" s="1"/>
  <c r="D11" i="5"/>
  <c r="F11" i="5"/>
  <c r="E11" i="5"/>
  <c r="C11" i="5"/>
  <c r="G11" i="5"/>
  <c r="H11" i="5" s="1"/>
  <c r="E12" i="5" l="1"/>
  <c r="D12" i="5"/>
  <c r="F12" i="5"/>
  <c r="C12" i="5"/>
  <c r="G12" i="5"/>
  <c r="H12" i="5" s="1"/>
  <c r="D13" i="3"/>
  <c r="A13" i="5" s="1"/>
  <c r="C13" i="3"/>
  <c r="B13" i="5" s="1"/>
  <c r="B14" i="3" a="1"/>
  <c r="B14" i="3" s="1"/>
  <c r="D14" i="3" l="1"/>
  <c r="A14" i="5" s="1"/>
  <c r="C14" i="3"/>
  <c r="B14" i="5" s="1"/>
  <c r="B15" i="3" a="1"/>
  <c r="B15" i="3" s="1"/>
  <c r="G13" i="5"/>
  <c r="H13" i="5" s="1"/>
  <c r="C13" i="5"/>
  <c r="D13" i="5"/>
  <c r="E13" i="5"/>
  <c r="F13" i="5"/>
  <c r="D15" i="3" l="1"/>
  <c r="A15" i="5" s="1"/>
  <c r="C15" i="3"/>
  <c r="B15" i="5" s="1"/>
  <c r="B16" i="3" a="1"/>
  <c r="B16" i="3" s="1"/>
  <c r="E14" i="5"/>
  <c r="D14" i="5"/>
  <c r="F14" i="5"/>
  <c r="G14" i="5"/>
  <c r="H14" i="5" s="1"/>
  <c r="C14" i="5"/>
  <c r="D16" i="3" l="1"/>
  <c r="A16" i="5" s="1"/>
  <c r="C16" i="3"/>
  <c r="B16" i="5" s="1"/>
  <c r="B17" i="3" a="1"/>
  <c r="B17" i="3" s="1"/>
  <c r="F15" i="5"/>
  <c r="E15" i="5"/>
  <c r="D15" i="5"/>
  <c r="C15" i="5"/>
  <c r="G15" i="5"/>
  <c r="H15" i="5" s="1"/>
  <c r="D17" i="3" l="1"/>
  <c r="A17" i="5" s="1"/>
  <c r="C17" i="3"/>
  <c r="B17" i="5" s="1"/>
  <c r="B18" i="3" a="1"/>
  <c r="B18" i="3" s="1"/>
  <c r="D16" i="5"/>
  <c r="E16" i="5"/>
  <c r="F16" i="5"/>
  <c r="G16" i="5"/>
  <c r="H16" i="5" s="1"/>
  <c r="C16" i="5"/>
  <c r="D18" i="3" l="1"/>
  <c r="A18" i="5" s="1"/>
  <c r="C18" i="3"/>
  <c r="B18" i="5" s="1"/>
  <c r="B19" i="3" a="1"/>
  <c r="B19" i="3" s="1"/>
  <c r="E17" i="5"/>
  <c r="F17" i="5"/>
  <c r="D17" i="5"/>
  <c r="G17" i="5"/>
  <c r="H17" i="5" s="1"/>
  <c r="C17" i="5"/>
  <c r="G18" i="5" l="1"/>
  <c r="H18" i="5" s="1"/>
  <c r="C18" i="5"/>
  <c r="D19" i="3"/>
  <c r="A19" i="5" s="1"/>
  <c r="C19" i="3"/>
  <c r="B19" i="5" s="1"/>
  <c r="B20" i="3" a="1"/>
  <c r="B20" i="3" s="1"/>
  <c r="E18" i="5"/>
  <c r="D18" i="5"/>
  <c r="F18" i="5"/>
  <c r="D20" i="3" l="1"/>
  <c r="A20" i="5" s="1"/>
  <c r="C20" i="3"/>
  <c r="B20" i="5" s="1"/>
  <c r="B21" i="3" a="1"/>
  <c r="B21" i="3" s="1"/>
  <c r="F19" i="5"/>
  <c r="E19" i="5"/>
  <c r="D19" i="5"/>
  <c r="G19" i="5"/>
  <c r="H19" i="5" s="1"/>
  <c r="C19" i="5"/>
  <c r="D21" i="3" l="1"/>
  <c r="A21" i="5" s="1"/>
  <c r="C21" i="3"/>
  <c r="B21" i="5" s="1"/>
  <c r="B22" i="3" a="1"/>
  <c r="B22" i="3" s="1"/>
  <c r="E20" i="5"/>
  <c r="D20" i="5"/>
  <c r="F20" i="5"/>
  <c r="G20" i="5"/>
  <c r="H20" i="5" s="1"/>
  <c r="C20" i="5"/>
  <c r="D22" i="3" l="1"/>
  <c r="A22" i="5" s="1"/>
  <c r="C22" i="3"/>
  <c r="B22" i="5" s="1"/>
  <c r="B23" i="3" a="1"/>
  <c r="B23" i="3" s="1"/>
  <c r="D21" i="5"/>
  <c r="F21" i="5"/>
  <c r="E21" i="5"/>
  <c r="G21" i="5"/>
  <c r="H21" i="5" s="1"/>
  <c r="C21" i="5"/>
  <c r="D23" i="3" l="1"/>
  <c r="A23" i="5" s="1"/>
  <c r="C23" i="3"/>
  <c r="B23" i="5" s="1"/>
  <c r="B24" i="3" a="1"/>
  <c r="B24" i="3" s="1"/>
  <c r="F22" i="5"/>
  <c r="E22" i="5"/>
  <c r="D22" i="5"/>
  <c r="G22" i="5"/>
  <c r="H22" i="5" s="1"/>
  <c r="C22" i="5"/>
  <c r="D24" i="3" l="1"/>
  <c r="A24" i="5" s="1"/>
  <c r="C24" i="3"/>
  <c r="B24" i="5" s="1"/>
  <c r="B25" i="3" a="1"/>
  <c r="B25" i="3" s="1"/>
  <c r="F23" i="5"/>
  <c r="E23" i="5"/>
  <c r="D23" i="5"/>
  <c r="C23" i="5"/>
  <c r="G23" i="5"/>
  <c r="H23" i="5" s="1"/>
  <c r="D25" i="3" l="1"/>
  <c r="A25" i="5" s="1"/>
  <c r="C25" i="3"/>
  <c r="B25" i="5" s="1"/>
  <c r="B26" i="3" a="1"/>
  <c r="B26" i="3" s="1"/>
  <c r="E24" i="5"/>
  <c r="F24" i="5"/>
  <c r="D24" i="5"/>
  <c r="G24" i="5"/>
  <c r="H24" i="5" s="1"/>
  <c r="C24" i="5"/>
  <c r="D26" i="3" l="1"/>
  <c r="A26" i="5" s="1"/>
  <c r="C26" i="3"/>
  <c r="B26" i="5" s="1"/>
  <c r="B27" i="3" a="1"/>
  <c r="B27" i="3" s="1"/>
  <c r="D25" i="5"/>
  <c r="E25" i="5"/>
  <c r="F25" i="5"/>
  <c r="G25" i="5"/>
  <c r="H25" i="5" s="1"/>
  <c r="C25" i="5"/>
  <c r="D27" i="3" l="1"/>
  <c r="A27" i="5" s="1"/>
  <c r="C27" i="3"/>
  <c r="B27" i="5" s="1"/>
  <c r="B28" i="3" a="1"/>
  <c r="B28" i="3" s="1"/>
  <c r="E26" i="5"/>
  <c r="D26" i="5"/>
  <c r="F26" i="5"/>
  <c r="G26" i="5"/>
  <c r="H26" i="5" s="1"/>
  <c r="C26" i="5"/>
  <c r="D28" i="3" l="1"/>
  <c r="A28" i="5" s="1"/>
  <c r="C28" i="3"/>
  <c r="B28" i="5" s="1"/>
  <c r="B29" i="3" a="1"/>
  <c r="B29" i="3" s="1"/>
  <c r="F27" i="5"/>
  <c r="E27" i="5"/>
  <c r="D27" i="5"/>
  <c r="C27" i="5"/>
  <c r="G27" i="5"/>
  <c r="H27" i="5" s="1"/>
  <c r="D29" i="3" l="1"/>
  <c r="A29" i="5" s="1"/>
  <c r="C29" i="3"/>
  <c r="B29" i="5" s="1"/>
  <c r="B30" i="3" a="1"/>
  <c r="B30" i="3" s="1"/>
  <c r="E28" i="5"/>
  <c r="D28" i="5"/>
  <c r="F28" i="5"/>
  <c r="G28" i="5"/>
  <c r="H28" i="5" s="1"/>
  <c r="C28" i="5"/>
  <c r="D30" i="3" l="1"/>
  <c r="A30" i="5" s="1"/>
  <c r="C30" i="3"/>
  <c r="B30" i="5" s="1"/>
  <c r="B31" i="3" a="1"/>
  <c r="B31" i="3" s="1"/>
  <c r="F29" i="5"/>
  <c r="E29" i="5"/>
  <c r="D29" i="5"/>
  <c r="G29" i="5"/>
  <c r="H29" i="5" s="1"/>
  <c r="C29" i="5"/>
  <c r="D31" i="3" l="1"/>
  <c r="A31" i="5" s="1"/>
  <c r="C31" i="3"/>
  <c r="B31" i="5" s="1"/>
  <c r="B32" i="3" a="1"/>
  <c r="B32" i="3" s="1"/>
  <c r="E30" i="5"/>
  <c r="D30" i="5"/>
  <c r="F30" i="5"/>
  <c r="G30" i="5"/>
  <c r="H30" i="5" s="1"/>
  <c r="C30" i="5"/>
  <c r="D32" i="3" l="1"/>
  <c r="A32" i="5" s="1"/>
  <c r="C32" i="3"/>
  <c r="B32" i="5" s="1"/>
  <c r="B33" i="3" a="1"/>
  <c r="B33" i="3" s="1"/>
  <c r="F31" i="5"/>
  <c r="E31" i="5"/>
  <c r="D31" i="5"/>
  <c r="G31" i="5"/>
  <c r="H31" i="5" s="1"/>
  <c r="C31" i="5"/>
  <c r="D33" i="3" l="1"/>
  <c r="A33" i="5" s="1"/>
  <c r="C33" i="3"/>
  <c r="B33" i="5" s="1"/>
  <c r="B34" i="3" a="1"/>
  <c r="B34" i="3" s="1"/>
  <c r="E32" i="5"/>
  <c r="F32" i="5"/>
  <c r="D32" i="5"/>
  <c r="G32" i="5"/>
  <c r="H32" i="5" s="1"/>
  <c r="C32" i="5"/>
  <c r="D34" i="3" l="1"/>
  <c r="A34" i="5" s="1"/>
  <c r="C34" i="3"/>
  <c r="B34" i="5" s="1"/>
  <c r="B35" i="3" a="1"/>
  <c r="B35" i="3" s="1"/>
  <c r="D33" i="5"/>
  <c r="E33" i="5"/>
  <c r="F33" i="5"/>
  <c r="G33" i="5"/>
  <c r="H33" i="5" s="1"/>
  <c r="C33" i="5"/>
  <c r="D35" i="3" l="1"/>
  <c r="A35" i="5" s="1"/>
  <c r="C35" i="3"/>
  <c r="B35" i="5" s="1"/>
  <c r="B36" i="3" a="1"/>
  <c r="B36" i="3" s="1"/>
  <c r="F34" i="5"/>
  <c r="E34" i="5"/>
  <c r="D34" i="5"/>
  <c r="G34" i="5"/>
  <c r="H34" i="5" s="1"/>
  <c r="C34" i="5"/>
  <c r="D36" i="3" l="1"/>
  <c r="A36" i="5" s="1"/>
  <c r="C36" i="3"/>
  <c r="B36" i="5" s="1"/>
  <c r="B37" i="3" a="1"/>
  <c r="B37" i="3" s="1"/>
  <c r="D35" i="5"/>
  <c r="E35" i="5"/>
  <c r="F35" i="5"/>
  <c r="C35" i="5"/>
  <c r="G35" i="5"/>
  <c r="H35" i="5" s="1"/>
  <c r="D37" i="3" l="1"/>
  <c r="A37" i="5" s="1"/>
  <c r="C37" i="3"/>
  <c r="B37" i="5" s="1"/>
  <c r="B38" i="3" a="1"/>
  <c r="B38" i="3" s="1"/>
  <c r="D36" i="5"/>
  <c r="E36" i="5"/>
  <c r="F36" i="5"/>
  <c r="G36" i="5"/>
  <c r="H36" i="5" s="1"/>
  <c r="C36" i="5"/>
  <c r="D38" i="3" l="1"/>
  <c r="A38" i="5" s="1"/>
  <c r="C38" i="3"/>
  <c r="B38" i="5" s="1"/>
  <c r="B39" i="3" a="1"/>
  <c r="B39" i="3" s="1"/>
  <c r="D37" i="5"/>
  <c r="F37" i="5"/>
  <c r="E37" i="5"/>
  <c r="G37" i="5"/>
  <c r="H37" i="5" s="1"/>
  <c r="C37" i="5"/>
  <c r="D39" i="3" l="1"/>
  <c r="A39" i="5" s="1"/>
  <c r="C39" i="3"/>
  <c r="B39" i="5" s="1"/>
  <c r="B40" i="3" a="1"/>
  <c r="B40" i="3" s="1"/>
  <c r="E38" i="5"/>
  <c r="D38" i="5"/>
  <c r="F38" i="5"/>
  <c r="G38" i="5"/>
  <c r="H38" i="5" s="1"/>
  <c r="C38" i="5"/>
  <c r="D40" i="3" l="1"/>
  <c r="A40" i="5" s="1"/>
  <c r="C40" i="3"/>
  <c r="B40" i="5" s="1"/>
  <c r="B41" i="3" a="1"/>
  <c r="B41" i="3" s="1"/>
  <c r="F39" i="5"/>
  <c r="E39" i="5"/>
  <c r="D39" i="5"/>
  <c r="C39" i="5"/>
  <c r="G39" i="5"/>
  <c r="H39" i="5" s="1"/>
  <c r="D41" i="3" l="1"/>
  <c r="A41" i="5" s="1"/>
  <c r="C41" i="3"/>
  <c r="B41" i="5" s="1"/>
  <c r="B42" i="3" a="1"/>
  <c r="B42" i="3" s="1"/>
  <c r="E40" i="5"/>
  <c r="F40" i="5"/>
  <c r="D40" i="5"/>
  <c r="G40" i="5"/>
  <c r="H40" i="5" s="1"/>
  <c r="C40" i="5"/>
  <c r="D42" i="3" l="1"/>
  <c r="A42" i="5" s="1"/>
  <c r="C42" i="3"/>
  <c r="B42" i="5" s="1"/>
  <c r="B43" i="3" a="1"/>
  <c r="B43" i="3" s="1"/>
  <c r="E41" i="5"/>
  <c r="F41" i="5"/>
  <c r="D41" i="5"/>
  <c r="G41" i="5"/>
  <c r="H41" i="5" s="1"/>
  <c r="C41" i="5"/>
  <c r="D43" i="3" l="1"/>
  <c r="A43" i="5" s="1"/>
  <c r="C43" i="3"/>
  <c r="B43" i="5" s="1"/>
  <c r="B44" i="3" a="1"/>
  <c r="B44" i="3" s="1"/>
  <c r="E42" i="5"/>
  <c r="D42" i="5"/>
  <c r="F42" i="5"/>
  <c r="G42" i="5"/>
  <c r="H42" i="5" s="1"/>
  <c r="C42" i="5"/>
  <c r="D44" i="3" l="1"/>
  <c r="A44" i="5" s="1"/>
  <c r="C44" i="3"/>
  <c r="B44" i="5" s="1"/>
  <c r="B45" i="3" a="1"/>
  <c r="B45" i="3" s="1"/>
  <c r="D43" i="5"/>
  <c r="E43" i="5"/>
  <c r="F43" i="5"/>
  <c r="G43" i="5"/>
  <c r="H43" i="5" s="1"/>
  <c r="C43" i="5"/>
  <c r="D45" i="3" l="1"/>
  <c r="A45" i="5" s="1"/>
  <c r="C45" i="3"/>
  <c r="B45" i="5" s="1"/>
  <c r="B46" i="3" a="1"/>
  <c r="B46" i="3" s="1"/>
  <c r="D44" i="5"/>
  <c r="E44" i="5"/>
  <c r="F44" i="5"/>
  <c r="G44" i="5"/>
  <c r="H44" i="5" s="1"/>
  <c r="C44" i="5"/>
  <c r="C46" i="3" l="1"/>
  <c r="B46" i="5" s="1"/>
  <c r="D46" i="3"/>
  <c r="A46" i="5" s="1"/>
  <c r="B47" i="3" a="1"/>
  <c r="B47" i="3" s="1"/>
  <c r="D45" i="5"/>
  <c r="F45" i="5"/>
  <c r="E45" i="5"/>
  <c r="G45" i="5"/>
  <c r="H45" i="5" s="1"/>
  <c r="C45" i="5"/>
  <c r="D47" i="3" l="1"/>
  <c r="A47" i="5" s="1"/>
  <c r="C47" i="3"/>
  <c r="B47" i="5" s="1"/>
  <c r="B48" i="3" a="1"/>
  <c r="B48" i="3" s="1"/>
  <c r="G46" i="5"/>
  <c r="H46" i="5" s="1"/>
  <c r="C46" i="5"/>
  <c r="F46" i="5"/>
  <c r="E46" i="5"/>
  <c r="D46" i="5"/>
  <c r="C48" i="3" l="1"/>
  <c r="B48" i="5" s="1"/>
  <c r="D48" i="3"/>
  <c r="A48" i="5" s="1"/>
  <c r="B49" i="3" a="1"/>
  <c r="B49" i="3" s="1"/>
  <c r="F47" i="5"/>
  <c r="E47" i="5"/>
  <c r="D47" i="5"/>
  <c r="G47" i="5"/>
  <c r="H47" i="5" s="1"/>
  <c r="C47" i="5"/>
  <c r="F48" i="5" l="1"/>
  <c r="D48" i="5"/>
  <c r="E48" i="5"/>
  <c r="C49" i="3"/>
  <c r="B49" i="5" s="1"/>
  <c r="D49" i="3"/>
  <c r="A49" i="5" s="1"/>
  <c r="B50" i="3" a="1"/>
  <c r="B50" i="3" s="1"/>
  <c r="C48" i="5"/>
  <c r="G48" i="5"/>
  <c r="H48" i="5" s="1"/>
  <c r="B51" i="3" l="1" a="1"/>
  <c r="B51" i="3" s="1"/>
  <c r="D50" i="3"/>
  <c r="A50" i="5" s="1"/>
  <c r="C50" i="3"/>
  <c r="B50" i="5" s="1"/>
  <c r="C49" i="5"/>
  <c r="G49" i="5"/>
  <c r="H49" i="5" s="1"/>
  <c r="F49" i="5"/>
  <c r="E49" i="5"/>
  <c r="D49" i="5"/>
  <c r="E50" i="5" l="1"/>
  <c r="F50" i="5"/>
  <c r="D50" i="5"/>
  <c r="G50" i="5"/>
  <c r="H50" i="5" s="1"/>
  <c r="C50" i="5"/>
  <c r="D51" i="3"/>
  <c r="A51" i="5" s="1"/>
  <c r="C51" i="3"/>
  <c r="B51" i="5" s="1"/>
  <c r="B52" i="3" a="1"/>
  <c r="B52" i="3" s="1"/>
  <c r="B53" i="3" l="1" a="1"/>
  <c r="B53" i="3" s="1"/>
  <c r="D52" i="3"/>
  <c r="A52" i="5" s="1"/>
  <c r="C52" i="3"/>
  <c r="B52" i="5" s="1"/>
  <c r="D51" i="5"/>
  <c r="E51" i="5"/>
  <c r="F51" i="5"/>
  <c r="C51" i="5"/>
  <c r="G51" i="5"/>
  <c r="H51" i="5" s="1"/>
  <c r="F52" i="5" l="1"/>
  <c r="D52" i="5"/>
  <c r="E52" i="5"/>
  <c r="G52" i="5"/>
  <c r="H52" i="5" s="1"/>
  <c r="C52" i="5"/>
  <c r="C53" i="3"/>
  <c r="B53" i="5" s="1"/>
  <c r="D53" i="3"/>
  <c r="A53" i="5" s="1"/>
  <c r="B54" i="3" a="1"/>
  <c r="B54" i="3" s="1"/>
  <c r="C54" i="3" l="1"/>
  <c r="B54" i="5" s="1"/>
  <c r="D54" i="3"/>
  <c r="A54" i="5" s="1"/>
  <c r="B55" i="3" a="1"/>
  <c r="B55" i="3" s="1"/>
  <c r="C53" i="5"/>
  <c r="G53" i="5"/>
  <c r="H53" i="5" s="1"/>
  <c r="E53" i="5"/>
  <c r="F53" i="5"/>
  <c r="D53" i="5"/>
  <c r="C55" i="3" l="1"/>
  <c r="B55" i="5" s="1"/>
  <c r="D55" i="3"/>
  <c r="A55" i="5" s="1"/>
  <c r="B56" i="3" a="1"/>
  <c r="B56" i="3" s="1"/>
  <c r="G54" i="5"/>
  <c r="H54" i="5" s="1"/>
  <c r="C54" i="5"/>
  <c r="E54" i="5"/>
  <c r="F54" i="5"/>
  <c r="D54" i="5"/>
  <c r="B57" i="3" l="1" a="1"/>
  <c r="B57" i="3" s="1"/>
  <c r="D56" i="3"/>
  <c r="A56" i="5" s="1"/>
  <c r="C56" i="3"/>
  <c r="B56" i="5" s="1"/>
  <c r="G55" i="5"/>
  <c r="H55" i="5" s="1"/>
  <c r="C55" i="5"/>
  <c r="F55" i="5"/>
  <c r="E55" i="5"/>
  <c r="D55" i="5"/>
  <c r="D56" i="5" l="1"/>
  <c r="E56" i="5"/>
  <c r="F56" i="5"/>
  <c r="G56" i="5"/>
  <c r="H56" i="5" s="1"/>
  <c r="C56" i="5"/>
  <c r="D57" i="3"/>
  <c r="A57" i="5" s="1"/>
  <c r="C57" i="3"/>
  <c r="B57" i="5" s="1"/>
  <c r="B58" i="3" a="1"/>
  <c r="B58" i="3" s="1"/>
  <c r="C57" i="5" l="1"/>
  <c r="G57" i="5"/>
  <c r="H57" i="5" s="1"/>
  <c r="C58" i="3"/>
  <c r="B58" i="5" s="1"/>
  <c r="D58" i="3"/>
  <c r="A58" i="5" s="1"/>
  <c r="B59" i="3" a="1"/>
  <c r="B59" i="3" s="1"/>
  <c r="D57" i="5"/>
  <c r="F57" i="5"/>
  <c r="E57" i="5"/>
  <c r="C59" i="3" l="1"/>
  <c r="B59" i="5" s="1"/>
  <c r="D59" i="3"/>
  <c r="A59" i="5" s="1"/>
  <c r="B60" i="3" a="1"/>
  <c r="B60" i="3" s="1"/>
  <c r="G58" i="5"/>
  <c r="H58" i="5" s="1"/>
  <c r="C58" i="5"/>
  <c r="D58" i="5"/>
  <c r="E58" i="5"/>
  <c r="F58" i="5"/>
  <c r="D60" i="3" l="1"/>
  <c r="A60" i="5" s="1"/>
  <c r="C60" i="3"/>
  <c r="B60" i="5" s="1"/>
  <c r="B61" i="3" a="1"/>
  <c r="B61" i="3" s="1"/>
  <c r="G59" i="5"/>
  <c r="H59" i="5" s="1"/>
  <c r="C59" i="5"/>
  <c r="F59" i="5"/>
  <c r="E59" i="5"/>
  <c r="D59" i="5"/>
  <c r="D61" i="3" l="1"/>
  <c r="A61" i="5" s="1"/>
  <c r="C61" i="3"/>
  <c r="B61" i="5" s="1"/>
  <c r="B62" i="3" a="1"/>
  <c r="B62" i="3" s="1"/>
  <c r="E60" i="5"/>
  <c r="D60" i="5"/>
  <c r="F60" i="5"/>
  <c r="C60" i="5"/>
  <c r="G60" i="5"/>
  <c r="H60" i="5" s="1"/>
  <c r="B63" i="3" l="1" a="1"/>
  <c r="B63" i="3" s="1"/>
  <c r="C62" i="3"/>
  <c r="B62" i="5" s="1"/>
  <c r="D62" i="3"/>
  <c r="A62" i="5" s="1"/>
  <c r="D61" i="5"/>
  <c r="F61" i="5"/>
  <c r="E61" i="5"/>
  <c r="C61" i="5"/>
  <c r="G61" i="5"/>
  <c r="H61" i="5" s="1"/>
  <c r="G62" i="5" l="1"/>
  <c r="H62" i="5" s="1"/>
  <c r="C62" i="5"/>
  <c r="F62" i="5"/>
  <c r="D62" i="5"/>
  <c r="E62" i="5"/>
  <c r="D63" i="3"/>
  <c r="A63" i="5" s="1"/>
  <c r="C63" i="3"/>
  <c r="B63" i="5" s="1"/>
  <c r="B64" i="3" a="1"/>
  <c r="B64" i="3" s="1"/>
  <c r="G63" i="5" l="1"/>
  <c r="H63" i="5" s="1"/>
  <c r="C63" i="5"/>
  <c r="C64" i="3"/>
  <c r="B64" i="5" s="1"/>
  <c r="D64" i="3"/>
  <c r="A64" i="5" s="1"/>
  <c r="B65" i="3" a="1"/>
  <c r="B65" i="3" s="1"/>
  <c r="D63" i="5"/>
  <c r="E63" i="5"/>
  <c r="F63" i="5"/>
  <c r="C65" i="3" l="1"/>
  <c r="B65" i="5" s="1"/>
  <c r="D65" i="3"/>
  <c r="A65" i="5" s="1"/>
  <c r="B66" i="3" a="1"/>
  <c r="B66" i="3" s="1"/>
  <c r="C64" i="5"/>
  <c r="G64" i="5"/>
  <c r="H64" i="5" s="1"/>
  <c r="F64" i="5"/>
  <c r="D64" i="5"/>
  <c r="E64" i="5"/>
  <c r="B67" i="3" l="1" a="1"/>
  <c r="B67" i="3" s="1"/>
  <c r="C66" i="3"/>
  <c r="B66" i="5" s="1"/>
  <c r="D66" i="3"/>
  <c r="A66" i="5" s="1"/>
  <c r="C65" i="5"/>
  <c r="G65" i="5"/>
  <c r="H65" i="5" s="1"/>
  <c r="D65" i="5"/>
  <c r="E65" i="5"/>
  <c r="F65" i="5"/>
  <c r="G66" i="5" l="1"/>
  <c r="H66" i="5" s="1"/>
  <c r="C66" i="5"/>
  <c r="D67" i="3"/>
  <c r="A67" i="5" s="1"/>
  <c r="C67" i="3"/>
  <c r="B67" i="5" s="1"/>
  <c r="B68" i="3" a="1"/>
  <c r="B68" i="3" s="1"/>
  <c r="E66" i="5"/>
  <c r="F66" i="5"/>
  <c r="D66" i="5"/>
  <c r="C68" i="3" l="1"/>
  <c r="B68" i="5" s="1"/>
  <c r="D68" i="3"/>
  <c r="A68" i="5" s="1"/>
  <c r="B69" i="3" a="1"/>
  <c r="B69" i="3" s="1"/>
  <c r="D67" i="5"/>
  <c r="F67" i="5"/>
  <c r="E67" i="5"/>
  <c r="C67" i="5"/>
  <c r="G67" i="5"/>
  <c r="H67" i="5" s="1"/>
  <c r="D69" i="3" l="1"/>
  <c r="A69" i="5" s="1"/>
  <c r="C69" i="3"/>
  <c r="B69" i="5" s="1"/>
  <c r="B70" i="3" a="1"/>
  <c r="B70" i="3" s="1"/>
  <c r="C68" i="5"/>
  <c r="G68" i="5"/>
  <c r="H68" i="5" s="1"/>
  <c r="F68" i="5"/>
  <c r="E68" i="5"/>
  <c r="D68" i="5"/>
  <c r="D70" i="3" l="1"/>
  <c r="A70" i="5" s="1"/>
  <c r="C70" i="3"/>
  <c r="B70" i="5" s="1"/>
  <c r="B71" i="3" a="1"/>
  <c r="B71" i="3" s="1"/>
  <c r="D69" i="5"/>
  <c r="E69" i="5"/>
  <c r="F69" i="5"/>
  <c r="C69" i="5"/>
  <c r="G69" i="5"/>
  <c r="H69" i="5" s="1"/>
  <c r="D71" i="3" l="1"/>
  <c r="A71" i="5" s="1"/>
  <c r="C71" i="3"/>
  <c r="B71" i="5" s="1"/>
  <c r="B72" i="3" a="1"/>
  <c r="B72" i="3" s="1"/>
  <c r="E70" i="5"/>
  <c r="D70" i="5"/>
  <c r="F70" i="5"/>
  <c r="C70" i="5"/>
  <c r="G70" i="5"/>
  <c r="H70" i="5" s="1"/>
  <c r="B73" i="3" l="1" a="1"/>
  <c r="B73" i="3" s="1"/>
  <c r="D72" i="3"/>
  <c r="A72" i="5" s="1"/>
  <c r="C72" i="3"/>
  <c r="B72" i="5" s="1"/>
  <c r="F71" i="5"/>
  <c r="D71" i="5"/>
  <c r="E71" i="5"/>
  <c r="C71" i="5"/>
  <c r="G71" i="5"/>
  <c r="H71" i="5" s="1"/>
  <c r="F72" i="5" l="1"/>
  <c r="D72" i="5"/>
  <c r="E72" i="5"/>
  <c r="C72" i="5"/>
  <c r="G72" i="5"/>
  <c r="H72" i="5" s="1"/>
  <c r="D73" i="3"/>
  <c r="A73" i="5" s="1"/>
  <c r="C73" i="3"/>
  <c r="B73" i="5" s="1"/>
  <c r="B74" i="3" a="1"/>
  <c r="B74" i="3" s="1"/>
  <c r="C73" i="5" l="1"/>
  <c r="G73" i="5"/>
  <c r="H73" i="5" s="1"/>
  <c r="C74" i="3"/>
  <c r="B74" i="5" s="1"/>
  <c r="D74" i="3"/>
  <c r="A74" i="5" s="1"/>
  <c r="B75" i="3" a="1"/>
  <c r="B75" i="3" s="1"/>
  <c r="F73" i="5"/>
  <c r="E73" i="5"/>
  <c r="D73" i="5"/>
  <c r="C75" i="3" l="1"/>
  <c r="B75" i="5" s="1"/>
  <c r="D75" i="3"/>
  <c r="A75" i="5" s="1"/>
  <c r="B76" i="3" a="1"/>
  <c r="B76" i="3" s="1"/>
  <c r="G74" i="5"/>
  <c r="H74" i="5" s="1"/>
  <c r="C74" i="5"/>
  <c r="F74" i="5"/>
  <c r="E74" i="5"/>
  <c r="D74" i="5"/>
  <c r="D76" i="3" l="1"/>
  <c r="A76" i="5" s="1"/>
  <c r="C76" i="3"/>
  <c r="B76" i="5" s="1"/>
  <c r="B77" i="3" a="1"/>
  <c r="B77" i="3" s="1"/>
  <c r="C75" i="5"/>
  <c r="G75" i="5"/>
  <c r="H75" i="5" s="1"/>
  <c r="E75" i="5"/>
  <c r="D75" i="5"/>
  <c r="F75" i="5"/>
  <c r="C77" i="3" l="1"/>
  <c r="B77" i="5" s="1"/>
  <c r="D77" i="3"/>
  <c r="A77" i="5" s="1"/>
  <c r="B78" i="3" a="1"/>
  <c r="B78" i="3" s="1"/>
  <c r="D76" i="5"/>
  <c r="E76" i="5"/>
  <c r="F76" i="5"/>
  <c r="G76" i="5"/>
  <c r="H76" i="5" s="1"/>
  <c r="C76" i="5"/>
  <c r="B79" i="3" l="1" a="1"/>
  <c r="B79" i="3" s="1"/>
  <c r="D78" i="3"/>
  <c r="A78" i="5" s="1"/>
  <c r="C78" i="3"/>
  <c r="B78" i="5" s="1"/>
  <c r="C77" i="5"/>
  <c r="G77" i="5"/>
  <c r="H77" i="5" s="1"/>
  <c r="D77" i="5"/>
  <c r="F77" i="5"/>
  <c r="E77" i="5"/>
  <c r="E78" i="5" l="1"/>
  <c r="F78" i="5"/>
  <c r="D78" i="5"/>
  <c r="C78" i="5"/>
  <c r="G78" i="5"/>
  <c r="H78" i="5" s="1"/>
  <c r="C79" i="3"/>
  <c r="B79" i="5" s="1"/>
  <c r="D79" i="3"/>
  <c r="A79" i="5" s="1"/>
  <c r="B80" i="3" a="1"/>
  <c r="B80" i="3" s="1"/>
  <c r="E79" i="5" l="1"/>
  <c r="D79" i="5"/>
  <c r="F79" i="5"/>
  <c r="C79" i="5"/>
  <c r="G79" i="5"/>
  <c r="H79" i="5" s="1"/>
  <c r="D80" i="3"/>
  <c r="A80" i="5" s="1"/>
  <c r="C80" i="3"/>
  <c r="B80" i="5" s="1"/>
  <c r="B81" i="3" a="1"/>
  <c r="B81" i="3" s="1"/>
  <c r="C80" i="5" l="1"/>
  <c r="G80" i="5"/>
  <c r="H80" i="5" s="1"/>
  <c r="D81" i="3"/>
  <c r="A81" i="5" s="1"/>
  <c r="C81" i="3"/>
  <c r="B81" i="5" s="1"/>
  <c r="B82" i="3" a="1"/>
  <c r="B82" i="3" s="1"/>
  <c r="F80" i="5"/>
  <c r="D80" i="5"/>
  <c r="E80" i="5"/>
  <c r="D82" i="3" l="1"/>
  <c r="A82" i="5" s="1"/>
  <c r="C82" i="3"/>
  <c r="B82" i="5" s="1"/>
  <c r="B83" i="3" a="1"/>
  <c r="B83" i="3" s="1"/>
  <c r="E81" i="5"/>
  <c r="F81" i="5"/>
  <c r="D81" i="5"/>
  <c r="G81" i="5"/>
  <c r="H81" i="5" s="1"/>
  <c r="C81" i="5"/>
  <c r="C83" i="3" l="1"/>
  <c r="B83" i="5" s="1"/>
  <c r="D83" i="3"/>
  <c r="A83" i="5" s="1"/>
  <c r="B84" i="3" a="1"/>
  <c r="B84" i="3" s="1"/>
  <c r="F82" i="5"/>
  <c r="E82" i="5"/>
  <c r="D82" i="5"/>
  <c r="G82" i="5"/>
  <c r="H82" i="5" s="1"/>
  <c r="C82" i="5"/>
  <c r="D84" i="3" l="1"/>
  <c r="A84" i="5" s="1"/>
  <c r="C84" i="3"/>
  <c r="B84" i="5" s="1"/>
  <c r="B85" i="3" a="1"/>
  <c r="B85" i="3" s="1"/>
  <c r="C83" i="5"/>
  <c r="G83" i="5"/>
  <c r="H83" i="5" s="1"/>
  <c r="E83" i="5"/>
  <c r="F83" i="5"/>
  <c r="D83" i="5"/>
  <c r="D85" i="3" l="1"/>
  <c r="A85" i="5" s="1"/>
  <c r="C85" i="3"/>
  <c r="B85" i="5" s="1"/>
  <c r="B86" i="3" a="1"/>
  <c r="B86" i="3" s="1"/>
  <c r="F84" i="5"/>
  <c r="E84" i="5"/>
  <c r="D84" i="5"/>
  <c r="G84" i="5"/>
  <c r="H84" i="5" s="1"/>
  <c r="C84" i="5"/>
  <c r="D86" i="3" l="1"/>
  <c r="A86" i="5" s="1"/>
  <c r="C86" i="3"/>
  <c r="B86" i="5" s="1"/>
  <c r="B87" i="3" a="1"/>
  <c r="B87" i="3" s="1"/>
  <c r="F85" i="5"/>
  <c r="E85" i="5"/>
  <c r="D85" i="5"/>
  <c r="C85" i="5"/>
  <c r="G85" i="5"/>
  <c r="H85" i="5" s="1"/>
  <c r="C87" i="3" l="1"/>
  <c r="B87" i="5" s="1"/>
  <c r="D87" i="3"/>
  <c r="A87" i="5" s="1"/>
  <c r="B88" i="3" a="1"/>
  <c r="B88" i="3" s="1"/>
  <c r="F86" i="5"/>
  <c r="E86" i="5"/>
  <c r="D86" i="5"/>
  <c r="G86" i="5"/>
  <c r="H86" i="5" s="1"/>
  <c r="C86" i="5"/>
  <c r="C88" i="3" l="1"/>
  <c r="B88" i="5" s="1"/>
  <c r="D88" i="3"/>
  <c r="A88" i="5" s="1"/>
  <c r="B89" i="3" a="1"/>
  <c r="B89" i="3" s="1"/>
  <c r="C87" i="5"/>
  <c r="G87" i="5"/>
  <c r="H87" i="5" s="1"/>
  <c r="F87" i="5"/>
  <c r="E87" i="5"/>
  <c r="D87" i="5"/>
  <c r="C89" i="3" l="1"/>
  <c r="B89" i="5" s="1"/>
  <c r="D89" i="3"/>
  <c r="A89" i="5" s="1"/>
  <c r="B90" i="3" a="1"/>
  <c r="B90" i="3" s="1"/>
  <c r="C88" i="5"/>
  <c r="G88" i="5"/>
  <c r="H88" i="5" s="1"/>
  <c r="D88" i="5"/>
  <c r="E88" i="5"/>
  <c r="F88" i="5"/>
  <c r="C90" i="3" l="1"/>
  <c r="B90" i="5" s="1"/>
  <c r="D90" i="3"/>
  <c r="A90" i="5" s="1"/>
  <c r="B91" i="3" a="1"/>
  <c r="B91" i="3" s="1"/>
  <c r="C89" i="5"/>
  <c r="G89" i="5"/>
  <c r="H89" i="5" s="1"/>
  <c r="F89" i="5"/>
  <c r="E89" i="5"/>
  <c r="D89" i="5"/>
  <c r="B92" i="3" l="1" a="1"/>
  <c r="B92" i="3" s="1"/>
  <c r="D91" i="3"/>
  <c r="A91" i="5" s="1"/>
  <c r="C91" i="3"/>
  <c r="B91" i="5" s="1"/>
  <c r="C90" i="5"/>
  <c r="G90" i="5"/>
  <c r="H90" i="5" s="1"/>
  <c r="E90" i="5"/>
  <c r="F90" i="5"/>
  <c r="D90" i="5"/>
  <c r="D91" i="5" l="1"/>
  <c r="E91" i="5"/>
  <c r="F91" i="5"/>
  <c r="C91" i="5"/>
  <c r="G91" i="5"/>
  <c r="H91" i="5" s="1"/>
  <c r="C92" i="3"/>
  <c r="B92" i="5" s="1"/>
  <c r="D92" i="3"/>
  <c r="A92" i="5" s="1"/>
  <c r="B93" i="3" a="1"/>
  <c r="B93" i="3" s="1"/>
  <c r="D93" i="3" l="1"/>
  <c r="A93" i="5" s="1"/>
  <c r="C93" i="3"/>
  <c r="B93" i="5" s="1"/>
  <c r="B94" i="3" a="1"/>
  <c r="B94" i="3" s="1"/>
  <c r="C92" i="5"/>
  <c r="G92" i="5"/>
  <c r="H92" i="5" s="1"/>
  <c r="D92" i="5"/>
  <c r="E92" i="5"/>
  <c r="F92" i="5"/>
  <c r="C94" i="3" l="1"/>
  <c r="B94" i="5" s="1"/>
  <c r="D94" i="3"/>
  <c r="A94" i="5" s="1"/>
  <c r="B95" i="3" a="1"/>
  <c r="B95" i="3" s="1"/>
  <c r="F93" i="5"/>
  <c r="E93" i="5"/>
  <c r="D93" i="5"/>
  <c r="G93" i="5"/>
  <c r="H93" i="5" s="1"/>
  <c r="C93" i="5"/>
  <c r="C95" i="3" l="1"/>
  <c r="B95" i="5" s="1"/>
  <c r="D95" i="3"/>
  <c r="A95" i="5" s="1"/>
  <c r="B96" i="3" a="1"/>
  <c r="B96" i="3" s="1"/>
  <c r="C94" i="5"/>
  <c r="G94" i="5"/>
  <c r="H94" i="5" s="1"/>
  <c r="F94" i="5"/>
  <c r="E94" i="5"/>
  <c r="D94" i="5"/>
  <c r="D96" i="3" l="1"/>
  <c r="A96" i="5" s="1"/>
  <c r="C96" i="3"/>
  <c r="B96" i="5" s="1"/>
  <c r="B97" i="3" a="1"/>
  <c r="B97" i="3" s="1"/>
  <c r="G95" i="5"/>
  <c r="H95" i="5" s="1"/>
  <c r="C95" i="5"/>
  <c r="F95" i="5"/>
  <c r="D95" i="5"/>
  <c r="E95" i="5"/>
  <c r="D97" i="3" l="1"/>
  <c r="A97" i="5" s="1"/>
  <c r="C97" i="3"/>
  <c r="B97" i="5" s="1"/>
  <c r="B98" i="3" a="1"/>
  <c r="B98" i="3" s="1"/>
  <c r="F96" i="5"/>
  <c r="D96" i="5"/>
  <c r="E96" i="5"/>
  <c r="C96" i="5"/>
  <c r="G96" i="5"/>
  <c r="H96" i="5" s="1"/>
  <c r="C98" i="3" l="1"/>
  <c r="B98" i="5" s="1"/>
  <c r="D98" i="3"/>
  <c r="A98" i="5" s="1"/>
  <c r="B99" i="3" a="1"/>
  <c r="B99" i="3" s="1"/>
  <c r="D97" i="5"/>
  <c r="F97" i="5"/>
  <c r="E97" i="5"/>
  <c r="C97" i="5"/>
  <c r="G97" i="5"/>
  <c r="H97" i="5" s="1"/>
  <c r="D99" i="3" l="1"/>
  <c r="A99" i="5" s="1"/>
  <c r="C99" i="3"/>
  <c r="B99" i="5" s="1"/>
  <c r="B100" i="3" a="1"/>
  <c r="B100" i="3" s="1"/>
  <c r="C98" i="5"/>
  <c r="G98" i="5"/>
  <c r="H98" i="5" s="1"/>
  <c r="E98" i="5"/>
  <c r="D98" i="5"/>
  <c r="F98" i="5"/>
  <c r="C100" i="3" l="1"/>
  <c r="B100" i="5" s="1"/>
  <c r="D100" i="3"/>
  <c r="A100" i="5" s="1"/>
  <c r="B101" i="3" a="1"/>
  <c r="B101" i="3" s="1"/>
  <c r="D99" i="5"/>
  <c r="E99" i="5"/>
  <c r="F99" i="5"/>
  <c r="C99" i="5"/>
  <c r="G99" i="5"/>
  <c r="H99" i="5" s="1"/>
  <c r="D101" i="3" l="1"/>
  <c r="A101" i="5" s="1"/>
  <c r="C101" i="3"/>
  <c r="B101" i="5" s="1"/>
  <c r="B102" i="3" a="1"/>
  <c r="B102" i="3" s="1"/>
  <c r="G100" i="5"/>
  <c r="H100" i="5" s="1"/>
  <c r="C100" i="5"/>
  <c r="E100" i="5"/>
  <c r="F100" i="5"/>
  <c r="D100" i="5"/>
  <c r="D102" i="3" l="1"/>
  <c r="A102" i="5" s="1"/>
  <c r="C102" i="3"/>
  <c r="B102" i="5" s="1"/>
  <c r="B103" i="3" a="1"/>
  <c r="B103" i="3" s="1"/>
  <c r="F101" i="5"/>
  <c r="E101" i="5"/>
  <c r="D101" i="5"/>
  <c r="G101" i="5"/>
  <c r="H101" i="5" s="1"/>
  <c r="C101" i="5"/>
  <c r="D103" i="3" l="1"/>
  <c r="A103" i="5" s="1"/>
  <c r="C103" i="3"/>
  <c r="B103" i="5" s="1"/>
  <c r="B104" i="3" a="1"/>
  <c r="B104" i="3" s="1"/>
  <c r="D102" i="5"/>
  <c r="E102" i="5"/>
  <c r="F102" i="5"/>
  <c r="G102" i="5"/>
  <c r="H102" i="5" s="1"/>
  <c r="C102" i="5"/>
  <c r="C104" i="3" l="1"/>
  <c r="B104" i="5" s="1"/>
  <c r="D104" i="3"/>
  <c r="A104" i="5" s="1"/>
  <c r="B105" i="3" a="1"/>
  <c r="B105" i="3" s="1"/>
  <c r="E103" i="5"/>
  <c r="F103" i="5"/>
  <c r="D103" i="5"/>
  <c r="G103" i="5"/>
  <c r="H103" i="5" s="1"/>
  <c r="C103" i="5"/>
  <c r="C105" i="3" l="1"/>
  <c r="B105" i="5" s="1"/>
  <c r="D105" i="3"/>
  <c r="A105" i="5" s="1"/>
  <c r="B106" i="3" a="1"/>
  <c r="B106" i="3" s="1"/>
  <c r="C104" i="5"/>
  <c r="G104" i="5"/>
  <c r="H104" i="5" s="1"/>
  <c r="D104" i="5"/>
  <c r="F104" i="5"/>
  <c r="E104" i="5"/>
  <c r="D106" i="3" l="1"/>
  <c r="A106" i="5" s="1"/>
  <c r="C106" i="3"/>
  <c r="B106" i="5" s="1"/>
  <c r="B107" i="3" a="1"/>
  <c r="B107" i="3" s="1"/>
  <c r="C105" i="5"/>
  <c r="G105" i="5"/>
  <c r="H105" i="5" s="1"/>
  <c r="D105" i="5"/>
  <c r="F105" i="5"/>
  <c r="E105" i="5"/>
  <c r="D107" i="3" l="1"/>
  <c r="A107" i="5" s="1"/>
  <c r="C107" i="3"/>
  <c r="B107" i="5" s="1"/>
  <c r="B108" i="3" a="1"/>
  <c r="B108" i="3" s="1"/>
  <c r="E106" i="5"/>
  <c r="D106" i="5"/>
  <c r="F106" i="5"/>
  <c r="G106" i="5"/>
  <c r="H106" i="5" s="1"/>
  <c r="C106" i="5"/>
  <c r="D108" i="3" l="1"/>
  <c r="A108" i="5" s="1"/>
  <c r="C108" i="3"/>
  <c r="B108" i="5" s="1"/>
  <c r="B109" i="3" a="1"/>
  <c r="B109" i="3" s="1"/>
  <c r="D107" i="5"/>
  <c r="E107" i="5"/>
  <c r="F107" i="5"/>
  <c r="C107" i="5"/>
  <c r="G107" i="5"/>
  <c r="H107" i="5" s="1"/>
  <c r="B110" i="3" l="1" a="1"/>
  <c r="B110" i="3" s="1"/>
  <c r="C109" i="3"/>
  <c r="B109" i="5" s="1"/>
  <c r="D109" i="3"/>
  <c r="A109" i="5" s="1"/>
  <c r="E108" i="5"/>
  <c r="D108" i="5"/>
  <c r="F108" i="5"/>
  <c r="G108" i="5"/>
  <c r="H108" i="5" s="1"/>
  <c r="C108" i="5"/>
  <c r="G109" i="5" l="1"/>
  <c r="H109" i="5" s="1"/>
  <c r="C109" i="5"/>
  <c r="E109" i="5"/>
  <c r="F109" i="5"/>
  <c r="D109" i="5"/>
  <c r="D110" i="3"/>
  <c r="A110" i="5" s="1"/>
  <c r="C110" i="3"/>
  <c r="B110" i="5" s="1"/>
  <c r="B111" i="3" a="1"/>
  <c r="B111" i="3" s="1"/>
  <c r="C111" i="3" l="1"/>
  <c r="B111" i="5" s="1"/>
  <c r="D111" i="3"/>
  <c r="A111" i="5" s="1"/>
  <c r="B112" i="3" a="1"/>
  <c r="B112" i="3" s="1"/>
  <c r="D110" i="5"/>
  <c r="E110" i="5"/>
  <c r="F110" i="5"/>
  <c r="G110" i="5"/>
  <c r="H110" i="5" s="1"/>
  <c r="C110" i="5"/>
  <c r="D112" i="3" l="1"/>
  <c r="A112" i="5" s="1"/>
  <c r="C112" i="3"/>
  <c r="B112" i="5" s="1"/>
  <c r="B113" i="3" a="1"/>
  <c r="B113" i="3" s="1"/>
  <c r="G111" i="5"/>
  <c r="H111" i="5" s="1"/>
  <c r="C111" i="5"/>
  <c r="E111" i="5"/>
  <c r="D111" i="5"/>
  <c r="F111" i="5"/>
  <c r="B114" i="3" l="1" a="1"/>
  <c r="B114" i="3" s="1"/>
  <c r="D113" i="3"/>
  <c r="A113" i="5" s="1"/>
  <c r="C113" i="3"/>
  <c r="B113" i="5" s="1"/>
  <c r="E112" i="5"/>
  <c r="D112" i="5"/>
  <c r="F112" i="5"/>
  <c r="C112" i="5"/>
  <c r="G112" i="5"/>
  <c r="H112" i="5" s="1"/>
  <c r="D113" i="5" l="1"/>
  <c r="E113" i="5"/>
  <c r="F113" i="5"/>
  <c r="C113" i="5"/>
  <c r="G113" i="5"/>
  <c r="H113" i="5" s="1"/>
  <c r="D114" i="3"/>
  <c r="A114" i="5" s="1"/>
  <c r="C114" i="3"/>
  <c r="B114" i="5" s="1"/>
  <c r="B115" i="3" a="1"/>
  <c r="B115" i="3" s="1"/>
  <c r="B116" i="3" l="1" a="1"/>
  <c r="B116" i="3" s="1"/>
  <c r="D115" i="3"/>
  <c r="A115" i="5" s="1"/>
  <c r="C115" i="3"/>
  <c r="B115" i="5" s="1"/>
  <c r="E114" i="5"/>
  <c r="F114" i="5"/>
  <c r="D114" i="5"/>
  <c r="C114" i="5"/>
  <c r="G114" i="5"/>
  <c r="H114" i="5" s="1"/>
  <c r="D115" i="5" l="1"/>
  <c r="E115" i="5"/>
  <c r="F115" i="5"/>
  <c r="C115" i="5"/>
  <c r="G115" i="5"/>
  <c r="H115" i="5" s="1"/>
  <c r="C116" i="3"/>
  <c r="B116" i="5" s="1"/>
  <c r="D116" i="3"/>
  <c r="A116" i="5" s="1"/>
  <c r="B117" i="3" a="1"/>
  <c r="B117" i="3" s="1"/>
  <c r="C117" i="3" l="1"/>
  <c r="B117" i="5" s="1"/>
  <c r="D117" i="3"/>
  <c r="A117" i="5" s="1"/>
  <c r="B118" i="3" a="1"/>
  <c r="B118" i="3" s="1"/>
  <c r="C116" i="5"/>
  <c r="G116" i="5"/>
  <c r="H116" i="5" s="1"/>
  <c r="E116" i="5"/>
  <c r="F116" i="5"/>
  <c r="D116" i="5"/>
  <c r="D118" i="3" l="1"/>
  <c r="A118" i="5" s="1"/>
  <c r="C118" i="3"/>
  <c r="B118" i="5" s="1"/>
  <c r="B119" i="3" a="1"/>
  <c r="B119" i="3" s="1"/>
  <c r="G117" i="5"/>
  <c r="H117" i="5" s="1"/>
  <c r="C117" i="5"/>
  <c r="E117" i="5"/>
  <c r="D117" i="5"/>
  <c r="F117" i="5"/>
  <c r="D119" i="3" l="1"/>
  <c r="A119" i="5" s="1"/>
  <c r="C119" i="3"/>
  <c r="B119" i="5" s="1"/>
  <c r="B120" i="3" a="1"/>
  <c r="B120" i="3" s="1"/>
  <c r="E118" i="5"/>
  <c r="F118" i="5"/>
  <c r="D118" i="5"/>
  <c r="G118" i="5"/>
  <c r="H118" i="5" s="1"/>
  <c r="C118" i="5"/>
  <c r="C120" i="3" l="1"/>
  <c r="B120" i="5" s="1"/>
  <c r="D120" i="3"/>
  <c r="A120" i="5" s="1"/>
  <c r="B121" i="3" a="1"/>
  <c r="B121" i="3" s="1"/>
  <c r="E119" i="5"/>
  <c r="F119" i="5"/>
  <c r="D119" i="5"/>
  <c r="G119" i="5"/>
  <c r="H119" i="5" s="1"/>
  <c r="C119" i="5"/>
  <c r="D121" i="3" l="1"/>
  <c r="A121" i="5" s="1"/>
  <c r="C121" i="3"/>
  <c r="B121" i="5" s="1"/>
  <c r="B122" i="3" a="1"/>
  <c r="B122" i="3" s="1"/>
  <c r="C120" i="5"/>
  <c r="G120" i="5"/>
  <c r="H120" i="5" s="1"/>
  <c r="E120" i="5"/>
  <c r="D120" i="5"/>
  <c r="F120" i="5"/>
  <c r="D122" i="3" l="1"/>
  <c r="A122" i="5" s="1"/>
  <c r="C122" i="3"/>
  <c r="B122" i="5" s="1"/>
  <c r="B123" i="3" a="1"/>
  <c r="B123" i="3" s="1"/>
  <c r="D121" i="5"/>
  <c r="E121" i="5"/>
  <c r="F121" i="5"/>
  <c r="C121" i="5"/>
  <c r="G121" i="5"/>
  <c r="H121" i="5" s="1"/>
  <c r="D123" i="3" l="1"/>
  <c r="A123" i="5" s="1"/>
  <c r="C123" i="3"/>
  <c r="B123" i="5" s="1"/>
  <c r="B124" i="3" a="1"/>
  <c r="B124" i="3" s="1"/>
  <c r="F122" i="5"/>
  <c r="E122" i="5"/>
  <c r="D122" i="5"/>
  <c r="C122" i="5"/>
  <c r="G122" i="5"/>
  <c r="H122" i="5" s="1"/>
  <c r="D124" i="3" l="1"/>
  <c r="A124" i="5" s="1"/>
  <c r="C124" i="3"/>
  <c r="B124" i="5" s="1"/>
  <c r="B125" i="3" a="1"/>
  <c r="B125" i="3" s="1"/>
  <c r="D123" i="5"/>
  <c r="E123" i="5"/>
  <c r="F123" i="5"/>
  <c r="G123" i="5"/>
  <c r="H123" i="5" s="1"/>
  <c r="C123" i="5"/>
  <c r="D125" i="3" l="1"/>
  <c r="A125" i="5" s="1"/>
  <c r="C125" i="3"/>
  <c r="B125" i="5" s="1"/>
  <c r="B126" i="3" a="1"/>
  <c r="B126" i="3" s="1"/>
  <c r="D124" i="5"/>
  <c r="F124" i="5"/>
  <c r="E124" i="5"/>
  <c r="C124" i="5"/>
  <c r="G124" i="5"/>
  <c r="H124" i="5" s="1"/>
  <c r="B127" i="3" l="1" a="1"/>
  <c r="B127" i="3" s="1"/>
  <c r="C126" i="3"/>
  <c r="B126" i="5" s="1"/>
  <c r="D126" i="3"/>
  <c r="A126" i="5" s="1"/>
  <c r="E125" i="5"/>
  <c r="D125" i="5"/>
  <c r="F125" i="5"/>
  <c r="C125" i="5"/>
  <c r="G125" i="5"/>
  <c r="H125" i="5" s="1"/>
  <c r="G126" i="5" l="1"/>
  <c r="H126" i="5" s="1"/>
  <c r="C126" i="5"/>
  <c r="F126" i="5"/>
  <c r="E126" i="5"/>
  <c r="D126" i="5"/>
  <c r="D127" i="3"/>
  <c r="A127" i="5" s="1"/>
  <c r="C127" i="3"/>
  <c r="B127" i="5" s="1"/>
  <c r="B128" i="3" a="1"/>
  <c r="B128" i="3" s="1"/>
  <c r="C128" i="3" l="1"/>
  <c r="B128" i="5" s="1"/>
  <c r="D128" i="3"/>
  <c r="A128" i="5" s="1"/>
  <c r="B129" i="3" a="1"/>
  <c r="B129" i="3" s="1"/>
  <c r="F127" i="5"/>
  <c r="D127" i="5"/>
  <c r="E127" i="5"/>
  <c r="G127" i="5"/>
  <c r="H127" i="5" s="1"/>
  <c r="C127" i="5"/>
  <c r="C129" i="3" l="1"/>
  <c r="B129" i="5" s="1"/>
  <c r="D129" i="3"/>
  <c r="A129" i="5" s="1"/>
  <c r="B130" i="3" a="1"/>
  <c r="B130" i="3" s="1"/>
  <c r="C128" i="5"/>
  <c r="G128" i="5"/>
  <c r="H128" i="5" s="1"/>
  <c r="F128" i="5"/>
  <c r="D128" i="5"/>
  <c r="E128" i="5"/>
  <c r="D130" i="3" l="1"/>
  <c r="A130" i="5" s="1"/>
  <c r="C130" i="3"/>
  <c r="B130" i="5" s="1"/>
  <c r="B131" i="3" a="1"/>
  <c r="B131" i="3" s="1"/>
  <c r="C129" i="5"/>
  <c r="G129" i="5"/>
  <c r="H129" i="5" s="1"/>
  <c r="F129" i="5"/>
  <c r="D129" i="5"/>
  <c r="E129" i="5"/>
  <c r="D131" i="3" l="1"/>
  <c r="A131" i="5" s="1"/>
  <c r="C131" i="3"/>
  <c r="B131" i="5" s="1"/>
  <c r="B132" i="3" a="1"/>
  <c r="B132" i="3" s="1"/>
  <c r="F130" i="5"/>
  <c r="E130" i="5"/>
  <c r="D130" i="5"/>
  <c r="G130" i="5"/>
  <c r="H130" i="5" s="1"/>
  <c r="C130" i="5"/>
  <c r="D132" i="3" l="1"/>
  <c r="A132" i="5" s="1"/>
  <c r="C132" i="3"/>
  <c r="B132" i="5" s="1"/>
  <c r="B133" i="3" a="1"/>
  <c r="B133" i="3" s="1"/>
  <c r="D131" i="5"/>
  <c r="F131" i="5"/>
  <c r="E131" i="5"/>
  <c r="C131" i="5"/>
  <c r="G131" i="5"/>
  <c r="H131" i="5" s="1"/>
  <c r="D133" i="3" l="1"/>
  <c r="A133" i="5" s="1"/>
  <c r="C133" i="3"/>
  <c r="B133" i="5" s="1"/>
  <c r="B134" i="3" a="1"/>
  <c r="B134" i="3" s="1"/>
  <c r="F132" i="5"/>
  <c r="D132" i="5"/>
  <c r="E132" i="5"/>
  <c r="G132" i="5"/>
  <c r="H132" i="5" s="1"/>
  <c r="C132" i="5"/>
  <c r="D134" i="3" l="1"/>
  <c r="A134" i="5" s="1"/>
  <c r="C134" i="3"/>
  <c r="B134" i="5" s="1"/>
  <c r="B135" i="3" a="1"/>
  <c r="B135" i="3" s="1"/>
  <c r="F133" i="5"/>
  <c r="E133" i="5"/>
  <c r="D133" i="5"/>
  <c r="G133" i="5"/>
  <c r="H133" i="5" s="1"/>
  <c r="C133" i="5"/>
  <c r="C135" i="3" l="1"/>
  <c r="B135" i="5" s="1"/>
  <c r="D135" i="3"/>
  <c r="A135" i="5" s="1"/>
  <c r="B136" i="3" a="1"/>
  <c r="B136" i="3" s="1"/>
  <c r="E134" i="5"/>
  <c r="F134" i="5"/>
  <c r="D134" i="5"/>
  <c r="G134" i="5"/>
  <c r="H134" i="5" s="1"/>
  <c r="C134" i="5"/>
  <c r="B137" i="3" l="1" a="1"/>
  <c r="B137" i="3" s="1"/>
  <c r="C136" i="3"/>
  <c r="B136" i="5" s="1"/>
  <c r="D136" i="3"/>
  <c r="A136" i="5" s="1"/>
  <c r="C135" i="5"/>
  <c r="G135" i="5"/>
  <c r="H135" i="5" s="1"/>
  <c r="E135" i="5"/>
  <c r="D135" i="5"/>
  <c r="F135" i="5"/>
  <c r="G136" i="5" l="1"/>
  <c r="H136" i="5" s="1"/>
  <c r="C136" i="5"/>
  <c r="D136" i="5"/>
  <c r="E136" i="5"/>
  <c r="F136" i="5"/>
  <c r="D137" i="3"/>
  <c r="A137" i="5" s="1"/>
  <c r="C137" i="3"/>
  <c r="B137" i="5" s="1"/>
  <c r="B138" i="3" a="1"/>
  <c r="B138" i="3" s="1"/>
  <c r="C138" i="3" l="1"/>
  <c r="B138" i="5" s="1"/>
  <c r="D138" i="3"/>
  <c r="A138" i="5" s="1"/>
  <c r="B139" i="3" a="1"/>
  <c r="B139" i="3" s="1"/>
  <c r="F137" i="5"/>
  <c r="E137" i="5"/>
  <c r="D137" i="5"/>
  <c r="C137" i="5"/>
  <c r="G137" i="5"/>
  <c r="H137" i="5" s="1"/>
  <c r="C139" i="3" l="1"/>
  <c r="B139" i="5" s="1"/>
  <c r="D139" i="3"/>
  <c r="A139" i="5" s="1"/>
  <c r="B140" i="3" a="1"/>
  <c r="B140" i="3" s="1"/>
  <c r="C138" i="5"/>
  <c r="G138" i="5"/>
  <c r="H138" i="5" s="1"/>
  <c r="E138" i="5"/>
  <c r="F138" i="5"/>
  <c r="D138" i="5"/>
  <c r="B141" i="3" l="1" a="1"/>
  <c r="B141" i="3" s="1"/>
  <c r="C140" i="3"/>
  <c r="B140" i="5" s="1"/>
  <c r="D140" i="3"/>
  <c r="A140" i="5" s="1"/>
  <c r="G139" i="5"/>
  <c r="H139" i="5" s="1"/>
  <c r="C139" i="5"/>
  <c r="F139" i="5"/>
  <c r="D139" i="5"/>
  <c r="E139" i="5"/>
  <c r="G140" i="5" l="1"/>
  <c r="H140" i="5" s="1"/>
  <c r="C140" i="5"/>
  <c r="D140" i="5"/>
  <c r="E140" i="5"/>
  <c r="F140" i="5"/>
  <c r="D141" i="3"/>
  <c r="A141" i="5" s="1"/>
  <c r="C141" i="3"/>
  <c r="B141" i="5" s="1"/>
  <c r="B142" i="3" a="1"/>
  <c r="B142" i="3" s="1"/>
  <c r="B143" i="3" s="1" a="1"/>
  <c r="B143" i="3" s="1"/>
  <c r="D143" i="3" l="1"/>
  <c r="A143" i="5" s="1"/>
  <c r="C143" i="3"/>
  <c r="B143" i="5" s="1"/>
  <c r="B144" i="3" a="1"/>
  <c r="B144" i="3" s="1"/>
  <c r="C142" i="3"/>
  <c r="B142" i="5" s="1"/>
  <c r="D142" i="3"/>
  <c r="A142" i="5" s="1"/>
  <c r="F141" i="5"/>
  <c r="D141" i="5"/>
  <c r="E141" i="5"/>
  <c r="C141" i="5"/>
  <c r="G141" i="5"/>
  <c r="H141" i="5" s="1"/>
  <c r="D144" i="3" l="1"/>
  <c r="A144" i="5" s="1"/>
  <c r="C144" i="3"/>
  <c r="B144" i="5" s="1"/>
  <c r="B145" i="3" a="1"/>
  <c r="B145" i="3" s="1"/>
  <c r="D143" i="5"/>
  <c r="F143" i="5"/>
  <c r="E143" i="5"/>
  <c r="G143" i="5"/>
  <c r="H143" i="5" s="1"/>
  <c r="C143" i="5"/>
  <c r="G142" i="5"/>
  <c r="H142" i="5" s="1"/>
  <c r="C142" i="5"/>
  <c r="E142" i="5"/>
  <c r="D142" i="5"/>
  <c r="F142" i="5"/>
  <c r="D145" i="3" l="1"/>
  <c r="A145" i="5" s="1"/>
  <c r="C145" i="3"/>
  <c r="B145" i="5" s="1"/>
  <c r="B146" i="3" a="1"/>
  <c r="B146" i="3" s="1"/>
  <c r="D144" i="5"/>
  <c r="E144" i="5"/>
  <c r="F144" i="5"/>
  <c r="G144" i="5"/>
  <c r="H144" i="5" s="1"/>
  <c r="C144" i="5"/>
  <c r="C145" i="5" l="1"/>
  <c r="G145" i="5"/>
  <c r="H145" i="5" s="1"/>
  <c r="B147" i="3" a="1"/>
  <c r="B147" i="3" s="1"/>
  <c r="C146" i="3"/>
  <c r="B146" i="5" s="1"/>
  <c r="D146" i="3"/>
  <c r="A146" i="5" s="1"/>
  <c r="F145" i="5"/>
  <c r="E145" i="5"/>
  <c r="D145" i="5"/>
  <c r="G146" i="5" l="1"/>
  <c r="H146" i="5" s="1"/>
  <c r="C146" i="5"/>
  <c r="F146" i="5"/>
  <c r="E146" i="5"/>
  <c r="D146" i="5"/>
  <c r="D147" i="3"/>
  <c r="A147" i="5" s="1"/>
  <c r="C147" i="3"/>
  <c r="B147" i="5" s="1"/>
  <c r="B148" i="3" a="1"/>
  <c r="B148" i="3" s="1"/>
  <c r="E147" i="5" l="1"/>
  <c r="D147" i="5"/>
  <c r="F147" i="5"/>
  <c r="C147" i="5"/>
  <c r="G147" i="5"/>
  <c r="H147" i="5" s="1"/>
  <c r="B149" i="3" a="1"/>
  <c r="B149" i="3" s="1"/>
  <c r="D148" i="3"/>
  <c r="A148" i="5" s="1"/>
  <c r="C148" i="3"/>
  <c r="B148" i="5" s="1"/>
  <c r="F148" i="5" l="1"/>
  <c r="E148" i="5"/>
  <c r="D148" i="5"/>
  <c r="G148" i="5"/>
  <c r="H148" i="5" s="1"/>
  <c r="C148" i="5"/>
  <c r="C149" i="3"/>
  <c r="B149" i="5" s="1"/>
  <c r="D149" i="3"/>
  <c r="A149" i="5" s="1"/>
  <c r="B150" i="3" a="1"/>
  <c r="B150" i="3" s="1"/>
  <c r="G149" i="5" l="1"/>
  <c r="H149" i="5" s="1"/>
  <c r="C149" i="5"/>
  <c r="E149" i="5"/>
  <c r="F149" i="5"/>
  <c r="D149" i="5"/>
  <c r="D150" i="3"/>
  <c r="A150" i="5" s="1"/>
  <c r="C150" i="3"/>
  <c r="B150" i="5" s="1"/>
  <c r="B151" i="3" a="1"/>
  <c r="B151" i="3" s="1"/>
  <c r="D151" i="3" l="1"/>
  <c r="A151" i="5" s="1"/>
  <c r="C151" i="3"/>
  <c r="B151" i="5" s="1"/>
  <c r="B152" i="3" a="1"/>
  <c r="B152" i="3" s="1"/>
  <c r="F150" i="5"/>
  <c r="D150" i="5"/>
  <c r="E150" i="5"/>
  <c r="C150" i="5"/>
  <c r="G150" i="5"/>
  <c r="H150" i="5" s="1"/>
  <c r="D152" i="3" l="1"/>
  <c r="A152" i="5" s="1"/>
  <c r="C152" i="3"/>
  <c r="B152" i="5" s="1"/>
  <c r="B153" i="3" a="1"/>
  <c r="B153" i="3" s="1"/>
  <c r="D151" i="5"/>
  <c r="F151" i="5"/>
  <c r="E151" i="5"/>
  <c r="G151" i="5"/>
  <c r="H151" i="5" s="1"/>
  <c r="C151" i="5"/>
  <c r="C153" i="3" l="1"/>
  <c r="B153" i="5" s="1"/>
  <c r="D153" i="3"/>
  <c r="A153" i="5" s="1"/>
  <c r="B154" i="3" a="1"/>
  <c r="B154" i="3" s="1"/>
  <c r="F152" i="5"/>
  <c r="E152" i="5"/>
  <c r="D152" i="5"/>
  <c r="C152" i="5"/>
  <c r="G152" i="5"/>
  <c r="H152" i="5" s="1"/>
  <c r="C154" i="3" l="1"/>
  <c r="B154" i="5" s="1"/>
  <c r="D154" i="3"/>
  <c r="A154" i="5" s="1"/>
  <c r="B155" i="3" a="1"/>
  <c r="B155" i="3" s="1"/>
  <c r="G153" i="5"/>
  <c r="H153" i="5" s="1"/>
  <c r="C153" i="5"/>
  <c r="E153" i="5"/>
  <c r="D153" i="5"/>
  <c r="F153" i="5"/>
  <c r="C155" i="3" l="1"/>
  <c r="B155" i="5" s="1"/>
  <c r="D155" i="3"/>
  <c r="A155" i="5" s="1"/>
  <c r="B156" i="3" a="1"/>
  <c r="B156" i="3" s="1"/>
  <c r="C154" i="5"/>
  <c r="G154" i="5"/>
  <c r="H154" i="5" s="1"/>
  <c r="F154" i="5"/>
  <c r="D154" i="5"/>
  <c r="E154" i="5"/>
  <c r="E155" i="5" l="1"/>
  <c r="D155" i="5"/>
  <c r="F155" i="5"/>
  <c r="D156" i="3"/>
  <c r="A156" i="5" s="1"/>
  <c r="C156" i="3"/>
  <c r="B156" i="5" s="1"/>
  <c r="B157" i="3" a="1"/>
  <c r="B157" i="3" s="1"/>
  <c r="G155" i="5"/>
  <c r="H155" i="5" s="1"/>
  <c r="C155" i="5"/>
  <c r="D157" i="3" l="1"/>
  <c r="A157" i="5" s="1"/>
  <c r="C157" i="3"/>
  <c r="B157" i="5" s="1"/>
  <c r="B158" i="3" a="1"/>
  <c r="B158" i="3" s="1"/>
  <c r="E156" i="5"/>
  <c r="D156" i="5"/>
  <c r="F156" i="5"/>
  <c r="G156" i="5"/>
  <c r="H156" i="5" s="1"/>
  <c r="C156" i="5"/>
  <c r="C158" i="3" l="1"/>
  <c r="B158" i="5" s="1"/>
  <c r="D158" i="3"/>
  <c r="A158" i="5" s="1"/>
  <c r="B159" i="3" a="1"/>
  <c r="B159" i="3" s="1"/>
  <c r="E157" i="5"/>
  <c r="D157" i="5"/>
  <c r="F157" i="5"/>
  <c r="C157" i="5"/>
  <c r="G157" i="5"/>
  <c r="H157" i="5" s="1"/>
  <c r="B160" i="3" l="1" a="1"/>
  <c r="B160" i="3" s="1"/>
  <c r="C159" i="3"/>
  <c r="B159" i="5" s="1"/>
  <c r="D159" i="3"/>
  <c r="A159" i="5" s="1"/>
  <c r="G158" i="5"/>
  <c r="H158" i="5" s="1"/>
  <c r="C158" i="5"/>
  <c r="E158" i="5"/>
  <c r="D158" i="5"/>
  <c r="F158" i="5"/>
  <c r="C159" i="5" l="1"/>
  <c r="G159" i="5"/>
  <c r="H159" i="5" s="1"/>
  <c r="F159" i="5"/>
  <c r="D159" i="5"/>
  <c r="E159" i="5"/>
  <c r="D160" i="3"/>
  <c r="A160" i="5" s="1"/>
  <c r="C160" i="3"/>
  <c r="B160" i="5" s="1"/>
  <c r="B161" i="3" a="1"/>
  <c r="B161" i="3" s="1"/>
  <c r="B162" i="3" l="1" a="1"/>
  <c r="B162" i="3" s="1"/>
  <c r="D161" i="3"/>
  <c r="A161" i="5" s="1"/>
  <c r="C161" i="3"/>
  <c r="B161" i="5" s="1"/>
  <c r="D160" i="5"/>
  <c r="E160" i="5"/>
  <c r="F160" i="5"/>
  <c r="C160" i="5"/>
  <c r="G160" i="5"/>
  <c r="H160" i="5" s="1"/>
  <c r="E161" i="5" l="1"/>
  <c r="D161" i="5"/>
  <c r="F161" i="5"/>
  <c r="C161" i="5"/>
  <c r="G161" i="5"/>
  <c r="H161" i="5" s="1"/>
  <c r="D162" i="3"/>
  <c r="A162" i="5" s="1"/>
  <c r="C162" i="3"/>
  <c r="B162" i="5" s="1"/>
  <c r="B163" i="3" a="1"/>
  <c r="B163" i="3" s="1"/>
  <c r="G162" i="5" l="1"/>
  <c r="H162" i="5" s="1"/>
  <c r="C162" i="5"/>
  <c r="E162" i="5"/>
  <c r="D162" i="5"/>
  <c r="F162" i="5"/>
  <c r="D163" i="3"/>
  <c r="A163" i="5" s="1"/>
  <c r="C163" i="3"/>
  <c r="B163" i="5" s="1"/>
  <c r="B164" i="3" a="1"/>
  <c r="B164" i="3" s="1"/>
  <c r="E163" i="5" l="1"/>
  <c r="D163" i="5"/>
  <c r="F163" i="5"/>
  <c r="D164" i="3"/>
  <c r="A164" i="5" s="1"/>
  <c r="C164" i="3"/>
  <c r="B164" i="5" s="1"/>
  <c r="B165" i="3" a="1"/>
  <c r="B165" i="3" s="1"/>
  <c r="C163" i="5"/>
  <c r="G163" i="5"/>
  <c r="H163" i="5" s="1"/>
  <c r="D165" i="3" l="1"/>
  <c r="A165" i="5" s="1"/>
  <c r="C165" i="3"/>
  <c r="B165" i="5" s="1"/>
  <c r="B166" i="3" a="1"/>
  <c r="B166" i="3" s="1"/>
  <c r="D164" i="5"/>
  <c r="F164" i="5"/>
  <c r="E164" i="5"/>
  <c r="G164" i="5"/>
  <c r="H164" i="5" s="1"/>
  <c r="C164" i="5"/>
  <c r="C166" i="3" l="1"/>
  <c r="B166" i="5" s="1"/>
  <c r="D166" i="3"/>
  <c r="A166" i="5" s="1"/>
  <c r="B167" i="3" a="1"/>
  <c r="B167" i="3" s="1"/>
  <c r="D165" i="5"/>
  <c r="E165" i="5"/>
  <c r="F165" i="5"/>
  <c r="C165" i="5"/>
  <c r="G165" i="5"/>
  <c r="H165" i="5" s="1"/>
  <c r="D167" i="3" l="1"/>
  <c r="A167" i="5" s="1"/>
  <c r="C167" i="3"/>
  <c r="B167" i="5" s="1"/>
  <c r="B168" i="3" a="1"/>
  <c r="B168" i="3" s="1"/>
  <c r="C166" i="5"/>
  <c r="G166" i="5"/>
  <c r="H166" i="5" s="1"/>
  <c r="D166" i="5"/>
  <c r="E166" i="5"/>
  <c r="F166" i="5"/>
  <c r="C168" i="3" l="1"/>
  <c r="B168" i="5" s="1"/>
  <c r="D168" i="3"/>
  <c r="A168" i="5" s="1"/>
  <c r="B169" i="3" a="1"/>
  <c r="B169" i="3" s="1"/>
  <c r="E167" i="5"/>
  <c r="F167" i="5"/>
  <c r="D167" i="5"/>
  <c r="C167" i="5"/>
  <c r="G167" i="5"/>
  <c r="H167" i="5" s="1"/>
  <c r="D169" i="3" l="1"/>
  <c r="A169" i="5" s="1"/>
  <c r="C169" i="3"/>
  <c r="B169" i="5" s="1"/>
  <c r="B170" i="3" a="1"/>
  <c r="B170" i="3" s="1"/>
  <c r="G168" i="5"/>
  <c r="H168" i="5" s="1"/>
  <c r="C168" i="5"/>
  <c r="E168" i="5"/>
  <c r="F168" i="5"/>
  <c r="D168" i="5"/>
  <c r="C169" i="5" l="1"/>
  <c r="G169" i="5"/>
  <c r="H169" i="5" s="1"/>
  <c r="C170" i="3"/>
  <c r="B170" i="5" s="1"/>
  <c r="D170" i="3"/>
  <c r="A170" i="5" s="1"/>
  <c r="B171" i="3" a="1"/>
  <c r="B171" i="3" s="1"/>
  <c r="F169" i="5"/>
  <c r="D169" i="5"/>
  <c r="E169" i="5"/>
  <c r="D171" i="3" l="1"/>
  <c r="A171" i="5" s="1"/>
  <c r="C171" i="3"/>
  <c r="B171" i="5" s="1"/>
  <c r="B172" i="3" a="1"/>
  <c r="B172" i="3" s="1"/>
  <c r="C170" i="5"/>
  <c r="G170" i="5"/>
  <c r="H170" i="5" s="1"/>
  <c r="F170" i="5"/>
  <c r="D170" i="5"/>
  <c r="E170" i="5"/>
  <c r="B173" i="3" l="1" a="1"/>
  <c r="B173" i="3" s="1"/>
  <c r="C172" i="3"/>
  <c r="B172" i="5" s="1"/>
  <c r="D172" i="3"/>
  <c r="A172" i="5" s="1"/>
  <c r="D171" i="5"/>
  <c r="F171" i="5"/>
  <c r="E171" i="5"/>
  <c r="C171" i="5"/>
  <c r="G171" i="5"/>
  <c r="H171" i="5" s="1"/>
  <c r="C172" i="5" l="1"/>
  <c r="G172" i="5"/>
  <c r="H172" i="5" s="1"/>
  <c r="E172" i="5"/>
  <c r="F172" i="5"/>
  <c r="D172" i="5"/>
  <c r="D173" i="3"/>
  <c r="A173" i="5" s="1"/>
  <c r="C173" i="3"/>
  <c r="B173" i="5" s="1"/>
  <c r="B174" i="3" a="1"/>
  <c r="B174" i="3" s="1"/>
  <c r="C174" i="3" l="1"/>
  <c r="B174" i="5" s="1"/>
  <c r="D174" i="3"/>
  <c r="A174" i="5" s="1"/>
  <c r="B175" i="3" a="1"/>
  <c r="B175" i="3" s="1"/>
  <c r="F173" i="5"/>
  <c r="E173" i="5"/>
  <c r="D173" i="5"/>
  <c r="G173" i="5"/>
  <c r="H173" i="5" s="1"/>
  <c r="C173" i="5"/>
  <c r="C175" i="3" l="1"/>
  <c r="B175" i="5" s="1"/>
  <c r="D175" i="3"/>
  <c r="A175" i="5" s="1"/>
  <c r="B176" i="3" a="1"/>
  <c r="B176" i="3" s="1"/>
  <c r="C174" i="5"/>
  <c r="G174" i="5"/>
  <c r="H174" i="5" s="1"/>
  <c r="E174" i="5"/>
  <c r="D174" i="5"/>
  <c r="F174" i="5"/>
  <c r="D176" i="3" l="1"/>
  <c r="A176" i="5" s="1"/>
  <c r="C176" i="3"/>
  <c r="B176" i="5" s="1"/>
  <c r="B177" i="3" a="1"/>
  <c r="B177" i="3" s="1"/>
  <c r="C175" i="5"/>
  <c r="G175" i="5"/>
  <c r="H175" i="5" s="1"/>
  <c r="E175" i="5"/>
  <c r="D175" i="5"/>
  <c r="F175" i="5"/>
  <c r="D177" i="3" l="1"/>
  <c r="A177" i="5" s="1"/>
  <c r="C177" i="3"/>
  <c r="B177" i="5" s="1"/>
  <c r="B178" i="3" a="1"/>
  <c r="B178" i="3" s="1"/>
  <c r="D176" i="5"/>
  <c r="F176" i="5"/>
  <c r="E176" i="5"/>
  <c r="C176" i="5"/>
  <c r="G176" i="5"/>
  <c r="H176" i="5" s="1"/>
  <c r="G177" i="5" l="1"/>
  <c r="H177" i="5" s="1"/>
  <c r="C177" i="5"/>
  <c r="C178" i="3"/>
  <c r="B178" i="5" s="1"/>
  <c r="D178" i="3"/>
  <c r="A178" i="5" s="1"/>
  <c r="B179" i="3" a="1"/>
  <c r="B179" i="3" s="1"/>
  <c r="F177" i="5"/>
  <c r="D177" i="5"/>
  <c r="E177" i="5"/>
  <c r="C179" i="3" l="1"/>
  <c r="B179" i="5" s="1"/>
  <c r="D179" i="3"/>
  <c r="A179" i="5" s="1"/>
  <c r="B180" i="3" a="1"/>
  <c r="B180" i="3" s="1"/>
  <c r="G178" i="5"/>
  <c r="H178" i="5" s="1"/>
  <c r="C178" i="5"/>
  <c r="F178" i="5"/>
  <c r="E178" i="5"/>
  <c r="D178" i="5"/>
  <c r="B181" i="3" l="1" a="1"/>
  <c r="B181" i="3" s="1"/>
  <c r="D180" i="3"/>
  <c r="A180" i="5" s="1"/>
  <c r="C180" i="3"/>
  <c r="B180" i="5" s="1"/>
  <c r="C179" i="5"/>
  <c r="G179" i="5"/>
  <c r="H179" i="5" s="1"/>
  <c r="E179" i="5"/>
  <c r="D179" i="5"/>
  <c r="F179" i="5"/>
  <c r="F180" i="5" l="1"/>
  <c r="E180" i="5"/>
  <c r="D180" i="5"/>
  <c r="D181" i="3"/>
  <c r="A181" i="5" s="1"/>
  <c r="C181" i="3"/>
  <c r="B181" i="5" s="1"/>
  <c r="B182" i="3" a="1"/>
  <c r="B182" i="3" s="1"/>
  <c r="C180" i="5"/>
  <c r="G180" i="5"/>
  <c r="H180" i="5" s="1"/>
  <c r="C181" i="5" l="1"/>
  <c r="G181" i="5"/>
  <c r="H181" i="5" s="1"/>
  <c r="D182" i="3"/>
  <c r="A182" i="5" s="1"/>
  <c r="C182" i="3"/>
  <c r="B182" i="5" s="1"/>
  <c r="B183" i="3" a="1"/>
  <c r="B183" i="3" s="1"/>
  <c r="E181" i="5"/>
  <c r="F181" i="5"/>
  <c r="D181" i="5"/>
  <c r="D183" i="3" l="1"/>
  <c r="A183" i="5" s="1"/>
  <c r="C183" i="3"/>
  <c r="B183" i="5" s="1"/>
  <c r="B184" i="3" a="1"/>
  <c r="B184" i="3" s="1"/>
  <c r="F182" i="5"/>
  <c r="E182" i="5"/>
  <c r="D182" i="5"/>
  <c r="C182" i="5"/>
  <c r="G182" i="5"/>
  <c r="H182" i="5" s="1"/>
  <c r="B185" i="3" l="1" a="1"/>
  <c r="B185" i="3" s="1"/>
  <c r="C184" i="3"/>
  <c r="B184" i="5" s="1"/>
  <c r="D184" i="3"/>
  <c r="A184" i="5" s="1"/>
  <c r="D183" i="5"/>
  <c r="F183" i="5"/>
  <c r="E183" i="5"/>
  <c r="C183" i="5"/>
  <c r="G183" i="5"/>
  <c r="H183" i="5" s="1"/>
  <c r="C184" i="5" l="1"/>
  <c r="G184" i="5"/>
  <c r="H184" i="5" s="1"/>
  <c r="F184" i="5"/>
  <c r="D184" i="5"/>
  <c r="E184" i="5"/>
  <c r="D185" i="3"/>
  <c r="A185" i="5" s="1"/>
  <c r="C185" i="3"/>
  <c r="B185" i="5" s="1"/>
  <c r="B186" i="3" a="1"/>
  <c r="B186" i="3" s="1"/>
  <c r="D186" i="3" l="1"/>
  <c r="A186" i="5" s="1"/>
  <c r="C186" i="3"/>
  <c r="B186" i="5" s="1"/>
  <c r="B187" i="3" a="1"/>
  <c r="B187" i="3" s="1"/>
  <c r="F185" i="5"/>
  <c r="D185" i="5"/>
  <c r="E185" i="5"/>
  <c r="C185" i="5"/>
  <c r="G185" i="5"/>
  <c r="H185" i="5" s="1"/>
  <c r="C186" i="5" l="1"/>
  <c r="G186" i="5"/>
  <c r="H186" i="5" s="1"/>
  <c r="B188" i="3" a="1"/>
  <c r="B188" i="3" s="1"/>
  <c r="C187" i="3"/>
  <c r="B187" i="5" s="1"/>
  <c r="D187" i="3"/>
  <c r="A187" i="5" s="1"/>
  <c r="E186" i="5"/>
  <c r="F186" i="5"/>
  <c r="D186" i="5"/>
  <c r="G187" i="5" l="1"/>
  <c r="H187" i="5" s="1"/>
  <c r="C187" i="5"/>
  <c r="D187" i="5"/>
  <c r="F187" i="5"/>
  <c r="E187" i="5"/>
  <c r="D188" i="3"/>
  <c r="A188" i="5" s="1"/>
  <c r="C188" i="3"/>
  <c r="B188" i="5" s="1"/>
  <c r="B189" i="3" a="1"/>
  <c r="B189" i="3" s="1"/>
  <c r="C188" i="5" l="1"/>
  <c r="G188" i="5"/>
  <c r="H188" i="5" s="1"/>
  <c r="B190" i="3" a="1"/>
  <c r="B190" i="3" s="1"/>
  <c r="C189" i="3"/>
  <c r="B189" i="5" s="1"/>
  <c r="D189" i="3"/>
  <c r="A189" i="5" s="1"/>
  <c r="F188" i="5"/>
  <c r="D188" i="5"/>
  <c r="E188" i="5"/>
  <c r="C189" i="5" l="1"/>
  <c r="G189" i="5"/>
  <c r="H189" i="5" s="1"/>
  <c r="F189" i="5"/>
  <c r="E189" i="5"/>
  <c r="D189" i="5"/>
  <c r="C190" i="3"/>
  <c r="B190" i="5" s="1"/>
  <c r="D190" i="3"/>
  <c r="A190" i="5" s="1"/>
  <c r="B191" i="3" a="1"/>
  <c r="B191" i="3" s="1"/>
  <c r="C190" i="5" l="1"/>
  <c r="G190" i="5"/>
  <c r="H190" i="5" s="1"/>
  <c r="F190" i="5"/>
  <c r="D190" i="5"/>
  <c r="E190" i="5"/>
  <c r="B192" i="3" a="1"/>
  <c r="B192" i="3" s="1"/>
  <c r="D191" i="3"/>
  <c r="A191" i="5" s="1"/>
  <c r="C191" i="3"/>
  <c r="B191" i="5" s="1"/>
  <c r="C191" i="5" l="1"/>
  <c r="G191" i="5"/>
  <c r="H191" i="5" s="1"/>
  <c r="D192" i="3"/>
  <c r="A192" i="5" s="1"/>
  <c r="C192" i="3"/>
  <c r="B192" i="5" s="1"/>
  <c r="B193" i="3" a="1"/>
  <c r="B193" i="3" s="1"/>
  <c r="F191" i="5"/>
  <c r="D191" i="5"/>
  <c r="E191" i="5"/>
  <c r="B194" i="3" l="1" a="1"/>
  <c r="B194" i="3" s="1"/>
  <c r="C193" i="3"/>
  <c r="B193" i="5" s="1"/>
  <c r="D193" i="3"/>
  <c r="A193" i="5" s="1"/>
  <c r="E192" i="5"/>
  <c r="D192" i="5"/>
  <c r="F192" i="5"/>
  <c r="C192" i="5"/>
  <c r="G192" i="5"/>
  <c r="H192" i="5" s="1"/>
  <c r="C193" i="5" l="1"/>
  <c r="G193" i="5"/>
  <c r="H193" i="5" s="1"/>
  <c r="E193" i="5"/>
  <c r="F193" i="5"/>
  <c r="D193" i="5"/>
  <c r="C194" i="3"/>
  <c r="B194" i="5" s="1"/>
  <c r="D194" i="3"/>
  <c r="A194" i="5" s="1"/>
  <c r="B195" i="3" a="1"/>
  <c r="B195" i="3" s="1"/>
  <c r="C194" i="5" l="1"/>
  <c r="G194" i="5"/>
  <c r="H194" i="5" s="1"/>
  <c r="B196" i="3" a="1"/>
  <c r="B196" i="3" s="1"/>
  <c r="D195" i="3"/>
  <c r="A195" i="5" s="1"/>
  <c r="C195" i="3"/>
  <c r="B195" i="5" s="1"/>
  <c r="F194" i="5"/>
  <c r="E194" i="5"/>
  <c r="D194" i="5"/>
  <c r="E195" i="5" l="1"/>
  <c r="D195" i="5"/>
  <c r="F195" i="5"/>
  <c r="G195" i="5"/>
  <c r="H195" i="5" s="1"/>
  <c r="C195" i="5"/>
  <c r="D196" i="3"/>
  <c r="A196" i="5" s="1"/>
  <c r="C196" i="3"/>
  <c r="B196" i="5" s="1"/>
  <c r="B197" i="3" a="1"/>
  <c r="B197" i="3" s="1"/>
  <c r="F196" i="5" l="1"/>
  <c r="E196" i="5"/>
  <c r="D196" i="5"/>
  <c r="B198" i="3" a="1"/>
  <c r="B198" i="3" s="1"/>
  <c r="C197" i="3"/>
  <c r="B197" i="5" s="1"/>
  <c r="D197" i="3"/>
  <c r="A197" i="5" s="1"/>
  <c r="G196" i="5"/>
  <c r="H196" i="5" s="1"/>
  <c r="C196" i="5"/>
  <c r="C197" i="5" l="1"/>
  <c r="G197" i="5"/>
  <c r="H197" i="5" s="1"/>
  <c r="E197" i="5"/>
  <c r="F197" i="5"/>
  <c r="D197" i="5"/>
  <c r="C198" i="3"/>
  <c r="B198" i="5" s="1"/>
  <c r="D198" i="3"/>
  <c r="A198" i="5" s="1"/>
  <c r="B199" i="3" a="1"/>
  <c r="B199" i="3" s="1"/>
  <c r="E198" i="5" l="1"/>
  <c r="F198" i="5"/>
  <c r="D198" i="5"/>
  <c r="C198" i="5"/>
  <c r="G198" i="5"/>
  <c r="H198" i="5" s="1"/>
  <c r="D199" i="3"/>
  <c r="A199" i="5" s="1"/>
  <c r="C199" i="3"/>
  <c r="B199" i="5" s="1"/>
  <c r="B200" i="3" a="1"/>
  <c r="B200" i="3" s="1"/>
  <c r="C199" i="5" l="1"/>
  <c r="G199" i="5"/>
  <c r="H199" i="5" s="1"/>
  <c r="D200" i="3"/>
  <c r="A200" i="5" s="1"/>
  <c r="C200" i="3"/>
  <c r="B200" i="5" s="1"/>
  <c r="B201" i="3" a="1"/>
  <c r="B201" i="3" s="1"/>
  <c r="D199" i="5"/>
  <c r="F199" i="5"/>
  <c r="E199" i="5"/>
  <c r="C201" i="3" l="1"/>
  <c r="B201" i="5" s="1"/>
  <c r="D201" i="3"/>
  <c r="A201" i="5" s="1"/>
  <c r="B202" i="3" a="1"/>
  <c r="B202" i="3" s="1"/>
  <c r="F200" i="5"/>
  <c r="E200" i="5"/>
  <c r="D200" i="5"/>
  <c r="G200" i="5"/>
  <c r="H200" i="5" s="1"/>
  <c r="C200" i="5"/>
  <c r="B203" i="3" l="1" a="1"/>
  <c r="B203" i="3" s="1"/>
  <c r="D202" i="3"/>
  <c r="A202" i="5" s="1"/>
  <c r="C202" i="3"/>
  <c r="B202" i="5" s="1"/>
  <c r="G201" i="5"/>
  <c r="H201" i="5" s="1"/>
  <c r="C201" i="5"/>
  <c r="E201" i="5"/>
  <c r="D201" i="5"/>
  <c r="F201" i="5"/>
  <c r="E202" i="5" l="1"/>
  <c r="F202" i="5"/>
  <c r="D202" i="5"/>
  <c r="C202" i="5"/>
  <c r="G202" i="5"/>
  <c r="H202" i="5" s="1"/>
  <c r="D203" i="3"/>
  <c r="A203" i="5" s="1"/>
  <c r="C203" i="3"/>
  <c r="B203" i="5" s="1"/>
  <c r="B204" i="3" a="1"/>
  <c r="B204" i="3" s="1"/>
  <c r="F203" i="5" l="1"/>
  <c r="E203" i="5"/>
  <c r="D203" i="5"/>
  <c r="C203" i="5"/>
  <c r="G203" i="5"/>
  <c r="H203" i="5" s="1"/>
  <c r="D204" i="3"/>
  <c r="A204" i="5" s="1"/>
  <c r="C204" i="3"/>
  <c r="B204" i="5" s="1"/>
  <c r="B205" i="3" a="1"/>
  <c r="B205" i="3" s="1"/>
  <c r="D205" i="3" l="1"/>
  <c r="A205" i="5" s="1"/>
  <c r="C205" i="3"/>
  <c r="B205" i="5" s="1"/>
  <c r="B206" i="3" a="1"/>
  <c r="B206" i="3" s="1"/>
  <c r="E204" i="5"/>
  <c r="F204" i="5"/>
  <c r="D204" i="5"/>
  <c r="C204" i="5"/>
  <c r="G204" i="5"/>
  <c r="H204" i="5" s="1"/>
  <c r="C206" i="3" l="1"/>
  <c r="B206" i="5" s="1"/>
  <c r="D206" i="3"/>
  <c r="A206" i="5" s="1"/>
  <c r="B207" i="3" a="1"/>
  <c r="B207" i="3" s="1"/>
  <c r="E205" i="5"/>
  <c r="F205" i="5"/>
  <c r="D205" i="5"/>
  <c r="C205" i="5"/>
  <c r="G205" i="5"/>
  <c r="H205" i="5" s="1"/>
  <c r="D206" i="5" l="1"/>
  <c r="F206" i="5"/>
  <c r="E206" i="5"/>
  <c r="D207" i="3"/>
  <c r="A207" i="5" s="1"/>
  <c r="C207" i="3"/>
  <c r="B207" i="5" s="1"/>
  <c r="B208" i="3" a="1"/>
  <c r="B208" i="3" s="1"/>
  <c r="C206" i="5"/>
  <c r="G206" i="5"/>
  <c r="H206" i="5" s="1"/>
  <c r="D208" i="3" l="1"/>
  <c r="A208" i="5" s="1"/>
  <c r="C208" i="3"/>
  <c r="B208" i="5" s="1"/>
  <c r="B209" i="3" a="1"/>
  <c r="B209" i="3" s="1"/>
  <c r="F207" i="5"/>
  <c r="D207" i="5"/>
  <c r="E207" i="5"/>
  <c r="G207" i="5"/>
  <c r="H207" i="5" s="1"/>
  <c r="C207" i="5"/>
  <c r="C209" i="3" l="1"/>
  <c r="B209" i="5" s="1"/>
  <c r="D209" i="3"/>
  <c r="A209" i="5" s="1"/>
  <c r="B210" i="3" a="1"/>
  <c r="B210" i="3" s="1"/>
  <c r="F208" i="5"/>
  <c r="D208" i="5"/>
  <c r="E208" i="5"/>
  <c r="C208" i="5"/>
  <c r="G208" i="5"/>
  <c r="H208" i="5" s="1"/>
  <c r="D210" i="3" l="1"/>
  <c r="A210" i="5" s="1"/>
  <c r="C210" i="3"/>
  <c r="B210" i="5" s="1"/>
  <c r="B211" i="3" a="1"/>
  <c r="B211" i="3" s="1"/>
  <c r="C209" i="5"/>
  <c r="G209" i="5"/>
  <c r="H209" i="5" s="1"/>
  <c r="F209" i="5"/>
  <c r="E209" i="5"/>
  <c r="D209" i="5"/>
  <c r="C211" i="3" l="1"/>
  <c r="B211" i="5" s="1"/>
  <c r="D211" i="3"/>
  <c r="A211" i="5" s="1"/>
  <c r="B212" i="3" a="1"/>
  <c r="B212" i="3" s="1"/>
  <c r="F210" i="5"/>
  <c r="E210" i="5"/>
  <c r="D210" i="5"/>
  <c r="C210" i="5"/>
  <c r="G210" i="5"/>
  <c r="H210" i="5" s="1"/>
  <c r="D211" i="5" l="1"/>
  <c r="E211" i="5"/>
  <c r="F211" i="5"/>
  <c r="B213" i="3" a="1"/>
  <c r="B213" i="3" s="1"/>
  <c r="C212" i="3"/>
  <c r="B212" i="5" s="1"/>
  <c r="D212" i="3"/>
  <c r="A212" i="5" s="1"/>
  <c r="G211" i="5"/>
  <c r="H211" i="5" s="1"/>
  <c r="C211" i="5"/>
  <c r="C212" i="5" l="1"/>
  <c r="G212" i="5"/>
  <c r="H212" i="5" s="1"/>
  <c r="D212" i="5"/>
  <c r="E212" i="5"/>
  <c r="F212" i="5"/>
  <c r="D213" i="3"/>
  <c r="A213" i="5" s="1"/>
  <c r="C213" i="3"/>
  <c r="B213" i="5" s="1"/>
  <c r="B214" i="3" a="1"/>
  <c r="B214" i="3" s="1"/>
  <c r="D214" i="3" l="1"/>
  <c r="A214" i="5" s="1"/>
  <c r="C214" i="3"/>
  <c r="B214" i="5" s="1"/>
  <c r="B215" i="3" a="1"/>
  <c r="B215" i="3" s="1"/>
  <c r="E213" i="5"/>
  <c r="F213" i="5"/>
  <c r="D213" i="5"/>
  <c r="C213" i="5"/>
  <c r="G213" i="5"/>
  <c r="H213" i="5" s="1"/>
  <c r="B216" i="3" l="1" a="1"/>
  <c r="B216" i="3" s="1"/>
  <c r="D215" i="3"/>
  <c r="A215" i="5" s="1"/>
  <c r="C215" i="3"/>
  <c r="B215" i="5" s="1"/>
  <c r="F214" i="5"/>
  <c r="D214" i="5"/>
  <c r="E214" i="5"/>
  <c r="C214" i="5"/>
  <c r="G214" i="5"/>
  <c r="H214" i="5" s="1"/>
  <c r="D215" i="5" l="1"/>
  <c r="E215" i="5"/>
  <c r="F215" i="5"/>
  <c r="G215" i="5"/>
  <c r="H215" i="5" s="1"/>
  <c r="C215" i="5"/>
  <c r="C216" i="3"/>
  <c r="B216" i="5" s="1"/>
  <c r="D216" i="3"/>
  <c r="A216" i="5" s="1"/>
  <c r="B217" i="3" a="1"/>
  <c r="B217" i="3" s="1"/>
  <c r="D217" i="3" l="1"/>
  <c r="A217" i="5" s="1"/>
  <c r="C217" i="3"/>
  <c r="B217" i="5" s="1"/>
  <c r="B218" i="3" a="1"/>
  <c r="B218" i="3" s="1"/>
  <c r="D216" i="5"/>
  <c r="F216" i="5"/>
  <c r="E216" i="5"/>
  <c r="G216" i="5"/>
  <c r="H216" i="5" s="1"/>
  <c r="C216" i="5"/>
  <c r="C218" i="3" l="1"/>
  <c r="B218" i="5" s="1"/>
  <c r="D218" i="3"/>
  <c r="A218" i="5" s="1"/>
  <c r="B219" i="3" a="1"/>
  <c r="B219" i="3" s="1"/>
  <c r="F217" i="5"/>
  <c r="E217" i="5"/>
  <c r="D217" i="5"/>
  <c r="C217" i="5"/>
  <c r="G217" i="5"/>
  <c r="H217" i="5" s="1"/>
  <c r="B220" i="3" l="1" a="1"/>
  <c r="B220" i="3" s="1"/>
  <c r="D219" i="3"/>
  <c r="A219" i="5" s="1"/>
  <c r="C219" i="3"/>
  <c r="B219" i="5" s="1"/>
  <c r="G218" i="5"/>
  <c r="H218" i="5" s="1"/>
  <c r="C218" i="5"/>
  <c r="D218" i="5"/>
  <c r="F218" i="5"/>
  <c r="E218" i="5"/>
  <c r="G219" i="5" l="1"/>
  <c r="H219" i="5" s="1"/>
  <c r="C219" i="5"/>
  <c r="D220" i="3"/>
  <c r="A220" i="5" s="1"/>
  <c r="C220" i="3"/>
  <c r="B220" i="5" s="1"/>
  <c r="B221" i="3" a="1"/>
  <c r="B221" i="3" s="1"/>
  <c r="F219" i="5"/>
  <c r="D219" i="5"/>
  <c r="E219" i="5"/>
  <c r="D221" i="3" l="1"/>
  <c r="A221" i="5" s="1"/>
  <c r="C221" i="3"/>
  <c r="B221" i="5" s="1"/>
  <c r="B222" i="3" a="1"/>
  <c r="B222" i="3" s="1"/>
  <c r="F220" i="5"/>
  <c r="E220" i="5"/>
  <c r="D220" i="5"/>
  <c r="G220" i="5"/>
  <c r="H220" i="5" s="1"/>
  <c r="C220" i="5"/>
  <c r="D222" i="3" l="1"/>
  <c r="A222" i="5" s="1"/>
  <c r="C222" i="3"/>
  <c r="B222" i="5" s="1"/>
  <c r="B223" i="3" a="1"/>
  <c r="B223" i="3" s="1"/>
  <c r="E221" i="5"/>
  <c r="D221" i="5"/>
  <c r="F221" i="5"/>
  <c r="G221" i="5"/>
  <c r="H221" i="5" s="1"/>
  <c r="C221" i="5"/>
  <c r="C223" i="3" l="1"/>
  <c r="B223" i="5" s="1"/>
  <c r="D223" i="3"/>
  <c r="A223" i="5" s="1"/>
  <c r="B224" i="3" a="1"/>
  <c r="B224" i="3" s="1"/>
  <c r="F222" i="5"/>
  <c r="E222" i="5"/>
  <c r="D222" i="5"/>
  <c r="G222" i="5"/>
  <c r="H222" i="5" s="1"/>
  <c r="C222" i="5"/>
  <c r="B225" i="3" l="1" a="1"/>
  <c r="B225" i="3" s="1"/>
  <c r="D224" i="3"/>
  <c r="A224" i="5" s="1"/>
  <c r="C224" i="3"/>
  <c r="B224" i="5" s="1"/>
  <c r="G223" i="5"/>
  <c r="H223" i="5" s="1"/>
  <c r="C223" i="5"/>
  <c r="F223" i="5"/>
  <c r="D223" i="5"/>
  <c r="E223" i="5"/>
  <c r="E224" i="5" l="1"/>
  <c r="D224" i="5"/>
  <c r="F224" i="5"/>
  <c r="G224" i="5"/>
  <c r="H224" i="5" s="1"/>
  <c r="C224" i="5"/>
  <c r="D225" i="3"/>
  <c r="A225" i="5" s="1"/>
  <c r="C225" i="3"/>
  <c r="B225" i="5" s="1"/>
  <c r="B226" i="3" a="1"/>
  <c r="B226" i="3" s="1"/>
  <c r="D226" i="3" l="1"/>
  <c r="A226" i="5" s="1"/>
  <c r="C226" i="3"/>
  <c r="B226" i="5" s="1"/>
  <c r="B227" i="3" a="1"/>
  <c r="B227" i="3" s="1"/>
  <c r="E225" i="5"/>
  <c r="D225" i="5"/>
  <c r="F225" i="5"/>
  <c r="G225" i="5"/>
  <c r="H225" i="5" s="1"/>
  <c r="C225" i="5"/>
  <c r="B228" i="3" l="1" a="1"/>
  <c r="B228" i="3" s="1"/>
  <c r="C227" i="3"/>
  <c r="B227" i="5" s="1"/>
  <c r="D227" i="3"/>
  <c r="A227" i="5" s="1"/>
  <c r="F226" i="5"/>
  <c r="E226" i="5"/>
  <c r="D226" i="5"/>
  <c r="G226" i="5"/>
  <c r="H226" i="5" s="1"/>
  <c r="C226" i="5"/>
  <c r="G227" i="5" l="1"/>
  <c r="H227" i="5" s="1"/>
  <c r="C227" i="5"/>
  <c r="E227" i="5"/>
  <c r="F227" i="5"/>
  <c r="D227" i="5"/>
  <c r="C228" i="3"/>
  <c r="B228" i="5" s="1"/>
  <c r="D228" i="3"/>
  <c r="A228" i="5" s="1"/>
  <c r="B229" i="3" a="1"/>
  <c r="B229" i="3" s="1"/>
  <c r="C229" i="3" l="1"/>
  <c r="B229" i="5" s="1"/>
  <c r="D229" i="3"/>
  <c r="A229" i="5" s="1"/>
  <c r="B230" i="3" a="1"/>
  <c r="B230" i="3" s="1"/>
  <c r="D228" i="5"/>
  <c r="F228" i="5"/>
  <c r="E228" i="5"/>
  <c r="C228" i="5"/>
  <c r="G228" i="5"/>
  <c r="H228" i="5" s="1"/>
  <c r="C230" i="3" l="1"/>
  <c r="B230" i="5" s="1"/>
  <c r="D230" i="3"/>
  <c r="A230" i="5" s="1"/>
  <c r="B231" i="3" a="1"/>
  <c r="B231" i="3" s="1"/>
  <c r="G229" i="5"/>
  <c r="H229" i="5" s="1"/>
  <c r="C229" i="5"/>
  <c r="E229" i="5"/>
  <c r="F229" i="5"/>
  <c r="D229" i="5"/>
  <c r="B232" i="3" l="1" a="1"/>
  <c r="B232" i="3" s="1"/>
  <c r="C231" i="3"/>
  <c r="B231" i="5" s="1"/>
  <c r="D231" i="3"/>
  <c r="A231" i="5" s="1"/>
  <c r="G230" i="5"/>
  <c r="H230" i="5" s="1"/>
  <c r="C230" i="5"/>
  <c r="D230" i="5"/>
  <c r="E230" i="5"/>
  <c r="F230" i="5"/>
  <c r="G231" i="5" l="1"/>
  <c r="H231" i="5" s="1"/>
  <c r="C231" i="5"/>
  <c r="F231" i="5"/>
  <c r="E231" i="5"/>
  <c r="D231" i="5"/>
  <c r="D232" i="3"/>
  <c r="A232" i="5" s="1"/>
  <c r="C232" i="3"/>
  <c r="B232" i="5" s="1"/>
  <c r="B233" i="3" a="1"/>
  <c r="B233" i="3" s="1"/>
  <c r="C233" i="3" l="1"/>
  <c r="B233" i="5" s="1"/>
  <c r="D233" i="3"/>
  <c r="A233" i="5" s="1"/>
  <c r="B234" i="3" a="1"/>
  <c r="B234" i="3" s="1"/>
  <c r="F232" i="5"/>
  <c r="D232" i="5"/>
  <c r="E232" i="5"/>
  <c r="G232" i="5"/>
  <c r="H232" i="5" s="1"/>
  <c r="C232" i="5"/>
  <c r="D234" i="3" l="1"/>
  <c r="A234" i="5" s="1"/>
  <c r="C234" i="3"/>
  <c r="B234" i="5" s="1"/>
  <c r="B235" i="3" a="1"/>
  <c r="B235" i="3" s="1"/>
  <c r="C233" i="5"/>
  <c r="G233" i="5"/>
  <c r="H233" i="5" s="1"/>
  <c r="F233" i="5"/>
  <c r="D233" i="5"/>
  <c r="E233" i="5"/>
  <c r="B236" i="3" l="1" a="1"/>
  <c r="B236" i="3" s="1"/>
  <c r="C235" i="3"/>
  <c r="B235" i="5" s="1"/>
  <c r="D235" i="3"/>
  <c r="A235" i="5" s="1"/>
  <c r="F234" i="5"/>
  <c r="E234" i="5"/>
  <c r="D234" i="5"/>
  <c r="C234" i="5"/>
  <c r="G234" i="5"/>
  <c r="H234" i="5" s="1"/>
  <c r="G235" i="5" l="1"/>
  <c r="H235" i="5" s="1"/>
  <c r="C235" i="5"/>
  <c r="F235" i="5"/>
  <c r="D235" i="5"/>
  <c r="E235" i="5"/>
  <c r="D236" i="3"/>
  <c r="A236" i="5" s="1"/>
  <c r="C236" i="3"/>
  <c r="B236" i="5" s="1"/>
  <c r="B237" i="3" a="1"/>
  <c r="B237" i="3" s="1"/>
  <c r="D236" i="5" l="1"/>
  <c r="F236" i="5"/>
  <c r="E236" i="5"/>
  <c r="C237" i="3"/>
  <c r="B237" i="5" s="1"/>
  <c r="D237" i="3"/>
  <c r="A237" i="5" s="1"/>
  <c r="B238" i="3" a="1"/>
  <c r="B238" i="3" s="1"/>
  <c r="G236" i="5"/>
  <c r="H236" i="5" s="1"/>
  <c r="C236" i="5"/>
  <c r="C238" i="3" l="1"/>
  <c r="B238" i="5" s="1"/>
  <c r="D238" i="3"/>
  <c r="A238" i="5" s="1"/>
  <c r="B239" i="3" a="1"/>
  <c r="B239" i="3" s="1"/>
  <c r="C237" i="5"/>
  <c r="G237" i="5"/>
  <c r="H237" i="5" s="1"/>
  <c r="D237" i="5"/>
  <c r="F237" i="5"/>
  <c r="E237" i="5"/>
  <c r="D239" i="3" l="1"/>
  <c r="A239" i="5" s="1"/>
  <c r="C239" i="3"/>
  <c r="B239" i="5" s="1"/>
  <c r="B240" i="3" a="1"/>
  <c r="B240" i="3" s="1"/>
  <c r="C238" i="5"/>
  <c r="G238" i="5"/>
  <c r="H238" i="5" s="1"/>
  <c r="E238" i="5"/>
  <c r="F238" i="5"/>
  <c r="D238" i="5"/>
  <c r="D240" i="3" l="1"/>
  <c r="A240" i="5" s="1"/>
  <c r="C240" i="3"/>
  <c r="B240" i="5" s="1"/>
  <c r="B241" i="3" a="1"/>
  <c r="B241" i="3" s="1"/>
  <c r="E239" i="5"/>
  <c r="F239" i="5"/>
  <c r="D239" i="5"/>
  <c r="C239" i="5"/>
  <c r="G239" i="5"/>
  <c r="H239" i="5" s="1"/>
  <c r="C241" i="3" l="1"/>
  <c r="B241" i="5" s="1"/>
  <c r="D241" i="3"/>
  <c r="A241" i="5" s="1"/>
  <c r="B242" i="3" a="1"/>
  <c r="B242" i="3" s="1"/>
  <c r="F240" i="5"/>
  <c r="D240" i="5"/>
  <c r="E240" i="5"/>
  <c r="C240" i="5"/>
  <c r="G240" i="5"/>
  <c r="H240" i="5" s="1"/>
  <c r="B243" i="3" l="1" a="1"/>
  <c r="B243" i="3" s="1"/>
  <c r="C242" i="3"/>
  <c r="B242" i="5" s="1"/>
  <c r="D242" i="3"/>
  <c r="A242" i="5" s="1"/>
  <c r="G241" i="5"/>
  <c r="H241" i="5" s="1"/>
  <c r="C241" i="5"/>
  <c r="D241" i="5"/>
  <c r="E241" i="5"/>
  <c r="F241" i="5"/>
  <c r="G242" i="5" l="1"/>
  <c r="H242" i="5" s="1"/>
  <c r="C242" i="5"/>
  <c r="E242" i="5"/>
  <c r="D242" i="5"/>
  <c r="F242" i="5"/>
  <c r="D243" i="3"/>
  <c r="A243" i="5" s="1"/>
  <c r="C243" i="3"/>
  <c r="B243" i="5" s="1"/>
  <c r="B244" i="3" a="1"/>
  <c r="B244" i="3" s="1"/>
  <c r="C243" i="5" l="1"/>
  <c r="G243" i="5"/>
  <c r="H243" i="5" s="1"/>
  <c r="C244" i="3"/>
  <c r="B244" i="5" s="1"/>
  <c r="D244" i="3"/>
  <c r="A244" i="5" s="1"/>
  <c r="B245" i="3" a="1"/>
  <c r="B245" i="3" s="1"/>
  <c r="E243" i="5"/>
  <c r="F243" i="5"/>
  <c r="D243" i="5"/>
  <c r="C245" i="3" l="1"/>
  <c r="B245" i="5" s="1"/>
  <c r="D245" i="3"/>
  <c r="A245" i="5" s="1"/>
  <c r="B246" i="3" a="1"/>
  <c r="B246" i="3" s="1"/>
  <c r="C244" i="5"/>
  <c r="G244" i="5"/>
  <c r="H244" i="5" s="1"/>
  <c r="D244" i="5"/>
  <c r="E244" i="5"/>
  <c r="F244" i="5"/>
  <c r="C246" i="3" l="1"/>
  <c r="B246" i="5" s="1"/>
  <c r="D246" i="3"/>
  <c r="A246" i="5" s="1"/>
  <c r="B247" i="3" a="1"/>
  <c r="B247" i="3" s="1"/>
  <c r="G245" i="5"/>
  <c r="H245" i="5" s="1"/>
  <c r="C245" i="5"/>
  <c r="D245" i="5"/>
  <c r="F245" i="5"/>
  <c r="E245" i="5"/>
  <c r="C247" i="3" l="1"/>
  <c r="B247" i="5" s="1"/>
  <c r="D247" i="3"/>
  <c r="A247" i="5" s="1"/>
  <c r="B248" i="3" a="1"/>
  <c r="B248" i="3" s="1"/>
  <c r="G246" i="5"/>
  <c r="H246" i="5" s="1"/>
  <c r="C246" i="5"/>
  <c r="F246" i="5"/>
  <c r="D246" i="5"/>
  <c r="E246" i="5"/>
  <c r="D248" i="3" l="1"/>
  <c r="A248" i="5" s="1"/>
  <c r="C248" i="3"/>
  <c r="B248" i="5" s="1"/>
  <c r="B249" i="3" a="1"/>
  <c r="B249" i="3" s="1"/>
  <c r="C247" i="5"/>
  <c r="G247" i="5"/>
  <c r="H247" i="5" s="1"/>
  <c r="F247" i="5"/>
  <c r="D247" i="5"/>
  <c r="E247" i="5"/>
  <c r="D249" i="3" l="1"/>
  <c r="A249" i="5" s="1"/>
  <c r="C249" i="3"/>
  <c r="B249" i="5" s="1"/>
  <c r="B250" i="3" a="1"/>
  <c r="B250" i="3" s="1"/>
  <c r="D248" i="5"/>
  <c r="F248" i="5"/>
  <c r="E248" i="5"/>
  <c r="G248" i="5"/>
  <c r="H248" i="5" s="1"/>
  <c r="C248" i="5"/>
  <c r="D250" i="3" l="1"/>
  <c r="A250" i="5" s="1"/>
  <c r="C250" i="3"/>
  <c r="B250" i="5" s="1"/>
  <c r="B251" i="3" a="1"/>
  <c r="B251" i="3" s="1"/>
  <c r="D249" i="5"/>
  <c r="F249" i="5"/>
  <c r="E249" i="5"/>
  <c r="G249" i="5"/>
  <c r="H249" i="5" s="1"/>
  <c r="C249" i="5"/>
  <c r="C251" i="3" l="1"/>
  <c r="B251" i="5" s="1"/>
  <c r="D251" i="3"/>
  <c r="A251" i="5" s="1"/>
  <c r="B252" i="3" a="1"/>
  <c r="B252" i="3" s="1"/>
  <c r="E250" i="5"/>
  <c r="F250" i="5"/>
  <c r="D250" i="5"/>
  <c r="C250" i="5"/>
  <c r="G250" i="5"/>
  <c r="H250" i="5" s="1"/>
  <c r="C252" i="3" l="1"/>
  <c r="B252" i="5" s="1"/>
  <c r="D252" i="3"/>
  <c r="A252" i="5" s="1"/>
  <c r="B253" i="3" a="1"/>
  <c r="B253" i="3" s="1"/>
  <c r="C251" i="5"/>
  <c r="G251" i="5"/>
  <c r="H251" i="5" s="1"/>
  <c r="D251" i="5"/>
  <c r="F251" i="5"/>
  <c r="E251" i="5"/>
  <c r="D253" i="3" l="1"/>
  <c r="A253" i="5" s="1"/>
  <c r="C253" i="3"/>
  <c r="B253" i="5" s="1"/>
  <c r="B254" i="3" a="1"/>
  <c r="B254" i="3" s="1"/>
  <c r="C252" i="5"/>
  <c r="G252" i="5"/>
  <c r="H252" i="5" s="1"/>
  <c r="E252" i="5"/>
  <c r="F252" i="5"/>
  <c r="D252" i="5"/>
  <c r="B255" i="3" l="1" a="1"/>
  <c r="B255" i="3" s="1"/>
  <c r="D254" i="3"/>
  <c r="A254" i="5" s="1"/>
  <c r="C254" i="3"/>
  <c r="B254" i="5" s="1"/>
  <c r="E253" i="5"/>
  <c r="F253" i="5"/>
  <c r="D253" i="5"/>
  <c r="G253" i="5"/>
  <c r="H253" i="5" s="1"/>
  <c r="C253" i="5"/>
  <c r="D255" i="3" l="1"/>
  <c r="A255" i="5" s="1"/>
  <c r="C255" i="3"/>
  <c r="B255" i="5" s="1"/>
  <c r="B256" i="3" a="1"/>
  <c r="B256" i="3" s="1"/>
  <c r="F254" i="5"/>
  <c r="E254" i="5"/>
  <c r="D254" i="5"/>
  <c r="G254" i="5"/>
  <c r="H254" i="5" s="1"/>
  <c r="C254" i="5"/>
  <c r="D256" i="3" l="1"/>
  <c r="A256" i="5" s="1"/>
  <c r="C256" i="3"/>
  <c r="B256" i="5" s="1"/>
  <c r="B257" i="3" a="1"/>
  <c r="B257" i="3" s="1"/>
  <c r="F255" i="5"/>
  <c r="D255" i="5"/>
  <c r="E255" i="5"/>
  <c r="G255" i="5"/>
  <c r="H255" i="5" s="1"/>
  <c r="C255" i="5"/>
  <c r="C257" i="3" l="1"/>
  <c r="B257" i="5" s="1"/>
  <c r="D257" i="3"/>
  <c r="A257" i="5" s="1"/>
  <c r="B258" i="3" a="1"/>
  <c r="B258" i="3" s="1"/>
  <c r="F256" i="5"/>
  <c r="D256" i="5"/>
  <c r="E256" i="5"/>
  <c r="G256" i="5"/>
  <c r="H256" i="5" s="1"/>
  <c r="C256" i="5"/>
  <c r="C258" i="3" l="1"/>
  <c r="B258" i="5" s="1"/>
  <c r="D258" i="3"/>
  <c r="A258" i="5" s="1"/>
  <c r="B259" i="3" a="1"/>
  <c r="B259" i="3" s="1"/>
  <c r="C257" i="5"/>
  <c r="G257" i="5"/>
  <c r="H257" i="5" s="1"/>
  <c r="F257" i="5"/>
  <c r="E257" i="5"/>
  <c r="D257" i="5"/>
  <c r="D259" i="3" l="1"/>
  <c r="A259" i="5" s="1"/>
  <c r="C259" i="3"/>
  <c r="B259" i="5" s="1"/>
  <c r="B260" i="3" a="1"/>
  <c r="B260" i="3" s="1"/>
  <c r="C258" i="5"/>
  <c r="G258" i="5"/>
  <c r="H258" i="5" s="1"/>
  <c r="E258" i="5"/>
  <c r="D258" i="5"/>
  <c r="F258" i="5"/>
  <c r="D260" i="3" l="1"/>
  <c r="A260" i="5" s="1"/>
  <c r="C260" i="3"/>
  <c r="B260" i="5" s="1"/>
  <c r="B261" i="3" a="1"/>
  <c r="B261" i="3" s="1"/>
  <c r="D259" i="5"/>
  <c r="E259" i="5"/>
  <c r="F259" i="5"/>
  <c r="C259" i="5"/>
  <c r="G259" i="5"/>
  <c r="H259" i="5" s="1"/>
  <c r="D261" i="3" l="1"/>
  <c r="A261" i="5" s="1"/>
  <c r="C261" i="3"/>
  <c r="B261" i="5" s="1"/>
  <c r="B262" i="3" a="1"/>
  <c r="B262" i="3" s="1"/>
  <c r="E260" i="5"/>
  <c r="D260" i="5"/>
  <c r="F260" i="5"/>
  <c r="C260" i="5"/>
  <c r="G260" i="5"/>
  <c r="H260" i="5" s="1"/>
  <c r="B263" i="3" l="1" a="1"/>
  <c r="B263" i="3" s="1"/>
  <c r="D262" i="3"/>
  <c r="A262" i="5" s="1"/>
  <c r="C262" i="3"/>
  <c r="B262" i="5" s="1"/>
  <c r="D261" i="5"/>
  <c r="F261" i="5"/>
  <c r="E261" i="5"/>
  <c r="C261" i="5"/>
  <c r="G261" i="5"/>
  <c r="H261" i="5" s="1"/>
  <c r="D262" i="5" l="1"/>
  <c r="F262" i="5"/>
  <c r="E262" i="5"/>
  <c r="G262" i="5"/>
  <c r="H262" i="5" s="1"/>
  <c r="C262" i="5"/>
  <c r="C263" i="3"/>
  <c r="B263" i="5" s="1"/>
  <c r="D263" i="3"/>
  <c r="A263" i="5" s="1"/>
  <c r="B264" i="3" a="1"/>
  <c r="B264" i="3" s="1"/>
  <c r="D264" i="3" l="1"/>
  <c r="A264" i="5" s="1"/>
  <c r="C264" i="3"/>
  <c r="B264" i="5" s="1"/>
  <c r="B265" i="3" a="1"/>
  <c r="B265" i="3" s="1"/>
  <c r="C263" i="5"/>
  <c r="G263" i="5"/>
  <c r="H263" i="5" s="1"/>
  <c r="F263" i="5"/>
  <c r="E263" i="5"/>
  <c r="D263" i="5"/>
  <c r="C265" i="3" l="1"/>
  <c r="B265" i="5" s="1"/>
  <c r="D265" i="3"/>
  <c r="A265" i="5" s="1"/>
  <c r="B266" i="3" a="1"/>
  <c r="B266" i="3" s="1"/>
  <c r="F264" i="5"/>
  <c r="D264" i="5"/>
  <c r="E264" i="5"/>
  <c r="G264" i="5"/>
  <c r="H264" i="5" s="1"/>
  <c r="C264" i="5"/>
  <c r="C266" i="3" l="1"/>
  <c r="B266" i="5" s="1"/>
  <c r="D266" i="3"/>
  <c r="A266" i="5" s="1"/>
  <c r="B267" i="3" a="1"/>
  <c r="B267" i="3" s="1"/>
  <c r="C265" i="5"/>
  <c r="G265" i="5"/>
  <c r="H265" i="5" s="1"/>
  <c r="F265" i="5"/>
  <c r="D265" i="5"/>
  <c r="E265" i="5"/>
  <c r="C266" i="5" l="1"/>
  <c r="G266" i="5"/>
  <c r="H266" i="5" s="1"/>
  <c r="F266" i="5"/>
  <c r="D266" i="5"/>
  <c r="E266" i="5"/>
  <c r="D267" i="3"/>
  <c r="A267" i="5" s="1"/>
  <c r="C267" i="3"/>
  <c r="B267" i="5" s="1"/>
  <c r="B268" i="3" a="1"/>
  <c r="B268" i="3" s="1"/>
  <c r="D268" i="3" l="1"/>
  <c r="A268" i="5" s="1"/>
  <c r="C268" i="3"/>
  <c r="B268" i="5" s="1"/>
  <c r="B269" i="3" a="1"/>
  <c r="B269" i="3" s="1"/>
  <c r="F267" i="5"/>
  <c r="D267" i="5"/>
  <c r="E267" i="5"/>
  <c r="G267" i="5"/>
  <c r="H267" i="5" s="1"/>
  <c r="C267" i="5"/>
  <c r="C269" i="3" l="1"/>
  <c r="B269" i="5" s="1"/>
  <c r="D269" i="3"/>
  <c r="A269" i="5" s="1"/>
  <c r="B270" i="3" a="1"/>
  <c r="B270" i="3" s="1"/>
  <c r="D268" i="5"/>
  <c r="E268" i="5"/>
  <c r="F268" i="5"/>
  <c r="C268" i="5"/>
  <c r="G268" i="5"/>
  <c r="H268" i="5" s="1"/>
  <c r="D269" i="5" l="1"/>
  <c r="F269" i="5"/>
  <c r="E269" i="5"/>
  <c r="D270" i="3"/>
  <c r="A270" i="5" s="1"/>
  <c r="C270" i="3"/>
  <c r="B270" i="5" s="1"/>
  <c r="B271" i="3" a="1"/>
  <c r="B271" i="3" s="1"/>
  <c r="G269" i="5"/>
  <c r="H269" i="5" s="1"/>
  <c r="C269" i="5"/>
  <c r="D271" i="3" l="1"/>
  <c r="A271" i="5" s="1"/>
  <c r="C271" i="3"/>
  <c r="B271" i="5" s="1"/>
  <c r="B272" i="3" a="1"/>
  <c r="B272" i="3" s="1"/>
  <c r="F270" i="5"/>
  <c r="D270" i="5"/>
  <c r="E270" i="5"/>
  <c r="C270" i="5"/>
  <c r="G270" i="5"/>
  <c r="H270" i="5" s="1"/>
  <c r="C272" i="3" l="1"/>
  <c r="B272" i="5" s="1"/>
  <c r="D272" i="3"/>
  <c r="A272" i="5" s="1"/>
  <c r="B273" i="3" a="1"/>
  <c r="B273" i="3" s="1"/>
  <c r="E271" i="5"/>
  <c r="F271" i="5"/>
  <c r="D271" i="5"/>
  <c r="G271" i="5"/>
  <c r="H271" i="5" s="1"/>
  <c r="C271" i="5"/>
  <c r="F272" i="5" l="1"/>
  <c r="E272" i="5"/>
  <c r="D272" i="5"/>
  <c r="D273" i="3"/>
  <c r="A273" i="5" s="1"/>
  <c r="C273" i="3"/>
  <c r="B273" i="5" s="1"/>
  <c r="B274" i="3" a="1"/>
  <c r="B274" i="3" s="1"/>
  <c r="G272" i="5"/>
  <c r="H272" i="5" s="1"/>
  <c r="C272" i="5"/>
  <c r="D274" i="3" l="1"/>
  <c r="A274" i="5" s="1"/>
  <c r="C274" i="3"/>
  <c r="B274" i="5" s="1"/>
  <c r="B275" i="3" a="1"/>
  <c r="B275" i="3" s="1"/>
  <c r="E273" i="5"/>
  <c r="F273" i="5"/>
  <c r="D273" i="5"/>
  <c r="C273" i="5"/>
  <c r="G273" i="5"/>
  <c r="H273" i="5" s="1"/>
  <c r="C275" i="3" l="1"/>
  <c r="B275" i="5" s="1"/>
  <c r="D275" i="3"/>
  <c r="A275" i="5" s="1"/>
  <c r="B276" i="3" a="1"/>
  <c r="B276" i="3" s="1"/>
  <c r="E274" i="5"/>
  <c r="F274" i="5"/>
  <c r="D274" i="5"/>
  <c r="G274" i="5"/>
  <c r="H274" i="5" s="1"/>
  <c r="C274" i="5"/>
  <c r="C276" i="3" l="1"/>
  <c r="B276" i="5" s="1"/>
  <c r="D276" i="3"/>
  <c r="A276" i="5" s="1"/>
  <c r="B277" i="3" a="1"/>
  <c r="B277" i="3" s="1"/>
  <c r="C275" i="5"/>
  <c r="G275" i="5"/>
  <c r="H275" i="5" s="1"/>
  <c r="E275" i="5"/>
  <c r="F275" i="5"/>
  <c r="D275" i="5"/>
  <c r="C276" i="5" l="1"/>
  <c r="G276" i="5"/>
  <c r="H276" i="5" s="1"/>
  <c r="D277" i="3"/>
  <c r="A277" i="5" s="1"/>
  <c r="C277" i="3"/>
  <c r="B277" i="5" s="1"/>
  <c r="B278" i="3" a="1"/>
  <c r="B278" i="3" s="1"/>
  <c r="D276" i="5"/>
  <c r="F276" i="5"/>
  <c r="E276" i="5"/>
  <c r="D278" i="3" l="1"/>
  <c r="A278" i="5" s="1"/>
  <c r="C278" i="3"/>
  <c r="B278" i="5" s="1"/>
  <c r="B279" i="3" a="1"/>
  <c r="B279" i="3" s="1"/>
  <c r="E277" i="5"/>
  <c r="D277" i="5"/>
  <c r="F277" i="5"/>
  <c r="C277" i="5"/>
  <c r="G277" i="5"/>
  <c r="H277" i="5" s="1"/>
  <c r="B280" i="3" l="1" a="1"/>
  <c r="B280" i="3" s="1"/>
  <c r="D279" i="3"/>
  <c r="A279" i="5" s="1"/>
  <c r="C279" i="3"/>
  <c r="B279" i="5" s="1"/>
  <c r="F278" i="5"/>
  <c r="D278" i="5"/>
  <c r="E278" i="5"/>
  <c r="C278" i="5"/>
  <c r="G278" i="5"/>
  <c r="H278" i="5" s="1"/>
  <c r="D279" i="5" l="1"/>
  <c r="E279" i="5"/>
  <c r="F279" i="5"/>
  <c r="C279" i="5"/>
  <c r="G279" i="5"/>
  <c r="H279" i="5" s="1"/>
  <c r="C280" i="3"/>
  <c r="B280" i="5" s="1"/>
  <c r="D280" i="3"/>
  <c r="A280" i="5" s="1"/>
  <c r="B281" i="3" a="1"/>
  <c r="B281" i="3" s="1"/>
  <c r="D281" i="3" l="1"/>
  <c r="A281" i="5" s="1"/>
  <c r="C281" i="3"/>
  <c r="B281" i="5" s="1"/>
  <c r="B282" i="3" a="1"/>
  <c r="B282" i="3" s="1"/>
  <c r="C280" i="5"/>
  <c r="G280" i="5"/>
  <c r="H280" i="5" s="1"/>
  <c r="E280" i="5"/>
  <c r="F280" i="5"/>
  <c r="D280" i="5"/>
  <c r="G281" i="5" l="1"/>
  <c r="H281" i="5" s="1"/>
  <c r="C281" i="5"/>
  <c r="B283" i="3" a="1"/>
  <c r="B283" i="3" s="1"/>
  <c r="D282" i="3"/>
  <c r="A282" i="5" s="1"/>
  <c r="C282" i="3"/>
  <c r="B282" i="5" s="1"/>
  <c r="F281" i="5"/>
  <c r="D281" i="5"/>
  <c r="E281" i="5"/>
  <c r="F282" i="5" l="1"/>
  <c r="D282" i="5"/>
  <c r="E282" i="5"/>
  <c r="C282" i="5"/>
  <c r="G282" i="5"/>
  <c r="H282" i="5" s="1"/>
  <c r="D283" i="3"/>
  <c r="A283" i="5" s="1"/>
  <c r="C283" i="3"/>
  <c r="B283" i="5" s="1"/>
  <c r="B284" i="3" a="1"/>
  <c r="B284" i="3" s="1"/>
  <c r="C284" i="3" l="1"/>
  <c r="B284" i="5" s="1"/>
  <c r="D284" i="3"/>
  <c r="A284" i="5" s="1"/>
  <c r="B285" i="3" a="1"/>
  <c r="B285" i="3" s="1"/>
  <c r="D283" i="5"/>
  <c r="E283" i="5"/>
  <c r="F283" i="5"/>
  <c r="G283" i="5"/>
  <c r="H283" i="5" s="1"/>
  <c r="C283" i="5"/>
  <c r="D285" i="3" l="1"/>
  <c r="A285" i="5" s="1"/>
  <c r="C285" i="3"/>
  <c r="B285" i="5" s="1"/>
  <c r="B286" i="3" a="1"/>
  <c r="B286" i="3" s="1"/>
  <c r="G284" i="5"/>
  <c r="H284" i="5" s="1"/>
  <c r="C284" i="5"/>
  <c r="D284" i="5"/>
  <c r="E284" i="5"/>
  <c r="F284" i="5"/>
  <c r="C286" i="3" l="1"/>
  <c r="B286" i="5" s="1"/>
  <c r="D286" i="3"/>
  <c r="A286" i="5" s="1"/>
  <c r="B287" i="3" a="1"/>
  <c r="B287" i="3" s="1"/>
  <c r="E285" i="5"/>
  <c r="D285" i="5"/>
  <c r="F285" i="5"/>
  <c r="G285" i="5"/>
  <c r="H285" i="5" s="1"/>
  <c r="C285" i="5"/>
  <c r="C287" i="3" l="1"/>
  <c r="B287" i="5" s="1"/>
  <c r="D287" i="3"/>
  <c r="A287" i="5" s="1"/>
  <c r="B288" i="3" a="1"/>
  <c r="B288" i="3" s="1"/>
  <c r="C286" i="5"/>
  <c r="G286" i="5"/>
  <c r="H286" i="5" s="1"/>
  <c r="F286" i="5"/>
  <c r="E286" i="5"/>
  <c r="D286" i="5"/>
  <c r="B289" i="3" l="1" a="1"/>
  <c r="B289" i="3" s="1"/>
  <c r="D288" i="3"/>
  <c r="A288" i="5" s="1"/>
  <c r="C288" i="3"/>
  <c r="B288" i="5" s="1"/>
  <c r="C287" i="5"/>
  <c r="G287" i="5"/>
  <c r="H287" i="5" s="1"/>
  <c r="D287" i="5"/>
  <c r="E287" i="5"/>
  <c r="F287" i="5"/>
  <c r="D288" i="5" l="1"/>
  <c r="F288" i="5"/>
  <c r="E288" i="5"/>
  <c r="C288" i="5"/>
  <c r="G288" i="5"/>
  <c r="H288" i="5" s="1"/>
  <c r="C289" i="3"/>
  <c r="B289" i="5" s="1"/>
  <c r="D289" i="3"/>
  <c r="A289" i="5" s="1"/>
  <c r="B290" i="3" a="1"/>
  <c r="B290" i="3" s="1"/>
  <c r="D290" i="3" l="1"/>
  <c r="A290" i="5" s="1"/>
  <c r="C290" i="3"/>
  <c r="B290" i="5" s="1"/>
  <c r="B291" i="3" a="1"/>
  <c r="B291" i="3" s="1"/>
  <c r="G289" i="5"/>
  <c r="H289" i="5" s="1"/>
  <c r="C289" i="5"/>
  <c r="D289" i="5"/>
  <c r="F289" i="5"/>
  <c r="E289" i="5"/>
  <c r="B292" i="3" l="1" a="1"/>
  <c r="B292" i="3" s="1"/>
  <c r="C291" i="3"/>
  <c r="B291" i="5" s="1"/>
  <c r="D291" i="3"/>
  <c r="A291" i="5" s="1"/>
  <c r="F290" i="5"/>
  <c r="D290" i="5"/>
  <c r="E290" i="5"/>
  <c r="G290" i="5"/>
  <c r="H290" i="5" s="1"/>
  <c r="C290" i="5"/>
  <c r="G291" i="5" l="1"/>
  <c r="H291" i="5" s="1"/>
  <c r="C291" i="5"/>
  <c r="D291" i="5"/>
  <c r="E291" i="5"/>
  <c r="F291" i="5"/>
  <c r="C292" i="3"/>
  <c r="B292" i="5" s="1"/>
  <c r="D292" i="3"/>
  <c r="A292" i="5" s="1"/>
  <c r="B293" i="3" a="1"/>
  <c r="B293" i="3" s="1"/>
  <c r="D293" i="3" l="1"/>
  <c r="A293" i="5" s="1"/>
  <c r="C293" i="3"/>
  <c r="B293" i="5" s="1"/>
  <c r="B294" i="3" a="1"/>
  <c r="B294" i="3" s="1"/>
  <c r="F292" i="5"/>
  <c r="D292" i="5"/>
  <c r="E292" i="5"/>
  <c r="G292" i="5"/>
  <c r="H292" i="5" s="1"/>
  <c r="C292" i="5"/>
  <c r="C294" i="3" l="1"/>
  <c r="B294" i="5" s="1"/>
  <c r="D294" i="3"/>
  <c r="A294" i="5" s="1"/>
  <c r="B295" i="3" a="1"/>
  <c r="B295" i="3" s="1"/>
  <c r="E293" i="5"/>
  <c r="D293" i="5"/>
  <c r="F293" i="5"/>
  <c r="C293" i="5"/>
  <c r="G293" i="5"/>
  <c r="H293" i="5" s="1"/>
  <c r="D295" i="3" l="1"/>
  <c r="A295" i="5" s="1"/>
  <c r="C295" i="3"/>
  <c r="B295" i="5" s="1"/>
  <c r="B296" i="3" a="1"/>
  <c r="B296" i="3" s="1"/>
  <c r="G294" i="5"/>
  <c r="H294" i="5" s="1"/>
  <c r="C294" i="5"/>
  <c r="F294" i="5"/>
  <c r="E294" i="5"/>
  <c r="D294" i="5"/>
  <c r="D296" i="3" l="1"/>
  <c r="A296" i="5" s="1"/>
  <c r="C296" i="3"/>
  <c r="B296" i="5" s="1"/>
  <c r="B297" i="3" a="1"/>
  <c r="B297" i="3" s="1"/>
  <c r="E295" i="5"/>
  <c r="F295" i="5"/>
  <c r="D295" i="5"/>
  <c r="G295" i="5"/>
  <c r="H295" i="5" s="1"/>
  <c r="C295" i="5"/>
  <c r="D296" i="5" l="1"/>
  <c r="E296" i="5"/>
  <c r="F296" i="5"/>
  <c r="D297" i="3"/>
  <c r="A297" i="5" s="1"/>
  <c r="C297" i="3"/>
  <c r="B297" i="5" s="1"/>
  <c r="B298" i="3" a="1"/>
  <c r="B298" i="3" s="1"/>
  <c r="G296" i="5"/>
  <c r="H296" i="5" s="1"/>
  <c r="C296" i="5"/>
  <c r="D298" i="3" l="1"/>
  <c r="A298" i="5" s="1"/>
  <c r="C298" i="3"/>
  <c r="B298" i="5" s="1"/>
  <c r="B299" i="3" a="1"/>
  <c r="B299" i="3" s="1"/>
  <c r="E297" i="5"/>
  <c r="D297" i="5"/>
  <c r="F297" i="5"/>
  <c r="G297" i="5"/>
  <c r="H297" i="5" s="1"/>
  <c r="C297" i="5"/>
  <c r="D299" i="3" l="1"/>
  <c r="A299" i="5" s="1"/>
  <c r="C299" i="3"/>
  <c r="B299" i="5" s="1"/>
  <c r="B300" i="3" a="1"/>
  <c r="B300" i="3" s="1"/>
  <c r="E298" i="5"/>
  <c r="D298" i="5"/>
  <c r="F298" i="5"/>
  <c r="C298" i="5"/>
  <c r="G298" i="5"/>
  <c r="H298" i="5" s="1"/>
  <c r="C300" i="3" l="1"/>
  <c r="B300" i="5" s="1"/>
  <c r="D300" i="3"/>
  <c r="A300" i="5" s="1"/>
  <c r="B301" i="3" a="1"/>
  <c r="B301" i="3" s="1"/>
  <c r="E299" i="5"/>
  <c r="D299" i="5"/>
  <c r="F299" i="5"/>
  <c r="G299" i="5"/>
  <c r="H299" i="5" s="1"/>
  <c r="C299" i="5"/>
  <c r="C301" i="3" l="1"/>
  <c r="B301" i="5" s="1"/>
  <c r="D301" i="3"/>
  <c r="A301" i="5" s="1"/>
  <c r="B302" i="3" a="1"/>
  <c r="B302" i="3" s="1"/>
  <c r="C300" i="5"/>
  <c r="G300" i="5"/>
  <c r="H300" i="5" s="1"/>
  <c r="F300" i="5"/>
  <c r="E300" i="5"/>
  <c r="D300" i="5"/>
  <c r="B303" i="3" l="1" a="1"/>
  <c r="B303" i="3" s="1"/>
  <c r="D302" i="3"/>
  <c r="A302" i="5" s="1"/>
  <c r="C302" i="3"/>
  <c r="B302" i="5" s="1"/>
  <c r="G301" i="5"/>
  <c r="H301" i="5" s="1"/>
  <c r="C301" i="5"/>
  <c r="D301" i="5"/>
  <c r="F301" i="5"/>
  <c r="E301" i="5"/>
  <c r="D302" i="5" l="1"/>
  <c r="E302" i="5"/>
  <c r="F302" i="5"/>
  <c r="G302" i="5"/>
  <c r="H302" i="5" s="1"/>
  <c r="C302" i="5"/>
  <c r="D303" i="3"/>
  <c r="A303" i="5" s="1"/>
  <c r="C303" i="3"/>
  <c r="B303" i="5" s="1"/>
  <c r="B304" i="3" a="1"/>
  <c r="B304" i="3" s="1"/>
  <c r="D304" i="3" l="1"/>
  <c r="A304" i="5" s="1"/>
  <c r="C304" i="3"/>
  <c r="B304" i="5" s="1"/>
  <c r="B305" i="3" a="1"/>
  <c r="B305" i="3" s="1"/>
  <c r="D303" i="5"/>
  <c r="F303" i="5"/>
  <c r="E303" i="5"/>
  <c r="C303" i="5"/>
  <c r="G303" i="5"/>
  <c r="H303" i="5" s="1"/>
  <c r="C305" i="3" l="1"/>
  <c r="B305" i="5" s="1"/>
  <c r="D305" i="3"/>
  <c r="A305" i="5" s="1"/>
  <c r="B306" i="3" a="1"/>
  <c r="B306" i="3" s="1"/>
  <c r="E304" i="5"/>
  <c r="D304" i="5"/>
  <c r="F304" i="5"/>
  <c r="G304" i="5"/>
  <c r="H304" i="5" s="1"/>
  <c r="C304" i="5"/>
  <c r="C306" i="3" l="1"/>
  <c r="B306" i="5" s="1"/>
  <c r="D306" i="3"/>
  <c r="A306" i="5" s="1"/>
  <c r="B307" i="3" a="1"/>
  <c r="B307" i="3" s="1"/>
  <c r="G305" i="5"/>
  <c r="H305" i="5" s="1"/>
  <c r="C305" i="5"/>
  <c r="F305" i="5"/>
  <c r="E305" i="5"/>
  <c r="D305" i="5"/>
  <c r="B308" i="3" l="1" a="1"/>
  <c r="B308" i="3" s="1"/>
  <c r="D307" i="3"/>
  <c r="A307" i="5" s="1"/>
  <c r="C307" i="3"/>
  <c r="B307" i="5" s="1"/>
  <c r="C306" i="5"/>
  <c r="G306" i="5"/>
  <c r="H306" i="5" s="1"/>
  <c r="E306" i="5"/>
  <c r="D306" i="5"/>
  <c r="F306" i="5"/>
  <c r="D307" i="5" l="1"/>
  <c r="F307" i="5"/>
  <c r="E307" i="5"/>
  <c r="G307" i="5"/>
  <c r="H307" i="5" s="1"/>
  <c r="C307" i="5"/>
  <c r="C308" i="3"/>
  <c r="B308" i="5" s="1"/>
  <c r="D308" i="3"/>
  <c r="A308" i="5" s="1"/>
  <c r="B309" i="3" a="1"/>
  <c r="B309" i="3" s="1"/>
  <c r="C309" i="3" l="1"/>
  <c r="B309" i="5" s="1"/>
  <c r="D309" i="3"/>
  <c r="A309" i="5" s="1"/>
  <c r="B310" i="3" a="1"/>
  <c r="B310" i="3" s="1"/>
  <c r="C308" i="5"/>
  <c r="G308" i="5"/>
  <c r="H308" i="5" s="1"/>
  <c r="F308" i="5"/>
  <c r="D308" i="5"/>
  <c r="E308" i="5"/>
  <c r="D310" i="3" l="1"/>
  <c r="A310" i="5" s="1"/>
  <c r="C310" i="3"/>
  <c r="B310" i="5" s="1"/>
  <c r="B311" i="3" a="1"/>
  <c r="B311" i="3" s="1"/>
  <c r="G309" i="5"/>
  <c r="H309" i="5" s="1"/>
  <c r="C309" i="5"/>
  <c r="E309" i="5"/>
  <c r="F309" i="5"/>
  <c r="D309" i="5"/>
  <c r="C311" i="3" l="1"/>
  <c r="B311" i="5" s="1"/>
  <c r="D311" i="3"/>
  <c r="A311" i="5" s="1"/>
  <c r="B312" i="3" a="1"/>
  <c r="B312" i="3" s="1"/>
  <c r="D310" i="5"/>
  <c r="E310" i="5"/>
  <c r="F310" i="5"/>
  <c r="G310" i="5"/>
  <c r="H310" i="5" s="1"/>
  <c r="C310" i="5"/>
  <c r="C312" i="3" l="1"/>
  <c r="B312" i="5" s="1"/>
  <c r="D312" i="3"/>
  <c r="A312" i="5" s="1"/>
  <c r="B313" i="3" a="1"/>
  <c r="B313" i="3" s="1"/>
  <c r="G311" i="5"/>
  <c r="H311" i="5" s="1"/>
  <c r="C311" i="5"/>
  <c r="D311" i="5"/>
  <c r="E311" i="5"/>
  <c r="F311" i="5"/>
  <c r="D313" i="3" l="1"/>
  <c r="A313" i="5" s="1"/>
  <c r="C313" i="3"/>
  <c r="B313" i="5" s="1"/>
  <c r="B314" i="3" a="1"/>
  <c r="B314" i="3" s="1"/>
  <c r="C312" i="5"/>
  <c r="G312" i="5"/>
  <c r="H312" i="5" s="1"/>
  <c r="F312" i="5"/>
  <c r="E312" i="5"/>
  <c r="D312" i="5"/>
  <c r="C314" i="3" l="1"/>
  <c r="B314" i="5" s="1"/>
  <c r="D314" i="3"/>
  <c r="A314" i="5" s="1"/>
  <c r="B315" i="3" a="1"/>
  <c r="B315" i="3" s="1"/>
  <c r="D313" i="5"/>
  <c r="F313" i="5"/>
  <c r="E313" i="5"/>
  <c r="C313" i="5"/>
  <c r="G313" i="5"/>
  <c r="H313" i="5" s="1"/>
  <c r="D314" i="5" l="1"/>
  <c r="F314" i="5"/>
  <c r="E314" i="5"/>
  <c r="D315" i="3"/>
  <c r="A315" i="5" s="1"/>
  <c r="C315" i="3"/>
  <c r="B315" i="5" s="1"/>
  <c r="B316" i="3" a="1"/>
  <c r="B316" i="3" s="1"/>
  <c r="G314" i="5"/>
  <c r="H314" i="5" s="1"/>
  <c r="C314" i="5"/>
  <c r="C316" i="3" l="1"/>
  <c r="B316" i="5" s="1"/>
  <c r="D316" i="3"/>
  <c r="A316" i="5" s="1"/>
  <c r="B317" i="3" a="1"/>
  <c r="B317" i="3" s="1"/>
  <c r="E315" i="5"/>
  <c r="F315" i="5"/>
  <c r="D315" i="5"/>
  <c r="G315" i="5"/>
  <c r="H315" i="5" s="1"/>
  <c r="C315" i="5"/>
  <c r="D317" i="3" l="1"/>
  <c r="A317" i="5" s="1"/>
  <c r="C317" i="3"/>
  <c r="B317" i="5" s="1"/>
  <c r="B318" i="3" a="1"/>
  <c r="B318" i="3" s="1"/>
  <c r="G316" i="5"/>
  <c r="H316" i="5" s="1"/>
  <c r="C316" i="5"/>
  <c r="E316" i="5"/>
  <c r="F316" i="5"/>
  <c r="D316" i="5"/>
  <c r="D318" i="3" l="1"/>
  <c r="A318" i="5" s="1"/>
  <c r="C318" i="3"/>
  <c r="B318" i="5" s="1"/>
  <c r="B319" i="3" a="1"/>
  <c r="B319" i="3" s="1"/>
  <c r="E317" i="5"/>
  <c r="F317" i="5"/>
  <c r="D317" i="5"/>
  <c r="C317" i="5"/>
  <c r="G317" i="5"/>
  <c r="H317" i="5" s="1"/>
  <c r="D319" i="3" l="1"/>
  <c r="A319" i="5" s="1"/>
  <c r="C319" i="3"/>
  <c r="B319" i="5" s="1"/>
  <c r="B320" i="3" a="1"/>
  <c r="B320" i="3" s="1"/>
  <c r="E318" i="5"/>
  <c r="F318" i="5"/>
  <c r="D318" i="5"/>
  <c r="G318" i="5"/>
  <c r="H318" i="5" s="1"/>
  <c r="C318" i="5"/>
  <c r="D320" i="3" l="1"/>
  <c r="A320" i="5" s="1"/>
  <c r="C320" i="3"/>
  <c r="B320" i="5" s="1"/>
  <c r="B321" i="3" a="1"/>
  <c r="B321" i="3" s="1"/>
  <c r="F319" i="5"/>
  <c r="E319" i="5"/>
  <c r="D319" i="5"/>
  <c r="C319" i="5"/>
  <c r="G319" i="5"/>
  <c r="H319" i="5" s="1"/>
  <c r="C321" i="3" l="1"/>
  <c r="B321" i="5" s="1"/>
  <c r="D321" i="3"/>
  <c r="A321" i="5" s="1"/>
  <c r="B322" i="3" a="1"/>
  <c r="B322" i="3" s="1"/>
  <c r="D320" i="5"/>
  <c r="E320" i="5"/>
  <c r="F320" i="5"/>
  <c r="G320" i="5"/>
  <c r="H320" i="5" s="1"/>
  <c r="C320" i="5"/>
  <c r="C322" i="3" l="1"/>
  <c r="B322" i="5" s="1"/>
  <c r="D322" i="3"/>
  <c r="A322" i="5" s="1"/>
  <c r="B323" i="3" a="1"/>
  <c r="B323" i="3" s="1"/>
  <c r="C321" i="5"/>
  <c r="G321" i="5"/>
  <c r="H321" i="5" s="1"/>
  <c r="D321" i="5"/>
  <c r="E321" i="5"/>
  <c r="F321" i="5"/>
  <c r="D323" i="3" l="1"/>
  <c r="A323" i="5" s="1"/>
  <c r="C323" i="3"/>
  <c r="B323" i="5" s="1"/>
  <c r="B324" i="3" a="1"/>
  <c r="B324" i="3" s="1"/>
  <c r="G322" i="5"/>
  <c r="H322" i="5" s="1"/>
  <c r="C322" i="5"/>
  <c r="D322" i="5"/>
  <c r="F322" i="5"/>
  <c r="E322" i="5"/>
  <c r="D324" i="3" l="1"/>
  <c r="A324" i="5" s="1"/>
  <c r="C324" i="3"/>
  <c r="B324" i="5" s="1"/>
  <c r="B325" i="3" a="1"/>
  <c r="B325" i="3" s="1"/>
  <c r="F323" i="5"/>
  <c r="E323" i="5"/>
  <c r="D323" i="5"/>
  <c r="C323" i="5"/>
  <c r="G323" i="5"/>
  <c r="H323" i="5" s="1"/>
  <c r="D325" i="3" l="1"/>
  <c r="A325" i="5" s="1"/>
  <c r="C325" i="3"/>
  <c r="B325" i="5" s="1"/>
  <c r="B326" i="3" a="1"/>
  <c r="B326" i="3" s="1"/>
  <c r="D324" i="5"/>
  <c r="E324" i="5"/>
  <c r="F324" i="5"/>
  <c r="G324" i="5"/>
  <c r="H324" i="5" s="1"/>
  <c r="C324" i="5"/>
  <c r="D326" i="3" l="1"/>
  <c r="A326" i="5" s="1"/>
  <c r="C326" i="3"/>
  <c r="B326" i="5" s="1"/>
  <c r="B327" i="3" a="1"/>
  <c r="B327" i="3" s="1"/>
  <c r="D325" i="5"/>
  <c r="F325" i="5"/>
  <c r="E325" i="5"/>
  <c r="G325" i="5"/>
  <c r="H325" i="5" s="1"/>
  <c r="C325" i="5"/>
  <c r="C327" i="3" l="1"/>
  <c r="B327" i="5" s="1"/>
  <c r="D327" i="3"/>
  <c r="A327" i="5" s="1"/>
  <c r="B328" i="3" a="1"/>
  <c r="B328" i="3" s="1"/>
  <c r="F326" i="5"/>
  <c r="D326" i="5"/>
  <c r="E326" i="5"/>
  <c r="C326" i="5"/>
  <c r="G326" i="5"/>
  <c r="H326" i="5" s="1"/>
  <c r="C328" i="3" l="1"/>
  <c r="B328" i="5" s="1"/>
  <c r="D328" i="3"/>
  <c r="A328" i="5" s="1"/>
  <c r="B329" i="3" a="1"/>
  <c r="B329" i="3" s="1"/>
  <c r="G327" i="5"/>
  <c r="H327" i="5" s="1"/>
  <c r="C327" i="5"/>
  <c r="F327" i="5"/>
  <c r="E327" i="5"/>
  <c r="D327" i="5"/>
  <c r="D329" i="3" l="1"/>
  <c r="A329" i="5" s="1"/>
  <c r="C329" i="3"/>
  <c r="B329" i="5" s="1"/>
  <c r="B330" i="3" a="1"/>
  <c r="B330" i="3" s="1"/>
  <c r="C328" i="5"/>
  <c r="G328" i="5"/>
  <c r="H328" i="5" s="1"/>
  <c r="E328" i="5"/>
  <c r="D328" i="5"/>
  <c r="F328" i="5"/>
  <c r="D330" i="3" l="1"/>
  <c r="A330" i="5" s="1"/>
  <c r="C330" i="3"/>
  <c r="B330" i="5" s="1"/>
  <c r="B331" i="3" a="1"/>
  <c r="B331" i="3" s="1"/>
  <c r="E329" i="5"/>
  <c r="D329" i="5"/>
  <c r="F329" i="5"/>
  <c r="G329" i="5"/>
  <c r="H329" i="5" s="1"/>
  <c r="C329" i="5"/>
  <c r="C331" i="3" l="1"/>
  <c r="B331" i="5" s="1"/>
  <c r="D331" i="3"/>
  <c r="A331" i="5" s="1"/>
  <c r="B332" i="3" a="1"/>
  <c r="B332" i="3" s="1"/>
  <c r="E330" i="5"/>
  <c r="D330" i="5"/>
  <c r="F330" i="5"/>
  <c r="G330" i="5"/>
  <c r="H330" i="5" s="1"/>
  <c r="C330" i="5"/>
  <c r="D332" i="3" l="1"/>
  <c r="A332" i="5" s="1"/>
  <c r="C332" i="3"/>
  <c r="B332" i="5" s="1"/>
  <c r="B333" i="3" a="1"/>
  <c r="B333" i="3" s="1"/>
  <c r="G331" i="5"/>
  <c r="H331" i="5" s="1"/>
  <c r="C331" i="5"/>
  <c r="E331" i="5"/>
  <c r="D331" i="5"/>
  <c r="F331" i="5"/>
  <c r="G332" i="5" l="1"/>
  <c r="H332" i="5" s="1"/>
  <c r="C332" i="5"/>
  <c r="C333" i="3"/>
  <c r="B333" i="5" s="1"/>
  <c r="D333" i="3"/>
  <c r="A333" i="5" s="1"/>
  <c r="B334" i="3" a="1"/>
  <c r="B334" i="3" s="1"/>
  <c r="E332" i="5"/>
  <c r="D332" i="5"/>
  <c r="F332" i="5"/>
  <c r="D334" i="3" l="1"/>
  <c r="A334" i="5" s="1"/>
  <c r="C334" i="3"/>
  <c r="B334" i="5" s="1"/>
  <c r="B335" i="3" a="1"/>
  <c r="B335" i="3" s="1"/>
  <c r="D333" i="5"/>
  <c r="F333" i="5"/>
  <c r="E333" i="5"/>
  <c r="G333" i="5"/>
  <c r="H333" i="5" s="1"/>
  <c r="C333" i="5"/>
  <c r="C335" i="3" l="1"/>
  <c r="B335" i="5" s="1"/>
  <c r="D335" i="3"/>
  <c r="A335" i="5" s="1"/>
  <c r="B336" i="3" a="1"/>
  <c r="B336" i="3" s="1"/>
  <c r="D334" i="5"/>
  <c r="F334" i="5"/>
  <c r="E334" i="5"/>
  <c r="G334" i="5"/>
  <c r="H334" i="5" s="1"/>
  <c r="C334" i="5"/>
  <c r="D336" i="3" l="1"/>
  <c r="A336" i="5" s="1"/>
  <c r="C336" i="3"/>
  <c r="B336" i="5" s="1"/>
  <c r="B337" i="3" a="1"/>
  <c r="B337" i="3" s="1"/>
  <c r="C335" i="5"/>
  <c r="G335" i="5"/>
  <c r="H335" i="5" s="1"/>
  <c r="D335" i="5"/>
  <c r="E335" i="5"/>
  <c r="F335" i="5"/>
  <c r="D337" i="3" l="1"/>
  <c r="A337" i="5" s="1"/>
  <c r="C337" i="3"/>
  <c r="B337" i="5" s="1"/>
  <c r="B338" i="3" a="1"/>
  <c r="B338" i="3" s="1"/>
  <c r="D336" i="5"/>
  <c r="F336" i="5"/>
  <c r="E336" i="5"/>
  <c r="G336" i="5"/>
  <c r="H336" i="5" s="1"/>
  <c r="C336" i="5"/>
  <c r="D338" i="3" l="1"/>
  <c r="A338" i="5" s="1"/>
  <c r="C338" i="3"/>
  <c r="B338" i="5" s="1"/>
  <c r="B339" i="3" a="1"/>
  <c r="B339" i="3" s="1"/>
  <c r="E337" i="5"/>
  <c r="D337" i="5"/>
  <c r="F337" i="5"/>
  <c r="G337" i="5"/>
  <c r="H337" i="5" s="1"/>
  <c r="C337" i="5"/>
  <c r="D339" i="3" l="1"/>
  <c r="A339" i="5" s="1"/>
  <c r="C339" i="3"/>
  <c r="B339" i="5" s="1"/>
  <c r="B340" i="3" a="1"/>
  <c r="B340" i="3" s="1"/>
  <c r="F338" i="5"/>
  <c r="E338" i="5"/>
  <c r="D338" i="5"/>
  <c r="C338" i="5"/>
  <c r="G338" i="5"/>
  <c r="H338" i="5" s="1"/>
  <c r="B341" i="3" l="1" a="1"/>
  <c r="B341" i="3" s="1"/>
  <c r="C340" i="3"/>
  <c r="B340" i="5" s="1"/>
  <c r="D340" i="3"/>
  <c r="A340" i="5" s="1"/>
  <c r="E339" i="5"/>
  <c r="D339" i="5"/>
  <c r="F339" i="5"/>
  <c r="C339" i="5"/>
  <c r="G339" i="5"/>
  <c r="H339" i="5" s="1"/>
  <c r="C340" i="5" l="1"/>
  <c r="G340" i="5"/>
  <c r="H340" i="5" s="1"/>
  <c r="D340" i="5"/>
  <c r="F340" i="5"/>
  <c r="E340" i="5"/>
  <c r="C341" i="3"/>
  <c r="B341" i="5" s="1"/>
  <c r="D341" i="3"/>
  <c r="A341" i="5" s="1"/>
  <c r="B342" i="3" a="1"/>
  <c r="B342" i="3" s="1"/>
  <c r="G341" i="5" l="1"/>
  <c r="H341" i="5" s="1"/>
  <c r="C341" i="5"/>
  <c r="E341" i="5"/>
  <c r="D341" i="5"/>
  <c r="F341" i="5"/>
  <c r="B343" i="3" a="1"/>
  <c r="B343" i="3" s="1"/>
  <c r="C342" i="3"/>
  <c r="B342" i="5" s="1"/>
  <c r="D342" i="3"/>
  <c r="A342" i="5" s="1"/>
  <c r="G342" i="5" l="1"/>
  <c r="H342" i="5" s="1"/>
  <c r="C342" i="5"/>
  <c r="D342" i="5"/>
  <c r="E342" i="5"/>
  <c r="F342" i="5"/>
  <c r="C343" i="3"/>
  <c r="B343" i="5" s="1"/>
  <c r="D343" i="3"/>
  <c r="A343" i="5" s="1"/>
  <c r="B344" i="3" a="1"/>
  <c r="B344" i="3" s="1"/>
  <c r="C344" i="3" l="1"/>
  <c r="B344" i="5" s="1"/>
  <c r="D344" i="3"/>
  <c r="A344" i="5" s="1"/>
  <c r="B345" i="3" a="1"/>
  <c r="B345" i="3" s="1"/>
  <c r="F343" i="5"/>
  <c r="D343" i="5"/>
  <c r="E343" i="5"/>
  <c r="C343" i="5"/>
  <c r="G343" i="5"/>
  <c r="H343" i="5" s="1"/>
  <c r="C345" i="3" l="1"/>
  <c r="B345" i="5" s="1"/>
  <c r="D345" i="3"/>
  <c r="A345" i="5" s="1"/>
  <c r="B346" i="3" a="1"/>
  <c r="B346" i="3" s="1"/>
  <c r="C344" i="5"/>
  <c r="G344" i="5"/>
  <c r="H344" i="5" s="1"/>
  <c r="D344" i="5"/>
  <c r="E344" i="5"/>
  <c r="F344" i="5"/>
  <c r="B347" i="3" l="1" a="1"/>
  <c r="B347" i="3" s="1"/>
  <c r="D346" i="3"/>
  <c r="A346" i="5" s="1"/>
  <c r="C346" i="3"/>
  <c r="B346" i="5" s="1"/>
  <c r="G345" i="5"/>
  <c r="H345" i="5" s="1"/>
  <c r="C345" i="5"/>
  <c r="F345" i="5"/>
  <c r="E345" i="5"/>
  <c r="D345" i="5"/>
  <c r="D346" i="5" l="1"/>
  <c r="E346" i="5"/>
  <c r="F346" i="5"/>
  <c r="C346" i="5"/>
  <c r="G346" i="5"/>
  <c r="H346" i="5" s="1"/>
  <c r="D347" i="3"/>
  <c r="A347" i="5" s="1"/>
  <c r="C347" i="3"/>
  <c r="B347" i="5" s="1"/>
  <c r="B348" i="3" a="1"/>
  <c r="B348" i="3" s="1"/>
  <c r="B349" i="3" l="1" a="1"/>
  <c r="B349" i="3" s="1"/>
  <c r="C348" i="3"/>
  <c r="B348" i="5" s="1"/>
  <c r="D348" i="3"/>
  <c r="A348" i="5" s="1"/>
  <c r="D347" i="5"/>
  <c r="F347" i="5"/>
  <c r="E347" i="5"/>
  <c r="G347" i="5"/>
  <c r="H347" i="5" s="1"/>
  <c r="C347" i="5"/>
  <c r="C348" i="5" l="1"/>
  <c r="G348" i="5"/>
  <c r="H348" i="5" s="1"/>
  <c r="F348" i="5"/>
  <c r="E348" i="5"/>
  <c r="D348" i="5"/>
  <c r="C349" i="3"/>
  <c r="B349" i="5" s="1"/>
  <c r="D349" i="3"/>
  <c r="A349" i="5" s="1"/>
  <c r="B350" i="3" a="1"/>
  <c r="B350" i="3" s="1"/>
  <c r="D350" i="3" l="1"/>
  <c r="A350" i="5" s="1"/>
  <c r="C350" i="3"/>
  <c r="B350" i="5" s="1"/>
  <c r="B351" i="3" a="1"/>
  <c r="B351" i="3" s="1"/>
  <c r="G349" i="5"/>
  <c r="H349" i="5" s="1"/>
  <c r="C349" i="5"/>
  <c r="E349" i="5"/>
  <c r="D349" i="5"/>
  <c r="F349" i="5"/>
  <c r="D351" i="3" l="1"/>
  <c r="A351" i="5" s="1"/>
  <c r="C351" i="3"/>
  <c r="B351" i="5" s="1"/>
  <c r="B352" i="3" a="1"/>
  <c r="B352" i="3" s="1"/>
  <c r="F350" i="5"/>
  <c r="D350" i="5"/>
  <c r="E350" i="5"/>
  <c r="G350" i="5"/>
  <c r="H350" i="5" s="1"/>
  <c r="C350" i="5"/>
  <c r="D352" i="3" l="1"/>
  <c r="A352" i="5" s="1"/>
  <c r="C352" i="3"/>
  <c r="B352" i="5" s="1"/>
  <c r="B353" i="3" a="1"/>
  <c r="B353" i="3" s="1"/>
  <c r="E351" i="5"/>
  <c r="F351" i="5"/>
  <c r="D351" i="5"/>
  <c r="G351" i="5"/>
  <c r="H351" i="5" s="1"/>
  <c r="C351" i="5"/>
  <c r="C353" i="3" l="1"/>
  <c r="B353" i="5" s="1"/>
  <c r="D353" i="3"/>
  <c r="A353" i="5" s="1"/>
  <c r="B354" i="3" a="1"/>
  <c r="B354" i="3" s="1"/>
  <c r="D352" i="5"/>
  <c r="F352" i="5"/>
  <c r="E352" i="5"/>
  <c r="C352" i="5"/>
  <c r="G352" i="5"/>
  <c r="H352" i="5" s="1"/>
  <c r="C354" i="3" l="1"/>
  <c r="B354" i="5" s="1"/>
  <c r="D354" i="3"/>
  <c r="A354" i="5" s="1"/>
  <c r="B355" i="3" a="1"/>
  <c r="B355" i="3" s="1"/>
  <c r="C353" i="5"/>
  <c r="G353" i="5"/>
  <c r="H353" i="5" s="1"/>
  <c r="E353" i="5"/>
  <c r="F353" i="5"/>
  <c r="D353" i="5"/>
  <c r="D355" i="3" l="1"/>
  <c r="A355" i="5" s="1"/>
  <c r="C355" i="3"/>
  <c r="B355" i="5" s="1"/>
  <c r="B356" i="3" a="1"/>
  <c r="B356" i="3" s="1"/>
  <c r="G354" i="5"/>
  <c r="H354" i="5" s="1"/>
  <c r="C354" i="5"/>
  <c r="F354" i="5"/>
  <c r="D354" i="5"/>
  <c r="E354" i="5"/>
  <c r="C356" i="3" l="1"/>
  <c r="B356" i="5" s="1"/>
  <c r="D356" i="3"/>
  <c r="A356" i="5" s="1"/>
  <c r="B357" i="3" a="1"/>
  <c r="B357" i="3" s="1"/>
  <c r="F355" i="5"/>
  <c r="E355" i="5"/>
  <c r="D355" i="5"/>
  <c r="C355" i="5"/>
  <c r="G355" i="5"/>
  <c r="H355" i="5" s="1"/>
  <c r="C356" i="5" l="1"/>
  <c r="G356" i="5"/>
  <c r="H356" i="5" s="1"/>
  <c r="D357" i="3"/>
  <c r="A357" i="5" s="1"/>
  <c r="C357" i="3"/>
  <c r="B357" i="5" s="1"/>
  <c r="B358" i="3" a="1"/>
  <c r="B358" i="3" s="1"/>
  <c r="F356" i="5"/>
  <c r="D356" i="5"/>
  <c r="E356" i="5"/>
  <c r="D357" i="5" l="1"/>
  <c r="E357" i="5"/>
  <c r="F357" i="5"/>
  <c r="C358" i="3"/>
  <c r="B358" i="5" s="1"/>
  <c r="D358" i="3"/>
  <c r="A358" i="5" s="1"/>
  <c r="B359" i="3" a="1"/>
  <c r="B359" i="3" s="1"/>
  <c r="C357" i="5"/>
  <c r="G357" i="5"/>
  <c r="H357" i="5" s="1"/>
  <c r="C359" i="3" l="1"/>
  <c r="B359" i="5" s="1"/>
  <c r="D359" i="3"/>
  <c r="A359" i="5" s="1"/>
  <c r="B360" i="3" a="1"/>
  <c r="B360" i="3" s="1"/>
  <c r="C358" i="5"/>
  <c r="G358" i="5"/>
  <c r="H358" i="5" s="1"/>
  <c r="E358" i="5"/>
  <c r="F358" i="5"/>
  <c r="D358" i="5"/>
  <c r="D360" i="3" l="1"/>
  <c r="A360" i="5" s="1"/>
  <c r="C360" i="3"/>
  <c r="B360" i="5" s="1"/>
  <c r="B361" i="3" a="1"/>
  <c r="B361" i="3" s="1"/>
  <c r="C359" i="5"/>
  <c r="G359" i="5"/>
  <c r="H359" i="5" s="1"/>
  <c r="F359" i="5"/>
  <c r="E359" i="5"/>
  <c r="D359" i="5"/>
  <c r="D361" i="3" l="1"/>
  <c r="A361" i="5" s="1"/>
  <c r="C361" i="3"/>
  <c r="B361" i="5" s="1"/>
  <c r="B362" i="3" a="1"/>
  <c r="B362" i="3" s="1"/>
  <c r="E360" i="5"/>
  <c r="F360" i="5"/>
  <c r="D360" i="5"/>
  <c r="G360" i="5"/>
  <c r="H360" i="5" s="1"/>
  <c r="C360" i="5"/>
  <c r="C362" i="3" l="1"/>
  <c r="B362" i="5" s="1"/>
  <c r="D362" i="3"/>
  <c r="A362" i="5" s="1"/>
  <c r="B363" i="3" a="1"/>
  <c r="B363" i="3" s="1"/>
  <c r="F361" i="5"/>
  <c r="E361" i="5"/>
  <c r="D361" i="5"/>
  <c r="G361" i="5"/>
  <c r="H361" i="5" s="1"/>
  <c r="C361" i="5"/>
  <c r="C362" i="5" l="1"/>
  <c r="G362" i="5"/>
  <c r="H362" i="5" s="1"/>
  <c r="B364" i="3" a="1"/>
  <c r="B364" i="3" s="1"/>
  <c r="D363" i="3"/>
  <c r="A363" i="5" s="1"/>
  <c r="C363" i="3"/>
  <c r="B363" i="5" s="1"/>
  <c r="E362" i="5"/>
  <c r="F362" i="5"/>
  <c r="D362" i="5"/>
  <c r="D363" i="5" l="1"/>
  <c r="F363" i="5"/>
  <c r="E363" i="5"/>
  <c r="G363" i="5"/>
  <c r="H363" i="5" s="1"/>
  <c r="C363" i="5"/>
  <c r="D364" i="3"/>
  <c r="A364" i="5" s="1"/>
  <c r="C364" i="3"/>
  <c r="B364" i="5" s="1"/>
  <c r="B365" i="3" a="1"/>
  <c r="B365" i="3" s="1"/>
  <c r="C365" i="3" l="1"/>
  <c r="B365" i="5" s="1"/>
  <c r="D365" i="3"/>
  <c r="A365" i="5" s="1"/>
  <c r="B366" i="3" a="1"/>
  <c r="B366" i="3" s="1"/>
  <c r="F364" i="5"/>
  <c r="E364" i="5"/>
  <c r="D364" i="5"/>
  <c r="G364" i="5"/>
  <c r="H364" i="5" s="1"/>
  <c r="C364" i="5"/>
  <c r="D366" i="3" l="1"/>
  <c r="A366" i="5" s="1"/>
  <c r="C366" i="3"/>
  <c r="B366" i="5" s="1"/>
  <c r="B367" i="3" a="1"/>
  <c r="B367" i="3" s="1"/>
  <c r="G365" i="5"/>
  <c r="H365" i="5" s="1"/>
  <c r="C365" i="5"/>
  <c r="E365" i="5"/>
  <c r="D365" i="5"/>
  <c r="F365" i="5"/>
  <c r="B368" i="3" l="1" a="1"/>
  <c r="B368" i="3" s="1"/>
  <c r="D367" i="3"/>
  <c r="A367" i="5" s="1"/>
  <c r="C367" i="3"/>
  <c r="B367" i="5" s="1"/>
  <c r="D366" i="5"/>
  <c r="E366" i="5"/>
  <c r="F366" i="5"/>
  <c r="G366" i="5"/>
  <c r="H366" i="5" s="1"/>
  <c r="C366" i="5"/>
  <c r="D367" i="5" l="1"/>
  <c r="F367" i="5"/>
  <c r="E367" i="5"/>
  <c r="C367" i="5"/>
  <c r="G367" i="5"/>
  <c r="H367" i="5" s="1"/>
  <c r="C368" i="3"/>
  <c r="B368" i="5" s="1"/>
  <c r="D368" i="3"/>
  <c r="A368" i="5" s="1"/>
  <c r="B369" i="3" a="1"/>
  <c r="B369" i="3" s="1"/>
  <c r="D369" i="3" l="1"/>
  <c r="A369" i="5" s="1"/>
  <c r="C369" i="3"/>
  <c r="B369" i="5" s="1"/>
  <c r="B370" i="3" a="1"/>
  <c r="B370" i="3" s="1"/>
  <c r="G368" i="5"/>
  <c r="H368" i="5" s="1"/>
  <c r="C368" i="5"/>
  <c r="F368" i="5"/>
  <c r="D368" i="5"/>
  <c r="E368" i="5"/>
  <c r="D370" i="3" l="1"/>
  <c r="A370" i="5" s="1"/>
  <c r="C370" i="3"/>
  <c r="B370" i="5" s="1"/>
  <c r="B371" i="3" a="1"/>
  <c r="B371" i="3" s="1"/>
  <c r="F369" i="5"/>
  <c r="E369" i="5"/>
  <c r="D369" i="5"/>
  <c r="C369" i="5"/>
  <c r="G369" i="5"/>
  <c r="H369" i="5" s="1"/>
  <c r="C371" i="3" l="1"/>
  <c r="B371" i="5" s="1"/>
  <c r="D371" i="3"/>
  <c r="A371" i="5" s="1"/>
  <c r="B372" i="3" a="1"/>
  <c r="B372" i="3" s="1"/>
  <c r="D370" i="5"/>
  <c r="F370" i="5"/>
  <c r="E370" i="5"/>
  <c r="C370" i="5"/>
  <c r="G370" i="5"/>
  <c r="H370" i="5" s="1"/>
  <c r="D372" i="3" l="1"/>
  <c r="A372" i="5" s="1"/>
  <c r="C372" i="3"/>
  <c r="B372" i="5" s="1"/>
  <c r="B373" i="3" a="1"/>
  <c r="B373" i="3" s="1"/>
  <c r="C371" i="5"/>
  <c r="G371" i="5"/>
  <c r="H371" i="5" s="1"/>
  <c r="F371" i="5"/>
  <c r="D371" i="5"/>
  <c r="E371" i="5"/>
  <c r="C373" i="3" l="1"/>
  <c r="B373" i="5" s="1"/>
  <c r="D373" i="3"/>
  <c r="A373" i="5" s="1"/>
  <c r="B374" i="3" a="1"/>
  <c r="B374" i="3" s="1"/>
  <c r="D372" i="5"/>
  <c r="F372" i="5"/>
  <c r="E372" i="5"/>
  <c r="C372" i="5"/>
  <c r="G372" i="5"/>
  <c r="H372" i="5" s="1"/>
  <c r="C373" i="5" l="1"/>
  <c r="G373" i="5"/>
  <c r="H373" i="5" s="1"/>
  <c r="C374" i="3"/>
  <c r="B374" i="5" s="1"/>
  <c r="D374" i="3"/>
  <c r="A374" i="5" s="1"/>
  <c r="B375" i="3" a="1"/>
  <c r="B375" i="3" s="1"/>
  <c r="E373" i="5"/>
  <c r="F373" i="5"/>
  <c r="D373" i="5"/>
  <c r="C375" i="3" l="1"/>
  <c r="B375" i="5" s="1"/>
  <c r="D375" i="3"/>
  <c r="A375" i="5" s="1"/>
  <c r="B376" i="3" a="1"/>
  <c r="B376" i="3" s="1"/>
  <c r="C374" i="5"/>
  <c r="G374" i="5"/>
  <c r="H374" i="5" s="1"/>
  <c r="E374" i="5"/>
  <c r="F374" i="5"/>
  <c r="D374" i="5"/>
  <c r="D376" i="3" l="1"/>
  <c r="A376" i="5" s="1"/>
  <c r="C376" i="3"/>
  <c r="B376" i="5" s="1"/>
  <c r="B377" i="3" a="1"/>
  <c r="B377" i="3" s="1"/>
  <c r="C375" i="5"/>
  <c r="G375" i="5"/>
  <c r="H375" i="5" s="1"/>
  <c r="E375" i="5"/>
  <c r="D375" i="5"/>
  <c r="F375" i="5"/>
  <c r="C377" i="3" l="1"/>
  <c r="B377" i="5" s="1"/>
  <c r="D377" i="3"/>
  <c r="A377" i="5" s="1"/>
  <c r="B378" i="3" a="1"/>
  <c r="B378" i="3" s="1"/>
  <c r="D376" i="5"/>
  <c r="F376" i="5"/>
  <c r="E376" i="5"/>
  <c r="C376" i="5"/>
  <c r="G376" i="5"/>
  <c r="H376" i="5" s="1"/>
  <c r="C378" i="3" l="1"/>
  <c r="B378" i="5" s="1"/>
  <c r="D378" i="3"/>
  <c r="A378" i="5" s="1"/>
  <c r="B379" i="3" a="1"/>
  <c r="B379" i="3" s="1"/>
  <c r="G377" i="5"/>
  <c r="H377" i="5" s="1"/>
  <c r="C377" i="5"/>
  <c r="D377" i="5"/>
  <c r="F377" i="5"/>
  <c r="E377" i="5"/>
  <c r="C379" i="3" l="1"/>
  <c r="B379" i="5" s="1"/>
  <c r="D379" i="3"/>
  <c r="A379" i="5" s="1"/>
  <c r="B380" i="3" a="1"/>
  <c r="B380" i="3" s="1"/>
  <c r="C378" i="5"/>
  <c r="G378" i="5"/>
  <c r="H378" i="5" s="1"/>
  <c r="F378" i="5"/>
  <c r="E378" i="5"/>
  <c r="D378" i="5"/>
  <c r="D380" i="3" l="1"/>
  <c r="A380" i="5" s="1"/>
  <c r="C380" i="3"/>
  <c r="B380" i="5" s="1"/>
  <c r="B381" i="3" a="1"/>
  <c r="B381" i="3" s="1"/>
  <c r="G379" i="5"/>
  <c r="H379" i="5" s="1"/>
  <c r="C379" i="5"/>
  <c r="D379" i="5"/>
  <c r="E379" i="5"/>
  <c r="F379" i="5"/>
  <c r="C381" i="3" l="1"/>
  <c r="B381" i="5" s="1"/>
  <c r="D381" i="3"/>
  <c r="A381" i="5" s="1"/>
  <c r="B382" i="3" a="1"/>
  <c r="B382" i="3" s="1"/>
  <c r="D380" i="5"/>
  <c r="F380" i="5"/>
  <c r="E380" i="5"/>
  <c r="G380" i="5"/>
  <c r="H380" i="5" s="1"/>
  <c r="C380" i="5"/>
  <c r="B383" i="3" l="1" a="1"/>
  <c r="B383" i="3" s="1"/>
  <c r="C382" i="3"/>
  <c r="B382" i="5" s="1"/>
  <c r="D382" i="3"/>
  <c r="A382" i="5" s="1"/>
  <c r="G381" i="5"/>
  <c r="H381" i="5" s="1"/>
  <c r="C381" i="5"/>
  <c r="E381" i="5"/>
  <c r="D381" i="5"/>
  <c r="F381" i="5"/>
  <c r="C382" i="5" l="1"/>
  <c r="G382" i="5"/>
  <c r="H382" i="5" s="1"/>
  <c r="D382" i="5"/>
  <c r="E382" i="5"/>
  <c r="F382" i="5"/>
  <c r="D383" i="3"/>
  <c r="A383" i="5" s="1"/>
  <c r="C383" i="3"/>
  <c r="B383" i="5" s="1"/>
  <c r="B384" i="3" a="1"/>
  <c r="B384" i="3" s="1"/>
  <c r="C384" i="3" l="1"/>
  <c r="B384" i="5" s="1"/>
  <c r="D384" i="3"/>
  <c r="A384" i="5" s="1"/>
  <c r="B385" i="3" a="1"/>
  <c r="B385" i="3" s="1"/>
  <c r="D383" i="5"/>
  <c r="E383" i="5"/>
  <c r="F383" i="5"/>
  <c r="C383" i="5"/>
  <c r="G383" i="5"/>
  <c r="H383" i="5" s="1"/>
  <c r="D385" i="3" l="1"/>
  <c r="A385" i="5" s="1"/>
  <c r="C385" i="3"/>
  <c r="B385" i="5" s="1"/>
  <c r="B386" i="3" a="1"/>
  <c r="B386" i="3" s="1"/>
  <c r="G384" i="5"/>
  <c r="H384" i="5" s="1"/>
  <c r="C384" i="5"/>
  <c r="F384" i="5"/>
  <c r="E384" i="5"/>
  <c r="D384" i="5"/>
  <c r="D386" i="3" l="1"/>
  <c r="A386" i="5" s="1"/>
  <c r="C386" i="3"/>
  <c r="B386" i="5" s="1"/>
  <c r="B387" i="3" a="1"/>
  <c r="B387" i="3" s="1"/>
  <c r="F385" i="5"/>
  <c r="E385" i="5"/>
  <c r="D385" i="5"/>
  <c r="G385" i="5"/>
  <c r="H385" i="5" s="1"/>
  <c r="C385" i="5"/>
  <c r="D387" i="3" l="1"/>
  <c r="A387" i="5" s="1"/>
  <c r="C387" i="3"/>
  <c r="B387" i="5" s="1"/>
  <c r="B388" i="3" a="1"/>
  <c r="B388" i="3" s="1"/>
  <c r="F386" i="5"/>
  <c r="E386" i="5"/>
  <c r="D386" i="5"/>
  <c r="C386" i="5"/>
  <c r="G386" i="5"/>
  <c r="H386" i="5" s="1"/>
  <c r="C388" i="3" l="1"/>
  <c r="B388" i="5" s="1"/>
  <c r="D388" i="3"/>
  <c r="A388" i="5" s="1"/>
  <c r="B389" i="3" a="1"/>
  <c r="B389" i="3" s="1"/>
  <c r="D387" i="5"/>
  <c r="E387" i="5"/>
  <c r="F387" i="5"/>
  <c r="C387" i="5"/>
  <c r="G387" i="5"/>
  <c r="H387" i="5" s="1"/>
  <c r="C389" i="3" l="1"/>
  <c r="B389" i="5" s="1"/>
  <c r="D389" i="3"/>
  <c r="A389" i="5" s="1"/>
  <c r="B390" i="3" a="1"/>
  <c r="B390" i="3" s="1"/>
  <c r="C388" i="5"/>
  <c r="G388" i="5"/>
  <c r="H388" i="5" s="1"/>
  <c r="E388" i="5"/>
  <c r="D388" i="5"/>
  <c r="F388" i="5"/>
  <c r="E389" i="5" l="1"/>
  <c r="F389" i="5"/>
  <c r="D389" i="5"/>
  <c r="D390" i="3"/>
  <c r="A390" i="5" s="1"/>
  <c r="C390" i="3"/>
  <c r="B390" i="5" s="1"/>
  <c r="B391" i="3" a="1"/>
  <c r="B391" i="3" s="1"/>
  <c r="G389" i="5"/>
  <c r="H389" i="5" s="1"/>
  <c r="C389" i="5"/>
  <c r="E390" i="5" l="1"/>
  <c r="D390" i="5"/>
  <c r="F390" i="5"/>
  <c r="C391" i="3"/>
  <c r="B391" i="5" s="1"/>
  <c r="D391" i="3"/>
  <c r="A391" i="5" s="1"/>
  <c r="B392" i="3" a="1"/>
  <c r="B392" i="3" s="1"/>
  <c r="G390" i="5"/>
  <c r="H390" i="5" s="1"/>
  <c r="C390" i="5"/>
  <c r="D392" i="3" l="1"/>
  <c r="A392" i="5" s="1"/>
  <c r="C392" i="3"/>
  <c r="B392" i="5" s="1"/>
  <c r="B393" i="3" a="1"/>
  <c r="B393" i="3" s="1"/>
  <c r="G391" i="5"/>
  <c r="H391" i="5" s="1"/>
  <c r="C391" i="5"/>
  <c r="D391" i="5"/>
  <c r="E391" i="5"/>
  <c r="F391" i="5"/>
  <c r="C393" i="3" l="1"/>
  <c r="B393" i="5" s="1"/>
  <c r="D393" i="3"/>
  <c r="A393" i="5" s="1"/>
  <c r="B394" i="3" a="1"/>
  <c r="B394" i="3" s="1"/>
  <c r="E392" i="5"/>
  <c r="F392" i="5"/>
  <c r="D392" i="5"/>
  <c r="G392" i="5"/>
  <c r="H392" i="5" s="1"/>
  <c r="C392" i="5"/>
  <c r="D394" i="3" l="1"/>
  <c r="A394" i="5" s="1"/>
  <c r="C394" i="3"/>
  <c r="B394" i="5" s="1"/>
  <c r="B395" i="3" a="1"/>
  <c r="B395" i="3" s="1"/>
  <c r="G393" i="5"/>
  <c r="H393" i="5" s="1"/>
  <c r="C393" i="5"/>
  <c r="E393" i="5"/>
  <c r="D393" i="5"/>
  <c r="F393" i="5"/>
  <c r="D395" i="3" l="1"/>
  <c r="A395" i="5" s="1"/>
  <c r="C395" i="3"/>
  <c r="B395" i="5" s="1"/>
  <c r="B396" i="3" a="1"/>
  <c r="B396" i="3" s="1"/>
  <c r="E394" i="5"/>
  <c r="D394" i="5"/>
  <c r="F394" i="5"/>
  <c r="G394" i="5"/>
  <c r="H394" i="5" s="1"/>
  <c r="C394" i="5"/>
  <c r="D396" i="3" l="1"/>
  <c r="A396" i="5" s="1"/>
  <c r="C396" i="3"/>
  <c r="B396" i="5" s="1"/>
  <c r="B397" i="3" a="1"/>
  <c r="B397" i="3" s="1"/>
  <c r="E395" i="5"/>
  <c r="F395" i="5"/>
  <c r="D395" i="5"/>
  <c r="C395" i="5"/>
  <c r="G395" i="5"/>
  <c r="H395" i="5" s="1"/>
  <c r="D397" i="3" l="1"/>
  <c r="A397" i="5" s="1"/>
  <c r="C397" i="3"/>
  <c r="B397" i="5" s="1"/>
  <c r="B398" i="3" a="1"/>
  <c r="B398" i="3" s="1"/>
  <c r="F396" i="5"/>
  <c r="E396" i="5"/>
  <c r="D396" i="5"/>
  <c r="G396" i="5"/>
  <c r="H396" i="5" s="1"/>
  <c r="C396" i="5"/>
  <c r="D398" i="3" l="1"/>
  <c r="A398" i="5" s="1"/>
  <c r="C398" i="3"/>
  <c r="B398" i="5" s="1"/>
  <c r="B399" i="3" a="1"/>
  <c r="B399" i="3" s="1"/>
  <c r="F397" i="5"/>
  <c r="D397" i="5"/>
  <c r="E397" i="5"/>
  <c r="C397" i="5"/>
  <c r="G397" i="5"/>
  <c r="H397" i="5" s="1"/>
  <c r="D399" i="3" l="1"/>
  <c r="A399" i="5" s="1"/>
  <c r="C399" i="3"/>
  <c r="B399" i="5" s="1"/>
  <c r="B400" i="3" a="1"/>
  <c r="B400" i="3" s="1"/>
  <c r="E398" i="5"/>
  <c r="D398" i="5"/>
  <c r="F398" i="5"/>
  <c r="C398" i="5"/>
  <c r="G398" i="5"/>
  <c r="H398" i="5" s="1"/>
  <c r="D400" i="3" l="1"/>
  <c r="A400" i="5" s="1"/>
  <c r="C400" i="3"/>
  <c r="B400" i="5" s="1"/>
  <c r="B401" i="3" a="1"/>
  <c r="B401" i="3" s="1"/>
  <c r="D399" i="5"/>
  <c r="F399" i="5"/>
  <c r="E399" i="5"/>
  <c r="G399" i="5"/>
  <c r="H399" i="5" s="1"/>
  <c r="C399" i="5"/>
  <c r="D401" i="3" l="1"/>
  <c r="A401" i="5" s="1"/>
  <c r="C401" i="3"/>
  <c r="B401" i="5" s="1"/>
  <c r="B402" i="3" a="1"/>
  <c r="B402" i="3" s="1"/>
  <c r="F400" i="5"/>
  <c r="D400" i="5"/>
  <c r="E400" i="5"/>
  <c r="G400" i="5"/>
  <c r="H400" i="5" s="1"/>
  <c r="C400" i="5"/>
  <c r="D402" i="3" l="1"/>
  <c r="A402" i="5" s="1"/>
  <c r="C402" i="3"/>
  <c r="B402" i="5" s="1"/>
  <c r="B403" i="3" a="1"/>
  <c r="B403" i="3" s="1"/>
  <c r="F401" i="5"/>
  <c r="E401" i="5"/>
  <c r="D401" i="5"/>
  <c r="G401" i="5"/>
  <c r="H401" i="5" s="1"/>
  <c r="C401" i="5"/>
  <c r="E402" i="5" l="1"/>
  <c r="D402" i="5"/>
  <c r="F402" i="5"/>
  <c r="C403" i="3"/>
  <c r="B403" i="5" s="1"/>
  <c r="D403" i="3"/>
  <c r="A403" i="5" s="1"/>
  <c r="G402" i="5"/>
  <c r="H402" i="5" s="1"/>
  <c r="C402" i="5"/>
  <c r="B404" i="3" a="1"/>
  <c r="B404" i="3" s="1"/>
  <c r="C403" i="5" l="1"/>
  <c r="G403" i="5"/>
  <c r="H403" i="5" s="1"/>
  <c r="D404" i="3"/>
  <c r="A404" i="5" s="1"/>
  <c r="C404" i="3"/>
  <c r="B404" i="5" s="1"/>
  <c r="B405" i="3" a="1"/>
  <c r="B405" i="3" s="1"/>
  <c r="D403" i="5"/>
  <c r="F403" i="5"/>
  <c r="E403" i="5"/>
  <c r="C405" i="3" l="1"/>
  <c r="B405" i="5" s="1"/>
  <c r="D405" i="3"/>
  <c r="A405" i="5" s="1"/>
  <c r="B406" i="3" a="1"/>
  <c r="B406" i="3" s="1"/>
  <c r="G404" i="5"/>
  <c r="H404" i="5" s="1"/>
  <c r="C404" i="5"/>
  <c r="D404" i="5"/>
  <c r="E404" i="5"/>
  <c r="F404" i="5"/>
  <c r="D406" i="3" l="1"/>
  <c r="A406" i="5" s="1"/>
  <c r="C406" i="3"/>
  <c r="B406" i="5" s="1"/>
  <c r="B407" i="3" a="1"/>
  <c r="B407" i="3" s="1"/>
  <c r="C405" i="5"/>
  <c r="G405" i="5"/>
  <c r="H405" i="5" s="1"/>
  <c r="D405" i="5"/>
  <c r="E405" i="5"/>
  <c r="F405" i="5"/>
  <c r="C407" i="3" l="1"/>
  <c r="B407" i="5" s="1"/>
  <c r="D407" i="3"/>
  <c r="A407" i="5" s="1"/>
  <c r="B408" i="3" a="1"/>
  <c r="B408" i="3" s="1"/>
  <c r="G406" i="5"/>
  <c r="H406" i="5" s="1"/>
  <c r="C406" i="5"/>
  <c r="F406" i="5"/>
  <c r="D406" i="5"/>
  <c r="E406" i="5"/>
  <c r="G407" i="5" l="1"/>
  <c r="H407" i="5" s="1"/>
  <c r="C407" i="5"/>
  <c r="F407" i="5"/>
  <c r="D407" i="5"/>
  <c r="E407" i="5"/>
  <c r="D408" i="3"/>
  <c r="A408" i="5" s="1"/>
  <c r="C408" i="3"/>
  <c r="B408" i="5" s="1"/>
  <c r="B409" i="3" a="1"/>
  <c r="B409" i="3" s="1"/>
  <c r="F408" i="5" l="1"/>
  <c r="E408" i="5"/>
  <c r="D408" i="5"/>
  <c r="D409" i="3"/>
  <c r="A409" i="5" s="1"/>
  <c r="C409" i="3"/>
  <c r="B409" i="5" s="1"/>
  <c r="B410" i="3" a="1"/>
  <c r="B410" i="3" s="1"/>
  <c r="G408" i="5"/>
  <c r="H408" i="5" s="1"/>
  <c r="C408" i="5"/>
  <c r="D410" i="3" l="1"/>
  <c r="A410" i="5" s="1"/>
  <c r="C410" i="3"/>
  <c r="B410" i="5" s="1"/>
  <c r="B411" i="3" a="1"/>
  <c r="B411" i="3" s="1"/>
  <c r="F409" i="5"/>
  <c r="D409" i="5"/>
  <c r="E409" i="5"/>
  <c r="C409" i="5"/>
  <c r="G409" i="5"/>
  <c r="H409" i="5" s="1"/>
  <c r="B412" i="3" l="1" a="1"/>
  <c r="B412" i="3" s="1"/>
  <c r="C411" i="3"/>
  <c r="B411" i="5" s="1"/>
  <c r="D411" i="3"/>
  <c r="A411" i="5" s="1"/>
  <c r="E410" i="5"/>
  <c r="D410" i="5"/>
  <c r="F410" i="5"/>
  <c r="G410" i="5"/>
  <c r="H410" i="5" s="1"/>
  <c r="C410" i="5"/>
  <c r="G411" i="5" l="1"/>
  <c r="H411" i="5" s="1"/>
  <c r="C411" i="5"/>
  <c r="D411" i="5"/>
  <c r="E411" i="5"/>
  <c r="F411" i="5"/>
  <c r="D412" i="3"/>
  <c r="A412" i="5" s="1"/>
  <c r="C412" i="3"/>
  <c r="B412" i="5" s="1"/>
  <c r="B413" i="3" a="1"/>
  <c r="B413" i="3" s="1"/>
  <c r="D413" i="3" l="1"/>
  <c r="A413" i="5" s="1"/>
  <c r="C413" i="3"/>
  <c r="B413" i="5" s="1"/>
  <c r="B414" i="3" a="1"/>
  <c r="B414" i="3" s="1"/>
  <c r="F412" i="5"/>
  <c r="E412" i="5"/>
  <c r="D412" i="5"/>
  <c r="G412" i="5"/>
  <c r="H412" i="5" s="1"/>
  <c r="C412" i="5"/>
  <c r="C414" i="3" l="1"/>
  <c r="B414" i="5" s="1"/>
  <c r="D414" i="3"/>
  <c r="A414" i="5" s="1"/>
  <c r="B415" i="3" a="1"/>
  <c r="B415" i="3" s="1"/>
  <c r="E413" i="5"/>
  <c r="F413" i="5"/>
  <c r="D413" i="5"/>
  <c r="C413" i="5"/>
  <c r="G413" i="5"/>
  <c r="H413" i="5" s="1"/>
  <c r="D414" i="5" l="1"/>
  <c r="F414" i="5"/>
  <c r="E414" i="5"/>
  <c r="G414" i="5"/>
  <c r="H414" i="5" s="1"/>
  <c r="C414" i="5"/>
  <c r="C415" i="3"/>
  <c r="B415" i="5" s="1"/>
  <c r="D415" i="3"/>
  <c r="A415" i="5" s="1"/>
  <c r="B416" i="3" a="1"/>
  <c r="B416" i="3" s="1"/>
  <c r="F415" i="5" l="1"/>
  <c r="D415" i="5"/>
  <c r="E415" i="5"/>
  <c r="D416" i="3"/>
  <c r="A416" i="5" s="1"/>
  <c r="C416" i="3"/>
  <c r="B416" i="5" s="1"/>
  <c r="B417" i="3" a="1"/>
  <c r="B417" i="3" s="1"/>
  <c r="G415" i="5"/>
  <c r="H415" i="5" s="1"/>
  <c r="C415" i="5"/>
  <c r="D417" i="3" l="1"/>
  <c r="A417" i="5" s="1"/>
  <c r="C417" i="3"/>
  <c r="B417" i="5" s="1"/>
  <c r="B418" i="3" a="1"/>
  <c r="B418" i="3" s="1"/>
  <c r="D416" i="5"/>
  <c r="E416" i="5"/>
  <c r="F416" i="5"/>
  <c r="C416" i="5"/>
  <c r="G416" i="5"/>
  <c r="H416" i="5" s="1"/>
  <c r="F417" i="5" l="1"/>
  <c r="D417" i="5"/>
  <c r="E417" i="5"/>
  <c r="G417" i="5"/>
  <c r="H417" i="5" s="1"/>
  <c r="C417" i="5"/>
  <c r="D418" i="3"/>
  <c r="A418" i="5" s="1"/>
  <c r="C418" i="3"/>
  <c r="B418" i="5" s="1"/>
  <c r="B419" i="3" a="1"/>
  <c r="B419" i="3" s="1"/>
  <c r="C418" i="5" l="1"/>
  <c r="G418" i="5"/>
  <c r="H418" i="5" s="1"/>
  <c r="D418" i="5"/>
  <c r="F418" i="5"/>
  <c r="E418" i="5"/>
  <c r="D419" i="3"/>
  <c r="A419" i="5" s="1"/>
  <c r="C419" i="3"/>
  <c r="B419" i="5" s="1"/>
  <c r="B420" i="3" a="1"/>
  <c r="B420" i="3" s="1"/>
  <c r="C419" i="5" l="1"/>
  <c r="G419" i="5"/>
  <c r="H419" i="5" s="1"/>
  <c r="C420" i="3"/>
  <c r="B420" i="5" s="1"/>
  <c r="D420" i="3"/>
  <c r="A420" i="5" s="1"/>
  <c r="B421" i="3" a="1"/>
  <c r="B421" i="3" s="1"/>
  <c r="F419" i="5"/>
  <c r="E419" i="5"/>
  <c r="D419" i="5"/>
  <c r="C421" i="3" l="1"/>
  <c r="B421" i="5" s="1"/>
  <c r="D421" i="3"/>
  <c r="A421" i="5" s="1"/>
  <c r="B422" i="3" a="1"/>
  <c r="B422" i="3" s="1"/>
  <c r="E420" i="5"/>
  <c r="D420" i="5"/>
  <c r="F420" i="5"/>
  <c r="C420" i="5"/>
  <c r="G420" i="5"/>
  <c r="H420" i="5" s="1"/>
  <c r="G421" i="5" l="1"/>
  <c r="H421" i="5" s="1"/>
  <c r="C421" i="5"/>
  <c r="D422" i="3"/>
  <c r="A422" i="5" s="1"/>
  <c r="C422" i="3"/>
  <c r="B422" i="5" s="1"/>
  <c r="B423" i="3" a="1"/>
  <c r="B423" i="3" s="1"/>
  <c r="D421" i="5"/>
  <c r="E421" i="5"/>
  <c r="F421" i="5"/>
  <c r="D422" i="5" l="1"/>
  <c r="F422" i="5"/>
  <c r="E422" i="5"/>
  <c r="C423" i="3"/>
  <c r="B423" i="5" s="1"/>
  <c r="D423" i="3"/>
  <c r="A423" i="5" s="1"/>
  <c r="B424" i="3" a="1"/>
  <c r="B424" i="3" s="1"/>
  <c r="C422" i="5"/>
  <c r="G422" i="5"/>
  <c r="H422" i="5" s="1"/>
  <c r="C424" i="3" l="1"/>
  <c r="B424" i="5" s="1"/>
  <c r="D424" i="3"/>
  <c r="A424" i="5" s="1"/>
  <c r="B425" i="3" a="1"/>
  <c r="B425" i="3" s="1"/>
  <c r="G423" i="5"/>
  <c r="H423" i="5" s="1"/>
  <c r="C423" i="5"/>
  <c r="E423" i="5"/>
  <c r="D423" i="5"/>
  <c r="F423" i="5"/>
  <c r="C425" i="3" l="1"/>
  <c r="B425" i="5" s="1"/>
  <c r="D425" i="3"/>
  <c r="A425" i="5" s="1"/>
  <c r="B426" i="3" a="1"/>
  <c r="B426" i="3" s="1"/>
  <c r="G424" i="5"/>
  <c r="H424" i="5" s="1"/>
  <c r="C424" i="5"/>
  <c r="E424" i="5"/>
  <c r="F424" i="5"/>
  <c r="D424" i="5"/>
  <c r="C426" i="3" l="1"/>
  <c r="B426" i="5" s="1"/>
  <c r="D426" i="3"/>
  <c r="A426" i="5" s="1"/>
  <c r="B427" i="3" a="1"/>
  <c r="B427" i="3" s="1"/>
  <c r="G425" i="5"/>
  <c r="H425" i="5" s="1"/>
  <c r="C425" i="5"/>
  <c r="E425" i="5"/>
  <c r="D425" i="5"/>
  <c r="F425" i="5"/>
  <c r="C427" i="3" l="1"/>
  <c r="B427" i="5" s="1"/>
  <c r="D427" i="3"/>
  <c r="A427" i="5" s="1"/>
  <c r="B428" i="3" a="1"/>
  <c r="B428" i="3" s="1"/>
  <c r="G426" i="5"/>
  <c r="H426" i="5" s="1"/>
  <c r="C426" i="5"/>
  <c r="E426" i="5"/>
  <c r="D426" i="5"/>
  <c r="F426" i="5"/>
  <c r="D428" i="3" l="1"/>
  <c r="A428" i="5" s="1"/>
  <c r="C428" i="3"/>
  <c r="B428" i="5" s="1"/>
  <c r="B429" i="3" a="1"/>
  <c r="B429" i="3" s="1"/>
  <c r="C427" i="5"/>
  <c r="G427" i="5"/>
  <c r="H427" i="5" s="1"/>
  <c r="F427" i="5"/>
  <c r="E427" i="5"/>
  <c r="D427" i="5"/>
  <c r="C429" i="3" l="1"/>
  <c r="B429" i="5" s="1"/>
  <c r="D429" i="3"/>
  <c r="A429" i="5" s="1"/>
  <c r="B430" i="3" a="1"/>
  <c r="B430" i="3" s="1"/>
  <c r="E428" i="5"/>
  <c r="D428" i="5"/>
  <c r="F428" i="5"/>
  <c r="G428" i="5"/>
  <c r="H428" i="5" s="1"/>
  <c r="C428" i="5"/>
  <c r="D430" i="3" l="1"/>
  <c r="A430" i="5" s="1"/>
  <c r="C430" i="3"/>
  <c r="B430" i="5" s="1"/>
  <c r="B431" i="3" a="1"/>
  <c r="B431" i="3" s="1"/>
  <c r="C429" i="5"/>
  <c r="G429" i="5"/>
  <c r="H429" i="5" s="1"/>
  <c r="E429" i="5"/>
  <c r="D429" i="5"/>
  <c r="F429" i="5"/>
  <c r="D431" i="3" l="1"/>
  <c r="A431" i="5" s="1"/>
  <c r="C431" i="3"/>
  <c r="B431" i="5" s="1"/>
  <c r="B432" i="3" a="1"/>
  <c r="B432" i="3" s="1"/>
  <c r="F430" i="5"/>
  <c r="D430" i="5"/>
  <c r="E430" i="5"/>
  <c r="G430" i="5"/>
  <c r="H430" i="5" s="1"/>
  <c r="C430" i="5"/>
  <c r="C432" i="3" l="1"/>
  <c r="B432" i="5" s="1"/>
  <c r="D432" i="3"/>
  <c r="A432" i="5" s="1"/>
  <c r="B433" i="3" a="1"/>
  <c r="B433" i="3" s="1"/>
  <c r="E431" i="5"/>
  <c r="D431" i="5"/>
  <c r="F431" i="5"/>
  <c r="G431" i="5"/>
  <c r="H431" i="5" s="1"/>
  <c r="C431" i="5"/>
  <c r="C433" i="3" l="1"/>
  <c r="B433" i="5" s="1"/>
  <c r="D433" i="3"/>
  <c r="A433" i="5" s="1"/>
  <c r="B434" i="3" a="1"/>
  <c r="B434" i="3" s="1"/>
  <c r="G432" i="5"/>
  <c r="H432" i="5" s="1"/>
  <c r="C432" i="5"/>
  <c r="E432" i="5"/>
  <c r="D432" i="5"/>
  <c r="F432" i="5"/>
  <c r="D434" i="3" l="1"/>
  <c r="A434" i="5" s="1"/>
  <c r="C434" i="3"/>
  <c r="B434" i="5" s="1"/>
  <c r="B435" i="3" a="1"/>
  <c r="B435" i="3" s="1"/>
  <c r="G433" i="5"/>
  <c r="H433" i="5" s="1"/>
  <c r="C433" i="5"/>
  <c r="D433" i="5"/>
  <c r="F433" i="5"/>
  <c r="E433" i="5"/>
  <c r="C435" i="3" l="1"/>
  <c r="B435" i="5" s="1"/>
  <c r="D435" i="3"/>
  <c r="A435" i="5" s="1"/>
  <c r="B436" i="3" a="1"/>
  <c r="B436" i="3" s="1"/>
  <c r="E434" i="5"/>
  <c r="D434" i="5"/>
  <c r="F434" i="5"/>
  <c r="C434" i="5"/>
  <c r="G434" i="5"/>
  <c r="H434" i="5" s="1"/>
  <c r="D436" i="3" l="1"/>
  <c r="A436" i="5" s="1"/>
  <c r="C436" i="3"/>
  <c r="B436" i="5" s="1"/>
  <c r="B437" i="3" a="1"/>
  <c r="B437" i="3" s="1"/>
  <c r="G435" i="5"/>
  <c r="H435" i="5" s="1"/>
  <c r="C435" i="5"/>
  <c r="E435" i="5"/>
  <c r="F435" i="5"/>
  <c r="D435" i="5"/>
  <c r="C437" i="3" l="1"/>
  <c r="B437" i="5" s="1"/>
  <c r="D437" i="3"/>
  <c r="A437" i="5" s="1"/>
  <c r="B438" i="3" a="1"/>
  <c r="B438" i="3" s="1"/>
  <c r="D436" i="5"/>
  <c r="F436" i="5"/>
  <c r="E436" i="5"/>
  <c r="G436" i="5"/>
  <c r="H436" i="5" s="1"/>
  <c r="C436" i="5"/>
  <c r="D438" i="3" l="1"/>
  <c r="A438" i="5" s="1"/>
  <c r="C438" i="3"/>
  <c r="B438" i="5" s="1"/>
  <c r="B439" i="3" a="1"/>
  <c r="B439" i="3" s="1"/>
  <c r="C437" i="5"/>
  <c r="G437" i="5"/>
  <c r="H437" i="5" s="1"/>
  <c r="D437" i="5"/>
  <c r="E437" i="5"/>
  <c r="F437" i="5"/>
  <c r="C439" i="3" l="1"/>
  <c r="B439" i="5" s="1"/>
  <c r="D439" i="3"/>
  <c r="A439" i="5" s="1"/>
  <c r="B440" i="3" a="1"/>
  <c r="B440" i="3" s="1"/>
  <c r="E438" i="5"/>
  <c r="D438" i="5"/>
  <c r="F438" i="5"/>
  <c r="G438" i="5"/>
  <c r="H438" i="5" s="1"/>
  <c r="C438" i="5"/>
  <c r="B441" i="3" l="1" a="1"/>
  <c r="B441" i="3" s="1"/>
  <c r="C440" i="3"/>
  <c r="B440" i="5" s="1"/>
  <c r="D440" i="3"/>
  <c r="A440" i="5" s="1"/>
  <c r="C439" i="5"/>
  <c r="G439" i="5"/>
  <c r="H439" i="5" s="1"/>
  <c r="D439" i="5"/>
  <c r="F439" i="5"/>
  <c r="E439" i="5"/>
  <c r="G440" i="5" l="1"/>
  <c r="H440" i="5" s="1"/>
  <c r="C440" i="5"/>
  <c r="F440" i="5"/>
  <c r="E440" i="5"/>
  <c r="D440" i="5"/>
  <c r="D441" i="3"/>
  <c r="A441" i="5" s="1"/>
  <c r="C441" i="3"/>
  <c r="B441" i="5" s="1"/>
  <c r="B442" i="3" a="1"/>
  <c r="B442" i="3" s="1"/>
  <c r="C442" i="3" l="1"/>
  <c r="B442" i="5" s="1"/>
  <c r="D442" i="3"/>
  <c r="A442" i="5" s="1"/>
  <c r="B443" i="3" a="1"/>
  <c r="B443" i="3" s="1"/>
  <c r="D441" i="5"/>
  <c r="E441" i="5"/>
  <c r="F441" i="5"/>
  <c r="G441" i="5"/>
  <c r="H441" i="5" s="1"/>
  <c r="C441" i="5"/>
  <c r="D443" i="3" l="1"/>
  <c r="A443" i="5" s="1"/>
  <c r="C443" i="3"/>
  <c r="B443" i="5" s="1"/>
  <c r="B444" i="3" a="1"/>
  <c r="B444" i="3" s="1"/>
  <c r="C442" i="5"/>
  <c r="G442" i="5"/>
  <c r="H442" i="5" s="1"/>
  <c r="D442" i="5"/>
  <c r="F442" i="5"/>
  <c r="E442" i="5"/>
  <c r="C444" i="3" l="1"/>
  <c r="B444" i="5" s="1"/>
  <c r="D444" i="3"/>
  <c r="A444" i="5" s="1"/>
  <c r="B445" i="3" a="1"/>
  <c r="B445" i="3" s="1"/>
  <c r="D443" i="5"/>
  <c r="E443" i="5"/>
  <c r="F443" i="5"/>
  <c r="C443" i="5"/>
  <c r="G443" i="5"/>
  <c r="H443" i="5" s="1"/>
  <c r="C445" i="3" l="1"/>
  <c r="B445" i="5" s="1"/>
  <c r="D445" i="3"/>
  <c r="A445" i="5" s="1"/>
  <c r="B446" i="3" a="1"/>
  <c r="B446" i="3" s="1"/>
  <c r="C444" i="5"/>
  <c r="G444" i="5"/>
  <c r="H444" i="5" s="1"/>
  <c r="D444" i="5"/>
  <c r="E444" i="5"/>
  <c r="F444" i="5"/>
  <c r="C445" i="5" l="1"/>
  <c r="G445" i="5"/>
  <c r="H445" i="5" s="1"/>
  <c r="D446" i="3"/>
  <c r="A446" i="5" s="1"/>
  <c r="C446" i="3"/>
  <c r="B446" i="5" s="1"/>
  <c r="B447" i="3" a="1"/>
  <c r="B447" i="3" s="1"/>
  <c r="D445" i="5"/>
  <c r="F445" i="5"/>
  <c r="E445" i="5"/>
  <c r="C447" i="3" l="1"/>
  <c r="B447" i="5" s="1"/>
  <c r="D447" i="3"/>
  <c r="A447" i="5" s="1"/>
  <c r="B448" i="3" a="1"/>
  <c r="B448" i="3" s="1"/>
  <c r="F446" i="5"/>
  <c r="D446" i="5"/>
  <c r="E446" i="5"/>
  <c r="C446" i="5"/>
  <c r="G446" i="5"/>
  <c r="H446" i="5" s="1"/>
  <c r="B449" i="3" l="1" a="1"/>
  <c r="B449" i="3" s="1"/>
  <c r="C448" i="3"/>
  <c r="B448" i="5" s="1"/>
  <c r="D448" i="3"/>
  <c r="A448" i="5" s="1"/>
  <c r="G447" i="5"/>
  <c r="H447" i="5" s="1"/>
  <c r="C447" i="5"/>
  <c r="D447" i="5"/>
  <c r="F447" i="5"/>
  <c r="E447" i="5"/>
  <c r="G448" i="5" l="1"/>
  <c r="H448" i="5" s="1"/>
  <c r="C448" i="5"/>
  <c r="F448" i="5"/>
  <c r="E448" i="5"/>
  <c r="D448" i="5"/>
  <c r="C449" i="3"/>
  <c r="B449" i="5" s="1"/>
  <c r="D449" i="3"/>
  <c r="A449" i="5" s="1"/>
  <c r="B450" i="3" a="1"/>
  <c r="B450" i="3" s="1"/>
  <c r="C450" i="3" l="1"/>
  <c r="B450" i="5" s="1"/>
  <c r="D450" i="3"/>
  <c r="A450" i="5" s="1"/>
  <c r="B451" i="3" a="1"/>
  <c r="B451" i="3" s="1"/>
  <c r="G449" i="5"/>
  <c r="H449" i="5" s="1"/>
  <c r="C449" i="5"/>
  <c r="D449" i="5"/>
  <c r="E449" i="5"/>
  <c r="F449" i="5"/>
  <c r="D451" i="3" l="1"/>
  <c r="A451" i="5" s="1"/>
  <c r="C451" i="3"/>
  <c r="B451" i="5" s="1"/>
  <c r="B452" i="3" a="1"/>
  <c r="B452" i="3" s="1"/>
  <c r="C450" i="5"/>
  <c r="G450" i="5"/>
  <c r="H450" i="5" s="1"/>
  <c r="E450" i="5"/>
  <c r="F450" i="5"/>
  <c r="D450" i="5"/>
  <c r="F451" i="5" l="1"/>
  <c r="E451" i="5"/>
  <c r="D451" i="5"/>
  <c r="C452" i="3"/>
  <c r="B452" i="5" s="1"/>
  <c r="D452" i="3"/>
  <c r="A452" i="5" s="1"/>
  <c r="B453" i="3" a="1"/>
  <c r="B453" i="3" s="1"/>
  <c r="G451" i="5"/>
  <c r="H451" i="5" s="1"/>
  <c r="C451" i="5"/>
  <c r="D453" i="3" l="1"/>
  <c r="A453" i="5" s="1"/>
  <c r="C453" i="3"/>
  <c r="B453" i="5" s="1"/>
  <c r="B454" i="3" a="1"/>
  <c r="B454" i="3" s="1"/>
  <c r="G452" i="5"/>
  <c r="H452" i="5" s="1"/>
  <c r="C452" i="5"/>
  <c r="F452" i="5"/>
  <c r="E452" i="5"/>
  <c r="D452" i="5"/>
  <c r="D454" i="3" l="1"/>
  <c r="A454" i="5" s="1"/>
  <c r="C454" i="3"/>
  <c r="B454" i="5" s="1"/>
  <c r="D453" i="5"/>
  <c r="E453" i="5"/>
  <c r="F453" i="5"/>
  <c r="C453" i="5"/>
  <c r="G453" i="5"/>
  <c r="H453" i="5" s="1"/>
  <c r="B455" i="3" a="1"/>
  <c r="B455" i="3" s="1"/>
  <c r="E454" i="5" l="1"/>
  <c r="F454" i="5"/>
  <c r="D454" i="5"/>
  <c r="D455" i="3"/>
  <c r="A455" i="5" s="1"/>
  <c r="C455" i="3"/>
  <c r="B455" i="5" s="1"/>
  <c r="B456" i="3" a="1"/>
  <c r="B456" i="3" s="1"/>
  <c r="G454" i="5"/>
  <c r="H454" i="5" s="1"/>
  <c r="C454" i="5"/>
  <c r="D456" i="3" l="1"/>
  <c r="A456" i="5" s="1"/>
  <c r="C456" i="3"/>
  <c r="B456" i="5" s="1"/>
  <c r="B457" i="3" a="1"/>
  <c r="B457" i="3" s="1"/>
  <c r="E455" i="5"/>
  <c r="F455" i="5"/>
  <c r="D455" i="5"/>
  <c r="G455" i="5"/>
  <c r="H455" i="5" s="1"/>
  <c r="C455" i="5"/>
  <c r="D457" i="3" l="1"/>
  <c r="A457" i="5" s="1"/>
  <c r="C457" i="3"/>
  <c r="B457" i="5" s="1"/>
  <c r="B458" i="3" a="1"/>
  <c r="B458" i="3" s="1"/>
  <c r="D456" i="5"/>
  <c r="E456" i="5"/>
  <c r="F456" i="5"/>
  <c r="C456" i="5"/>
  <c r="G456" i="5"/>
  <c r="H456" i="5" s="1"/>
  <c r="C458" i="3" l="1"/>
  <c r="B458" i="5" s="1"/>
  <c r="D458" i="3"/>
  <c r="A458" i="5" s="1"/>
  <c r="B459" i="3" a="1"/>
  <c r="B459" i="3" s="1"/>
  <c r="F457" i="5"/>
  <c r="D457" i="5"/>
  <c r="E457" i="5"/>
  <c r="G457" i="5"/>
  <c r="H457" i="5" s="1"/>
  <c r="C457" i="5"/>
  <c r="D459" i="3" l="1"/>
  <c r="A459" i="5" s="1"/>
  <c r="C459" i="3"/>
  <c r="B459" i="5" s="1"/>
  <c r="B460" i="3" a="1"/>
  <c r="B460" i="3" s="1"/>
  <c r="C458" i="5"/>
  <c r="G458" i="5"/>
  <c r="H458" i="5" s="1"/>
  <c r="D458" i="5"/>
  <c r="E458" i="5"/>
  <c r="F458" i="5"/>
  <c r="C460" i="3" l="1"/>
  <c r="B460" i="5" s="1"/>
  <c r="D460" i="3"/>
  <c r="A460" i="5" s="1"/>
  <c r="B461" i="3" a="1"/>
  <c r="B461" i="3" s="1"/>
  <c r="E459" i="5"/>
  <c r="F459" i="5"/>
  <c r="D459" i="5"/>
  <c r="C459" i="5"/>
  <c r="G459" i="5"/>
  <c r="H459" i="5" s="1"/>
  <c r="D461" i="3" l="1"/>
  <c r="A461" i="5" s="1"/>
  <c r="C461" i="3"/>
  <c r="B461" i="5" s="1"/>
  <c r="B462" i="3" a="1"/>
  <c r="B462" i="3" s="1"/>
  <c r="G460" i="5"/>
  <c r="H460" i="5" s="1"/>
  <c r="C460" i="5"/>
  <c r="F460" i="5"/>
  <c r="E460" i="5"/>
  <c r="D460" i="5"/>
  <c r="C462" i="3" l="1"/>
  <c r="B462" i="5" s="1"/>
  <c r="D462" i="3"/>
  <c r="A462" i="5" s="1"/>
  <c r="B463" i="3" a="1"/>
  <c r="B463" i="3" s="1"/>
  <c r="D461" i="5"/>
  <c r="F461" i="5"/>
  <c r="E461" i="5"/>
  <c r="C461" i="5"/>
  <c r="G461" i="5"/>
  <c r="H461" i="5" s="1"/>
  <c r="D463" i="3" l="1"/>
  <c r="A463" i="5" s="1"/>
  <c r="C463" i="3"/>
  <c r="B463" i="5" s="1"/>
  <c r="B464" i="3" a="1"/>
  <c r="B464" i="3" s="1"/>
  <c r="G462" i="5"/>
  <c r="H462" i="5" s="1"/>
  <c r="C462" i="5"/>
  <c r="D462" i="5"/>
  <c r="F462" i="5"/>
  <c r="E462" i="5"/>
  <c r="C464" i="3" l="1"/>
  <c r="B464" i="5" s="1"/>
  <c r="D464" i="3"/>
  <c r="A464" i="5" s="1"/>
  <c r="B465" i="3" a="1"/>
  <c r="B465" i="3" s="1"/>
  <c r="E463" i="5"/>
  <c r="D463" i="5"/>
  <c r="F463" i="5"/>
  <c r="C463" i="5"/>
  <c r="G463" i="5"/>
  <c r="H463" i="5" s="1"/>
  <c r="D465" i="3" l="1"/>
  <c r="A465" i="5" s="1"/>
  <c r="C465" i="3"/>
  <c r="B465" i="5" s="1"/>
  <c r="B466" i="3" a="1"/>
  <c r="B466" i="3" s="1"/>
  <c r="G464" i="5"/>
  <c r="H464" i="5" s="1"/>
  <c r="C464" i="5"/>
  <c r="F464" i="5"/>
  <c r="E464" i="5"/>
  <c r="D464" i="5"/>
  <c r="C466" i="3" l="1"/>
  <c r="B466" i="5" s="1"/>
  <c r="D466" i="3"/>
  <c r="A466" i="5" s="1"/>
  <c r="B467" i="3" a="1"/>
  <c r="B467" i="3" s="1"/>
  <c r="E465" i="5"/>
  <c r="F465" i="5"/>
  <c r="D465" i="5"/>
  <c r="C465" i="5"/>
  <c r="G465" i="5"/>
  <c r="H465" i="5" s="1"/>
  <c r="D467" i="3" l="1"/>
  <c r="A467" i="5" s="1"/>
  <c r="C467" i="3"/>
  <c r="B467" i="5" s="1"/>
  <c r="B468" i="3" a="1"/>
  <c r="B468" i="3" s="1"/>
  <c r="C466" i="5"/>
  <c r="G466" i="5"/>
  <c r="H466" i="5" s="1"/>
  <c r="E466" i="5"/>
  <c r="D466" i="5"/>
  <c r="F466" i="5"/>
  <c r="B469" i="3" l="1" a="1"/>
  <c r="B469" i="3" s="1"/>
  <c r="C468" i="3"/>
  <c r="B468" i="5" s="1"/>
  <c r="D468" i="3"/>
  <c r="A468" i="5" s="1"/>
  <c r="D467" i="5"/>
  <c r="F467" i="5"/>
  <c r="E467" i="5"/>
  <c r="C467" i="5"/>
  <c r="G467" i="5"/>
  <c r="H467" i="5" s="1"/>
  <c r="G468" i="5" l="1"/>
  <c r="H468" i="5" s="1"/>
  <c r="C468" i="5"/>
  <c r="E468" i="5"/>
  <c r="F468" i="5"/>
  <c r="D468" i="5"/>
  <c r="C469" i="3"/>
  <c r="B469" i="5" s="1"/>
  <c r="D469" i="3"/>
  <c r="A469" i="5" s="1"/>
  <c r="B470" i="3" a="1"/>
  <c r="B470" i="3" s="1"/>
  <c r="D470" i="3" l="1"/>
  <c r="A470" i="5" s="1"/>
  <c r="C470" i="3"/>
  <c r="B470" i="5" s="1"/>
  <c r="B471" i="3" a="1"/>
  <c r="B471" i="3" s="1"/>
  <c r="C469" i="5"/>
  <c r="G469" i="5"/>
  <c r="H469" i="5" s="1"/>
  <c r="D469" i="5"/>
  <c r="E469" i="5"/>
  <c r="F469" i="5"/>
  <c r="C471" i="3" l="1"/>
  <c r="B471" i="5" s="1"/>
  <c r="D471" i="3"/>
  <c r="A471" i="5" s="1"/>
  <c r="B472" i="3" a="1"/>
  <c r="B472" i="3" s="1"/>
  <c r="F470" i="5"/>
  <c r="E470" i="5"/>
  <c r="D470" i="5"/>
  <c r="C470" i="5"/>
  <c r="G470" i="5"/>
  <c r="H470" i="5" s="1"/>
  <c r="C472" i="3" l="1"/>
  <c r="B472" i="5" s="1"/>
  <c r="D472" i="3"/>
  <c r="A472" i="5" s="1"/>
  <c r="B473" i="3" a="1"/>
  <c r="B473" i="3" s="1"/>
  <c r="C471" i="5"/>
  <c r="G471" i="5"/>
  <c r="H471" i="5" s="1"/>
  <c r="F471" i="5"/>
  <c r="E471" i="5"/>
  <c r="D471" i="5"/>
  <c r="D473" i="3" l="1"/>
  <c r="A473" i="5" s="1"/>
  <c r="C473" i="3"/>
  <c r="B473" i="5" s="1"/>
  <c r="B474" i="3" a="1"/>
  <c r="B474" i="3" s="1"/>
  <c r="C472" i="5"/>
  <c r="G472" i="5"/>
  <c r="H472" i="5" s="1"/>
  <c r="E472" i="5"/>
  <c r="F472" i="5"/>
  <c r="D472" i="5"/>
  <c r="D474" i="3" l="1"/>
  <c r="A474" i="5" s="1"/>
  <c r="C474" i="3"/>
  <c r="B474" i="5" s="1"/>
  <c r="B475" i="3" a="1"/>
  <c r="B475" i="3" s="1"/>
  <c r="E473" i="5"/>
  <c r="D473" i="5"/>
  <c r="F473" i="5"/>
  <c r="C473" i="5"/>
  <c r="G473" i="5"/>
  <c r="H473" i="5" s="1"/>
  <c r="D475" i="3" l="1"/>
  <c r="A475" i="5" s="1"/>
  <c r="C475" i="3"/>
  <c r="B475" i="5" s="1"/>
  <c r="B476" i="3" a="1"/>
  <c r="B476" i="3" s="1"/>
  <c r="F474" i="5"/>
  <c r="E474" i="5"/>
  <c r="D474" i="5"/>
  <c r="C474" i="5"/>
  <c r="G474" i="5"/>
  <c r="H474" i="5" s="1"/>
  <c r="D476" i="3" l="1"/>
  <c r="A476" i="5" s="1"/>
  <c r="C476" i="3"/>
  <c r="B476" i="5" s="1"/>
  <c r="B477" i="3" a="1"/>
  <c r="B477" i="3" s="1"/>
  <c r="F475" i="5"/>
  <c r="D475" i="5"/>
  <c r="E475" i="5"/>
  <c r="C475" i="5"/>
  <c r="G475" i="5"/>
  <c r="H475" i="5" s="1"/>
  <c r="C477" i="3" l="1"/>
  <c r="B477" i="5" s="1"/>
  <c r="D477" i="3"/>
  <c r="A477" i="5" s="1"/>
  <c r="B478" i="3" a="1"/>
  <c r="B478" i="3" s="1"/>
  <c r="D476" i="5"/>
  <c r="F476" i="5"/>
  <c r="E476" i="5"/>
  <c r="C476" i="5"/>
  <c r="G476" i="5"/>
  <c r="H476" i="5" s="1"/>
  <c r="C478" i="3" l="1"/>
  <c r="B478" i="5" s="1"/>
  <c r="D478" i="3"/>
  <c r="A478" i="5" s="1"/>
  <c r="B479" i="3" a="1"/>
  <c r="B479" i="3" s="1"/>
  <c r="G477" i="5"/>
  <c r="H477" i="5" s="1"/>
  <c r="C477" i="5"/>
  <c r="F477" i="5"/>
  <c r="D477" i="5"/>
  <c r="E477" i="5"/>
  <c r="D479" i="3" l="1"/>
  <c r="A479" i="5" s="1"/>
  <c r="C479" i="3"/>
  <c r="B479" i="5" s="1"/>
  <c r="B480" i="3" a="1"/>
  <c r="B480" i="3" s="1"/>
  <c r="G478" i="5"/>
  <c r="H478" i="5" s="1"/>
  <c r="C478" i="5"/>
  <c r="D478" i="5"/>
  <c r="F478" i="5"/>
  <c r="E478" i="5"/>
  <c r="E479" i="5" l="1"/>
  <c r="F479" i="5"/>
  <c r="D479" i="5"/>
  <c r="D480" i="3"/>
  <c r="A480" i="5" s="1"/>
  <c r="C480" i="3"/>
  <c r="B480" i="5" s="1"/>
  <c r="B481" i="3" a="1"/>
  <c r="B481" i="3" s="1"/>
  <c r="C479" i="5"/>
  <c r="G479" i="5"/>
  <c r="H479" i="5" s="1"/>
  <c r="D481" i="3" l="1"/>
  <c r="A481" i="5" s="1"/>
  <c r="C481" i="3"/>
  <c r="B481" i="5" s="1"/>
  <c r="B482" i="3" a="1"/>
  <c r="B482" i="3" s="1"/>
  <c r="F480" i="5"/>
  <c r="D480" i="5"/>
  <c r="E480" i="5"/>
  <c r="G480" i="5"/>
  <c r="H480" i="5" s="1"/>
  <c r="C480" i="5"/>
  <c r="C482" i="3" l="1"/>
  <c r="B482" i="5" s="1"/>
  <c r="D482" i="3"/>
  <c r="A482" i="5" s="1"/>
  <c r="B483" i="3" a="1"/>
  <c r="B483" i="3" s="1"/>
  <c r="F481" i="5"/>
  <c r="D481" i="5"/>
  <c r="E481" i="5"/>
  <c r="C481" i="5"/>
  <c r="G481" i="5"/>
  <c r="H481" i="5" s="1"/>
  <c r="G482" i="5" l="1"/>
  <c r="H482" i="5" s="1"/>
  <c r="C482" i="5"/>
  <c r="D482" i="5"/>
  <c r="E482" i="5"/>
  <c r="F482" i="5"/>
  <c r="C483" i="3"/>
  <c r="B483" i="5" s="1"/>
  <c r="D483" i="3"/>
  <c r="A483" i="5" s="1"/>
  <c r="B484" i="3" a="1"/>
  <c r="B484" i="3" s="1"/>
  <c r="G483" i="5" l="1"/>
  <c r="H483" i="5" s="1"/>
  <c r="C483" i="5"/>
  <c r="C484" i="3"/>
  <c r="B484" i="5" s="1"/>
  <c r="D484" i="3"/>
  <c r="A484" i="5" s="1"/>
  <c r="B485" i="3" a="1"/>
  <c r="B485" i="3" s="1"/>
  <c r="D483" i="5"/>
  <c r="E483" i="5"/>
  <c r="F483" i="5"/>
  <c r="C485" i="3" l="1"/>
  <c r="B485" i="5" s="1"/>
  <c r="D485" i="3"/>
  <c r="A485" i="5" s="1"/>
  <c r="B486" i="3" a="1"/>
  <c r="B486" i="3" s="1"/>
  <c r="C484" i="5"/>
  <c r="G484" i="5"/>
  <c r="H484" i="5" s="1"/>
  <c r="F484" i="5"/>
  <c r="E484" i="5"/>
  <c r="D484" i="5"/>
  <c r="D486" i="3" l="1"/>
  <c r="A486" i="5" s="1"/>
  <c r="C486" i="3"/>
  <c r="B486" i="5" s="1"/>
  <c r="B487" i="3" a="1"/>
  <c r="B487" i="3" s="1"/>
  <c r="G485" i="5"/>
  <c r="H485" i="5" s="1"/>
  <c r="C485" i="5"/>
  <c r="E485" i="5"/>
  <c r="D485" i="5"/>
  <c r="F485" i="5"/>
  <c r="C487" i="3" l="1"/>
  <c r="B487" i="5" s="1"/>
  <c r="D487" i="3"/>
  <c r="A487" i="5" s="1"/>
  <c r="B488" i="3" a="1"/>
  <c r="B488" i="3" s="1"/>
  <c r="F486" i="5"/>
  <c r="D486" i="5"/>
  <c r="E486" i="5"/>
  <c r="G486" i="5"/>
  <c r="H486" i="5" s="1"/>
  <c r="C486" i="5"/>
  <c r="C488" i="3" l="1"/>
  <c r="B488" i="5" s="1"/>
  <c r="D488" i="3"/>
  <c r="A488" i="5" s="1"/>
  <c r="B489" i="3" a="1"/>
  <c r="B489" i="3" s="1"/>
  <c r="C487" i="5"/>
  <c r="G487" i="5"/>
  <c r="H487" i="5" s="1"/>
  <c r="E487" i="5"/>
  <c r="F487" i="5"/>
  <c r="D487" i="5"/>
  <c r="C489" i="3" l="1"/>
  <c r="B489" i="5" s="1"/>
  <c r="D489" i="3"/>
  <c r="A489" i="5" s="1"/>
  <c r="B490" i="3" a="1"/>
  <c r="B490" i="3" s="1"/>
  <c r="G488" i="5"/>
  <c r="H488" i="5" s="1"/>
  <c r="C488" i="5"/>
  <c r="D488" i="5"/>
  <c r="F488" i="5"/>
  <c r="E488" i="5"/>
  <c r="D490" i="3" l="1"/>
  <c r="A490" i="5" s="1"/>
  <c r="C490" i="3"/>
  <c r="B490" i="5" s="1"/>
  <c r="B491" i="3" a="1"/>
  <c r="B491" i="3" s="1"/>
  <c r="C489" i="5"/>
  <c r="G489" i="5"/>
  <c r="H489" i="5" s="1"/>
  <c r="E489" i="5"/>
  <c r="D489" i="5"/>
  <c r="F489" i="5"/>
  <c r="C491" i="3" l="1"/>
  <c r="B491" i="5" s="1"/>
  <c r="D491" i="3"/>
  <c r="A491" i="5" s="1"/>
  <c r="B492" i="3" a="1"/>
  <c r="B492" i="3" s="1"/>
  <c r="F490" i="5"/>
  <c r="D490" i="5"/>
  <c r="E490" i="5"/>
  <c r="C490" i="5"/>
  <c r="G490" i="5"/>
  <c r="H490" i="5" s="1"/>
  <c r="D492" i="3" l="1"/>
  <c r="A492" i="5" s="1"/>
  <c r="C492" i="3"/>
  <c r="B492" i="5" s="1"/>
  <c r="B493" i="3" a="1"/>
  <c r="B493" i="3" s="1"/>
  <c r="C491" i="5"/>
  <c r="G491" i="5"/>
  <c r="H491" i="5" s="1"/>
  <c r="F491" i="5"/>
  <c r="D491" i="5"/>
  <c r="E491" i="5"/>
  <c r="D493" i="3" l="1"/>
  <c r="A493" i="5" s="1"/>
  <c r="C493" i="3"/>
  <c r="B493" i="5" s="1"/>
  <c r="B494" i="3" a="1"/>
  <c r="B494" i="3" s="1"/>
  <c r="D492" i="5"/>
  <c r="E492" i="5"/>
  <c r="F492" i="5"/>
  <c r="C492" i="5"/>
  <c r="G492" i="5"/>
  <c r="H492" i="5" s="1"/>
  <c r="C494" i="3" l="1"/>
  <c r="B494" i="5" s="1"/>
  <c r="D494" i="3"/>
  <c r="A494" i="5" s="1"/>
  <c r="B495" i="3" a="1"/>
  <c r="B495" i="3" s="1"/>
  <c r="D493" i="5"/>
  <c r="F493" i="5"/>
  <c r="E493" i="5"/>
  <c r="G493" i="5"/>
  <c r="H493" i="5" s="1"/>
  <c r="C493" i="5"/>
  <c r="D495" i="3" l="1"/>
  <c r="A495" i="5" s="1"/>
  <c r="C495" i="3"/>
  <c r="B495" i="5" s="1"/>
  <c r="B496" i="3" a="1"/>
  <c r="B496" i="3" s="1"/>
  <c r="G494" i="5"/>
  <c r="H494" i="5" s="1"/>
  <c r="C494" i="5"/>
  <c r="F494" i="5"/>
  <c r="D494" i="5"/>
  <c r="E494" i="5"/>
  <c r="D496" i="3" l="1"/>
  <c r="A496" i="5" s="1"/>
  <c r="C496" i="3"/>
  <c r="B496" i="5" s="1"/>
  <c r="B497" i="3" a="1"/>
  <c r="B497" i="3" s="1"/>
  <c r="F495" i="5"/>
  <c r="D495" i="5"/>
  <c r="E495" i="5"/>
  <c r="C495" i="5"/>
  <c r="G495" i="5"/>
  <c r="H495" i="5" s="1"/>
  <c r="C497" i="3" l="1"/>
  <c r="B497" i="5" s="1"/>
  <c r="D497" i="3"/>
  <c r="A497" i="5" s="1"/>
  <c r="B498" i="3" a="1"/>
  <c r="B498" i="3" s="1"/>
  <c r="E496" i="5"/>
  <c r="F496" i="5"/>
  <c r="D496" i="5"/>
  <c r="C496" i="5"/>
  <c r="G496" i="5"/>
  <c r="H496" i="5" s="1"/>
  <c r="C497" i="5" l="1"/>
  <c r="G497" i="5"/>
  <c r="H497" i="5" s="1"/>
  <c r="E497" i="5"/>
  <c r="F497" i="5"/>
  <c r="D497" i="5"/>
  <c r="C498" i="3"/>
  <c r="B498" i="5" s="1"/>
  <c r="D498" i="3"/>
  <c r="A498" i="5" s="1"/>
  <c r="B499" i="3" a="1"/>
  <c r="B499" i="3" s="1"/>
  <c r="D499" i="3" l="1"/>
  <c r="A499" i="5" s="1"/>
  <c r="C499" i="3"/>
  <c r="B499" i="5" s="1"/>
  <c r="B500" i="3" a="1"/>
  <c r="B500" i="3" s="1"/>
  <c r="C498" i="5"/>
  <c r="G498" i="5"/>
  <c r="H498" i="5" s="1"/>
  <c r="E498" i="5"/>
  <c r="D498" i="5"/>
  <c r="F498" i="5"/>
  <c r="C500" i="3" l="1"/>
  <c r="B500" i="5" s="1"/>
  <c r="D500" i="3"/>
  <c r="A500" i="5" s="1"/>
  <c r="B501" i="3" a="1"/>
  <c r="B501" i="3" s="1"/>
  <c r="D499" i="5"/>
  <c r="F499" i="5"/>
  <c r="E499" i="5"/>
  <c r="G499" i="5"/>
  <c r="H499" i="5" s="1"/>
  <c r="C499" i="5"/>
  <c r="D501" i="3" l="1"/>
  <c r="A501" i="5" s="1"/>
  <c r="C501" i="3"/>
  <c r="B501" i="5" s="1"/>
  <c r="G500" i="5"/>
  <c r="H500" i="5" s="1"/>
  <c r="C500" i="5"/>
  <c r="E500" i="5"/>
  <c r="D500" i="5"/>
  <c r="F500" i="5"/>
  <c r="E501" i="5" l="1"/>
  <c r="D501" i="5"/>
  <c r="F501" i="5"/>
  <c r="C501" i="5"/>
  <c r="I2" i="5" s="1"/>
  <c r="J2" i="5" s="1"/>
  <c r="G501" i="5"/>
  <c r="H50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<sst xmlns="http://schemas.openxmlformats.org/spreadsheetml/2006/main" count="68" uniqueCount="64">
  <si>
    <t>Allievo</t>
  </si>
  <si>
    <t>Tipologia di accreditamento : .</t>
  </si>
  <si>
    <t>Titolo intervento formativo
[NomeCorso - Edizione n. ]</t>
  </si>
  <si>
    <t>Fonte di Finanziamento : .</t>
  </si>
  <si>
    <t>Durata intervento formativo : .</t>
  </si>
  <si>
    <t>Titolo rilasciato : .</t>
  </si>
  <si>
    <t>Tipologia di corso : .</t>
  </si>
  <si>
    <t>Età (anni compiuti)</t>
  </si>
  <si>
    <t>Genere</t>
  </si>
  <si>
    <t>Cittadinanza</t>
  </si>
  <si>
    <t>Condizione occupazionale</t>
  </si>
  <si>
    <t>Ultimo titolo di studio conseguito</t>
  </si>
  <si>
    <t>Qual è la motivazione prevalente che l'ha spinta a frequentare questo corso ?</t>
  </si>
  <si>
    <t>In relazione alle conoscenze ed alla preparazione acquisite, come valuta il seguente aspetto? Esprimi un giudizio da 1 (molto insoddisfatto/a), a 5 (molto soddisfatto) : Completezza e coerenza dei contenuti</t>
  </si>
  <si>
    <t>In relazione ai docenti, come valuta i seguenti aspetti? Esprimi un giudizio da 1 (molto insoddisfatto/a), a 5 (molto soddisfatto) : Chiarezza espositiva</t>
  </si>
  <si>
    <t>In relazione ai docenti, come valuta i seguenti aspetti? Esprimi un giudizio da 1 (molto insoddisfatto/a), a 5 (molto soddisfatto) : Capacità di coinvolgere con metodi attivi (esercitazioni, simulazioni, dibattiti, ecc.)</t>
  </si>
  <si>
    <t>Come valuta i seguenti aspetti organizzativi/logistici dell’attività formativa? Esprimi un giudizio da 1 (molto insoddisfatto/a), a 5 (molto soddisfatto) : Qualità materiale didattico (cancelleria, dispense, eventuale strumentazione informatica, ecc.)</t>
  </si>
  <si>
    <t>Come valuta i seguenti aspetti organizzativi/logistici dell’attività formativa? Esprimi un giudizio da 1 (molto insoddisfatto/a), a 5 (molto soddisfatto) : Disponibilità e adeguatezza degli spazi (pulizia, igiene, comfort delle aule, laboratori, ecc.)</t>
  </si>
  <si>
    <t>Come valuta i seguenti aspetti organizzativi/logistici dell’attività formativa? Esprimi un giudizio da 1 (molto insoddisfatto/a), a 5 (molto soddisfatto) : Assenza di barriere architettoniche</t>
  </si>
  <si>
    <t>Come valuta i seguenti aspetti organizzativi/logistici dell’attività formativa? Esprimi un giudizio da 1 (molto insoddisfatto/a), a 5 (molto soddisfatto) : Facilità di raggiungimento sede del corso (vicinanza fermata mezzi pubblici, disponibilità parchegg</t>
  </si>
  <si>
    <t>Il corso è stato preceduto o seguito da attività di orientamento?</t>
  </si>
  <si>
    <t>Se SI, come valuta i seguenti aspetti? Esprimi un giudizio da 1 (molto insoddisfatto/a), a 5 (molto soddisfatto) : Informazioni sulle finalità del corso (titolo rilasciato, sbocchi occupazionali, professionali, di carriera)</t>
  </si>
  <si>
    <t>Se SI, come valuta i seguenti aspetti? Esprimi un giudizio da 1 (molto insoddisfatto/a), a 5 (molto soddisfatto) : Informazioni sulle competenze (abilità e conoscenze) acquisibili dal corso</t>
  </si>
  <si>
    <t>Se SI, come valuta i seguenti aspetti? Esprimi un giudizio da 1 (molto insoddisfatto/a), a 5 (molto soddisfatto) : Informazioni e assistenza successive al corso frequentato, per la valorizzazione delle conoscenze acquisite, oppure circa la redazione del C</t>
  </si>
  <si>
    <t>Il corso ha previsto oltre alle lezioni in aula anche attività di laboratorio/project work/esercitazioni pratiche ?</t>
  </si>
  <si>
    <t>Se SI, come valuta i seguenti aspetti ? Esprimi un giudizio da 1 (molto insoddisfatto/a), a 5 (molto soddisfatto) : Coerenza con quanto previsto nel programma formativo</t>
  </si>
  <si>
    <t>Se SI, come valuta i seguenti aspetti ? Esprimi un giudizio da 1 (molto insoddisfatto/a), a 5 (molto soddisfatto) : Grado di coinvolgimento nelle attività</t>
  </si>
  <si>
    <t>Se SI, come valuta i seguenti aspetti ? Esprimi un giudizio da 1 (molto insoddisfatto/a), a 5 (molto soddisfatto) : Durata adeguata delle attività</t>
  </si>
  <si>
    <t>Se SI, come valuta i seguenti aspetti ? Esprimi un giudizio da 1 (molto insoddisfatto/a), a 5 (molto soddisfatto) : Disponibilità, adeguatezza e qualità delle attrezzature, anche rispetto agli obiettivi formativi</t>
  </si>
  <si>
    <t>Se SI, come valuta i seguenti aspetti ? Esprimi un giudizio da 1 (molto insoddisfatto/a), a 5 (molto soddisfatto) : Misure di sicurezza</t>
  </si>
  <si>
    <t>Il corso ha previsto, oltre alle lezioni in aula anche attività di tirocinio/stage/work experience ?</t>
  </si>
  <si>
    <t>Se SI, come valuta i seguenti aspetti ? Esprimi un giudizio da 1 (molto insoddisfatto/a), a 5 (molto soddisfatto) : Informazioni sul tirocinio/stage (regole, obiettivi, ruoli, compiti, ecc.) e sull’azienda/ente/studio professionale (contesto produttivo, a</t>
  </si>
  <si>
    <t>Se SI, come valuta i seguenti aspetti ? Esprimi un giudizio da 1 (molto insoddisfatto/a), a 5 (molto soddisfatto) : Rispondenza delle attività realmente svolte in azienda/ente/studio professionale con quelle previste nel programma formativo</t>
  </si>
  <si>
    <t>Se SI, come valuta i seguenti aspetti ? Esprimi un giudizio da 1 (molto insoddisfatto/a), a 5 (molto soddisfatto) : Disponibilità del tutor dell’ente di formazione</t>
  </si>
  <si>
    <t>Il corso ha previsto oltre alle lezioni in aula anche la formazione a distanza (FAD) ?</t>
  </si>
  <si>
    <t>Se SI, come valuta i seguenti aspetti ? Esprimi un giudizio da 1 (molto insoddisfatto/a), a 5 (molto soddisfatto) : Facilità di accesso alla piattaforma e usabilità</t>
  </si>
  <si>
    <t>Se SI, come valuta i seguenti aspetti ? Esprimi un giudizio da 1 (molto insoddisfatto/a), a 5 (molto soddisfatto) : Comprensibilità ed esaustività dei contenuti</t>
  </si>
  <si>
    <t>Se SI, come valuta i seguenti aspetti ? Esprimi un giudizio da 1 (molto insoddisfatto/a), a 5 (molto soddisfatto) : Coinvolgimento da parte del docente in attività interattive di dibattito e confronto</t>
  </si>
  <si>
    <t>In quale modalità è stata svolta la formazione a distanza (FAD) ?</t>
  </si>
  <si>
    <t>Indichi il grado di soddisfazione relativo alla didattica online nel processo formativo ? Esprimi un giudizio da 1 (molto insoddisfatto/a), a 5 (molto soddisfatto) : -</t>
  </si>
  <si>
    <t>Quali azioni intende intraprendere al termine di questo corso di formazione ?</t>
  </si>
  <si>
    <t>Ha suggerimenti per migliorare l’attività di formazione professionale ?</t>
  </si>
  <si>
    <t>Qual è il giudizio complessivo rispetto alla partecipazione al corso ? Esprimi un giudizio da 1 (molto insoddisfatto/a), a 5 (molto soddisfatto) : -</t>
  </si>
  <si>
    <t>Denominazione Ente : .</t>
  </si>
  <si>
    <t>Codice fiscale / Partita IVA : .</t>
  </si>
  <si>
    <t>Provincia della sede operativa : .</t>
  </si>
  <si>
    <t>CODICE_SIGEM_FONTE</t>
  </si>
  <si>
    <t>TITOLO_INTERVENTO</t>
  </si>
  <si>
    <t>N_ALLIEVI_TOT</t>
  </si>
  <si>
    <t>KEY_CORSO</t>
  </si>
  <si>
    <t>ALLIEVO</t>
  </si>
  <si>
    <t>FLAG_ORIENT</t>
  </si>
  <si>
    <t>FLAG_LAB</t>
  </si>
  <si>
    <t>FLAG_STAGE</t>
  </si>
  <si>
    <t>FLAG_FAD</t>
  </si>
  <si>
    <t>MEDIA_LIKERT_RIGA</t>
  </si>
  <si>
    <t>N_RISPONDENTI</t>
  </si>
  <si>
    <t>SOGLIA_80%</t>
  </si>
  <si>
    <t>% RISPONDENTI</t>
  </si>
  <si>
    <t>ESITO_VINCOLO</t>
  </si>
  <si>
    <t>MEDIA_LIKERT</t>
  </si>
  <si>
    <t>VMA_1_10</t>
  </si>
  <si>
    <t>%_RISPONDENTI_ANNUALITA'</t>
  </si>
  <si>
    <t>VMA_ANNUALITA'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</si>
</sst>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6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rgb="FFFFFFFF"/>
      <name val="Calibri"/>
    </font>
    <font>
      <b/>
      <sz val="11"/>
      <name val="Calibri"/>
      <family val="2"/>
    </font>
    <font>
      <b/>
      <sz val="11"/>
      <color rgb="FFFFFFFF"/>
      <name val="Calibri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E79"/>
      </patternFill>
    </fill>
  </fills>
  <borders count="2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1" fontId="0" fillId="0" borderId="0" xfId="0" applyNumberFormat="1"/>
    <xf numFmtId="0" fontId="0" fillId="0" borderId="0" xfId="0" applyAlignment="1">
      <alignment horizontal="center"/>
    </xf>
    <xf numFmtId="164" fontId="2" fillId="2" borderId="1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3" fillId="0" borderId="0" xfId="0" applyFont="1" applyAlignment="1">
      <alignment wrapText="1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0" borderId="0" xfId="0" applyProtection="1">
      <protection locked="0"/>
    </xf>
    <xf numFmtId="10" fontId="2" fillId="2" borderId="1" xfId="0" applyNumberFormat="1" applyFont="1" applyFill="1" applyBorder="1" applyAlignment="1">
      <alignment horizontal="center" vertical="center" wrapText="1"/>
    </xf>
    <xf numFmtId="10" fontId="0" fillId="0" borderId="0" xfId="0" applyNumberFormat="1" applyAlignment="1">
      <alignment horizontal="center"/>
    </xf>
  </cellXfs>
  <cellStyles count="1">
    <cellStyle name="Normale" xfId="0" builtinId="0"/>
  </cellStyles>
  <dxfs count="12">
    <dxf>
      <numFmt numFmtId="0" formatCode="General"/>
      <alignment horizontal="center"/>
    </dxf>
    <dxf>
      <numFmt numFmtId="14" formatCode="0.00%"/>
      <alignment horizontal="center"/>
    </dxf>
    <dxf>
      <numFmt numFmtId="164" formatCode="0.0"/>
      <alignment horizontal="center" textRotation="0" indent="0" justifyLastLine="0" shrinkToFit="0" readingOrder="0"/>
    </dxf>
    <dxf>
      <numFmt numFmtId="164" formatCode="0.0"/>
      <alignment horizontal="center" textRotation="0" indent="0" justifyLastLine="0" shrinkToFit="0" readingOrder="0"/>
    </dxf>
    <dxf>
      <alignment horizontal="center" textRotation="0" indent="0" justifyLastLine="0" shrinkToFit="0" readingOrder="0"/>
    </dxf>
    <dxf>
      <numFmt numFmtId="165" formatCode="0.0%"/>
    </dxf>
    <dxf>
      <numFmt numFmtId="0" formatCode="General"/>
    </dxf>
    <dxf>
      <numFmt numFmtId="0" formatCode="General"/>
    </dxf>
    <dxf>
      <protection locked="0" hidden="0"/>
    </dxf>
    <dxf>
      <protection locked="0" hidden="0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_import" displayName="tbl_import" ref="A1:AQ5001" headerRowDxfId="11">
  <autoFilter ref="A1:AQ5001" xr:uid="{00000000-0009-0000-0100-000001000000}"/>
  <tableColumns count="43">
    <tableColumn id="1" xr3:uid="{B5950945-5A04-4C58-BBF6-56D19EAD5E84}" name="Allievo">
      <calculatedColumnFormula>IF(C2="","","Allievo "&amp;COUNTIF($C$2:C2,C2))</calculatedColumnFormula>
    </tableColumn>
    <tableColumn id="2" xr3:uid="{4CABC276-ACED-44EE-AF07-9FA9566FC43A}" name="Tipologia di accreditamento : ."/>
    <tableColumn id="5" xr3:uid="{00000000-0010-0000-0000-000005000000}" name="Titolo intervento formativo_x000a_[NomeCorso - Edizione n. ]"/>
    <tableColumn id="6" xr3:uid="{00000000-0010-0000-0000-000006000000}" name="Fonte di Finanziamento : ."/>
    <tableColumn id="7" xr3:uid="{00000000-0010-0000-0000-000007000000}" name="Durata intervento formativo : ."/>
    <tableColumn id="8" xr3:uid="{00000000-0010-0000-0000-000008000000}" name="Titolo rilasciato : ."/>
    <tableColumn id="9" xr3:uid="{00000000-0010-0000-0000-000009000000}" name="Tipologia di corso : ."/>
    <tableColumn id="10" xr3:uid="{00000000-0010-0000-0000-00000A000000}" name="Età (anni compiuti)" dataDxfId="10"/>
    <tableColumn id="11" xr3:uid="{00000000-0010-0000-0000-00000B000000}" name="Genere"/>
    <tableColumn id="12" xr3:uid="{00000000-0010-0000-0000-00000C000000}" name="Cittadinanza"/>
    <tableColumn id="13" xr3:uid="{00000000-0010-0000-0000-00000D000000}" name="Condizione occupazionale"/>
    <tableColumn id="14" xr3:uid="{00000000-0010-0000-0000-00000E000000}" name="Ultimo titolo di studio conseguito"/>
    <tableColumn id="15" xr3:uid="{00000000-0010-0000-0000-00000F000000}" name="Qual è la motivazione prevalente che l'ha spinta a frequentare questo corso ?"/>
    <tableColumn id="16" xr3:uid="{00000000-0010-0000-0000-000010000000}" name="In relazione alle conoscenze ed alla preparazione acquisite, come valuta il seguente aspetto? Esprimi un giudizio da 1 (molto insoddisfatto/a), a 5 (molto soddisfatto) : Completezza e coerenza dei contenuti"/>
    <tableColumn id="17" xr3:uid="{00000000-0010-0000-0000-000011000000}" name="In relazione ai docenti, come valuta i seguenti aspetti? Esprimi un giudizio da 1 (molto insoddisfatto/a), a 5 (molto soddisfatto) : Chiarezza espositiva"/>
    <tableColumn id="18" xr3:uid="{00000000-0010-0000-0000-000012000000}" name="In relazione ai docenti, come valuta i seguenti aspetti? Esprimi un giudizio da 1 (molto insoddisfatto/a), a 5 (molto soddisfatto) : Capacità di coinvolgere con metodi attivi (esercitazioni, simulazioni, dibattiti, ecc.)"/>
    <tableColumn id="19" xr3:uid="{00000000-0010-0000-0000-000013000000}" name="Come valuta i seguenti aspetti organizzativi/logistici dell’attività formativa? Esprimi un giudizio da 1 (molto insoddisfatto/a), a 5 (molto soddisfatto) : Qualità materiale didattico (cancelleria, dispense, eventuale strumentazione informatica, ecc.)"/>
    <tableColumn id="20" xr3:uid="{00000000-0010-0000-0000-000014000000}" name="Come valuta i seguenti aspetti organizzativi/logistici dell’attività formativa? Esprimi un giudizio da 1 (molto insoddisfatto/a), a 5 (molto soddisfatto) : Disponibilità e adeguatezza degli spazi (pulizia, igiene, comfort delle aule, laboratori, ecc.)"/>
    <tableColumn id="21" xr3:uid="{00000000-0010-0000-0000-000015000000}" name="Come valuta i seguenti aspetti organizzativi/logistici dell’attività formativa? Esprimi un giudizio da 1 (molto insoddisfatto/a), a 5 (molto soddisfatto) : Assenza di barriere architettoniche"/>
    <tableColumn id="22" xr3:uid="{00000000-0010-0000-0000-000016000000}" name="Come valuta i seguenti aspetti organizzativi/logistici dell’attività formativa? Esprimi un giudizio da 1 (molto insoddisfatto/a), a 5 (molto soddisfatto) : Facilità di raggiungimento sede del corso (vicinanza fermata mezzi pubblici, disponibilità parchegg"/>
    <tableColumn id="23" xr3:uid="{00000000-0010-0000-0000-000017000000}" name="Il corso è stato preceduto o seguito da attività di orientamento?"/>
    <tableColumn id="24" xr3:uid="{00000000-0010-0000-0000-000018000000}" name="Se SI, come valuta i seguenti aspetti? Esprimi un giudizio da 1 (molto insoddisfatto/a), a 5 (molto soddisfatto) : Informazioni sulle finalità del corso (titolo rilasciato, sbocchi occupazionali, professionali, di carriera)"/>
    <tableColumn id="25" xr3:uid="{00000000-0010-0000-0000-000019000000}" name="Se SI, come valuta i seguenti aspetti? Esprimi un giudizio da 1 (molto insoddisfatto/a), a 5 (molto soddisfatto) : Informazioni sulle competenze (abilità e conoscenze) acquisibili dal corso"/>
    <tableColumn id="26" xr3:uid="{00000000-0010-0000-0000-00001A000000}" name="Se SI, come valuta i seguenti aspetti? Esprimi un giudizio da 1 (molto insoddisfatto/a), a 5 (molto soddisfatto) : Informazioni e assistenza successive al corso frequentato, per la valorizzazione delle conoscenze acquisite, oppure circa la redazione del C"/>
    <tableColumn id="27" xr3:uid="{00000000-0010-0000-0000-00001B000000}" name="Il corso ha previsto oltre alle lezioni in aula anche attività di laboratorio/project work/esercitazioni pratiche ?"/>
    <tableColumn id="28" xr3:uid="{00000000-0010-0000-0000-00001C000000}" name="Se SI, come valuta i seguenti aspetti ? Esprimi un giudizio da 1 (molto insoddisfatto/a), a 5 (molto soddisfatto) : Coerenza con quanto previsto nel programma formativo"/>
    <tableColumn id="29" xr3:uid="{00000000-0010-0000-0000-00001D000000}" name="Se SI, come valuta i seguenti aspetti ? Esprimi un giudizio da 1 (molto insoddisfatto/a), a 5 (molto soddisfatto) : Grado di coinvolgimento nelle attività"/>
    <tableColumn id="30" xr3:uid="{00000000-0010-0000-0000-00001E000000}" name="Se SI, come valuta i seguenti aspetti ? Esprimi un giudizio da 1 (molto insoddisfatto/a), a 5 (molto soddisfatto) : Durata adeguata delle attività"/>
    <tableColumn id="31" xr3:uid="{00000000-0010-0000-0000-00001F000000}" name="Se SI, come valuta i seguenti aspetti ? Esprimi un giudizio da 1 (molto insoddisfatto/a), a 5 (molto soddisfatto) : Disponibilità, adeguatezza e qualità delle attrezzature, anche rispetto agli obiettivi formativi"/>
    <tableColumn id="32" xr3:uid="{00000000-0010-0000-0000-000020000000}" name="Se SI, come valuta i seguenti aspetti ? Esprimi un giudizio da 1 (molto insoddisfatto/a), a 5 (molto soddisfatto) : Misure di sicurezza"/>
    <tableColumn id="33" xr3:uid="{00000000-0010-0000-0000-000021000000}" name="Il corso ha previsto, oltre alle lezioni in aula anche attività di tirocinio/stage/work experience ?"/>
    <tableColumn id="34" xr3:uid="{00000000-0010-0000-0000-000022000000}" name="Se SI, come valuta i seguenti aspetti ? Esprimi un giudizio da 1 (molto insoddisfatto/a), a 5 (molto soddisfatto) : Informazioni sul tirocinio/stage (regole, obiettivi, ruoli, compiti, ecc.) e sull’azienda/ente/studio professionale (contesto produttivo, a"/>
    <tableColumn id="35" xr3:uid="{00000000-0010-0000-0000-000023000000}" name="Se SI, come valuta i seguenti aspetti ? Esprimi un giudizio da 1 (molto insoddisfatto/a), a 5 (molto soddisfatto) : Rispondenza delle attività realmente svolte in azienda/ente/studio professionale con quelle previste nel programma formativo"/>
    <tableColumn id="36" xr3:uid="{00000000-0010-0000-0000-000024000000}" name="Se SI, come valuta i seguenti aspetti ? Esprimi un giudizio da 1 (molto insoddisfatto/a), a 5 (molto soddisfatto) : Disponibilità del tutor dell’ente di formazione"/>
    <tableColumn id="37" xr3:uid="{00000000-0010-0000-0000-000025000000}" name="Il corso ha previsto oltre alle lezioni in aula anche la formazione a distanza (FAD) ?"/>
    <tableColumn id="38" xr3:uid="{00000000-0010-0000-0000-000026000000}" name="Se SI, come valuta i seguenti aspetti ? Esprimi un giudizio da 1 (molto insoddisfatto/a), a 5 (molto soddisfatto) : Facilità di accesso alla piattaforma e usabilità"/>
    <tableColumn id="39" xr3:uid="{00000000-0010-0000-0000-000027000000}" name="Se SI, come valuta i seguenti aspetti ? Esprimi un giudizio da 1 (molto insoddisfatto/a), a 5 (molto soddisfatto) : Comprensibilità ed esaustività dei contenuti"/>
    <tableColumn id="40" xr3:uid="{00000000-0010-0000-0000-000028000000}" name="Se SI, come valuta i seguenti aspetti ? Esprimi un giudizio da 1 (molto insoddisfatto/a), a 5 (molto soddisfatto) : Coinvolgimento da parte del docente in attività interattive di dibattito e confronto"/>
    <tableColumn id="41" xr3:uid="{00000000-0010-0000-0000-000029000000}" name="In quale modalità è stata svolta la formazione a distanza (FAD) ?"/>
    <tableColumn id="42" xr3:uid="{00000000-0010-0000-0000-00002A000000}" name="Indichi il grado di soddisfazione relativo alla didattica online nel processo formativo ? Esprimi un giudizio da 1 (molto insoddisfatto/a), a 5 (molto soddisfatto) : -"/>
    <tableColumn id="43" xr3:uid="{00000000-0010-0000-0000-00002B000000}" name="Quali azioni intende intraprendere al termine di questo corso di formazione ?"/>
    <tableColumn id="44" xr3:uid="{00000000-0010-0000-0000-00002C000000}" name="Ha suggerimenti per migliorare l’attività di formazione professionale ?"/>
    <tableColumn id="45" xr3:uid="{00000000-0010-0000-0000-00002D000000}" name="Qual è il giudizio complessivo rispetto alla partecipazione al corso ? Esprimi un giudizio da 1 (molto insoddisfatto/a), a 5 (molto soddisfatto) : -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_corsi" displayName="tbl_corsi" ref="A1:D501">
  <autoFilter ref="A1:D501" xr:uid="{00000000-0009-0000-0100-000002000000}"/>
  <tableColumns count="4">
    <tableColumn id="1" xr3:uid="{00000000-0010-0000-0100-000001000000}" name="CODICE_SIGEM_FONTE" dataDxfId="9"/>
    <tableColumn id="2" xr3:uid="{00000000-0010-0000-0100-000002000000}" name="TITOLO_INTERVENTO" dataDxfId="8">
      <calculatedColumnFormula array="1">IFERROR(INDEX(ESITI_QUESTIONARI!$C$2:$C$5000,_xlfn.AGGREGATE(15,6,(ROW(ESITI_QUESTIONARI!$C$2:$C$5000)-ROW(ESITI_QUESTIONARI!$C$2)+1)/((ESITI_QUESTIONARI!$C$2:$C$5000&lt;&gt;"")*(COUNTIF($B$1:B1,ESITI_QUESTIONARI!$C$2:$C$5000)=0)),1)),"")</calculatedColumnFormula>
    </tableColumn>
    <tableColumn id="3" xr3:uid="{00000000-0010-0000-0100-000003000000}" name="N_ALLIEVI_TOT" dataDxfId="7">
      <calculatedColumnFormula>IF(tbl_corsi[[#This Row],[TITOLO_INTERVENTO]]&lt;&gt;"",COUNTIF(ESITI_QUESTIONARI!C:C,tbl_corsi[[#This Row],[TITOLO_INTERVENTO]]),"")</calculatedColumnFormula>
    </tableColumn>
    <tableColumn id="4" xr3:uid="{00000000-0010-0000-0100-000004000000}" name="KEY_CORSO" dataDxfId="6">
      <calculatedColumnFormula>IF(AND(tbl_corsi[[#This Row],[TITOLO_INTERVENTO]]="",tbl_corsi[[#This Row],[CODICE_SIGEM_FONTE]]=""),"",IF(tbl_corsi[[#This Row],[CODICE_SIGEM_FONTE]]&lt;&gt;"",tbl_corsi[[#This Row],[CODICE_SIGEM_FONTE]],tbl_corsi[[#This Row],[TITOLO_INTERVENTO]]))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_output" displayName="tbl_output" ref="A1:J501">
  <autoFilter ref="A1:J501" xr:uid="{00000000-0009-0000-0100-000003000000}"/>
  <tableColumns count="10">
    <tableColumn id="1" xr3:uid="{00000000-0010-0000-0200-000001000000}" name="KEY_CORSO"/>
    <tableColumn id="2" xr3:uid="{00000000-0010-0000-0200-000002000000}" name="N_ALLIEVI_TOT"/>
    <tableColumn id="3" xr3:uid="{00000000-0010-0000-0200-000003000000}" name="N_RISPONDENTI"/>
    <tableColumn id="4" xr3:uid="{00000000-0010-0000-0200-000004000000}" name="SOGLIA_80%"/>
    <tableColumn id="8" xr3:uid="{DCB6C3A4-E7D8-4585-AE8A-5C39A5792D3C}" name="% RISPONDENTI" dataDxfId="5">
      <calculatedColumnFormula>IF(B2="","",tbl_output[[#This Row],[N_RISPONDENTI]]/tbl_output[[#This Row],[N_ALLIEVI_TOT]])</calculatedColumnFormula>
    </tableColumn>
    <tableColumn id="5" xr3:uid="{00000000-0010-0000-0200-000005000000}" name="ESITO_VINCOLO" dataDxfId="4"/>
    <tableColumn id="6" xr3:uid="{00000000-0010-0000-0200-000006000000}" name="MEDIA_LIKERT" dataDxfId="3"/>
    <tableColumn id="7" xr3:uid="{00000000-0010-0000-0200-000007000000}" name="VMA_1_10" dataDxfId="2">
      <calculatedColumnFormula>IF(G2="","",G2*2)</calculatedColumnFormula>
    </tableColumn>
    <tableColumn id="9" xr3:uid="{E5606FFF-2D67-48C0-B8B6-82CB7CA640BE}" name="%_RISPONDENTI_ANNUALITA'" dataDxfId="1">
      <calculatedColumnFormula>IF(SUM(C:C)/SUM(B:B)&gt;=0.8,SUM(C:C)/SUM(B:B),"KO")</calculatedColumnFormula>
    </tableColumn>
    <tableColumn id="10" xr3:uid="{C80D4480-70B1-4221-AA1C-6686E85BEA5C}" name="VMA_ANNUALITA'" dataDxfId="0">
      <calculatedColumnFormula>IF(tbl_output[[#This Row],[%_RISPONDENTI_ANNUALITA'']]="KO","",AVERAGE(H:H))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5001"/>
  <sheetViews>
    <sheetView tabSelected="1" topLeftCell="G1" zoomScaleNormal="100" workbookViewId="0">
      <pane ySplit="1" topLeftCell="A2" activePane="bottomLeft" state="frozen"/>
      <selection pane="bottomLeft" activeCell="N2" sqref="N2"/>
    </sheetView>
  </sheetViews>
  <sheetFormatPr defaultRowHeight="14.4" x14ac:dyDescent="0.3"/>
  <cols>
    <col min="1" max="1" width="10.33203125" customWidth="1"/>
    <col min="2" max="2" width="35.6640625" bestFit="1" customWidth="1"/>
    <col min="3" max="3" width="26.33203125" bestFit="1" customWidth="1"/>
    <col min="4" max="38" width="18" customWidth="1"/>
    <col min="39" max="39" width="57.6640625" bestFit="1" customWidth="1"/>
    <col min="40" max="42" width="18" customWidth="1"/>
    <col min="43" max="43" width="124.33203125" bestFit="1" customWidth="1"/>
  </cols>
  <sheetData>
    <row r="1" spans="1:43" ht="28.8" x14ac:dyDescent="0.3">
      <c r="A1" s="9" t="s">
        <v>0</v>
      </c>
      <c r="B1" s="9" t="s">
        <v>1</v>
      </c>
      <c r="C1" s="7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 x14ac:dyDescent="0.3">
      <c r="A2" t="str">
        <f>IF(C2="","","Allievo "&amp;COUNTIF($C$2:C2,C2))</f>
        <v/>
      </c>
      <c r="H2" s="3"/>
      <c r="N2" s="3"/>
      <c r="O2" s="3"/>
      <c r="P2" s="3"/>
      <c r="Q2" s="3"/>
      <c r="R2" s="3"/>
      <c r="S2" s="3"/>
      <c r="T2" s="3"/>
      <c r="V2" s="3"/>
      <c r="W2" s="3"/>
      <c r="X2" s="3"/>
      <c r="Z2" s="3"/>
      <c r="AA2" s="3"/>
      <c r="AB2" s="3"/>
      <c r="AC2" s="3"/>
      <c r="AD2" s="3"/>
      <c r="AF2" s="3"/>
      <c r="AG2" s="3"/>
      <c r="AH2" s="3"/>
      <c r="AJ2" s="3"/>
      <c r="AK2" s="3"/>
      <c r="AL2" s="3"/>
      <c r="AN2" s="3"/>
      <c r="AQ2" s="3">
        <v>5</v>
      </c>
    </row>
    <row r="3" spans="1:43" x14ac:dyDescent="0.3">
      <c r="A3" t="str">
        <f>IF(C3="","","Allievo "&amp;COUNTIF($C$2:C3,C3))</f>
        <v/>
      </c>
      <c r="H3" s="3"/>
      <c r="N3" s="3"/>
      <c r="O3" s="3"/>
      <c r="P3" s="3"/>
      <c r="Q3" s="3"/>
      <c r="R3" s="3"/>
      <c r="S3" s="3"/>
      <c r="T3" s="3"/>
      <c r="V3" s="3"/>
      <c r="W3" s="3"/>
      <c r="X3" s="3"/>
      <c r="AJ3" s="3"/>
      <c r="AK3" s="3"/>
      <c r="AL3" s="3"/>
      <c r="AN3" s="3"/>
      <c r="AQ3" s="3"/>
    </row>
    <row r="4" spans="1:43" x14ac:dyDescent="0.3">
      <c r="A4" t="str">
        <f>IF(C4="","","Allievo "&amp;COUNTIF($C$2:C4,C4))</f>
        <v/>
      </c>
      <c r="H4" s="3"/>
      <c r="N4" s="3"/>
      <c r="O4" s="3"/>
      <c r="P4" s="3"/>
      <c r="Q4" s="3"/>
      <c r="R4" s="3"/>
      <c r="S4" s="3"/>
      <c r="T4" s="3"/>
      <c r="V4" s="3"/>
      <c r="W4" s="3"/>
      <c r="X4" s="3"/>
      <c r="Z4" s="3"/>
      <c r="AA4" s="3"/>
      <c r="AB4" s="3"/>
      <c r="AC4" s="3"/>
      <c r="AD4" s="3"/>
      <c r="AF4" s="3"/>
      <c r="AG4" s="3"/>
      <c r="AH4" s="3"/>
      <c r="AJ4" s="3"/>
      <c r="AK4" s="3"/>
      <c r="AL4" s="3"/>
      <c r="AN4" s="3"/>
      <c r="AQ4" s="3"/>
    </row>
    <row r="5" spans="1:43" x14ac:dyDescent="0.3">
      <c r="A5" t="str">
        <f>IF(C5="","","Allievo "&amp;COUNTIF($C$2:C5,C5))</f>
        <v/>
      </c>
      <c r="H5" s="3"/>
      <c r="N5" s="3"/>
      <c r="O5" s="3"/>
      <c r="P5" s="3"/>
      <c r="Q5" s="3"/>
      <c r="R5" s="3"/>
      <c r="S5" s="3"/>
      <c r="T5" s="3"/>
      <c r="V5" s="3"/>
      <c r="W5" s="3"/>
      <c r="X5" s="3"/>
      <c r="Z5" s="3"/>
      <c r="AA5" s="3"/>
      <c r="AB5" s="3"/>
      <c r="AC5" s="3"/>
      <c r="AD5" s="3"/>
      <c r="AF5" s="3"/>
      <c r="AG5" s="3"/>
      <c r="AH5" s="3"/>
      <c r="AJ5" s="3"/>
      <c r="AK5" s="3"/>
      <c r="AL5" s="3"/>
      <c r="AN5" s="3"/>
      <c r="AQ5" s="3"/>
    </row>
    <row r="6" spans="1:43" x14ac:dyDescent="0.3">
      <c r="A6" t="str">
        <f>IF(C6="","","Allievo "&amp;COUNTIF($C$2:C6,C6))</f>
        <v/>
      </c>
      <c r="H6" s="3"/>
      <c r="N6" s="3"/>
      <c r="O6" s="3"/>
      <c r="P6" s="3"/>
      <c r="Q6" s="3"/>
      <c r="R6" s="3"/>
      <c r="S6" s="3"/>
      <c r="T6" s="3"/>
      <c r="V6" s="3"/>
      <c r="W6" s="3"/>
      <c r="X6" s="3"/>
      <c r="Z6" s="3"/>
      <c r="AA6" s="3"/>
      <c r="AB6" s="3"/>
      <c r="AC6" s="3"/>
      <c r="AD6" s="3"/>
      <c r="AF6" s="3"/>
      <c r="AG6" s="3"/>
      <c r="AH6" s="3"/>
      <c r="AJ6" s="3"/>
      <c r="AK6" s="3"/>
      <c r="AL6" s="3"/>
      <c r="AN6" s="3"/>
      <c r="AQ6" s="3"/>
    </row>
    <row r="7" spans="1:43" x14ac:dyDescent="0.3">
      <c r="A7" t="str">
        <f>IF(C7="","","Allievo "&amp;COUNTIF($C$2:C7,C7))</f>
        <v/>
      </c>
      <c r="H7" s="3"/>
      <c r="N7" s="3"/>
      <c r="O7" s="3"/>
      <c r="P7" s="3"/>
      <c r="Q7" s="3"/>
      <c r="R7" s="3"/>
      <c r="S7" s="3"/>
      <c r="T7" s="3"/>
      <c r="V7" s="3"/>
      <c r="W7" s="3"/>
      <c r="X7" s="3"/>
      <c r="Z7" s="3"/>
      <c r="AA7" s="3"/>
      <c r="AB7" s="3"/>
      <c r="AC7" s="3"/>
      <c r="AD7" s="3"/>
      <c r="AF7" s="3"/>
      <c r="AG7" s="3"/>
      <c r="AH7" s="3"/>
      <c r="AJ7" s="3"/>
      <c r="AK7" s="3"/>
      <c r="AL7" s="3"/>
      <c r="AN7" s="3"/>
      <c r="AQ7" s="3"/>
    </row>
    <row r="8" spans="1:43" x14ac:dyDescent="0.3">
      <c r="A8" t="str">
        <f>IF(C8="","","Allievo "&amp;COUNTIF($C$2:C8,C8))</f>
        <v/>
      </c>
      <c r="H8" s="3"/>
      <c r="N8" s="3"/>
      <c r="O8" s="3"/>
      <c r="P8" s="3"/>
      <c r="Q8" s="3"/>
      <c r="R8" s="3"/>
      <c r="S8" s="3"/>
      <c r="T8" s="3"/>
      <c r="V8" s="3"/>
      <c r="W8" s="3"/>
      <c r="X8" s="3"/>
      <c r="Z8" s="3"/>
      <c r="AA8" s="3"/>
      <c r="AB8" s="3"/>
      <c r="AC8" s="3"/>
      <c r="AD8" s="3"/>
      <c r="AF8" s="3"/>
      <c r="AG8" s="3"/>
      <c r="AH8" s="3"/>
      <c r="AJ8" s="3"/>
      <c r="AK8" s="3"/>
      <c r="AL8" s="3"/>
      <c r="AN8" s="3"/>
      <c r="AQ8" s="3"/>
    </row>
    <row r="9" spans="1:43" x14ac:dyDescent="0.3">
      <c r="A9" t="str">
        <f>IF(C9="","","Allievo "&amp;COUNTIF($C$2:C9,C9))</f>
        <v/>
      </c>
      <c r="H9" s="3"/>
      <c r="N9" s="3"/>
      <c r="O9" s="3"/>
      <c r="P9" s="3"/>
      <c r="Q9" s="3"/>
      <c r="R9" s="3"/>
      <c r="S9" s="3"/>
      <c r="T9" s="3"/>
      <c r="V9" s="3"/>
      <c r="W9" s="3"/>
      <c r="X9" s="3"/>
      <c r="Z9" s="3"/>
      <c r="AA9" s="3"/>
      <c r="AB9" s="3"/>
      <c r="AC9" s="3"/>
      <c r="AD9" s="3"/>
      <c r="AF9" s="3"/>
      <c r="AG9" s="3"/>
      <c r="AH9" s="3"/>
      <c r="AJ9" s="3"/>
      <c r="AK9" s="3"/>
      <c r="AL9" s="3"/>
      <c r="AN9" s="3"/>
      <c r="AQ9" s="3"/>
    </row>
    <row r="10" spans="1:43" x14ac:dyDescent="0.3">
      <c r="A10" t="str">
        <f>IF(C10="","","Allievo "&amp;COUNTIF($C$2:C10,C10))</f>
        <v/>
      </c>
      <c r="H10" s="3"/>
      <c r="N10" s="3"/>
      <c r="O10" s="3"/>
      <c r="P10" s="3"/>
      <c r="Q10" s="3"/>
      <c r="R10" s="3"/>
      <c r="S10" s="3"/>
      <c r="T10" s="3"/>
      <c r="V10" s="3"/>
      <c r="W10" s="3"/>
      <c r="X10" s="3"/>
      <c r="Z10" s="3"/>
      <c r="AA10" s="3"/>
      <c r="AB10" s="3"/>
      <c r="AC10" s="3"/>
      <c r="AD10" s="3"/>
      <c r="AF10" s="3"/>
      <c r="AG10" s="3"/>
      <c r="AH10" s="3"/>
      <c r="AJ10" s="3"/>
      <c r="AK10" s="3"/>
      <c r="AL10" s="3"/>
      <c r="AN10" s="3"/>
      <c r="AQ10" s="3"/>
    </row>
    <row r="11" spans="1:43" x14ac:dyDescent="0.3">
      <c r="A11" t="str">
        <f>IF(C11="","","Allievo "&amp;COUNTIF($C$2:C11,C11))</f>
        <v/>
      </c>
      <c r="H11" s="3"/>
      <c r="N11" s="3"/>
      <c r="O11" s="3"/>
      <c r="P11" s="3"/>
      <c r="Q11" s="3"/>
      <c r="R11" s="3"/>
      <c r="S11" s="3"/>
      <c r="T11" s="3"/>
      <c r="Z11" s="3"/>
      <c r="AA11" s="3"/>
      <c r="AB11" s="3"/>
      <c r="AC11" s="3"/>
      <c r="AD11" s="3"/>
      <c r="AF11" s="3"/>
      <c r="AG11" s="3"/>
      <c r="AH11" s="3"/>
      <c r="AJ11" s="3"/>
      <c r="AK11" s="3"/>
      <c r="AL11" s="3"/>
      <c r="AN11" s="3"/>
      <c r="AQ11" s="3"/>
    </row>
    <row r="12" spans="1:43" x14ac:dyDescent="0.3">
      <c r="A12" t="str">
        <f>IF(C12="","","Allievo "&amp;COUNTIF($C$2:C12,C12))</f>
        <v/>
      </c>
      <c r="H12" s="3"/>
      <c r="N12" s="3"/>
      <c r="O12" s="3"/>
      <c r="P12" s="3"/>
      <c r="Q12" s="3"/>
      <c r="R12" s="3"/>
      <c r="S12" s="3"/>
      <c r="T12" s="3"/>
      <c r="V12" s="3"/>
      <c r="W12" s="3"/>
      <c r="X12" s="3"/>
      <c r="Z12" s="3"/>
      <c r="AA12" s="3"/>
      <c r="AB12" s="3"/>
      <c r="AC12" s="3"/>
      <c r="AD12" s="3"/>
      <c r="AF12" s="3"/>
      <c r="AG12" s="3"/>
      <c r="AH12" s="3"/>
      <c r="AJ12" s="3"/>
      <c r="AK12" s="3"/>
      <c r="AL12" s="3"/>
      <c r="AN12" s="3"/>
      <c r="AQ12" s="3"/>
    </row>
    <row r="13" spans="1:43" x14ac:dyDescent="0.3">
      <c r="A13" t="str">
        <f>IF(C13="","","Allievo "&amp;COUNTIF($C$2:C13,C13))</f>
        <v/>
      </c>
      <c r="H13" s="3"/>
      <c r="N13" s="3"/>
      <c r="O13" s="3"/>
      <c r="P13" s="3"/>
      <c r="Q13" s="3"/>
      <c r="R13" s="3"/>
      <c r="S13" s="3"/>
      <c r="T13" s="3"/>
      <c r="V13" s="3"/>
      <c r="W13" s="3"/>
      <c r="X13" s="3"/>
      <c r="Z13" s="3"/>
      <c r="AA13" s="3"/>
      <c r="AB13" s="3"/>
      <c r="AC13" s="3"/>
      <c r="AD13" s="3"/>
      <c r="AF13" s="3"/>
      <c r="AG13" s="3"/>
      <c r="AH13" s="3"/>
      <c r="AJ13" s="3"/>
      <c r="AK13" s="3"/>
      <c r="AL13" s="3"/>
      <c r="AN13" s="3"/>
      <c r="AQ13" s="3"/>
    </row>
    <row r="14" spans="1:43" x14ac:dyDescent="0.3">
      <c r="A14" t="str">
        <f>IF(C14="","","Allievo "&amp;COUNTIF($C$2:C14,C14))</f>
        <v/>
      </c>
      <c r="H14" s="3"/>
      <c r="N14" s="3"/>
      <c r="O14" s="3"/>
      <c r="P14" s="3"/>
      <c r="Q14" s="3"/>
      <c r="R14" s="3"/>
      <c r="S14" s="3"/>
      <c r="T14" s="3"/>
      <c r="V14" s="3"/>
      <c r="W14" s="3"/>
      <c r="X14" s="3"/>
      <c r="Z14" s="3"/>
      <c r="AA14" s="3"/>
      <c r="AB14" s="3"/>
      <c r="AC14" s="3"/>
      <c r="AD14" s="3"/>
      <c r="AF14" s="3"/>
      <c r="AG14" s="3"/>
      <c r="AH14" s="3"/>
      <c r="AJ14" s="3"/>
      <c r="AK14" s="3"/>
      <c r="AL14" s="3"/>
      <c r="AN14" s="3"/>
      <c r="AQ14" s="3"/>
    </row>
    <row r="15" spans="1:43" x14ac:dyDescent="0.3">
      <c r="A15" t="str">
        <f>IF(C15="","","Allievo "&amp;COUNTIF($C$2:C15,C15))</f>
        <v/>
      </c>
      <c r="H15" s="3"/>
    </row>
    <row r="16" spans="1:43" x14ac:dyDescent="0.3">
      <c r="A16" t="str">
        <f>IF(C16="","","Allievo "&amp;COUNTIF($C$2:C16,C16))</f>
        <v/>
      </c>
      <c r="H16" s="3"/>
    </row>
    <row r="17" spans="1:43" x14ac:dyDescent="0.3">
      <c r="A17" t="str">
        <f>IF(C17="","","Allievo "&amp;COUNTIF($C$2:C17,C17))</f>
        <v/>
      </c>
      <c r="H17" s="3"/>
    </row>
    <row r="18" spans="1:43" x14ac:dyDescent="0.3">
      <c r="A18" t="str">
        <f>IF(C18="","","Allievo "&amp;COUNTIF($C$2:C18,C18))</f>
        <v/>
      </c>
      <c r="H18" s="3"/>
      <c r="N18" s="3"/>
      <c r="O18" s="3"/>
      <c r="P18" s="3"/>
      <c r="Q18" s="3"/>
      <c r="R18" s="3"/>
      <c r="S18" s="3"/>
      <c r="T18" s="3"/>
      <c r="V18" s="3"/>
      <c r="W18" s="3"/>
      <c r="X18" s="3"/>
      <c r="Z18" s="3"/>
      <c r="AA18" s="3"/>
      <c r="AB18" s="3"/>
      <c r="AC18" s="3"/>
      <c r="AD18" s="3"/>
      <c r="AF18" s="3"/>
      <c r="AG18" s="3"/>
      <c r="AH18" s="3"/>
      <c r="AJ18" s="3"/>
      <c r="AK18" s="3"/>
      <c r="AL18" s="3"/>
      <c r="AN18" s="3"/>
      <c r="AQ18" s="3"/>
    </row>
    <row r="19" spans="1:43" x14ac:dyDescent="0.3">
      <c r="A19" t="str">
        <f>IF(C19="","","Allievo "&amp;COUNTIF($C$2:C19,C19))</f>
        <v/>
      </c>
      <c r="H19" s="3"/>
      <c r="N19" s="3"/>
      <c r="O19" s="3"/>
      <c r="P19" s="3"/>
      <c r="Q19" s="3"/>
      <c r="R19" s="3"/>
      <c r="S19" s="3"/>
      <c r="T19" s="3"/>
      <c r="V19" s="3"/>
      <c r="W19" s="3"/>
      <c r="X19" s="3"/>
      <c r="Z19" s="3"/>
      <c r="AA19" s="3"/>
      <c r="AB19" s="3"/>
      <c r="AC19" s="3"/>
      <c r="AD19" s="3"/>
      <c r="AF19" s="3"/>
      <c r="AG19" s="3"/>
      <c r="AH19" s="3"/>
      <c r="AJ19" s="3"/>
      <c r="AK19" s="3"/>
      <c r="AL19" s="3"/>
      <c r="AN19" s="3"/>
      <c r="AQ19" s="3"/>
    </row>
    <row r="20" spans="1:43" x14ac:dyDescent="0.3">
      <c r="A20" t="str">
        <f>IF(C20="","","Allievo "&amp;COUNTIF($C$2:C20,C20))</f>
        <v/>
      </c>
      <c r="H20" s="3"/>
      <c r="N20" s="3"/>
      <c r="O20" s="3"/>
      <c r="P20" s="3"/>
      <c r="Q20" s="3"/>
      <c r="R20" s="3"/>
      <c r="S20" s="3"/>
      <c r="T20" s="3"/>
      <c r="V20" s="3"/>
      <c r="W20" s="3"/>
      <c r="X20" s="3"/>
      <c r="Z20" s="3"/>
      <c r="AA20" s="3"/>
      <c r="AB20" s="3"/>
      <c r="AC20" s="3"/>
      <c r="AD20" s="3"/>
      <c r="AF20" s="3"/>
      <c r="AG20" s="3"/>
      <c r="AH20" s="3"/>
      <c r="AJ20" s="3"/>
      <c r="AK20" s="3"/>
      <c r="AL20" s="3"/>
      <c r="AN20" s="3"/>
      <c r="AQ20" s="3"/>
    </row>
    <row r="21" spans="1:43" x14ac:dyDescent="0.3">
      <c r="A21" t="str">
        <f>IF(C21="","","Allievo "&amp;COUNTIF($C$2:C21,C21))</f>
        <v/>
      </c>
      <c r="H21" s="3"/>
      <c r="N21" s="3"/>
      <c r="O21" s="3"/>
      <c r="P21" s="3"/>
      <c r="Q21" s="3"/>
      <c r="R21" s="3"/>
      <c r="S21" s="3"/>
      <c r="T21" s="3"/>
      <c r="V21" s="3"/>
      <c r="W21" s="3"/>
      <c r="X21" s="3"/>
      <c r="Z21" s="3"/>
      <c r="AA21" s="3"/>
      <c r="AB21" s="3"/>
      <c r="AC21" s="3"/>
      <c r="AD21" s="3"/>
      <c r="AF21" s="3"/>
      <c r="AG21" s="3"/>
      <c r="AH21" s="3"/>
      <c r="AJ21" s="3"/>
      <c r="AK21" s="3"/>
      <c r="AL21" s="3"/>
      <c r="AN21" s="3"/>
      <c r="AQ21" s="3"/>
    </row>
    <row r="22" spans="1:43" x14ac:dyDescent="0.3">
      <c r="A22" t="str">
        <f>IF(C22="","","Allievo "&amp;COUNTIF($C$2:C22,C22))</f>
        <v/>
      </c>
      <c r="H22" s="3"/>
      <c r="N22" s="3"/>
      <c r="O22" s="3"/>
      <c r="P22" s="3"/>
      <c r="Q22" s="3"/>
      <c r="R22" s="3"/>
      <c r="S22" s="3"/>
      <c r="T22" s="3"/>
      <c r="V22" s="3"/>
      <c r="W22" s="3"/>
      <c r="X22" s="3"/>
      <c r="Z22" s="3"/>
      <c r="AA22" s="3"/>
      <c r="AB22" s="3"/>
      <c r="AC22" s="3"/>
      <c r="AD22" s="3"/>
      <c r="AF22" s="3"/>
      <c r="AG22" s="3"/>
      <c r="AH22" s="3"/>
      <c r="AJ22" s="3"/>
      <c r="AK22" s="3"/>
      <c r="AL22" s="3"/>
      <c r="AN22" s="3"/>
      <c r="AQ22" s="3"/>
    </row>
    <row r="23" spans="1:43" x14ac:dyDescent="0.3">
      <c r="A23" t="str">
        <f>IF(C23="","","Allievo "&amp;COUNTIF($C$2:C23,C23))</f>
        <v/>
      </c>
      <c r="H23" s="3"/>
      <c r="N23" s="3"/>
      <c r="O23" s="3"/>
      <c r="P23" s="3"/>
      <c r="Q23" s="3"/>
      <c r="R23" s="3"/>
      <c r="S23" s="3"/>
      <c r="T23" s="3"/>
      <c r="V23" s="3"/>
      <c r="W23" s="3"/>
      <c r="X23" s="3"/>
      <c r="Z23" s="3"/>
      <c r="AA23" s="3"/>
      <c r="AB23" s="3"/>
      <c r="AC23" s="3"/>
      <c r="AD23" s="3"/>
      <c r="AF23" s="3"/>
      <c r="AG23" s="3"/>
      <c r="AH23" s="3"/>
      <c r="AJ23" s="3"/>
      <c r="AK23" s="3"/>
      <c r="AL23" s="3"/>
      <c r="AN23" s="3"/>
      <c r="AQ23" s="3"/>
    </row>
    <row r="24" spans="1:43" x14ac:dyDescent="0.3">
      <c r="A24" t="str">
        <f>IF(C24="","","Allievo "&amp;COUNTIF($C$2:C24,C24))</f>
        <v/>
      </c>
      <c r="H24" s="3"/>
      <c r="N24" s="3"/>
      <c r="O24" s="3"/>
      <c r="P24" s="3"/>
      <c r="Q24" s="3"/>
      <c r="R24" s="3"/>
      <c r="S24" s="3"/>
      <c r="T24" s="3"/>
      <c r="Z24" s="3"/>
      <c r="AA24" s="3"/>
      <c r="AB24" s="3"/>
      <c r="AC24" s="3"/>
      <c r="AD24" s="3"/>
      <c r="AF24" s="3"/>
      <c r="AG24" s="3"/>
      <c r="AH24" s="3"/>
      <c r="AJ24" s="3"/>
      <c r="AK24" s="3"/>
      <c r="AL24" s="3"/>
      <c r="AN24" s="3"/>
      <c r="AQ24" s="3"/>
    </row>
    <row r="25" spans="1:43" x14ac:dyDescent="0.3">
      <c r="A25" t="str">
        <f>IF(C25="","","Allievo "&amp;COUNTIF($C$2:C25,C25))</f>
        <v/>
      </c>
      <c r="H25" s="3"/>
      <c r="N25" s="3"/>
      <c r="O25" s="3"/>
      <c r="P25" s="3"/>
      <c r="Q25" s="3"/>
      <c r="R25" s="3"/>
      <c r="S25" s="3"/>
      <c r="T25" s="3"/>
      <c r="V25" s="3"/>
      <c r="W25" s="3"/>
      <c r="X25" s="3"/>
      <c r="Z25" s="3"/>
      <c r="AA25" s="3"/>
      <c r="AB25" s="3"/>
      <c r="AC25" s="3"/>
      <c r="AD25" s="3"/>
      <c r="AF25" s="3"/>
      <c r="AG25" s="3"/>
      <c r="AH25" s="3"/>
      <c r="AJ25" s="3"/>
      <c r="AK25" s="3"/>
      <c r="AL25" s="3"/>
      <c r="AN25" s="3"/>
      <c r="AQ25" s="3"/>
    </row>
    <row r="26" spans="1:43" x14ac:dyDescent="0.3">
      <c r="A26" t="str">
        <f>IF(C26="","","Allievo "&amp;COUNTIF($C$2:C26,C26))</f>
        <v/>
      </c>
      <c r="H26" s="3"/>
      <c r="N26" s="3"/>
      <c r="O26" s="3"/>
      <c r="P26" s="3"/>
      <c r="Q26" s="3"/>
      <c r="R26" s="3"/>
      <c r="S26" s="3"/>
      <c r="T26" s="3"/>
      <c r="V26" s="3"/>
      <c r="W26" s="3"/>
      <c r="X26" s="3"/>
      <c r="Z26" s="3"/>
      <c r="AA26" s="3"/>
      <c r="AB26" s="3"/>
      <c r="AC26" s="3"/>
      <c r="AD26" s="3"/>
      <c r="AF26" s="3"/>
      <c r="AG26" s="3"/>
      <c r="AH26" s="3"/>
      <c r="AJ26" s="3"/>
      <c r="AK26" s="3"/>
      <c r="AL26" s="3"/>
      <c r="AN26" s="3"/>
      <c r="AQ26" s="3"/>
    </row>
    <row r="27" spans="1:43" x14ac:dyDescent="0.3">
      <c r="A27" t="str">
        <f>IF(C27="","","Allievo "&amp;COUNTIF($C$2:C27,C27))</f>
        <v/>
      </c>
      <c r="H27" s="3"/>
      <c r="N27" s="3"/>
      <c r="O27" s="3"/>
      <c r="P27" s="3"/>
      <c r="Q27" s="3"/>
      <c r="R27" s="3"/>
      <c r="S27" s="3"/>
      <c r="T27" s="3"/>
      <c r="V27" s="3"/>
      <c r="W27" s="3"/>
      <c r="X27" s="3"/>
      <c r="Z27" s="3"/>
      <c r="AA27" s="3"/>
      <c r="AB27" s="3"/>
      <c r="AC27" s="3"/>
      <c r="AD27" s="3"/>
      <c r="AF27" s="3"/>
      <c r="AG27" s="3"/>
      <c r="AH27" s="3"/>
      <c r="AJ27" s="3"/>
      <c r="AK27" s="3"/>
      <c r="AL27" s="3"/>
      <c r="AN27" s="3"/>
      <c r="AQ27" s="3"/>
    </row>
    <row r="28" spans="1:43" x14ac:dyDescent="0.3">
      <c r="A28" t="str">
        <f>IF(C28="","","Allievo "&amp;COUNTIF($C$2:C28,C28))</f>
        <v/>
      </c>
      <c r="H28" s="3"/>
    </row>
    <row r="29" spans="1:43" x14ac:dyDescent="0.3">
      <c r="A29" t="str">
        <f>IF(C29="","","Allievo "&amp;COUNTIF($C$2:C29,C29))</f>
        <v/>
      </c>
      <c r="H29" s="3"/>
      <c r="N29" s="3"/>
      <c r="O29" s="3"/>
      <c r="P29" s="3"/>
      <c r="Q29" s="3"/>
      <c r="R29" s="3"/>
      <c r="S29" s="3"/>
      <c r="T29" s="3"/>
      <c r="V29" s="3"/>
      <c r="W29" s="3"/>
      <c r="X29" s="3"/>
      <c r="Z29" s="3"/>
      <c r="AA29" s="3"/>
      <c r="AB29" s="3"/>
      <c r="AC29" s="3"/>
      <c r="AD29" s="3"/>
      <c r="AF29" s="3"/>
      <c r="AG29" s="3"/>
      <c r="AH29" s="3"/>
      <c r="AJ29" s="3"/>
      <c r="AK29" s="3"/>
      <c r="AL29" s="3"/>
      <c r="AN29" s="3"/>
      <c r="AQ29" s="3"/>
    </row>
    <row r="30" spans="1:43" x14ac:dyDescent="0.3">
      <c r="A30" t="str">
        <f>IF(C30="","","Allievo "&amp;COUNTIF($C$2:C30,C30))</f>
        <v/>
      </c>
      <c r="H30" s="3"/>
      <c r="N30" s="3"/>
      <c r="O30" s="3"/>
      <c r="P30" s="3"/>
      <c r="Q30" s="3"/>
      <c r="R30" s="3"/>
      <c r="S30" s="3"/>
      <c r="T30" s="3"/>
      <c r="V30" s="3"/>
      <c r="W30" s="3"/>
      <c r="X30" s="3"/>
      <c r="Z30" s="3"/>
      <c r="AA30" s="3"/>
      <c r="AB30" s="3"/>
      <c r="AC30" s="3"/>
      <c r="AD30" s="3"/>
      <c r="AF30" s="3"/>
      <c r="AG30" s="3"/>
      <c r="AH30" s="3"/>
      <c r="AJ30" s="3"/>
      <c r="AK30" s="3"/>
      <c r="AL30" s="3"/>
      <c r="AN30" s="3"/>
      <c r="AQ30" s="3"/>
    </row>
    <row r="31" spans="1:43" x14ac:dyDescent="0.3">
      <c r="A31" t="str">
        <f>IF(C31="","","Allievo "&amp;COUNTIF($C$2:C31,C31))</f>
        <v/>
      </c>
      <c r="H31" s="3"/>
    </row>
    <row r="32" spans="1:43" x14ac:dyDescent="0.3">
      <c r="A32" t="str">
        <f>IF(C32="","","Allievo "&amp;COUNTIF($C$2:C32,C32))</f>
        <v/>
      </c>
      <c r="H32" s="3"/>
    </row>
    <row r="33" spans="1:8" x14ac:dyDescent="0.3">
      <c r="A33" t="str">
        <f>IF(C33="","","Allievo "&amp;COUNTIF($C$2:C33,C33))</f>
        <v/>
      </c>
      <c r="H33" s="3"/>
    </row>
    <row r="34" spans="1:8" x14ac:dyDescent="0.3">
      <c r="A34" t="str">
        <f>IF(C34="","","Allievo "&amp;COUNTIF($C$2:C34,C34))</f>
        <v/>
      </c>
      <c r="H34" s="3"/>
    </row>
    <row r="35" spans="1:8" x14ac:dyDescent="0.3">
      <c r="A35" t="str">
        <f>IF(C35="","","Allievo "&amp;COUNTIF($C$2:C35,C35))</f>
        <v/>
      </c>
      <c r="H35" s="3"/>
    </row>
    <row r="36" spans="1:8" x14ac:dyDescent="0.3">
      <c r="A36" t="str">
        <f>IF(C36="","","Allievo "&amp;COUNTIF($C$2:C36,C36))</f>
        <v/>
      </c>
      <c r="H36" s="3"/>
    </row>
    <row r="37" spans="1:8" x14ac:dyDescent="0.3">
      <c r="A37" t="str">
        <f>IF(C37="","","Allievo "&amp;COUNTIF($C$2:C37,C37))</f>
        <v/>
      </c>
      <c r="H37" s="3"/>
    </row>
    <row r="38" spans="1:8" x14ac:dyDescent="0.3">
      <c r="A38" t="str">
        <f>IF(C38="","","Allievo "&amp;COUNTIF($C$2:C38,C38))</f>
        <v/>
      </c>
      <c r="H38" s="3"/>
    </row>
    <row r="39" spans="1:8" x14ac:dyDescent="0.3">
      <c r="A39" t="str">
        <f>IF(C39="","","Allievo "&amp;COUNTIF($C$2:C39,C39))</f>
        <v/>
      </c>
      <c r="H39" s="3"/>
    </row>
    <row r="40" spans="1:8" x14ac:dyDescent="0.3">
      <c r="A40" t="str">
        <f>IF(C40="","","Allievo "&amp;COUNTIF($C$2:C40,C40))</f>
        <v/>
      </c>
      <c r="H40" s="3"/>
    </row>
    <row r="41" spans="1:8" x14ac:dyDescent="0.3">
      <c r="A41" t="str">
        <f>IF(C41="","","Allievo "&amp;COUNTIF($C$2:C41,C41))</f>
        <v/>
      </c>
      <c r="H41" s="3"/>
    </row>
    <row r="42" spans="1:8" x14ac:dyDescent="0.3">
      <c r="A42" t="str">
        <f>IF(C42="","","Allievo "&amp;COUNTIF($C$2:C42,C42))</f>
        <v/>
      </c>
      <c r="H42" s="3"/>
    </row>
    <row r="43" spans="1:8" x14ac:dyDescent="0.3">
      <c r="A43" t="str">
        <f>IF(C43="","","Allievo "&amp;COUNTIF($C$2:C43,C43))</f>
        <v/>
      </c>
      <c r="H43" s="3"/>
    </row>
    <row r="44" spans="1:8" x14ac:dyDescent="0.3">
      <c r="A44" t="str">
        <f>IF(C44="","","Allievo "&amp;COUNTIF($C$2:C44,C44))</f>
        <v/>
      </c>
      <c r="H44" s="3"/>
    </row>
    <row r="45" spans="1:8" x14ac:dyDescent="0.3">
      <c r="A45" t="str">
        <f>IF(C45="","","Allievo "&amp;COUNTIF($C$2:C45,C45))</f>
        <v/>
      </c>
      <c r="H45" s="3"/>
    </row>
    <row r="46" spans="1:8" x14ac:dyDescent="0.3">
      <c r="A46" t="str">
        <f>IF(C46="","","Allievo "&amp;COUNTIF($C$2:C46,C46))</f>
        <v/>
      </c>
      <c r="H46" s="3"/>
    </row>
    <row r="47" spans="1:8" x14ac:dyDescent="0.3">
      <c r="A47" t="str">
        <f>IF(C47="","","Allievo "&amp;COUNTIF($C$2:C47,C47))</f>
        <v/>
      </c>
      <c r="H47" s="3"/>
    </row>
    <row r="48" spans="1:8" x14ac:dyDescent="0.3">
      <c r="A48" t="str">
        <f>IF(C48="","","Allievo "&amp;COUNTIF($C$2:C48,C48))</f>
        <v/>
      </c>
      <c r="H48" s="3"/>
    </row>
    <row r="49" spans="1:8" x14ac:dyDescent="0.3">
      <c r="A49" t="str">
        <f>IF(C49="","","Allievo "&amp;COUNTIF($C$2:C49,C49))</f>
        <v/>
      </c>
      <c r="H49" s="3"/>
    </row>
    <row r="50" spans="1:8" x14ac:dyDescent="0.3">
      <c r="A50" t="str">
        <f>IF(C50="","","Allievo "&amp;COUNTIF($C$2:C50,C50))</f>
        <v/>
      </c>
      <c r="H50" s="3"/>
    </row>
    <row r="51" spans="1:8" x14ac:dyDescent="0.3">
      <c r="A51" t="str">
        <f>IF(C51="","","Allievo "&amp;COUNTIF($C$2:C51,C51))</f>
        <v/>
      </c>
      <c r="H51" s="3"/>
    </row>
    <row r="52" spans="1:8" x14ac:dyDescent="0.3">
      <c r="A52" t="str">
        <f>IF(C52="","","Allievo "&amp;COUNTIF($C$2:C52,C52))</f>
        <v/>
      </c>
      <c r="H52" s="3"/>
    </row>
    <row r="53" spans="1:8" x14ac:dyDescent="0.3">
      <c r="A53" t="str">
        <f>IF(C53="","","Allievo "&amp;COUNTIF($C$2:C53,C53))</f>
        <v/>
      </c>
      <c r="H53" s="3"/>
    </row>
    <row r="54" spans="1:8" x14ac:dyDescent="0.3">
      <c r="A54" t="str">
        <f>IF(C54="","","Allievo "&amp;COUNTIF($C$2:C54,C54))</f>
        <v/>
      </c>
      <c r="H54" s="3"/>
    </row>
    <row r="55" spans="1:8" x14ac:dyDescent="0.3">
      <c r="A55" t="str">
        <f>IF(C55="","","Allievo "&amp;COUNTIF($C$2:C55,C55))</f>
        <v/>
      </c>
      <c r="H55" s="3"/>
    </row>
    <row r="56" spans="1:8" x14ac:dyDescent="0.3">
      <c r="A56" t="str">
        <f>IF(C56="","","Allievo "&amp;COUNTIF($C$2:C56,C56))</f>
        <v/>
      </c>
      <c r="H56" s="3"/>
    </row>
    <row r="57" spans="1:8" x14ac:dyDescent="0.3">
      <c r="A57" t="str">
        <f>IF(C57="","","Allievo "&amp;COUNTIF($C$2:C57,C57))</f>
        <v/>
      </c>
      <c r="H57" s="3"/>
    </row>
    <row r="58" spans="1:8" x14ac:dyDescent="0.3">
      <c r="A58" t="str">
        <f>IF(C58="","","Allievo "&amp;COUNTIF($C$2:C58,C58))</f>
        <v/>
      </c>
      <c r="H58" s="3"/>
    </row>
    <row r="59" spans="1:8" x14ac:dyDescent="0.3">
      <c r="A59" t="str">
        <f>IF(C59="","","Allievo "&amp;COUNTIF($C$2:C59,C59))</f>
        <v/>
      </c>
      <c r="H59" s="3"/>
    </row>
    <row r="60" spans="1:8" x14ac:dyDescent="0.3">
      <c r="A60" t="str">
        <f>IF(C60="","","Allievo "&amp;COUNTIF($C$2:C60,C60))</f>
        <v/>
      </c>
      <c r="H60" s="3"/>
    </row>
    <row r="61" spans="1:8" x14ac:dyDescent="0.3">
      <c r="A61" t="str">
        <f>IF(C61="","","Allievo "&amp;COUNTIF($C$2:C61,C61))</f>
        <v/>
      </c>
      <c r="H61" s="3"/>
    </row>
    <row r="62" spans="1:8" x14ac:dyDescent="0.3">
      <c r="A62" t="str">
        <f>IF(C62="","","Allievo "&amp;COUNTIF($C$2:C62,C62))</f>
        <v/>
      </c>
      <c r="H62" s="3"/>
    </row>
    <row r="63" spans="1:8" x14ac:dyDescent="0.3">
      <c r="A63" t="str">
        <f>IF(C63="","","Allievo "&amp;COUNTIF($C$2:C63,C63))</f>
        <v/>
      </c>
      <c r="H63" s="3"/>
    </row>
    <row r="64" spans="1:8" x14ac:dyDescent="0.3">
      <c r="A64" t="str">
        <f>IF(C64="","","Allievo "&amp;COUNTIF($C$2:C64,C64))</f>
        <v/>
      </c>
      <c r="H64" s="3"/>
    </row>
    <row r="65" spans="1:8" x14ac:dyDescent="0.3">
      <c r="A65" t="str">
        <f>IF(C65="","","Allievo "&amp;COUNTIF($C$2:C65,C65))</f>
        <v/>
      </c>
      <c r="H65" s="3"/>
    </row>
    <row r="66" spans="1:8" x14ac:dyDescent="0.3">
      <c r="A66" t="str">
        <f>IF(C66="","","Allievo "&amp;COUNTIF($C$2:C66,C66))</f>
        <v/>
      </c>
      <c r="H66" s="3"/>
    </row>
    <row r="67" spans="1:8" x14ac:dyDescent="0.3">
      <c r="A67" t="str">
        <f>IF(C67="","","Allievo "&amp;COUNTIF($C$2:C67,C67))</f>
        <v/>
      </c>
      <c r="H67" s="3"/>
    </row>
    <row r="68" spans="1:8" x14ac:dyDescent="0.3">
      <c r="A68" t="str">
        <f>IF(C68="","","Allievo "&amp;COUNTIF($C$2:C68,C68))</f>
        <v/>
      </c>
      <c r="H68" s="3"/>
    </row>
    <row r="69" spans="1:8" x14ac:dyDescent="0.3">
      <c r="A69" t="str">
        <f>IF(C69="","","Allievo "&amp;COUNTIF($C$2:C69,C69))</f>
        <v/>
      </c>
      <c r="H69" s="3"/>
    </row>
    <row r="70" spans="1:8" x14ac:dyDescent="0.3">
      <c r="A70" t="str">
        <f>IF(C70="","","Allievo "&amp;COUNTIF($C$2:C70,C70))</f>
        <v/>
      </c>
      <c r="H70" s="3"/>
    </row>
    <row r="71" spans="1:8" x14ac:dyDescent="0.3">
      <c r="A71" t="str">
        <f>IF(C71="","","Allievo "&amp;COUNTIF($C$2:C71,C71))</f>
        <v/>
      </c>
      <c r="H71" s="3"/>
    </row>
    <row r="72" spans="1:8" x14ac:dyDescent="0.3">
      <c r="A72" t="str">
        <f>IF(C72="","","Allievo "&amp;COUNTIF($C$2:C72,C72))</f>
        <v/>
      </c>
      <c r="H72" s="3"/>
    </row>
    <row r="73" spans="1:8" x14ac:dyDescent="0.3">
      <c r="A73" t="str">
        <f>IF(C73="","","Allievo "&amp;COUNTIF($C$2:C73,C73))</f>
        <v/>
      </c>
      <c r="H73" s="3"/>
    </row>
    <row r="74" spans="1:8" x14ac:dyDescent="0.3">
      <c r="A74" t="str">
        <f>IF(C74="","","Allievo "&amp;COUNTIF($C$2:C74,C74))</f>
        <v/>
      </c>
      <c r="H74" s="3"/>
    </row>
    <row r="75" spans="1:8" x14ac:dyDescent="0.3">
      <c r="A75" t="str">
        <f>IF(C75="","","Allievo "&amp;COUNTIF($C$2:C75,C75))</f>
        <v/>
      </c>
      <c r="H75" s="3"/>
    </row>
    <row r="76" spans="1:8" x14ac:dyDescent="0.3">
      <c r="A76" t="str">
        <f>IF(C76="","","Allievo "&amp;COUNTIF($C$2:C76,C76))</f>
        <v/>
      </c>
      <c r="H76" s="3"/>
    </row>
    <row r="77" spans="1:8" x14ac:dyDescent="0.3">
      <c r="A77" t="str">
        <f>IF(C77="","","Allievo "&amp;COUNTIF($C$2:C77,C77))</f>
        <v/>
      </c>
      <c r="H77" s="3"/>
    </row>
    <row r="78" spans="1:8" x14ac:dyDescent="0.3">
      <c r="A78" t="str">
        <f>IF(C78="","","Allievo "&amp;COUNTIF($C$2:C78,C78))</f>
        <v/>
      </c>
      <c r="H78" s="3"/>
    </row>
    <row r="79" spans="1:8" x14ac:dyDescent="0.3">
      <c r="A79" t="str">
        <f>IF(C79="","","Allievo "&amp;COUNTIF($C$2:C79,C79))</f>
        <v/>
      </c>
      <c r="H79" s="3"/>
    </row>
    <row r="80" spans="1:8" x14ac:dyDescent="0.3">
      <c r="A80" t="str">
        <f>IF(C80="","","Allievo "&amp;COUNTIF($C$2:C80,C80))</f>
        <v/>
      </c>
      <c r="H80" s="3"/>
    </row>
    <row r="81" spans="1:8" x14ac:dyDescent="0.3">
      <c r="A81" t="str">
        <f>IF(C81="","","Allievo "&amp;COUNTIF($C$2:C81,C81))</f>
        <v/>
      </c>
      <c r="H81" s="3"/>
    </row>
    <row r="82" spans="1:8" x14ac:dyDescent="0.3">
      <c r="A82" t="str">
        <f>IF(C82="","","Allievo "&amp;COUNTIF($C$2:C82,C82))</f>
        <v/>
      </c>
      <c r="H82" s="3"/>
    </row>
    <row r="83" spans="1:8" x14ac:dyDescent="0.3">
      <c r="A83" t="str">
        <f>IF(C83="","","Allievo "&amp;COUNTIF($C$2:C83,C83))</f>
        <v/>
      </c>
      <c r="H83" s="3"/>
    </row>
    <row r="84" spans="1:8" x14ac:dyDescent="0.3">
      <c r="A84" t="str">
        <f>IF(C84="","","Allievo "&amp;COUNTIF($C$2:C84,C84))</f>
        <v/>
      </c>
      <c r="H84" s="3"/>
    </row>
    <row r="85" spans="1:8" x14ac:dyDescent="0.3">
      <c r="A85" t="str">
        <f>IF(C85="","","Allievo "&amp;COUNTIF($C$2:C85,C85))</f>
        <v/>
      </c>
      <c r="H85" s="3"/>
    </row>
    <row r="86" spans="1:8" x14ac:dyDescent="0.3">
      <c r="A86" t="str">
        <f>IF(C86="","","Allievo "&amp;COUNTIF($C$2:C86,C86))</f>
        <v/>
      </c>
      <c r="H86" s="3"/>
    </row>
    <row r="87" spans="1:8" x14ac:dyDescent="0.3">
      <c r="A87" t="str">
        <f>IF(C87="","","Allievo "&amp;COUNTIF($C$2:C87,C87))</f>
        <v/>
      </c>
      <c r="H87" s="3"/>
    </row>
    <row r="88" spans="1:8" x14ac:dyDescent="0.3">
      <c r="A88" t="str">
        <f>IF(C88="","","Allievo "&amp;COUNTIF($C$2:C88,C88))</f>
        <v/>
      </c>
      <c r="H88" s="3"/>
    </row>
    <row r="89" spans="1:8" x14ac:dyDescent="0.3">
      <c r="A89" t="str">
        <f>IF(C89="","","Allievo "&amp;COUNTIF($C$2:C89,C89))</f>
        <v/>
      </c>
      <c r="H89" s="3"/>
    </row>
    <row r="90" spans="1:8" x14ac:dyDescent="0.3">
      <c r="A90" t="str">
        <f>IF(C90="","","Allievo "&amp;COUNTIF($C$2:C90,C90))</f>
        <v/>
      </c>
      <c r="H90" s="3"/>
    </row>
    <row r="91" spans="1:8" x14ac:dyDescent="0.3">
      <c r="A91" t="str">
        <f>IF(C91="","","Allievo "&amp;COUNTIF($C$2:C91,C91))</f>
        <v/>
      </c>
      <c r="H91" s="3"/>
    </row>
    <row r="92" spans="1:8" x14ac:dyDescent="0.3">
      <c r="A92" t="str">
        <f>IF(C92="","","Allievo "&amp;COUNTIF($C$2:C92,C92))</f>
        <v/>
      </c>
      <c r="H92" s="3"/>
    </row>
    <row r="93" spans="1:8" x14ac:dyDescent="0.3">
      <c r="A93" t="str">
        <f>IF(C93="","","Allievo "&amp;COUNTIF($C$2:C93,C93))</f>
        <v/>
      </c>
      <c r="H93" s="3"/>
    </row>
    <row r="94" spans="1:8" x14ac:dyDescent="0.3">
      <c r="A94" t="str">
        <f>IF(C94="","","Allievo "&amp;COUNTIF($C$2:C94,C94))</f>
        <v/>
      </c>
      <c r="H94" s="3"/>
    </row>
    <row r="95" spans="1:8" x14ac:dyDescent="0.3">
      <c r="A95" t="str">
        <f>IF(C95="","","Allievo "&amp;COUNTIF($C$2:C95,C95))</f>
        <v/>
      </c>
      <c r="H95" s="3"/>
    </row>
    <row r="96" spans="1:8" x14ac:dyDescent="0.3">
      <c r="A96" t="str">
        <f>IF(C96="","","Allievo "&amp;COUNTIF($C$2:C96,C96))</f>
        <v/>
      </c>
      <c r="H96" s="3"/>
    </row>
    <row r="97" spans="1:8" x14ac:dyDescent="0.3">
      <c r="A97" t="str">
        <f>IF(C97="","","Allievo "&amp;COUNTIF($C$2:C97,C97))</f>
        <v/>
      </c>
      <c r="H97" s="3"/>
    </row>
    <row r="98" spans="1:8" x14ac:dyDescent="0.3">
      <c r="A98" t="str">
        <f>IF(C98="","","Allievo "&amp;COUNTIF($C$2:C98,C98))</f>
        <v/>
      </c>
      <c r="H98" s="3"/>
    </row>
    <row r="99" spans="1:8" x14ac:dyDescent="0.3">
      <c r="A99" t="str">
        <f>IF(C99="","","Allievo "&amp;COUNTIF($C$2:C99,C99))</f>
        <v/>
      </c>
      <c r="H99" s="3"/>
    </row>
    <row r="100" spans="1:8" x14ac:dyDescent="0.3">
      <c r="A100" t="str">
        <f>IF(C100="","","Allievo "&amp;COUNTIF($C$2:C100,C100))</f>
        <v/>
      </c>
      <c r="H100" s="3"/>
    </row>
    <row r="101" spans="1:8" x14ac:dyDescent="0.3">
      <c r="A101" t="str">
        <f>IF(C101="","","Allievo "&amp;COUNTIF($C$2:C101,C101))</f>
        <v/>
      </c>
      <c r="H101" s="3"/>
    </row>
    <row r="102" spans="1:8" x14ac:dyDescent="0.3">
      <c r="A102" t="str">
        <f>IF(C102="","","Allievo "&amp;COUNTIF($C$2:C102,C102))</f>
        <v/>
      </c>
      <c r="H102" s="3"/>
    </row>
    <row r="103" spans="1:8" x14ac:dyDescent="0.3">
      <c r="A103" t="str">
        <f>IF(C103="","","Allievo "&amp;COUNTIF($C$2:C103,C103))</f>
        <v/>
      </c>
      <c r="H103" s="3"/>
    </row>
    <row r="104" spans="1:8" x14ac:dyDescent="0.3">
      <c r="A104" t="str">
        <f>IF(C104="","","Allievo "&amp;COUNTIF($C$2:C104,C104))</f>
        <v/>
      </c>
      <c r="H104" s="3"/>
    </row>
    <row r="105" spans="1:8" x14ac:dyDescent="0.3">
      <c r="A105" t="str">
        <f>IF(C105="","","Allievo "&amp;COUNTIF($C$2:C105,C105))</f>
        <v/>
      </c>
      <c r="H105" s="3"/>
    </row>
    <row r="106" spans="1:8" x14ac:dyDescent="0.3">
      <c r="A106" t="str">
        <f>IF(C106="","","Allievo "&amp;COUNTIF($C$2:C106,C106))</f>
        <v/>
      </c>
      <c r="H106" s="3"/>
    </row>
    <row r="107" spans="1:8" x14ac:dyDescent="0.3">
      <c r="A107" t="str">
        <f>IF(C107="","","Allievo "&amp;COUNTIF($C$2:C107,C107))</f>
        <v/>
      </c>
      <c r="H107" s="3"/>
    </row>
    <row r="108" spans="1:8" x14ac:dyDescent="0.3">
      <c r="A108" t="str">
        <f>IF(C108="","","Allievo "&amp;COUNTIF($C$2:C108,C108))</f>
        <v/>
      </c>
      <c r="H108" s="3"/>
    </row>
    <row r="109" spans="1:8" x14ac:dyDescent="0.3">
      <c r="A109" t="str">
        <f>IF(C109="","","Allievo "&amp;COUNTIF($C$2:C109,C109))</f>
        <v/>
      </c>
      <c r="H109" s="3"/>
    </row>
    <row r="110" spans="1:8" x14ac:dyDescent="0.3">
      <c r="A110" t="str">
        <f>IF(C110="","","Allievo "&amp;COUNTIF($C$2:C110,C110))</f>
        <v/>
      </c>
      <c r="H110" s="3"/>
    </row>
    <row r="111" spans="1:8" x14ac:dyDescent="0.3">
      <c r="A111" t="str">
        <f>IF(C111="","","Allievo "&amp;COUNTIF($C$2:C111,C111))</f>
        <v/>
      </c>
      <c r="H111" s="3"/>
    </row>
    <row r="112" spans="1:8" x14ac:dyDescent="0.3">
      <c r="A112" t="str">
        <f>IF(C112="","","Allievo "&amp;COUNTIF($C$2:C112,C112))</f>
        <v/>
      </c>
      <c r="H112" s="3"/>
    </row>
    <row r="113" spans="1:8" x14ac:dyDescent="0.3">
      <c r="A113" t="str">
        <f>IF(C113="","","Allievo "&amp;COUNTIF($C$2:C113,C113))</f>
        <v/>
      </c>
      <c r="H113" s="3"/>
    </row>
    <row r="114" spans="1:8" x14ac:dyDescent="0.3">
      <c r="A114" t="str">
        <f>IF(C114="","","Allievo "&amp;COUNTIF($C$2:C114,C114))</f>
        <v/>
      </c>
      <c r="H114" s="3"/>
    </row>
    <row r="115" spans="1:8" x14ac:dyDescent="0.3">
      <c r="A115" t="str">
        <f>IF(C115="","","Allievo "&amp;COUNTIF($C$2:C115,C115))</f>
        <v/>
      </c>
      <c r="H115" s="3"/>
    </row>
    <row r="116" spans="1:8" x14ac:dyDescent="0.3">
      <c r="A116" t="str">
        <f>IF(C116="","","Allievo "&amp;COUNTIF($C$2:C116,C116))</f>
        <v/>
      </c>
      <c r="H116" s="3"/>
    </row>
    <row r="117" spans="1:8" x14ac:dyDescent="0.3">
      <c r="A117" t="str">
        <f>IF(C117="","","Allievo "&amp;COUNTIF($C$2:C117,C117))</f>
        <v/>
      </c>
      <c r="H117" s="3"/>
    </row>
    <row r="118" spans="1:8" x14ac:dyDescent="0.3">
      <c r="A118" t="str">
        <f>IF(C118="","","Allievo "&amp;COUNTIF($C$2:C118,C118))</f>
        <v/>
      </c>
      <c r="H118" s="3"/>
    </row>
    <row r="119" spans="1:8" x14ac:dyDescent="0.3">
      <c r="A119" t="str">
        <f>IF(C119="","","Allievo "&amp;COUNTIF($C$2:C119,C119))</f>
        <v/>
      </c>
      <c r="H119" s="3"/>
    </row>
    <row r="120" spans="1:8" x14ac:dyDescent="0.3">
      <c r="A120" t="str">
        <f>IF(C120="","","Allievo "&amp;COUNTIF($C$2:C120,C120))</f>
        <v/>
      </c>
      <c r="H120" s="3"/>
    </row>
    <row r="121" spans="1:8" x14ac:dyDescent="0.3">
      <c r="A121" t="str">
        <f>IF(C121="","","Allievo "&amp;COUNTIF($C$2:C121,C121))</f>
        <v/>
      </c>
      <c r="H121" s="3"/>
    </row>
    <row r="122" spans="1:8" x14ac:dyDescent="0.3">
      <c r="A122" t="str">
        <f>IF(C122="","","Allievo "&amp;COUNTIF($C$2:C122,C122))</f>
        <v/>
      </c>
      <c r="H122" s="3"/>
    </row>
    <row r="123" spans="1:8" x14ac:dyDescent="0.3">
      <c r="A123" t="str">
        <f>IF(C123="","","Allievo "&amp;COUNTIF($C$2:C123,C123))</f>
        <v/>
      </c>
      <c r="H123" s="3"/>
    </row>
    <row r="124" spans="1:8" x14ac:dyDescent="0.3">
      <c r="A124" t="str">
        <f>IF(C124="","","Allievo "&amp;COUNTIF($C$2:C124,C124))</f>
        <v/>
      </c>
      <c r="H124" s="3"/>
    </row>
    <row r="125" spans="1:8" x14ac:dyDescent="0.3">
      <c r="A125" t="str">
        <f>IF(C125="","","Allievo "&amp;COUNTIF($C$2:C125,C125))</f>
        <v/>
      </c>
      <c r="H125" s="3"/>
    </row>
    <row r="126" spans="1:8" x14ac:dyDescent="0.3">
      <c r="A126" t="str">
        <f>IF(C126="","","Allievo "&amp;COUNTIF($C$2:C126,C126))</f>
        <v/>
      </c>
      <c r="H126" s="3"/>
    </row>
    <row r="127" spans="1:8" x14ac:dyDescent="0.3">
      <c r="A127" t="str">
        <f>IF(C127="","","Allievo "&amp;COUNTIF($C$2:C127,C127))</f>
        <v/>
      </c>
      <c r="H127" s="3"/>
    </row>
    <row r="128" spans="1:8" x14ac:dyDescent="0.3">
      <c r="A128" t="str">
        <f>IF(C128="","","Allievo "&amp;COUNTIF($C$2:C128,C128))</f>
        <v/>
      </c>
      <c r="H128" s="3"/>
    </row>
    <row r="129" spans="1:8" x14ac:dyDescent="0.3">
      <c r="A129" t="str">
        <f>IF(C129="","","Allievo "&amp;COUNTIF($C$2:C129,C129))</f>
        <v/>
      </c>
      <c r="H129" s="3"/>
    </row>
    <row r="130" spans="1:8" x14ac:dyDescent="0.3">
      <c r="A130" t="str">
        <f>IF(C130="","","Allievo "&amp;COUNTIF($C$2:C130,C130))</f>
        <v/>
      </c>
      <c r="H130" s="3"/>
    </row>
    <row r="131" spans="1:8" x14ac:dyDescent="0.3">
      <c r="A131" t="str">
        <f>IF(C131="","","Allievo "&amp;COUNTIF($C$2:C131,C131))</f>
        <v/>
      </c>
      <c r="H131" s="3"/>
    </row>
    <row r="132" spans="1:8" x14ac:dyDescent="0.3">
      <c r="A132" t="str">
        <f>IF(C132="","","Allievo "&amp;COUNTIF($C$2:C132,C132))</f>
        <v/>
      </c>
      <c r="H132" s="3"/>
    </row>
    <row r="133" spans="1:8" x14ac:dyDescent="0.3">
      <c r="A133" t="str">
        <f>IF(C133="","","Allievo "&amp;COUNTIF($C$2:C133,C133))</f>
        <v/>
      </c>
      <c r="H133" s="3"/>
    </row>
    <row r="134" spans="1:8" x14ac:dyDescent="0.3">
      <c r="A134" t="str">
        <f>IF(C134="","","Allievo "&amp;COUNTIF($C$2:C134,C134))</f>
        <v/>
      </c>
      <c r="H134" s="3"/>
    </row>
    <row r="135" spans="1:8" x14ac:dyDescent="0.3">
      <c r="A135" t="str">
        <f>IF(C135="","","Allievo "&amp;COUNTIF($C$2:C135,C135))</f>
        <v/>
      </c>
      <c r="H135" s="3"/>
    </row>
    <row r="136" spans="1:8" x14ac:dyDescent="0.3">
      <c r="A136" t="str">
        <f>IF(C136="","","Allievo "&amp;COUNTIF($C$2:C136,C136))</f>
        <v/>
      </c>
      <c r="H136" s="3"/>
    </row>
    <row r="137" spans="1:8" x14ac:dyDescent="0.3">
      <c r="A137" t="str">
        <f>IF(C137="","","Allievo "&amp;COUNTIF($C$2:C137,C137))</f>
        <v/>
      </c>
      <c r="H137" s="3"/>
    </row>
    <row r="138" spans="1:8" x14ac:dyDescent="0.3">
      <c r="A138" t="str">
        <f>IF(C138="","","Allievo "&amp;COUNTIF($C$2:C138,C138))</f>
        <v/>
      </c>
      <c r="H138" s="3"/>
    </row>
    <row r="139" spans="1:8" x14ac:dyDescent="0.3">
      <c r="A139" t="str">
        <f>IF(C139="","","Allievo "&amp;COUNTIF($C$2:C139,C139))</f>
        <v/>
      </c>
      <c r="H139" s="3"/>
    </row>
    <row r="140" spans="1:8" x14ac:dyDescent="0.3">
      <c r="A140" t="str">
        <f>IF(C140="","","Allievo "&amp;COUNTIF($C$2:C140,C140))</f>
        <v/>
      </c>
      <c r="H140" s="3"/>
    </row>
    <row r="141" spans="1:8" x14ac:dyDescent="0.3">
      <c r="A141" t="str">
        <f>IF(C141="","","Allievo "&amp;COUNTIF($C$2:C141,C141))</f>
        <v/>
      </c>
      <c r="H141" s="3"/>
    </row>
    <row r="142" spans="1:8" x14ac:dyDescent="0.3">
      <c r="A142" t="str">
        <f>IF(C142="","","Allievo "&amp;COUNTIF($C$2:C142,C142))</f>
        <v/>
      </c>
      <c r="H142" s="3"/>
    </row>
    <row r="143" spans="1:8" x14ac:dyDescent="0.3">
      <c r="A143" t="str">
        <f>IF(C143="","","Allievo "&amp;COUNTIF($C$2:C143,C143))</f>
        <v/>
      </c>
      <c r="H143" s="3"/>
    </row>
    <row r="144" spans="1:8" x14ac:dyDescent="0.3">
      <c r="A144" t="str">
        <f>IF(C144="","","Allievo "&amp;COUNTIF($C$2:C144,C144))</f>
        <v/>
      </c>
      <c r="H144" s="3"/>
    </row>
    <row r="145" spans="1:8" x14ac:dyDescent="0.3">
      <c r="A145" t="str">
        <f>IF(C145="","","Allievo "&amp;COUNTIF($C$2:C145,C145))</f>
        <v/>
      </c>
      <c r="H145" s="3"/>
    </row>
    <row r="146" spans="1:8" x14ac:dyDescent="0.3">
      <c r="A146" t="str">
        <f>IF(C146="","","Allievo "&amp;COUNTIF($C$2:C146,C146))</f>
        <v/>
      </c>
      <c r="H146" s="3"/>
    </row>
    <row r="147" spans="1:8" x14ac:dyDescent="0.3">
      <c r="A147" t="str">
        <f>IF(C147="","","Allievo "&amp;COUNTIF($C$2:C147,C147))</f>
        <v/>
      </c>
      <c r="H147" s="3"/>
    </row>
    <row r="148" spans="1:8" x14ac:dyDescent="0.3">
      <c r="A148" t="str">
        <f>IF(C148="","","Allievo "&amp;COUNTIF($C$2:C148,C148))</f>
        <v/>
      </c>
      <c r="H148" s="3"/>
    </row>
    <row r="149" spans="1:8" x14ac:dyDescent="0.3">
      <c r="A149" t="str">
        <f>IF(C149="","","Allievo "&amp;COUNTIF($C$2:C149,C149))</f>
        <v/>
      </c>
      <c r="H149" s="3"/>
    </row>
    <row r="150" spans="1:8" x14ac:dyDescent="0.3">
      <c r="A150" t="str">
        <f>IF(C150="","","Allievo "&amp;COUNTIF($C$2:C150,C150))</f>
        <v/>
      </c>
      <c r="H150" s="3"/>
    </row>
    <row r="151" spans="1:8" x14ac:dyDescent="0.3">
      <c r="A151" t="str">
        <f>IF(C151="","","Allievo "&amp;COUNTIF($C$2:C151,C151))</f>
        <v/>
      </c>
      <c r="H151" s="3"/>
    </row>
    <row r="152" spans="1:8" x14ac:dyDescent="0.3">
      <c r="A152" t="str">
        <f>IF(C152="","","Allievo "&amp;COUNTIF($C$2:C152,C152))</f>
        <v/>
      </c>
      <c r="H152" s="3"/>
    </row>
    <row r="153" spans="1:8" x14ac:dyDescent="0.3">
      <c r="A153" t="str">
        <f>IF(C153="","","Allievo "&amp;COUNTIF($C$2:C153,C153))</f>
        <v/>
      </c>
      <c r="H153" s="3"/>
    </row>
    <row r="154" spans="1:8" x14ac:dyDescent="0.3">
      <c r="A154" t="str">
        <f>IF(C154="","","Allievo "&amp;COUNTIF($C$2:C154,C154))</f>
        <v/>
      </c>
      <c r="H154" s="3"/>
    </row>
    <row r="155" spans="1:8" x14ac:dyDescent="0.3">
      <c r="A155" t="str">
        <f>IF(C155="","","Allievo "&amp;COUNTIF($C$2:C155,C155))</f>
        <v/>
      </c>
      <c r="H155" s="3"/>
    </row>
    <row r="156" spans="1:8" x14ac:dyDescent="0.3">
      <c r="A156" t="str">
        <f>IF(C156="","","Allievo "&amp;COUNTIF($C$2:C156,C156))</f>
        <v/>
      </c>
      <c r="H156" s="3"/>
    </row>
    <row r="157" spans="1:8" x14ac:dyDescent="0.3">
      <c r="A157" t="str">
        <f>IF(C157="","","Allievo "&amp;COUNTIF($C$2:C157,C157))</f>
        <v/>
      </c>
      <c r="H157" s="3"/>
    </row>
    <row r="158" spans="1:8" x14ac:dyDescent="0.3">
      <c r="A158" t="str">
        <f>IF(C158="","","Allievo "&amp;COUNTIF($C$2:C158,C158))</f>
        <v/>
      </c>
      <c r="H158" s="3"/>
    </row>
    <row r="159" spans="1:8" x14ac:dyDescent="0.3">
      <c r="A159" t="str">
        <f>IF(C159="","","Allievo "&amp;COUNTIF($C$2:C159,C159))</f>
        <v/>
      </c>
      <c r="H159" s="3"/>
    </row>
    <row r="160" spans="1:8" x14ac:dyDescent="0.3">
      <c r="A160" t="str">
        <f>IF(C160="","","Allievo "&amp;COUNTIF($C$2:C160,C160))</f>
        <v/>
      </c>
      <c r="H160" s="3"/>
    </row>
    <row r="161" spans="1:8" x14ac:dyDescent="0.3">
      <c r="A161" t="str">
        <f>IF(C161="","","Allievo "&amp;COUNTIF($C$2:C161,C161))</f>
        <v/>
      </c>
      <c r="H161" s="3"/>
    </row>
    <row r="162" spans="1:8" x14ac:dyDescent="0.3">
      <c r="A162" t="str">
        <f>IF(C162="","","Allievo "&amp;COUNTIF($C$2:C162,C162))</f>
        <v/>
      </c>
      <c r="H162" s="3"/>
    </row>
    <row r="163" spans="1:8" x14ac:dyDescent="0.3">
      <c r="A163" t="str">
        <f>IF(C163="","","Allievo "&amp;COUNTIF($C$2:C163,C163))</f>
        <v/>
      </c>
      <c r="H163" s="3"/>
    </row>
    <row r="164" spans="1:8" x14ac:dyDescent="0.3">
      <c r="A164" t="str">
        <f>IF(C164="","","Allievo "&amp;COUNTIF($C$2:C164,C164))</f>
        <v/>
      </c>
      <c r="H164" s="3"/>
    </row>
    <row r="165" spans="1:8" x14ac:dyDescent="0.3">
      <c r="A165" t="str">
        <f>IF(C165="","","Allievo "&amp;COUNTIF($C$2:C165,C165))</f>
        <v/>
      </c>
      <c r="H165" s="3"/>
    </row>
    <row r="166" spans="1:8" x14ac:dyDescent="0.3">
      <c r="A166" t="str">
        <f>IF(C166="","","Allievo "&amp;COUNTIF($C$2:C166,C166))</f>
        <v/>
      </c>
      <c r="H166" s="3"/>
    </row>
    <row r="167" spans="1:8" x14ac:dyDescent="0.3">
      <c r="A167" t="str">
        <f>IF(C167="","","Allievo "&amp;COUNTIF($C$2:C167,C167))</f>
        <v/>
      </c>
      <c r="H167" s="3"/>
    </row>
    <row r="168" spans="1:8" x14ac:dyDescent="0.3">
      <c r="A168" t="str">
        <f>IF(C168="","","Allievo "&amp;COUNTIF($C$2:C168,C168))</f>
        <v/>
      </c>
      <c r="H168" s="3"/>
    </row>
    <row r="169" spans="1:8" x14ac:dyDescent="0.3">
      <c r="A169" t="str">
        <f>IF(C169="","","Allievo "&amp;COUNTIF($C$2:C169,C169))</f>
        <v/>
      </c>
      <c r="H169" s="3"/>
    </row>
    <row r="170" spans="1:8" x14ac:dyDescent="0.3">
      <c r="A170" t="str">
        <f>IF(C170="","","Allievo "&amp;COUNTIF($C$2:C170,C170))</f>
        <v/>
      </c>
      <c r="H170" s="3"/>
    </row>
    <row r="171" spans="1:8" x14ac:dyDescent="0.3">
      <c r="A171" t="str">
        <f>IF(C171="","","Allievo "&amp;COUNTIF($C$2:C171,C171))</f>
        <v/>
      </c>
      <c r="H171" s="3"/>
    </row>
    <row r="172" spans="1:8" x14ac:dyDescent="0.3">
      <c r="A172" t="str">
        <f>IF(C172="","","Allievo "&amp;COUNTIF($C$2:C172,C172))</f>
        <v/>
      </c>
      <c r="H172" s="3"/>
    </row>
    <row r="173" spans="1:8" x14ac:dyDescent="0.3">
      <c r="A173" t="str">
        <f>IF(C173="","","Allievo "&amp;COUNTIF($C$2:C173,C173))</f>
        <v/>
      </c>
      <c r="H173" s="3"/>
    </row>
    <row r="174" spans="1:8" x14ac:dyDescent="0.3">
      <c r="A174" t="str">
        <f>IF(C174="","","Allievo "&amp;COUNTIF($C$2:C174,C174))</f>
        <v/>
      </c>
      <c r="H174" s="3"/>
    </row>
    <row r="175" spans="1:8" x14ac:dyDescent="0.3">
      <c r="A175" t="str">
        <f>IF(C175="","","Allievo "&amp;COUNTIF($C$2:C175,C175))</f>
        <v/>
      </c>
      <c r="H175" s="3"/>
    </row>
    <row r="176" spans="1:8" x14ac:dyDescent="0.3">
      <c r="A176" t="str">
        <f>IF(C176="","","Allievo "&amp;COUNTIF($C$2:C176,C176))</f>
        <v/>
      </c>
      <c r="H176" s="3"/>
    </row>
    <row r="177" spans="1:8" x14ac:dyDescent="0.3">
      <c r="A177" t="str">
        <f>IF(C177="","","Allievo "&amp;COUNTIF($C$2:C177,C177))</f>
        <v/>
      </c>
      <c r="H177" s="3"/>
    </row>
    <row r="178" spans="1:8" x14ac:dyDescent="0.3">
      <c r="A178" t="str">
        <f>IF(C178="","","Allievo "&amp;COUNTIF($C$2:C178,C178))</f>
        <v/>
      </c>
      <c r="H178" s="3"/>
    </row>
    <row r="179" spans="1:8" x14ac:dyDescent="0.3">
      <c r="A179" t="str">
        <f>IF(C179="","","Allievo "&amp;COUNTIF($C$2:C179,C179))</f>
        <v/>
      </c>
      <c r="H179" s="3"/>
    </row>
    <row r="180" spans="1:8" x14ac:dyDescent="0.3">
      <c r="A180" t="str">
        <f>IF(C180="","","Allievo "&amp;COUNTIF($C$2:C180,C180))</f>
        <v/>
      </c>
      <c r="H180" s="3"/>
    </row>
    <row r="181" spans="1:8" x14ac:dyDescent="0.3">
      <c r="A181" t="str">
        <f>IF(C181="","","Allievo "&amp;COUNTIF($C$2:C181,C181))</f>
        <v/>
      </c>
      <c r="H181" s="3"/>
    </row>
    <row r="182" spans="1:8" x14ac:dyDescent="0.3">
      <c r="A182" t="str">
        <f>IF(C182="","","Allievo "&amp;COUNTIF($C$2:C182,C182))</f>
        <v/>
      </c>
      <c r="H182" s="3"/>
    </row>
    <row r="183" spans="1:8" x14ac:dyDescent="0.3">
      <c r="A183" t="str">
        <f>IF(C183="","","Allievo "&amp;COUNTIF($C$2:C183,C183))</f>
        <v/>
      </c>
      <c r="H183" s="3"/>
    </row>
    <row r="184" spans="1:8" x14ac:dyDescent="0.3">
      <c r="A184" t="str">
        <f>IF(C184="","","Allievo "&amp;COUNTIF($C$2:C184,C184))</f>
        <v/>
      </c>
      <c r="H184" s="3"/>
    </row>
    <row r="185" spans="1:8" x14ac:dyDescent="0.3">
      <c r="A185" t="str">
        <f>IF(C185="","","Allievo "&amp;COUNTIF($C$2:C185,C185))</f>
        <v/>
      </c>
      <c r="H185" s="3"/>
    </row>
    <row r="186" spans="1:8" x14ac:dyDescent="0.3">
      <c r="A186" t="str">
        <f>IF(C186="","","Allievo "&amp;COUNTIF($C$2:C186,C186))</f>
        <v/>
      </c>
      <c r="H186" s="3"/>
    </row>
    <row r="187" spans="1:8" x14ac:dyDescent="0.3">
      <c r="A187" t="str">
        <f>IF(C187="","","Allievo "&amp;COUNTIF($C$2:C187,C187))</f>
        <v/>
      </c>
      <c r="H187" s="3"/>
    </row>
    <row r="188" spans="1:8" x14ac:dyDescent="0.3">
      <c r="A188" t="str">
        <f>IF(C188="","","Allievo "&amp;COUNTIF($C$2:C188,C188))</f>
        <v/>
      </c>
      <c r="H188" s="3"/>
    </row>
    <row r="189" spans="1:8" x14ac:dyDescent="0.3">
      <c r="A189" t="str">
        <f>IF(C189="","","Allievo "&amp;COUNTIF($C$2:C189,C189))</f>
        <v/>
      </c>
      <c r="H189" s="3"/>
    </row>
    <row r="190" spans="1:8" x14ac:dyDescent="0.3">
      <c r="A190" t="str">
        <f>IF(C190="","","Allievo "&amp;COUNTIF($C$2:C190,C190))</f>
        <v/>
      </c>
      <c r="H190" s="3"/>
    </row>
    <row r="191" spans="1:8" x14ac:dyDescent="0.3">
      <c r="A191" t="str">
        <f>IF(C191="","","Allievo "&amp;COUNTIF($C$2:C191,C191))</f>
        <v/>
      </c>
      <c r="H191" s="3"/>
    </row>
    <row r="192" spans="1:8" x14ac:dyDescent="0.3">
      <c r="A192" t="str">
        <f>IF(C192="","","Allievo "&amp;COUNTIF($C$2:C192,C192))</f>
        <v/>
      </c>
      <c r="H192" s="3"/>
    </row>
    <row r="193" spans="1:8" x14ac:dyDescent="0.3">
      <c r="A193" t="str">
        <f>IF(C193="","","Allievo "&amp;COUNTIF($C$2:C193,C193))</f>
        <v/>
      </c>
      <c r="H193" s="3"/>
    </row>
    <row r="194" spans="1:8" x14ac:dyDescent="0.3">
      <c r="A194" t="str">
        <f>IF(C194="","","Allievo "&amp;COUNTIF($C$2:C194,C194))</f>
        <v/>
      </c>
      <c r="H194" s="3"/>
    </row>
    <row r="195" spans="1:8" x14ac:dyDescent="0.3">
      <c r="A195" t="str">
        <f>IF(C195="","","Allievo "&amp;COUNTIF($C$2:C195,C195))</f>
        <v/>
      </c>
      <c r="H195" s="3"/>
    </row>
    <row r="196" spans="1:8" x14ac:dyDescent="0.3">
      <c r="A196" t="str">
        <f>IF(C196="","","Allievo "&amp;COUNTIF($C$2:C196,C196))</f>
        <v/>
      </c>
      <c r="H196" s="3"/>
    </row>
    <row r="197" spans="1:8" x14ac:dyDescent="0.3">
      <c r="A197" t="str">
        <f>IF(C197="","","Allievo "&amp;COUNTIF($C$2:C197,C197))</f>
        <v/>
      </c>
      <c r="H197" s="3"/>
    </row>
    <row r="198" spans="1:8" x14ac:dyDescent="0.3">
      <c r="A198" t="str">
        <f>IF(C198="","","Allievo "&amp;COUNTIF($C$2:C198,C198))</f>
        <v/>
      </c>
      <c r="H198" s="3"/>
    </row>
    <row r="199" spans="1:8" x14ac:dyDescent="0.3">
      <c r="A199" t="str">
        <f>IF(C199="","","Allievo "&amp;COUNTIF($C$2:C199,C199))</f>
        <v/>
      </c>
      <c r="H199" s="3"/>
    </row>
    <row r="200" spans="1:8" x14ac:dyDescent="0.3">
      <c r="A200" t="str">
        <f>IF(C200="","","Allievo "&amp;COUNTIF($C$2:C200,C200))</f>
        <v/>
      </c>
      <c r="H200" s="3"/>
    </row>
    <row r="201" spans="1:8" x14ac:dyDescent="0.3">
      <c r="A201" t="str">
        <f>IF(C201="","","Allievo "&amp;COUNTIF($C$2:C201,C201))</f>
        <v/>
      </c>
      <c r="H201" s="3"/>
    </row>
    <row r="202" spans="1:8" x14ac:dyDescent="0.3">
      <c r="A202" t="str">
        <f>IF(C202="","","Allievo "&amp;COUNTIF($C$2:C202,C202))</f>
        <v/>
      </c>
      <c r="H202" s="3"/>
    </row>
    <row r="203" spans="1:8" x14ac:dyDescent="0.3">
      <c r="A203" t="str">
        <f>IF(C203="","","Allievo "&amp;COUNTIF($C$2:C203,C203))</f>
        <v/>
      </c>
      <c r="H203" s="3"/>
    </row>
    <row r="204" spans="1:8" x14ac:dyDescent="0.3">
      <c r="A204" t="str">
        <f>IF(C204="","","Allievo "&amp;COUNTIF($C$2:C204,C204))</f>
        <v/>
      </c>
      <c r="H204" s="3"/>
    </row>
    <row r="205" spans="1:8" x14ac:dyDescent="0.3">
      <c r="A205" t="str">
        <f>IF(C205="","","Allievo "&amp;COUNTIF($C$2:C205,C205))</f>
        <v/>
      </c>
      <c r="H205" s="3"/>
    </row>
    <row r="206" spans="1:8" x14ac:dyDescent="0.3">
      <c r="A206" t="str">
        <f>IF(C206="","","Allievo "&amp;COUNTIF($C$2:C206,C206))</f>
        <v/>
      </c>
      <c r="H206" s="3"/>
    </row>
    <row r="207" spans="1:8" x14ac:dyDescent="0.3">
      <c r="A207" t="str">
        <f>IF(C207="","","Allievo "&amp;COUNTIF($C$2:C207,C207))</f>
        <v/>
      </c>
      <c r="H207" s="3"/>
    </row>
    <row r="208" spans="1:8" x14ac:dyDescent="0.3">
      <c r="A208" t="str">
        <f>IF(C208="","","Allievo "&amp;COUNTIF($C$2:C208,C208))</f>
        <v/>
      </c>
      <c r="H208" s="3"/>
    </row>
    <row r="209" spans="1:8" x14ac:dyDescent="0.3">
      <c r="A209" t="str">
        <f>IF(C209="","","Allievo "&amp;COUNTIF($C$2:C209,C209))</f>
        <v/>
      </c>
      <c r="H209" s="3"/>
    </row>
    <row r="210" spans="1:8" x14ac:dyDescent="0.3">
      <c r="A210" t="str">
        <f>IF(C210="","","Allievo "&amp;COUNTIF($C$2:C210,C210))</f>
        <v/>
      </c>
      <c r="H210" s="3"/>
    </row>
    <row r="211" spans="1:8" x14ac:dyDescent="0.3">
      <c r="A211" t="str">
        <f>IF(C211="","","Allievo "&amp;COUNTIF($C$2:C211,C211))</f>
        <v/>
      </c>
      <c r="H211" s="3"/>
    </row>
    <row r="212" spans="1:8" x14ac:dyDescent="0.3">
      <c r="A212" t="str">
        <f>IF(C212="","","Allievo "&amp;COUNTIF($C$2:C212,C212))</f>
        <v/>
      </c>
      <c r="H212" s="3"/>
    </row>
    <row r="213" spans="1:8" x14ac:dyDescent="0.3">
      <c r="A213" t="str">
        <f>IF(C213="","","Allievo "&amp;COUNTIF($C$2:C213,C213))</f>
        <v/>
      </c>
      <c r="H213" s="3"/>
    </row>
    <row r="214" spans="1:8" x14ac:dyDescent="0.3">
      <c r="A214" t="str">
        <f>IF(C214="","","Allievo "&amp;COUNTIF($C$2:C214,C214))</f>
        <v/>
      </c>
      <c r="H214" s="3"/>
    </row>
    <row r="215" spans="1:8" x14ac:dyDescent="0.3">
      <c r="A215" t="str">
        <f>IF(C215="","","Allievo "&amp;COUNTIF($C$2:C215,C215))</f>
        <v/>
      </c>
      <c r="H215" s="3"/>
    </row>
    <row r="216" spans="1:8" x14ac:dyDescent="0.3">
      <c r="A216" t="str">
        <f>IF(C216="","","Allievo "&amp;COUNTIF($C$2:C216,C216))</f>
        <v/>
      </c>
      <c r="H216" s="3"/>
    </row>
    <row r="217" spans="1:8" x14ac:dyDescent="0.3">
      <c r="A217" t="str">
        <f>IF(C217="","","Allievo "&amp;COUNTIF($C$2:C217,C217))</f>
        <v/>
      </c>
      <c r="H217" s="3"/>
    </row>
    <row r="218" spans="1:8" x14ac:dyDescent="0.3">
      <c r="A218" t="str">
        <f>IF(C218="","","Allievo "&amp;COUNTIF($C$2:C218,C218))</f>
        <v/>
      </c>
      <c r="H218" s="3"/>
    </row>
    <row r="219" spans="1:8" x14ac:dyDescent="0.3">
      <c r="A219" t="str">
        <f>IF(C219="","","Allievo "&amp;COUNTIF($C$2:C219,C219))</f>
        <v/>
      </c>
      <c r="H219" s="3"/>
    </row>
    <row r="220" spans="1:8" x14ac:dyDescent="0.3">
      <c r="A220" t="str">
        <f>IF(C220="","","Allievo "&amp;COUNTIF($C$2:C220,C220))</f>
        <v/>
      </c>
      <c r="H220" s="3"/>
    </row>
    <row r="221" spans="1:8" x14ac:dyDescent="0.3">
      <c r="A221" t="str">
        <f>IF(C221="","","Allievo "&amp;COUNTIF($C$2:C221,C221))</f>
        <v/>
      </c>
      <c r="H221" s="3"/>
    </row>
    <row r="222" spans="1:8" x14ac:dyDescent="0.3">
      <c r="A222" t="str">
        <f>IF(C222="","","Allievo "&amp;COUNTIF($C$2:C222,C222))</f>
        <v/>
      </c>
      <c r="H222" s="3"/>
    </row>
    <row r="223" spans="1:8" x14ac:dyDescent="0.3">
      <c r="A223" t="str">
        <f>IF(C223="","","Allievo "&amp;COUNTIF($C$2:C223,C223))</f>
        <v/>
      </c>
      <c r="H223" s="3"/>
    </row>
    <row r="224" spans="1:8" x14ac:dyDescent="0.3">
      <c r="A224" t="str">
        <f>IF(C224="","","Allievo "&amp;COUNTIF($C$2:C224,C224))</f>
        <v/>
      </c>
      <c r="H224" s="3"/>
    </row>
    <row r="225" spans="1:8" x14ac:dyDescent="0.3">
      <c r="A225" t="str">
        <f>IF(C225="","","Allievo "&amp;COUNTIF($C$2:C225,C225))</f>
        <v/>
      </c>
      <c r="H225" s="3"/>
    </row>
    <row r="226" spans="1:8" x14ac:dyDescent="0.3">
      <c r="A226" t="str">
        <f>IF(C226="","","Allievo "&amp;COUNTIF($C$2:C226,C226))</f>
        <v/>
      </c>
      <c r="H226" s="3"/>
    </row>
    <row r="227" spans="1:8" x14ac:dyDescent="0.3">
      <c r="A227" t="str">
        <f>IF(C227="","","Allievo "&amp;COUNTIF($C$2:C227,C227))</f>
        <v/>
      </c>
      <c r="H227" s="3"/>
    </row>
    <row r="228" spans="1:8" x14ac:dyDescent="0.3">
      <c r="A228" t="str">
        <f>IF(C228="","","Allievo "&amp;COUNTIF($C$2:C228,C228))</f>
        <v/>
      </c>
      <c r="H228" s="3"/>
    </row>
    <row r="229" spans="1:8" x14ac:dyDescent="0.3">
      <c r="A229" t="str">
        <f>IF(C229="","","Allievo "&amp;COUNTIF($C$2:C229,C229))</f>
        <v/>
      </c>
      <c r="H229" s="3"/>
    </row>
    <row r="230" spans="1:8" x14ac:dyDescent="0.3">
      <c r="A230" t="str">
        <f>IF(C230="","","Allievo "&amp;COUNTIF($C$2:C230,C230))</f>
        <v/>
      </c>
      <c r="H230" s="3"/>
    </row>
    <row r="231" spans="1:8" x14ac:dyDescent="0.3">
      <c r="A231" t="str">
        <f>IF(C231="","","Allievo "&amp;COUNTIF($C$2:C231,C231))</f>
        <v/>
      </c>
      <c r="H231" s="3"/>
    </row>
    <row r="232" spans="1:8" x14ac:dyDescent="0.3">
      <c r="A232" t="str">
        <f>IF(C232="","","Allievo "&amp;COUNTIF($C$2:C232,C232))</f>
        <v/>
      </c>
      <c r="H232" s="3"/>
    </row>
    <row r="233" spans="1:8" x14ac:dyDescent="0.3">
      <c r="A233" t="str">
        <f>IF(C233="","","Allievo "&amp;COUNTIF($C$2:C233,C233))</f>
        <v/>
      </c>
      <c r="H233" s="3"/>
    </row>
    <row r="234" spans="1:8" x14ac:dyDescent="0.3">
      <c r="A234" t="str">
        <f>IF(C234="","","Allievo "&amp;COUNTIF($C$2:C234,C234))</f>
        <v/>
      </c>
      <c r="H234" s="3"/>
    </row>
    <row r="235" spans="1:8" x14ac:dyDescent="0.3">
      <c r="A235" t="str">
        <f>IF(C235="","","Allievo "&amp;COUNTIF($C$2:C235,C235))</f>
        <v/>
      </c>
      <c r="H235" s="3"/>
    </row>
    <row r="236" spans="1:8" x14ac:dyDescent="0.3">
      <c r="A236" t="str">
        <f>IF(C236="","","Allievo "&amp;COUNTIF($C$2:C236,C236))</f>
        <v/>
      </c>
      <c r="H236" s="3"/>
    </row>
    <row r="237" spans="1:8" x14ac:dyDescent="0.3">
      <c r="A237" t="str">
        <f>IF(C237="","","Allievo "&amp;COUNTIF($C$2:C237,C237))</f>
        <v/>
      </c>
      <c r="H237" s="3"/>
    </row>
    <row r="238" spans="1:8" x14ac:dyDescent="0.3">
      <c r="A238" t="str">
        <f>IF(C238="","","Allievo "&amp;COUNTIF($C$2:C238,C238))</f>
        <v/>
      </c>
      <c r="H238" s="3"/>
    </row>
    <row r="239" spans="1:8" x14ac:dyDescent="0.3">
      <c r="A239" t="str">
        <f>IF(C239="","","Allievo "&amp;COUNTIF($C$2:C239,C239))</f>
        <v/>
      </c>
      <c r="H239" s="3"/>
    </row>
    <row r="240" spans="1:8" x14ac:dyDescent="0.3">
      <c r="A240" t="str">
        <f>IF(C240="","","Allievo "&amp;COUNTIF($C$2:C240,C240))</f>
        <v/>
      </c>
      <c r="H240" s="3"/>
    </row>
    <row r="241" spans="1:8" x14ac:dyDescent="0.3">
      <c r="A241" t="str">
        <f>IF(C241="","","Allievo "&amp;COUNTIF($C$2:C241,C241))</f>
        <v/>
      </c>
      <c r="H241" s="3"/>
    </row>
    <row r="242" spans="1:8" x14ac:dyDescent="0.3">
      <c r="A242" t="str">
        <f>IF(C242="","","Allievo "&amp;COUNTIF($C$2:C242,C242))</f>
        <v/>
      </c>
      <c r="H242" s="3"/>
    </row>
    <row r="243" spans="1:8" x14ac:dyDescent="0.3">
      <c r="A243" t="str">
        <f>IF(C243="","","Allievo "&amp;COUNTIF($C$2:C243,C243))</f>
        <v/>
      </c>
      <c r="H243" s="3"/>
    </row>
    <row r="244" spans="1:8" x14ac:dyDescent="0.3">
      <c r="A244" t="str">
        <f>IF(C244="","","Allievo "&amp;COUNTIF($C$2:C244,C244))</f>
        <v/>
      </c>
      <c r="H244" s="3"/>
    </row>
    <row r="245" spans="1:8" x14ac:dyDescent="0.3">
      <c r="A245" t="str">
        <f>IF(C245="","","Allievo "&amp;COUNTIF($C$2:C245,C245))</f>
        <v/>
      </c>
      <c r="H245" s="3"/>
    </row>
    <row r="246" spans="1:8" x14ac:dyDescent="0.3">
      <c r="A246" t="str">
        <f>IF(C246="","","Allievo "&amp;COUNTIF($C$2:C246,C246))</f>
        <v/>
      </c>
      <c r="H246" s="3"/>
    </row>
    <row r="247" spans="1:8" x14ac:dyDescent="0.3">
      <c r="A247" t="str">
        <f>IF(C247="","","Allievo "&amp;COUNTIF($C$2:C247,C247))</f>
        <v/>
      </c>
      <c r="H247" s="3"/>
    </row>
    <row r="248" spans="1:8" x14ac:dyDescent="0.3">
      <c r="A248" t="str">
        <f>IF(C248="","","Allievo "&amp;COUNTIF($C$2:C248,C248))</f>
        <v/>
      </c>
      <c r="H248" s="3"/>
    </row>
    <row r="249" spans="1:8" x14ac:dyDescent="0.3">
      <c r="A249" t="str">
        <f>IF(C249="","","Allievo "&amp;COUNTIF($C$2:C249,C249))</f>
        <v/>
      </c>
      <c r="H249" s="3"/>
    </row>
    <row r="250" spans="1:8" x14ac:dyDescent="0.3">
      <c r="A250" t="str">
        <f>IF(C250="","","Allievo "&amp;COUNTIF($C$2:C250,C250))</f>
        <v/>
      </c>
      <c r="H250" s="3"/>
    </row>
    <row r="251" spans="1:8" x14ac:dyDescent="0.3">
      <c r="A251" t="str">
        <f>IF(C251="","","Allievo "&amp;COUNTIF($C$2:C251,C251))</f>
        <v/>
      </c>
      <c r="H251" s="3"/>
    </row>
    <row r="252" spans="1:8" x14ac:dyDescent="0.3">
      <c r="A252" t="str">
        <f>IF(C252="","","Allievo "&amp;COUNTIF($C$2:C252,C252))</f>
        <v/>
      </c>
      <c r="H252" s="3"/>
    </row>
    <row r="253" spans="1:8" x14ac:dyDescent="0.3">
      <c r="A253" t="str">
        <f>IF(C253="","","Allievo "&amp;COUNTIF($C$2:C253,C253))</f>
        <v/>
      </c>
      <c r="H253" s="3"/>
    </row>
    <row r="254" spans="1:8" x14ac:dyDescent="0.3">
      <c r="A254" t="str">
        <f>IF(C254="","","Allievo "&amp;COUNTIF($C$2:C254,C254))</f>
        <v/>
      </c>
      <c r="H254" s="3"/>
    </row>
    <row r="255" spans="1:8" x14ac:dyDescent="0.3">
      <c r="A255" t="str">
        <f>IF(C255="","","Allievo "&amp;COUNTIF($C$2:C255,C255))</f>
        <v/>
      </c>
      <c r="H255" s="3"/>
    </row>
    <row r="256" spans="1:8" x14ac:dyDescent="0.3">
      <c r="A256" t="str">
        <f>IF(C256="","","Allievo "&amp;COUNTIF($C$2:C256,C256))</f>
        <v/>
      </c>
      <c r="H256" s="3"/>
    </row>
    <row r="257" spans="1:8" x14ac:dyDescent="0.3">
      <c r="A257" t="str">
        <f>IF(C257="","","Allievo "&amp;COUNTIF($C$2:C257,C257))</f>
        <v/>
      </c>
      <c r="H257" s="3"/>
    </row>
    <row r="258" spans="1:8" x14ac:dyDescent="0.3">
      <c r="A258" t="str">
        <f>IF(C258="","","Allievo "&amp;COUNTIF($C$2:C258,C258))</f>
        <v/>
      </c>
      <c r="H258" s="3"/>
    </row>
    <row r="259" spans="1:8" x14ac:dyDescent="0.3">
      <c r="A259" t="str">
        <f>IF(C259="","","Allievo "&amp;COUNTIF($C$2:C259,C259))</f>
        <v/>
      </c>
      <c r="H259" s="3"/>
    </row>
    <row r="260" spans="1:8" x14ac:dyDescent="0.3">
      <c r="A260" t="str">
        <f>IF(C260="","","Allievo "&amp;COUNTIF($C$2:C260,C260))</f>
        <v/>
      </c>
      <c r="H260" s="3"/>
    </row>
    <row r="261" spans="1:8" x14ac:dyDescent="0.3">
      <c r="A261" t="str">
        <f>IF(C261="","","Allievo "&amp;COUNTIF($C$2:C261,C261))</f>
        <v/>
      </c>
      <c r="H261" s="3"/>
    </row>
    <row r="262" spans="1:8" x14ac:dyDescent="0.3">
      <c r="A262" t="str">
        <f>IF(C262="","","Allievo "&amp;COUNTIF($C$2:C262,C262))</f>
        <v/>
      </c>
      <c r="H262" s="3"/>
    </row>
    <row r="263" spans="1:8" x14ac:dyDescent="0.3">
      <c r="A263" t="str">
        <f>IF(C263="","","Allievo "&amp;COUNTIF($C$2:C263,C263))</f>
        <v/>
      </c>
      <c r="H263" s="3"/>
    </row>
    <row r="264" spans="1:8" x14ac:dyDescent="0.3">
      <c r="A264" t="str">
        <f>IF(C264="","","Allievo "&amp;COUNTIF($C$2:C264,C264))</f>
        <v/>
      </c>
      <c r="H264" s="3"/>
    </row>
    <row r="265" spans="1:8" x14ac:dyDescent="0.3">
      <c r="A265" t="str">
        <f>IF(C265="","","Allievo "&amp;COUNTIF($C$2:C265,C265))</f>
        <v/>
      </c>
      <c r="H265" s="3"/>
    </row>
    <row r="266" spans="1:8" x14ac:dyDescent="0.3">
      <c r="A266" t="str">
        <f>IF(C266="","","Allievo "&amp;COUNTIF($C$2:C266,C266))</f>
        <v/>
      </c>
      <c r="H266" s="3"/>
    </row>
    <row r="267" spans="1:8" x14ac:dyDescent="0.3">
      <c r="A267" t="str">
        <f>IF(C267="","","Allievo "&amp;COUNTIF($C$2:C267,C267))</f>
        <v/>
      </c>
      <c r="H267" s="3"/>
    </row>
    <row r="268" spans="1:8" x14ac:dyDescent="0.3">
      <c r="A268" t="str">
        <f>IF(C268="","","Allievo "&amp;COUNTIF($C$2:C268,C268))</f>
        <v/>
      </c>
      <c r="H268" s="3"/>
    </row>
    <row r="269" spans="1:8" x14ac:dyDescent="0.3">
      <c r="A269" t="str">
        <f>IF(C269="","","Allievo "&amp;COUNTIF($C$2:C269,C269))</f>
        <v/>
      </c>
      <c r="H269" s="3"/>
    </row>
    <row r="270" spans="1:8" x14ac:dyDescent="0.3">
      <c r="A270" t="str">
        <f>IF(C270="","","Allievo "&amp;COUNTIF($C$2:C270,C270))</f>
        <v/>
      </c>
      <c r="H270" s="3"/>
    </row>
    <row r="271" spans="1:8" x14ac:dyDescent="0.3">
      <c r="A271" t="str">
        <f>IF(C271="","","Allievo "&amp;COUNTIF($C$2:C271,C271))</f>
        <v/>
      </c>
      <c r="H271" s="3"/>
    </row>
    <row r="272" spans="1:8" x14ac:dyDescent="0.3">
      <c r="A272" t="str">
        <f>IF(C272="","","Allievo "&amp;COUNTIF($C$2:C272,C272))</f>
        <v/>
      </c>
      <c r="H272" s="3"/>
    </row>
    <row r="273" spans="1:8" x14ac:dyDescent="0.3">
      <c r="A273" t="str">
        <f>IF(C273="","","Allievo "&amp;COUNTIF($C$2:C273,C273))</f>
        <v/>
      </c>
      <c r="H273" s="3"/>
    </row>
    <row r="274" spans="1:8" x14ac:dyDescent="0.3">
      <c r="A274" t="str">
        <f>IF(C274="","","Allievo "&amp;COUNTIF($C$2:C274,C274))</f>
        <v/>
      </c>
      <c r="H274" s="3"/>
    </row>
    <row r="275" spans="1:8" x14ac:dyDescent="0.3">
      <c r="A275" t="str">
        <f>IF(C275="","","Allievo "&amp;COUNTIF($C$2:C275,C275))</f>
        <v/>
      </c>
      <c r="H275" s="3"/>
    </row>
    <row r="276" spans="1:8" x14ac:dyDescent="0.3">
      <c r="A276" t="str">
        <f>IF(C276="","","Allievo "&amp;COUNTIF($C$2:C276,C276))</f>
        <v/>
      </c>
      <c r="H276" s="3"/>
    </row>
    <row r="277" spans="1:8" x14ac:dyDescent="0.3">
      <c r="A277" t="str">
        <f>IF(C277="","","Allievo "&amp;COUNTIF($C$2:C277,C277))</f>
        <v/>
      </c>
      <c r="H277" s="3"/>
    </row>
    <row r="278" spans="1:8" x14ac:dyDescent="0.3">
      <c r="A278" t="str">
        <f>IF(C278="","","Allievo "&amp;COUNTIF($C$2:C278,C278))</f>
        <v/>
      </c>
      <c r="H278" s="3"/>
    </row>
    <row r="279" spans="1:8" x14ac:dyDescent="0.3">
      <c r="A279" t="str">
        <f>IF(C279="","","Allievo "&amp;COUNTIF($C$2:C279,C279))</f>
        <v/>
      </c>
      <c r="H279" s="3"/>
    </row>
    <row r="280" spans="1:8" x14ac:dyDescent="0.3">
      <c r="A280" t="str">
        <f>IF(C280="","","Allievo "&amp;COUNTIF($C$2:C280,C280))</f>
        <v/>
      </c>
      <c r="H280" s="3"/>
    </row>
    <row r="281" spans="1:8" x14ac:dyDescent="0.3">
      <c r="A281" t="str">
        <f>IF(C281="","","Allievo "&amp;COUNTIF($C$2:C281,C281))</f>
        <v/>
      </c>
      <c r="H281" s="3"/>
    </row>
    <row r="282" spans="1:8" x14ac:dyDescent="0.3">
      <c r="A282" t="str">
        <f>IF(C282="","","Allievo "&amp;COUNTIF($C$2:C282,C282))</f>
        <v/>
      </c>
      <c r="H282" s="3"/>
    </row>
    <row r="283" spans="1:8" x14ac:dyDescent="0.3">
      <c r="A283" t="str">
        <f>IF(C283="","","Allievo "&amp;COUNTIF($C$2:C283,C283))</f>
        <v/>
      </c>
      <c r="H283" s="3"/>
    </row>
    <row r="284" spans="1:8" x14ac:dyDescent="0.3">
      <c r="A284" t="str">
        <f>IF(C284="","","Allievo "&amp;COUNTIF($C$2:C284,C284))</f>
        <v/>
      </c>
      <c r="H284" s="3"/>
    </row>
    <row r="285" spans="1:8" x14ac:dyDescent="0.3">
      <c r="A285" t="str">
        <f>IF(C285="","","Allievo "&amp;COUNTIF($C$2:C285,C285))</f>
        <v/>
      </c>
      <c r="H285" s="3"/>
    </row>
    <row r="286" spans="1:8" x14ac:dyDescent="0.3">
      <c r="A286" t="str">
        <f>IF(C286="","","Allievo "&amp;COUNTIF($C$2:C286,C286))</f>
        <v/>
      </c>
      <c r="H286" s="3"/>
    </row>
    <row r="287" spans="1:8" x14ac:dyDescent="0.3">
      <c r="A287" t="str">
        <f>IF(C287="","","Allievo "&amp;COUNTIF($C$2:C287,C287))</f>
        <v/>
      </c>
      <c r="H287" s="3"/>
    </row>
    <row r="288" spans="1:8" x14ac:dyDescent="0.3">
      <c r="A288" t="str">
        <f>IF(C288="","","Allievo "&amp;COUNTIF($C$2:C288,C288))</f>
        <v/>
      </c>
      <c r="H288" s="3"/>
    </row>
    <row r="289" spans="1:8" x14ac:dyDescent="0.3">
      <c r="A289" t="str">
        <f>IF(C289="","","Allievo "&amp;COUNTIF($C$2:C289,C289))</f>
        <v/>
      </c>
      <c r="H289" s="3"/>
    </row>
    <row r="290" spans="1:8" x14ac:dyDescent="0.3">
      <c r="A290" t="str">
        <f>IF(C290="","","Allievo "&amp;COUNTIF($C$2:C290,C290))</f>
        <v/>
      </c>
      <c r="H290" s="3"/>
    </row>
    <row r="291" spans="1:8" x14ac:dyDescent="0.3">
      <c r="A291" t="str">
        <f>IF(C291="","","Allievo "&amp;COUNTIF($C$2:C291,C291))</f>
        <v/>
      </c>
      <c r="H291" s="3"/>
    </row>
    <row r="292" spans="1:8" x14ac:dyDescent="0.3">
      <c r="A292" t="str">
        <f>IF(C292="","","Allievo "&amp;COUNTIF($C$2:C292,C292))</f>
        <v/>
      </c>
      <c r="H292" s="3"/>
    </row>
    <row r="293" spans="1:8" x14ac:dyDescent="0.3">
      <c r="A293" t="str">
        <f>IF(C293="","","Allievo "&amp;COUNTIF($C$2:C293,C293))</f>
        <v/>
      </c>
      <c r="H293" s="3"/>
    </row>
    <row r="294" spans="1:8" x14ac:dyDescent="0.3">
      <c r="A294" t="str">
        <f>IF(C294="","","Allievo "&amp;COUNTIF($C$2:C294,C294))</f>
        <v/>
      </c>
      <c r="H294" s="3"/>
    </row>
    <row r="295" spans="1:8" x14ac:dyDescent="0.3">
      <c r="A295" t="str">
        <f>IF(C295="","","Allievo "&amp;COUNTIF($C$2:C295,C295))</f>
        <v/>
      </c>
      <c r="H295" s="3"/>
    </row>
    <row r="296" spans="1:8" x14ac:dyDescent="0.3">
      <c r="A296" t="str">
        <f>IF(C296="","","Allievo "&amp;COUNTIF($C$2:C296,C296))</f>
        <v/>
      </c>
      <c r="H296" s="3"/>
    </row>
    <row r="297" spans="1:8" x14ac:dyDescent="0.3">
      <c r="A297" t="str">
        <f>IF(C297="","","Allievo "&amp;COUNTIF($C$2:C297,C297))</f>
        <v/>
      </c>
      <c r="H297" s="3"/>
    </row>
    <row r="298" spans="1:8" x14ac:dyDescent="0.3">
      <c r="A298" t="str">
        <f>IF(C298="","","Allievo "&amp;COUNTIF($C$2:C298,C298))</f>
        <v/>
      </c>
      <c r="H298" s="3"/>
    </row>
    <row r="299" spans="1:8" x14ac:dyDescent="0.3">
      <c r="A299" t="str">
        <f>IF(C299="","","Allievo "&amp;COUNTIF($C$2:C299,C299))</f>
        <v/>
      </c>
      <c r="H299" s="3"/>
    </row>
    <row r="300" spans="1:8" x14ac:dyDescent="0.3">
      <c r="A300" t="str">
        <f>IF(C300="","","Allievo "&amp;COUNTIF($C$2:C300,C300))</f>
        <v/>
      </c>
      <c r="H300" s="3"/>
    </row>
    <row r="301" spans="1:8" x14ac:dyDescent="0.3">
      <c r="A301" t="str">
        <f>IF(C301="","","Allievo "&amp;COUNTIF($C$2:C301,C301))</f>
        <v/>
      </c>
      <c r="H301" s="3"/>
    </row>
    <row r="302" spans="1:8" x14ac:dyDescent="0.3">
      <c r="A302" t="str">
        <f>IF(C302="","","Allievo "&amp;COUNTIF($C$2:C302,C302))</f>
        <v/>
      </c>
      <c r="H302" s="3"/>
    </row>
    <row r="303" spans="1:8" x14ac:dyDescent="0.3">
      <c r="A303" t="str">
        <f>IF(C303="","","Allievo "&amp;COUNTIF($C$2:C303,C303))</f>
        <v/>
      </c>
      <c r="H303" s="3"/>
    </row>
    <row r="304" spans="1:8" x14ac:dyDescent="0.3">
      <c r="A304" t="str">
        <f>IF(C304="","","Allievo "&amp;COUNTIF($C$2:C304,C304))</f>
        <v/>
      </c>
      <c r="H304" s="3"/>
    </row>
    <row r="305" spans="1:8" x14ac:dyDescent="0.3">
      <c r="A305" t="str">
        <f>IF(C305="","","Allievo "&amp;COUNTIF($C$2:C305,C305))</f>
        <v/>
      </c>
      <c r="H305" s="3"/>
    </row>
    <row r="306" spans="1:8" x14ac:dyDescent="0.3">
      <c r="A306" t="str">
        <f>IF(C306="","","Allievo "&amp;COUNTIF($C$2:C306,C306))</f>
        <v/>
      </c>
      <c r="H306" s="3"/>
    </row>
    <row r="307" spans="1:8" x14ac:dyDescent="0.3">
      <c r="A307" t="str">
        <f>IF(C307="","","Allievo "&amp;COUNTIF($C$2:C307,C307))</f>
        <v/>
      </c>
      <c r="H307" s="3"/>
    </row>
    <row r="308" spans="1:8" x14ac:dyDescent="0.3">
      <c r="A308" t="str">
        <f>IF(C308="","","Allievo "&amp;COUNTIF($C$2:C308,C308))</f>
        <v/>
      </c>
      <c r="H308" s="3"/>
    </row>
    <row r="309" spans="1:8" x14ac:dyDescent="0.3">
      <c r="A309" t="str">
        <f>IF(C309="","","Allievo "&amp;COUNTIF($C$2:C309,C309))</f>
        <v/>
      </c>
      <c r="H309" s="3"/>
    </row>
    <row r="310" spans="1:8" x14ac:dyDescent="0.3">
      <c r="A310" t="str">
        <f>IF(C310="","","Allievo "&amp;COUNTIF($C$2:C310,C310))</f>
        <v/>
      </c>
      <c r="H310" s="3"/>
    </row>
    <row r="311" spans="1:8" x14ac:dyDescent="0.3">
      <c r="A311" t="str">
        <f>IF(C311="","","Allievo "&amp;COUNTIF($C$2:C311,C311))</f>
        <v/>
      </c>
      <c r="H311" s="3"/>
    </row>
    <row r="312" spans="1:8" x14ac:dyDescent="0.3">
      <c r="A312" t="str">
        <f>IF(C312="","","Allievo "&amp;COUNTIF($C$2:C312,C312))</f>
        <v/>
      </c>
      <c r="H312" s="3"/>
    </row>
    <row r="313" spans="1:8" x14ac:dyDescent="0.3">
      <c r="A313" t="str">
        <f>IF(C313="","","Allievo "&amp;COUNTIF($C$2:C313,C313))</f>
        <v/>
      </c>
      <c r="H313" s="3"/>
    </row>
    <row r="314" spans="1:8" x14ac:dyDescent="0.3">
      <c r="A314" t="str">
        <f>IF(C314="","","Allievo "&amp;COUNTIF($C$2:C314,C314))</f>
        <v/>
      </c>
      <c r="H314" s="3"/>
    </row>
    <row r="315" spans="1:8" x14ac:dyDescent="0.3">
      <c r="A315" t="str">
        <f>IF(C315="","","Allievo "&amp;COUNTIF($C$2:C315,C315))</f>
        <v/>
      </c>
      <c r="H315" s="3"/>
    </row>
    <row r="316" spans="1:8" x14ac:dyDescent="0.3">
      <c r="A316" t="str">
        <f>IF(C316="","","Allievo "&amp;COUNTIF($C$2:C316,C316))</f>
        <v/>
      </c>
      <c r="H316" s="3"/>
    </row>
    <row r="317" spans="1:8" x14ac:dyDescent="0.3">
      <c r="A317" t="str">
        <f>IF(C317="","","Allievo "&amp;COUNTIF($C$2:C317,C317))</f>
        <v/>
      </c>
      <c r="H317" s="3"/>
    </row>
    <row r="318" spans="1:8" x14ac:dyDescent="0.3">
      <c r="A318" t="str">
        <f>IF(C318="","","Allievo "&amp;COUNTIF($C$2:C318,C318))</f>
        <v/>
      </c>
      <c r="H318" s="3"/>
    </row>
    <row r="319" spans="1:8" x14ac:dyDescent="0.3">
      <c r="A319" t="str">
        <f>IF(C319="","","Allievo "&amp;COUNTIF($C$2:C319,C319))</f>
        <v/>
      </c>
      <c r="H319" s="3"/>
    </row>
    <row r="320" spans="1:8" x14ac:dyDescent="0.3">
      <c r="A320" t="str">
        <f>IF(C320="","","Allievo "&amp;COUNTIF($C$2:C320,C320))</f>
        <v/>
      </c>
      <c r="H320" s="3"/>
    </row>
    <row r="321" spans="1:8" x14ac:dyDescent="0.3">
      <c r="A321" t="str">
        <f>IF(C321="","","Allievo "&amp;COUNTIF($C$2:C321,C321))</f>
        <v/>
      </c>
      <c r="H321" s="3"/>
    </row>
    <row r="322" spans="1:8" x14ac:dyDescent="0.3">
      <c r="A322" t="str">
        <f>IF(C322="","","Allievo "&amp;COUNTIF($C$2:C322,C322))</f>
        <v/>
      </c>
      <c r="H322" s="3"/>
    </row>
    <row r="323" spans="1:8" x14ac:dyDescent="0.3">
      <c r="A323" t="str">
        <f>IF(C323="","","Allievo "&amp;COUNTIF($C$2:C323,C323))</f>
        <v/>
      </c>
      <c r="H323" s="3"/>
    </row>
    <row r="324" spans="1:8" x14ac:dyDescent="0.3">
      <c r="A324" t="str">
        <f>IF(C324="","","Allievo "&amp;COUNTIF($C$2:C324,C324))</f>
        <v/>
      </c>
      <c r="H324" s="3"/>
    </row>
    <row r="325" spans="1:8" x14ac:dyDescent="0.3">
      <c r="A325" t="str">
        <f>IF(C325="","","Allievo "&amp;COUNTIF($C$2:C325,C325))</f>
        <v/>
      </c>
      <c r="H325" s="3"/>
    </row>
    <row r="326" spans="1:8" x14ac:dyDescent="0.3">
      <c r="A326" t="str">
        <f>IF(C326="","","Allievo "&amp;COUNTIF($C$2:C326,C326))</f>
        <v/>
      </c>
      <c r="H326" s="3"/>
    </row>
    <row r="327" spans="1:8" x14ac:dyDescent="0.3">
      <c r="A327" t="str">
        <f>IF(C327="","","Allievo "&amp;COUNTIF($C$2:C327,C327))</f>
        <v/>
      </c>
      <c r="H327" s="3"/>
    </row>
    <row r="328" spans="1:8" x14ac:dyDescent="0.3">
      <c r="A328" t="str">
        <f>IF(C328="","","Allievo "&amp;COUNTIF($C$2:C328,C328))</f>
        <v/>
      </c>
      <c r="H328" s="3"/>
    </row>
    <row r="329" spans="1:8" x14ac:dyDescent="0.3">
      <c r="A329" t="str">
        <f>IF(C329="","","Allievo "&amp;COUNTIF($C$2:C329,C329))</f>
        <v/>
      </c>
      <c r="H329" s="3"/>
    </row>
    <row r="330" spans="1:8" x14ac:dyDescent="0.3">
      <c r="A330" t="str">
        <f>IF(C330="","","Allievo "&amp;COUNTIF($C$2:C330,C330))</f>
        <v/>
      </c>
      <c r="H330" s="3"/>
    </row>
    <row r="331" spans="1:8" x14ac:dyDescent="0.3">
      <c r="A331" t="str">
        <f>IF(C331="","","Allievo "&amp;COUNTIF($C$2:C331,C331))</f>
        <v/>
      </c>
      <c r="H331" s="3"/>
    </row>
    <row r="332" spans="1:8" x14ac:dyDescent="0.3">
      <c r="A332" t="str">
        <f>IF(C332="","","Allievo "&amp;COUNTIF($C$2:C332,C332))</f>
        <v/>
      </c>
      <c r="H332" s="3"/>
    </row>
    <row r="333" spans="1:8" x14ac:dyDescent="0.3">
      <c r="A333" t="str">
        <f>IF(C333="","","Allievo "&amp;COUNTIF($C$2:C333,C333))</f>
        <v/>
      </c>
      <c r="H333" s="3"/>
    </row>
    <row r="334" spans="1:8" x14ac:dyDescent="0.3">
      <c r="A334" t="str">
        <f>IF(C334="","","Allievo "&amp;COUNTIF($C$2:C334,C334))</f>
        <v/>
      </c>
      <c r="H334" s="3"/>
    </row>
    <row r="335" spans="1:8" x14ac:dyDescent="0.3">
      <c r="A335" t="str">
        <f>IF(C335="","","Allievo "&amp;COUNTIF($C$2:C335,C335))</f>
        <v/>
      </c>
      <c r="H335" s="3"/>
    </row>
    <row r="336" spans="1:8" x14ac:dyDescent="0.3">
      <c r="A336" t="str">
        <f>IF(C336="","","Allievo "&amp;COUNTIF($C$2:C336,C336))</f>
        <v/>
      </c>
      <c r="H336" s="3"/>
    </row>
    <row r="337" spans="1:8" x14ac:dyDescent="0.3">
      <c r="A337" t="str">
        <f>IF(C337="","","Allievo "&amp;COUNTIF($C$2:C337,C337))</f>
        <v/>
      </c>
      <c r="H337" s="3"/>
    </row>
    <row r="338" spans="1:8" x14ac:dyDescent="0.3">
      <c r="A338" t="str">
        <f>IF(C338="","","Allievo "&amp;COUNTIF($C$2:C338,C338))</f>
        <v/>
      </c>
      <c r="H338" s="3"/>
    </row>
    <row r="339" spans="1:8" x14ac:dyDescent="0.3">
      <c r="A339" t="str">
        <f>IF(C339="","","Allievo "&amp;COUNTIF($C$2:C339,C339))</f>
        <v/>
      </c>
      <c r="H339" s="3"/>
    </row>
    <row r="340" spans="1:8" x14ac:dyDescent="0.3">
      <c r="A340" t="str">
        <f>IF(C340="","","Allievo "&amp;COUNTIF($C$2:C340,C340))</f>
        <v/>
      </c>
      <c r="H340" s="3"/>
    </row>
    <row r="341" spans="1:8" x14ac:dyDescent="0.3">
      <c r="A341" t="str">
        <f>IF(C341="","","Allievo "&amp;COUNTIF($C$2:C341,C341))</f>
        <v/>
      </c>
      <c r="H341" s="3"/>
    </row>
    <row r="342" spans="1:8" x14ac:dyDescent="0.3">
      <c r="A342" t="str">
        <f>IF(C342="","","Allievo "&amp;COUNTIF($C$2:C342,C342))</f>
        <v/>
      </c>
      <c r="H342" s="3"/>
    </row>
    <row r="343" spans="1:8" x14ac:dyDescent="0.3">
      <c r="A343" t="str">
        <f>IF(C343="","","Allievo "&amp;COUNTIF($C$2:C343,C343))</f>
        <v/>
      </c>
      <c r="H343" s="3"/>
    </row>
    <row r="344" spans="1:8" x14ac:dyDescent="0.3">
      <c r="A344" t="str">
        <f>IF(C344="","","Allievo "&amp;COUNTIF($C$2:C344,C344))</f>
        <v/>
      </c>
      <c r="H344" s="3"/>
    </row>
    <row r="345" spans="1:8" x14ac:dyDescent="0.3">
      <c r="A345" t="str">
        <f>IF(C345="","","Allievo "&amp;COUNTIF($C$2:C345,C345))</f>
        <v/>
      </c>
      <c r="H345" s="3"/>
    </row>
    <row r="346" spans="1:8" x14ac:dyDescent="0.3">
      <c r="A346" t="str">
        <f>IF(C346="","","Allievo "&amp;COUNTIF($C$2:C346,C346))</f>
        <v/>
      </c>
      <c r="H346" s="3"/>
    </row>
    <row r="347" spans="1:8" x14ac:dyDescent="0.3">
      <c r="A347" t="str">
        <f>IF(C347="","","Allievo "&amp;COUNTIF($C$2:C347,C347))</f>
        <v/>
      </c>
      <c r="H347" s="3"/>
    </row>
    <row r="348" spans="1:8" x14ac:dyDescent="0.3">
      <c r="A348" t="str">
        <f>IF(C348="","","Allievo "&amp;COUNTIF($C$2:C348,C348))</f>
        <v/>
      </c>
      <c r="H348" s="3"/>
    </row>
    <row r="349" spans="1:8" x14ac:dyDescent="0.3">
      <c r="A349" t="str">
        <f>IF(C349="","","Allievo "&amp;COUNTIF($C$2:C349,C349))</f>
        <v/>
      </c>
      <c r="H349" s="3"/>
    </row>
    <row r="350" spans="1:8" x14ac:dyDescent="0.3">
      <c r="A350" t="str">
        <f>IF(C350="","","Allievo "&amp;COUNTIF($C$2:C350,C350))</f>
        <v/>
      </c>
      <c r="H350" s="3"/>
    </row>
    <row r="351" spans="1:8" x14ac:dyDescent="0.3">
      <c r="A351" t="str">
        <f>IF(C351="","","Allievo "&amp;COUNTIF($C$2:C351,C351))</f>
        <v/>
      </c>
      <c r="H351" s="3"/>
    </row>
    <row r="352" spans="1:8" x14ac:dyDescent="0.3">
      <c r="A352" t="str">
        <f>IF(C352="","","Allievo "&amp;COUNTIF($C$2:C352,C352))</f>
        <v/>
      </c>
      <c r="H352" s="3"/>
    </row>
    <row r="353" spans="1:8" x14ac:dyDescent="0.3">
      <c r="A353" t="str">
        <f>IF(C353="","","Allievo "&amp;COUNTIF($C$2:C353,C353))</f>
        <v/>
      </c>
      <c r="H353" s="3"/>
    </row>
    <row r="354" spans="1:8" x14ac:dyDescent="0.3">
      <c r="A354" t="str">
        <f>IF(C354="","","Allievo "&amp;COUNTIF($C$2:C354,C354))</f>
        <v/>
      </c>
      <c r="H354" s="3"/>
    </row>
    <row r="355" spans="1:8" x14ac:dyDescent="0.3">
      <c r="A355" t="str">
        <f>IF(C355="","","Allievo "&amp;COUNTIF($C$2:C355,C355))</f>
        <v/>
      </c>
      <c r="H355" s="3"/>
    </row>
    <row r="356" spans="1:8" x14ac:dyDescent="0.3">
      <c r="A356" t="str">
        <f>IF(C356="","","Allievo "&amp;COUNTIF($C$2:C356,C356))</f>
        <v/>
      </c>
      <c r="H356" s="3"/>
    </row>
    <row r="357" spans="1:8" x14ac:dyDescent="0.3">
      <c r="A357" t="str">
        <f>IF(C357="","","Allievo "&amp;COUNTIF($C$2:C357,C357))</f>
        <v/>
      </c>
      <c r="H357" s="3"/>
    </row>
    <row r="358" spans="1:8" x14ac:dyDescent="0.3">
      <c r="A358" t="str">
        <f>IF(C358="","","Allievo "&amp;COUNTIF($C$2:C358,C358))</f>
        <v/>
      </c>
      <c r="H358" s="3"/>
    </row>
    <row r="359" spans="1:8" x14ac:dyDescent="0.3">
      <c r="A359" t="str">
        <f>IF(C359="","","Allievo "&amp;COUNTIF($C$2:C359,C359))</f>
        <v/>
      </c>
      <c r="H359" s="3"/>
    </row>
    <row r="360" spans="1:8" x14ac:dyDescent="0.3">
      <c r="A360" t="str">
        <f>IF(C360="","","Allievo "&amp;COUNTIF($C$2:C360,C360))</f>
        <v/>
      </c>
      <c r="H360" s="3"/>
    </row>
    <row r="361" spans="1:8" x14ac:dyDescent="0.3">
      <c r="A361" t="str">
        <f>IF(C361="","","Allievo "&amp;COUNTIF($C$2:C361,C361))</f>
        <v/>
      </c>
      <c r="H361" s="3"/>
    </row>
    <row r="362" spans="1:8" x14ac:dyDescent="0.3">
      <c r="A362" t="str">
        <f>IF(C362="","","Allievo "&amp;COUNTIF($C$2:C362,C362))</f>
        <v/>
      </c>
      <c r="H362" s="3"/>
    </row>
    <row r="363" spans="1:8" x14ac:dyDescent="0.3">
      <c r="A363" t="str">
        <f>IF(C363="","","Allievo "&amp;COUNTIF($C$2:C363,C363))</f>
        <v/>
      </c>
      <c r="H363" s="3"/>
    </row>
    <row r="364" spans="1:8" x14ac:dyDescent="0.3">
      <c r="A364" t="str">
        <f>IF(C364="","","Allievo "&amp;COUNTIF($C$2:C364,C364))</f>
        <v/>
      </c>
      <c r="H364" s="3"/>
    </row>
    <row r="365" spans="1:8" x14ac:dyDescent="0.3">
      <c r="A365" t="str">
        <f>IF(C365="","","Allievo "&amp;COUNTIF($C$2:C365,C365))</f>
        <v/>
      </c>
      <c r="H365" s="3"/>
    </row>
    <row r="366" spans="1:8" x14ac:dyDescent="0.3">
      <c r="A366" t="str">
        <f>IF(C366="","","Allievo "&amp;COUNTIF($C$2:C366,C366))</f>
        <v/>
      </c>
      <c r="H366" s="3"/>
    </row>
    <row r="367" spans="1:8" x14ac:dyDescent="0.3">
      <c r="A367" t="str">
        <f>IF(C367="","","Allievo "&amp;COUNTIF($C$2:C367,C367))</f>
        <v/>
      </c>
      <c r="H367" s="3"/>
    </row>
    <row r="368" spans="1:8" x14ac:dyDescent="0.3">
      <c r="A368" t="str">
        <f>IF(C368="","","Allievo "&amp;COUNTIF($C$2:C368,C368))</f>
        <v/>
      </c>
      <c r="H368" s="3"/>
    </row>
    <row r="369" spans="1:8" x14ac:dyDescent="0.3">
      <c r="A369" t="str">
        <f>IF(C369="","","Allievo "&amp;COUNTIF($C$2:C369,C369))</f>
        <v/>
      </c>
      <c r="H369" s="3"/>
    </row>
    <row r="370" spans="1:8" x14ac:dyDescent="0.3">
      <c r="A370" t="str">
        <f>IF(C370="","","Allievo "&amp;COUNTIF($C$2:C370,C370))</f>
        <v/>
      </c>
      <c r="H370" s="3"/>
    </row>
    <row r="371" spans="1:8" x14ac:dyDescent="0.3">
      <c r="A371" t="str">
        <f>IF(C371="","","Allievo "&amp;COUNTIF($C$2:C371,C371))</f>
        <v/>
      </c>
      <c r="H371" s="3"/>
    </row>
    <row r="372" spans="1:8" x14ac:dyDescent="0.3">
      <c r="A372" t="str">
        <f>IF(C372="","","Allievo "&amp;COUNTIF($C$2:C372,C372))</f>
        <v/>
      </c>
      <c r="H372" s="3"/>
    </row>
    <row r="373" spans="1:8" x14ac:dyDescent="0.3">
      <c r="A373" t="str">
        <f>IF(C373="","","Allievo "&amp;COUNTIF($C$2:C373,C373))</f>
        <v/>
      </c>
      <c r="H373" s="3"/>
    </row>
    <row r="374" spans="1:8" x14ac:dyDescent="0.3">
      <c r="A374" t="str">
        <f>IF(C374="","","Allievo "&amp;COUNTIF($C$2:C374,C374))</f>
        <v/>
      </c>
      <c r="H374" s="3"/>
    </row>
    <row r="375" spans="1:8" x14ac:dyDescent="0.3">
      <c r="A375" t="str">
        <f>IF(C375="","","Allievo "&amp;COUNTIF($C$2:C375,C375))</f>
        <v/>
      </c>
      <c r="H375" s="3"/>
    </row>
    <row r="376" spans="1:8" x14ac:dyDescent="0.3">
      <c r="A376" t="str">
        <f>IF(C376="","","Allievo "&amp;COUNTIF($C$2:C376,C376))</f>
        <v/>
      </c>
      <c r="H376" s="3"/>
    </row>
    <row r="377" spans="1:8" x14ac:dyDescent="0.3">
      <c r="A377" t="str">
        <f>IF(C377="","","Allievo "&amp;COUNTIF($C$2:C377,C377))</f>
        <v/>
      </c>
      <c r="H377" s="3"/>
    </row>
    <row r="378" spans="1:8" x14ac:dyDescent="0.3">
      <c r="A378" t="str">
        <f>IF(C378="","","Allievo "&amp;COUNTIF($C$2:C378,C378))</f>
        <v/>
      </c>
      <c r="H378" s="3"/>
    </row>
    <row r="379" spans="1:8" x14ac:dyDescent="0.3">
      <c r="A379" t="str">
        <f>IF(C379="","","Allievo "&amp;COUNTIF($C$2:C379,C379))</f>
        <v/>
      </c>
      <c r="H379" s="3"/>
    </row>
    <row r="380" spans="1:8" x14ac:dyDescent="0.3">
      <c r="A380" t="str">
        <f>IF(C380="","","Allievo "&amp;COUNTIF($C$2:C380,C380))</f>
        <v/>
      </c>
      <c r="H380" s="3"/>
    </row>
    <row r="381" spans="1:8" x14ac:dyDescent="0.3">
      <c r="A381" t="str">
        <f>IF(C381="","","Allievo "&amp;COUNTIF($C$2:C381,C381))</f>
        <v/>
      </c>
      <c r="H381" s="3"/>
    </row>
    <row r="382" spans="1:8" x14ac:dyDescent="0.3">
      <c r="A382" t="str">
        <f>IF(C382="","","Allievo "&amp;COUNTIF($C$2:C382,C382))</f>
        <v/>
      </c>
      <c r="H382" s="3"/>
    </row>
    <row r="383" spans="1:8" x14ac:dyDescent="0.3">
      <c r="A383" t="str">
        <f>IF(C383="","","Allievo "&amp;COUNTIF($C$2:C383,C383))</f>
        <v/>
      </c>
      <c r="H383" s="3"/>
    </row>
    <row r="384" spans="1:8" x14ac:dyDescent="0.3">
      <c r="A384" t="str">
        <f>IF(C384="","","Allievo "&amp;COUNTIF($C$2:C384,C384))</f>
        <v/>
      </c>
      <c r="H384" s="3"/>
    </row>
    <row r="385" spans="1:8" x14ac:dyDescent="0.3">
      <c r="A385" t="str">
        <f>IF(C385="","","Allievo "&amp;COUNTIF($C$2:C385,C385))</f>
        <v/>
      </c>
      <c r="H385" s="3"/>
    </row>
    <row r="386" spans="1:8" x14ac:dyDescent="0.3">
      <c r="A386" t="str">
        <f>IF(C386="","","Allievo "&amp;COUNTIF($C$2:C386,C386))</f>
        <v/>
      </c>
      <c r="H386" s="3"/>
    </row>
    <row r="387" spans="1:8" x14ac:dyDescent="0.3">
      <c r="A387" t="str">
        <f>IF(C387="","","Allievo "&amp;COUNTIF($C$2:C387,C387))</f>
        <v/>
      </c>
      <c r="H387" s="3"/>
    </row>
    <row r="388" spans="1:8" x14ac:dyDescent="0.3">
      <c r="A388" t="str">
        <f>IF(C388="","","Allievo "&amp;COUNTIF($C$2:C388,C388))</f>
        <v/>
      </c>
      <c r="H388" s="3"/>
    </row>
    <row r="389" spans="1:8" x14ac:dyDescent="0.3">
      <c r="A389" t="str">
        <f>IF(C389="","","Allievo "&amp;COUNTIF($C$2:C389,C389))</f>
        <v/>
      </c>
      <c r="H389" s="3"/>
    </row>
    <row r="390" spans="1:8" x14ac:dyDescent="0.3">
      <c r="A390" t="str">
        <f>IF(C390="","","Allievo "&amp;COUNTIF($C$2:C390,C390))</f>
        <v/>
      </c>
      <c r="H390" s="3"/>
    </row>
    <row r="391" spans="1:8" x14ac:dyDescent="0.3">
      <c r="A391" t="str">
        <f>IF(C391="","","Allievo "&amp;COUNTIF($C$2:C391,C391))</f>
        <v/>
      </c>
      <c r="H391" s="3"/>
    </row>
    <row r="392" spans="1:8" x14ac:dyDescent="0.3">
      <c r="A392" t="str">
        <f>IF(C392="","","Allievo "&amp;COUNTIF($C$2:C392,C392))</f>
        <v/>
      </c>
      <c r="H392" s="3"/>
    </row>
    <row r="393" spans="1:8" x14ac:dyDescent="0.3">
      <c r="A393" t="str">
        <f>IF(C393="","","Allievo "&amp;COUNTIF($C$2:C393,C393))</f>
        <v/>
      </c>
      <c r="H393" s="3"/>
    </row>
    <row r="394" spans="1:8" x14ac:dyDescent="0.3">
      <c r="A394" t="str">
        <f>IF(C394="","","Allievo "&amp;COUNTIF($C$2:C394,C394))</f>
        <v/>
      </c>
      <c r="H394" s="3"/>
    </row>
    <row r="395" spans="1:8" x14ac:dyDescent="0.3">
      <c r="A395" t="str">
        <f>IF(C395="","","Allievo "&amp;COUNTIF($C$2:C395,C395))</f>
        <v/>
      </c>
      <c r="H395" s="3"/>
    </row>
    <row r="396" spans="1:8" x14ac:dyDescent="0.3">
      <c r="A396" t="str">
        <f>IF(C396="","","Allievo "&amp;COUNTIF($C$2:C396,C396))</f>
        <v/>
      </c>
      <c r="H396" s="3"/>
    </row>
    <row r="397" spans="1:8" x14ac:dyDescent="0.3">
      <c r="A397" t="str">
        <f>IF(C397="","","Allievo "&amp;COUNTIF($C$2:C397,C397))</f>
        <v/>
      </c>
      <c r="H397" s="3"/>
    </row>
    <row r="398" spans="1:8" x14ac:dyDescent="0.3">
      <c r="A398" t="str">
        <f>IF(C398="","","Allievo "&amp;COUNTIF($C$2:C398,C398))</f>
        <v/>
      </c>
      <c r="H398" s="3"/>
    </row>
    <row r="399" spans="1:8" x14ac:dyDescent="0.3">
      <c r="A399" t="str">
        <f>IF(C399="","","Allievo "&amp;COUNTIF($C$2:C399,C399))</f>
        <v/>
      </c>
      <c r="H399" s="3"/>
    </row>
    <row r="400" spans="1:8" x14ac:dyDescent="0.3">
      <c r="A400" t="str">
        <f>IF(C400="","","Allievo "&amp;COUNTIF($C$2:C400,C400))</f>
        <v/>
      </c>
      <c r="H400" s="3"/>
    </row>
    <row r="401" spans="1:8" x14ac:dyDescent="0.3">
      <c r="A401" t="str">
        <f>IF(C401="","","Allievo "&amp;COUNTIF($C$2:C401,C401))</f>
        <v/>
      </c>
      <c r="H401" s="3"/>
    </row>
    <row r="402" spans="1:8" x14ac:dyDescent="0.3">
      <c r="A402" t="str">
        <f>IF(C402="","","Allievo "&amp;COUNTIF($C$2:C402,C402))</f>
        <v/>
      </c>
      <c r="H402" s="3"/>
    </row>
    <row r="403" spans="1:8" x14ac:dyDescent="0.3">
      <c r="A403" t="str">
        <f>IF(C403="","","Allievo "&amp;COUNTIF($C$2:C403,C403))</f>
        <v/>
      </c>
      <c r="H403" s="3"/>
    </row>
    <row r="404" spans="1:8" x14ac:dyDescent="0.3">
      <c r="A404" t="str">
        <f>IF(C404="","","Allievo "&amp;COUNTIF($C$2:C404,C404))</f>
        <v/>
      </c>
      <c r="H404" s="3"/>
    </row>
    <row r="405" spans="1:8" x14ac:dyDescent="0.3">
      <c r="A405" t="str">
        <f>IF(C405="","","Allievo "&amp;COUNTIF($C$2:C405,C405))</f>
        <v/>
      </c>
      <c r="H405" s="3"/>
    </row>
    <row r="406" spans="1:8" x14ac:dyDescent="0.3">
      <c r="A406" t="str">
        <f>IF(C406="","","Allievo "&amp;COUNTIF($C$2:C406,C406))</f>
        <v/>
      </c>
      <c r="H406" s="3"/>
    </row>
    <row r="407" spans="1:8" x14ac:dyDescent="0.3">
      <c r="A407" t="str">
        <f>IF(C407="","","Allievo "&amp;COUNTIF($C$2:C407,C407))</f>
        <v/>
      </c>
      <c r="H407" s="3"/>
    </row>
    <row r="408" spans="1:8" x14ac:dyDescent="0.3">
      <c r="A408" t="str">
        <f>IF(C408="","","Allievo "&amp;COUNTIF($C$2:C408,C408))</f>
        <v/>
      </c>
      <c r="H408" s="3"/>
    </row>
    <row r="409" spans="1:8" x14ac:dyDescent="0.3">
      <c r="A409" t="str">
        <f>IF(C409="","","Allievo "&amp;COUNTIF($C$2:C409,C409))</f>
        <v/>
      </c>
      <c r="H409" s="3"/>
    </row>
    <row r="410" spans="1:8" x14ac:dyDescent="0.3">
      <c r="A410" t="str">
        <f>IF(C410="","","Allievo "&amp;COUNTIF($C$2:C410,C410))</f>
        <v/>
      </c>
      <c r="H410" s="3"/>
    </row>
    <row r="411" spans="1:8" x14ac:dyDescent="0.3">
      <c r="A411" t="str">
        <f>IF(C411="","","Allievo "&amp;COUNTIF($C$2:C411,C411))</f>
        <v/>
      </c>
      <c r="H411" s="3"/>
    </row>
    <row r="412" spans="1:8" x14ac:dyDescent="0.3">
      <c r="A412" t="str">
        <f>IF(C412="","","Allievo "&amp;COUNTIF($C$2:C412,C412))</f>
        <v/>
      </c>
      <c r="H412" s="3"/>
    </row>
    <row r="413" spans="1:8" x14ac:dyDescent="0.3">
      <c r="A413" t="str">
        <f>IF(C413="","","Allievo "&amp;COUNTIF($C$2:C413,C413))</f>
        <v/>
      </c>
      <c r="H413" s="3"/>
    </row>
    <row r="414" spans="1:8" x14ac:dyDescent="0.3">
      <c r="A414" t="str">
        <f>IF(C414="","","Allievo "&amp;COUNTIF($C$2:C414,C414))</f>
        <v/>
      </c>
      <c r="H414" s="3"/>
    </row>
    <row r="415" spans="1:8" x14ac:dyDescent="0.3">
      <c r="A415" t="str">
        <f>IF(C415="","","Allievo "&amp;COUNTIF($C$2:C415,C415))</f>
        <v/>
      </c>
      <c r="H415" s="3"/>
    </row>
    <row r="416" spans="1:8" x14ac:dyDescent="0.3">
      <c r="A416" t="str">
        <f>IF(C416="","","Allievo "&amp;COUNTIF($C$2:C416,C416))</f>
        <v/>
      </c>
      <c r="H416" s="3"/>
    </row>
    <row r="417" spans="1:8" x14ac:dyDescent="0.3">
      <c r="A417" t="str">
        <f>IF(C417="","","Allievo "&amp;COUNTIF($C$2:C417,C417))</f>
        <v/>
      </c>
      <c r="H417" s="3"/>
    </row>
    <row r="418" spans="1:8" x14ac:dyDescent="0.3">
      <c r="A418" t="str">
        <f>IF(C418="","","Allievo "&amp;COUNTIF($C$2:C418,C418))</f>
        <v/>
      </c>
      <c r="H418" s="3"/>
    </row>
    <row r="419" spans="1:8" x14ac:dyDescent="0.3">
      <c r="A419" t="str">
        <f>IF(C419="","","Allievo "&amp;COUNTIF($C$2:C419,C419))</f>
        <v/>
      </c>
      <c r="H419" s="3"/>
    </row>
    <row r="420" spans="1:8" x14ac:dyDescent="0.3">
      <c r="A420" t="str">
        <f>IF(C420="","","Allievo "&amp;COUNTIF($C$2:C420,C420))</f>
        <v/>
      </c>
      <c r="H420" s="3"/>
    </row>
    <row r="421" spans="1:8" x14ac:dyDescent="0.3">
      <c r="A421" t="str">
        <f>IF(C421="","","Allievo "&amp;COUNTIF($C$2:C421,C421))</f>
        <v/>
      </c>
      <c r="H421" s="3"/>
    </row>
    <row r="422" spans="1:8" x14ac:dyDescent="0.3">
      <c r="A422" t="str">
        <f>IF(C422="","","Allievo "&amp;COUNTIF($C$2:C422,C422))</f>
        <v/>
      </c>
      <c r="H422" s="3"/>
    </row>
    <row r="423" spans="1:8" x14ac:dyDescent="0.3">
      <c r="A423" t="str">
        <f>IF(C423="","","Allievo "&amp;COUNTIF($C$2:C423,C423))</f>
        <v/>
      </c>
      <c r="H423" s="3"/>
    </row>
    <row r="424" spans="1:8" x14ac:dyDescent="0.3">
      <c r="A424" t="str">
        <f>IF(C424="","","Allievo "&amp;COUNTIF($C$2:C424,C424))</f>
        <v/>
      </c>
      <c r="H424" s="3"/>
    </row>
    <row r="425" spans="1:8" x14ac:dyDescent="0.3">
      <c r="A425" t="str">
        <f>IF(C425="","","Allievo "&amp;COUNTIF($C$2:C425,C425))</f>
        <v/>
      </c>
      <c r="H425" s="3"/>
    </row>
    <row r="426" spans="1:8" x14ac:dyDescent="0.3">
      <c r="A426" t="str">
        <f>IF(C426="","","Allievo "&amp;COUNTIF($C$2:C426,C426))</f>
        <v/>
      </c>
      <c r="H426" s="3"/>
    </row>
    <row r="427" spans="1:8" x14ac:dyDescent="0.3">
      <c r="A427" t="str">
        <f>IF(C427="","","Allievo "&amp;COUNTIF($C$2:C427,C427))</f>
        <v/>
      </c>
      <c r="H427" s="3"/>
    </row>
    <row r="428" spans="1:8" x14ac:dyDescent="0.3">
      <c r="A428" t="str">
        <f>IF(C428="","","Allievo "&amp;COUNTIF($C$2:C428,C428))</f>
        <v/>
      </c>
      <c r="H428" s="3"/>
    </row>
    <row r="429" spans="1:8" x14ac:dyDescent="0.3">
      <c r="A429" t="str">
        <f>IF(C429="","","Allievo "&amp;COUNTIF($C$2:C429,C429))</f>
        <v/>
      </c>
      <c r="H429" s="3"/>
    </row>
    <row r="430" spans="1:8" x14ac:dyDescent="0.3">
      <c r="A430" t="str">
        <f>IF(C430="","","Allievo "&amp;COUNTIF($C$2:C430,C430))</f>
        <v/>
      </c>
      <c r="H430" s="3"/>
    </row>
    <row r="431" spans="1:8" x14ac:dyDescent="0.3">
      <c r="A431" t="str">
        <f>IF(C431="","","Allievo "&amp;COUNTIF($C$2:C431,C431))</f>
        <v/>
      </c>
      <c r="H431" s="3"/>
    </row>
    <row r="432" spans="1:8" x14ac:dyDescent="0.3">
      <c r="A432" t="str">
        <f>IF(C432="","","Allievo "&amp;COUNTIF($C$2:C432,C432))</f>
        <v/>
      </c>
      <c r="H432" s="3"/>
    </row>
    <row r="433" spans="1:8" x14ac:dyDescent="0.3">
      <c r="A433" t="str">
        <f>IF(C433="","","Allievo "&amp;COUNTIF($C$2:C433,C433))</f>
        <v/>
      </c>
      <c r="H433" s="3"/>
    </row>
    <row r="434" spans="1:8" x14ac:dyDescent="0.3">
      <c r="A434" t="str">
        <f>IF(C434="","","Allievo "&amp;COUNTIF($C$2:C434,C434))</f>
        <v/>
      </c>
      <c r="H434" s="3"/>
    </row>
    <row r="435" spans="1:8" x14ac:dyDescent="0.3">
      <c r="A435" t="str">
        <f>IF(C435="","","Allievo "&amp;COUNTIF($C$2:C435,C435))</f>
        <v/>
      </c>
      <c r="H435" s="3"/>
    </row>
    <row r="436" spans="1:8" x14ac:dyDescent="0.3">
      <c r="A436" t="str">
        <f>IF(C436="","","Allievo "&amp;COUNTIF($C$2:C436,C436))</f>
        <v/>
      </c>
      <c r="H436" s="3"/>
    </row>
    <row r="437" spans="1:8" x14ac:dyDescent="0.3">
      <c r="A437" t="str">
        <f>IF(C437="","","Allievo "&amp;COUNTIF($C$2:C437,C437))</f>
        <v/>
      </c>
      <c r="H437" s="3"/>
    </row>
    <row r="438" spans="1:8" x14ac:dyDescent="0.3">
      <c r="A438" t="str">
        <f>IF(C438="","","Allievo "&amp;COUNTIF($C$2:C438,C438))</f>
        <v/>
      </c>
      <c r="H438" s="3"/>
    </row>
    <row r="439" spans="1:8" x14ac:dyDescent="0.3">
      <c r="A439" t="str">
        <f>IF(C439="","","Allievo "&amp;COUNTIF($C$2:C439,C439))</f>
        <v/>
      </c>
      <c r="H439" s="3"/>
    </row>
    <row r="440" spans="1:8" x14ac:dyDescent="0.3">
      <c r="A440" t="str">
        <f>IF(C440="","","Allievo "&amp;COUNTIF($C$2:C440,C440))</f>
        <v/>
      </c>
      <c r="H440" s="3"/>
    </row>
    <row r="441" spans="1:8" x14ac:dyDescent="0.3">
      <c r="A441" t="str">
        <f>IF(C441="","","Allievo "&amp;COUNTIF($C$2:C441,C441))</f>
        <v/>
      </c>
      <c r="H441" s="3"/>
    </row>
    <row r="442" spans="1:8" x14ac:dyDescent="0.3">
      <c r="A442" t="str">
        <f>IF(C442="","","Allievo "&amp;COUNTIF($C$2:C442,C442))</f>
        <v/>
      </c>
      <c r="H442" s="3"/>
    </row>
    <row r="443" spans="1:8" x14ac:dyDescent="0.3">
      <c r="A443" t="str">
        <f>IF(C443="","","Allievo "&amp;COUNTIF($C$2:C443,C443))</f>
        <v/>
      </c>
      <c r="H443" s="3"/>
    </row>
    <row r="444" spans="1:8" x14ac:dyDescent="0.3">
      <c r="A444" t="str">
        <f>IF(C444="","","Allievo "&amp;COUNTIF($C$2:C444,C444))</f>
        <v/>
      </c>
      <c r="H444" s="3"/>
    </row>
    <row r="445" spans="1:8" x14ac:dyDescent="0.3">
      <c r="A445" t="str">
        <f>IF(C445="","","Allievo "&amp;COUNTIF($C$2:C445,C445))</f>
        <v/>
      </c>
      <c r="H445" s="3"/>
    </row>
    <row r="446" spans="1:8" x14ac:dyDescent="0.3">
      <c r="A446" t="str">
        <f>IF(C446="","","Allievo "&amp;COUNTIF($C$2:C446,C446))</f>
        <v/>
      </c>
      <c r="H446" s="3"/>
    </row>
    <row r="447" spans="1:8" x14ac:dyDescent="0.3">
      <c r="A447" t="str">
        <f>IF(C447="","","Allievo "&amp;COUNTIF($C$2:C447,C447))</f>
        <v/>
      </c>
      <c r="H447" s="3"/>
    </row>
    <row r="448" spans="1:8" x14ac:dyDescent="0.3">
      <c r="A448" t="str">
        <f>IF(C448="","","Allievo "&amp;COUNTIF($C$2:C448,C448))</f>
        <v/>
      </c>
      <c r="H448" s="3"/>
    </row>
    <row r="449" spans="1:8" x14ac:dyDescent="0.3">
      <c r="A449" t="str">
        <f>IF(C449="","","Allievo "&amp;COUNTIF($C$2:C449,C449))</f>
        <v/>
      </c>
      <c r="H449" s="3"/>
    </row>
    <row r="450" spans="1:8" x14ac:dyDescent="0.3">
      <c r="A450" t="str">
        <f>IF(C450="","","Allievo "&amp;COUNTIF($C$2:C450,C450))</f>
        <v/>
      </c>
      <c r="H450" s="3"/>
    </row>
    <row r="451" spans="1:8" x14ac:dyDescent="0.3">
      <c r="A451" t="str">
        <f>IF(C451="","","Allievo "&amp;COUNTIF($C$2:C451,C451))</f>
        <v/>
      </c>
      <c r="H451" s="3"/>
    </row>
    <row r="452" spans="1:8" x14ac:dyDescent="0.3">
      <c r="A452" t="str">
        <f>IF(C452="","","Allievo "&amp;COUNTIF($C$2:C452,C452))</f>
        <v/>
      </c>
      <c r="H452" s="3"/>
    </row>
    <row r="453" spans="1:8" x14ac:dyDescent="0.3">
      <c r="A453" t="str">
        <f>IF(C453="","","Allievo "&amp;COUNTIF($C$2:C453,C453))</f>
        <v/>
      </c>
      <c r="H453" s="3"/>
    </row>
    <row r="454" spans="1:8" x14ac:dyDescent="0.3">
      <c r="A454" t="str">
        <f>IF(C454="","","Allievo "&amp;COUNTIF($C$2:C454,C454))</f>
        <v/>
      </c>
      <c r="H454" s="3"/>
    </row>
    <row r="455" spans="1:8" x14ac:dyDescent="0.3">
      <c r="A455" t="str">
        <f>IF(C455="","","Allievo "&amp;COUNTIF($C$2:C455,C455))</f>
        <v/>
      </c>
      <c r="H455" s="3"/>
    </row>
    <row r="456" spans="1:8" x14ac:dyDescent="0.3">
      <c r="A456" t="str">
        <f>IF(C456="","","Allievo "&amp;COUNTIF($C$2:C456,C456))</f>
        <v/>
      </c>
      <c r="H456" s="3"/>
    </row>
    <row r="457" spans="1:8" x14ac:dyDescent="0.3">
      <c r="A457" t="str">
        <f>IF(C457="","","Allievo "&amp;COUNTIF($C$2:C457,C457))</f>
        <v/>
      </c>
      <c r="H457" s="3"/>
    </row>
    <row r="458" spans="1:8" x14ac:dyDescent="0.3">
      <c r="A458" t="str">
        <f>IF(C458="","","Allievo "&amp;COUNTIF($C$2:C458,C458))</f>
        <v/>
      </c>
      <c r="H458" s="3"/>
    </row>
    <row r="459" spans="1:8" x14ac:dyDescent="0.3">
      <c r="A459" t="str">
        <f>IF(C459="","","Allievo "&amp;COUNTIF($C$2:C459,C459))</f>
        <v/>
      </c>
      <c r="H459" s="3"/>
    </row>
    <row r="460" spans="1:8" x14ac:dyDescent="0.3">
      <c r="A460" t="str">
        <f>IF(C460="","","Allievo "&amp;COUNTIF($C$2:C460,C460))</f>
        <v/>
      </c>
      <c r="H460" s="3"/>
    </row>
    <row r="461" spans="1:8" x14ac:dyDescent="0.3">
      <c r="A461" t="str">
        <f>IF(C461="","","Allievo "&amp;COUNTIF($C$2:C461,C461))</f>
        <v/>
      </c>
      <c r="H461" s="3"/>
    </row>
    <row r="462" spans="1:8" x14ac:dyDescent="0.3">
      <c r="A462" t="str">
        <f>IF(C462="","","Allievo "&amp;COUNTIF($C$2:C462,C462))</f>
        <v/>
      </c>
      <c r="H462" s="3"/>
    </row>
    <row r="463" spans="1:8" x14ac:dyDescent="0.3">
      <c r="A463" t="str">
        <f>IF(C463="","","Allievo "&amp;COUNTIF($C$2:C463,C463))</f>
        <v/>
      </c>
      <c r="H463" s="3"/>
    </row>
    <row r="464" spans="1:8" x14ac:dyDescent="0.3">
      <c r="A464" t="str">
        <f>IF(C464="","","Allievo "&amp;COUNTIF($C$2:C464,C464))</f>
        <v/>
      </c>
      <c r="H464" s="3"/>
    </row>
    <row r="465" spans="1:8" x14ac:dyDescent="0.3">
      <c r="A465" t="str">
        <f>IF(C465="","","Allievo "&amp;COUNTIF($C$2:C465,C465))</f>
        <v/>
      </c>
      <c r="H465" s="3"/>
    </row>
    <row r="466" spans="1:8" x14ac:dyDescent="0.3">
      <c r="A466" t="str">
        <f>IF(C466="","","Allievo "&amp;COUNTIF($C$2:C466,C466))</f>
        <v/>
      </c>
      <c r="H466" s="3"/>
    </row>
    <row r="467" spans="1:8" x14ac:dyDescent="0.3">
      <c r="A467" t="str">
        <f>IF(C467="","","Allievo "&amp;COUNTIF($C$2:C467,C467))</f>
        <v/>
      </c>
      <c r="H467" s="3"/>
    </row>
    <row r="468" spans="1:8" x14ac:dyDescent="0.3">
      <c r="A468" t="str">
        <f>IF(C468="","","Allievo "&amp;COUNTIF($C$2:C468,C468))</f>
        <v/>
      </c>
      <c r="H468" s="3"/>
    </row>
    <row r="469" spans="1:8" x14ac:dyDescent="0.3">
      <c r="A469" t="str">
        <f>IF(C469="","","Allievo "&amp;COUNTIF($C$2:C469,C469))</f>
        <v/>
      </c>
      <c r="H469" s="3"/>
    </row>
    <row r="470" spans="1:8" x14ac:dyDescent="0.3">
      <c r="A470" t="str">
        <f>IF(C470="","","Allievo "&amp;COUNTIF($C$2:C470,C470))</f>
        <v/>
      </c>
      <c r="H470" s="3"/>
    </row>
    <row r="471" spans="1:8" x14ac:dyDescent="0.3">
      <c r="A471" t="str">
        <f>IF(C471="","","Allievo "&amp;COUNTIF($C$2:C471,C471))</f>
        <v/>
      </c>
      <c r="H471" s="3"/>
    </row>
    <row r="472" spans="1:8" x14ac:dyDescent="0.3">
      <c r="A472" t="str">
        <f>IF(C472="","","Allievo "&amp;COUNTIF($C$2:C472,C472))</f>
        <v/>
      </c>
      <c r="H472" s="3"/>
    </row>
    <row r="473" spans="1:8" x14ac:dyDescent="0.3">
      <c r="A473" t="str">
        <f>IF(C473="","","Allievo "&amp;COUNTIF($C$2:C473,C473))</f>
        <v/>
      </c>
      <c r="H473" s="3"/>
    </row>
    <row r="474" spans="1:8" x14ac:dyDescent="0.3">
      <c r="A474" t="str">
        <f>IF(C474="","","Allievo "&amp;COUNTIF($C$2:C474,C474))</f>
        <v/>
      </c>
      <c r="H474" s="3"/>
    </row>
    <row r="475" spans="1:8" x14ac:dyDescent="0.3">
      <c r="A475" t="str">
        <f>IF(C475="","","Allievo "&amp;COUNTIF($C$2:C475,C475))</f>
        <v/>
      </c>
      <c r="H475" s="3"/>
    </row>
    <row r="476" spans="1:8" x14ac:dyDescent="0.3">
      <c r="A476" t="str">
        <f>IF(C476="","","Allievo "&amp;COUNTIF($C$2:C476,C476))</f>
        <v/>
      </c>
      <c r="H476" s="3"/>
    </row>
    <row r="477" spans="1:8" x14ac:dyDescent="0.3">
      <c r="A477" t="str">
        <f>IF(C477="","","Allievo "&amp;COUNTIF($C$2:C477,C477))</f>
        <v/>
      </c>
      <c r="H477" s="3"/>
    </row>
    <row r="478" spans="1:8" x14ac:dyDescent="0.3">
      <c r="A478" t="str">
        <f>IF(C478="","","Allievo "&amp;COUNTIF($C$2:C478,C478))</f>
        <v/>
      </c>
      <c r="H478" s="3"/>
    </row>
    <row r="479" spans="1:8" x14ac:dyDescent="0.3">
      <c r="A479" t="str">
        <f>IF(C479="","","Allievo "&amp;COUNTIF($C$2:C479,C479))</f>
        <v/>
      </c>
      <c r="H479" s="3"/>
    </row>
    <row r="480" spans="1:8" x14ac:dyDescent="0.3">
      <c r="A480" t="str">
        <f>IF(C480="","","Allievo "&amp;COUNTIF($C$2:C480,C480))</f>
        <v/>
      </c>
      <c r="H480" s="3"/>
    </row>
    <row r="481" spans="1:8" x14ac:dyDescent="0.3">
      <c r="A481" t="str">
        <f>IF(C481="","","Allievo "&amp;COUNTIF($C$2:C481,C481))</f>
        <v/>
      </c>
      <c r="H481" s="3"/>
    </row>
    <row r="482" spans="1:8" x14ac:dyDescent="0.3">
      <c r="A482" t="str">
        <f>IF(C482="","","Allievo "&amp;COUNTIF($C$2:C482,C482))</f>
        <v/>
      </c>
      <c r="H482" s="3"/>
    </row>
    <row r="483" spans="1:8" x14ac:dyDescent="0.3">
      <c r="A483" t="str">
        <f>IF(C483="","","Allievo "&amp;COUNTIF($C$2:C483,C483))</f>
        <v/>
      </c>
      <c r="H483" s="3"/>
    </row>
    <row r="484" spans="1:8" x14ac:dyDescent="0.3">
      <c r="A484" t="str">
        <f>IF(C484="","","Allievo "&amp;COUNTIF($C$2:C484,C484))</f>
        <v/>
      </c>
      <c r="H484" s="3"/>
    </row>
    <row r="485" spans="1:8" x14ac:dyDescent="0.3">
      <c r="A485" t="str">
        <f>IF(C485="","","Allievo "&amp;COUNTIF($C$2:C485,C485))</f>
        <v/>
      </c>
      <c r="H485" s="3"/>
    </row>
    <row r="486" spans="1:8" x14ac:dyDescent="0.3">
      <c r="A486" t="str">
        <f>IF(C486="","","Allievo "&amp;COUNTIF($C$2:C486,C486))</f>
        <v/>
      </c>
      <c r="H486" s="3"/>
    </row>
    <row r="487" spans="1:8" x14ac:dyDescent="0.3">
      <c r="A487" t="str">
        <f>IF(C487="","","Allievo "&amp;COUNTIF($C$2:C487,C487))</f>
        <v/>
      </c>
      <c r="H487" s="3"/>
    </row>
    <row r="488" spans="1:8" x14ac:dyDescent="0.3">
      <c r="A488" t="str">
        <f>IF(C488="","","Allievo "&amp;COUNTIF($C$2:C488,C488))</f>
        <v/>
      </c>
      <c r="H488" s="3"/>
    </row>
    <row r="489" spans="1:8" x14ac:dyDescent="0.3">
      <c r="A489" t="str">
        <f>IF(C489="","","Allievo "&amp;COUNTIF($C$2:C489,C489))</f>
        <v/>
      </c>
      <c r="H489" s="3"/>
    </row>
    <row r="490" spans="1:8" x14ac:dyDescent="0.3">
      <c r="A490" t="str">
        <f>IF(C490="","","Allievo "&amp;COUNTIF($C$2:C490,C490))</f>
        <v/>
      </c>
      <c r="H490" s="3"/>
    </row>
    <row r="491" spans="1:8" x14ac:dyDescent="0.3">
      <c r="A491" t="str">
        <f>IF(C491="","","Allievo "&amp;COUNTIF($C$2:C491,C491))</f>
        <v/>
      </c>
      <c r="H491" s="3"/>
    </row>
    <row r="492" spans="1:8" x14ac:dyDescent="0.3">
      <c r="A492" t="str">
        <f>IF(C492="","","Allievo "&amp;COUNTIF($C$2:C492,C492))</f>
        <v/>
      </c>
      <c r="H492" s="3"/>
    </row>
    <row r="493" spans="1:8" x14ac:dyDescent="0.3">
      <c r="A493" t="str">
        <f>IF(C493="","","Allievo "&amp;COUNTIF($C$2:C493,C493))</f>
        <v/>
      </c>
      <c r="H493" s="3"/>
    </row>
    <row r="494" spans="1:8" x14ac:dyDescent="0.3">
      <c r="A494" t="str">
        <f>IF(C494="","","Allievo "&amp;COUNTIF($C$2:C494,C494))</f>
        <v/>
      </c>
      <c r="H494" s="3"/>
    </row>
    <row r="495" spans="1:8" x14ac:dyDescent="0.3">
      <c r="A495" t="str">
        <f>IF(C495="","","Allievo "&amp;COUNTIF($C$2:C495,C495))</f>
        <v/>
      </c>
      <c r="H495" s="3"/>
    </row>
    <row r="496" spans="1:8" x14ac:dyDescent="0.3">
      <c r="A496" t="str">
        <f>IF(C496="","","Allievo "&amp;COUNTIF($C$2:C496,C496))</f>
        <v/>
      </c>
      <c r="H496" s="3"/>
    </row>
    <row r="497" spans="1:8" x14ac:dyDescent="0.3">
      <c r="A497" t="str">
        <f>IF(C497="","","Allievo "&amp;COUNTIF($C$2:C497,C497))</f>
        <v/>
      </c>
      <c r="H497" s="3"/>
    </row>
    <row r="498" spans="1:8" x14ac:dyDescent="0.3">
      <c r="A498" t="str">
        <f>IF(C498="","","Allievo "&amp;COUNTIF($C$2:C498,C498))</f>
        <v/>
      </c>
      <c r="H498" s="3"/>
    </row>
    <row r="499" spans="1:8" x14ac:dyDescent="0.3">
      <c r="A499" t="str">
        <f>IF(C499="","","Allievo "&amp;COUNTIF($C$2:C499,C499))</f>
        <v/>
      </c>
      <c r="H499" s="3"/>
    </row>
    <row r="500" spans="1:8" x14ac:dyDescent="0.3">
      <c r="A500" t="str">
        <f>IF(C500="","","Allievo "&amp;COUNTIF($C$2:C500,C500))</f>
        <v/>
      </c>
      <c r="H500" s="3"/>
    </row>
    <row r="501" spans="1:8" x14ac:dyDescent="0.3">
      <c r="A501" t="str">
        <f>IF(C501="","","Allievo "&amp;COUNTIF($C$2:C501,C501))</f>
        <v/>
      </c>
      <c r="H501" s="3"/>
    </row>
    <row r="502" spans="1:8" x14ac:dyDescent="0.3">
      <c r="A502" t="str">
        <f>IF(C502="","","Allievo "&amp;COUNTIF($C$2:C502,C502))</f>
        <v/>
      </c>
      <c r="H502" s="3"/>
    </row>
    <row r="503" spans="1:8" x14ac:dyDescent="0.3">
      <c r="A503" t="str">
        <f>IF(C503="","","Allievo "&amp;COUNTIF($C$2:C503,C503))</f>
        <v/>
      </c>
      <c r="H503" s="3"/>
    </row>
    <row r="504" spans="1:8" x14ac:dyDescent="0.3">
      <c r="A504" t="str">
        <f>IF(C504="","","Allievo "&amp;COUNTIF($C$2:C504,C504))</f>
        <v/>
      </c>
      <c r="H504" s="3"/>
    </row>
    <row r="505" spans="1:8" x14ac:dyDescent="0.3">
      <c r="A505" t="str">
        <f>IF(C505="","","Allievo "&amp;COUNTIF($C$2:C505,C505))</f>
        <v/>
      </c>
      <c r="H505" s="3"/>
    </row>
    <row r="506" spans="1:8" x14ac:dyDescent="0.3">
      <c r="A506" t="str">
        <f>IF(C506="","","Allievo "&amp;COUNTIF($C$2:C506,C506))</f>
        <v/>
      </c>
      <c r="H506" s="3"/>
    </row>
    <row r="507" spans="1:8" x14ac:dyDescent="0.3">
      <c r="A507" t="str">
        <f>IF(C507="","","Allievo "&amp;COUNTIF($C$2:C507,C507))</f>
        <v/>
      </c>
      <c r="H507" s="3"/>
    </row>
    <row r="508" spans="1:8" x14ac:dyDescent="0.3">
      <c r="A508" t="str">
        <f>IF(C508="","","Allievo "&amp;COUNTIF($C$2:C508,C508))</f>
        <v/>
      </c>
      <c r="H508" s="3"/>
    </row>
    <row r="509" spans="1:8" x14ac:dyDescent="0.3">
      <c r="A509" t="str">
        <f>IF(C509="","","Allievo "&amp;COUNTIF($C$2:C509,C509))</f>
        <v/>
      </c>
      <c r="H509" s="3"/>
    </row>
    <row r="510" spans="1:8" x14ac:dyDescent="0.3">
      <c r="A510" t="str">
        <f>IF(C510="","","Allievo "&amp;COUNTIF($C$2:C510,C510))</f>
        <v/>
      </c>
      <c r="H510" s="3"/>
    </row>
    <row r="511" spans="1:8" x14ac:dyDescent="0.3">
      <c r="A511" t="str">
        <f>IF(C511="","","Allievo "&amp;COUNTIF($C$2:C511,C511))</f>
        <v/>
      </c>
      <c r="H511" s="3"/>
    </row>
    <row r="512" spans="1:8" x14ac:dyDescent="0.3">
      <c r="A512" t="str">
        <f>IF(C512="","","Allievo "&amp;COUNTIF($C$2:C512,C512))</f>
        <v/>
      </c>
      <c r="H512" s="3"/>
    </row>
    <row r="513" spans="1:8" x14ac:dyDescent="0.3">
      <c r="A513" t="str">
        <f>IF(C513="","","Allievo "&amp;COUNTIF($C$2:C513,C513))</f>
        <v/>
      </c>
      <c r="H513" s="3"/>
    </row>
    <row r="514" spans="1:8" x14ac:dyDescent="0.3">
      <c r="A514" t="str">
        <f>IF(C514="","","Allievo "&amp;COUNTIF($C$2:C514,C514))</f>
        <v/>
      </c>
      <c r="H514" s="3"/>
    </row>
    <row r="515" spans="1:8" x14ac:dyDescent="0.3">
      <c r="A515" t="str">
        <f>IF(C515="","","Allievo "&amp;COUNTIF($C$2:C515,C515))</f>
        <v/>
      </c>
      <c r="H515" s="3"/>
    </row>
    <row r="516" spans="1:8" x14ac:dyDescent="0.3">
      <c r="A516" t="str">
        <f>IF(C516="","","Allievo "&amp;COUNTIF($C$2:C516,C516))</f>
        <v/>
      </c>
      <c r="H516" s="3"/>
    </row>
    <row r="517" spans="1:8" x14ac:dyDescent="0.3">
      <c r="A517" t="str">
        <f>IF(C517="","","Allievo "&amp;COUNTIF($C$2:C517,C517))</f>
        <v/>
      </c>
      <c r="H517" s="3"/>
    </row>
    <row r="518" spans="1:8" x14ac:dyDescent="0.3">
      <c r="A518" t="str">
        <f>IF(C518="","","Allievo "&amp;COUNTIF($C$2:C518,C518))</f>
        <v/>
      </c>
      <c r="H518" s="3"/>
    </row>
    <row r="519" spans="1:8" x14ac:dyDescent="0.3">
      <c r="A519" t="str">
        <f>IF(C519="","","Allievo "&amp;COUNTIF($C$2:C519,C519))</f>
        <v/>
      </c>
      <c r="H519" s="3"/>
    </row>
    <row r="520" spans="1:8" x14ac:dyDescent="0.3">
      <c r="A520" t="str">
        <f>IF(C520="","","Allievo "&amp;COUNTIF($C$2:C520,C520))</f>
        <v/>
      </c>
      <c r="H520" s="3"/>
    </row>
    <row r="521" spans="1:8" x14ac:dyDescent="0.3">
      <c r="A521" t="str">
        <f>IF(C521="","","Allievo "&amp;COUNTIF($C$2:C521,C521))</f>
        <v/>
      </c>
      <c r="H521" s="3"/>
    </row>
    <row r="522" spans="1:8" x14ac:dyDescent="0.3">
      <c r="A522" t="str">
        <f>IF(C522="","","Allievo "&amp;COUNTIF($C$2:C522,C522))</f>
        <v/>
      </c>
      <c r="H522" s="3"/>
    </row>
    <row r="523" spans="1:8" x14ac:dyDescent="0.3">
      <c r="A523" t="str">
        <f>IF(C523="","","Allievo "&amp;COUNTIF($C$2:C523,C523))</f>
        <v/>
      </c>
      <c r="H523" s="3"/>
    </row>
    <row r="524" spans="1:8" x14ac:dyDescent="0.3">
      <c r="A524" t="str">
        <f>IF(C524="","","Allievo "&amp;COUNTIF($C$2:C524,C524))</f>
        <v/>
      </c>
      <c r="H524" s="3"/>
    </row>
    <row r="525" spans="1:8" x14ac:dyDescent="0.3">
      <c r="A525" t="str">
        <f>IF(C525="","","Allievo "&amp;COUNTIF($C$2:C525,C525))</f>
        <v/>
      </c>
      <c r="H525" s="3"/>
    </row>
    <row r="526" spans="1:8" x14ac:dyDescent="0.3">
      <c r="A526" t="str">
        <f>IF(C526="","","Allievo "&amp;COUNTIF($C$2:C526,C526))</f>
        <v/>
      </c>
      <c r="H526" s="3"/>
    </row>
    <row r="527" spans="1:8" x14ac:dyDescent="0.3">
      <c r="A527" t="str">
        <f>IF(C527="","","Allievo "&amp;COUNTIF($C$2:C527,C527))</f>
        <v/>
      </c>
      <c r="H527" s="3"/>
    </row>
    <row r="528" spans="1:8" x14ac:dyDescent="0.3">
      <c r="A528" t="str">
        <f>IF(C528="","","Allievo "&amp;COUNTIF($C$2:C528,C528))</f>
        <v/>
      </c>
      <c r="H528" s="3"/>
    </row>
    <row r="529" spans="1:8" x14ac:dyDescent="0.3">
      <c r="A529" t="str">
        <f>IF(C529="","","Allievo "&amp;COUNTIF($C$2:C529,C529))</f>
        <v/>
      </c>
      <c r="H529" s="3"/>
    </row>
    <row r="530" spans="1:8" x14ac:dyDescent="0.3">
      <c r="A530" t="str">
        <f>IF(C530="","","Allievo "&amp;COUNTIF($C$2:C530,C530))</f>
        <v/>
      </c>
      <c r="H530" s="3"/>
    </row>
    <row r="531" spans="1:8" x14ac:dyDescent="0.3">
      <c r="A531" t="str">
        <f>IF(C531="","","Allievo "&amp;COUNTIF($C$2:C531,C531))</f>
        <v/>
      </c>
      <c r="H531" s="3"/>
    </row>
    <row r="532" spans="1:8" x14ac:dyDescent="0.3">
      <c r="A532" t="str">
        <f>IF(C532="","","Allievo "&amp;COUNTIF($C$2:C532,C532))</f>
        <v/>
      </c>
      <c r="H532" s="3"/>
    </row>
    <row r="533" spans="1:8" x14ac:dyDescent="0.3">
      <c r="A533" t="str">
        <f>IF(C533="","","Allievo "&amp;COUNTIF($C$2:C533,C533))</f>
        <v/>
      </c>
      <c r="H533" s="3"/>
    </row>
    <row r="534" spans="1:8" x14ac:dyDescent="0.3">
      <c r="A534" t="str">
        <f>IF(C534="","","Allievo "&amp;COUNTIF($C$2:C534,C534))</f>
        <v/>
      </c>
      <c r="H534" s="3"/>
    </row>
    <row r="535" spans="1:8" x14ac:dyDescent="0.3">
      <c r="A535" t="str">
        <f>IF(C535="","","Allievo "&amp;COUNTIF($C$2:C535,C535))</f>
        <v/>
      </c>
      <c r="H535" s="3"/>
    </row>
    <row r="536" spans="1:8" x14ac:dyDescent="0.3">
      <c r="A536" t="str">
        <f>IF(C536="","","Allievo "&amp;COUNTIF($C$2:C536,C536))</f>
        <v/>
      </c>
      <c r="H536" s="3"/>
    </row>
    <row r="537" spans="1:8" x14ac:dyDescent="0.3">
      <c r="A537" t="str">
        <f>IF(C537="","","Allievo "&amp;COUNTIF($C$2:C537,C537))</f>
        <v/>
      </c>
      <c r="H537" s="3"/>
    </row>
    <row r="538" spans="1:8" x14ac:dyDescent="0.3">
      <c r="A538" t="str">
        <f>IF(C538="","","Allievo "&amp;COUNTIF($C$2:C538,C538))</f>
        <v/>
      </c>
      <c r="H538" s="3"/>
    </row>
    <row r="539" spans="1:8" x14ac:dyDescent="0.3">
      <c r="A539" t="str">
        <f>IF(C539="","","Allievo "&amp;COUNTIF($C$2:C539,C539))</f>
        <v/>
      </c>
      <c r="H539" s="3"/>
    </row>
    <row r="540" spans="1:8" x14ac:dyDescent="0.3">
      <c r="A540" t="str">
        <f>IF(C540="","","Allievo "&amp;COUNTIF($C$2:C540,C540))</f>
        <v/>
      </c>
      <c r="H540" s="3"/>
    </row>
    <row r="541" spans="1:8" x14ac:dyDescent="0.3">
      <c r="A541" t="str">
        <f>IF(C541="","","Allievo "&amp;COUNTIF($C$2:C541,C541))</f>
        <v/>
      </c>
      <c r="H541" s="3"/>
    </row>
    <row r="542" spans="1:8" x14ac:dyDescent="0.3">
      <c r="A542" t="str">
        <f>IF(C542="","","Allievo "&amp;COUNTIF($C$2:C542,C542))</f>
        <v/>
      </c>
      <c r="H542" s="3"/>
    </row>
    <row r="543" spans="1:8" x14ac:dyDescent="0.3">
      <c r="A543" t="str">
        <f>IF(C543="","","Allievo "&amp;COUNTIF($C$2:C543,C543))</f>
        <v/>
      </c>
      <c r="H543" s="3"/>
    </row>
    <row r="544" spans="1:8" x14ac:dyDescent="0.3">
      <c r="A544" t="str">
        <f>IF(C544="","","Allievo "&amp;COUNTIF($C$2:C544,C544))</f>
        <v/>
      </c>
      <c r="H544" s="3"/>
    </row>
    <row r="545" spans="1:8" x14ac:dyDescent="0.3">
      <c r="A545" t="str">
        <f>IF(C545="","","Allievo "&amp;COUNTIF($C$2:C545,C545))</f>
        <v/>
      </c>
      <c r="H545" s="3"/>
    </row>
    <row r="546" spans="1:8" x14ac:dyDescent="0.3">
      <c r="A546" t="str">
        <f>IF(C546="","","Allievo "&amp;COUNTIF($C$2:C546,C546))</f>
        <v/>
      </c>
      <c r="H546" s="3"/>
    </row>
    <row r="547" spans="1:8" x14ac:dyDescent="0.3">
      <c r="A547" t="str">
        <f>IF(C547="","","Allievo "&amp;COUNTIF($C$2:C547,C547))</f>
        <v/>
      </c>
      <c r="H547" s="3"/>
    </row>
    <row r="548" spans="1:8" x14ac:dyDescent="0.3">
      <c r="A548" t="str">
        <f>IF(C548="","","Allievo "&amp;COUNTIF($C$2:C548,C548))</f>
        <v/>
      </c>
      <c r="H548" s="3"/>
    </row>
    <row r="549" spans="1:8" x14ac:dyDescent="0.3">
      <c r="A549" t="str">
        <f>IF(C549="","","Allievo "&amp;COUNTIF($C$2:C549,C549))</f>
        <v/>
      </c>
      <c r="H549" s="3"/>
    </row>
    <row r="550" spans="1:8" x14ac:dyDescent="0.3">
      <c r="A550" t="str">
        <f>IF(C550="","","Allievo "&amp;COUNTIF($C$2:C550,C550))</f>
        <v/>
      </c>
      <c r="H550" s="3"/>
    </row>
    <row r="551" spans="1:8" x14ac:dyDescent="0.3">
      <c r="A551" t="str">
        <f>IF(C551="","","Allievo "&amp;COUNTIF($C$2:C551,C551))</f>
        <v/>
      </c>
      <c r="H551" s="3"/>
    </row>
    <row r="552" spans="1:8" x14ac:dyDescent="0.3">
      <c r="A552" t="str">
        <f>IF(C552="","","Allievo "&amp;COUNTIF($C$2:C552,C552))</f>
        <v/>
      </c>
      <c r="H552" s="3"/>
    </row>
    <row r="553" spans="1:8" x14ac:dyDescent="0.3">
      <c r="A553" t="str">
        <f>IF(C553="","","Allievo "&amp;COUNTIF($C$2:C553,C553))</f>
        <v/>
      </c>
      <c r="H553" s="3"/>
    </row>
    <row r="554" spans="1:8" x14ac:dyDescent="0.3">
      <c r="A554" t="str">
        <f>IF(C554="","","Allievo "&amp;COUNTIF($C$2:C554,C554))</f>
        <v/>
      </c>
      <c r="H554" s="3"/>
    </row>
    <row r="555" spans="1:8" x14ac:dyDescent="0.3">
      <c r="A555" t="str">
        <f>IF(C555="","","Allievo "&amp;COUNTIF($C$2:C555,C555))</f>
        <v/>
      </c>
      <c r="H555" s="3"/>
    </row>
    <row r="556" spans="1:8" x14ac:dyDescent="0.3">
      <c r="A556" t="str">
        <f>IF(C556="","","Allievo "&amp;COUNTIF($C$2:C556,C556))</f>
        <v/>
      </c>
      <c r="H556" s="3"/>
    </row>
    <row r="557" spans="1:8" x14ac:dyDescent="0.3">
      <c r="A557" t="str">
        <f>IF(C557="","","Allievo "&amp;COUNTIF($C$2:C557,C557))</f>
        <v/>
      </c>
      <c r="H557" s="3"/>
    </row>
    <row r="558" spans="1:8" x14ac:dyDescent="0.3">
      <c r="A558" t="str">
        <f>IF(C558="","","Allievo "&amp;COUNTIF($C$2:C558,C558))</f>
        <v/>
      </c>
      <c r="H558" s="3"/>
    </row>
    <row r="559" spans="1:8" x14ac:dyDescent="0.3">
      <c r="A559" t="str">
        <f>IF(C559="","","Allievo "&amp;COUNTIF($C$2:C559,C559))</f>
        <v/>
      </c>
      <c r="H559" s="3"/>
    </row>
    <row r="560" spans="1:8" x14ac:dyDescent="0.3">
      <c r="A560" t="str">
        <f>IF(C560="","","Allievo "&amp;COUNTIF($C$2:C560,C560))</f>
        <v/>
      </c>
      <c r="H560" s="3"/>
    </row>
    <row r="561" spans="1:8" x14ac:dyDescent="0.3">
      <c r="A561" t="str">
        <f>IF(C561="","","Allievo "&amp;COUNTIF($C$2:C561,C561))</f>
        <v/>
      </c>
      <c r="H561" s="3"/>
    </row>
    <row r="562" spans="1:8" x14ac:dyDescent="0.3">
      <c r="A562" t="str">
        <f>IF(C562="","","Allievo "&amp;COUNTIF($C$2:C562,C562))</f>
        <v/>
      </c>
      <c r="H562" s="3"/>
    </row>
    <row r="563" spans="1:8" x14ac:dyDescent="0.3">
      <c r="A563" t="str">
        <f>IF(C563="","","Allievo "&amp;COUNTIF($C$2:C563,C563))</f>
        <v/>
      </c>
      <c r="H563" s="3"/>
    </row>
    <row r="564" spans="1:8" x14ac:dyDescent="0.3">
      <c r="A564" t="str">
        <f>IF(C564="","","Allievo "&amp;COUNTIF($C$2:C564,C564))</f>
        <v/>
      </c>
      <c r="H564" s="3"/>
    </row>
    <row r="565" spans="1:8" x14ac:dyDescent="0.3">
      <c r="A565" t="str">
        <f>IF(C565="","","Allievo "&amp;COUNTIF($C$2:C565,C565))</f>
        <v/>
      </c>
      <c r="H565" s="3"/>
    </row>
    <row r="566" spans="1:8" x14ac:dyDescent="0.3">
      <c r="A566" t="str">
        <f>IF(C566="","","Allievo "&amp;COUNTIF($C$2:C566,C566))</f>
        <v/>
      </c>
      <c r="H566" s="3"/>
    </row>
    <row r="567" spans="1:8" x14ac:dyDescent="0.3">
      <c r="A567" t="str">
        <f>IF(C567="","","Allievo "&amp;COUNTIF($C$2:C567,C567))</f>
        <v/>
      </c>
      <c r="H567" s="3"/>
    </row>
    <row r="568" spans="1:8" x14ac:dyDescent="0.3">
      <c r="A568" t="str">
        <f>IF(C568="","","Allievo "&amp;COUNTIF($C$2:C568,C568))</f>
        <v/>
      </c>
      <c r="H568" s="3"/>
    </row>
    <row r="569" spans="1:8" x14ac:dyDescent="0.3">
      <c r="A569" t="str">
        <f>IF(C569="","","Allievo "&amp;COUNTIF($C$2:C569,C569))</f>
        <v/>
      </c>
      <c r="H569" s="3"/>
    </row>
    <row r="570" spans="1:8" x14ac:dyDescent="0.3">
      <c r="A570" t="str">
        <f>IF(C570="","","Allievo "&amp;COUNTIF($C$2:C570,C570))</f>
        <v/>
      </c>
      <c r="H570" s="3"/>
    </row>
    <row r="571" spans="1:8" x14ac:dyDescent="0.3">
      <c r="A571" t="str">
        <f>IF(C571="","","Allievo "&amp;COUNTIF($C$2:C571,C571))</f>
        <v/>
      </c>
      <c r="H571" s="3"/>
    </row>
    <row r="572" spans="1:8" x14ac:dyDescent="0.3">
      <c r="A572" t="str">
        <f>IF(C572="","","Allievo "&amp;COUNTIF($C$2:C572,C572))</f>
        <v/>
      </c>
      <c r="H572" s="3"/>
    </row>
    <row r="573" spans="1:8" x14ac:dyDescent="0.3">
      <c r="A573" t="str">
        <f>IF(C573="","","Allievo "&amp;COUNTIF($C$2:C573,C573))</f>
        <v/>
      </c>
      <c r="H573" s="3"/>
    </row>
    <row r="574" spans="1:8" x14ac:dyDescent="0.3">
      <c r="A574" t="str">
        <f>IF(C574="","","Allievo "&amp;COUNTIF($C$2:C574,C574))</f>
        <v/>
      </c>
      <c r="H574" s="3"/>
    </row>
    <row r="575" spans="1:8" x14ac:dyDescent="0.3">
      <c r="A575" t="str">
        <f>IF(C575="","","Allievo "&amp;COUNTIF($C$2:C575,C575))</f>
        <v/>
      </c>
      <c r="H575" s="3"/>
    </row>
    <row r="576" spans="1:8" x14ac:dyDescent="0.3">
      <c r="A576" t="str">
        <f>IF(C576="","","Allievo "&amp;COUNTIF($C$2:C576,C576))</f>
        <v/>
      </c>
      <c r="H576" s="3"/>
    </row>
    <row r="577" spans="1:8" x14ac:dyDescent="0.3">
      <c r="A577" t="str">
        <f>IF(C577="","","Allievo "&amp;COUNTIF($C$2:C577,C577))</f>
        <v/>
      </c>
      <c r="H577" s="3"/>
    </row>
    <row r="578" spans="1:8" x14ac:dyDescent="0.3">
      <c r="A578" t="str">
        <f>IF(C578="","","Allievo "&amp;COUNTIF($C$2:C578,C578))</f>
        <v/>
      </c>
      <c r="H578" s="3"/>
    </row>
    <row r="579" spans="1:8" x14ac:dyDescent="0.3">
      <c r="A579" t="str">
        <f>IF(C579="","","Allievo "&amp;COUNTIF($C$2:C579,C579))</f>
        <v/>
      </c>
      <c r="H579" s="3"/>
    </row>
    <row r="580" spans="1:8" x14ac:dyDescent="0.3">
      <c r="A580" t="str">
        <f>IF(C580="","","Allievo "&amp;COUNTIF($C$2:C580,C580))</f>
        <v/>
      </c>
      <c r="H580" s="3"/>
    </row>
    <row r="581" spans="1:8" x14ac:dyDescent="0.3">
      <c r="A581" t="str">
        <f>IF(C581="","","Allievo "&amp;COUNTIF($C$2:C581,C581))</f>
        <v/>
      </c>
      <c r="H581" s="3"/>
    </row>
    <row r="582" spans="1:8" x14ac:dyDescent="0.3">
      <c r="A582" t="str">
        <f>IF(C582="","","Allievo "&amp;COUNTIF($C$2:C582,C582))</f>
        <v/>
      </c>
      <c r="H582" s="3"/>
    </row>
    <row r="583" spans="1:8" x14ac:dyDescent="0.3">
      <c r="A583" t="str">
        <f>IF(C583="","","Allievo "&amp;COUNTIF($C$2:C583,C583))</f>
        <v/>
      </c>
      <c r="H583" s="3"/>
    </row>
    <row r="584" spans="1:8" x14ac:dyDescent="0.3">
      <c r="A584" t="str">
        <f>IF(C584="","","Allievo "&amp;COUNTIF($C$2:C584,C584))</f>
        <v/>
      </c>
      <c r="H584" s="3"/>
    </row>
    <row r="585" spans="1:8" x14ac:dyDescent="0.3">
      <c r="A585" t="str">
        <f>IF(C585="","","Allievo "&amp;COUNTIF($C$2:C585,C585))</f>
        <v/>
      </c>
      <c r="H585" s="3"/>
    </row>
    <row r="586" spans="1:8" x14ac:dyDescent="0.3">
      <c r="A586" t="str">
        <f>IF(C586="","","Allievo "&amp;COUNTIF($C$2:C586,C586))</f>
        <v/>
      </c>
      <c r="H586" s="3"/>
    </row>
    <row r="587" spans="1:8" x14ac:dyDescent="0.3">
      <c r="A587" t="str">
        <f>IF(C587="","","Allievo "&amp;COUNTIF($C$2:C587,C587))</f>
        <v/>
      </c>
      <c r="H587" s="3"/>
    </row>
    <row r="588" spans="1:8" x14ac:dyDescent="0.3">
      <c r="A588" t="str">
        <f>IF(C588="","","Allievo "&amp;COUNTIF($C$2:C588,C588))</f>
        <v/>
      </c>
      <c r="H588" s="3"/>
    </row>
    <row r="589" spans="1:8" x14ac:dyDescent="0.3">
      <c r="A589" t="str">
        <f>IF(C589="","","Allievo "&amp;COUNTIF($C$2:C589,C589))</f>
        <v/>
      </c>
      <c r="H589" s="3"/>
    </row>
    <row r="590" spans="1:8" x14ac:dyDescent="0.3">
      <c r="A590" t="str">
        <f>IF(C590="","","Allievo "&amp;COUNTIF($C$2:C590,C590))</f>
        <v/>
      </c>
      <c r="H590" s="3"/>
    </row>
    <row r="591" spans="1:8" x14ac:dyDescent="0.3">
      <c r="A591" t="str">
        <f>IF(C591="","","Allievo "&amp;COUNTIF($C$2:C591,C591))</f>
        <v/>
      </c>
      <c r="H591" s="3"/>
    </row>
    <row r="592" spans="1:8" x14ac:dyDescent="0.3">
      <c r="A592" t="str">
        <f>IF(C592="","","Allievo "&amp;COUNTIF($C$2:C592,C592))</f>
        <v/>
      </c>
      <c r="H592" s="3"/>
    </row>
    <row r="593" spans="1:8" x14ac:dyDescent="0.3">
      <c r="A593" t="str">
        <f>IF(C593="","","Allievo "&amp;COUNTIF($C$2:C593,C593))</f>
        <v/>
      </c>
      <c r="H593" s="3"/>
    </row>
    <row r="594" spans="1:8" x14ac:dyDescent="0.3">
      <c r="A594" t="str">
        <f>IF(C594="","","Allievo "&amp;COUNTIF($C$2:C594,C594))</f>
        <v/>
      </c>
      <c r="H594" s="3"/>
    </row>
    <row r="595" spans="1:8" x14ac:dyDescent="0.3">
      <c r="A595" t="str">
        <f>IF(C595="","","Allievo "&amp;COUNTIF($C$2:C595,C595))</f>
        <v/>
      </c>
      <c r="H595" s="3"/>
    </row>
    <row r="596" spans="1:8" x14ac:dyDescent="0.3">
      <c r="A596" t="str">
        <f>IF(C596="","","Allievo "&amp;COUNTIF($C$2:C596,C596))</f>
        <v/>
      </c>
      <c r="H596" s="3"/>
    </row>
    <row r="597" spans="1:8" x14ac:dyDescent="0.3">
      <c r="A597" t="str">
        <f>IF(C597="","","Allievo "&amp;COUNTIF($C$2:C597,C597))</f>
        <v/>
      </c>
      <c r="H597" s="3"/>
    </row>
    <row r="598" spans="1:8" x14ac:dyDescent="0.3">
      <c r="A598" t="str">
        <f>IF(C598="","","Allievo "&amp;COUNTIF($C$2:C598,C598))</f>
        <v/>
      </c>
      <c r="H598" s="3"/>
    </row>
    <row r="599" spans="1:8" x14ac:dyDescent="0.3">
      <c r="A599" t="str">
        <f>IF(C599="","","Allievo "&amp;COUNTIF($C$2:C599,C599))</f>
        <v/>
      </c>
      <c r="H599" s="3"/>
    </row>
    <row r="600" spans="1:8" x14ac:dyDescent="0.3">
      <c r="A600" t="str">
        <f>IF(C600="","","Allievo "&amp;COUNTIF($C$2:C600,C600))</f>
        <v/>
      </c>
      <c r="H600" s="3"/>
    </row>
    <row r="601" spans="1:8" x14ac:dyDescent="0.3">
      <c r="A601" t="str">
        <f>IF(C601="","","Allievo "&amp;COUNTIF($C$2:C601,C601))</f>
        <v/>
      </c>
      <c r="H601" s="3"/>
    </row>
    <row r="602" spans="1:8" x14ac:dyDescent="0.3">
      <c r="A602" t="str">
        <f>IF(C602="","","Allievo "&amp;COUNTIF($C$2:C602,C602))</f>
        <v/>
      </c>
      <c r="H602" s="3"/>
    </row>
    <row r="603" spans="1:8" x14ac:dyDescent="0.3">
      <c r="A603" t="str">
        <f>IF(C603="","","Allievo "&amp;COUNTIF($C$2:C603,C603))</f>
        <v/>
      </c>
      <c r="H603" s="3"/>
    </row>
    <row r="604" spans="1:8" x14ac:dyDescent="0.3">
      <c r="A604" t="str">
        <f>IF(C604="","","Allievo "&amp;COUNTIF($C$2:C604,C604))</f>
        <v/>
      </c>
      <c r="H604" s="3"/>
    </row>
    <row r="605" spans="1:8" x14ac:dyDescent="0.3">
      <c r="A605" t="str">
        <f>IF(C605="","","Allievo "&amp;COUNTIF($C$2:C605,C605))</f>
        <v/>
      </c>
      <c r="H605" s="3"/>
    </row>
    <row r="606" spans="1:8" x14ac:dyDescent="0.3">
      <c r="A606" t="str">
        <f>IF(C606="","","Allievo "&amp;COUNTIF($C$2:C606,C606))</f>
        <v/>
      </c>
      <c r="H606" s="3"/>
    </row>
    <row r="607" spans="1:8" x14ac:dyDescent="0.3">
      <c r="A607" t="str">
        <f>IF(C607="","","Allievo "&amp;COUNTIF($C$2:C607,C607))</f>
        <v/>
      </c>
      <c r="H607" s="3"/>
    </row>
    <row r="608" spans="1:8" x14ac:dyDescent="0.3">
      <c r="A608" t="str">
        <f>IF(C608="","","Allievo "&amp;COUNTIF($C$2:C608,C608))</f>
        <v/>
      </c>
      <c r="H608" s="3"/>
    </row>
    <row r="609" spans="1:8" x14ac:dyDescent="0.3">
      <c r="A609" t="str">
        <f>IF(C609="","","Allievo "&amp;COUNTIF($C$2:C609,C609))</f>
        <v/>
      </c>
      <c r="H609" s="3"/>
    </row>
    <row r="610" spans="1:8" x14ac:dyDescent="0.3">
      <c r="A610" t="str">
        <f>IF(C610="","","Allievo "&amp;COUNTIF($C$2:C610,C610))</f>
        <v/>
      </c>
      <c r="H610" s="3"/>
    </row>
    <row r="611" spans="1:8" x14ac:dyDescent="0.3">
      <c r="A611" t="str">
        <f>IF(C611="","","Allievo "&amp;COUNTIF($C$2:C611,C611))</f>
        <v/>
      </c>
      <c r="H611" s="3"/>
    </row>
    <row r="612" spans="1:8" x14ac:dyDescent="0.3">
      <c r="A612" t="str">
        <f>IF(C612="","","Allievo "&amp;COUNTIF($C$2:C612,C612))</f>
        <v/>
      </c>
      <c r="H612" s="3"/>
    </row>
    <row r="613" spans="1:8" x14ac:dyDescent="0.3">
      <c r="A613" t="str">
        <f>IF(C613="","","Allievo "&amp;COUNTIF($C$2:C613,C613))</f>
        <v/>
      </c>
      <c r="H613" s="3"/>
    </row>
    <row r="614" spans="1:8" x14ac:dyDescent="0.3">
      <c r="A614" t="str">
        <f>IF(C614="","","Allievo "&amp;COUNTIF($C$2:C614,C614))</f>
        <v/>
      </c>
      <c r="H614" s="3"/>
    </row>
    <row r="615" spans="1:8" x14ac:dyDescent="0.3">
      <c r="A615" t="str">
        <f>IF(C615="","","Allievo "&amp;COUNTIF($C$2:C615,C615))</f>
        <v/>
      </c>
      <c r="H615" s="3"/>
    </row>
    <row r="616" spans="1:8" x14ac:dyDescent="0.3">
      <c r="A616" t="str">
        <f>IF(C616="","","Allievo "&amp;COUNTIF($C$2:C616,C616))</f>
        <v/>
      </c>
      <c r="H616" s="3"/>
    </row>
    <row r="617" spans="1:8" x14ac:dyDescent="0.3">
      <c r="A617" t="str">
        <f>IF(C617="","","Allievo "&amp;COUNTIF($C$2:C617,C617))</f>
        <v/>
      </c>
      <c r="H617" s="3"/>
    </row>
    <row r="618" spans="1:8" x14ac:dyDescent="0.3">
      <c r="A618" t="str">
        <f>IF(C618="","","Allievo "&amp;COUNTIF($C$2:C618,C618))</f>
        <v/>
      </c>
      <c r="H618" s="3"/>
    </row>
    <row r="619" spans="1:8" x14ac:dyDescent="0.3">
      <c r="A619" t="str">
        <f>IF(C619="","","Allievo "&amp;COUNTIF($C$2:C619,C619))</f>
        <v/>
      </c>
      <c r="H619" s="3"/>
    </row>
    <row r="620" spans="1:8" x14ac:dyDescent="0.3">
      <c r="A620" t="str">
        <f>IF(C620="","","Allievo "&amp;COUNTIF($C$2:C620,C620))</f>
        <v/>
      </c>
      <c r="H620" s="3"/>
    </row>
    <row r="621" spans="1:8" x14ac:dyDescent="0.3">
      <c r="A621" t="str">
        <f>IF(C621="","","Allievo "&amp;COUNTIF($C$2:C621,C621))</f>
        <v/>
      </c>
      <c r="H621" s="3"/>
    </row>
    <row r="622" spans="1:8" x14ac:dyDescent="0.3">
      <c r="A622" t="str">
        <f>IF(C622="","","Allievo "&amp;COUNTIF($C$2:C622,C622))</f>
        <v/>
      </c>
      <c r="H622" s="3"/>
    </row>
    <row r="623" spans="1:8" x14ac:dyDescent="0.3">
      <c r="A623" t="str">
        <f>IF(C623="","","Allievo "&amp;COUNTIF($C$2:C623,C623))</f>
        <v/>
      </c>
      <c r="H623" s="3"/>
    </row>
    <row r="624" spans="1:8" x14ac:dyDescent="0.3">
      <c r="A624" t="str">
        <f>IF(C624="","","Allievo "&amp;COUNTIF($C$2:C624,C624))</f>
        <v/>
      </c>
      <c r="H624" s="3"/>
    </row>
    <row r="625" spans="1:8" x14ac:dyDescent="0.3">
      <c r="A625" t="str">
        <f>IF(C625="","","Allievo "&amp;COUNTIF($C$2:C625,C625))</f>
        <v/>
      </c>
      <c r="H625" s="3"/>
    </row>
    <row r="626" spans="1:8" x14ac:dyDescent="0.3">
      <c r="A626" t="str">
        <f>IF(C626="","","Allievo "&amp;COUNTIF($C$2:C626,C626))</f>
        <v/>
      </c>
      <c r="H626" s="3"/>
    </row>
    <row r="627" spans="1:8" x14ac:dyDescent="0.3">
      <c r="A627" t="str">
        <f>IF(C627="","","Allievo "&amp;COUNTIF($C$2:C627,C627))</f>
        <v/>
      </c>
      <c r="H627" s="3"/>
    </row>
    <row r="628" spans="1:8" x14ac:dyDescent="0.3">
      <c r="A628" t="str">
        <f>IF(C628="","","Allievo "&amp;COUNTIF($C$2:C628,C628))</f>
        <v/>
      </c>
      <c r="H628" s="3"/>
    </row>
    <row r="629" spans="1:8" x14ac:dyDescent="0.3">
      <c r="A629" t="str">
        <f>IF(C629="","","Allievo "&amp;COUNTIF($C$2:C629,C629))</f>
        <v/>
      </c>
      <c r="H629" s="3"/>
    </row>
    <row r="630" spans="1:8" x14ac:dyDescent="0.3">
      <c r="A630" t="str">
        <f>IF(C630="","","Allievo "&amp;COUNTIF($C$2:C630,C630))</f>
        <v/>
      </c>
      <c r="H630" s="3"/>
    </row>
    <row r="631" spans="1:8" x14ac:dyDescent="0.3">
      <c r="A631" t="str">
        <f>IF(C631="","","Allievo "&amp;COUNTIF($C$2:C631,C631))</f>
        <v/>
      </c>
      <c r="H631" s="3"/>
    </row>
    <row r="632" spans="1:8" x14ac:dyDescent="0.3">
      <c r="A632" t="str">
        <f>IF(C632="","","Allievo "&amp;COUNTIF($C$2:C632,C632))</f>
        <v/>
      </c>
      <c r="H632" s="3"/>
    </row>
    <row r="633" spans="1:8" x14ac:dyDescent="0.3">
      <c r="A633" t="str">
        <f>IF(C633="","","Allievo "&amp;COUNTIF($C$2:C633,C633))</f>
        <v/>
      </c>
      <c r="H633" s="3"/>
    </row>
    <row r="634" spans="1:8" x14ac:dyDescent="0.3">
      <c r="A634" t="str">
        <f>IF(C634="","","Allievo "&amp;COUNTIF($C$2:C634,C634))</f>
        <v/>
      </c>
      <c r="H634" s="3"/>
    </row>
    <row r="635" spans="1:8" x14ac:dyDescent="0.3">
      <c r="A635" t="str">
        <f>IF(C635="","","Allievo "&amp;COUNTIF($C$2:C635,C635))</f>
        <v/>
      </c>
      <c r="H635" s="3"/>
    </row>
    <row r="636" spans="1:8" x14ac:dyDescent="0.3">
      <c r="A636" t="str">
        <f>IF(C636="","","Allievo "&amp;COUNTIF($C$2:C636,C636))</f>
        <v/>
      </c>
      <c r="H636" s="3"/>
    </row>
    <row r="637" spans="1:8" x14ac:dyDescent="0.3">
      <c r="A637" t="str">
        <f>IF(C637="","","Allievo "&amp;COUNTIF($C$2:C637,C637))</f>
        <v/>
      </c>
      <c r="H637" s="3"/>
    </row>
    <row r="638" spans="1:8" x14ac:dyDescent="0.3">
      <c r="A638" t="str">
        <f>IF(C638="","","Allievo "&amp;COUNTIF($C$2:C638,C638))</f>
        <v/>
      </c>
      <c r="H638" s="3"/>
    </row>
    <row r="639" spans="1:8" x14ac:dyDescent="0.3">
      <c r="A639" t="str">
        <f>IF(C639="","","Allievo "&amp;COUNTIF($C$2:C639,C639))</f>
        <v/>
      </c>
      <c r="H639" s="3"/>
    </row>
    <row r="640" spans="1:8" x14ac:dyDescent="0.3">
      <c r="A640" t="str">
        <f>IF(C640="","","Allievo "&amp;COUNTIF($C$2:C640,C640))</f>
        <v/>
      </c>
      <c r="H640" s="3"/>
    </row>
    <row r="641" spans="1:8" x14ac:dyDescent="0.3">
      <c r="A641" t="str">
        <f>IF(C641="","","Allievo "&amp;COUNTIF($C$2:C641,C641))</f>
        <v/>
      </c>
      <c r="H641" s="3"/>
    </row>
    <row r="642" spans="1:8" x14ac:dyDescent="0.3">
      <c r="A642" t="str">
        <f>IF(C642="","","Allievo "&amp;COUNTIF($C$2:C642,C642))</f>
        <v/>
      </c>
      <c r="H642" s="3"/>
    </row>
    <row r="643" spans="1:8" x14ac:dyDescent="0.3">
      <c r="A643" t="str">
        <f>IF(C643="","","Allievo "&amp;COUNTIF($C$2:C643,C643))</f>
        <v/>
      </c>
      <c r="H643" s="3"/>
    </row>
    <row r="644" spans="1:8" x14ac:dyDescent="0.3">
      <c r="A644" t="str">
        <f>IF(C644="","","Allievo "&amp;COUNTIF($C$2:C644,C644))</f>
        <v/>
      </c>
      <c r="H644" s="3"/>
    </row>
    <row r="645" spans="1:8" x14ac:dyDescent="0.3">
      <c r="A645" t="str">
        <f>IF(C645="","","Allievo "&amp;COUNTIF($C$2:C645,C645))</f>
        <v/>
      </c>
      <c r="H645" s="3"/>
    </row>
    <row r="646" spans="1:8" x14ac:dyDescent="0.3">
      <c r="A646" t="str">
        <f>IF(C646="","","Allievo "&amp;COUNTIF($C$2:C646,C646))</f>
        <v/>
      </c>
      <c r="H646" s="3"/>
    </row>
    <row r="647" spans="1:8" x14ac:dyDescent="0.3">
      <c r="A647" t="str">
        <f>IF(C647="","","Allievo "&amp;COUNTIF($C$2:C647,C647))</f>
        <v/>
      </c>
      <c r="H647" s="3"/>
    </row>
    <row r="648" spans="1:8" x14ac:dyDescent="0.3">
      <c r="A648" t="str">
        <f>IF(C648="","","Allievo "&amp;COUNTIF($C$2:C648,C648))</f>
        <v/>
      </c>
      <c r="H648" s="3"/>
    </row>
    <row r="649" spans="1:8" x14ac:dyDescent="0.3">
      <c r="A649" t="str">
        <f>IF(C649="","","Allievo "&amp;COUNTIF($C$2:C649,C649))</f>
        <v/>
      </c>
      <c r="H649" s="3"/>
    </row>
    <row r="650" spans="1:8" x14ac:dyDescent="0.3">
      <c r="A650" t="str">
        <f>IF(C650="","","Allievo "&amp;COUNTIF($C$2:C650,C650))</f>
        <v/>
      </c>
      <c r="H650" s="3"/>
    </row>
    <row r="651" spans="1:8" x14ac:dyDescent="0.3">
      <c r="A651" t="str">
        <f>IF(C651="","","Allievo "&amp;COUNTIF($C$2:C651,C651))</f>
        <v/>
      </c>
      <c r="H651" s="3"/>
    </row>
    <row r="652" spans="1:8" x14ac:dyDescent="0.3">
      <c r="A652" t="str">
        <f>IF(C652="","","Allievo "&amp;COUNTIF($C$2:C652,C652))</f>
        <v/>
      </c>
      <c r="H652" s="3"/>
    </row>
    <row r="653" spans="1:8" x14ac:dyDescent="0.3">
      <c r="A653" t="str">
        <f>IF(C653="","","Allievo "&amp;COUNTIF($C$2:C653,C653))</f>
        <v/>
      </c>
      <c r="H653" s="3"/>
    </row>
    <row r="654" spans="1:8" x14ac:dyDescent="0.3">
      <c r="A654" t="str">
        <f>IF(C654="","","Allievo "&amp;COUNTIF($C$2:C654,C654))</f>
        <v/>
      </c>
      <c r="H654" s="3"/>
    </row>
    <row r="655" spans="1:8" x14ac:dyDescent="0.3">
      <c r="A655" t="str">
        <f>IF(C655="","","Allievo "&amp;COUNTIF($C$2:C655,C655))</f>
        <v/>
      </c>
      <c r="H655" s="3"/>
    </row>
    <row r="656" spans="1:8" x14ac:dyDescent="0.3">
      <c r="A656" t="str">
        <f>IF(C656="","","Allievo "&amp;COUNTIF($C$2:C656,C656))</f>
        <v/>
      </c>
      <c r="H656" s="3"/>
    </row>
    <row r="657" spans="1:8" x14ac:dyDescent="0.3">
      <c r="A657" t="str">
        <f>IF(C657="","","Allievo "&amp;COUNTIF($C$2:C657,C657))</f>
        <v/>
      </c>
      <c r="H657" s="3"/>
    </row>
    <row r="658" spans="1:8" x14ac:dyDescent="0.3">
      <c r="A658" t="str">
        <f>IF(C658="","","Allievo "&amp;COUNTIF($C$2:C658,C658))</f>
        <v/>
      </c>
      <c r="H658" s="3"/>
    </row>
    <row r="659" spans="1:8" x14ac:dyDescent="0.3">
      <c r="A659" t="str">
        <f>IF(C659="","","Allievo "&amp;COUNTIF($C$2:C659,C659))</f>
        <v/>
      </c>
      <c r="H659" s="3"/>
    </row>
    <row r="660" spans="1:8" x14ac:dyDescent="0.3">
      <c r="A660" t="str">
        <f>IF(C660="","","Allievo "&amp;COUNTIF($C$2:C660,C660))</f>
        <v/>
      </c>
      <c r="H660" s="3"/>
    </row>
    <row r="661" spans="1:8" x14ac:dyDescent="0.3">
      <c r="A661" t="str">
        <f>IF(C661="","","Allievo "&amp;COUNTIF($C$2:C661,C661))</f>
        <v/>
      </c>
      <c r="H661" s="3"/>
    </row>
    <row r="662" spans="1:8" x14ac:dyDescent="0.3">
      <c r="A662" t="str">
        <f>IF(C662="","","Allievo "&amp;COUNTIF($C$2:C662,C662))</f>
        <v/>
      </c>
      <c r="H662" s="3"/>
    </row>
    <row r="663" spans="1:8" x14ac:dyDescent="0.3">
      <c r="A663" t="str">
        <f>IF(C663="","","Allievo "&amp;COUNTIF($C$2:C663,C663))</f>
        <v/>
      </c>
      <c r="H663" s="3"/>
    </row>
    <row r="664" spans="1:8" x14ac:dyDescent="0.3">
      <c r="A664" t="str">
        <f>IF(C664="","","Allievo "&amp;COUNTIF($C$2:C664,C664))</f>
        <v/>
      </c>
      <c r="H664" s="3"/>
    </row>
    <row r="665" spans="1:8" x14ac:dyDescent="0.3">
      <c r="A665" t="str">
        <f>IF(C665="","","Allievo "&amp;COUNTIF($C$2:C665,C665))</f>
        <v/>
      </c>
      <c r="H665" s="3"/>
    </row>
    <row r="666" spans="1:8" x14ac:dyDescent="0.3">
      <c r="A666" t="str">
        <f>IF(C666="","","Allievo "&amp;COUNTIF($C$2:C666,C666))</f>
        <v/>
      </c>
      <c r="H666" s="3"/>
    </row>
    <row r="667" spans="1:8" x14ac:dyDescent="0.3">
      <c r="A667" t="str">
        <f>IF(C667="","","Allievo "&amp;COUNTIF($C$2:C667,C667))</f>
        <v/>
      </c>
      <c r="H667" s="3"/>
    </row>
    <row r="668" spans="1:8" x14ac:dyDescent="0.3">
      <c r="A668" t="str">
        <f>IF(C668="","","Allievo "&amp;COUNTIF($C$2:C668,C668))</f>
        <v/>
      </c>
      <c r="H668" s="3"/>
    </row>
    <row r="669" spans="1:8" x14ac:dyDescent="0.3">
      <c r="A669" t="str">
        <f>IF(C669="","","Allievo "&amp;COUNTIF($C$2:C669,C669))</f>
        <v/>
      </c>
      <c r="H669" s="3"/>
    </row>
    <row r="670" spans="1:8" x14ac:dyDescent="0.3">
      <c r="A670" t="str">
        <f>IF(C670="","","Allievo "&amp;COUNTIF($C$2:C670,C670))</f>
        <v/>
      </c>
      <c r="H670" s="3"/>
    </row>
    <row r="671" spans="1:8" x14ac:dyDescent="0.3">
      <c r="A671" t="str">
        <f>IF(C671="","","Allievo "&amp;COUNTIF($C$2:C671,C671))</f>
        <v/>
      </c>
      <c r="H671" s="3"/>
    </row>
    <row r="672" spans="1:8" x14ac:dyDescent="0.3">
      <c r="A672" t="str">
        <f>IF(C672="","","Allievo "&amp;COUNTIF($C$2:C672,C672))</f>
        <v/>
      </c>
      <c r="H672" s="3"/>
    </row>
    <row r="673" spans="1:8" x14ac:dyDescent="0.3">
      <c r="A673" t="str">
        <f>IF(C673="","","Allievo "&amp;COUNTIF($C$2:C673,C673))</f>
        <v/>
      </c>
      <c r="H673" s="3"/>
    </row>
    <row r="674" spans="1:8" x14ac:dyDescent="0.3">
      <c r="A674" t="str">
        <f>IF(C674="","","Allievo "&amp;COUNTIF($C$2:C674,C674))</f>
        <v/>
      </c>
      <c r="H674" s="3"/>
    </row>
    <row r="675" spans="1:8" x14ac:dyDescent="0.3">
      <c r="A675" t="str">
        <f>IF(C675="","","Allievo "&amp;COUNTIF($C$2:C675,C675))</f>
        <v/>
      </c>
      <c r="H675" s="3"/>
    </row>
    <row r="676" spans="1:8" x14ac:dyDescent="0.3">
      <c r="A676" t="str">
        <f>IF(C676="","","Allievo "&amp;COUNTIF($C$2:C676,C676))</f>
        <v/>
      </c>
      <c r="H676" s="3"/>
    </row>
    <row r="677" spans="1:8" x14ac:dyDescent="0.3">
      <c r="A677" t="str">
        <f>IF(C677="","","Allievo "&amp;COUNTIF($C$2:C677,C677))</f>
        <v/>
      </c>
      <c r="H677" s="3"/>
    </row>
    <row r="678" spans="1:8" x14ac:dyDescent="0.3">
      <c r="A678" t="str">
        <f>IF(C678="","","Allievo "&amp;COUNTIF($C$2:C678,C678))</f>
        <v/>
      </c>
      <c r="H678" s="3"/>
    </row>
    <row r="679" spans="1:8" x14ac:dyDescent="0.3">
      <c r="A679" t="str">
        <f>IF(C679="","","Allievo "&amp;COUNTIF($C$2:C679,C679))</f>
        <v/>
      </c>
      <c r="H679" s="3"/>
    </row>
    <row r="680" spans="1:8" x14ac:dyDescent="0.3">
      <c r="A680" t="str">
        <f>IF(C680="","","Allievo "&amp;COUNTIF($C$2:C680,C680))</f>
        <v/>
      </c>
      <c r="H680" s="3"/>
    </row>
    <row r="681" spans="1:8" x14ac:dyDescent="0.3">
      <c r="A681" t="str">
        <f>IF(C681="","","Allievo "&amp;COUNTIF($C$2:C681,C681))</f>
        <v/>
      </c>
      <c r="H681" s="3"/>
    </row>
    <row r="682" spans="1:8" x14ac:dyDescent="0.3">
      <c r="A682" t="str">
        <f>IF(C682="","","Allievo "&amp;COUNTIF($C$2:C682,C682))</f>
        <v/>
      </c>
      <c r="H682" s="3"/>
    </row>
    <row r="683" spans="1:8" x14ac:dyDescent="0.3">
      <c r="A683" t="str">
        <f>IF(C683="","","Allievo "&amp;COUNTIF($C$2:C683,C683))</f>
        <v/>
      </c>
      <c r="H683" s="3"/>
    </row>
    <row r="684" spans="1:8" x14ac:dyDescent="0.3">
      <c r="A684" t="str">
        <f>IF(C684="","","Allievo "&amp;COUNTIF($C$2:C684,C684))</f>
        <v/>
      </c>
      <c r="H684" s="3"/>
    </row>
    <row r="685" spans="1:8" x14ac:dyDescent="0.3">
      <c r="A685" t="str">
        <f>IF(C685="","","Allievo "&amp;COUNTIF($C$2:C685,C685))</f>
        <v/>
      </c>
      <c r="H685" s="3"/>
    </row>
    <row r="686" spans="1:8" x14ac:dyDescent="0.3">
      <c r="A686" t="str">
        <f>IF(C686="","","Allievo "&amp;COUNTIF($C$2:C686,C686))</f>
        <v/>
      </c>
      <c r="H686" s="3"/>
    </row>
    <row r="687" spans="1:8" x14ac:dyDescent="0.3">
      <c r="A687" t="str">
        <f>IF(C687="","","Allievo "&amp;COUNTIF($C$2:C687,C687))</f>
        <v/>
      </c>
      <c r="H687" s="3"/>
    </row>
    <row r="688" spans="1:8" x14ac:dyDescent="0.3">
      <c r="A688" t="str">
        <f>IF(C688="","","Allievo "&amp;COUNTIF($C$2:C688,C688))</f>
        <v/>
      </c>
      <c r="H688" s="3"/>
    </row>
    <row r="689" spans="1:8" x14ac:dyDescent="0.3">
      <c r="A689" t="str">
        <f>IF(C689="","","Allievo "&amp;COUNTIF($C$2:C689,C689))</f>
        <v/>
      </c>
      <c r="H689" s="3"/>
    </row>
    <row r="690" spans="1:8" x14ac:dyDescent="0.3">
      <c r="A690" t="str">
        <f>IF(C690="","","Allievo "&amp;COUNTIF($C$2:C690,C690))</f>
        <v/>
      </c>
      <c r="H690" s="3"/>
    </row>
    <row r="691" spans="1:8" x14ac:dyDescent="0.3">
      <c r="A691" t="str">
        <f>IF(C691="","","Allievo "&amp;COUNTIF($C$2:C691,C691))</f>
        <v/>
      </c>
      <c r="H691" s="3"/>
    </row>
    <row r="692" spans="1:8" x14ac:dyDescent="0.3">
      <c r="A692" t="str">
        <f>IF(C692="","","Allievo "&amp;COUNTIF($C$2:C692,C692))</f>
        <v/>
      </c>
      <c r="H692" s="3"/>
    </row>
    <row r="693" spans="1:8" x14ac:dyDescent="0.3">
      <c r="A693" t="str">
        <f>IF(C693="","","Allievo "&amp;COUNTIF($C$2:C693,C693))</f>
        <v/>
      </c>
      <c r="H693" s="3"/>
    </row>
    <row r="694" spans="1:8" x14ac:dyDescent="0.3">
      <c r="A694" t="str">
        <f>IF(C694="","","Allievo "&amp;COUNTIF($C$2:C694,C694))</f>
        <v/>
      </c>
      <c r="H694" s="3"/>
    </row>
    <row r="695" spans="1:8" x14ac:dyDescent="0.3">
      <c r="A695" t="str">
        <f>IF(C695="","","Allievo "&amp;COUNTIF($C$2:C695,C695))</f>
        <v/>
      </c>
      <c r="H695" s="3"/>
    </row>
    <row r="696" spans="1:8" x14ac:dyDescent="0.3">
      <c r="A696" t="str">
        <f>IF(C696="","","Allievo "&amp;COUNTIF($C$2:C696,C696))</f>
        <v/>
      </c>
      <c r="H696" s="3"/>
    </row>
    <row r="697" spans="1:8" x14ac:dyDescent="0.3">
      <c r="A697" t="str">
        <f>IF(C697="","","Allievo "&amp;COUNTIF($C$2:C697,C697))</f>
        <v/>
      </c>
      <c r="H697" s="3"/>
    </row>
    <row r="698" spans="1:8" x14ac:dyDescent="0.3">
      <c r="A698" t="str">
        <f>IF(C698="","","Allievo "&amp;COUNTIF($C$2:C698,C698))</f>
        <v/>
      </c>
      <c r="H698" s="3"/>
    </row>
    <row r="699" spans="1:8" x14ac:dyDescent="0.3">
      <c r="A699" t="str">
        <f>IF(C699="","","Allievo "&amp;COUNTIF($C$2:C699,C699))</f>
        <v/>
      </c>
      <c r="H699" s="3"/>
    </row>
    <row r="700" spans="1:8" x14ac:dyDescent="0.3">
      <c r="A700" t="str">
        <f>IF(C700="","","Allievo "&amp;COUNTIF($C$2:C700,C700))</f>
        <v/>
      </c>
      <c r="H700" s="3"/>
    </row>
    <row r="701" spans="1:8" x14ac:dyDescent="0.3">
      <c r="A701" t="str">
        <f>IF(C701="","","Allievo "&amp;COUNTIF($C$2:C701,C701))</f>
        <v/>
      </c>
      <c r="H701" s="3"/>
    </row>
    <row r="702" spans="1:8" x14ac:dyDescent="0.3">
      <c r="A702" t="str">
        <f>IF(C702="","","Allievo "&amp;COUNTIF($C$2:C702,C702))</f>
        <v/>
      </c>
      <c r="H702" s="3"/>
    </row>
    <row r="703" spans="1:8" x14ac:dyDescent="0.3">
      <c r="A703" t="str">
        <f>IF(C703="","","Allievo "&amp;COUNTIF($C$2:C703,C703))</f>
        <v/>
      </c>
      <c r="H703" s="3"/>
    </row>
    <row r="704" spans="1:8" x14ac:dyDescent="0.3">
      <c r="A704" t="str">
        <f>IF(C704="","","Allievo "&amp;COUNTIF($C$2:C704,C704))</f>
        <v/>
      </c>
      <c r="H704" s="3"/>
    </row>
    <row r="705" spans="1:8" x14ac:dyDescent="0.3">
      <c r="A705" t="str">
        <f>IF(C705="","","Allievo "&amp;COUNTIF($C$2:C705,C705))</f>
        <v/>
      </c>
      <c r="H705" s="3"/>
    </row>
    <row r="706" spans="1:8" x14ac:dyDescent="0.3">
      <c r="A706" t="str">
        <f>IF(C706="","","Allievo "&amp;COUNTIF($C$2:C706,C706))</f>
        <v/>
      </c>
      <c r="H706" s="3"/>
    </row>
    <row r="707" spans="1:8" x14ac:dyDescent="0.3">
      <c r="A707" t="str">
        <f>IF(C707="","","Allievo "&amp;COUNTIF($C$2:C707,C707))</f>
        <v/>
      </c>
      <c r="H707" s="3"/>
    </row>
    <row r="708" spans="1:8" x14ac:dyDescent="0.3">
      <c r="A708" t="str">
        <f>IF(C708="","","Allievo "&amp;COUNTIF($C$2:C708,C708))</f>
        <v/>
      </c>
      <c r="H708" s="3"/>
    </row>
    <row r="709" spans="1:8" x14ac:dyDescent="0.3">
      <c r="A709" t="str">
        <f>IF(C709="","","Allievo "&amp;COUNTIF($C$2:C709,C709))</f>
        <v/>
      </c>
      <c r="H709" s="3"/>
    </row>
    <row r="710" spans="1:8" x14ac:dyDescent="0.3">
      <c r="A710" t="str">
        <f>IF(C710="","","Allievo "&amp;COUNTIF($C$2:C710,C710))</f>
        <v/>
      </c>
      <c r="H710" s="3"/>
    </row>
    <row r="711" spans="1:8" x14ac:dyDescent="0.3">
      <c r="A711" t="str">
        <f>IF(C711="","","Allievo "&amp;COUNTIF($C$2:C711,C711))</f>
        <v/>
      </c>
      <c r="H711" s="3"/>
    </row>
    <row r="712" spans="1:8" x14ac:dyDescent="0.3">
      <c r="A712" t="str">
        <f>IF(C712="","","Allievo "&amp;COUNTIF($C$2:C712,C712))</f>
        <v/>
      </c>
      <c r="H712" s="3"/>
    </row>
    <row r="713" spans="1:8" x14ac:dyDescent="0.3">
      <c r="A713" t="str">
        <f>IF(C713="","","Allievo "&amp;COUNTIF($C$2:C713,C713))</f>
        <v/>
      </c>
      <c r="H713" s="3"/>
    </row>
    <row r="714" spans="1:8" x14ac:dyDescent="0.3">
      <c r="A714" t="str">
        <f>IF(C714="","","Allievo "&amp;COUNTIF($C$2:C714,C714))</f>
        <v/>
      </c>
      <c r="H714" s="3"/>
    </row>
    <row r="715" spans="1:8" x14ac:dyDescent="0.3">
      <c r="A715" t="str">
        <f>IF(C715="","","Allievo "&amp;COUNTIF($C$2:C715,C715))</f>
        <v/>
      </c>
      <c r="H715" s="3"/>
    </row>
    <row r="716" spans="1:8" x14ac:dyDescent="0.3">
      <c r="A716" t="str">
        <f>IF(C716="","","Allievo "&amp;COUNTIF($C$2:C716,C716))</f>
        <v/>
      </c>
      <c r="H716" s="3"/>
    </row>
    <row r="717" spans="1:8" x14ac:dyDescent="0.3">
      <c r="A717" t="str">
        <f>IF(C717="","","Allievo "&amp;COUNTIF($C$2:C717,C717))</f>
        <v/>
      </c>
      <c r="H717" s="3"/>
    </row>
    <row r="718" spans="1:8" x14ac:dyDescent="0.3">
      <c r="A718" t="str">
        <f>IF(C718="","","Allievo "&amp;COUNTIF($C$2:C718,C718))</f>
        <v/>
      </c>
      <c r="H718" s="3"/>
    </row>
    <row r="719" spans="1:8" x14ac:dyDescent="0.3">
      <c r="A719" t="str">
        <f>IF(C719="","","Allievo "&amp;COUNTIF($C$2:C719,C719))</f>
        <v/>
      </c>
      <c r="H719" s="3"/>
    </row>
    <row r="720" spans="1:8" x14ac:dyDescent="0.3">
      <c r="A720" t="str">
        <f>IF(C720="","","Allievo "&amp;COUNTIF($C$2:C720,C720))</f>
        <v/>
      </c>
      <c r="H720" s="3"/>
    </row>
    <row r="721" spans="1:8" x14ac:dyDescent="0.3">
      <c r="A721" t="str">
        <f>IF(C721="","","Allievo "&amp;COUNTIF($C$2:C721,C721))</f>
        <v/>
      </c>
      <c r="H721" s="3"/>
    </row>
    <row r="722" spans="1:8" x14ac:dyDescent="0.3">
      <c r="A722" t="str">
        <f>IF(C722="","","Allievo "&amp;COUNTIF($C$2:C722,C722))</f>
        <v/>
      </c>
      <c r="H722" s="3"/>
    </row>
    <row r="723" spans="1:8" x14ac:dyDescent="0.3">
      <c r="A723" t="str">
        <f>IF(C723="","","Allievo "&amp;COUNTIF($C$2:C723,C723))</f>
        <v/>
      </c>
      <c r="H723" s="3"/>
    </row>
    <row r="724" spans="1:8" x14ac:dyDescent="0.3">
      <c r="A724" t="str">
        <f>IF(C724="","","Allievo "&amp;COUNTIF($C$2:C724,C724))</f>
        <v/>
      </c>
      <c r="H724" s="3"/>
    </row>
    <row r="725" spans="1:8" x14ac:dyDescent="0.3">
      <c r="A725" t="str">
        <f>IF(C725="","","Allievo "&amp;COUNTIF($C$2:C725,C725))</f>
        <v/>
      </c>
      <c r="H725" s="3"/>
    </row>
    <row r="726" spans="1:8" x14ac:dyDescent="0.3">
      <c r="A726" t="str">
        <f>IF(C726="","","Allievo "&amp;COUNTIF($C$2:C726,C726))</f>
        <v/>
      </c>
      <c r="H726" s="3"/>
    </row>
    <row r="727" spans="1:8" x14ac:dyDescent="0.3">
      <c r="A727" t="str">
        <f>IF(C727="","","Allievo "&amp;COUNTIF($C$2:C727,C727))</f>
        <v/>
      </c>
      <c r="H727" s="3"/>
    </row>
    <row r="728" spans="1:8" x14ac:dyDescent="0.3">
      <c r="A728" t="str">
        <f>IF(C728="","","Allievo "&amp;COUNTIF($C$2:C728,C728))</f>
        <v/>
      </c>
      <c r="H728" s="3"/>
    </row>
    <row r="729" spans="1:8" x14ac:dyDescent="0.3">
      <c r="A729" t="str">
        <f>IF(C729="","","Allievo "&amp;COUNTIF($C$2:C729,C729))</f>
        <v/>
      </c>
      <c r="H729" s="3"/>
    </row>
    <row r="730" spans="1:8" x14ac:dyDescent="0.3">
      <c r="A730" t="str">
        <f>IF(C730="","","Allievo "&amp;COUNTIF($C$2:C730,C730))</f>
        <v/>
      </c>
      <c r="H730" s="3"/>
    </row>
    <row r="731" spans="1:8" x14ac:dyDescent="0.3">
      <c r="A731" t="str">
        <f>IF(C731="","","Allievo "&amp;COUNTIF($C$2:C731,C731))</f>
        <v/>
      </c>
      <c r="H731" s="3"/>
    </row>
    <row r="732" spans="1:8" x14ac:dyDescent="0.3">
      <c r="A732" t="str">
        <f>IF(C732="","","Allievo "&amp;COUNTIF($C$2:C732,C732))</f>
        <v/>
      </c>
      <c r="H732" s="3"/>
    </row>
    <row r="733" spans="1:8" x14ac:dyDescent="0.3">
      <c r="A733" t="str">
        <f>IF(C733="","","Allievo "&amp;COUNTIF($C$2:C733,C733))</f>
        <v/>
      </c>
      <c r="H733" s="3"/>
    </row>
    <row r="734" spans="1:8" x14ac:dyDescent="0.3">
      <c r="A734" t="str">
        <f>IF(C734="","","Allievo "&amp;COUNTIF($C$2:C734,C734))</f>
        <v/>
      </c>
      <c r="H734" s="3"/>
    </row>
    <row r="735" spans="1:8" x14ac:dyDescent="0.3">
      <c r="A735" t="str">
        <f>IF(C735="","","Allievo "&amp;COUNTIF($C$2:C735,C735))</f>
        <v/>
      </c>
      <c r="H735" s="3"/>
    </row>
    <row r="736" spans="1:8" x14ac:dyDescent="0.3">
      <c r="A736" t="str">
        <f>IF(C736="","","Allievo "&amp;COUNTIF($C$2:C736,C736))</f>
        <v/>
      </c>
      <c r="H736" s="3"/>
    </row>
    <row r="737" spans="1:8" x14ac:dyDescent="0.3">
      <c r="A737" t="str">
        <f>IF(C737="","","Allievo "&amp;COUNTIF($C$2:C737,C737))</f>
        <v/>
      </c>
      <c r="H737" s="3"/>
    </row>
    <row r="738" spans="1:8" x14ac:dyDescent="0.3">
      <c r="A738" t="str">
        <f>IF(C738="","","Allievo "&amp;COUNTIF($C$2:C738,C738))</f>
        <v/>
      </c>
      <c r="H738" s="3"/>
    </row>
    <row r="739" spans="1:8" x14ac:dyDescent="0.3">
      <c r="A739" t="str">
        <f>IF(C739="","","Allievo "&amp;COUNTIF($C$2:C739,C739))</f>
        <v/>
      </c>
      <c r="H739" s="3"/>
    </row>
    <row r="740" spans="1:8" x14ac:dyDescent="0.3">
      <c r="A740" t="str">
        <f>IF(C740="","","Allievo "&amp;COUNTIF($C$2:C740,C740))</f>
        <v/>
      </c>
      <c r="H740" s="3"/>
    </row>
    <row r="741" spans="1:8" x14ac:dyDescent="0.3">
      <c r="A741" t="str">
        <f>IF(C741="","","Allievo "&amp;COUNTIF($C$2:C741,C741))</f>
        <v/>
      </c>
      <c r="H741" s="3"/>
    </row>
    <row r="742" spans="1:8" x14ac:dyDescent="0.3">
      <c r="A742" t="str">
        <f>IF(C742="","","Allievo "&amp;COUNTIF($C$2:C742,C742))</f>
        <v/>
      </c>
      <c r="H742" s="3"/>
    </row>
    <row r="743" spans="1:8" x14ac:dyDescent="0.3">
      <c r="A743" t="str">
        <f>IF(C743="","","Allievo "&amp;COUNTIF($C$2:C743,C743))</f>
        <v/>
      </c>
      <c r="H743" s="3"/>
    </row>
    <row r="744" spans="1:8" x14ac:dyDescent="0.3">
      <c r="A744" t="str">
        <f>IF(C744="","","Allievo "&amp;COUNTIF($C$2:C744,C744))</f>
        <v/>
      </c>
      <c r="H744" s="3"/>
    </row>
    <row r="745" spans="1:8" x14ac:dyDescent="0.3">
      <c r="A745" t="str">
        <f>IF(C745="","","Allievo "&amp;COUNTIF($C$2:C745,C745))</f>
        <v/>
      </c>
      <c r="H745" s="3"/>
    </row>
    <row r="746" spans="1:8" x14ac:dyDescent="0.3">
      <c r="A746" t="str">
        <f>IF(C746="","","Allievo "&amp;COUNTIF($C$2:C746,C746))</f>
        <v/>
      </c>
      <c r="H746" s="3"/>
    </row>
    <row r="747" spans="1:8" x14ac:dyDescent="0.3">
      <c r="A747" t="str">
        <f>IF(C747="","","Allievo "&amp;COUNTIF($C$2:C747,C747))</f>
        <v/>
      </c>
      <c r="H747" s="3"/>
    </row>
    <row r="748" spans="1:8" x14ac:dyDescent="0.3">
      <c r="A748" t="str">
        <f>IF(C748="","","Allievo "&amp;COUNTIF($C$2:C748,C748))</f>
        <v/>
      </c>
      <c r="H748" s="3"/>
    </row>
    <row r="749" spans="1:8" x14ac:dyDescent="0.3">
      <c r="A749" t="str">
        <f>IF(C749="","","Allievo "&amp;COUNTIF($C$2:C749,C749))</f>
        <v/>
      </c>
      <c r="H749" s="3"/>
    </row>
    <row r="750" spans="1:8" x14ac:dyDescent="0.3">
      <c r="A750" t="str">
        <f>IF(C750="","","Allievo "&amp;COUNTIF($C$2:C750,C750))</f>
        <v/>
      </c>
      <c r="H750" s="3"/>
    </row>
    <row r="751" spans="1:8" x14ac:dyDescent="0.3">
      <c r="A751" t="str">
        <f>IF(C751="","","Allievo "&amp;COUNTIF($C$2:C751,C751))</f>
        <v/>
      </c>
      <c r="H751" s="3"/>
    </row>
    <row r="752" spans="1:8" x14ac:dyDescent="0.3">
      <c r="A752" t="str">
        <f>IF(C752="","","Allievo "&amp;COUNTIF($C$2:C752,C752))</f>
        <v/>
      </c>
      <c r="H752" s="3"/>
    </row>
    <row r="753" spans="1:8" x14ac:dyDescent="0.3">
      <c r="A753" t="str">
        <f>IF(C753="","","Allievo "&amp;COUNTIF($C$2:C753,C753))</f>
        <v/>
      </c>
      <c r="H753" s="3"/>
    </row>
    <row r="754" spans="1:8" x14ac:dyDescent="0.3">
      <c r="A754" t="str">
        <f>IF(C754="","","Allievo "&amp;COUNTIF($C$2:C754,C754))</f>
        <v/>
      </c>
      <c r="H754" s="3"/>
    </row>
    <row r="755" spans="1:8" x14ac:dyDescent="0.3">
      <c r="A755" t="str">
        <f>IF(C755="","","Allievo "&amp;COUNTIF($C$2:C755,C755))</f>
        <v/>
      </c>
      <c r="H755" s="3"/>
    </row>
    <row r="756" spans="1:8" x14ac:dyDescent="0.3">
      <c r="A756" t="str">
        <f>IF(C756="","","Allievo "&amp;COUNTIF($C$2:C756,C756))</f>
        <v/>
      </c>
      <c r="H756" s="3"/>
    </row>
    <row r="757" spans="1:8" x14ac:dyDescent="0.3">
      <c r="A757" t="str">
        <f>IF(C757="","","Allievo "&amp;COUNTIF($C$2:C757,C757))</f>
        <v/>
      </c>
      <c r="H757" s="3"/>
    </row>
    <row r="758" spans="1:8" x14ac:dyDescent="0.3">
      <c r="A758" t="str">
        <f>IF(C758="","","Allievo "&amp;COUNTIF($C$2:C758,C758))</f>
        <v/>
      </c>
      <c r="H758" s="3"/>
    </row>
    <row r="759" spans="1:8" x14ac:dyDescent="0.3">
      <c r="A759" t="str">
        <f>IF(C759="","","Allievo "&amp;COUNTIF($C$2:C759,C759))</f>
        <v/>
      </c>
      <c r="H759" s="3"/>
    </row>
    <row r="760" spans="1:8" x14ac:dyDescent="0.3">
      <c r="A760" t="str">
        <f>IF(C760="","","Allievo "&amp;COUNTIF($C$2:C760,C760))</f>
        <v/>
      </c>
      <c r="H760" s="3"/>
    </row>
    <row r="761" spans="1:8" x14ac:dyDescent="0.3">
      <c r="A761" t="str">
        <f>IF(C761="","","Allievo "&amp;COUNTIF($C$2:C761,C761))</f>
        <v/>
      </c>
      <c r="H761" s="3"/>
    </row>
    <row r="762" spans="1:8" x14ac:dyDescent="0.3">
      <c r="A762" t="str">
        <f>IF(C762="","","Allievo "&amp;COUNTIF($C$2:C762,C762))</f>
        <v/>
      </c>
      <c r="H762" s="3"/>
    </row>
    <row r="763" spans="1:8" x14ac:dyDescent="0.3">
      <c r="A763" t="str">
        <f>IF(C763="","","Allievo "&amp;COUNTIF($C$2:C763,C763))</f>
        <v/>
      </c>
      <c r="H763" s="3"/>
    </row>
    <row r="764" spans="1:8" x14ac:dyDescent="0.3">
      <c r="A764" t="str">
        <f>IF(C764="","","Allievo "&amp;COUNTIF($C$2:C764,C764))</f>
        <v/>
      </c>
      <c r="H764" s="3"/>
    </row>
    <row r="765" spans="1:8" x14ac:dyDescent="0.3">
      <c r="A765" t="str">
        <f>IF(C765="","","Allievo "&amp;COUNTIF($C$2:C765,C765))</f>
        <v/>
      </c>
      <c r="H765" s="3"/>
    </row>
    <row r="766" spans="1:8" x14ac:dyDescent="0.3">
      <c r="A766" t="str">
        <f>IF(C766="","","Allievo "&amp;COUNTIF($C$2:C766,C766))</f>
        <v/>
      </c>
      <c r="H766" s="3"/>
    </row>
    <row r="767" spans="1:8" x14ac:dyDescent="0.3">
      <c r="A767" t="str">
        <f>IF(C767="","","Allievo "&amp;COUNTIF($C$2:C767,C767))</f>
        <v/>
      </c>
      <c r="H767" s="3"/>
    </row>
    <row r="768" spans="1:8" x14ac:dyDescent="0.3">
      <c r="A768" t="str">
        <f>IF(C768="","","Allievo "&amp;COUNTIF($C$2:C768,C768))</f>
        <v/>
      </c>
      <c r="H768" s="3"/>
    </row>
    <row r="769" spans="1:8" x14ac:dyDescent="0.3">
      <c r="A769" t="str">
        <f>IF(C769="","","Allievo "&amp;COUNTIF($C$2:C769,C769))</f>
        <v/>
      </c>
      <c r="H769" s="3"/>
    </row>
    <row r="770" spans="1:8" x14ac:dyDescent="0.3">
      <c r="A770" t="str">
        <f>IF(C770="","","Allievo "&amp;COUNTIF($C$2:C770,C770))</f>
        <v/>
      </c>
      <c r="H770" s="3"/>
    </row>
    <row r="771" spans="1:8" x14ac:dyDescent="0.3">
      <c r="A771" t="str">
        <f>IF(C771="","","Allievo "&amp;COUNTIF($C$2:C771,C771))</f>
        <v/>
      </c>
      <c r="H771" s="3"/>
    </row>
    <row r="772" spans="1:8" x14ac:dyDescent="0.3">
      <c r="A772" t="str">
        <f>IF(C772="","","Allievo "&amp;COUNTIF($C$2:C772,C772))</f>
        <v/>
      </c>
      <c r="H772" s="3"/>
    </row>
    <row r="773" spans="1:8" x14ac:dyDescent="0.3">
      <c r="A773" t="str">
        <f>IF(C773="","","Allievo "&amp;COUNTIF($C$2:C773,C773))</f>
        <v/>
      </c>
      <c r="H773" s="3"/>
    </row>
    <row r="774" spans="1:8" x14ac:dyDescent="0.3">
      <c r="A774" t="str">
        <f>IF(C774="","","Allievo "&amp;COUNTIF($C$2:C774,C774))</f>
        <v/>
      </c>
      <c r="H774" s="3"/>
    </row>
    <row r="775" spans="1:8" x14ac:dyDescent="0.3">
      <c r="A775" t="str">
        <f>IF(C775="","","Allievo "&amp;COUNTIF($C$2:C775,C775))</f>
        <v/>
      </c>
      <c r="H775" s="3"/>
    </row>
    <row r="776" spans="1:8" x14ac:dyDescent="0.3">
      <c r="A776" t="str">
        <f>IF(C776="","","Allievo "&amp;COUNTIF($C$2:C776,C776))</f>
        <v/>
      </c>
      <c r="H776" s="3"/>
    </row>
    <row r="777" spans="1:8" x14ac:dyDescent="0.3">
      <c r="A777" t="str">
        <f>IF(C777="","","Allievo "&amp;COUNTIF($C$2:C777,C777))</f>
        <v/>
      </c>
      <c r="H777" s="3"/>
    </row>
    <row r="778" spans="1:8" x14ac:dyDescent="0.3">
      <c r="A778" t="str">
        <f>IF(C778="","","Allievo "&amp;COUNTIF($C$2:C778,C778))</f>
        <v/>
      </c>
      <c r="H778" s="3"/>
    </row>
    <row r="779" spans="1:8" x14ac:dyDescent="0.3">
      <c r="A779" t="str">
        <f>IF(C779="","","Allievo "&amp;COUNTIF($C$2:C779,C779))</f>
        <v/>
      </c>
      <c r="H779" s="3"/>
    </row>
    <row r="780" spans="1:8" x14ac:dyDescent="0.3">
      <c r="A780" t="str">
        <f>IF(C780="","","Allievo "&amp;COUNTIF($C$2:C780,C780))</f>
        <v/>
      </c>
      <c r="H780" s="3"/>
    </row>
    <row r="781" spans="1:8" x14ac:dyDescent="0.3">
      <c r="A781" t="str">
        <f>IF(C781="","","Allievo "&amp;COUNTIF($C$2:C781,C781))</f>
        <v/>
      </c>
      <c r="H781" s="3"/>
    </row>
    <row r="782" spans="1:8" x14ac:dyDescent="0.3">
      <c r="A782" t="str">
        <f>IF(C782="","","Allievo "&amp;COUNTIF($C$2:C782,C782))</f>
        <v/>
      </c>
      <c r="H782" s="3"/>
    </row>
    <row r="783" spans="1:8" x14ac:dyDescent="0.3">
      <c r="A783" t="str">
        <f>IF(C783="","","Allievo "&amp;COUNTIF($C$2:C783,C783))</f>
        <v/>
      </c>
      <c r="H783" s="3"/>
    </row>
    <row r="784" spans="1:8" x14ac:dyDescent="0.3">
      <c r="A784" t="str">
        <f>IF(C784="","","Allievo "&amp;COUNTIF($C$2:C784,C784))</f>
        <v/>
      </c>
      <c r="H784" s="3"/>
    </row>
    <row r="785" spans="1:8" x14ac:dyDescent="0.3">
      <c r="A785" t="str">
        <f>IF(C785="","","Allievo "&amp;COUNTIF($C$2:C785,C785))</f>
        <v/>
      </c>
      <c r="H785" s="3"/>
    </row>
    <row r="786" spans="1:8" x14ac:dyDescent="0.3">
      <c r="A786" t="str">
        <f>IF(C786="","","Allievo "&amp;COUNTIF($C$2:C786,C786))</f>
        <v/>
      </c>
      <c r="H786" s="3"/>
    </row>
    <row r="787" spans="1:8" x14ac:dyDescent="0.3">
      <c r="A787" t="str">
        <f>IF(C787="","","Allievo "&amp;COUNTIF($C$2:C787,C787))</f>
        <v/>
      </c>
      <c r="H787" s="3"/>
    </row>
    <row r="788" spans="1:8" x14ac:dyDescent="0.3">
      <c r="A788" t="str">
        <f>IF(C788="","","Allievo "&amp;COUNTIF($C$2:C788,C788))</f>
        <v/>
      </c>
      <c r="H788" s="3"/>
    </row>
    <row r="789" spans="1:8" x14ac:dyDescent="0.3">
      <c r="A789" t="str">
        <f>IF(C789="","","Allievo "&amp;COUNTIF($C$2:C789,C789))</f>
        <v/>
      </c>
      <c r="H789" s="3"/>
    </row>
    <row r="790" spans="1:8" x14ac:dyDescent="0.3">
      <c r="A790" t="str">
        <f>IF(C790="","","Allievo "&amp;COUNTIF($C$2:C790,C790))</f>
        <v/>
      </c>
      <c r="H790" s="3"/>
    </row>
    <row r="791" spans="1:8" x14ac:dyDescent="0.3">
      <c r="A791" t="str">
        <f>IF(C791="","","Allievo "&amp;COUNTIF($C$2:C791,C791))</f>
        <v/>
      </c>
      <c r="H791" s="3"/>
    </row>
    <row r="792" spans="1:8" x14ac:dyDescent="0.3">
      <c r="A792" t="str">
        <f>IF(C792="","","Allievo "&amp;COUNTIF($C$2:C792,C792))</f>
        <v/>
      </c>
      <c r="H792" s="3"/>
    </row>
    <row r="793" spans="1:8" x14ac:dyDescent="0.3">
      <c r="A793" t="str">
        <f>IF(C793="","","Allievo "&amp;COUNTIF($C$2:C793,C793))</f>
        <v/>
      </c>
      <c r="H793" s="3"/>
    </row>
    <row r="794" spans="1:8" x14ac:dyDescent="0.3">
      <c r="A794" t="str">
        <f>IF(C794="","","Allievo "&amp;COUNTIF($C$2:C794,C794))</f>
        <v/>
      </c>
      <c r="H794" s="3"/>
    </row>
    <row r="795" spans="1:8" x14ac:dyDescent="0.3">
      <c r="A795" t="str">
        <f>IF(C795="","","Allievo "&amp;COUNTIF($C$2:C795,C795))</f>
        <v/>
      </c>
      <c r="H795" s="3"/>
    </row>
    <row r="796" spans="1:8" x14ac:dyDescent="0.3">
      <c r="A796" t="str">
        <f>IF(C796="","","Allievo "&amp;COUNTIF($C$2:C796,C796))</f>
        <v/>
      </c>
      <c r="H796" s="3"/>
    </row>
    <row r="797" spans="1:8" x14ac:dyDescent="0.3">
      <c r="A797" t="str">
        <f>IF(C797="","","Allievo "&amp;COUNTIF($C$2:C797,C797))</f>
        <v/>
      </c>
      <c r="H797" s="3"/>
    </row>
    <row r="798" spans="1:8" x14ac:dyDescent="0.3">
      <c r="A798" t="str">
        <f>IF(C798="","","Allievo "&amp;COUNTIF($C$2:C798,C798))</f>
        <v/>
      </c>
      <c r="H798" s="3"/>
    </row>
    <row r="799" spans="1:8" x14ac:dyDescent="0.3">
      <c r="A799" t="str">
        <f>IF(C799="","","Allievo "&amp;COUNTIF($C$2:C799,C799))</f>
        <v/>
      </c>
      <c r="H799" s="3"/>
    </row>
    <row r="800" spans="1:8" x14ac:dyDescent="0.3">
      <c r="A800" t="str">
        <f>IF(C800="","","Allievo "&amp;COUNTIF($C$2:C800,C800))</f>
        <v/>
      </c>
      <c r="H800" s="3"/>
    </row>
    <row r="801" spans="1:8" x14ac:dyDescent="0.3">
      <c r="A801" t="str">
        <f>IF(C801="","","Allievo "&amp;COUNTIF($C$2:C801,C801))</f>
        <v/>
      </c>
      <c r="H801" s="3"/>
    </row>
    <row r="802" spans="1:8" x14ac:dyDescent="0.3">
      <c r="A802" t="str">
        <f>IF(C802="","","Allievo "&amp;COUNTIF($C$2:C802,C802))</f>
        <v/>
      </c>
      <c r="H802" s="3"/>
    </row>
    <row r="803" spans="1:8" x14ac:dyDescent="0.3">
      <c r="A803" t="str">
        <f>IF(C803="","","Allievo "&amp;COUNTIF($C$2:C803,C803))</f>
        <v/>
      </c>
      <c r="H803" s="3"/>
    </row>
    <row r="804" spans="1:8" x14ac:dyDescent="0.3">
      <c r="A804" t="str">
        <f>IF(C804="","","Allievo "&amp;COUNTIF($C$2:C804,C804))</f>
        <v/>
      </c>
      <c r="H804" s="3"/>
    </row>
    <row r="805" spans="1:8" x14ac:dyDescent="0.3">
      <c r="A805" t="str">
        <f>IF(C805="","","Allievo "&amp;COUNTIF($C$2:C805,C805))</f>
        <v/>
      </c>
      <c r="H805" s="3"/>
    </row>
    <row r="806" spans="1:8" x14ac:dyDescent="0.3">
      <c r="A806" t="str">
        <f>IF(C806="","","Allievo "&amp;COUNTIF($C$2:C806,C806))</f>
        <v/>
      </c>
      <c r="H806" s="3"/>
    </row>
    <row r="807" spans="1:8" x14ac:dyDescent="0.3">
      <c r="A807" t="str">
        <f>IF(C807="","","Allievo "&amp;COUNTIF($C$2:C807,C807))</f>
        <v/>
      </c>
      <c r="H807" s="3"/>
    </row>
    <row r="808" spans="1:8" x14ac:dyDescent="0.3">
      <c r="A808" t="str">
        <f>IF(C808="","","Allievo "&amp;COUNTIF($C$2:C808,C808))</f>
        <v/>
      </c>
      <c r="H808" s="3"/>
    </row>
    <row r="809" spans="1:8" x14ac:dyDescent="0.3">
      <c r="A809" t="str">
        <f>IF(C809="","","Allievo "&amp;COUNTIF($C$2:C809,C809))</f>
        <v/>
      </c>
      <c r="H809" s="3"/>
    </row>
    <row r="810" spans="1:8" x14ac:dyDescent="0.3">
      <c r="A810" t="str">
        <f>IF(C810="","","Allievo "&amp;COUNTIF($C$2:C810,C810))</f>
        <v/>
      </c>
      <c r="H810" s="3"/>
    </row>
    <row r="811" spans="1:8" x14ac:dyDescent="0.3">
      <c r="A811" t="str">
        <f>IF(C811="","","Allievo "&amp;COUNTIF($C$2:C811,C811))</f>
        <v/>
      </c>
      <c r="H811" s="3"/>
    </row>
    <row r="812" spans="1:8" x14ac:dyDescent="0.3">
      <c r="A812" t="str">
        <f>IF(C812="","","Allievo "&amp;COUNTIF($C$2:C812,C812))</f>
        <v/>
      </c>
      <c r="H812" s="3"/>
    </row>
    <row r="813" spans="1:8" x14ac:dyDescent="0.3">
      <c r="A813" t="str">
        <f>IF(C813="","","Allievo "&amp;COUNTIF($C$2:C813,C813))</f>
        <v/>
      </c>
      <c r="H813" s="3"/>
    </row>
    <row r="814" spans="1:8" x14ac:dyDescent="0.3">
      <c r="A814" t="str">
        <f>IF(C814="","","Allievo "&amp;COUNTIF($C$2:C814,C814))</f>
        <v/>
      </c>
      <c r="H814" s="3"/>
    </row>
    <row r="815" spans="1:8" x14ac:dyDescent="0.3">
      <c r="A815" t="str">
        <f>IF(C815="","","Allievo "&amp;COUNTIF($C$2:C815,C815))</f>
        <v/>
      </c>
      <c r="H815" s="3"/>
    </row>
    <row r="816" spans="1:8" x14ac:dyDescent="0.3">
      <c r="A816" t="str">
        <f>IF(C816="","","Allievo "&amp;COUNTIF($C$2:C816,C816))</f>
        <v/>
      </c>
      <c r="H816" s="3"/>
    </row>
    <row r="817" spans="1:8" x14ac:dyDescent="0.3">
      <c r="A817" t="str">
        <f>IF(C817="","","Allievo "&amp;COUNTIF($C$2:C817,C817))</f>
        <v/>
      </c>
      <c r="H817" s="3"/>
    </row>
    <row r="818" spans="1:8" x14ac:dyDescent="0.3">
      <c r="A818" t="str">
        <f>IF(C818="","","Allievo "&amp;COUNTIF($C$2:C818,C818))</f>
        <v/>
      </c>
      <c r="H818" s="3"/>
    </row>
    <row r="819" spans="1:8" x14ac:dyDescent="0.3">
      <c r="A819" t="str">
        <f>IF(C819="","","Allievo "&amp;COUNTIF($C$2:C819,C819))</f>
        <v/>
      </c>
      <c r="H819" s="3"/>
    </row>
    <row r="820" spans="1:8" x14ac:dyDescent="0.3">
      <c r="A820" t="str">
        <f>IF(C820="","","Allievo "&amp;COUNTIF($C$2:C820,C820))</f>
        <v/>
      </c>
      <c r="H820" s="3"/>
    </row>
    <row r="821" spans="1:8" x14ac:dyDescent="0.3">
      <c r="A821" t="str">
        <f>IF(C821="","","Allievo "&amp;COUNTIF($C$2:C821,C821))</f>
        <v/>
      </c>
      <c r="H821" s="3"/>
    </row>
    <row r="822" spans="1:8" x14ac:dyDescent="0.3">
      <c r="A822" t="str">
        <f>IF(C822="","","Allievo "&amp;COUNTIF($C$2:C822,C822))</f>
        <v/>
      </c>
      <c r="H822" s="3"/>
    </row>
    <row r="823" spans="1:8" x14ac:dyDescent="0.3">
      <c r="A823" t="str">
        <f>IF(C823="","","Allievo "&amp;COUNTIF($C$2:C823,C823))</f>
        <v/>
      </c>
      <c r="H823" s="3"/>
    </row>
    <row r="824" spans="1:8" x14ac:dyDescent="0.3">
      <c r="A824" t="str">
        <f>IF(C824="","","Allievo "&amp;COUNTIF($C$2:C824,C824))</f>
        <v/>
      </c>
      <c r="H824" s="3"/>
    </row>
    <row r="825" spans="1:8" x14ac:dyDescent="0.3">
      <c r="A825" t="str">
        <f>IF(C825="","","Allievo "&amp;COUNTIF($C$2:C825,C825))</f>
        <v/>
      </c>
      <c r="H825" s="3"/>
    </row>
    <row r="826" spans="1:8" x14ac:dyDescent="0.3">
      <c r="A826" t="str">
        <f>IF(C826="","","Allievo "&amp;COUNTIF($C$2:C826,C826))</f>
        <v/>
      </c>
      <c r="H826" s="3"/>
    </row>
    <row r="827" spans="1:8" x14ac:dyDescent="0.3">
      <c r="A827" t="str">
        <f>IF(C827="","","Allievo "&amp;COUNTIF($C$2:C827,C827))</f>
        <v/>
      </c>
      <c r="H827" s="3"/>
    </row>
    <row r="828" spans="1:8" x14ac:dyDescent="0.3">
      <c r="A828" t="str">
        <f>IF(C828="","","Allievo "&amp;COUNTIF($C$2:C828,C828))</f>
        <v/>
      </c>
      <c r="H828" s="3"/>
    </row>
    <row r="829" spans="1:8" x14ac:dyDescent="0.3">
      <c r="A829" t="str">
        <f>IF(C829="","","Allievo "&amp;COUNTIF($C$2:C829,C829))</f>
        <v/>
      </c>
      <c r="H829" s="3"/>
    </row>
    <row r="830" spans="1:8" x14ac:dyDescent="0.3">
      <c r="A830" t="str">
        <f>IF(C830="","","Allievo "&amp;COUNTIF($C$2:C830,C830))</f>
        <v/>
      </c>
      <c r="H830" s="3"/>
    </row>
    <row r="831" spans="1:8" x14ac:dyDescent="0.3">
      <c r="A831" t="str">
        <f>IF(C831="","","Allievo "&amp;COUNTIF($C$2:C831,C831))</f>
        <v/>
      </c>
      <c r="H831" s="3"/>
    </row>
    <row r="832" spans="1:8" x14ac:dyDescent="0.3">
      <c r="A832" t="str">
        <f>IF(C832="","","Allievo "&amp;COUNTIF($C$2:C832,C832))</f>
        <v/>
      </c>
      <c r="H832" s="3"/>
    </row>
    <row r="833" spans="1:8" x14ac:dyDescent="0.3">
      <c r="A833" t="str">
        <f>IF(C833="","","Allievo "&amp;COUNTIF($C$2:C833,C833))</f>
        <v/>
      </c>
      <c r="H833" s="3"/>
    </row>
    <row r="834" spans="1:8" x14ac:dyDescent="0.3">
      <c r="A834" t="str">
        <f>IF(C834="","","Allievo "&amp;COUNTIF($C$2:C834,C834))</f>
        <v/>
      </c>
      <c r="H834" s="3"/>
    </row>
    <row r="835" spans="1:8" x14ac:dyDescent="0.3">
      <c r="A835" t="str">
        <f>IF(C835="","","Allievo "&amp;COUNTIF($C$2:C835,C835))</f>
        <v/>
      </c>
      <c r="H835" s="3"/>
    </row>
    <row r="836" spans="1:8" x14ac:dyDescent="0.3">
      <c r="A836" t="str">
        <f>IF(C836="","","Allievo "&amp;COUNTIF($C$2:C836,C836))</f>
        <v/>
      </c>
      <c r="H836" s="3"/>
    </row>
    <row r="837" spans="1:8" x14ac:dyDescent="0.3">
      <c r="A837" t="str">
        <f>IF(C837="","","Allievo "&amp;COUNTIF($C$2:C837,C837))</f>
        <v/>
      </c>
      <c r="H837" s="3"/>
    </row>
    <row r="838" spans="1:8" x14ac:dyDescent="0.3">
      <c r="A838" t="str">
        <f>IF(C838="","","Allievo "&amp;COUNTIF($C$2:C838,C838))</f>
        <v/>
      </c>
      <c r="H838" s="3"/>
    </row>
    <row r="839" spans="1:8" x14ac:dyDescent="0.3">
      <c r="A839" t="str">
        <f>IF(C839="","","Allievo "&amp;COUNTIF($C$2:C839,C839))</f>
        <v/>
      </c>
      <c r="H839" s="3"/>
    </row>
    <row r="840" spans="1:8" x14ac:dyDescent="0.3">
      <c r="A840" t="str">
        <f>IF(C840="","","Allievo "&amp;COUNTIF($C$2:C840,C840))</f>
        <v/>
      </c>
      <c r="H840" s="3"/>
    </row>
    <row r="841" spans="1:8" x14ac:dyDescent="0.3">
      <c r="A841" t="str">
        <f>IF(C841="","","Allievo "&amp;COUNTIF($C$2:C841,C841))</f>
        <v/>
      </c>
      <c r="H841" s="3"/>
    </row>
    <row r="842" spans="1:8" x14ac:dyDescent="0.3">
      <c r="A842" t="str">
        <f>IF(C842="","","Allievo "&amp;COUNTIF($C$2:C842,C842))</f>
        <v/>
      </c>
      <c r="H842" s="3"/>
    </row>
    <row r="843" spans="1:8" x14ac:dyDescent="0.3">
      <c r="A843" t="str">
        <f>IF(C843="","","Allievo "&amp;COUNTIF($C$2:C843,C843))</f>
        <v/>
      </c>
      <c r="H843" s="3"/>
    </row>
    <row r="844" spans="1:8" x14ac:dyDescent="0.3">
      <c r="A844" t="str">
        <f>IF(C844="","","Allievo "&amp;COUNTIF($C$2:C844,C844))</f>
        <v/>
      </c>
      <c r="H844" s="3"/>
    </row>
    <row r="845" spans="1:8" x14ac:dyDescent="0.3">
      <c r="A845" t="str">
        <f>IF(C845="","","Allievo "&amp;COUNTIF($C$2:C845,C845))</f>
        <v/>
      </c>
      <c r="H845" s="3"/>
    </row>
    <row r="846" spans="1:8" x14ac:dyDescent="0.3">
      <c r="A846" t="str">
        <f>IF(C846="","","Allievo "&amp;COUNTIF($C$2:C846,C846))</f>
        <v/>
      </c>
      <c r="H846" s="3"/>
    </row>
    <row r="847" spans="1:8" x14ac:dyDescent="0.3">
      <c r="A847" t="str">
        <f>IF(C847="","","Allievo "&amp;COUNTIF($C$2:C847,C847))</f>
        <v/>
      </c>
      <c r="H847" s="3"/>
    </row>
    <row r="848" spans="1:8" x14ac:dyDescent="0.3">
      <c r="A848" t="str">
        <f>IF(C848="","","Allievo "&amp;COUNTIF($C$2:C848,C848))</f>
        <v/>
      </c>
      <c r="H848" s="3"/>
    </row>
    <row r="849" spans="1:8" x14ac:dyDescent="0.3">
      <c r="A849" t="str">
        <f>IF(C849="","","Allievo "&amp;COUNTIF($C$2:C849,C849))</f>
        <v/>
      </c>
      <c r="H849" s="3"/>
    </row>
    <row r="850" spans="1:8" x14ac:dyDescent="0.3">
      <c r="A850" t="str">
        <f>IF(C850="","","Allievo "&amp;COUNTIF($C$2:C850,C850))</f>
        <v/>
      </c>
      <c r="H850" s="3"/>
    </row>
    <row r="851" spans="1:8" x14ac:dyDescent="0.3">
      <c r="A851" t="str">
        <f>IF(C851="","","Allievo "&amp;COUNTIF($C$2:C851,C851))</f>
        <v/>
      </c>
      <c r="H851" s="3"/>
    </row>
    <row r="852" spans="1:8" x14ac:dyDescent="0.3">
      <c r="A852" t="str">
        <f>IF(C852="","","Allievo "&amp;COUNTIF($C$2:C852,C852))</f>
        <v/>
      </c>
      <c r="H852" s="3"/>
    </row>
    <row r="853" spans="1:8" x14ac:dyDescent="0.3">
      <c r="A853" t="str">
        <f>IF(C853="","","Allievo "&amp;COUNTIF($C$2:C853,C853))</f>
        <v/>
      </c>
      <c r="H853" s="3"/>
    </row>
    <row r="854" spans="1:8" x14ac:dyDescent="0.3">
      <c r="A854" t="str">
        <f>IF(C854="","","Allievo "&amp;COUNTIF($C$2:C854,C854))</f>
        <v/>
      </c>
      <c r="H854" s="3"/>
    </row>
    <row r="855" spans="1:8" x14ac:dyDescent="0.3">
      <c r="A855" t="str">
        <f>IF(C855="","","Allievo "&amp;COUNTIF($C$2:C855,C855))</f>
        <v/>
      </c>
      <c r="H855" s="3"/>
    </row>
    <row r="856" spans="1:8" x14ac:dyDescent="0.3">
      <c r="A856" t="str">
        <f>IF(C856="","","Allievo "&amp;COUNTIF($C$2:C856,C856))</f>
        <v/>
      </c>
      <c r="H856" s="3"/>
    </row>
    <row r="857" spans="1:8" x14ac:dyDescent="0.3">
      <c r="A857" t="str">
        <f>IF(C857="","","Allievo "&amp;COUNTIF($C$2:C857,C857))</f>
        <v/>
      </c>
      <c r="H857" s="3"/>
    </row>
    <row r="858" spans="1:8" x14ac:dyDescent="0.3">
      <c r="A858" t="str">
        <f>IF(C858="","","Allievo "&amp;COUNTIF($C$2:C858,C858))</f>
        <v/>
      </c>
      <c r="H858" s="3"/>
    </row>
    <row r="859" spans="1:8" x14ac:dyDescent="0.3">
      <c r="A859" t="str">
        <f>IF(C859="","","Allievo "&amp;COUNTIF($C$2:C859,C859))</f>
        <v/>
      </c>
      <c r="H859" s="3"/>
    </row>
    <row r="860" spans="1:8" x14ac:dyDescent="0.3">
      <c r="A860" t="str">
        <f>IF(C860="","","Allievo "&amp;COUNTIF($C$2:C860,C860))</f>
        <v/>
      </c>
      <c r="H860" s="3"/>
    </row>
    <row r="861" spans="1:8" x14ac:dyDescent="0.3">
      <c r="A861" t="str">
        <f>IF(C861="","","Allievo "&amp;COUNTIF($C$2:C861,C861))</f>
        <v/>
      </c>
      <c r="H861" s="3"/>
    </row>
    <row r="862" spans="1:8" x14ac:dyDescent="0.3">
      <c r="A862" t="str">
        <f>IF(C862="","","Allievo "&amp;COUNTIF($C$2:C862,C862))</f>
        <v/>
      </c>
      <c r="H862" s="3"/>
    </row>
    <row r="863" spans="1:8" x14ac:dyDescent="0.3">
      <c r="A863" t="str">
        <f>IF(C863="","","Allievo "&amp;COUNTIF($C$2:C863,C863))</f>
        <v/>
      </c>
      <c r="H863" s="3"/>
    </row>
    <row r="864" spans="1:8" x14ac:dyDescent="0.3">
      <c r="A864" t="str">
        <f>IF(C864="","","Allievo "&amp;COUNTIF($C$2:C864,C864))</f>
        <v/>
      </c>
      <c r="H864" s="3"/>
    </row>
    <row r="865" spans="1:8" x14ac:dyDescent="0.3">
      <c r="A865" t="str">
        <f>IF(C865="","","Allievo "&amp;COUNTIF($C$2:C865,C865))</f>
        <v/>
      </c>
      <c r="H865" s="3"/>
    </row>
    <row r="866" spans="1:8" x14ac:dyDescent="0.3">
      <c r="A866" t="str">
        <f>IF(C866="","","Allievo "&amp;COUNTIF($C$2:C866,C866))</f>
        <v/>
      </c>
      <c r="H866" s="3"/>
    </row>
    <row r="867" spans="1:8" x14ac:dyDescent="0.3">
      <c r="A867" t="str">
        <f>IF(C867="","","Allievo "&amp;COUNTIF($C$2:C867,C867))</f>
        <v/>
      </c>
      <c r="H867" s="3"/>
    </row>
    <row r="868" spans="1:8" x14ac:dyDescent="0.3">
      <c r="A868" t="str">
        <f>IF(C868="","","Allievo "&amp;COUNTIF($C$2:C868,C868))</f>
        <v/>
      </c>
      <c r="H868" s="3"/>
    </row>
    <row r="869" spans="1:8" x14ac:dyDescent="0.3">
      <c r="A869" t="str">
        <f>IF(C869="","","Allievo "&amp;COUNTIF($C$2:C869,C869))</f>
        <v/>
      </c>
      <c r="H869" s="3"/>
    </row>
    <row r="870" spans="1:8" x14ac:dyDescent="0.3">
      <c r="A870" t="str">
        <f>IF(C870="","","Allievo "&amp;COUNTIF($C$2:C870,C870))</f>
        <v/>
      </c>
      <c r="H870" s="3"/>
    </row>
    <row r="871" spans="1:8" x14ac:dyDescent="0.3">
      <c r="A871" t="str">
        <f>IF(C871="","","Allievo "&amp;COUNTIF($C$2:C871,C871))</f>
        <v/>
      </c>
      <c r="H871" s="3"/>
    </row>
    <row r="872" spans="1:8" x14ac:dyDescent="0.3">
      <c r="A872" t="str">
        <f>IF(C872="","","Allievo "&amp;COUNTIF($C$2:C872,C872))</f>
        <v/>
      </c>
      <c r="H872" s="3"/>
    </row>
    <row r="873" spans="1:8" x14ac:dyDescent="0.3">
      <c r="A873" t="str">
        <f>IF(C873="","","Allievo "&amp;COUNTIF($C$2:C873,C873))</f>
        <v/>
      </c>
      <c r="H873" s="3"/>
    </row>
    <row r="874" spans="1:8" x14ac:dyDescent="0.3">
      <c r="A874" t="str">
        <f>IF(C874="","","Allievo "&amp;COUNTIF($C$2:C874,C874))</f>
        <v/>
      </c>
      <c r="H874" s="3"/>
    </row>
    <row r="875" spans="1:8" x14ac:dyDescent="0.3">
      <c r="A875" t="str">
        <f>IF(C875="","","Allievo "&amp;COUNTIF($C$2:C875,C875))</f>
        <v/>
      </c>
      <c r="H875" s="3"/>
    </row>
    <row r="876" spans="1:8" x14ac:dyDescent="0.3">
      <c r="A876" t="str">
        <f>IF(C876="","","Allievo "&amp;COUNTIF($C$2:C876,C876))</f>
        <v/>
      </c>
      <c r="H876" s="3"/>
    </row>
    <row r="877" spans="1:8" x14ac:dyDescent="0.3">
      <c r="A877" t="str">
        <f>IF(C877="","","Allievo "&amp;COUNTIF($C$2:C877,C877))</f>
        <v/>
      </c>
      <c r="H877" s="3"/>
    </row>
    <row r="878" spans="1:8" x14ac:dyDescent="0.3">
      <c r="A878" t="str">
        <f>IF(C878="","","Allievo "&amp;COUNTIF($C$2:C878,C878))</f>
        <v/>
      </c>
      <c r="H878" s="3"/>
    </row>
    <row r="879" spans="1:8" x14ac:dyDescent="0.3">
      <c r="A879" t="str">
        <f>IF(C879="","","Allievo "&amp;COUNTIF($C$2:C879,C879))</f>
        <v/>
      </c>
      <c r="H879" s="3"/>
    </row>
    <row r="880" spans="1:8" x14ac:dyDescent="0.3">
      <c r="A880" t="str">
        <f>IF(C880="","","Allievo "&amp;COUNTIF($C$2:C880,C880))</f>
        <v/>
      </c>
      <c r="H880" s="3"/>
    </row>
    <row r="881" spans="1:8" x14ac:dyDescent="0.3">
      <c r="A881" t="str">
        <f>IF(C881="","","Allievo "&amp;COUNTIF($C$2:C881,C881))</f>
        <v/>
      </c>
      <c r="H881" s="3"/>
    </row>
    <row r="882" spans="1:8" x14ac:dyDescent="0.3">
      <c r="A882" t="str">
        <f>IF(C882="","","Allievo "&amp;COUNTIF($C$2:C882,C882))</f>
        <v/>
      </c>
      <c r="H882" s="3"/>
    </row>
    <row r="883" spans="1:8" x14ac:dyDescent="0.3">
      <c r="A883" t="str">
        <f>IF(C883="","","Allievo "&amp;COUNTIF($C$2:C883,C883))</f>
        <v/>
      </c>
      <c r="H883" s="3"/>
    </row>
    <row r="884" spans="1:8" x14ac:dyDescent="0.3">
      <c r="A884" t="str">
        <f>IF(C884="","","Allievo "&amp;COUNTIF($C$2:C884,C884))</f>
        <v/>
      </c>
      <c r="H884" s="3"/>
    </row>
    <row r="885" spans="1:8" x14ac:dyDescent="0.3">
      <c r="A885" t="str">
        <f>IF(C885="","","Allievo "&amp;COUNTIF($C$2:C885,C885))</f>
        <v/>
      </c>
      <c r="H885" s="3"/>
    </row>
    <row r="886" spans="1:8" x14ac:dyDescent="0.3">
      <c r="A886" t="str">
        <f>IF(C886="","","Allievo "&amp;COUNTIF($C$2:C886,C886))</f>
        <v/>
      </c>
      <c r="H886" s="3"/>
    </row>
    <row r="887" spans="1:8" x14ac:dyDescent="0.3">
      <c r="A887" t="str">
        <f>IF(C887="","","Allievo "&amp;COUNTIF($C$2:C887,C887))</f>
        <v/>
      </c>
      <c r="H887" s="3"/>
    </row>
    <row r="888" spans="1:8" x14ac:dyDescent="0.3">
      <c r="A888" t="str">
        <f>IF(C888="","","Allievo "&amp;COUNTIF($C$2:C888,C888))</f>
        <v/>
      </c>
      <c r="H888" s="3"/>
    </row>
    <row r="889" spans="1:8" x14ac:dyDescent="0.3">
      <c r="A889" t="str">
        <f>IF(C889="","","Allievo "&amp;COUNTIF($C$2:C889,C889))</f>
        <v/>
      </c>
      <c r="H889" s="3"/>
    </row>
    <row r="890" spans="1:8" x14ac:dyDescent="0.3">
      <c r="A890" t="str">
        <f>IF(C890="","","Allievo "&amp;COUNTIF($C$2:C890,C890))</f>
        <v/>
      </c>
      <c r="H890" s="3"/>
    </row>
    <row r="891" spans="1:8" x14ac:dyDescent="0.3">
      <c r="A891" t="str">
        <f>IF(C891="","","Allievo "&amp;COUNTIF($C$2:C891,C891))</f>
        <v/>
      </c>
      <c r="H891" s="3"/>
    </row>
    <row r="892" spans="1:8" x14ac:dyDescent="0.3">
      <c r="A892" t="str">
        <f>IF(C892="","","Allievo "&amp;COUNTIF($C$2:C892,C892))</f>
        <v/>
      </c>
      <c r="H892" s="3"/>
    </row>
    <row r="893" spans="1:8" x14ac:dyDescent="0.3">
      <c r="A893" t="str">
        <f>IF(C893="","","Allievo "&amp;COUNTIF($C$2:C893,C893))</f>
        <v/>
      </c>
      <c r="H893" s="3"/>
    </row>
    <row r="894" spans="1:8" x14ac:dyDescent="0.3">
      <c r="A894" t="str">
        <f>IF(C894="","","Allievo "&amp;COUNTIF($C$2:C894,C894))</f>
        <v/>
      </c>
      <c r="H894" s="3"/>
    </row>
    <row r="895" spans="1:8" x14ac:dyDescent="0.3">
      <c r="A895" t="str">
        <f>IF(C895="","","Allievo "&amp;COUNTIF($C$2:C895,C895))</f>
        <v/>
      </c>
      <c r="H895" s="3"/>
    </row>
    <row r="896" spans="1:8" x14ac:dyDescent="0.3">
      <c r="A896" t="str">
        <f>IF(C896="","","Allievo "&amp;COUNTIF($C$2:C896,C896))</f>
        <v/>
      </c>
      <c r="H896" s="3"/>
    </row>
    <row r="897" spans="1:8" x14ac:dyDescent="0.3">
      <c r="A897" t="str">
        <f>IF(C897="","","Allievo "&amp;COUNTIF($C$2:C897,C897))</f>
        <v/>
      </c>
      <c r="H897" s="3"/>
    </row>
    <row r="898" spans="1:8" x14ac:dyDescent="0.3">
      <c r="A898" t="str">
        <f>IF(C898="","","Allievo "&amp;COUNTIF($C$2:C898,C898))</f>
        <v/>
      </c>
      <c r="H898" s="3"/>
    </row>
    <row r="899" spans="1:8" x14ac:dyDescent="0.3">
      <c r="A899" t="str">
        <f>IF(C899="","","Allievo "&amp;COUNTIF($C$2:C899,C899))</f>
        <v/>
      </c>
      <c r="H899" s="3"/>
    </row>
    <row r="900" spans="1:8" x14ac:dyDescent="0.3">
      <c r="A900" t="str">
        <f>IF(C900="","","Allievo "&amp;COUNTIF($C$2:C900,C900))</f>
        <v/>
      </c>
      <c r="H900" s="3"/>
    </row>
    <row r="901" spans="1:8" x14ac:dyDescent="0.3">
      <c r="A901" t="str">
        <f>IF(C901="","","Allievo "&amp;COUNTIF($C$2:C901,C901))</f>
        <v/>
      </c>
      <c r="H901" s="3"/>
    </row>
    <row r="902" spans="1:8" x14ac:dyDescent="0.3">
      <c r="A902" t="str">
        <f>IF(C902="","","Allievo "&amp;COUNTIF($C$2:C902,C902))</f>
        <v/>
      </c>
      <c r="H902" s="3"/>
    </row>
    <row r="903" spans="1:8" x14ac:dyDescent="0.3">
      <c r="A903" t="str">
        <f>IF(C903="","","Allievo "&amp;COUNTIF($C$2:C903,C903))</f>
        <v/>
      </c>
      <c r="H903" s="3"/>
    </row>
    <row r="904" spans="1:8" x14ac:dyDescent="0.3">
      <c r="A904" t="str">
        <f>IF(C904="","","Allievo "&amp;COUNTIF($C$2:C904,C904))</f>
        <v/>
      </c>
      <c r="H904" s="3"/>
    </row>
    <row r="905" spans="1:8" x14ac:dyDescent="0.3">
      <c r="A905" t="str">
        <f>IF(C905="","","Allievo "&amp;COUNTIF($C$2:C905,C905))</f>
        <v/>
      </c>
      <c r="H905" s="3"/>
    </row>
    <row r="906" spans="1:8" x14ac:dyDescent="0.3">
      <c r="A906" t="str">
        <f>IF(C906="","","Allievo "&amp;COUNTIF($C$2:C906,C906))</f>
        <v/>
      </c>
      <c r="H906" s="3"/>
    </row>
    <row r="907" spans="1:8" x14ac:dyDescent="0.3">
      <c r="A907" t="str">
        <f>IF(C907="","","Allievo "&amp;COUNTIF($C$2:C907,C907))</f>
        <v/>
      </c>
      <c r="H907" s="3"/>
    </row>
    <row r="908" spans="1:8" x14ac:dyDescent="0.3">
      <c r="A908" t="str">
        <f>IF(C908="","","Allievo "&amp;COUNTIF($C$2:C908,C908))</f>
        <v/>
      </c>
      <c r="H908" s="3"/>
    </row>
    <row r="909" spans="1:8" x14ac:dyDescent="0.3">
      <c r="A909" t="str">
        <f>IF(C909="","","Allievo "&amp;COUNTIF($C$2:C909,C909))</f>
        <v/>
      </c>
      <c r="H909" s="3"/>
    </row>
    <row r="910" spans="1:8" x14ac:dyDescent="0.3">
      <c r="A910" t="str">
        <f>IF(C910="","","Allievo "&amp;COUNTIF($C$2:C910,C910))</f>
        <v/>
      </c>
      <c r="H910" s="3"/>
    </row>
    <row r="911" spans="1:8" x14ac:dyDescent="0.3">
      <c r="A911" t="str">
        <f>IF(C911="","","Allievo "&amp;COUNTIF($C$2:C911,C911))</f>
        <v/>
      </c>
      <c r="H911" s="3"/>
    </row>
    <row r="912" spans="1:8" x14ac:dyDescent="0.3">
      <c r="A912" t="str">
        <f>IF(C912="","","Allievo "&amp;COUNTIF($C$2:C912,C912))</f>
        <v/>
      </c>
      <c r="H912" s="3"/>
    </row>
    <row r="913" spans="1:8" x14ac:dyDescent="0.3">
      <c r="A913" t="str">
        <f>IF(C913="","","Allievo "&amp;COUNTIF($C$2:C913,C913))</f>
        <v/>
      </c>
      <c r="H913" s="3"/>
    </row>
    <row r="914" spans="1:8" x14ac:dyDescent="0.3">
      <c r="A914" t="str">
        <f>IF(C914="","","Allievo "&amp;COUNTIF($C$2:C914,C914))</f>
        <v/>
      </c>
      <c r="H914" s="3"/>
    </row>
    <row r="915" spans="1:8" x14ac:dyDescent="0.3">
      <c r="A915" t="str">
        <f>IF(C915="","","Allievo "&amp;COUNTIF($C$2:C915,C915))</f>
        <v/>
      </c>
      <c r="H915" s="3"/>
    </row>
    <row r="916" spans="1:8" x14ac:dyDescent="0.3">
      <c r="A916" t="str">
        <f>IF(C916="","","Allievo "&amp;COUNTIF($C$2:C916,C916))</f>
        <v/>
      </c>
      <c r="H916" s="3"/>
    </row>
    <row r="917" spans="1:8" x14ac:dyDescent="0.3">
      <c r="A917" t="str">
        <f>IF(C917="","","Allievo "&amp;COUNTIF($C$2:C917,C917))</f>
        <v/>
      </c>
      <c r="H917" s="3"/>
    </row>
    <row r="918" spans="1:8" x14ac:dyDescent="0.3">
      <c r="A918" t="str">
        <f>IF(C918="","","Allievo "&amp;COUNTIF($C$2:C918,C918))</f>
        <v/>
      </c>
      <c r="H918" s="3"/>
    </row>
    <row r="919" spans="1:8" x14ac:dyDescent="0.3">
      <c r="A919" t="str">
        <f>IF(C919="","","Allievo "&amp;COUNTIF($C$2:C919,C919))</f>
        <v/>
      </c>
      <c r="H919" s="3"/>
    </row>
    <row r="920" spans="1:8" x14ac:dyDescent="0.3">
      <c r="A920" t="str">
        <f>IF(C920="","","Allievo "&amp;COUNTIF($C$2:C920,C920))</f>
        <v/>
      </c>
      <c r="H920" s="3"/>
    </row>
    <row r="921" spans="1:8" x14ac:dyDescent="0.3">
      <c r="A921" t="str">
        <f>IF(C921="","","Allievo "&amp;COUNTIF($C$2:C921,C921))</f>
        <v/>
      </c>
      <c r="H921" s="3"/>
    </row>
    <row r="922" spans="1:8" x14ac:dyDescent="0.3">
      <c r="A922" t="str">
        <f>IF(C922="","","Allievo "&amp;COUNTIF($C$2:C922,C922))</f>
        <v/>
      </c>
      <c r="H922" s="3"/>
    </row>
    <row r="923" spans="1:8" x14ac:dyDescent="0.3">
      <c r="A923" t="str">
        <f>IF(C923="","","Allievo "&amp;COUNTIF($C$2:C923,C923))</f>
        <v/>
      </c>
      <c r="H923" s="3"/>
    </row>
    <row r="924" spans="1:8" x14ac:dyDescent="0.3">
      <c r="A924" t="str">
        <f>IF(C924="","","Allievo "&amp;COUNTIF($C$2:C924,C924))</f>
        <v/>
      </c>
      <c r="H924" s="3"/>
    </row>
    <row r="925" spans="1:8" x14ac:dyDescent="0.3">
      <c r="A925" t="str">
        <f>IF(C925="","","Allievo "&amp;COUNTIF($C$2:C925,C925))</f>
        <v/>
      </c>
      <c r="H925" s="3"/>
    </row>
    <row r="926" spans="1:8" x14ac:dyDescent="0.3">
      <c r="A926" t="str">
        <f>IF(C926="","","Allievo "&amp;COUNTIF($C$2:C926,C926))</f>
        <v/>
      </c>
      <c r="H926" s="3"/>
    </row>
    <row r="927" spans="1:8" x14ac:dyDescent="0.3">
      <c r="A927" t="str">
        <f>IF(C927="","","Allievo "&amp;COUNTIF($C$2:C927,C927))</f>
        <v/>
      </c>
      <c r="H927" s="3"/>
    </row>
    <row r="928" spans="1:8" x14ac:dyDescent="0.3">
      <c r="A928" t="str">
        <f>IF(C928="","","Allievo "&amp;COUNTIF($C$2:C928,C928))</f>
        <v/>
      </c>
      <c r="H928" s="3"/>
    </row>
    <row r="929" spans="1:8" x14ac:dyDescent="0.3">
      <c r="A929" t="str">
        <f>IF(C929="","","Allievo "&amp;COUNTIF($C$2:C929,C929))</f>
        <v/>
      </c>
      <c r="H929" s="3"/>
    </row>
    <row r="930" spans="1:8" x14ac:dyDescent="0.3">
      <c r="A930" t="str">
        <f>IF(C930="","","Allievo "&amp;COUNTIF($C$2:C930,C930))</f>
        <v/>
      </c>
      <c r="H930" s="3"/>
    </row>
    <row r="931" spans="1:8" x14ac:dyDescent="0.3">
      <c r="A931" t="str">
        <f>IF(C931="","","Allievo "&amp;COUNTIF($C$2:C931,C931))</f>
        <v/>
      </c>
      <c r="H931" s="3"/>
    </row>
    <row r="932" spans="1:8" x14ac:dyDescent="0.3">
      <c r="A932" t="str">
        <f>IF(C932="","","Allievo "&amp;COUNTIF($C$2:C932,C932))</f>
        <v/>
      </c>
      <c r="H932" s="3"/>
    </row>
    <row r="933" spans="1:8" x14ac:dyDescent="0.3">
      <c r="A933" t="str">
        <f>IF(C933="","","Allievo "&amp;COUNTIF($C$2:C933,C933))</f>
        <v/>
      </c>
      <c r="H933" s="3"/>
    </row>
    <row r="934" spans="1:8" x14ac:dyDescent="0.3">
      <c r="A934" t="str">
        <f>IF(C934="","","Allievo "&amp;COUNTIF($C$2:C934,C934))</f>
        <v/>
      </c>
      <c r="H934" s="3"/>
    </row>
    <row r="935" spans="1:8" x14ac:dyDescent="0.3">
      <c r="A935" t="str">
        <f>IF(C935="","","Allievo "&amp;COUNTIF($C$2:C935,C935))</f>
        <v/>
      </c>
      <c r="H935" s="3"/>
    </row>
    <row r="936" spans="1:8" x14ac:dyDescent="0.3">
      <c r="A936" t="str">
        <f>IF(C936="","","Allievo "&amp;COUNTIF($C$2:C936,C936))</f>
        <v/>
      </c>
      <c r="H936" s="3"/>
    </row>
    <row r="937" spans="1:8" x14ac:dyDescent="0.3">
      <c r="A937" t="str">
        <f>IF(C937="","","Allievo "&amp;COUNTIF($C$2:C937,C937))</f>
        <v/>
      </c>
      <c r="H937" s="3"/>
    </row>
    <row r="938" spans="1:8" x14ac:dyDescent="0.3">
      <c r="A938" t="str">
        <f>IF(C938="","","Allievo "&amp;COUNTIF($C$2:C938,C938))</f>
        <v/>
      </c>
      <c r="H938" s="3"/>
    </row>
    <row r="939" spans="1:8" x14ac:dyDescent="0.3">
      <c r="A939" t="str">
        <f>IF(C939="","","Allievo "&amp;COUNTIF($C$2:C939,C939))</f>
        <v/>
      </c>
      <c r="H939" s="3"/>
    </row>
    <row r="940" spans="1:8" x14ac:dyDescent="0.3">
      <c r="A940" t="str">
        <f>IF(C940="","","Allievo "&amp;COUNTIF($C$2:C940,C940))</f>
        <v/>
      </c>
      <c r="H940" s="3"/>
    </row>
    <row r="941" spans="1:8" x14ac:dyDescent="0.3">
      <c r="A941" t="str">
        <f>IF(C941="","","Allievo "&amp;COUNTIF($C$2:C941,C941))</f>
        <v/>
      </c>
      <c r="H941" s="3"/>
    </row>
    <row r="942" spans="1:8" x14ac:dyDescent="0.3">
      <c r="A942" t="str">
        <f>IF(C942="","","Allievo "&amp;COUNTIF($C$2:C942,C942))</f>
        <v/>
      </c>
      <c r="H942" s="3"/>
    </row>
    <row r="943" spans="1:8" x14ac:dyDescent="0.3">
      <c r="A943" t="str">
        <f>IF(C943="","","Allievo "&amp;COUNTIF($C$2:C943,C943))</f>
        <v/>
      </c>
      <c r="H943" s="3"/>
    </row>
    <row r="944" spans="1:8" x14ac:dyDescent="0.3">
      <c r="A944" t="str">
        <f>IF(C944="","","Allievo "&amp;COUNTIF($C$2:C944,C944))</f>
        <v/>
      </c>
      <c r="H944" s="3"/>
    </row>
    <row r="945" spans="1:8" x14ac:dyDescent="0.3">
      <c r="A945" t="str">
        <f>IF(C945="","","Allievo "&amp;COUNTIF($C$2:C945,C945))</f>
        <v/>
      </c>
      <c r="H945" s="3"/>
    </row>
    <row r="946" spans="1:8" x14ac:dyDescent="0.3">
      <c r="A946" t="str">
        <f>IF(C946="","","Allievo "&amp;COUNTIF($C$2:C946,C946))</f>
        <v/>
      </c>
      <c r="H946" s="3"/>
    </row>
    <row r="947" spans="1:8" x14ac:dyDescent="0.3">
      <c r="A947" t="str">
        <f>IF(C947="","","Allievo "&amp;COUNTIF($C$2:C947,C947))</f>
        <v/>
      </c>
      <c r="H947" s="3"/>
    </row>
    <row r="948" spans="1:8" x14ac:dyDescent="0.3">
      <c r="A948" t="str">
        <f>IF(C948="","","Allievo "&amp;COUNTIF($C$2:C948,C948))</f>
        <v/>
      </c>
      <c r="H948" s="3"/>
    </row>
    <row r="949" spans="1:8" x14ac:dyDescent="0.3">
      <c r="A949" t="str">
        <f>IF(C949="","","Allievo "&amp;COUNTIF($C$2:C949,C949))</f>
        <v/>
      </c>
      <c r="H949" s="3"/>
    </row>
    <row r="950" spans="1:8" x14ac:dyDescent="0.3">
      <c r="A950" t="str">
        <f>IF(C950="","","Allievo "&amp;COUNTIF($C$2:C950,C950))</f>
        <v/>
      </c>
      <c r="H950" s="3"/>
    </row>
    <row r="951" spans="1:8" x14ac:dyDescent="0.3">
      <c r="A951" t="str">
        <f>IF(C951="","","Allievo "&amp;COUNTIF($C$2:C951,C951))</f>
        <v/>
      </c>
      <c r="H951" s="3"/>
    </row>
    <row r="952" spans="1:8" x14ac:dyDescent="0.3">
      <c r="A952" t="str">
        <f>IF(C952="","","Allievo "&amp;COUNTIF($C$2:C952,C952))</f>
        <v/>
      </c>
      <c r="H952" s="3"/>
    </row>
    <row r="953" spans="1:8" x14ac:dyDescent="0.3">
      <c r="A953" t="str">
        <f>IF(C953="","","Allievo "&amp;COUNTIF($C$2:C953,C953))</f>
        <v/>
      </c>
      <c r="H953" s="3"/>
    </row>
    <row r="954" spans="1:8" x14ac:dyDescent="0.3">
      <c r="A954" t="str">
        <f>IF(C954="","","Allievo "&amp;COUNTIF($C$2:C954,C954))</f>
        <v/>
      </c>
      <c r="H954" s="3"/>
    </row>
    <row r="955" spans="1:8" x14ac:dyDescent="0.3">
      <c r="A955" t="str">
        <f>IF(C955="","","Allievo "&amp;COUNTIF($C$2:C955,C955))</f>
        <v/>
      </c>
      <c r="H955" s="3"/>
    </row>
    <row r="956" spans="1:8" x14ac:dyDescent="0.3">
      <c r="A956" t="str">
        <f>IF(C956="","","Allievo "&amp;COUNTIF($C$2:C956,C956))</f>
        <v/>
      </c>
      <c r="H956" s="3"/>
    </row>
    <row r="957" spans="1:8" x14ac:dyDescent="0.3">
      <c r="A957" t="str">
        <f>IF(C957="","","Allievo "&amp;COUNTIF($C$2:C957,C957))</f>
        <v/>
      </c>
      <c r="H957" s="3"/>
    </row>
    <row r="958" spans="1:8" x14ac:dyDescent="0.3">
      <c r="A958" t="str">
        <f>IF(C958="","","Allievo "&amp;COUNTIF($C$2:C958,C958))</f>
        <v/>
      </c>
      <c r="H958" s="3"/>
    </row>
    <row r="959" spans="1:8" x14ac:dyDescent="0.3">
      <c r="A959" t="str">
        <f>IF(C959="","","Allievo "&amp;COUNTIF($C$2:C959,C959))</f>
        <v/>
      </c>
      <c r="H959" s="3"/>
    </row>
    <row r="960" spans="1:8" x14ac:dyDescent="0.3">
      <c r="A960" t="str">
        <f>IF(C960="","","Allievo "&amp;COUNTIF($C$2:C960,C960))</f>
        <v/>
      </c>
      <c r="H960" s="3"/>
    </row>
    <row r="961" spans="1:8" x14ac:dyDescent="0.3">
      <c r="A961" t="str">
        <f>IF(C961="","","Allievo "&amp;COUNTIF($C$2:C961,C961))</f>
        <v/>
      </c>
      <c r="H961" s="3"/>
    </row>
    <row r="962" spans="1:8" x14ac:dyDescent="0.3">
      <c r="A962" t="str">
        <f>IF(C962="","","Allievo "&amp;COUNTIF($C$2:C962,C962))</f>
        <v/>
      </c>
      <c r="H962" s="3"/>
    </row>
    <row r="963" spans="1:8" x14ac:dyDescent="0.3">
      <c r="A963" t="str">
        <f>IF(C963="","","Allievo "&amp;COUNTIF($C$2:C963,C963))</f>
        <v/>
      </c>
      <c r="H963" s="3"/>
    </row>
    <row r="964" spans="1:8" x14ac:dyDescent="0.3">
      <c r="A964" t="str">
        <f>IF(C964="","","Allievo "&amp;COUNTIF($C$2:C964,C964))</f>
        <v/>
      </c>
      <c r="H964" s="3"/>
    </row>
    <row r="965" spans="1:8" x14ac:dyDescent="0.3">
      <c r="A965" t="str">
        <f>IF(C965="","","Allievo "&amp;COUNTIF($C$2:C965,C965))</f>
        <v/>
      </c>
      <c r="H965" s="3"/>
    </row>
    <row r="966" spans="1:8" x14ac:dyDescent="0.3">
      <c r="A966" t="str">
        <f>IF(C966="","","Allievo "&amp;COUNTIF($C$2:C966,C966))</f>
        <v/>
      </c>
      <c r="H966" s="3"/>
    </row>
    <row r="967" spans="1:8" x14ac:dyDescent="0.3">
      <c r="A967" t="str">
        <f>IF(C967="","","Allievo "&amp;COUNTIF($C$2:C967,C967))</f>
        <v/>
      </c>
      <c r="H967" s="3"/>
    </row>
    <row r="968" spans="1:8" x14ac:dyDescent="0.3">
      <c r="A968" t="str">
        <f>IF(C968="","","Allievo "&amp;COUNTIF($C$2:C968,C968))</f>
        <v/>
      </c>
      <c r="H968" s="3"/>
    </row>
    <row r="969" spans="1:8" x14ac:dyDescent="0.3">
      <c r="A969" t="str">
        <f>IF(C969="","","Allievo "&amp;COUNTIF($C$2:C969,C969))</f>
        <v/>
      </c>
      <c r="H969" s="3"/>
    </row>
    <row r="970" spans="1:8" x14ac:dyDescent="0.3">
      <c r="A970" t="str">
        <f>IF(C970="","","Allievo "&amp;COUNTIF($C$2:C970,C970))</f>
        <v/>
      </c>
      <c r="H970" s="3"/>
    </row>
    <row r="971" spans="1:8" x14ac:dyDescent="0.3">
      <c r="A971" t="str">
        <f>IF(C971="","","Allievo "&amp;COUNTIF($C$2:C971,C971))</f>
        <v/>
      </c>
      <c r="H971" s="3"/>
    </row>
    <row r="972" spans="1:8" x14ac:dyDescent="0.3">
      <c r="A972" t="str">
        <f>IF(C972="","","Allievo "&amp;COUNTIF($C$2:C972,C972))</f>
        <v/>
      </c>
      <c r="H972" s="3"/>
    </row>
    <row r="973" spans="1:8" x14ac:dyDescent="0.3">
      <c r="A973" t="str">
        <f>IF(C973="","","Allievo "&amp;COUNTIF($C$2:C973,C973))</f>
        <v/>
      </c>
      <c r="H973" s="3"/>
    </row>
    <row r="974" spans="1:8" x14ac:dyDescent="0.3">
      <c r="A974" t="str">
        <f>IF(C974="","","Allievo "&amp;COUNTIF($C$2:C974,C974))</f>
        <v/>
      </c>
      <c r="H974" s="3"/>
    </row>
    <row r="975" spans="1:8" x14ac:dyDescent="0.3">
      <c r="A975" t="str">
        <f>IF(C975="","","Allievo "&amp;COUNTIF($C$2:C975,C975))</f>
        <v/>
      </c>
      <c r="H975" s="3"/>
    </row>
    <row r="976" spans="1:8" x14ac:dyDescent="0.3">
      <c r="A976" t="str">
        <f>IF(C976="","","Allievo "&amp;COUNTIF($C$2:C976,C976))</f>
        <v/>
      </c>
      <c r="H976" s="3"/>
    </row>
    <row r="977" spans="1:8" x14ac:dyDescent="0.3">
      <c r="A977" t="str">
        <f>IF(C977="","","Allievo "&amp;COUNTIF($C$2:C977,C977))</f>
        <v/>
      </c>
      <c r="H977" s="3"/>
    </row>
    <row r="978" spans="1:8" x14ac:dyDescent="0.3">
      <c r="A978" t="str">
        <f>IF(C978="","","Allievo "&amp;COUNTIF($C$2:C978,C978))</f>
        <v/>
      </c>
      <c r="H978" s="3"/>
    </row>
    <row r="979" spans="1:8" x14ac:dyDescent="0.3">
      <c r="A979" t="str">
        <f>IF(C979="","","Allievo "&amp;COUNTIF($C$2:C979,C979))</f>
        <v/>
      </c>
      <c r="H979" s="3"/>
    </row>
    <row r="980" spans="1:8" x14ac:dyDescent="0.3">
      <c r="A980" t="str">
        <f>IF(C980="","","Allievo "&amp;COUNTIF($C$2:C980,C980))</f>
        <v/>
      </c>
      <c r="H980" s="3"/>
    </row>
    <row r="981" spans="1:8" x14ac:dyDescent="0.3">
      <c r="A981" t="str">
        <f>IF(C981="","","Allievo "&amp;COUNTIF($C$2:C981,C981))</f>
        <v/>
      </c>
      <c r="H981" s="3"/>
    </row>
    <row r="982" spans="1:8" x14ac:dyDescent="0.3">
      <c r="A982" t="str">
        <f>IF(C982="","","Allievo "&amp;COUNTIF($C$2:C982,C982))</f>
        <v/>
      </c>
      <c r="H982" s="3"/>
    </row>
    <row r="983" spans="1:8" x14ac:dyDescent="0.3">
      <c r="A983" t="str">
        <f>IF(C983="","","Allievo "&amp;COUNTIF($C$2:C983,C983))</f>
        <v/>
      </c>
      <c r="H983" s="3"/>
    </row>
    <row r="984" spans="1:8" x14ac:dyDescent="0.3">
      <c r="A984" t="str">
        <f>IF(C984="","","Allievo "&amp;COUNTIF($C$2:C984,C984))</f>
        <v/>
      </c>
      <c r="H984" s="3"/>
    </row>
    <row r="985" spans="1:8" x14ac:dyDescent="0.3">
      <c r="A985" t="str">
        <f>IF(C985="","","Allievo "&amp;COUNTIF($C$2:C985,C985))</f>
        <v/>
      </c>
      <c r="H985" s="3"/>
    </row>
    <row r="986" spans="1:8" x14ac:dyDescent="0.3">
      <c r="A986" t="str">
        <f>IF(C986="","","Allievo "&amp;COUNTIF($C$2:C986,C986))</f>
        <v/>
      </c>
      <c r="H986" s="3"/>
    </row>
    <row r="987" spans="1:8" x14ac:dyDescent="0.3">
      <c r="A987" t="str">
        <f>IF(C987="","","Allievo "&amp;COUNTIF($C$2:C987,C987))</f>
        <v/>
      </c>
      <c r="H987" s="3"/>
    </row>
    <row r="988" spans="1:8" x14ac:dyDescent="0.3">
      <c r="A988" t="str">
        <f>IF(C988="","","Allievo "&amp;COUNTIF($C$2:C988,C988))</f>
        <v/>
      </c>
      <c r="H988" s="3"/>
    </row>
    <row r="989" spans="1:8" x14ac:dyDescent="0.3">
      <c r="A989" t="str">
        <f>IF(C989="","","Allievo "&amp;COUNTIF($C$2:C989,C989))</f>
        <v/>
      </c>
      <c r="H989" s="3"/>
    </row>
    <row r="990" spans="1:8" x14ac:dyDescent="0.3">
      <c r="A990" t="str">
        <f>IF(C990="","","Allievo "&amp;COUNTIF($C$2:C990,C990))</f>
        <v/>
      </c>
      <c r="H990" s="3"/>
    </row>
    <row r="991" spans="1:8" x14ac:dyDescent="0.3">
      <c r="A991" t="str">
        <f>IF(C991="","","Allievo "&amp;COUNTIF($C$2:C991,C991))</f>
        <v/>
      </c>
      <c r="H991" s="3"/>
    </row>
    <row r="992" spans="1:8" x14ac:dyDescent="0.3">
      <c r="A992" t="str">
        <f>IF(C992="","","Allievo "&amp;COUNTIF($C$2:C992,C992))</f>
        <v/>
      </c>
      <c r="H992" s="3"/>
    </row>
    <row r="993" spans="1:8" x14ac:dyDescent="0.3">
      <c r="A993" t="str">
        <f>IF(C993="","","Allievo "&amp;COUNTIF($C$2:C993,C993))</f>
        <v/>
      </c>
      <c r="H993" s="3"/>
    </row>
    <row r="994" spans="1:8" x14ac:dyDescent="0.3">
      <c r="A994" t="str">
        <f>IF(C994="","","Allievo "&amp;COUNTIF($C$2:C994,C994))</f>
        <v/>
      </c>
      <c r="H994" s="3"/>
    </row>
    <row r="995" spans="1:8" x14ac:dyDescent="0.3">
      <c r="A995" t="str">
        <f>IF(C995="","","Allievo "&amp;COUNTIF($C$2:C995,C995))</f>
        <v/>
      </c>
      <c r="H995" s="3"/>
    </row>
    <row r="996" spans="1:8" x14ac:dyDescent="0.3">
      <c r="A996" t="str">
        <f>IF(C996="","","Allievo "&amp;COUNTIF($C$2:C996,C996))</f>
        <v/>
      </c>
      <c r="H996" s="3"/>
    </row>
    <row r="997" spans="1:8" x14ac:dyDescent="0.3">
      <c r="A997" t="str">
        <f>IF(C997="","","Allievo "&amp;COUNTIF($C$2:C997,C997))</f>
        <v/>
      </c>
      <c r="H997" s="3"/>
    </row>
    <row r="998" spans="1:8" x14ac:dyDescent="0.3">
      <c r="A998" t="str">
        <f>IF(C998="","","Allievo "&amp;COUNTIF($C$2:C998,C998))</f>
        <v/>
      </c>
      <c r="H998" s="3"/>
    </row>
    <row r="999" spans="1:8" x14ac:dyDescent="0.3">
      <c r="A999" t="str">
        <f>IF(C999="","","Allievo "&amp;COUNTIF($C$2:C999,C999))</f>
        <v/>
      </c>
      <c r="H999" s="3"/>
    </row>
    <row r="1000" spans="1:8" x14ac:dyDescent="0.3">
      <c r="A1000" t="str">
        <f>IF(C1000="","","Allievo "&amp;COUNTIF($C$2:C1000,C1000))</f>
        <v/>
      </c>
      <c r="H1000" s="3"/>
    </row>
    <row r="1001" spans="1:8" x14ac:dyDescent="0.3">
      <c r="A1001" t="str">
        <f>IF(C1001="","","Allievo "&amp;COUNTIF($C$2:C1001,C1001))</f>
        <v/>
      </c>
      <c r="H1001" s="3"/>
    </row>
    <row r="1002" spans="1:8" x14ac:dyDescent="0.3">
      <c r="A1002" t="str">
        <f>IF(C1002="","","Allievo "&amp;COUNTIF($C$2:C1002,C1002))</f>
        <v/>
      </c>
      <c r="H1002" s="3"/>
    </row>
    <row r="1003" spans="1:8" x14ac:dyDescent="0.3">
      <c r="A1003" t="str">
        <f>IF(C1003="","","Allievo "&amp;COUNTIF($C$2:C1003,C1003))</f>
        <v/>
      </c>
      <c r="H1003" s="3"/>
    </row>
    <row r="1004" spans="1:8" x14ac:dyDescent="0.3">
      <c r="A1004" t="str">
        <f>IF(C1004="","","Allievo "&amp;COUNTIF($C$2:C1004,C1004))</f>
        <v/>
      </c>
      <c r="H1004" s="3"/>
    </row>
    <row r="1005" spans="1:8" x14ac:dyDescent="0.3">
      <c r="A1005" t="str">
        <f>IF(C1005="","","Allievo "&amp;COUNTIF($C$2:C1005,C1005))</f>
        <v/>
      </c>
      <c r="H1005" s="3"/>
    </row>
    <row r="1006" spans="1:8" x14ac:dyDescent="0.3">
      <c r="A1006" t="str">
        <f>IF(C1006="","","Allievo "&amp;COUNTIF($C$2:C1006,C1006))</f>
        <v/>
      </c>
      <c r="H1006" s="3"/>
    </row>
    <row r="1007" spans="1:8" x14ac:dyDescent="0.3">
      <c r="A1007" t="str">
        <f>IF(C1007="","","Allievo "&amp;COUNTIF($C$2:C1007,C1007))</f>
        <v/>
      </c>
      <c r="H1007" s="3"/>
    </row>
    <row r="1008" spans="1:8" x14ac:dyDescent="0.3">
      <c r="A1008" t="str">
        <f>IF(C1008="","","Allievo "&amp;COUNTIF($C$2:C1008,C1008))</f>
        <v/>
      </c>
      <c r="H1008" s="3"/>
    </row>
    <row r="1009" spans="1:8" x14ac:dyDescent="0.3">
      <c r="A1009" t="str">
        <f>IF(C1009="","","Allievo "&amp;COUNTIF($C$2:C1009,C1009))</f>
        <v/>
      </c>
      <c r="H1009" s="3"/>
    </row>
    <row r="1010" spans="1:8" x14ac:dyDescent="0.3">
      <c r="A1010" t="str">
        <f>IF(C1010="","","Allievo "&amp;COUNTIF($C$2:C1010,C1010))</f>
        <v/>
      </c>
      <c r="H1010" s="3"/>
    </row>
    <row r="1011" spans="1:8" x14ac:dyDescent="0.3">
      <c r="A1011" t="str">
        <f>IF(C1011="","","Allievo "&amp;COUNTIF($C$2:C1011,C1011))</f>
        <v/>
      </c>
      <c r="H1011" s="3"/>
    </row>
    <row r="1012" spans="1:8" x14ac:dyDescent="0.3">
      <c r="A1012" t="str">
        <f>IF(C1012="","","Allievo "&amp;COUNTIF($C$2:C1012,C1012))</f>
        <v/>
      </c>
      <c r="H1012" s="3"/>
    </row>
    <row r="1013" spans="1:8" x14ac:dyDescent="0.3">
      <c r="A1013" t="str">
        <f>IF(C1013="","","Allievo "&amp;COUNTIF($C$2:C1013,C1013))</f>
        <v/>
      </c>
      <c r="H1013" s="3"/>
    </row>
    <row r="1014" spans="1:8" x14ac:dyDescent="0.3">
      <c r="A1014" t="str">
        <f>IF(C1014="","","Allievo "&amp;COUNTIF($C$2:C1014,C1014))</f>
        <v/>
      </c>
      <c r="H1014" s="3"/>
    </row>
    <row r="1015" spans="1:8" x14ac:dyDescent="0.3">
      <c r="A1015" t="str">
        <f>IF(C1015="","","Allievo "&amp;COUNTIF($C$2:C1015,C1015))</f>
        <v/>
      </c>
      <c r="H1015" s="3"/>
    </row>
    <row r="1016" spans="1:8" x14ac:dyDescent="0.3">
      <c r="A1016" t="str">
        <f>IF(C1016="","","Allievo "&amp;COUNTIF($C$2:C1016,C1016))</f>
        <v/>
      </c>
      <c r="H1016" s="3"/>
    </row>
    <row r="1017" spans="1:8" x14ac:dyDescent="0.3">
      <c r="A1017" t="str">
        <f>IF(C1017="","","Allievo "&amp;COUNTIF($C$2:C1017,C1017))</f>
        <v/>
      </c>
      <c r="H1017" s="3"/>
    </row>
    <row r="1018" spans="1:8" x14ac:dyDescent="0.3">
      <c r="A1018" t="str">
        <f>IF(C1018="","","Allievo "&amp;COUNTIF($C$2:C1018,C1018))</f>
        <v/>
      </c>
      <c r="H1018" s="3"/>
    </row>
    <row r="1019" spans="1:8" x14ac:dyDescent="0.3">
      <c r="A1019" t="str">
        <f>IF(C1019="","","Allievo "&amp;COUNTIF($C$2:C1019,C1019))</f>
        <v/>
      </c>
      <c r="H1019" s="3"/>
    </row>
    <row r="1020" spans="1:8" x14ac:dyDescent="0.3">
      <c r="A1020" t="str">
        <f>IF(C1020="","","Allievo "&amp;COUNTIF($C$2:C1020,C1020))</f>
        <v/>
      </c>
      <c r="H1020" s="3"/>
    </row>
    <row r="1021" spans="1:8" x14ac:dyDescent="0.3">
      <c r="A1021" t="str">
        <f>IF(C1021="","","Allievo "&amp;COUNTIF($C$2:C1021,C1021))</f>
        <v/>
      </c>
      <c r="H1021" s="3"/>
    </row>
    <row r="1022" spans="1:8" x14ac:dyDescent="0.3">
      <c r="A1022" t="str">
        <f>IF(C1022="","","Allievo "&amp;COUNTIF($C$2:C1022,C1022))</f>
        <v/>
      </c>
      <c r="H1022" s="3"/>
    </row>
    <row r="1023" spans="1:8" x14ac:dyDescent="0.3">
      <c r="A1023" t="str">
        <f>IF(C1023="","","Allievo "&amp;COUNTIF($C$2:C1023,C1023))</f>
        <v/>
      </c>
      <c r="H1023" s="3"/>
    </row>
    <row r="1024" spans="1:8" x14ac:dyDescent="0.3">
      <c r="A1024" t="str">
        <f>IF(C1024="","","Allievo "&amp;COUNTIF($C$2:C1024,C1024))</f>
        <v/>
      </c>
      <c r="H1024" s="3"/>
    </row>
    <row r="1025" spans="1:8" x14ac:dyDescent="0.3">
      <c r="A1025" t="str">
        <f>IF(C1025="","","Allievo "&amp;COUNTIF($C$2:C1025,C1025))</f>
        <v/>
      </c>
      <c r="H1025" s="3"/>
    </row>
    <row r="1026" spans="1:8" x14ac:dyDescent="0.3">
      <c r="A1026" t="str">
        <f>IF(C1026="","","Allievo "&amp;COUNTIF($C$2:C1026,C1026))</f>
        <v/>
      </c>
      <c r="H1026" s="3"/>
    </row>
    <row r="1027" spans="1:8" x14ac:dyDescent="0.3">
      <c r="A1027" t="str">
        <f>IF(C1027="","","Allievo "&amp;COUNTIF($C$2:C1027,C1027))</f>
        <v/>
      </c>
      <c r="H1027" s="3"/>
    </row>
    <row r="1028" spans="1:8" x14ac:dyDescent="0.3">
      <c r="A1028" t="str">
        <f>IF(C1028="","","Allievo "&amp;COUNTIF($C$2:C1028,C1028))</f>
        <v/>
      </c>
      <c r="H1028" s="3"/>
    </row>
    <row r="1029" spans="1:8" x14ac:dyDescent="0.3">
      <c r="A1029" t="str">
        <f>IF(C1029="","","Allievo "&amp;COUNTIF($C$2:C1029,C1029))</f>
        <v/>
      </c>
      <c r="H1029" s="3"/>
    </row>
    <row r="1030" spans="1:8" x14ac:dyDescent="0.3">
      <c r="A1030" t="str">
        <f>IF(C1030="","","Allievo "&amp;COUNTIF($C$2:C1030,C1030))</f>
        <v/>
      </c>
      <c r="H1030" s="3"/>
    </row>
    <row r="1031" spans="1:8" x14ac:dyDescent="0.3">
      <c r="A1031" t="str">
        <f>IF(C1031="","","Allievo "&amp;COUNTIF($C$2:C1031,C1031))</f>
        <v/>
      </c>
      <c r="H1031" s="3"/>
    </row>
    <row r="1032" spans="1:8" x14ac:dyDescent="0.3">
      <c r="A1032" t="str">
        <f>IF(C1032="","","Allievo "&amp;COUNTIF($C$2:C1032,C1032))</f>
        <v/>
      </c>
      <c r="H1032" s="3"/>
    </row>
    <row r="1033" spans="1:8" x14ac:dyDescent="0.3">
      <c r="A1033" t="str">
        <f>IF(C1033="","","Allievo "&amp;COUNTIF($C$2:C1033,C1033))</f>
        <v/>
      </c>
      <c r="H1033" s="3"/>
    </row>
    <row r="1034" spans="1:8" x14ac:dyDescent="0.3">
      <c r="A1034" t="str">
        <f>IF(C1034="","","Allievo "&amp;COUNTIF($C$2:C1034,C1034))</f>
        <v/>
      </c>
      <c r="H1034" s="3"/>
    </row>
    <row r="1035" spans="1:8" x14ac:dyDescent="0.3">
      <c r="A1035" t="str">
        <f>IF(C1035="","","Allievo "&amp;COUNTIF($C$2:C1035,C1035))</f>
        <v/>
      </c>
      <c r="H1035" s="3"/>
    </row>
    <row r="1036" spans="1:8" x14ac:dyDescent="0.3">
      <c r="A1036" t="str">
        <f>IF(C1036="","","Allievo "&amp;COUNTIF($C$2:C1036,C1036))</f>
        <v/>
      </c>
      <c r="H1036" s="3"/>
    </row>
    <row r="1037" spans="1:8" x14ac:dyDescent="0.3">
      <c r="A1037" t="str">
        <f>IF(C1037="","","Allievo "&amp;COUNTIF($C$2:C1037,C1037))</f>
        <v/>
      </c>
      <c r="H1037" s="3"/>
    </row>
    <row r="1038" spans="1:8" x14ac:dyDescent="0.3">
      <c r="A1038" t="str">
        <f>IF(C1038="","","Allievo "&amp;COUNTIF($C$2:C1038,C1038))</f>
        <v/>
      </c>
      <c r="H1038" s="3"/>
    </row>
    <row r="1039" spans="1:8" x14ac:dyDescent="0.3">
      <c r="A1039" t="str">
        <f>IF(C1039="","","Allievo "&amp;COUNTIF($C$2:C1039,C1039))</f>
        <v/>
      </c>
      <c r="H1039" s="3"/>
    </row>
    <row r="1040" spans="1:8" x14ac:dyDescent="0.3">
      <c r="A1040" t="str">
        <f>IF(C1040="","","Allievo "&amp;COUNTIF($C$2:C1040,C1040))</f>
        <v/>
      </c>
      <c r="H1040" s="3"/>
    </row>
    <row r="1041" spans="1:8" x14ac:dyDescent="0.3">
      <c r="A1041" t="str">
        <f>IF(C1041="","","Allievo "&amp;COUNTIF($C$2:C1041,C1041))</f>
        <v/>
      </c>
      <c r="H1041" s="3"/>
    </row>
    <row r="1042" spans="1:8" x14ac:dyDescent="0.3">
      <c r="A1042" t="str">
        <f>IF(C1042="","","Allievo "&amp;COUNTIF($C$2:C1042,C1042))</f>
        <v/>
      </c>
      <c r="H1042" s="3"/>
    </row>
    <row r="1043" spans="1:8" x14ac:dyDescent="0.3">
      <c r="A1043" t="str">
        <f>IF(C1043="","","Allievo "&amp;COUNTIF($C$2:C1043,C1043))</f>
        <v/>
      </c>
      <c r="H1043" s="3"/>
    </row>
    <row r="1044" spans="1:8" x14ac:dyDescent="0.3">
      <c r="A1044" t="str">
        <f>IF(C1044="","","Allievo "&amp;COUNTIF($C$2:C1044,C1044))</f>
        <v/>
      </c>
      <c r="H1044" s="3"/>
    </row>
    <row r="1045" spans="1:8" x14ac:dyDescent="0.3">
      <c r="A1045" t="str">
        <f>IF(C1045="","","Allievo "&amp;COUNTIF($C$2:C1045,C1045))</f>
        <v/>
      </c>
      <c r="H1045" s="3"/>
    </row>
    <row r="1046" spans="1:8" x14ac:dyDescent="0.3">
      <c r="A1046" t="str">
        <f>IF(C1046="","","Allievo "&amp;COUNTIF($C$2:C1046,C1046))</f>
        <v/>
      </c>
      <c r="H1046" s="3"/>
    </row>
    <row r="1047" spans="1:8" x14ac:dyDescent="0.3">
      <c r="A1047" t="str">
        <f>IF(C1047="","","Allievo "&amp;COUNTIF($C$2:C1047,C1047))</f>
        <v/>
      </c>
      <c r="H1047" s="3"/>
    </row>
    <row r="1048" spans="1:8" x14ac:dyDescent="0.3">
      <c r="A1048" t="str">
        <f>IF(C1048="","","Allievo "&amp;COUNTIF($C$2:C1048,C1048))</f>
        <v/>
      </c>
      <c r="H1048" s="3"/>
    </row>
    <row r="1049" spans="1:8" x14ac:dyDescent="0.3">
      <c r="A1049" t="str">
        <f>IF(C1049="","","Allievo "&amp;COUNTIF($C$2:C1049,C1049))</f>
        <v/>
      </c>
      <c r="H1049" s="3"/>
    </row>
    <row r="1050" spans="1:8" x14ac:dyDescent="0.3">
      <c r="A1050" t="str">
        <f>IF(C1050="","","Allievo "&amp;COUNTIF($C$2:C1050,C1050))</f>
        <v/>
      </c>
      <c r="H1050" s="3"/>
    </row>
    <row r="1051" spans="1:8" x14ac:dyDescent="0.3">
      <c r="A1051" t="str">
        <f>IF(C1051="","","Allievo "&amp;COUNTIF($C$2:C1051,C1051))</f>
        <v/>
      </c>
      <c r="H1051" s="3"/>
    </row>
    <row r="1052" spans="1:8" x14ac:dyDescent="0.3">
      <c r="A1052" t="str">
        <f>IF(C1052="","","Allievo "&amp;COUNTIF($C$2:C1052,C1052))</f>
        <v/>
      </c>
      <c r="H1052" s="3"/>
    </row>
    <row r="1053" spans="1:8" x14ac:dyDescent="0.3">
      <c r="A1053" t="str">
        <f>IF(C1053="","","Allievo "&amp;COUNTIF($C$2:C1053,C1053))</f>
        <v/>
      </c>
      <c r="H1053" s="3"/>
    </row>
    <row r="1054" spans="1:8" x14ac:dyDescent="0.3">
      <c r="A1054" t="str">
        <f>IF(C1054="","","Allievo "&amp;COUNTIF($C$2:C1054,C1054))</f>
        <v/>
      </c>
      <c r="H1054" s="3"/>
    </row>
    <row r="1055" spans="1:8" x14ac:dyDescent="0.3">
      <c r="A1055" t="str">
        <f>IF(C1055="","","Allievo "&amp;COUNTIF($C$2:C1055,C1055))</f>
        <v/>
      </c>
      <c r="H1055" s="3"/>
    </row>
    <row r="1056" spans="1:8" x14ac:dyDescent="0.3">
      <c r="A1056" t="str">
        <f>IF(C1056="","","Allievo "&amp;COUNTIF($C$2:C1056,C1056))</f>
        <v/>
      </c>
      <c r="H1056" s="3"/>
    </row>
    <row r="1057" spans="1:8" x14ac:dyDescent="0.3">
      <c r="A1057" t="str">
        <f>IF(C1057="","","Allievo "&amp;COUNTIF($C$2:C1057,C1057))</f>
        <v/>
      </c>
      <c r="H1057" s="3"/>
    </row>
    <row r="1058" spans="1:8" x14ac:dyDescent="0.3">
      <c r="A1058" t="str">
        <f>IF(C1058="","","Allievo "&amp;COUNTIF($C$2:C1058,C1058))</f>
        <v/>
      </c>
      <c r="H1058" s="3"/>
    </row>
    <row r="1059" spans="1:8" x14ac:dyDescent="0.3">
      <c r="A1059" t="str">
        <f>IF(C1059="","","Allievo "&amp;COUNTIF($C$2:C1059,C1059))</f>
        <v/>
      </c>
      <c r="H1059" s="3"/>
    </row>
    <row r="1060" spans="1:8" x14ac:dyDescent="0.3">
      <c r="A1060" t="str">
        <f>IF(C1060="","","Allievo "&amp;COUNTIF($C$2:C1060,C1060))</f>
        <v/>
      </c>
      <c r="H1060" s="3"/>
    </row>
    <row r="1061" spans="1:8" x14ac:dyDescent="0.3">
      <c r="A1061" t="str">
        <f>IF(C1061="","","Allievo "&amp;COUNTIF($C$2:C1061,C1061))</f>
        <v/>
      </c>
      <c r="H1061" s="3"/>
    </row>
    <row r="1062" spans="1:8" x14ac:dyDescent="0.3">
      <c r="A1062" t="str">
        <f>IF(C1062="","","Allievo "&amp;COUNTIF($C$2:C1062,C1062))</f>
        <v/>
      </c>
      <c r="H1062" s="3"/>
    </row>
    <row r="1063" spans="1:8" x14ac:dyDescent="0.3">
      <c r="A1063" t="str">
        <f>IF(C1063="","","Allievo "&amp;COUNTIF($C$2:C1063,C1063))</f>
        <v/>
      </c>
      <c r="H1063" s="3"/>
    </row>
    <row r="1064" spans="1:8" x14ac:dyDescent="0.3">
      <c r="A1064" t="str">
        <f>IF(C1064="","","Allievo "&amp;COUNTIF($C$2:C1064,C1064))</f>
        <v/>
      </c>
      <c r="H1064" s="3"/>
    </row>
    <row r="1065" spans="1:8" x14ac:dyDescent="0.3">
      <c r="A1065" t="str">
        <f>IF(C1065="","","Allievo "&amp;COUNTIF($C$2:C1065,C1065))</f>
        <v/>
      </c>
      <c r="H1065" s="3"/>
    </row>
    <row r="1066" spans="1:8" x14ac:dyDescent="0.3">
      <c r="A1066" t="str">
        <f>IF(C1066="","","Allievo "&amp;COUNTIF($C$2:C1066,C1066))</f>
        <v/>
      </c>
      <c r="H1066" s="3"/>
    </row>
    <row r="1067" spans="1:8" x14ac:dyDescent="0.3">
      <c r="A1067" t="str">
        <f>IF(C1067="","","Allievo "&amp;COUNTIF($C$2:C1067,C1067))</f>
        <v/>
      </c>
      <c r="H1067" s="3"/>
    </row>
    <row r="1068" spans="1:8" x14ac:dyDescent="0.3">
      <c r="A1068" t="str">
        <f>IF(C1068="","","Allievo "&amp;COUNTIF($C$2:C1068,C1068))</f>
        <v/>
      </c>
      <c r="H1068" s="3"/>
    </row>
    <row r="1069" spans="1:8" x14ac:dyDescent="0.3">
      <c r="A1069" t="str">
        <f>IF(C1069="","","Allievo "&amp;COUNTIF($C$2:C1069,C1069))</f>
        <v/>
      </c>
      <c r="H1069" s="3"/>
    </row>
    <row r="1070" spans="1:8" x14ac:dyDescent="0.3">
      <c r="A1070" t="str">
        <f>IF(C1070="","","Allievo "&amp;COUNTIF($C$2:C1070,C1070))</f>
        <v/>
      </c>
      <c r="H1070" s="3"/>
    </row>
    <row r="1071" spans="1:8" x14ac:dyDescent="0.3">
      <c r="A1071" t="str">
        <f>IF(C1071="","","Allievo "&amp;COUNTIF($C$2:C1071,C1071))</f>
        <v/>
      </c>
      <c r="H1071" s="3"/>
    </row>
    <row r="1072" spans="1:8" x14ac:dyDescent="0.3">
      <c r="A1072" t="str">
        <f>IF(C1072="","","Allievo "&amp;COUNTIF($C$2:C1072,C1072))</f>
        <v/>
      </c>
      <c r="H1072" s="3"/>
    </row>
    <row r="1073" spans="1:8" x14ac:dyDescent="0.3">
      <c r="A1073" t="str">
        <f>IF(C1073="","","Allievo "&amp;COUNTIF($C$2:C1073,C1073))</f>
        <v/>
      </c>
      <c r="H1073" s="3"/>
    </row>
    <row r="1074" spans="1:8" x14ac:dyDescent="0.3">
      <c r="A1074" t="str">
        <f>IF(C1074="","","Allievo "&amp;COUNTIF($C$2:C1074,C1074))</f>
        <v/>
      </c>
      <c r="H1074" s="3"/>
    </row>
    <row r="1075" spans="1:8" x14ac:dyDescent="0.3">
      <c r="A1075" t="str">
        <f>IF(C1075="","","Allievo "&amp;COUNTIF($C$2:C1075,C1075))</f>
        <v/>
      </c>
      <c r="H1075" s="3"/>
    </row>
    <row r="1076" spans="1:8" x14ac:dyDescent="0.3">
      <c r="A1076" t="str">
        <f>IF(C1076="","","Allievo "&amp;COUNTIF($C$2:C1076,C1076))</f>
        <v/>
      </c>
      <c r="H1076" s="3"/>
    </row>
    <row r="1077" spans="1:8" x14ac:dyDescent="0.3">
      <c r="A1077" t="str">
        <f>IF(C1077="","","Allievo "&amp;COUNTIF($C$2:C1077,C1077))</f>
        <v/>
      </c>
      <c r="H1077" s="3"/>
    </row>
    <row r="1078" spans="1:8" x14ac:dyDescent="0.3">
      <c r="A1078" t="str">
        <f>IF(C1078="","","Allievo "&amp;COUNTIF($C$2:C1078,C1078))</f>
        <v/>
      </c>
      <c r="H1078" s="3"/>
    </row>
    <row r="1079" spans="1:8" x14ac:dyDescent="0.3">
      <c r="A1079" t="str">
        <f>IF(C1079="","","Allievo "&amp;COUNTIF($C$2:C1079,C1079))</f>
        <v/>
      </c>
      <c r="H1079" s="3"/>
    </row>
    <row r="1080" spans="1:8" x14ac:dyDescent="0.3">
      <c r="A1080" t="str">
        <f>IF(C1080="","","Allievo "&amp;COUNTIF($C$2:C1080,C1080))</f>
        <v/>
      </c>
      <c r="H1080" s="3"/>
    </row>
    <row r="1081" spans="1:8" x14ac:dyDescent="0.3">
      <c r="A1081" t="str">
        <f>IF(C1081="","","Allievo "&amp;COUNTIF($C$2:C1081,C1081))</f>
        <v/>
      </c>
      <c r="H1081" s="3"/>
    </row>
    <row r="1082" spans="1:8" x14ac:dyDescent="0.3">
      <c r="A1082" t="str">
        <f>IF(C1082="","","Allievo "&amp;COUNTIF($C$2:C1082,C1082))</f>
        <v/>
      </c>
      <c r="H1082" s="3"/>
    </row>
    <row r="1083" spans="1:8" x14ac:dyDescent="0.3">
      <c r="A1083" t="str">
        <f>IF(C1083="","","Allievo "&amp;COUNTIF($C$2:C1083,C1083))</f>
        <v/>
      </c>
      <c r="H1083" s="3"/>
    </row>
    <row r="1084" spans="1:8" x14ac:dyDescent="0.3">
      <c r="A1084" t="str">
        <f>IF(C1084="","","Allievo "&amp;COUNTIF($C$2:C1084,C1084))</f>
        <v/>
      </c>
      <c r="H1084" s="3"/>
    </row>
    <row r="1085" spans="1:8" x14ac:dyDescent="0.3">
      <c r="A1085" t="str">
        <f>IF(C1085="","","Allievo "&amp;COUNTIF($C$2:C1085,C1085))</f>
        <v/>
      </c>
      <c r="H1085" s="3"/>
    </row>
    <row r="1086" spans="1:8" x14ac:dyDescent="0.3">
      <c r="A1086" t="str">
        <f>IF(C1086="","","Allievo "&amp;COUNTIF($C$2:C1086,C1086))</f>
        <v/>
      </c>
      <c r="H1086" s="3"/>
    </row>
    <row r="1087" spans="1:8" x14ac:dyDescent="0.3">
      <c r="A1087" t="str">
        <f>IF(C1087="","","Allievo "&amp;COUNTIF($C$2:C1087,C1087))</f>
        <v/>
      </c>
      <c r="H1087" s="3"/>
    </row>
    <row r="1088" spans="1:8" x14ac:dyDescent="0.3">
      <c r="A1088" t="str">
        <f>IF(C1088="","","Allievo "&amp;COUNTIF($C$2:C1088,C1088))</f>
        <v/>
      </c>
      <c r="H1088" s="3"/>
    </row>
    <row r="1089" spans="1:8" x14ac:dyDescent="0.3">
      <c r="A1089" t="str">
        <f>IF(C1089="","","Allievo "&amp;COUNTIF($C$2:C1089,C1089))</f>
        <v/>
      </c>
      <c r="H1089" s="3"/>
    </row>
    <row r="1090" spans="1:8" x14ac:dyDescent="0.3">
      <c r="A1090" t="str">
        <f>IF(C1090="","","Allievo "&amp;COUNTIF($C$2:C1090,C1090))</f>
        <v/>
      </c>
      <c r="H1090" s="3"/>
    </row>
    <row r="1091" spans="1:8" x14ac:dyDescent="0.3">
      <c r="A1091" t="str">
        <f>IF(C1091="","","Allievo "&amp;COUNTIF($C$2:C1091,C1091))</f>
        <v/>
      </c>
      <c r="H1091" s="3"/>
    </row>
    <row r="1092" spans="1:8" x14ac:dyDescent="0.3">
      <c r="A1092" t="str">
        <f>IF(C1092="","","Allievo "&amp;COUNTIF($C$2:C1092,C1092))</f>
        <v/>
      </c>
      <c r="H1092" s="3"/>
    </row>
    <row r="1093" spans="1:8" x14ac:dyDescent="0.3">
      <c r="A1093" t="str">
        <f>IF(C1093="","","Allievo "&amp;COUNTIF($C$2:C1093,C1093))</f>
        <v/>
      </c>
      <c r="H1093" s="3"/>
    </row>
    <row r="1094" spans="1:8" x14ac:dyDescent="0.3">
      <c r="A1094" t="str">
        <f>IF(C1094="","","Allievo "&amp;COUNTIF($C$2:C1094,C1094))</f>
        <v/>
      </c>
      <c r="H1094" s="3"/>
    </row>
    <row r="1095" spans="1:8" x14ac:dyDescent="0.3">
      <c r="A1095" t="str">
        <f>IF(C1095="","","Allievo "&amp;COUNTIF($C$2:C1095,C1095))</f>
        <v/>
      </c>
      <c r="H1095" s="3"/>
    </row>
    <row r="1096" spans="1:8" x14ac:dyDescent="0.3">
      <c r="A1096" t="str">
        <f>IF(C1096="","","Allievo "&amp;COUNTIF($C$2:C1096,C1096))</f>
        <v/>
      </c>
      <c r="H1096" s="3"/>
    </row>
    <row r="1097" spans="1:8" x14ac:dyDescent="0.3">
      <c r="A1097" t="str">
        <f>IF(C1097="","","Allievo "&amp;COUNTIF($C$2:C1097,C1097))</f>
        <v/>
      </c>
      <c r="H1097" s="3"/>
    </row>
    <row r="1098" spans="1:8" x14ac:dyDescent="0.3">
      <c r="A1098" t="str">
        <f>IF(C1098="","","Allievo "&amp;COUNTIF($C$2:C1098,C1098))</f>
        <v/>
      </c>
      <c r="H1098" s="3"/>
    </row>
    <row r="1099" spans="1:8" x14ac:dyDescent="0.3">
      <c r="A1099" t="str">
        <f>IF(C1099="","","Allievo "&amp;COUNTIF($C$2:C1099,C1099))</f>
        <v/>
      </c>
      <c r="H1099" s="3"/>
    </row>
    <row r="1100" spans="1:8" x14ac:dyDescent="0.3">
      <c r="A1100" t="str">
        <f>IF(C1100="","","Allievo "&amp;COUNTIF($C$2:C1100,C1100))</f>
        <v/>
      </c>
      <c r="H1100" s="3"/>
    </row>
    <row r="1101" spans="1:8" x14ac:dyDescent="0.3">
      <c r="A1101" t="str">
        <f>IF(C1101="","","Allievo "&amp;COUNTIF($C$2:C1101,C1101))</f>
        <v/>
      </c>
      <c r="H1101" s="3"/>
    </row>
    <row r="1102" spans="1:8" x14ac:dyDescent="0.3">
      <c r="A1102" t="str">
        <f>IF(C1102="","","Allievo "&amp;COUNTIF($C$2:C1102,C1102))</f>
        <v/>
      </c>
      <c r="H1102" s="3"/>
    </row>
    <row r="1103" spans="1:8" x14ac:dyDescent="0.3">
      <c r="A1103" t="str">
        <f>IF(C1103="","","Allievo "&amp;COUNTIF($C$2:C1103,C1103))</f>
        <v/>
      </c>
      <c r="H1103" s="3"/>
    </row>
    <row r="1104" spans="1:8" x14ac:dyDescent="0.3">
      <c r="A1104" t="str">
        <f>IF(C1104="","","Allievo "&amp;COUNTIF($C$2:C1104,C1104))</f>
        <v/>
      </c>
      <c r="H1104" s="3"/>
    </row>
    <row r="1105" spans="1:8" x14ac:dyDescent="0.3">
      <c r="A1105" t="str">
        <f>IF(C1105="","","Allievo "&amp;COUNTIF($C$2:C1105,C1105))</f>
        <v/>
      </c>
      <c r="H1105" s="3"/>
    </row>
    <row r="1106" spans="1:8" x14ac:dyDescent="0.3">
      <c r="A1106" t="str">
        <f>IF(C1106="","","Allievo "&amp;COUNTIF($C$2:C1106,C1106))</f>
        <v/>
      </c>
      <c r="H1106" s="3"/>
    </row>
    <row r="1107" spans="1:8" x14ac:dyDescent="0.3">
      <c r="A1107" t="str">
        <f>IF(C1107="","","Allievo "&amp;COUNTIF($C$2:C1107,C1107))</f>
        <v/>
      </c>
      <c r="H1107" s="3"/>
    </row>
    <row r="1108" spans="1:8" x14ac:dyDescent="0.3">
      <c r="A1108" t="str">
        <f>IF(C1108="","","Allievo "&amp;COUNTIF($C$2:C1108,C1108))</f>
        <v/>
      </c>
      <c r="H1108" s="3"/>
    </row>
    <row r="1109" spans="1:8" x14ac:dyDescent="0.3">
      <c r="A1109" t="str">
        <f>IF(C1109="","","Allievo "&amp;COUNTIF($C$2:C1109,C1109))</f>
        <v/>
      </c>
      <c r="H1109" s="3"/>
    </row>
    <row r="1110" spans="1:8" x14ac:dyDescent="0.3">
      <c r="A1110" t="str">
        <f>IF(C1110="","","Allievo "&amp;COUNTIF($C$2:C1110,C1110))</f>
        <v/>
      </c>
      <c r="H1110" s="3"/>
    </row>
    <row r="1111" spans="1:8" x14ac:dyDescent="0.3">
      <c r="A1111" t="str">
        <f>IF(C1111="","","Allievo "&amp;COUNTIF($C$2:C1111,C1111))</f>
        <v/>
      </c>
      <c r="H1111" s="3"/>
    </row>
    <row r="1112" spans="1:8" x14ac:dyDescent="0.3">
      <c r="A1112" t="str">
        <f>IF(C1112="","","Allievo "&amp;COUNTIF($C$2:C1112,C1112))</f>
        <v/>
      </c>
      <c r="H1112" s="3"/>
    </row>
    <row r="1113" spans="1:8" x14ac:dyDescent="0.3">
      <c r="A1113" t="str">
        <f>IF(C1113="","","Allievo "&amp;COUNTIF($C$2:C1113,C1113))</f>
        <v/>
      </c>
      <c r="H1113" s="3"/>
    </row>
    <row r="1114" spans="1:8" x14ac:dyDescent="0.3">
      <c r="A1114" t="str">
        <f>IF(C1114="","","Allievo "&amp;COUNTIF($C$2:C1114,C1114))</f>
        <v/>
      </c>
      <c r="H1114" s="3"/>
    </row>
    <row r="1115" spans="1:8" x14ac:dyDescent="0.3">
      <c r="A1115" t="str">
        <f>IF(C1115="","","Allievo "&amp;COUNTIF($C$2:C1115,C1115))</f>
        <v/>
      </c>
      <c r="H1115" s="3"/>
    </row>
    <row r="1116" spans="1:8" x14ac:dyDescent="0.3">
      <c r="A1116" t="str">
        <f>IF(C1116="","","Allievo "&amp;COUNTIF($C$2:C1116,C1116))</f>
        <v/>
      </c>
      <c r="H1116" s="3"/>
    </row>
    <row r="1117" spans="1:8" x14ac:dyDescent="0.3">
      <c r="A1117" t="str">
        <f>IF(C1117="","","Allievo "&amp;COUNTIF($C$2:C1117,C1117))</f>
        <v/>
      </c>
      <c r="H1117" s="3"/>
    </row>
    <row r="1118" spans="1:8" x14ac:dyDescent="0.3">
      <c r="A1118" t="str">
        <f>IF(C1118="","","Allievo "&amp;COUNTIF($C$2:C1118,C1118))</f>
        <v/>
      </c>
      <c r="H1118" s="3"/>
    </row>
    <row r="1119" spans="1:8" x14ac:dyDescent="0.3">
      <c r="A1119" t="str">
        <f>IF(C1119="","","Allievo "&amp;COUNTIF($C$2:C1119,C1119))</f>
        <v/>
      </c>
      <c r="H1119" s="3"/>
    </row>
    <row r="1120" spans="1:8" x14ac:dyDescent="0.3">
      <c r="A1120" t="str">
        <f>IF(C1120="","","Allievo "&amp;COUNTIF($C$2:C1120,C1120))</f>
        <v/>
      </c>
      <c r="H1120" s="3"/>
    </row>
    <row r="1121" spans="1:8" x14ac:dyDescent="0.3">
      <c r="A1121" t="str">
        <f>IF(C1121="","","Allievo "&amp;COUNTIF($C$2:C1121,C1121))</f>
        <v/>
      </c>
      <c r="H1121" s="3"/>
    </row>
    <row r="1122" spans="1:8" x14ac:dyDescent="0.3">
      <c r="A1122" t="str">
        <f>IF(C1122="","","Allievo "&amp;COUNTIF($C$2:C1122,C1122))</f>
        <v/>
      </c>
      <c r="H1122" s="3"/>
    </row>
    <row r="1123" spans="1:8" x14ac:dyDescent="0.3">
      <c r="A1123" t="str">
        <f>IF(C1123="","","Allievo "&amp;COUNTIF($C$2:C1123,C1123))</f>
        <v/>
      </c>
      <c r="H1123" s="3"/>
    </row>
    <row r="1124" spans="1:8" x14ac:dyDescent="0.3">
      <c r="A1124" t="str">
        <f>IF(C1124="","","Allievo "&amp;COUNTIF($C$2:C1124,C1124))</f>
        <v/>
      </c>
      <c r="H1124" s="3"/>
    </row>
    <row r="1125" spans="1:8" x14ac:dyDescent="0.3">
      <c r="A1125" t="str">
        <f>IF(C1125="","","Allievo "&amp;COUNTIF($C$2:C1125,C1125))</f>
        <v/>
      </c>
      <c r="H1125" s="3"/>
    </row>
    <row r="1126" spans="1:8" x14ac:dyDescent="0.3">
      <c r="A1126" t="str">
        <f>IF(C1126="","","Allievo "&amp;COUNTIF($C$2:C1126,C1126))</f>
        <v/>
      </c>
      <c r="H1126" s="3"/>
    </row>
    <row r="1127" spans="1:8" x14ac:dyDescent="0.3">
      <c r="A1127" t="str">
        <f>IF(C1127="","","Allievo "&amp;COUNTIF($C$2:C1127,C1127))</f>
        <v/>
      </c>
      <c r="H1127" s="3"/>
    </row>
    <row r="1128" spans="1:8" x14ac:dyDescent="0.3">
      <c r="A1128" t="str">
        <f>IF(C1128="","","Allievo "&amp;COUNTIF($C$2:C1128,C1128))</f>
        <v/>
      </c>
      <c r="H1128" s="3"/>
    </row>
    <row r="1129" spans="1:8" x14ac:dyDescent="0.3">
      <c r="A1129" t="str">
        <f>IF(C1129="","","Allievo "&amp;COUNTIF($C$2:C1129,C1129))</f>
        <v/>
      </c>
      <c r="H1129" s="3"/>
    </row>
    <row r="1130" spans="1:8" x14ac:dyDescent="0.3">
      <c r="A1130" t="str">
        <f>IF(C1130="","","Allievo "&amp;COUNTIF($C$2:C1130,C1130))</f>
        <v/>
      </c>
      <c r="H1130" s="3"/>
    </row>
    <row r="1131" spans="1:8" x14ac:dyDescent="0.3">
      <c r="A1131" t="str">
        <f>IF(C1131="","","Allievo "&amp;COUNTIF($C$2:C1131,C1131))</f>
        <v/>
      </c>
      <c r="H1131" s="3"/>
    </row>
    <row r="1132" spans="1:8" x14ac:dyDescent="0.3">
      <c r="A1132" t="str">
        <f>IF(C1132="","","Allievo "&amp;COUNTIF($C$2:C1132,C1132))</f>
        <v/>
      </c>
      <c r="H1132" s="3"/>
    </row>
    <row r="1133" spans="1:8" x14ac:dyDescent="0.3">
      <c r="A1133" t="str">
        <f>IF(C1133="","","Allievo "&amp;COUNTIF($C$2:C1133,C1133))</f>
        <v/>
      </c>
      <c r="H1133" s="3"/>
    </row>
    <row r="1134" spans="1:8" x14ac:dyDescent="0.3">
      <c r="A1134" t="str">
        <f>IF(C1134="","","Allievo "&amp;COUNTIF($C$2:C1134,C1134))</f>
        <v/>
      </c>
      <c r="H1134" s="3"/>
    </row>
    <row r="1135" spans="1:8" x14ac:dyDescent="0.3">
      <c r="A1135" t="str">
        <f>IF(C1135="","","Allievo "&amp;COUNTIF($C$2:C1135,C1135))</f>
        <v/>
      </c>
      <c r="H1135" s="3"/>
    </row>
    <row r="1136" spans="1:8" x14ac:dyDescent="0.3">
      <c r="A1136" t="str">
        <f>IF(C1136="","","Allievo "&amp;COUNTIF($C$2:C1136,C1136))</f>
        <v/>
      </c>
      <c r="H1136" s="3"/>
    </row>
    <row r="1137" spans="1:8" x14ac:dyDescent="0.3">
      <c r="A1137" t="str">
        <f>IF(C1137="","","Allievo "&amp;COUNTIF($C$2:C1137,C1137))</f>
        <v/>
      </c>
      <c r="H1137" s="3"/>
    </row>
    <row r="1138" spans="1:8" x14ac:dyDescent="0.3">
      <c r="A1138" t="str">
        <f>IF(C1138="","","Allievo "&amp;COUNTIF($C$2:C1138,C1138))</f>
        <v/>
      </c>
      <c r="H1138" s="3"/>
    </row>
    <row r="1139" spans="1:8" x14ac:dyDescent="0.3">
      <c r="A1139" t="str">
        <f>IF(C1139="","","Allievo "&amp;COUNTIF($C$2:C1139,C1139))</f>
        <v/>
      </c>
      <c r="H1139" s="3"/>
    </row>
    <row r="1140" spans="1:8" x14ac:dyDescent="0.3">
      <c r="A1140" t="str">
        <f>IF(C1140="","","Allievo "&amp;COUNTIF($C$2:C1140,C1140))</f>
        <v/>
      </c>
      <c r="H1140" s="3"/>
    </row>
    <row r="1141" spans="1:8" x14ac:dyDescent="0.3">
      <c r="A1141" t="str">
        <f>IF(C1141="","","Allievo "&amp;COUNTIF($C$2:C1141,C1141))</f>
        <v/>
      </c>
      <c r="H1141" s="3"/>
    </row>
    <row r="1142" spans="1:8" x14ac:dyDescent="0.3">
      <c r="A1142" t="str">
        <f>IF(C1142="","","Allievo "&amp;COUNTIF($C$2:C1142,C1142))</f>
        <v/>
      </c>
      <c r="H1142" s="3"/>
    </row>
    <row r="1143" spans="1:8" x14ac:dyDescent="0.3">
      <c r="A1143" t="str">
        <f>IF(C1143="","","Allievo "&amp;COUNTIF($C$2:C1143,C1143))</f>
        <v/>
      </c>
      <c r="H1143" s="3"/>
    </row>
    <row r="1144" spans="1:8" x14ac:dyDescent="0.3">
      <c r="A1144" t="str">
        <f>IF(C1144="","","Allievo "&amp;COUNTIF($C$2:C1144,C1144))</f>
        <v/>
      </c>
      <c r="H1144" s="3"/>
    </row>
    <row r="1145" spans="1:8" x14ac:dyDescent="0.3">
      <c r="A1145" t="str">
        <f>IF(C1145="","","Allievo "&amp;COUNTIF($C$2:C1145,C1145))</f>
        <v/>
      </c>
      <c r="H1145" s="3"/>
    </row>
    <row r="1146" spans="1:8" x14ac:dyDescent="0.3">
      <c r="A1146" t="str">
        <f>IF(C1146="","","Allievo "&amp;COUNTIF($C$2:C1146,C1146))</f>
        <v/>
      </c>
      <c r="H1146" s="3"/>
    </row>
    <row r="1147" spans="1:8" x14ac:dyDescent="0.3">
      <c r="A1147" t="str">
        <f>IF(C1147="","","Allievo "&amp;COUNTIF($C$2:C1147,C1147))</f>
        <v/>
      </c>
      <c r="H1147" s="3"/>
    </row>
    <row r="1148" spans="1:8" x14ac:dyDescent="0.3">
      <c r="A1148" t="str">
        <f>IF(C1148="","","Allievo "&amp;COUNTIF($C$2:C1148,C1148))</f>
        <v/>
      </c>
      <c r="H1148" s="3"/>
    </row>
    <row r="1149" spans="1:8" x14ac:dyDescent="0.3">
      <c r="A1149" t="str">
        <f>IF(C1149="","","Allievo "&amp;COUNTIF($C$2:C1149,C1149))</f>
        <v/>
      </c>
      <c r="H1149" s="3"/>
    </row>
    <row r="1150" spans="1:8" x14ac:dyDescent="0.3">
      <c r="A1150" t="str">
        <f>IF(C1150="","","Allievo "&amp;COUNTIF($C$2:C1150,C1150))</f>
        <v/>
      </c>
      <c r="H1150" s="3"/>
    </row>
    <row r="1151" spans="1:8" x14ac:dyDescent="0.3">
      <c r="A1151" t="str">
        <f>IF(C1151="","","Allievo "&amp;COUNTIF($C$2:C1151,C1151))</f>
        <v/>
      </c>
      <c r="H1151" s="3"/>
    </row>
    <row r="1152" spans="1:8" x14ac:dyDescent="0.3">
      <c r="A1152" t="str">
        <f>IF(C1152="","","Allievo "&amp;COUNTIF($C$2:C1152,C1152))</f>
        <v/>
      </c>
      <c r="H1152" s="3"/>
    </row>
    <row r="1153" spans="1:8" x14ac:dyDescent="0.3">
      <c r="A1153" t="str">
        <f>IF(C1153="","","Allievo "&amp;COUNTIF($C$2:C1153,C1153))</f>
        <v/>
      </c>
      <c r="H1153" s="3"/>
    </row>
    <row r="1154" spans="1:8" x14ac:dyDescent="0.3">
      <c r="A1154" t="str">
        <f>IF(C1154="","","Allievo "&amp;COUNTIF($C$2:C1154,C1154))</f>
        <v/>
      </c>
      <c r="H1154" s="3"/>
    </row>
    <row r="1155" spans="1:8" x14ac:dyDescent="0.3">
      <c r="A1155" t="str">
        <f>IF(C1155="","","Allievo "&amp;COUNTIF($C$2:C1155,C1155))</f>
        <v/>
      </c>
      <c r="H1155" s="3"/>
    </row>
    <row r="1156" spans="1:8" x14ac:dyDescent="0.3">
      <c r="A1156" t="str">
        <f>IF(C1156="","","Allievo "&amp;COUNTIF($C$2:C1156,C1156))</f>
        <v/>
      </c>
      <c r="H1156" s="3"/>
    </row>
    <row r="1157" spans="1:8" x14ac:dyDescent="0.3">
      <c r="A1157" t="str">
        <f>IF(C1157="","","Allievo "&amp;COUNTIF($C$2:C1157,C1157))</f>
        <v/>
      </c>
      <c r="H1157" s="3"/>
    </row>
    <row r="1158" spans="1:8" x14ac:dyDescent="0.3">
      <c r="A1158" t="str">
        <f>IF(C1158="","","Allievo "&amp;COUNTIF($C$2:C1158,C1158))</f>
        <v/>
      </c>
      <c r="H1158" s="3"/>
    </row>
    <row r="1159" spans="1:8" x14ac:dyDescent="0.3">
      <c r="A1159" t="str">
        <f>IF(C1159="","","Allievo "&amp;COUNTIF($C$2:C1159,C1159))</f>
        <v/>
      </c>
      <c r="H1159" s="3"/>
    </row>
    <row r="1160" spans="1:8" x14ac:dyDescent="0.3">
      <c r="A1160" t="str">
        <f>IF(C1160="","","Allievo "&amp;COUNTIF($C$2:C1160,C1160))</f>
        <v/>
      </c>
      <c r="H1160" s="3"/>
    </row>
    <row r="1161" spans="1:8" x14ac:dyDescent="0.3">
      <c r="A1161" t="str">
        <f>IF(C1161="","","Allievo "&amp;COUNTIF($C$2:C1161,C1161))</f>
        <v/>
      </c>
      <c r="H1161" s="3"/>
    </row>
    <row r="1162" spans="1:8" x14ac:dyDescent="0.3">
      <c r="A1162" t="str">
        <f>IF(C1162="","","Allievo "&amp;COUNTIF($C$2:C1162,C1162))</f>
        <v/>
      </c>
      <c r="H1162" s="3"/>
    </row>
    <row r="1163" spans="1:8" x14ac:dyDescent="0.3">
      <c r="A1163" t="str">
        <f>IF(C1163="","","Allievo "&amp;COUNTIF($C$2:C1163,C1163))</f>
        <v/>
      </c>
      <c r="H1163" s="3"/>
    </row>
    <row r="1164" spans="1:8" x14ac:dyDescent="0.3">
      <c r="A1164" t="str">
        <f>IF(C1164="","","Allievo "&amp;COUNTIF($C$2:C1164,C1164))</f>
        <v/>
      </c>
      <c r="H1164" s="3"/>
    </row>
    <row r="1165" spans="1:8" x14ac:dyDescent="0.3">
      <c r="A1165" t="str">
        <f>IF(C1165="","","Allievo "&amp;COUNTIF($C$2:C1165,C1165))</f>
        <v/>
      </c>
      <c r="H1165" s="3"/>
    </row>
    <row r="1166" spans="1:8" x14ac:dyDescent="0.3">
      <c r="A1166" t="str">
        <f>IF(C1166="","","Allievo "&amp;COUNTIF($C$2:C1166,C1166))</f>
        <v/>
      </c>
      <c r="H1166" s="3"/>
    </row>
    <row r="1167" spans="1:8" x14ac:dyDescent="0.3">
      <c r="A1167" t="str">
        <f>IF(C1167="","","Allievo "&amp;COUNTIF($C$2:C1167,C1167))</f>
        <v/>
      </c>
      <c r="H1167" s="3"/>
    </row>
    <row r="1168" spans="1:8" x14ac:dyDescent="0.3">
      <c r="A1168" t="str">
        <f>IF(C1168="","","Allievo "&amp;COUNTIF($C$2:C1168,C1168))</f>
        <v/>
      </c>
      <c r="H1168" s="3"/>
    </row>
    <row r="1169" spans="1:8" x14ac:dyDescent="0.3">
      <c r="A1169" t="str">
        <f>IF(C1169="","","Allievo "&amp;COUNTIF($C$2:C1169,C1169))</f>
        <v/>
      </c>
      <c r="H1169" s="3"/>
    </row>
    <row r="1170" spans="1:8" x14ac:dyDescent="0.3">
      <c r="A1170" t="str">
        <f>IF(C1170="","","Allievo "&amp;COUNTIF($C$2:C1170,C1170))</f>
        <v/>
      </c>
      <c r="H1170" s="3"/>
    </row>
    <row r="1171" spans="1:8" x14ac:dyDescent="0.3">
      <c r="A1171" t="str">
        <f>IF(C1171="","","Allievo "&amp;COUNTIF($C$2:C1171,C1171))</f>
        <v/>
      </c>
      <c r="H1171" s="3"/>
    </row>
    <row r="1172" spans="1:8" x14ac:dyDescent="0.3">
      <c r="A1172" t="str">
        <f>IF(C1172="","","Allievo "&amp;COUNTIF($C$2:C1172,C1172))</f>
        <v/>
      </c>
      <c r="H1172" s="3"/>
    </row>
    <row r="1173" spans="1:8" x14ac:dyDescent="0.3">
      <c r="A1173" t="str">
        <f>IF(C1173="","","Allievo "&amp;COUNTIF($C$2:C1173,C1173))</f>
        <v/>
      </c>
      <c r="H1173" s="3"/>
    </row>
    <row r="1174" spans="1:8" x14ac:dyDescent="0.3">
      <c r="A1174" t="str">
        <f>IF(C1174="","","Allievo "&amp;COUNTIF($C$2:C1174,C1174))</f>
        <v/>
      </c>
      <c r="H1174" s="3"/>
    </row>
    <row r="1175" spans="1:8" x14ac:dyDescent="0.3">
      <c r="A1175" t="str">
        <f>IF(C1175="","","Allievo "&amp;COUNTIF($C$2:C1175,C1175))</f>
        <v/>
      </c>
      <c r="H1175" s="3"/>
    </row>
    <row r="1176" spans="1:8" x14ac:dyDescent="0.3">
      <c r="A1176" t="str">
        <f>IF(C1176="","","Allievo "&amp;COUNTIF($C$2:C1176,C1176))</f>
        <v/>
      </c>
      <c r="H1176" s="3"/>
    </row>
    <row r="1177" spans="1:8" x14ac:dyDescent="0.3">
      <c r="A1177" t="str">
        <f>IF(C1177="","","Allievo "&amp;COUNTIF($C$2:C1177,C1177))</f>
        <v/>
      </c>
      <c r="H1177" s="3"/>
    </row>
    <row r="1178" spans="1:8" x14ac:dyDescent="0.3">
      <c r="A1178" t="str">
        <f>IF(C1178="","","Allievo "&amp;COUNTIF($C$2:C1178,C1178))</f>
        <v/>
      </c>
      <c r="H1178" s="3"/>
    </row>
    <row r="1179" spans="1:8" x14ac:dyDescent="0.3">
      <c r="A1179" t="str">
        <f>IF(C1179="","","Allievo "&amp;COUNTIF($C$2:C1179,C1179))</f>
        <v/>
      </c>
      <c r="H1179" s="3"/>
    </row>
    <row r="1180" spans="1:8" x14ac:dyDescent="0.3">
      <c r="A1180" t="str">
        <f>IF(C1180="","","Allievo "&amp;COUNTIF($C$2:C1180,C1180))</f>
        <v/>
      </c>
      <c r="H1180" s="3"/>
    </row>
    <row r="1181" spans="1:8" x14ac:dyDescent="0.3">
      <c r="A1181" t="str">
        <f>IF(C1181="","","Allievo "&amp;COUNTIF($C$2:C1181,C1181))</f>
        <v/>
      </c>
      <c r="H1181" s="3"/>
    </row>
    <row r="1182" spans="1:8" x14ac:dyDescent="0.3">
      <c r="A1182" t="str">
        <f>IF(C1182="","","Allievo "&amp;COUNTIF($C$2:C1182,C1182))</f>
        <v/>
      </c>
      <c r="H1182" s="3"/>
    </row>
    <row r="1183" spans="1:8" x14ac:dyDescent="0.3">
      <c r="A1183" t="str">
        <f>IF(C1183="","","Allievo "&amp;COUNTIF($C$2:C1183,C1183))</f>
        <v/>
      </c>
      <c r="H1183" s="3"/>
    </row>
    <row r="1184" spans="1:8" x14ac:dyDescent="0.3">
      <c r="A1184" t="str">
        <f>IF(C1184="","","Allievo "&amp;COUNTIF($C$2:C1184,C1184))</f>
        <v/>
      </c>
      <c r="H1184" s="3"/>
    </row>
    <row r="1185" spans="1:8" x14ac:dyDescent="0.3">
      <c r="A1185" t="str">
        <f>IF(C1185="","","Allievo "&amp;COUNTIF($C$2:C1185,C1185))</f>
        <v/>
      </c>
      <c r="H1185" s="3"/>
    </row>
    <row r="1186" spans="1:8" x14ac:dyDescent="0.3">
      <c r="A1186" t="str">
        <f>IF(C1186="","","Allievo "&amp;COUNTIF($C$2:C1186,C1186))</f>
        <v/>
      </c>
      <c r="H1186" s="3"/>
    </row>
    <row r="1187" spans="1:8" x14ac:dyDescent="0.3">
      <c r="A1187" t="str">
        <f>IF(C1187="","","Allievo "&amp;COUNTIF($C$2:C1187,C1187))</f>
        <v/>
      </c>
      <c r="H1187" s="3"/>
    </row>
    <row r="1188" spans="1:8" x14ac:dyDescent="0.3">
      <c r="A1188" t="str">
        <f>IF(C1188="","","Allievo "&amp;COUNTIF($C$2:C1188,C1188))</f>
        <v/>
      </c>
      <c r="H1188" s="3"/>
    </row>
    <row r="1189" spans="1:8" x14ac:dyDescent="0.3">
      <c r="A1189" t="str">
        <f>IF(C1189="","","Allievo "&amp;COUNTIF($C$2:C1189,C1189))</f>
        <v/>
      </c>
      <c r="H1189" s="3"/>
    </row>
    <row r="1190" spans="1:8" x14ac:dyDescent="0.3">
      <c r="A1190" t="str">
        <f>IF(C1190="","","Allievo "&amp;COUNTIF($C$2:C1190,C1190))</f>
        <v/>
      </c>
      <c r="H1190" s="3"/>
    </row>
    <row r="1191" spans="1:8" x14ac:dyDescent="0.3">
      <c r="A1191" t="str">
        <f>IF(C1191="","","Allievo "&amp;COUNTIF($C$2:C1191,C1191))</f>
        <v/>
      </c>
      <c r="H1191" s="3"/>
    </row>
    <row r="1192" spans="1:8" x14ac:dyDescent="0.3">
      <c r="A1192" t="str">
        <f>IF(C1192="","","Allievo "&amp;COUNTIF($C$2:C1192,C1192))</f>
        <v/>
      </c>
      <c r="H1192" s="3"/>
    </row>
    <row r="1193" spans="1:8" x14ac:dyDescent="0.3">
      <c r="A1193" t="str">
        <f>IF(C1193="","","Allievo "&amp;COUNTIF($C$2:C1193,C1193))</f>
        <v/>
      </c>
      <c r="H1193" s="3"/>
    </row>
    <row r="1194" spans="1:8" x14ac:dyDescent="0.3">
      <c r="A1194" t="str">
        <f>IF(C1194="","","Allievo "&amp;COUNTIF($C$2:C1194,C1194))</f>
        <v/>
      </c>
      <c r="H1194" s="3"/>
    </row>
    <row r="1195" spans="1:8" x14ac:dyDescent="0.3">
      <c r="A1195" t="str">
        <f>IF(C1195="","","Allievo "&amp;COUNTIF($C$2:C1195,C1195))</f>
        <v/>
      </c>
      <c r="H1195" s="3"/>
    </row>
    <row r="1196" spans="1:8" x14ac:dyDescent="0.3">
      <c r="A1196" t="str">
        <f>IF(C1196="","","Allievo "&amp;COUNTIF($C$2:C1196,C1196))</f>
        <v/>
      </c>
      <c r="H1196" s="3"/>
    </row>
    <row r="1197" spans="1:8" x14ac:dyDescent="0.3">
      <c r="A1197" t="str">
        <f>IF(C1197="","","Allievo "&amp;COUNTIF($C$2:C1197,C1197))</f>
        <v/>
      </c>
      <c r="H1197" s="3"/>
    </row>
    <row r="1198" spans="1:8" x14ac:dyDescent="0.3">
      <c r="A1198" t="str">
        <f>IF(C1198="","","Allievo "&amp;COUNTIF($C$2:C1198,C1198))</f>
        <v/>
      </c>
      <c r="H1198" s="3"/>
    </row>
    <row r="1199" spans="1:8" x14ac:dyDescent="0.3">
      <c r="A1199" t="str">
        <f>IF(C1199="","","Allievo "&amp;COUNTIF($C$2:C1199,C1199))</f>
        <v/>
      </c>
      <c r="H1199" s="3"/>
    </row>
    <row r="1200" spans="1:8" x14ac:dyDescent="0.3">
      <c r="A1200" t="str">
        <f>IF(C1200="","","Allievo "&amp;COUNTIF($C$2:C1200,C1200))</f>
        <v/>
      </c>
      <c r="H1200" s="3"/>
    </row>
    <row r="1201" spans="1:8" x14ac:dyDescent="0.3">
      <c r="A1201" t="str">
        <f>IF(C1201="","","Allievo "&amp;COUNTIF($C$2:C1201,C1201))</f>
        <v/>
      </c>
      <c r="H1201" s="3"/>
    </row>
    <row r="1202" spans="1:8" x14ac:dyDescent="0.3">
      <c r="A1202" t="str">
        <f>IF(C1202="","","Allievo "&amp;COUNTIF($C$2:C1202,C1202))</f>
        <v/>
      </c>
      <c r="H1202" s="3"/>
    </row>
    <row r="1203" spans="1:8" x14ac:dyDescent="0.3">
      <c r="A1203" t="str">
        <f>IF(C1203="","","Allievo "&amp;COUNTIF($C$2:C1203,C1203))</f>
        <v/>
      </c>
      <c r="H1203" s="3"/>
    </row>
    <row r="1204" spans="1:8" x14ac:dyDescent="0.3">
      <c r="A1204" t="str">
        <f>IF(C1204="","","Allievo "&amp;COUNTIF($C$2:C1204,C1204))</f>
        <v/>
      </c>
      <c r="H1204" s="3"/>
    </row>
    <row r="1205" spans="1:8" x14ac:dyDescent="0.3">
      <c r="A1205" t="str">
        <f>IF(C1205="","","Allievo "&amp;COUNTIF($C$2:C1205,C1205))</f>
        <v/>
      </c>
      <c r="H1205" s="3"/>
    </row>
    <row r="1206" spans="1:8" x14ac:dyDescent="0.3">
      <c r="A1206" t="str">
        <f>IF(C1206="","","Allievo "&amp;COUNTIF($C$2:C1206,C1206))</f>
        <v/>
      </c>
      <c r="H1206" s="3"/>
    </row>
    <row r="1207" spans="1:8" x14ac:dyDescent="0.3">
      <c r="A1207" t="str">
        <f>IF(C1207="","","Allievo "&amp;COUNTIF($C$2:C1207,C1207))</f>
        <v/>
      </c>
      <c r="H1207" s="3"/>
    </row>
    <row r="1208" spans="1:8" x14ac:dyDescent="0.3">
      <c r="A1208" t="str">
        <f>IF(C1208="","","Allievo "&amp;COUNTIF($C$2:C1208,C1208))</f>
        <v/>
      </c>
      <c r="H1208" s="3"/>
    </row>
    <row r="1209" spans="1:8" x14ac:dyDescent="0.3">
      <c r="A1209" t="str">
        <f>IF(C1209="","","Allievo "&amp;COUNTIF($C$2:C1209,C1209))</f>
        <v/>
      </c>
      <c r="H1209" s="3"/>
    </row>
    <row r="1210" spans="1:8" x14ac:dyDescent="0.3">
      <c r="A1210" t="str">
        <f>IF(C1210="","","Allievo "&amp;COUNTIF($C$2:C1210,C1210))</f>
        <v/>
      </c>
      <c r="H1210" s="3"/>
    </row>
    <row r="1211" spans="1:8" x14ac:dyDescent="0.3">
      <c r="A1211" t="str">
        <f>IF(C1211="","","Allievo "&amp;COUNTIF($C$2:C1211,C1211))</f>
        <v/>
      </c>
      <c r="H1211" s="3"/>
    </row>
    <row r="1212" spans="1:8" x14ac:dyDescent="0.3">
      <c r="A1212" t="str">
        <f>IF(C1212="","","Allievo "&amp;COUNTIF($C$2:C1212,C1212))</f>
        <v/>
      </c>
      <c r="H1212" s="3"/>
    </row>
    <row r="1213" spans="1:8" x14ac:dyDescent="0.3">
      <c r="A1213" t="str">
        <f>IF(C1213="","","Allievo "&amp;COUNTIF($C$2:C1213,C1213))</f>
        <v/>
      </c>
      <c r="H1213" s="3"/>
    </row>
    <row r="1214" spans="1:8" x14ac:dyDescent="0.3">
      <c r="A1214" t="str">
        <f>IF(C1214="","","Allievo "&amp;COUNTIF($C$2:C1214,C1214))</f>
        <v/>
      </c>
      <c r="H1214" s="3"/>
    </row>
    <row r="1215" spans="1:8" x14ac:dyDescent="0.3">
      <c r="A1215" t="str">
        <f>IF(C1215="","","Allievo "&amp;COUNTIF($C$2:C1215,C1215))</f>
        <v/>
      </c>
      <c r="H1215" s="3"/>
    </row>
    <row r="1216" spans="1:8" x14ac:dyDescent="0.3">
      <c r="A1216" t="str">
        <f>IF(C1216="","","Allievo "&amp;COUNTIF($C$2:C1216,C1216))</f>
        <v/>
      </c>
      <c r="H1216" s="3"/>
    </row>
    <row r="1217" spans="1:8" x14ac:dyDescent="0.3">
      <c r="A1217" t="str">
        <f>IF(C1217="","","Allievo "&amp;COUNTIF($C$2:C1217,C1217))</f>
        <v/>
      </c>
      <c r="H1217" s="3"/>
    </row>
    <row r="1218" spans="1:8" x14ac:dyDescent="0.3">
      <c r="A1218" t="str">
        <f>IF(C1218="","","Allievo "&amp;COUNTIF($C$2:C1218,C1218))</f>
        <v/>
      </c>
      <c r="H1218" s="3"/>
    </row>
    <row r="1219" spans="1:8" x14ac:dyDescent="0.3">
      <c r="A1219" t="str">
        <f>IF(C1219="","","Allievo "&amp;COUNTIF($C$2:C1219,C1219))</f>
        <v/>
      </c>
      <c r="H1219" s="3"/>
    </row>
    <row r="1220" spans="1:8" x14ac:dyDescent="0.3">
      <c r="A1220" t="str">
        <f>IF(C1220="","","Allievo "&amp;COUNTIF($C$2:C1220,C1220))</f>
        <v/>
      </c>
      <c r="H1220" s="3"/>
    </row>
    <row r="1221" spans="1:8" x14ac:dyDescent="0.3">
      <c r="A1221" t="str">
        <f>IF(C1221="","","Allievo "&amp;COUNTIF($C$2:C1221,C1221))</f>
        <v/>
      </c>
      <c r="H1221" s="3"/>
    </row>
    <row r="1222" spans="1:8" x14ac:dyDescent="0.3">
      <c r="A1222" t="str">
        <f>IF(C1222="","","Allievo "&amp;COUNTIF($C$2:C1222,C1222))</f>
        <v/>
      </c>
      <c r="H1222" s="3"/>
    </row>
    <row r="1223" spans="1:8" x14ac:dyDescent="0.3">
      <c r="A1223" t="str">
        <f>IF(C1223="","","Allievo "&amp;COUNTIF($C$2:C1223,C1223))</f>
        <v/>
      </c>
      <c r="H1223" s="3"/>
    </row>
    <row r="1224" spans="1:8" x14ac:dyDescent="0.3">
      <c r="A1224" t="str">
        <f>IF(C1224="","","Allievo "&amp;COUNTIF($C$2:C1224,C1224))</f>
        <v/>
      </c>
      <c r="H1224" s="3"/>
    </row>
    <row r="1225" spans="1:8" x14ac:dyDescent="0.3">
      <c r="A1225" t="str">
        <f>IF(C1225="","","Allievo "&amp;COUNTIF($C$2:C1225,C1225))</f>
        <v/>
      </c>
      <c r="H1225" s="3"/>
    </row>
    <row r="1226" spans="1:8" x14ac:dyDescent="0.3">
      <c r="A1226" t="str">
        <f>IF(C1226="","","Allievo "&amp;COUNTIF($C$2:C1226,C1226))</f>
        <v/>
      </c>
      <c r="H1226" s="3"/>
    </row>
    <row r="1227" spans="1:8" x14ac:dyDescent="0.3">
      <c r="A1227" t="str">
        <f>IF(C1227="","","Allievo "&amp;COUNTIF($C$2:C1227,C1227))</f>
        <v/>
      </c>
      <c r="H1227" s="3"/>
    </row>
    <row r="1228" spans="1:8" x14ac:dyDescent="0.3">
      <c r="A1228" t="str">
        <f>IF(C1228="","","Allievo "&amp;COUNTIF($C$2:C1228,C1228))</f>
        <v/>
      </c>
      <c r="H1228" s="3"/>
    </row>
    <row r="1229" spans="1:8" x14ac:dyDescent="0.3">
      <c r="A1229" t="str">
        <f>IF(C1229="","","Allievo "&amp;COUNTIF($C$2:C1229,C1229))</f>
        <v/>
      </c>
      <c r="H1229" s="3"/>
    </row>
    <row r="1230" spans="1:8" x14ac:dyDescent="0.3">
      <c r="A1230" t="str">
        <f>IF(C1230="","","Allievo "&amp;COUNTIF($C$2:C1230,C1230))</f>
        <v/>
      </c>
      <c r="H1230" s="3"/>
    </row>
    <row r="1231" spans="1:8" x14ac:dyDescent="0.3">
      <c r="A1231" t="str">
        <f>IF(C1231="","","Allievo "&amp;COUNTIF($C$2:C1231,C1231))</f>
        <v/>
      </c>
      <c r="H1231" s="3"/>
    </row>
    <row r="1232" spans="1:8" x14ac:dyDescent="0.3">
      <c r="A1232" t="str">
        <f>IF(C1232="","","Allievo "&amp;COUNTIF($C$2:C1232,C1232))</f>
        <v/>
      </c>
      <c r="H1232" s="3"/>
    </row>
    <row r="1233" spans="1:8" x14ac:dyDescent="0.3">
      <c r="A1233" t="str">
        <f>IF(C1233="","","Allievo "&amp;COUNTIF($C$2:C1233,C1233))</f>
        <v/>
      </c>
      <c r="H1233" s="3"/>
    </row>
    <row r="1234" spans="1:8" x14ac:dyDescent="0.3">
      <c r="A1234" t="str">
        <f>IF(C1234="","","Allievo "&amp;COUNTIF($C$2:C1234,C1234))</f>
        <v/>
      </c>
      <c r="H1234" s="3"/>
    </row>
    <row r="1235" spans="1:8" x14ac:dyDescent="0.3">
      <c r="A1235" t="str">
        <f>IF(C1235="","","Allievo "&amp;COUNTIF($C$2:C1235,C1235))</f>
        <v/>
      </c>
      <c r="H1235" s="3"/>
    </row>
    <row r="1236" spans="1:8" x14ac:dyDescent="0.3">
      <c r="A1236" t="str">
        <f>IF(C1236="","","Allievo "&amp;COUNTIF($C$2:C1236,C1236))</f>
        <v/>
      </c>
      <c r="H1236" s="3"/>
    </row>
    <row r="1237" spans="1:8" x14ac:dyDescent="0.3">
      <c r="A1237" t="str">
        <f>IF(C1237="","","Allievo "&amp;COUNTIF($C$2:C1237,C1237))</f>
        <v/>
      </c>
      <c r="H1237" s="3"/>
    </row>
    <row r="1238" spans="1:8" x14ac:dyDescent="0.3">
      <c r="A1238" t="str">
        <f>IF(C1238="","","Allievo "&amp;COUNTIF($C$2:C1238,C1238))</f>
        <v/>
      </c>
      <c r="H1238" s="3"/>
    </row>
    <row r="1239" spans="1:8" x14ac:dyDescent="0.3">
      <c r="A1239" t="str">
        <f>IF(C1239="","","Allievo "&amp;COUNTIF($C$2:C1239,C1239))</f>
        <v/>
      </c>
      <c r="H1239" s="3"/>
    </row>
    <row r="1240" spans="1:8" x14ac:dyDescent="0.3">
      <c r="A1240" t="str">
        <f>IF(C1240="","","Allievo "&amp;COUNTIF($C$2:C1240,C1240))</f>
        <v/>
      </c>
      <c r="H1240" s="3"/>
    </row>
    <row r="1241" spans="1:8" x14ac:dyDescent="0.3">
      <c r="A1241" t="str">
        <f>IF(C1241="","","Allievo "&amp;COUNTIF($C$2:C1241,C1241))</f>
        <v/>
      </c>
      <c r="H1241" s="3"/>
    </row>
    <row r="1242" spans="1:8" x14ac:dyDescent="0.3">
      <c r="A1242" t="str">
        <f>IF(C1242="","","Allievo "&amp;COUNTIF($C$2:C1242,C1242))</f>
        <v/>
      </c>
      <c r="H1242" s="3"/>
    </row>
    <row r="1243" spans="1:8" x14ac:dyDescent="0.3">
      <c r="A1243" t="str">
        <f>IF(C1243="","","Allievo "&amp;COUNTIF($C$2:C1243,C1243))</f>
        <v/>
      </c>
      <c r="H1243" s="3"/>
    </row>
    <row r="1244" spans="1:8" x14ac:dyDescent="0.3">
      <c r="A1244" t="str">
        <f>IF(C1244="","","Allievo "&amp;COUNTIF($C$2:C1244,C1244))</f>
        <v/>
      </c>
      <c r="H1244" s="3"/>
    </row>
    <row r="1245" spans="1:8" x14ac:dyDescent="0.3">
      <c r="A1245" t="str">
        <f>IF(C1245="","","Allievo "&amp;COUNTIF($C$2:C1245,C1245))</f>
        <v/>
      </c>
      <c r="H1245" s="3"/>
    </row>
    <row r="1246" spans="1:8" x14ac:dyDescent="0.3">
      <c r="A1246" t="str">
        <f>IF(C1246="","","Allievo "&amp;COUNTIF($C$2:C1246,C1246))</f>
        <v/>
      </c>
      <c r="H1246" s="3"/>
    </row>
    <row r="1247" spans="1:8" x14ac:dyDescent="0.3">
      <c r="A1247" t="str">
        <f>IF(C1247="","","Allievo "&amp;COUNTIF($C$2:C1247,C1247))</f>
        <v/>
      </c>
      <c r="H1247" s="3"/>
    </row>
    <row r="1248" spans="1:8" x14ac:dyDescent="0.3">
      <c r="A1248" t="str">
        <f>IF(C1248="","","Allievo "&amp;COUNTIF($C$2:C1248,C1248))</f>
        <v/>
      </c>
      <c r="H1248" s="3"/>
    </row>
    <row r="1249" spans="1:8" x14ac:dyDescent="0.3">
      <c r="A1249" t="str">
        <f>IF(C1249="","","Allievo "&amp;COUNTIF($C$2:C1249,C1249))</f>
        <v/>
      </c>
      <c r="H1249" s="3"/>
    </row>
    <row r="1250" spans="1:8" x14ac:dyDescent="0.3">
      <c r="A1250" t="str">
        <f>IF(C1250="","","Allievo "&amp;COUNTIF($C$2:C1250,C1250))</f>
        <v/>
      </c>
      <c r="H1250" s="3"/>
    </row>
    <row r="1251" spans="1:8" x14ac:dyDescent="0.3">
      <c r="A1251" t="str">
        <f>IF(C1251="","","Allievo "&amp;COUNTIF($C$2:C1251,C1251))</f>
        <v/>
      </c>
      <c r="H1251" s="3"/>
    </row>
    <row r="1252" spans="1:8" x14ac:dyDescent="0.3">
      <c r="A1252" t="str">
        <f>IF(C1252="","","Allievo "&amp;COUNTIF($C$2:C1252,C1252))</f>
        <v/>
      </c>
      <c r="H1252" s="3"/>
    </row>
    <row r="1253" spans="1:8" x14ac:dyDescent="0.3">
      <c r="A1253" t="str">
        <f>IF(C1253="","","Allievo "&amp;COUNTIF($C$2:C1253,C1253))</f>
        <v/>
      </c>
      <c r="H1253" s="3"/>
    </row>
    <row r="1254" spans="1:8" x14ac:dyDescent="0.3">
      <c r="A1254" t="str">
        <f>IF(C1254="","","Allievo "&amp;COUNTIF($C$2:C1254,C1254))</f>
        <v/>
      </c>
      <c r="H1254" s="3"/>
    </row>
    <row r="1255" spans="1:8" x14ac:dyDescent="0.3">
      <c r="A1255" t="str">
        <f>IF(C1255="","","Allievo "&amp;COUNTIF($C$2:C1255,C1255))</f>
        <v/>
      </c>
      <c r="H1255" s="3"/>
    </row>
    <row r="1256" spans="1:8" x14ac:dyDescent="0.3">
      <c r="A1256" t="str">
        <f>IF(C1256="","","Allievo "&amp;COUNTIF($C$2:C1256,C1256))</f>
        <v/>
      </c>
      <c r="H1256" s="3"/>
    </row>
    <row r="1257" spans="1:8" x14ac:dyDescent="0.3">
      <c r="A1257" t="str">
        <f>IF(C1257="","","Allievo "&amp;COUNTIF($C$2:C1257,C1257))</f>
        <v/>
      </c>
      <c r="H1257" s="3"/>
    </row>
    <row r="1258" spans="1:8" x14ac:dyDescent="0.3">
      <c r="A1258" t="str">
        <f>IF(C1258="","","Allievo "&amp;COUNTIF($C$2:C1258,C1258))</f>
        <v/>
      </c>
      <c r="H1258" s="3"/>
    </row>
    <row r="1259" spans="1:8" x14ac:dyDescent="0.3">
      <c r="A1259" t="str">
        <f>IF(C1259="","","Allievo "&amp;COUNTIF($C$2:C1259,C1259))</f>
        <v/>
      </c>
      <c r="H1259" s="3"/>
    </row>
    <row r="1260" spans="1:8" x14ac:dyDescent="0.3">
      <c r="A1260" t="str">
        <f>IF(C1260="","","Allievo "&amp;COUNTIF($C$2:C1260,C1260))</f>
        <v/>
      </c>
      <c r="H1260" s="3"/>
    </row>
    <row r="1261" spans="1:8" x14ac:dyDescent="0.3">
      <c r="A1261" t="str">
        <f>IF(C1261="","","Allievo "&amp;COUNTIF($C$2:C1261,C1261))</f>
        <v/>
      </c>
      <c r="H1261" s="3"/>
    </row>
    <row r="1262" spans="1:8" x14ac:dyDescent="0.3">
      <c r="A1262" t="str">
        <f>IF(C1262="","","Allievo "&amp;COUNTIF($C$2:C1262,C1262))</f>
        <v/>
      </c>
      <c r="H1262" s="3"/>
    </row>
    <row r="1263" spans="1:8" x14ac:dyDescent="0.3">
      <c r="A1263" t="str">
        <f>IF(C1263="","","Allievo "&amp;COUNTIF($C$2:C1263,C1263))</f>
        <v/>
      </c>
      <c r="H1263" s="3"/>
    </row>
    <row r="1264" spans="1:8" x14ac:dyDescent="0.3">
      <c r="A1264" t="str">
        <f>IF(C1264="","","Allievo "&amp;COUNTIF($C$2:C1264,C1264))</f>
        <v/>
      </c>
      <c r="H1264" s="3"/>
    </row>
    <row r="1265" spans="1:8" x14ac:dyDescent="0.3">
      <c r="A1265" t="str">
        <f>IF(C1265="","","Allievo "&amp;COUNTIF($C$2:C1265,C1265))</f>
        <v/>
      </c>
      <c r="H1265" s="3"/>
    </row>
    <row r="1266" spans="1:8" x14ac:dyDescent="0.3">
      <c r="A1266" t="str">
        <f>IF(C1266="","","Allievo "&amp;COUNTIF($C$2:C1266,C1266))</f>
        <v/>
      </c>
      <c r="H1266" s="3"/>
    </row>
    <row r="1267" spans="1:8" x14ac:dyDescent="0.3">
      <c r="A1267" t="str">
        <f>IF(C1267="","","Allievo "&amp;COUNTIF($C$2:C1267,C1267))</f>
        <v/>
      </c>
      <c r="H1267" s="3"/>
    </row>
    <row r="1268" spans="1:8" x14ac:dyDescent="0.3">
      <c r="A1268" t="str">
        <f>IF(C1268="","","Allievo "&amp;COUNTIF($C$2:C1268,C1268))</f>
        <v/>
      </c>
      <c r="H1268" s="3"/>
    </row>
    <row r="1269" spans="1:8" x14ac:dyDescent="0.3">
      <c r="A1269" t="str">
        <f>IF(C1269="","","Allievo "&amp;COUNTIF($C$2:C1269,C1269))</f>
        <v/>
      </c>
      <c r="H1269" s="3"/>
    </row>
    <row r="1270" spans="1:8" x14ac:dyDescent="0.3">
      <c r="A1270" t="str">
        <f>IF(C1270="","","Allievo "&amp;COUNTIF($C$2:C1270,C1270))</f>
        <v/>
      </c>
      <c r="H1270" s="3"/>
    </row>
    <row r="1271" spans="1:8" x14ac:dyDescent="0.3">
      <c r="A1271" t="str">
        <f>IF(C1271="","","Allievo "&amp;COUNTIF($C$2:C1271,C1271))</f>
        <v/>
      </c>
      <c r="H1271" s="3"/>
    </row>
    <row r="1272" spans="1:8" x14ac:dyDescent="0.3">
      <c r="A1272" t="str">
        <f>IF(C1272="","","Allievo "&amp;COUNTIF($C$2:C1272,C1272))</f>
        <v/>
      </c>
      <c r="H1272" s="3"/>
    </row>
    <row r="1273" spans="1:8" x14ac:dyDescent="0.3">
      <c r="A1273" t="str">
        <f>IF(C1273="","","Allievo "&amp;COUNTIF($C$2:C1273,C1273))</f>
        <v/>
      </c>
      <c r="H1273" s="3"/>
    </row>
    <row r="1274" spans="1:8" x14ac:dyDescent="0.3">
      <c r="A1274" t="str">
        <f>IF(C1274="","","Allievo "&amp;COUNTIF($C$2:C1274,C1274))</f>
        <v/>
      </c>
      <c r="H1274" s="3"/>
    </row>
    <row r="1275" spans="1:8" x14ac:dyDescent="0.3">
      <c r="A1275" t="str">
        <f>IF(C1275="","","Allievo "&amp;COUNTIF($C$2:C1275,C1275))</f>
        <v/>
      </c>
      <c r="H1275" s="3"/>
    </row>
    <row r="1276" spans="1:8" x14ac:dyDescent="0.3">
      <c r="A1276" t="str">
        <f>IF(C1276="","","Allievo "&amp;COUNTIF($C$2:C1276,C1276))</f>
        <v/>
      </c>
      <c r="H1276" s="3"/>
    </row>
    <row r="1277" spans="1:8" x14ac:dyDescent="0.3">
      <c r="A1277" t="str">
        <f>IF(C1277="","","Allievo "&amp;COUNTIF($C$2:C1277,C1277))</f>
        <v/>
      </c>
      <c r="H1277" s="3"/>
    </row>
    <row r="1278" spans="1:8" x14ac:dyDescent="0.3">
      <c r="A1278" t="str">
        <f>IF(C1278="","","Allievo "&amp;COUNTIF($C$2:C1278,C1278))</f>
        <v/>
      </c>
      <c r="H1278" s="3"/>
    </row>
    <row r="1279" spans="1:8" x14ac:dyDescent="0.3">
      <c r="A1279" t="str">
        <f>IF(C1279="","","Allievo "&amp;COUNTIF($C$2:C1279,C1279))</f>
        <v/>
      </c>
      <c r="H1279" s="3"/>
    </row>
    <row r="1280" spans="1:8" x14ac:dyDescent="0.3">
      <c r="A1280" t="str">
        <f>IF(C1280="","","Allievo "&amp;COUNTIF($C$2:C1280,C1280))</f>
        <v/>
      </c>
      <c r="H1280" s="3"/>
    </row>
    <row r="1281" spans="1:8" x14ac:dyDescent="0.3">
      <c r="A1281" t="str">
        <f>IF(C1281="","","Allievo "&amp;COUNTIF($C$2:C1281,C1281))</f>
        <v/>
      </c>
      <c r="H1281" s="3"/>
    </row>
    <row r="1282" spans="1:8" x14ac:dyDescent="0.3">
      <c r="A1282" t="str">
        <f>IF(C1282="","","Allievo "&amp;COUNTIF($C$2:C1282,C1282))</f>
        <v/>
      </c>
      <c r="H1282" s="3"/>
    </row>
    <row r="1283" spans="1:8" x14ac:dyDescent="0.3">
      <c r="A1283" t="str">
        <f>IF(C1283="","","Allievo "&amp;COUNTIF($C$2:C1283,C1283))</f>
        <v/>
      </c>
      <c r="H1283" s="3"/>
    </row>
    <row r="1284" spans="1:8" x14ac:dyDescent="0.3">
      <c r="A1284" t="str">
        <f>IF(C1284="","","Allievo "&amp;COUNTIF($C$2:C1284,C1284))</f>
        <v/>
      </c>
      <c r="H1284" s="3"/>
    </row>
    <row r="1285" spans="1:8" x14ac:dyDescent="0.3">
      <c r="A1285" t="str">
        <f>IF(C1285="","","Allievo "&amp;COUNTIF($C$2:C1285,C1285))</f>
        <v/>
      </c>
      <c r="H1285" s="3"/>
    </row>
    <row r="1286" spans="1:8" x14ac:dyDescent="0.3">
      <c r="A1286" t="str">
        <f>IF(C1286="","","Allievo "&amp;COUNTIF($C$2:C1286,C1286))</f>
        <v/>
      </c>
      <c r="H1286" s="3"/>
    </row>
    <row r="1287" spans="1:8" x14ac:dyDescent="0.3">
      <c r="A1287" t="str">
        <f>IF(C1287="","","Allievo "&amp;COUNTIF($C$2:C1287,C1287))</f>
        <v/>
      </c>
      <c r="H1287" s="3"/>
    </row>
    <row r="1288" spans="1:8" x14ac:dyDescent="0.3">
      <c r="A1288" t="str">
        <f>IF(C1288="","","Allievo "&amp;COUNTIF($C$2:C1288,C1288))</f>
        <v/>
      </c>
      <c r="H1288" s="3"/>
    </row>
    <row r="1289" spans="1:8" x14ac:dyDescent="0.3">
      <c r="A1289" t="str">
        <f>IF(C1289="","","Allievo "&amp;COUNTIF($C$2:C1289,C1289))</f>
        <v/>
      </c>
      <c r="H1289" s="3"/>
    </row>
    <row r="1290" spans="1:8" x14ac:dyDescent="0.3">
      <c r="A1290" t="str">
        <f>IF(C1290="","","Allievo "&amp;COUNTIF($C$2:C1290,C1290))</f>
        <v/>
      </c>
      <c r="H1290" s="3"/>
    </row>
    <row r="1291" spans="1:8" x14ac:dyDescent="0.3">
      <c r="A1291" t="str">
        <f>IF(C1291="","","Allievo "&amp;COUNTIF($C$2:C1291,C1291))</f>
        <v/>
      </c>
      <c r="H1291" s="3"/>
    </row>
    <row r="1292" spans="1:8" x14ac:dyDescent="0.3">
      <c r="A1292" t="str">
        <f>IF(C1292="","","Allievo "&amp;COUNTIF($C$2:C1292,C1292))</f>
        <v/>
      </c>
      <c r="H1292" s="3"/>
    </row>
    <row r="1293" spans="1:8" x14ac:dyDescent="0.3">
      <c r="A1293" t="str">
        <f>IF(C1293="","","Allievo "&amp;COUNTIF($C$2:C1293,C1293))</f>
        <v/>
      </c>
      <c r="H1293" s="3"/>
    </row>
    <row r="1294" spans="1:8" x14ac:dyDescent="0.3">
      <c r="A1294" t="str">
        <f>IF(C1294="","","Allievo "&amp;COUNTIF($C$2:C1294,C1294))</f>
        <v/>
      </c>
      <c r="H1294" s="3"/>
    </row>
    <row r="1295" spans="1:8" x14ac:dyDescent="0.3">
      <c r="A1295" t="str">
        <f>IF(C1295="","","Allievo "&amp;COUNTIF($C$2:C1295,C1295))</f>
        <v/>
      </c>
      <c r="H1295" s="3"/>
    </row>
    <row r="1296" spans="1:8" x14ac:dyDescent="0.3">
      <c r="A1296" t="str">
        <f>IF(C1296="","","Allievo "&amp;COUNTIF($C$2:C1296,C1296))</f>
        <v/>
      </c>
      <c r="H1296" s="3"/>
    </row>
    <row r="1297" spans="1:8" x14ac:dyDescent="0.3">
      <c r="A1297" t="str">
        <f>IF(C1297="","","Allievo "&amp;COUNTIF($C$2:C1297,C1297))</f>
        <v/>
      </c>
      <c r="H1297" s="3"/>
    </row>
    <row r="1298" spans="1:8" x14ac:dyDescent="0.3">
      <c r="A1298" t="str">
        <f>IF(C1298="","","Allievo "&amp;COUNTIF($C$2:C1298,C1298))</f>
        <v/>
      </c>
      <c r="H1298" s="3"/>
    </row>
    <row r="1299" spans="1:8" x14ac:dyDescent="0.3">
      <c r="A1299" t="str">
        <f>IF(C1299="","","Allievo "&amp;COUNTIF($C$2:C1299,C1299))</f>
        <v/>
      </c>
      <c r="H1299" s="3"/>
    </row>
    <row r="1300" spans="1:8" x14ac:dyDescent="0.3">
      <c r="A1300" t="str">
        <f>IF(C1300="","","Allievo "&amp;COUNTIF($C$2:C1300,C1300))</f>
        <v/>
      </c>
      <c r="H1300" s="3"/>
    </row>
    <row r="1301" spans="1:8" x14ac:dyDescent="0.3">
      <c r="A1301" t="str">
        <f>IF(C1301="","","Allievo "&amp;COUNTIF($C$2:C1301,C1301))</f>
        <v/>
      </c>
      <c r="H1301" s="3"/>
    </row>
    <row r="1302" spans="1:8" x14ac:dyDescent="0.3">
      <c r="A1302" t="str">
        <f>IF(C1302="","","Allievo "&amp;COUNTIF($C$2:C1302,C1302))</f>
        <v/>
      </c>
      <c r="H1302" s="3"/>
    </row>
    <row r="1303" spans="1:8" x14ac:dyDescent="0.3">
      <c r="A1303" t="str">
        <f>IF(C1303="","","Allievo "&amp;COUNTIF($C$2:C1303,C1303))</f>
        <v/>
      </c>
      <c r="H1303" s="3"/>
    </row>
    <row r="1304" spans="1:8" x14ac:dyDescent="0.3">
      <c r="A1304" t="str">
        <f>IF(C1304="","","Allievo "&amp;COUNTIF($C$2:C1304,C1304))</f>
        <v/>
      </c>
      <c r="H1304" s="3"/>
    </row>
    <row r="1305" spans="1:8" x14ac:dyDescent="0.3">
      <c r="A1305" t="str">
        <f>IF(C1305="","","Allievo "&amp;COUNTIF($C$2:C1305,C1305))</f>
        <v/>
      </c>
      <c r="H1305" s="3"/>
    </row>
    <row r="1306" spans="1:8" x14ac:dyDescent="0.3">
      <c r="A1306" t="str">
        <f>IF(C1306="","","Allievo "&amp;COUNTIF($C$2:C1306,C1306))</f>
        <v/>
      </c>
      <c r="H1306" s="3"/>
    </row>
    <row r="1307" spans="1:8" x14ac:dyDescent="0.3">
      <c r="A1307" t="str">
        <f>IF(C1307="","","Allievo "&amp;COUNTIF($C$2:C1307,C1307))</f>
        <v/>
      </c>
      <c r="H1307" s="3"/>
    </row>
    <row r="1308" spans="1:8" x14ac:dyDescent="0.3">
      <c r="A1308" t="str">
        <f>IF(C1308="","","Allievo "&amp;COUNTIF($C$2:C1308,C1308))</f>
        <v/>
      </c>
      <c r="H1308" s="3"/>
    </row>
    <row r="1309" spans="1:8" x14ac:dyDescent="0.3">
      <c r="A1309" t="str">
        <f>IF(C1309="","","Allievo "&amp;COUNTIF($C$2:C1309,C1309))</f>
        <v/>
      </c>
      <c r="H1309" s="3"/>
    </row>
    <row r="1310" spans="1:8" x14ac:dyDescent="0.3">
      <c r="A1310" t="str">
        <f>IF(C1310="","","Allievo "&amp;COUNTIF($C$2:C1310,C1310))</f>
        <v/>
      </c>
      <c r="H1310" s="3"/>
    </row>
    <row r="1311" spans="1:8" x14ac:dyDescent="0.3">
      <c r="A1311" t="str">
        <f>IF(C1311="","","Allievo "&amp;COUNTIF($C$2:C1311,C1311))</f>
        <v/>
      </c>
      <c r="H1311" s="3"/>
    </row>
    <row r="1312" spans="1:8" x14ac:dyDescent="0.3">
      <c r="A1312" t="str">
        <f>IF(C1312="","","Allievo "&amp;COUNTIF($C$2:C1312,C1312))</f>
        <v/>
      </c>
      <c r="H1312" s="3"/>
    </row>
    <row r="1313" spans="1:8" x14ac:dyDescent="0.3">
      <c r="A1313" t="str">
        <f>IF(C1313="","","Allievo "&amp;COUNTIF($C$2:C1313,C1313))</f>
        <v/>
      </c>
      <c r="H1313" s="3"/>
    </row>
    <row r="1314" spans="1:8" x14ac:dyDescent="0.3">
      <c r="A1314" t="str">
        <f>IF(C1314="","","Allievo "&amp;COUNTIF($C$2:C1314,C1314))</f>
        <v/>
      </c>
      <c r="H1314" s="3"/>
    </row>
    <row r="1315" spans="1:8" x14ac:dyDescent="0.3">
      <c r="A1315" t="str">
        <f>IF(C1315="","","Allievo "&amp;COUNTIF($C$2:C1315,C1315))</f>
        <v/>
      </c>
      <c r="H1315" s="3"/>
    </row>
    <row r="1316" spans="1:8" x14ac:dyDescent="0.3">
      <c r="A1316" t="str">
        <f>IF(C1316="","","Allievo "&amp;COUNTIF($C$2:C1316,C1316))</f>
        <v/>
      </c>
      <c r="H1316" s="3"/>
    </row>
    <row r="1317" spans="1:8" x14ac:dyDescent="0.3">
      <c r="A1317" t="str">
        <f>IF(C1317="","","Allievo "&amp;COUNTIF($C$2:C1317,C1317))</f>
        <v/>
      </c>
      <c r="H1317" s="3"/>
    </row>
    <row r="1318" spans="1:8" x14ac:dyDescent="0.3">
      <c r="A1318" t="str">
        <f>IF(C1318="","","Allievo "&amp;COUNTIF($C$2:C1318,C1318))</f>
        <v/>
      </c>
      <c r="H1318" s="3"/>
    </row>
    <row r="1319" spans="1:8" x14ac:dyDescent="0.3">
      <c r="A1319" t="str">
        <f>IF(C1319="","","Allievo "&amp;COUNTIF($C$2:C1319,C1319))</f>
        <v/>
      </c>
      <c r="H1319" s="3"/>
    </row>
    <row r="1320" spans="1:8" x14ac:dyDescent="0.3">
      <c r="A1320" t="str">
        <f>IF(C1320="","","Allievo "&amp;COUNTIF($C$2:C1320,C1320))</f>
        <v/>
      </c>
      <c r="H1320" s="3"/>
    </row>
    <row r="1321" spans="1:8" x14ac:dyDescent="0.3">
      <c r="A1321" t="str">
        <f>IF(C1321="","","Allievo "&amp;COUNTIF($C$2:C1321,C1321))</f>
        <v/>
      </c>
      <c r="H1321" s="3"/>
    </row>
    <row r="1322" spans="1:8" x14ac:dyDescent="0.3">
      <c r="A1322" t="str">
        <f>IF(C1322="","","Allievo "&amp;COUNTIF($C$2:C1322,C1322))</f>
        <v/>
      </c>
      <c r="H1322" s="3"/>
    </row>
    <row r="1323" spans="1:8" x14ac:dyDescent="0.3">
      <c r="A1323" t="str">
        <f>IF(C1323="","","Allievo "&amp;COUNTIF($C$2:C1323,C1323))</f>
        <v/>
      </c>
      <c r="H1323" s="3"/>
    </row>
    <row r="1324" spans="1:8" x14ac:dyDescent="0.3">
      <c r="A1324" t="str">
        <f>IF(C1324="","","Allievo "&amp;COUNTIF($C$2:C1324,C1324))</f>
        <v/>
      </c>
      <c r="H1324" s="3"/>
    </row>
    <row r="1325" spans="1:8" x14ac:dyDescent="0.3">
      <c r="A1325" t="str">
        <f>IF(C1325="","","Allievo "&amp;COUNTIF($C$2:C1325,C1325))</f>
        <v/>
      </c>
      <c r="H1325" s="3"/>
    </row>
    <row r="1326" spans="1:8" x14ac:dyDescent="0.3">
      <c r="A1326" t="str">
        <f>IF(C1326="","","Allievo "&amp;COUNTIF($C$2:C1326,C1326))</f>
        <v/>
      </c>
      <c r="H1326" s="3"/>
    </row>
    <row r="1327" spans="1:8" x14ac:dyDescent="0.3">
      <c r="A1327" t="str">
        <f>IF(C1327="","","Allievo "&amp;COUNTIF($C$2:C1327,C1327))</f>
        <v/>
      </c>
      <c r="H1327" s="3"/>
    </row>
    <row r="1328" spans="1:8" x14ac:dyDescent="0.3">
      <c r="A1328" t="str">
        <f>IF(C1328="","","Allievo "&amp;COUNTIF($C$2:C1328,C1328))</f>
        <v/>
      </c>
      <c r="H1328" s="3"/>
    </row>
    <row r="1329" spans="1:8" x14ac:dyDescent="0.3">
      <c r="A1329" t="str">
        <f>IF(C1329="","","Allievo "&amp;COUNTIF($C$2:C1329,C1329))</f>
        <v/>
      </c>
      <c r="H1329" s="3"/>
    </row>
    <row r="1330" spans="1:8" x14ac:dyDescent="0.3">
      <c r="A1330" t="str">
        <f>IF(C1330="","","Allievo "&amp;COUNTIF($C$2:C1330,C1330))</f>
        <v/>
      </c>
      <c r="H1330" s="3"/>
    </row>
    <row r="1331" spans="1:8" x14ac:dyDescent="0.3">
      <c r="A1331" t="str">
        <f>IF(C1331="","","Allievo "&amp;COUNTIF($C$2:C1331,C1331))</f>
        <v/>
      </c>
      <c r="H1331" s="3"/>
    </row>
    <row r="1332" spans="1:8" x14ac:dyDescent="0.3">
      <c r="A1332" t="str">
        <f>IF(C1332="","","Allievo "&amp;COUNTIF($C$2:C1332,C1332))</f>
        <v/>
      </c>
      <c r="H1332" s="3"/>
    </row>
    <row r="1333" spans="1:8" x14ac:dyDescent="0.3">
      <c r="A1333" t="str">
        <f>IF(C1333="","","Allievo "&amp;COUNTIF($C$2:C1333,C1333))</f>
        <v/>
      </c>
      <c r="H1333" s="3"/>
    </row>
    <row r="1334" spans="1:8" x14ac:dyDescent="0.3">
      <c r="A1334" t="str">
        <f>IF(C1334="","","Allievo "&amp;COUNTIF($C$2:C1334,C1334))</f>
        <v/>
      </c>
      <c r="H1334" s="3"/>
    </row>
    <row r="1335" spans="1:8" x14ac:dyDescent="0.3">
      <c r="A1335" t="str">
        <f>IF(C1335="","","Allievo "&amp;COUNTIF($C$2:C1335,C1335))</f>
        <v/>
      </c>
      <c r="H1335" s="3"/>
    </row>
    <row r="1336" spans="1:8" x14ac:dyDescent="0.3">
      <c r="A1336" t="str">
        <f>IF(C1336="","","Allievo "&amp;COUNTIF($C$2:C1336,C1336))</f>
        <v/>
      </c>
      <c r="H1336" s="3"/>
    </row>
    <row r="1337" spans="1:8" x14ac:dyDescent="0.3">
      <c r="A1337" t="str">
        <f>IF(C1337="","","Allievo "&amp;COUNTIF($C$2:C1337,C1337))</f>
        <v/>
      </c>
      <c r="H1337" s="3"/>
    </row>
    <row r="1338" spans="1:8" x14ac:dyDescent="0.3">
      <c r="A1338" t="str">
        <f>IF(C1338="","","Allievo "&amp;COUNTIF($C$2:C1338,C1338))</f>
        <v/>
      </c>
      <c r="H1338" s="3"/>
    </row>
    <row r="1339" spans="1:8" x14ac:dyDescent="0.3">
      <c r="A1339" t="str">
        <f>IF(C1339="","","Allievo "&amp;COUNTIF($C$2:C1339,C1339))</f>
        <v/>
      </c>
      <c r="H1339" s="3"/>
    </row>
    <row r="1340" spans="1:8" x14ac:dyDescent="0.3">
      <c r="A1340" t="str">
        <f>IF(C1340="","","Allievo "&amp;COUNTIF($C$2:C1340,C1340))</f>
        <v/>
      </c>
      <c r="H1340" s="3"/>
    </row>
    <row r="1341" spans="1:8" x14ac:dyDescent="0.3">
      <c r="A1341" t="str">
        <f>IF(C1341="","","Allievo "&amp;COUNTIF($C$2:C1341,C1341))</f>
        <v/>
      </c>
      <c r="H1341" s="3"/>
    </row>
    <row r="1342" spans="1:8" x14ac:dyDescent="0.3">
      <c r="A1342" t="str">
        <f>IF(C1342="","","Allievo "&amp;COUNTIF($C$2:C1342,C1342))</f>
        <v/>
      </c>
      <c r="H1342" s="3"/>
    </row>
    <row r="1343" spans="1:8" x14ac:dyDescent="0.3">
      <c r="A1343" t="str">
        <f>IF(C1343="","","Allievo "&amp;COUNTIF($C$2:C1343,C1343))</f>
        <v/>
      </c>
      <c r="H1343" s="3"/>
    </row>
    <row r="1344" spans="1:8" x14ac:dyDescent="0.3">
      <c r="A1344" t="str">
        <f>IF(C1344="","","Allievo "&amp;COUNTIF($C$2:C1344,C1344))</f>
        <v/>
      </c>
      <c r="H1344" s="3"/>
    </row>
    <row r="1345" spans="1:8" x14ac:dyDescent="0.3">
      <c r="A1345" t="str">
        <f>IF(C1345="","","Allievo "&amp;COUNTIF($C$2:C1345,C1345))</f>
        <v/>
      </c>
      <c r="H1345" s="3"/>
    </row>
    <row r="1346" spans="1:8" x14ac:dyDescent="0.3">
      <c r="A1346" t="str">
        <f>IF(C1346="","","Allievo "&amp;COUNTIF($C$2:C1346,C1346))</f>
        <v/>
      </c>
      <c r="H1346" s="3"/>
    </row>
    <row r="1347" spans="1:8" x14ac:dyDescent="0.3">
      <c r="A1347" t="str">
        <f>IF(C1347="","","Allievo "&amp;COUNTIF($C$2:C1347,C1347))</f>
        <v/>
      </c>
      <c r="H1347" s="3"/>
    </row>
    <row r="1348" spans="1:8" x14ac:dyDescent="0.3">
      <c r="A1348" t="str">
        <f>IF(C1348="","","Allievo "&amp;COUNTIF($C$2:C1348,C1348))</f>
        <v/>
      </c>
      <c r="H1348" s="3"/>
    </row>
    <row r="1349" spans="1:8" x14ac:dyDescent="0.3">
      <c r="A1349" t="str">
        <f>IF(C1349="","","Allievo "&amp;COUNTIF($C$2:C1349,C1349))</f>
        <v/>
      </c>
      <c r="H1349" s="3"/>
    </row>
    <row r="1350" spans="1:8" x14ac:dyDescent="0.3">
      <c r="A1350" t="str">
        <f>IF(C1350="","","Allievo "&amp;COUNTIF($C$2:C1350,C1350))</f>
        <v/>
      </c>
      <c r="H1350" s="3"/>
    </row>
    <row r="1351" spans="1:8" x14ac:dyDescent="0.3">
      <c r="A1351" t="str">
        <f>IF(C1351="","","Allievo "&amp;COUNTIF($C$2:C1351,C1351))</f>
        <v/>
      </c>
      <c r="H1351" s="3"/>
    </row>
    <row r="1352" spans="1:8" x14ac:dyDescent="0.3">
      <c r="A1352" t="str">
        <f>IF(C1352="","","Allievo "&amp;COUNTIF($C$2:C1352,C1352))</f>
        <v/>
      </c>
      <c r="H1352" s="3"/>
    </row>
    <row r="1353" spans="1:8" x14ac:dyDescent="0.3">
      <c r="A1353" t="str">
        <f>IF(C1353="","","Allievo "&amp;COUNTIF($C$2:C1353,C1353))</f>
        <v/>
      </c>
      <c r="H1353" s="3"/>
    </row>
    <row r="1354" spans="1:8" x14ac:dyDescent="0.3">
      <c r="A1354" t="str">
        <f>IF(C1354="","","Allievo "&amp;COUNTIF($C$2:C1354,C1354))</f>
        <v/>
      </c>
      <c r="H1354" s="3"/>
    </row>
    <row r="1355" spans="1:8" x14ac:dyDescent="0.3">
      <c r="A1355" t="str">
        <f>IF(C1355="","","Allievo "&amp;COUNTIF($C$2:C1355,C1355))</f>
        <v/>
      </c>
      <c r="H1355" s="3"/>
    </row>
    <row r="1356" spans="1:8" x14ac:dyDescent="0.3">
      <c r="A1356" t="str">
        <f>IF(C1356="","","Allievo "&amp;COUNTIF($C$2:C1356,C1356))</f>
        <v/>
      </c>
      <c r="H1356" s="3"/>
    </row>
    <row r="1357" spans="1:8" x14ac:dyDescent="0.3">
      <c r="A1357" t="str">
        <f>IF(C1357="","","Allievo "&amp;COUNTIF($C$2:C1357,C1357))</f>
        <v/>
      </c>
      <c r="H1357" s="3"/>
    </row>
    <row r="1358" spans="1:8" x14ac:dyDescent="0.3">
      <c r="A1358" t="str">
        <f>IF(C1358="","","Allievo "&amp;COUNTIF($C$2:C1358,C1358))</f>
        <v/>
      </c>
      <c r="H1358" s="3"/>
    </row>
    <row r="1359" spans="1:8" x14ac:dyDescent="0.3">
      <c r="A1359" t="str">
        <f>IF(C1359="","","Allievo "&amp;COUNTIF($C$2:C1359,C1359))</f>
        <v/>
      </c>
      <c r="H1359" s="3"/>
    </row>
    <row r="1360" spans="1:8" x14ac:dyDescent="0.3">
      <c r="A1360" t="str">
        <f>IF(C1360="","","Allievo "&amp;COUNTIF($C$2:C1360,C1360))</f>
        <v/>
      </c>
      <c r="H1360" s="3"/>
    </row>
    <row r="1361" spans="1:8" x14ac:dyDescent="0.3">
      <c r="A1361" t="str">
        <f>IF(C1361="","","Allievo "&amp;COUNTIF($C$2:C1361,C1361))</f>
        <v/>
      </c>
      <c r="H1361" s="3"/>
    </row>
    <row r="1362" spans="1:8" x14ac:dyDescent="0.3">
      <c r="A1362" t="str">
        <f>IF(C1362="","","Allievo "&amp;COUNTIF($C$2:C1362,C1362))</f>
        <v/>
      </c>
      <c r="H1362" s="3"/>
    </row>
    <row r="1363" spans="1:8" x14ac:dyDescent="0.3">
      <c r="A1363" t="str">
        <f>IF(C1363="","","Allievo "&amp;COUNTIF($C$2:C1363,C1363))</f>
        <v/>
      </c>
      <c r="H1363" s="3"/>
    </row>
    <row r="1364" spans="1:8" x14ac:dyDescent="0.3">
      <c r="A1364" t="str">
        <f>IF(C1364="","","Allievo "&amp;COUNTIF($C$2:C1364,C1364))</f>
        <v/>
      </c>
      <c r="H1364" s="3"/>
    </row>
    <row r="1365" spans="1:8" x14ac:dyDescent="0.3">
      <c r="A1365" t="str">
        <f>IF(C1365="","","Allievo "&amp;COUNTIF($C$2:C1365,C1365))</f>
        <v/>
      </c>
      <c r="H1365" s="3"/>
    </row>
    <row r="1366" spans="1:8" x14ac:dyDescent="0.3">
      <c r="A1366" t="str">
        <f>IF(C1366="","","Allievo "&amp;COUNTIF($C$2:C1366,C1366))</f>
        <v/>
      </c>
      <c r="H1366" s="3"/>
    </row>
    <row r="1367" spans="1:8" x14ac:dyDescent="0.3">
      <c r="A1367" t="str">
        <f>IF(C1367="","","Allievo "&amp;COUNTIF($C$2:C1367,C1367))</f>
        <v/>
      </c>
      <c r="H1367" s="3"/>
    </row>
    <row r="1368" spans="1:8" x14ac:dyDescent="0.3">
      <c r="A1368" t="str">
        <f>IF(C1368="","","Allievo "&amp;COUNTIF($C$2:C1368,C1368))</f>
        <v/>
      </c>
      <c r="H1368" s="3"/>
    </row>
    <row r="1369" spans="1:8" x14ac:dyDescent="0.3">
      <c r="A1369" t="str">
        <f>IF(C1369="","","Allievo "&amp;COUNTIF($C$2:C1369,C1369))</f>
        <v/>
      </c>
      <c r="H1369" s="3"/>
    </row>
    <row r="1370" spans="1:8" x14ac:dyDescent="0.3">
      <c r="A1370" t="str">
        <f>IF(C1370="","","Allievo "&amp;COUNTIF($C$2:C1370,C1370))</f>
        <v/>
      </c>
      <c r="H1370" s="3"/>
    </row>
    <row r="1371" spans="1:8" x14ac:dyDescent="0.3">
      <c r="A1371" t="str">
        <f>IF(C1371="","","Allievo "&amp;COUNTIF($C$2:C1371,C1371))</f>
        <v/>
      </c>
      <c r="H1371" s="3"/>
    </row>
    <row r="1372" spans="1:8" x14ac:dyDescent="0.3">
      <c r="A1372" t="str">
        <f>IF(C1372="","","Allievo "&amp;COUNTIF($C$2:C1372,C1372))</f>
        <v/>
      </c>
      <c r="H1372" s="3"/>
    </row>
    <row r="1373" spans="1:8" x14ac:dyDescent="0.3">
      <c r="A1373" t="str">
        <f>IF(C1373="","","Allievo "&amp;COUNTIF($C$2:C1373,C1373))</f>
        <v/>
      </c>
      <c r="H1373" s="3"/>
    </row>
    <row r="1374" spans="1:8" x14ac:dyDescent="0.3">
      <c r="A1374" t="str">
        <f>IF(C1374="","","Allievo "&amp;COUNTIF($C$2:C1374,C1374))</f>
        <v/>
      </c>
      <c r="H1374" s="3"/>
    </row>
    <row r="1375" spans="1:8" x14ac:dyDescent="0.3">
      <c r="A1375" t="str">
        <f>IF(C1375="","","Allievo "&amp;COUNTIF($C$2:C1375,C1375))</f>
        <v/>
      </c>
      <c r="H1375" s="3"/>
    </row>
    <row r="1376" spans="1:8" x14ac:dyDescent="0.3">
      <c r="A1376" t="str">
        <f>IF(C1376="","","Allievo "&amp;COUNTIF($C$2:C1376,C1376))</f>
        <v/>
      </c>
      <c r="H1376" s="3"/>
    </row>
    <row r="1377" spans="1:8" x14ac:dyDescent="0.3">
      <c r="A1377" t="str">
        <f>IF(C1377="","","Allievo "&amp;COUNTIF($C$2:C1377,C1377))</f>
        <v/>
      </c>
      <c r="H1377" s="3"/>
    </row>
    <row r="1378" spans="1:8" x14ac:dyDescent="0.3">
      <c r="A1378" t="str">
        <f>IF(C1378="","","Allievo "&amp;COUNTIF($C$2:C1378,C1378))</f>
        <v/>
      </c>
      <c r="H1378" s="3"/>
    </row>
    <row r="1379" spans="1:8" x14ac:dyDescent="0.3">
      <c r="A1379" t="str">
        <f>IF(C1379="","","Allievo "&amp;COUNTIF($C$2:C1379,C1379))</f>
        <v/>
      </c>
      <c r="H1379" s="3"/>
    </row>
    <row r="1380" spans="1:8" x14ac:dyDescent="0.3">
      <c r="A1380" t="str">
        <f>IF(C1380="","","Allievo "&amp;COUNTIF($C$2:C1380,C1380))</f>
        <v/>
      </c>
      <c r="H1380" s="3"/>
    </row>
    <row r="1381" spans="1:8" x14ac:dyDescent="0.3">
      <c r="A1381" t="str">
        <f>IF(C1381="","","Allievo "&amp;COUNTIF($C$2:C1381,C1381))</f>
        <v/>
      </c>
      <c r="H1381" s="3"/>
    </row>
    <row r="1382" spans="1:8" x14ac:dyDescent="0.3">
      <c r="A1382" t="str">
        <f>IF(C1382="","","Allievo "&amp;COUNTIF($C$2:C1382,C1382))</f>
        <v/>
      </c>
      <c r="H1382" s="3"/>
    </row>
    <row r="1383" spans="1:8" x14ac:dyDescent="0.3">
      <c r="A1383" t="str">
        <f>IF(C1383="","","Allievo "&amp;COUNTIF($C$2:C1383,C1383))</f>
        <v/>
      </c>
      <c r="H1383" s="3"/>
    </row>
    <row r="1384" spans="1:8" x14ac:dyDescent="0.3">
      <c r="A1384" t="str">
        <f>IF(C1384="","","Allievo "&amp;COUNTIF($C$2:C1384,C1384))</f>
        <v/>
      </c>
      <c r="H1384" s="3"/>
    </row>
    <row r="1385" spans="1:8" x14ac:dyDescent="0.3">
      <c r="A1385" t="str">
        <f>IF(C1385="","","Allievo "&amp;COUNTIF($C$2:C1385,C1385))</f>
        <v/>
      </c>
      <c r="H1385" s="3"/>
    </row>
    <row r="1386" spans="1:8" x14ac:dyDescent="0.3">
      <c r="A1386" t="str">
        <f>IF(C1386="","","Allievo "&amp;COUNTIF($C$2:C1386,C1386))</f>
        <v/>
      </c>
      <c r="H1386" s="3"/>
    </row>
    <row r="1387" spans="1:8" x14ac:dyDescent="0.3">
      <c r="A1387" t="str">
        <f>IF(C1387="","","Allievo "&amp;COUNTIF($C$2:C1387,C1387))</f>
        <v/>
      </c>
      <c r="H1387" s="3"/>
    </row>
    <row r="1388" spans="1:8" x14ac:dyDescent="0.3">
      <c r="A1388" t="str">
        <f>IF(C1388="","","Allievo "&amp;COUNTIF($C$2:C1388,C1388))</f>
        <v/>
      </c>
      <c r="H1388" s="3"/>
    </row>
    <row r="1389" spans="1:8" x14ac:dyDescent="0.3">
      <c r="A1389" t="str">
        <f>IF(C1389="","","Allievo "&amp;COUNTIF($C$2:C1389,C1389))</f>
        <v/>
      </c>
      <c r="H1389" s="3"/>
    </row>
    <row r="1390" spans="1:8" x14ac:dyDescent="0.3">
      <c r="A1390" t="str">
        <f>IF(C1390="","","Allievo "&amp;COUNTIF($C$2:C1390,C1390))</f>
        <v/>
      </c>
      <c r="H1390" s="3"/>
    </row>
    <row r="1391" spans="1:8" x14ac:dyDescent="0.3">
      <c r="A1391" t="str">
        <f>IF(C1391="","","Allievo "&amp;COUNTIF($C$2:C1391,C1391))</f>
        <v/>
      </c>
      <c r="H1391" s="3"/>
    </row>
    <row r="1392" spans="1:8" x14ac:dyDescent="0.3">
      <c r="A1392" t="str">
        <f>IF(C1392="","","Allievo "&amp;COUNTIF($C$2:C1392,C1392))</f>
        <v/>
      </c>
      <c r="H1392" s="3"/>
    </row>
    <row r="1393" spans="1:8" x14ac:dyDescent="0.3">
      <c r="A1393" t="str">
        <f>IF(C1393="","","Allievo "&amp;COUNTIF($C$2:C1393,C1393))</f>
        <v/>
      </c>
      <c r="H1393" s="3"/>
    </row>
    <row r="1394" spans="1:8" x14ac:dyDescent="0.3">
      <c r="A1394" t="str">
        <f>IF(C1394="","","Allievo "&amp;COUNTIF($C$2:C1394,C1394))</f>
        <v/>
      </c>
      <c r="H1394" s="3"/>
    </row>
    <row r="1395" spans="1:8" x14ac:dyDescent="0.3">
      <c r="A1395" t="str">
        <f>IF(C1395="","","Allievo "&amp;COUNTIF($C$2:C1395,C1395))</f>
        <v/>
      </c>
      <c r="H1395" s="3"/>
    </row>
    <row r="1396" spans="1:8" x14ac:dyDescent="0.3">
      <c r="A1396" t="str">
        <f>IF(C1396="","","Allievo "&amp;COUNTIF($C$2:C1396,C1396))</f>
        <v/>
      </c>
      <c r="H1396" s="3"/>
    </row>
    <row r="1397" spans="1:8" x14ac:dyDescent="0.3">
      <c r="A1397" t="str">
        <f>IF(C1397="","","Allievo "&amp;COUNTIF($C$2:C1397,C1397))</f>
        <v/>
      </c>
      <c r="H1397" s="3"/>
    </row>
    <row r="1398" spans="1:8" x14ac:dyDescent="0.3">
      <c r="A1398" t="str">
        <f>IF(C1398="","","Allievo "&amp;COUNTIF($C$2:C1398,C1398))</f>
        <v/>
      </c>
      <c r="H1398" s="3"/>
    </row>
    <row r="1399" spans="1:8" x14ac:dyDescent="0.3">
      <c r="A1399" t="str">
        <f>IF(C1399="","","Allievo "&amp;COUNTIF($C$2:C1399,C1399))</f>
        <v/>
      </c>
      <c r="H1399" s="3"/>
    </row>
    <row r="1400" spans="1:8" x14ac:dyDescent="0.3">
      <c r="A1400" t="str">
        <f>IF(C1400="","","Allievo "&amp;COUNTIF($C$2:C1400,C1400))</f>
        <v/>
      </c>
      <c r="H1400" s="3"/>
    </row>
    <row r="1401" spans="1:8" x14ac:dyDescent="0.3">
      <c r="A1401" t="str">
        <f>IF(C1401="","","Allievo "&amp;COUNTIF($C$2:C1401,C1401))</f>
        <v/>
      </c>
      <c r="H1401" s="3"/>
    </row>
    <row r="1402" spans="1:8" x14ac:dyDescent="0.3">
      <c r="A1402" t="str">
        <f>IF(C1402="","","Allievo "&amp;COUNTIF($C$2:C1402,C1402))</f>
        <v/>
      </c>
      <c r="H1402" s="3"/>
    </row>
    <row r="1403" spans="1:8" x14ac:dyDescent="0.3">
      <c r="A1403" t="str">
        <f>IF(C1403="","","Allievo "&amp;COUNTIF($C$2:C1403,C1403))</f>
        <v/>
      </c>
      <c r="H1403" s="3"/>
    </row>
    <row r="1404" spans="1:8" x14ac:dyDescent="0.3">
      <c r="A1404" t="str">
        <f>IF(C1404="","","Allievo "&amp;COUNTIF($C$2:C1404,C1404))</f>
        <v/>
      </c>
      <c r="H1404" s="3"/>
    </row>
    <row r="1405" spans="1:8" x14ac:dyDescent="0.3">
      <c r="A1405" t="str">
        <f>IF(C1405="","","Allievo "&amp;COUNTIF($C$2:C1405,C1405))</f>
        <v/>
      </c>
      <c r="H1405" s="3"/>
    </row>
    <row r="1406" spans="1:8" x14ac:dyDescent="0.3">
      <c r="A1406" t="str">
        <f>IF(C1406="","","Allievo "&amp;COUNTIF($C$2:C1406,C1406))</f>
        <v/>
      </c>
      <c r="H1406" s="3"/>
    </row>
    <row r="1407" spans="1:8" x14ac:dyDescent="0.3">
      <c r="A1407" t="str">
        <f>IF(C1407="","","Allievo "&amp;COUNTIF($C$2:C1407,C1407))</f>
        <v/>
      </c>
      <c r="H1407" s="3"/>
    </row>
    <row r="1408" spans="1:8" x14ac:dyDescent="0.3">
      <c r="A1408" t="str">
        <f>IF(C1408="","","Allievo "&amp;COUNTIF($C$2:C1408,C1408))</f>
        <v/>
      </c>
      <c r="H1408" s="3"/>
    </row>
    <row r="1409" spans="1:8" x14ac:dyDescent="0.3">
      <c r="A1409" t="str">
        <f>IF(C1409="","","Allievo "&amp;COUNTIF($C$2:C1409,C1409))</f>
        <v/>
      </c>
      <c r="H1409" s="3"/>
    </row>
    <row r="1410" spans="1:8" x14ac:dyDescent="0.3">
      <c r="A1410" t="str">
        <f>IF(C1410="","","Allievo "&amp;COUNTIF($C$2:C1410,C1410))</f>
        <v/>
      </c>
      <c r="H1410" s="3"/>
    </row>
    <row r="1411" spans="1:8" x14ac:dyDescent="0.3">
      <c r="A1411" t="str">
        <f>IF(C1411="","","Allievo "&amp;COUNTIF($C$2:C1411,C1411))</f>
        <v/>
      </c>
      <c r="H1411" s="3"/>
    </row>
    <row r="1412" spans="1:8" x14ac:dyDescent="0.3">
      <c r="A1412" t="str">
        <f>IF(C1412="","","Allievo "&amp;COUNTIF($C$2:C1412,C1412))</f>
        <v/>
      </c>
      <c r="H1412" s="3"/>
    </row>
    <row r="1413" spans="1:8" x14ac:dyDescent="0.3">
      <c r="A1413" t="str">
        <f>IF(C1413="","","Allievo "&amp;COUNTIF($C$2:C1413,C1413))</f>
        <v/>
      </c>
      <c r="H1413" s="3"/>
    </row>
    <row r="1414" spans="1:8" x14ac:dyDescent="0.3">
      <c r="A1414" t="str">
        <f>IF(C1414="","","Allievo "&amp;COUNTIF($C$2:C1414,C1414))</f>
        <v/>
      </c>
      <c r="H1414" s="3"/>
    </row>
    <row r="1415" spans="1:8" x14ac:dyDescent="0.3">
      <c r="A1415" t="str">
        <f>IF(C1415="","","Allievo "&amp;COUNTIF($C$2:C1415,C1415))</f>
        <v/>
      </c>
      <c r="H1415" s="3"/>
    </row>
    <row r="1416" spans="1:8" x14ac:dyDescent="0.3">
      <c r="A1416" t="str">
        <f>IF(C1416="","","Allievo "&amp;COUNTIF($C$2:C1416,C1416))</f>
        <v/>
      </c>
      <c r="H1416" s="3"/>
    </row>
    <row r="1417" spans="1:8" x14ac:dyDescent="0.3">
      <c r="A1417" t="str">
        <f>IF(C1417="","","Allievo "&amp;COUNTIF($C$2:C1417,C1417))</f>
        <v/>
      </c>
      <c r="H1417" s="3"/>
    </row>
    <row r="1418" spans="1:8" x14ac:dyDescent="0.3">
      <c r="A1418" t="str">
        <f>IF(C1418="","","Allievo "&amp;COUNTIF($C$2:C1418,C1418))</f>
        <v/>
      </c>
      <c r="H1418" s="3"/>
    </row>
    <row r="1419" spans="1:8" x14ac:dyDescent="0.3">
      <c r="A1419" t="str">
        <f>IF(C1419="","","Allievo "&amp;COUNTIF($C$2:C1419,C1419))</f>
        <v/>
      </c>
      <c r="H1419" s="3"/>
    </row>
    <row r="1420" spans="1:8" x14ac:dyDescent="0.3">
      <c r="A1420" t="str">
        <f>IF(C1420="","","Allievo "&amp;COUNTIF($C$2:C1420,C1420))</f>
        <v/>
      </c>
      <c r="H1420" s="3"/>
    </row>
    <row r="1421" spans="1:8" x14ac:dyDescent="0.3">
      <c r="A1421" t="str">
        <f>IF(C1421="","","Allievo "&amp;COUNTIF($C$2:C1421,C1421))</f>
        <v/>
      </c>
      <c r="H1421" s="3"/>
    </row>
    <row r="1422" spans="1:8" x14ac:dyDescent="0.3">
      <c r="A1422" t="str">
        <f>IF(C1422="","","Allievo "&amp;COUNTIF($C$2:C1422,C1422))</f>
        <v/>
      </c>
      <c r="H1422" s="3"/>
    </row>
    <row r="1423" spans="1:8" x14ac:dyDescent="0.3">
      <c r="A1423" t="str">
        <f>IF(C1423="","","Allievo "&amp;COUNTIF($C$2:C1423,C1423))</f>
        <v/>
      </c>
      <c r="H1423" s="3"/>
    </row>
    <row r="1424" spans="1:8" x14ac:dyDescent="0.3">
      <c r="A1424" t="str">
        <f>IF(C1424="","","Allievo "&amp;COUNTIF($C$2:C1424,C1424))</f>
        <v/>
      </c>
      <c r="H1424" s="3"/>
    </row>
    <row r="1425" spans="1:8" x14ac:dyDescent="0.3">
      <c r="A1425" t="str">
        <f>IF(C1425="","","Allievo "&amp;COUNTIF($C$2:C1425,C1425))</f>
        <v/>
      </c>
      <c r="H1425" s="3"/>
    </row>
    <row r="1426" spans="1:8" x14ac:dyDescent="0.3">
      <c r="A1426" t="str">
        <f>IF(C1426="","","Allievo "&amp;COUNTIF($C$2:C1426,C1426))</f>
        <v/>
      </c>
      <c r="H1426" s="3"/>
    </row>
    <row r="1427" spans="1:8" x14ac:dyDescent="0.3">
      <c r="A1427" t="str">
        <f>IF(C1427="","","Allievo "&amp;COUNTIF($C$2:C1427,C1427))</f>
        <v/>
      </c>
      <c r="H1427" s="3"/>
    </row>
    <row r="1428" spans="1:8" x14ac:dyDescent="0.3">
      <c r="A1428" t="str">
        <f>IF(C1428="","","Allievo "&amp;COUNTIF($C$2:C1428,C1428))</f>
        <v/>
      </c>
      <c r="H1428" s="3"/>
    </row>
    <row r="1429" spans="1:8" x14ac:dyDescent="0.3">
      <c r="A1429" t="str">
        <f>IF(C1429="","","Allievo "&amp;COUNTIF($C$2:C1429,C1429))</f>
        <v/>
      </c>
      <c r="H1429" s="3"/>
    </row>
    <row r="1430" spans="1:8" x14ac:dyDescent="0.3">
      <c r="A1430" t="str">
        <f>IF(C1430="","","Allievo "&amp;COUNTIF($C$2:C1430,C1430))</f>
        <v/>
      </c>
      <c r="H1430" s="3"/>
    </row>
    <row r="1431" spans="1:8" x14ac:dyDescent="0.3">
      <c r="A1431" t="str">
        <f>IF(C1431="","","Allievo "&amp;COUNTIF($C$2:C1431,C1431))</f>
        <v/>
      </c>
      <c r="H1431" s="3"/>
    </row>
    <row r="1432" spans="1:8" x14ac:dyDescent="0.3">
      <c r="A1432" t="str">
        <f>IF(C1432="","","Allievo "&amp;COUNTIF($C$2:C1432,C1432))</f>
        <v/>
      </c>
      <c r="H1432" s="3"/>
    </row>
    <row r="1433" spans="1:8" x14ac:dyDescent="0.3">
      <c r="A1433" t="str">
        <f>IF(C1433="","","Allievo "&amp;COUNTIF($C$2:C1433,C1433))</f>
        <v/>
      </c>
      <c r="H1433" s="3"/>
    </row>
    <row r="1434" spans="1:8" x14ac:dyDescent="0.3">
      <c r="A1434" t="str">
        <f>IF(C1434="","","Allievo "&amp;COUNTIF($C$2:C1434,C1434))</f>
        <v/>
      </c>
      <c r="H1434" s="3"/>
    </row>
    <row r="1435" spans="1:8" x14ac:dyDescent="0.3">
      <c r="A1435" t="str">
        <f>IF(C1435="","","Allievo "&amp;COUNTIF($C$2:C1435,C1435))</f>
        <v/>
      </c>
      <c r="H1435" s="3"/>
    </row>
    <row r="1436" spans="1:8" x14ac:dyDescent="0.3">
      <c r="A1436" t="str">
        <f>IF(C1436="","","Allievo "&amp;COUNTIF($C$2:C1436,C1436))</f>
        <v/>
      </c>
      <c r="H1436" s="3"/>
    </row>
    <row r="1437" spans="1:8" x14ac:dyDescent="0.3">
      <c r="A1437" t="str">
        <f>IF(C1437="","","Allievo "&amp;COUNTIF($C$2:C1437,C1437))</f>
        <v/>
      </c>
      <c r="H1437" s="3"/>
    </row>
    <row r="1438" spans="1:8" x14ac:dyDescent="0.3">
      <c r="A1438" t="str">
        <f>IF(C1438="","","Allievo "&amp;COUNTIF($C$2:C1438,C1438))</f>
        <v/>
      </c>
      <c r="H1438" s="3"/>
    </row>
    <row r="1439" spans="1:8" x14ac:dyDescent="0.3">
      <c r="A1439" t="str">
        <f>IF(C1439="","","Allievo "&amp;COUNTIF($C$2:C1439,C1439))</f>
        <v/>
      </c>
      <c r="H1439" s="3"/>
    </row>
    <row r="1440" spans="1:8" x14ac:dyDescent="0.3">
      <c r="A1440" t="str">
        <f>IF(C1440="","","Allievo "&amp;COUNTIF($C$2:C1440,C1440))</f>
        <v/>
      </c>
      <c r="H1440" s="3"/>
    </row>
    <row r="1441" spans="1:8" x14ac:dyDescent="0.3">
      <c r="A1441" t="str">
        <f>IF(C1441="","","Allievo "&amp;COUNTIF($C$2:C1441,C1441))</f>
        <v/>
      </c>
      <c r="H1441" s="3"/>
    </row>
    <row r="1442" spans="1:8" x14ac:dyDescent="0.3">
      <c r="A1442" t="str">
        <f>IF(C1442="","","Allievo "&amp;COUNTIF($C$2:C1442,C1442))</f>
        <v/>
      </c>
      <c r="H1442" s="3"/>
    </row>
    <row r="1443" spans="1:8" x14ac:dyDescent="0.3">
      <c r="A1443" t="str">
        <f>IF(C1443="","","Allievo "&amp;COUNTIF($C$2:C1443,C1443))</f>
        <v/>
      </c>
      <c r="H1443" s="3"/>
    </row>
    <row r="1444" spans="1:8" x14ac:dyDescent="0.3">
      <c r="A1444" t="str">
        <f>IF(C1444="","","Allievo "&amp;COUNTIF($C$2:C1444,C1444))</f>
        <v/>
      </c>
      <c r="H1444" s="3"/>
    </row>
    <row r="1445" spans="1:8" x14ac:dyDescent="0.3">
      <c r="A1445" t="str">
        <f>IF(C1445="","","Allievo "&amp;COUNTIF($C$2:C1445,C1445))</f>
        <v/>
      </c>
      <c r="H1445" s="3"/>
    </row>
    <row r="1446" spans="1:8" x14ac:dyDescent="0.3">
      <c r="A1446" t="str">
        <f>IF(C1446="","","Allievo "&amp;COUNTIF($C$2:C1446,C1446))</f>
        <v/>
      </c>
      <c r="H1446" s="3"/>
    </row>
    <row r="1447" spans="1:8" x14ac:dyDescent="0.3">
      <c r="A1447" t="str">
        <f>IF(C1447="","","Allievo "&amp;COUNTIF($C$2:C1447,C1447))</f>
        <v/>
      </c>
      <c r="H1447" s="3"/>
    </row>
    <row r="1448" spans="1:8" x14ac:dyDescent="0.3">
      <c r="A1448" t="str">
        <f>IF(C1448="","","Allievo "&amp;COUNTIF($C$2:C1448,C1448))</f>
        <v/>
      </c>
      <c r="H1448" s="3"/>
    </row>
    <row r="1449" spans="1:8" x14ac:dyDescent="0.3">
      <c r="A1449" t="str">
        <f>IF(C1449="","","Allievo "&amp;COUNTIF($C$2:C1449,C1449))</f>
        <v/>
      </c>
      <c r="H1449" s="3"/>
    </row>
    <row r="1450" spans="1:8" x14ac:dyDescent="0.3">
      <c r="A1450" t="str">
        <f>IF(C1450="","","Allievo "&amp;COUNTIF($C$2:C1450,C1450))</f>
        <v/>
      </c>
      <c r="H1450" s="3"/>
    </row>
    <row r="1451" spans="1:8" x14ac:dyDescent="0.3">
      <c r="A1451" t="str">
        <f>IF(C1451="","","Allievo "&amp;COUNTIF($C$2:C1451,C1451))</f>
        <v/>
      </c>
      <c r="H1451" s="3"/>
    </row>
    <row r="1452" spans="1:8" x14ac:dyDescent="0.3">
      <c r="A1452" t="str">
        <f>IF(C1452="","","Allievo "&amp;COUNTIF($C$2:C1452,C1452))</f>
        <v/>
      </c>
      <c r="H1452" s="3"/>
    </row>
    <row r="1453" spans="1:8" x14ac:dyDescent="0.3">
      <c r="A1453" t="str">
        <f>IF(C1453="","","Allievo "&amp;COUNTIF($C$2:C1453,C1453))</f>
        <v/>
      </c>
      <c r="H1453" s="3"/>
    </row>
    <row r="1454" spans="1:8" x14ac:dyDescent="0.3">
      <c r="A1454" t="str">
        <f>IF(C1454="","","Allievo "&amp;COUNTIF($C$2:C1454,C1454))</f>
        <v/>
      </c>
      <c r="H1454" s="3"/>
    </row>
    <row r="1455" spans="1:8" x14ac:dyDescent="0.3">
      <c r="A1455" t="str">
        <f>IF(C1455="","","Allievo "&amp;COUNTIF($C$2:C1455,C1455))</f>
        <v/>
      </c>
      <c r="H1455" s="3"/>
    </row>
    <row r="1456" spans="1:8" x14ac:dyDescent="0.3">
      <c r="A1456" t="str">
        <f>IF(C1456="","","Allievo "&amp;COUNTIF($C$2:C1456,C1456))</f>
        <v/>
      </c>
      <c r="H1456" s="3"/>
    </row>
    <row r="1457" spans="1:8" x14ac:dyDescent="0.3">
      <c r="A1457" t="str">
        <f>IF(C1457="","","Allievo "&amp;COUNTIF($C$2:C1457,C1457))</f>
        <v/>
      </c>
      <c r="H1457" s="3"/>
    </row>
    <row r="1458" spans="1:8" x14ac:dyDescent="0.3">
      <c r="A1458" t="str">
        <f>IF(C1458="","","Allievo "&amp;COUNTIF($C$2:C1458,C1458))</f>
        <v/>
      </c>
      <c r="H1458" s="3"/>
    </row>
    <row r="1459" spans="1:8" x14ac:dyDescent="0.3">
      <c r="A1459" t="str">
        <f>IF(C1459="","","Allievo "&amp;COUNTIF($C$2:C1459,C1459))</f>
        <v/>
      </c>
      <c r="H1459" s="3"/>
    </row>
    <row r="1460" spans="1:8" x14ac:dyDescent="0.3">
      <c r="A1460" t="str">
        <f>IF(C1460="","","Allievo "&amp;COUNTIF($C$2:C1460,C1460))</f>
        <v/>
      </c>
      <c r="H1460" s="3"/>
    </row>
    <row r="1461" spans="1:8" x14ac:dyDescent="0.3">
      <c r="A1461" t="str">
        <f>IF(C1461="","","Allievo "&amp;COUNTIF($C$2:C1461,C1461))</f>
        <v/>
      </c>
      <c r="H1461" s="3"/>
    </row>
    <row r="1462" spans="1:8" x14ac:dyDescent="0.3">
      <c r="A1462" t="str">
        <f>IF(C1462="","","Allievo "&amp;COUNTIF($C$2:C1462,C1462))</f>
        <v/>
      </c>
      <c r="H1462" s="3"/>
    </row>
    <row r="1463" spans="1:8" x14ac:dyDescent="0.3">
      <c r="A1463" t="str">
        <f>IF(C1463="","","Allievo "&amp;COUNTIF($C$2:C1463,C1463))</f>
        <v/>
      </c>
      <c r="H1463" s="3"/>
    </row>
    <row r="1464" spans="1:8" x14ac:dyDescent="0.3">
      <c r="A1464" t="str">
        <f>IF(C1464="","","Allievo "&amp;COUNTIF($C$2:C1464,C1464))</f>
        <v/>
      </c>
      <c r="H1464" s="3"/>
    </row>
    <row r="1465" spans="1:8" x14ac:dyDescent="0.3">
      <c r="A1465" t="str">
        <f>IF(C1465="","","Allievo "&amp;COUNTIF($C$2:C1465,C1465))</f>
        <v/>
      </c>
      <c r="H1465" s="3"/>
    </row>
    <row r="1466" spans="1:8" x14ac:dyDescent="0.3">
      <c r="A1466" t="str">
        <f>IF(C1466="","","Allievo "&amp;COUNTIF($C$2:C1466,C1466))</f>
        <v/>
      </c>
      <c r="H1466" s="3"/>
    </row>
    <row r="1467" spans="1:8" x14ac:dyDescent="0.3">
      <c r="A1467" t="str">
        <f>IF(C1467="","","Allievo "&amp;COUNTIF($C$2:C1467,C1467))</f>
        <v/>
      </c>
      <c r="H1467" s="3"/>
    </row>
    <row r="1468" spans="1:8" x14ac:dyDescent="0.3">
      <c r="A1468" t="str">
        <f>IF(C1468="","","Allievo "&amp;COUNTIF($C$2:C1468,C1468))</f>
        <v/>
      </c>
      <c r="H1468" s="3"/>
    </row>
    <row r="1469" spans="1:8" x14ac:dyDescent="0.3">
      <c r="A1469" t="str">
        <f>IF(C1469="","","Allievo "&amp;COUNTIF($C$2:C1469,C1469))</f>
        <v/>
      </c>
      <c r="H1469" s="3"/>
    </row>
    <row r="1470" spans="1:8" x14ac:dyDescent="0.3">
      <c r="A1470" t="str">
        <f>IF(C1470="","","Allievo "&amp;COUNTIF($C$2:C1470,C1470))</f>
        <v/>
      </c>
      <c r="H1470" s="3"/>
    </row>
    <row r="1471" spans="1:8" x14ac:dyDescent="0.3">
      <c r="A1471" t="str">
        <f>IF(C1471="","","Allievo "&amp;COUNTIF($C$2:C1471,C1471))</f>
        <v/>
      </c>
      <c r="H1471" s="3"/>
    </row>
    <row r="1472" spans="1:8" x14ac:dyDescent="0.3">
      <c r="A1472" t="str">
        <f>IF(C1472="","","Allievo "&amp;COUNTIF($C$2:C1472,C1472))</f>
        <v/>
      </c>
      <c r="H1472" s="3"/>
    </row>
    <row r="1473" spans="1:8" x14ac:dyDescent="0.3">
      <c r="A1473" t="str">
        <f>IF(C1473="","","Allievo "&amp;COUNTIF($C$2:C1473,C1473))</f>
        <v/>
      </c>
      <c r="H1473" s="3"/>
    </row>
    <row r="1474" spans="1:8" x14ac:dyDescent="0.3">
      <c r="A1474" t="str">
        <f>IF(C1474="","","Allievo "&amp;COUNTIF($C$2:C1474,C1474))</f>
        <v/>
      </c>
      <c r="H1474" s="3"/>
    </row>
    <row r="1475" spans="1:8" x14ac:dyDescent="0.3">
      <c r="A1475" t="str">
        <f>IF(C1475="","","Allievo "&amp;COUNTIF($C$2:C1475,C1475))</f>
        <v/>
      </c>
      <c r="H1475" s="3"/>
    </row>
    <row r="1476" spans="1:8" x14ac:dyDescent="0.3">
      <c r="A1476" t="str">
        <f>IF(C1476="","","Allievo "&amp;COUNTIF($C$2:C1476,C1476))</f>
        <v/>
      </c>
      <c r="H1476" s="3"/>
    </row>
    <row r="1477" spans="1:8" x14ac:dyDescent="0.3">
      <c r="A1477" t="str">
        <f>IF(C1477="","","Allievo "&amp;COUNTIF($C$2:C1477,C1477))</f>
        <v/>
      </c>
      <c r="H1477" s="3"/>
    </row>
    <row r="1478" spans="1:8" x14ac:dyDescent="0.3">
      <c r="A1478" t="str">
        <f>IF(C1478="","","Allievo "&amp;COUNTIF($C$2:C1478,C1478))</f>
        <v/>
      </c>
      <c r="H1478" s="3"/>
    </row>
    <row r="1479" spans="1:8" x14ac:dyDescent="0.3">
      <c r="A1479" t="str">
        <f>IF(C1479="","","Allievo "&amp;COUNTIF($C$2:C1479,C1479))</f>
        <v/>
      </c>
      <c r="H1479" s="3"/>
    </row>
    <row r="1480" spans="1:8" x14ac:dyDescent="0.3">
      <c r="A1480" t="str">
        <f>IF(C1480="","","Allievo "&amp;COUNTIF($C$2:C1480,C1480))</f>
        <v/>
      </c>
      <c r="H1480" s="3"/>
    </row>
    <row r="1481" spans="1:8" x14ac:dyDescent="0.3">
      <c r="A1481" t="str">
        <f>IF(C1481="","","Allievo "&amp;COUNTIF($C$2:C1481,C1481))</f>
        <v/>
      </c>
      <c r="H1481" s="3"/>
    </row>
    <row r="1482" spans="1:8" x14ac:dyDescent="0.3">
      <c r="A1482" t="str">
        <f>IF(C1482="","","Allievo "&amp;COUNTIF($C$2:C1482,C1482))</f>
        <v/>
      </c>
      <c r="H1482" s="3"/>
    </row>
    <row r="1483" spans="1:8" x14ac:dyDescent="0.3">
      <c r="A1483" t="str">
        <f>IF(C1483="","","Allievo "&amp;COUNTIF($C$2:C1483,C1483))</f>
        <v/>
      </c>
      <c r="H1483" s="3"/>
    </row>
    <row r="1484" spans="1:8" x14ac:dyDescent="0.3">
      <c r="A1484" t="str">
        <f>IF(C1484="","","Allievo "&amp;COUNTIF($C$2:C1484,C1484))</f>
        <v/>
      </c>
      <c r="H1484" s="3"/>
    </row>
    <row r="1485" spans="1:8" x14ac:dyDescent="0.3">
      <c r="A1485" t="str">
        <f>IF(C1485="","","Allievo "&amp;COUNTIF($C$2:C1485,C1485))</f>
        <v/>
      </c>
      <c r="H1485" s="3"/>
    </row>
    <row r="1486" spans="1:8" x14ac:dyDescent="0.3">
      <c r="A1486" t="str">
        <f>IF(C1486="","","Allievo "&amp;COUNTIF($C$2:C1486,C1486))</f>
        <v/>
      </c>
      <c r="H1486" s="3"/>
    </row>
    <row r="1487" spans="1:8" x14ac:dyDescent="0.3">
      <c r="A1487" t="str">
        <f>IF(C1487="","","Allievo "&amp;COUNTIF($C$2:C1487,C1487))</f>
        <v/>
      </c>
      <c r="H1487" s="3"/>
    </row>
    <row r="1488" spans="1:8" x14ac:dyDescent="0.3">
      <c r="A1488" t="str">
        <f>IF(C1488="","","Allievo "&amp;COUNTIF($C$2:C1488,C1488))</f>
        <v/>
      </c>
      <c r="H1488" s="3"/>
    </row>
    <row r="1489" spans="1:8" x14ac:dyDescent="0.3">
      <c r="A1489" t="str">
        <f>IF(C1489="","","Allievo "&amp;COUNTIF($C$2:C1489,C1489))</f>
        <v/>
      </c>
      <c r="H1489" s="3"/>
    </row>
    <row r="1490" spans="1:8" x14ac:dyDescent="0.3">
      <c r="A1490" t="str">
        <f>IF(C1490="","","Allievo "&amp;COUNTIF($C$2:C1490,C1490))</f>
        <v/>
      </c>
      <c r="H1490" s="3"/>
    </row>
    <row r="1491" spans="1:8" x14ac:dyDescent="0.3">
      <c r="A1491" t="str">
        <f>IF(C1491="","","Allievo "&amp;COUNTIF($C$2:C1491,C1491))</f>
        <v/>
      </c>
      <c r="H1491" s="3"/>
    </row>
    <row r="1492" spans="1:8" x14ac:dyDescent="0.3">
      <c r="A1492" t="str">
        <f>IF(C1492="","","Allievo "&amp;COUNTIF($C$2:C1492,C1492))</f>
        <v/>
      </c>
      <c r="H1492" s="3"/>
    </row>
    <row r="1493" spans="1:8" x14ac:dyDescent="0.3">
      <c r="A1493" t="str">
        <f>IF(C1493="","","Allievo "&amp;COUNTIF($C$2:C1493,C1493))</f>
        <v/>
      </c>
      <c r="H1493" s="3"/>
    </row>
    <row r="1494" spans="1:8" x14ac:dyDescent="0.3">
      <c r="A1494" t="str">
        <f>IF(C1494="","","Allievo "&amp;COUNTIF($C$2:C1494,C1494))</f>
        <v/>
      </c>
      <c r="H1494" s="3"/>
    </row>
    <row r="1495" spans="1:8" x14ac:dyDescent="0.3">
      <c r="A1495" t="str">
        <f>IF(C1495="","","Allievo "&amp;COUNTIF($C$2:C1495,C1495))</f>
        <v/>
      </c>
      <c r="H1495" s="3"/>
    </row>
    <row r="1496" spans="1:8" x14ac:dyDescent="0.3">
      <c r="A1496" t="str">
        <f>IF(C1496="","","Allievo "&amp;COUNTIF($C$2:C1496,C1496))</f>
        <v/>
      </c>
      <c r="H1496" s="3"/>
    </row>
    <row r="1497" spans="1:8" x14ac:dyDescent="0.3">
      <c r="A1497" t="str">
        <f>IF(C1497="","","Allievo "&amp;COUNTIF($C$2:C1497,C1497))</f>
        <v/>
      </c>
      <c r="H1497" s="3"/>
    </row>
    <row r="1498" spans="1:8" x14ac:dyDescent="0.3">
      <c r="A1498" t="str">
        <f>IF(C1498="","","Allievo "&amp;COUNTIF($C$2:C1498,C1498))</f>
        <v/>
      </c>
      <c r="H1498" s="3"/>
    </row>
    <row r="1499" spans="1:8" x14ac:dyDescent="0.3">
      <c r="A1499" t="str">
        <f>IF(C1499="","","Allievo "&amp;COUNTIF($C$2:C1499,C1499))</f>
        <v/>
      </c>
      <c r="H1499" s="3"/>
    </row>
    <row r="1500" spans="1:8" x14ac:dyDescent="0.3">
      <c r="A1500" t="str">
        <f>IF(C1500="","","Allievo "&amp;COUNTIF($C$2:C1500,C1500))</f>
        <v/>
      </c>
      <c r="H1500" s="3"/>
    </row>
    <row r="1501" spans="1:8" x14ac:dyDescent="0.3">
      <c r="A1501" t="str">
        <f>IF(C1501="","","Allievo "&amp;COUNTIF($C$2:C1501,C1501))</f>
        <v/>
      </c>
      <c r="H1501" s="3"/>
    </row>
    <row r="1502" spans="1:8" x14ac:dyDescent="0.3">
      <c r="A1502" t="str">
        <f>IF(C1502="","","Allievo "&amp;COUNTIF($C$2:C1502,C1502))</f>
        <v/>
      </c>
      <c r="H1502" s="3"/>
    </row>
    <row r="1503" spans="1:8" x14ac:dyDescent="0.3">
      <c r="A1503" t="str">
        <f>IF(C1503="","","Allievo "&amp;COUNTIF($C$2:C1503,C1503))</f>
        <v/>
      </c>
      <c r="H1503" s="3"/>
    </row>
    <row r="1504" spans="1:8" x14ac:dyDescent="0.3">
      <c r="A1504" t="str">
        <f>IF(C1504="","","Allievo "&amp;COUNTIF($C$2:C1504,C1504))</f>
        <v/>
      </c>
      <c r="H1504" s="3"/>
    </row>
    <row r="1505" spans="1:8" x14ac:dyDescent="0.3">
      <c r="A1505" t="str">
        <f>IF(C1505="","","Allievo "&amp;COUNTIF($C$2:C1505,C1505))</f>
        <v/>
      </c>
      <c r="H1505" s="3"/>
    </row>
    <row r="1506" spans="1:8" x14ac:dyDescent="0.3">
      <c r="A1506" t="str">
        <f>IF(C1506="","","Allievo "&amp;COUNTIF($C$2:C1506,C1506))</f>
        <v/>
      </c>
      <c r="H1506" s="3"/>
    </row>
    <row r="1507" spans="1:8" x14ac:dyDescent="0.3">
      <c r="A1507" t="str">
        <f>IF(C1507="","","Allievo "&amp;COUNTIF($C$2:C1507,C1507))</f>
        <v/>
      </c>
      <c r="H1507" s="3"/>
    </row>
    <row r="1508" spans="1:8" x14ac:dyDescent="0.3">
      <c r="A1508" t="str">
        <f>IF(C1508="","","Allievo "&amp;COUNTIF($C$2:C1508,C1508))</f>
        <v/>
      </c>
      <c r="H1508" s="3"/>
    </row>
    <row r="1509" spans="1:8" x14ac:dyDescent="0.3">
      <c r="A1509" t="str">
        <f>IF(C1509="","","Allievo "&amp;COUNTIF($C$2:C1509,C1509))</f>
        <v/>
      </c>
      <c r="H1509" s="3"/>
    </row>
    <row r="1510" spans="1:8" x14ac:dyDescent="0.3">
      <c r="A1510" t="str">
        <f>IF(C1510="","","Allievo "&amp;COUNTIF($C$2:C1510,C1510))</f>
        <v/>
      </c>
      <c r="H1510" s="3"/>
    </row>
    <row r="1511" spans="1:8" x14ac:dyDescent="0.3">
      <c r="A1511" t="str">
        <f>IF(C1511="","","Allievo "&amp;COUNTIF($C$2:C1511,C1511))</f>
        <v/>
      </c>
      <c r="H1511" s="3"/>
    </row>
    <row r="1512" spans="1:8" x14ac:dyDescent="0.3">
      <c r="A1512" t="str">
        <f>IF(C1512="","","Allievo "&amp;COUNTIF($C$2:C1512,C1512))</f>
        <v/>
      </c>
      <c r="H1512" s="3"/>
    </row>
    <row r="1513" spans="1:8" x14ac:dyDescent="0.3">
      <c r="A1513" t="str">
        <f>IF(C1513="","","Allievo "&amp;COUNTIF($C$2:C1513,C1513))</f>
        <v/>
      </c>
      <c r="H1513" s="3"/>
    </row>
    <row r="1514" spans="1:8" x14ac:dyDescent="0.3">
      <c r="A1514" t="str">
        <f>IF(C1514="","","Allievo "&amp;COUNTIF($C$2:C1514,C1514))</f>
        <v/>
      </c>
      <c r="H1514" s="3"/>
    </row>
    <row r="1515" spans="1:8" x14ac:dyDescent="0.3">
      <c r="A1515" t="str">
        <f>IF(C1515="","","Allievo "&amp;COUNTIF($C$2:C1515,C1515))</f>
        <v/>
      </c>
      <c r="H1515" s="3"/>
    </row>
    <row r="1516" spans="1:8" x14ac:dyDescent="0.3">
      <c r="A1516" t="str">
        <f>IF(C1516="","","Allievo "&amp;COUNTIF($C$2:C1516,C1516))</f>
        <v/>
      </c>
      <c r="H1516" s="3"/>
    </row>
    <row r="1517" spans="1:8" x14ac:dyDescent="0.3">
      <c r="A1517" t="str">
        <f>IF(C1517="","","Allievo "&amp;COUNTIF($C$2:C1517,C1517))</f>
        <v/>
      </c>
      <c r="H1517" s="3"/>
    </row>
    <row r="1518" spans="1:8" x14ac:dyDescent="0.3">
      <c r="A1518" t="str">
        <f>IF(C1518="","","Allievo "&amp;COUNTIF($C$2:C1518,C1518))</f>
        <v/>
      </c>
      <c r="H1518" s="3"/>
    </row>
    <row r="1519" spans="1:8" x14ac:dyDescent="0.3">
      <c r="A1519" t="str">
        <f>IF(C1519="","","Allievo "&amp;COUNTIF($C$2:C1519,C1519))</f>
        <v/>
      </c>
      <c r="H1519" s="3"/>
    </row>
    <row r="1520" spans="1:8" x14ac:dyDescent="0.3">
      <c r="A1520" t="str">
        <f>IF(C1520="","","Allievo "&amp;COUNTIF($C$2:C1520,C1520))</f>
        <v/>
      </c>
      <c r="H1520" s="3"/>
    </row>
    <row r="1521" spans="1:8" x14ac:dyDescent="0.3">
      <c r="A1521" t="str">
        <f>IF(C1521="","","Allievo "&amp;COUNTIF($C$2:C1521,C1521))</f>
        <v/>
      </c>
      <c r="H1521" s="3"/>
    </row>
    <row r="1522" spans="1:8" x14ac:dyDescent="0.3">
      <c r="A1522" t="str">
        <f>IF(C1522="","","Allievo "&amp;COUNTIF($C$2:C1522,C1522))</f>
        <v/>
      </c>
      <c r="H1522" s="3"/>
    </row>
    <row r="1523" spans="1:8" x14ac:dyDescent="0.3">
      <c r="A1523" t="str">
        <f>IF(C1523="","","Allievo "&amp;COUNTIF($C$2:C1523,C1523))</f>
        <v/>
      </c>
      <c r="H1523" s="3"/>
    </row>
    <row r="1524" spans="1:8" x14ac:dyDescent="0.3">
      <c r="A1524" t="str">
        <f>IF(C1524="","","Allievo "&amp;COUNTIF($C$2:C1524,C1524))</f>
        <v/>
      </c>
      <c r="H1524" s="3"/>
    </row>
    <row r="1525" spans="1:8" x14ac:dyDescent="0.3">
      <c r="A1525" t="str">
        <f>IF(C1525="","","Allievo "&amp;COUNTIF($C$2:C1525,C1525))</f>
        <v/>
      </c>
      <c r="H1525" s="3"/>
    </row>
    <row r="1526" spans="1:8" x14ac:dyDescent="0.3">
      <c r="A1526" t="str">
        <f>IF(C1526="","","Allievo "&amp;COUNTIF($C$2:C1526,C1526))</f>
        <v/>
      </c>
      <c r="H1526" s="3"/>
    </row>
    <row r="1527" spans="1:8" x14ac:dyDescent="0.3">
      <c r="A1527" t="str">
        <f>IF(C1527="","","Allievo "&amp;COUNTIF($C$2:C1527,C1527))</f>
        <v/>
      </c>
      <c r="H1527" s="3"/>
    </row>
    <row r="1528" spans="1:8" x14ac:dyDescent="0.3">
      <c r="A1528" t="str">
        <f>IF(C1528="","","Allievo "&amp;COUNTIF($C$2:C1528,C1528))</f>
        <v/>
      </c>
      <c r="H1528" s="3"/>
    </row>
    <row r="1529" spans="1:8" x14ac:dyDescent="0.3">
      <c r="A1529" t="str">
        <f>IF(C1529="","","Allievo "&amp;COUNTIF($C$2:C1529,C1529))</f>
        <v/>
      </c>
      <c r="H1529" s="3"/>
    </row>
    <row r="1530" spans="1:8" x14ac:dyDescent="0.3">
      <c r="A1530" t="str">
        <f>IF(C1530="","","Allievo "&amp;COUNTIF($C$2:C1530,C1530))</f>
        <v/>
      </c>
      <c r="H1530" s="3"/>
    </row>
    <row r="1531" spans="1:8" x14ac:dyDescent="0.3">
      <c r="A1531" t="str">
        <f>IF(C1531="","","Allievo "&amp;COUNTIF($C$2:C1531,C1531))</f>
        <v/>
      </c>
      <c r="H1531" s="3"/>
    </row>
    <row r="1532" spans="1:8" x14ac:dyDescent="0.3">
      <c r="A1532" t="str">
        <f>IF(C1532="","","Allievo "&amp;COUNTIF($C$2:C1532,C1532))</f>
        <v/>
      </c>
      <c r="H1532" s="3"/>
    </row>
    <row r="1533" spans="1:8" x14ac:dyDescent="0.3">
      <c r="A1533" t="str">
        <f>IF(C1533="","","Allievo "&amp;COUNTIF($C$2:C1533,C1533))</f>
        <v/>
      </c>
      <c r="H1533" s="3"/>
    </row>
    <row r="1534" spans="1:8" x14ac:dyDescent="0.3">
      <c r="A1534" t="str">
        <f>IF(C1534="","","Allievo "&amp;COUNTIF($C$2:C1534,C1534))</f>
        <v/>
      </c>
      <c r="H1534" s="3"/>
    </row>
    <row r="1535" spans="1:8" x14ac:dyDescent="0.3">
      <c r="A1535" t="str">
        <f>IF(C1535="","","Allievo "&amp;COUNTIF($C$2:C1535,C1535))</f>
        <v/>
      </c>
      <c r="H1535" s="3"/>
    </row>
    <row r="1536" spans="1:8" x14ac:dyDescent="0.3">
      <c r="A1536" t="str">
        <f>IF(C1536="","","Allievo "&amp;COUNTIF($C$2:C1536,C1536))</f>
        <v/>
      </c>
      <c r="H1536" s="3"/>
    </row>
    <row r="1537" spans="1:8" x14ac:dyDescent="0.3">
      <c r="A1537" t="str">
        <f>IF(C1537="","","Allievo "&amp;COUNTIF($C$2:C1537,C1537))</f>
        <v/>
      </c>
      <c r="H1537" s="3"/>
    </row>
    <row r="1538" spans="1:8" x14ac:dyDescent="0.3">
      <c r="A1538" t="str">
        <f>IF(C1538="","","Allievo "&amp;COUNTIF($C$2:C1538,C1538))</f>
        <v/>
      </c>
      <c r="H1538" s="3"/>
    </row>
    <row r="1539" spans="1:8" x14ac:dyDescent="0.3">
      <c r="A1539" t="str">
        <f>IF(C1539="","","Allievo "&amp;COUNTIF($C$2:C1539,C1539))</f>
        <v/>
      </c>
      <c r="H1539" s="3"/>
    </row>
    <row r="1540" spans="1:8" x14ac:dyDescent="0.3">
      <c r="A1540" t="str">
        <f>IF(C1540="","","Allievo "&amp;COUNTIF($C$2:C1540,C1540))</f>
        <v/>
      </c>
      <c r="H1540" s="3"/>
    </row>
    <row r="1541" spans="1:8" x14ac:dyDescent="0.3">
      <c r="A1541" t="str">
        <f>IF(C1541="","","Allievo "&amp;COUNTIF($C$2:C1541,C1541))</f>
        <v/>
      </c>
      <c r="H1541" s="3"/>
    </row>
    <row r="1542" spans="1:8" x14ac:dyDescent="0.3">
      <c r="A1542" t="str">
        <f>IF(C1542="","","Allievo "&amp;COUNTIF($C$2:C1542,C1542))</f>
        <v/>
      </c>
      <c r="H1542" s="3"/>
    </row>
    <row r="1543" spans="1:8" x14ac:dyDescent="0.3">
      <c r="A1543" t="str">
        <f>IF(C1543="","","Allievo "&amp;COUNTIF($C$2:C1543,C1543))</f>
        <v/>
      </c>
      <c r="H1543" s="3"/>
    </row>
    <row r="1544" spans="1:8" x14ac:dyDescent="0.3">
      <c r="A1544" t="str">
        <f>IF(C1544="","","Allievo "&amp;COUNTIF($C$2:C1544,C1544))</f>
        <v/>
      </c>
      <c r="H1544" s="3"/>
    </row>
    <row r="1545" spans="1:8" x14ac:dyDescent="0.3">
      <c r="A1545" t="str">
        <f>IF(C1545="","","Allievo "&amp;COUNTIF($C$2:C1545,C1545))</f>
        <v/>
      </c>
      <c r="H1545" s="3"/>
    </row>
    <row r="1546" spans="1:8" x14ac:dyDescent="0.3">
      <c r="A1546" t="str">
        <f>IF(C1546="","","Allievo "&amp;COUNTIF($C$2:C1546,C1546))</f>
        <v/>
      </c>
      <c r="H1546" s="3"/>
    </row>
    <row r="1547" spans="1:8" x14ac:dyDescent="0.3">
      <c r="A1547" t="str">
        <f>IF(C1547="","","Allievo "&amp;COUNTIF($C$2:C1547,C1547))</f>
        <v/>
      </c>
      <c r="H1547" s="3"/>
    </row>
    <row r="1548" spans="1:8" x14ac:dyDescent="0.3">
      <c r="A1548" t="str">
        <f>IF(C1548="","","Allievo "&amp;COUNTIF($C$2:C1548,C1548))</f>
        <v/>
      </c>
      <c r="H1548" s="3"/>
    </row>
    <row r="1549" spans="1:8" x14ac:dyDescent="0.3">
      <c r="A1549" t="str">
        <f>IF(C1549="","","Allievo "&amp;COUNTIF($C$2:C1549,C1549))</f>
        <v/>
      </c>
      <c r="H1549" s="3"/>
    </row>
    <row r="1550" spans="1:8" x14ac:dyDescent="0.3">
      <c r="A1550" t="str">
        <f>IF(C1550="","","Allievo "&amp;COUNTIF($C$2:C1550,C1550))</f>
        <v/>
      </c>
      <c r="H1550" s="3"/>
    </row>
    <row r="1551" spans="1:8" x14ac:dyDescent="0.3">
      <c r="A1551" t="str">
        <f>IF(C1551="","","Allievo "&amp;COUNTIF($C$2:C1551,C1551))</f>
        <v/>
      </c>
      <c r="H1551" s="3"/>
    </row>
    <row r="1552" spans="1:8" x14ac:dyDescent="0.3">
      <c r="A1552" t="str">
        <f>IF(C1552="","","Allievo "&amp;COUNTIF($C$2:C1552,C1552))</f>
        <v/>
      </c>
      <c r="H1552" s="3"/>
    </row>
    <row r="1553" spans="1:8" x14ac:dyDescent="0.3">
      <c r="A1553" t="str">
        <f>IF(C1553="","","Allievo "&amp;COUNTIF($C$2:C1553,C1553))</f>
        <v/>
      </c>
      <c r="H1553" s="3"/>
    </row>
    <row r="1554" spans="1:8" x14ac:dyDescent="0.3">
      <c r="A1554" t="str">
        <f>IF(C1554="","","Allievo "&amp;COUNTIF($C$2:C1554,C1554))</f>
        <v/>
      </c>
      <c r="H1554" s="3"/>
    </row>
    <row r="1555" spans="1:8" x14ac:dyDescent="0.3">
      <c r="A1555" t="str">
        <f>IF(C1555="","","Allievo "&amp;COUNTIF($C$2:C1555,C1555))</f>
        <v/>
      </c>
      <c r="H1555" s="3"/>
    </row>
    <row r="1556" spans="1:8" x14ac:dyDescent="0.3">
      <c r="A1556" t="str">
        <f>IF(C1556="","","Allievo "&amp;COUNTIF($C$2:C1556,C1556))</f>
        <v/>
      </c>
      <c r="H1556" s="3"/>
    </row>
    <row r="1557" spans="1:8" x14ac:dyDescent="0.3">
      <c r="A1557" t="str">
        <f>IF(C1557="","","Allievo "&amp;COUNTIF($C$2:C1557,C1557))</f>
        <v/>
      </c>
      <c r="H1557" s="3"/>
    </row>
    <row r="1558" spans="1:8" x14ac:dyDescent="0.3">
      <c r="A1558" t="str">
        <f>IF(C1558="","","Allievo "&amp;COUNTIF($C$2:C1558,C1558))</f>
        <v/>
      </c>
      <c r="H1558" s="3"/>
    </row>
    <row r="1559" spans="1:8" x14ac:dyDescent="0.3">
      <c r="A1559" t="str">
        <f>IF(C1559="","","Allievo "&amp;COUNTIF($C$2:C1559,C1559))</f>
        <v/>
      </c>
      <c r="H1559" s="3"/>
    </row>
    <row r="1560" spans="1:8" x14ac:dyDescent="0.3">
      <c r="A1560" t="str">
        <f>IF(C1560="","","Allievo "&amp;COUNTIF($C$2:C1560,C1560))</f>
        <v/>
      </c>
      <c r="H1560" s="3"/>
    </row>
    <row r="1561" spans="1:8" x14ac:dyDescent="0.3">
      <c r="A1561" t="str">
        <f>IF(C1561="","","Allievo "&amp;COUNTIF($C$2:C1561,C1561))</f>
        <v/>
      </c>
      <c r="H1561" s="3"/>
    </row>
    <row r="1562" spans="1:8" x14ac:dyDescent="0.3">
      <c r="A1562" t="str">
        <f>IF(C1562="","","Allievo "&amp;COUNTIF($C$2:C1562,C1562))</f>
        <v/>
      </c>
      <c r="H1562" s="3"/>
    </row>
    <row r="1563" spans="1:8" x14ac:dyDescent="0.3">
      <c r="A1563" t="str">
        <f>IF(C1563="","","Allievo "&amp;COUNTIF($C$2:C1563,C1563))</f>
        <v/>
      </c>
      <c r="H1563" s="3"/>
    </row>
    <row r="1564" spans="1:8" x14ac:dyDescent="0.3">
      <c r="A1564" t="str">
        <f>IF(C1564="","","Allievo "&amp;COUNTIF($C$2:C1564,C1564))</f>
        <v/>
      </c>
      <c r="H1564" s="3"/>
    </row>
    <row r="1565" spans="1:8" x14ac:dyDescent="0.3">
      <c r="A1565" t="str">
        <f>IF(C1565="","","Allievo "&amp;COUNTIF($C$2:C1565,C1565))</f>
        <v/>
      </c>
      <c r="H1565" s="3"/>
    </row>
    <row r="1566" spans="1:8" x14ac:dyDescent="0.3">
      <c r="A1566" t="str">
        <f>IF(C1566="","","Allievo "&amp;COUNTIF($C$2:C1566,C1566))</f>
        <v/>
      </c>
      <c r="H1566" s="3"/>
    </row>
    <row r="1567" spans="1:8" x14ac:dyDescent="0.3">
      <c r="A1567" t="str">
        <f>IF(C1567="","","Allievo "&amp;COUNTIF($C$2:C1567,C1567))</f>
        <v/>
      </c>
      <c r="H1567" s="3"/>
    </row>
    <row r="1568" spans="1:8" x14ac:dyDescent="0.3">
      <c r="A1568" t="str">
        <f>IF(C1568="","","Allievo "&amp;COUNTIF($C$2:C1568,C1568))</f>
        <v/>
      </c>
      <c r="H1568" s="3"/>
    </row>
    <row r="1569" spans="1:8" x14ac:dyDescent="0.3">
      <c r="A1569" t="str">
        <f>IF(C1569="","","Allievo "&amp;COUNTIF($C$2:C1569,C1569))</f>
        <v/>
      </c>
      <c r="H1569" s="3"/>
    </row>
    <row r="1570" spans="1:8" x14ac:dyDescent="0.3">
      <c r="A1570" t="str">
        <f>IF(C1570="","","Allievo "&amp;COUNTIF($C$2:C1570,C1570))</f>
        <v/>
      </c>
      <c r="H1570" s="3"/>
    </row>
    <row r="1571" spans="1:8" x14ac:dyDescent="0.3">
      <c r="A1571" t="str">
        <f>IF(C1571="","","Allievo "&amp;COUNTIF($C$2:C1571,C1571))</f>
        <v/>
      </c>
      <c r="H1571" s="3"/>
    </row>
    <row r="1572" spans="1:8" x14ac:dyDescent="0.3">
      <c r="A1572" t="str">
        <f>IF(C1572="","","Allievo "&amp;COUNTIF($C$2:C1572,C1572))</f>
        <v/>
      </c>
      <c r="H1572" s="3"/>
    </row>
    <row r="1573" spans="1:8" x14ac:dyDescent="0.3">
      <c r="A1573" t="str">
        <f>IF(C1573="","","Allievo "&amp;COUNTIF($C$2:C1573,C1573))</f>
        <v/>
      </c>
      <c r="H1573" s="3"/>
    </row>
    <row r="1574" spans="1:8" x14ac:dyDescent="0.3">
      <c r="A1574" t="str">
        <f>IF(C1574="","","Allievo "&amp;COUNTIF($C$2:C1574,C1574))</f>
        <v/>
      </c>
      <c r="H1574" s="3"/>
    </row>
    <row r="1575" spans="1:8" x14ac:dyDescent="0.3">
      <c r="A1575" t="str">
        <f>IF(C1575="","","Allievo "&amp;COUNTIF($C$2:C1575,C1575))</f>
        <v/>
      </c>
      <c r="H1575" s="3"/>
    </row>
    <row r="1576" spans="1:8" x14ac:dyDescent="0.3">
      <c r="A1576" t="str">
        <f>IF(C1576="","","Allievo "&amp;COUNTIF($C$2:C1576,C1576))</f>
        <v/>
      </c>
      <c r="H1576" s="3"/>
    </row>
    <row r="1577" spans="1:8" x14ac:dyDescent="0.3">
      <c r="A1577" t="str">
        <f>IF(C1577="","","Allievo "&amp;COUNTIF($C$2:C1577,C1577))</f>
        <v/>
      </c>
      <c r="H1577" s="3"/>
    </row>
    <row r="1578" spans="1:8" x14ac:dyDescent="0.3">
      <c r="A1578" t="str">
        <f>IF(C1578="","","Allievo "&amp;COUNTIF($C$2:C1578,C1578))</f>
        <v/>
      </c>
      <c r="H1578" s="3"/>
    </row>
    <row r="1579" spans="1:8" x14ac:dyDescent="0.3">
      <c r="A1579" t="str">
        <f>IF(C1579="","","Allievo "&amp;COUNTIF($C$2:C1579,C1579))</f>
        <v/>
      </c>
      <c r="H1579" s="3"/>
    </row>
    <row r="1580" spans="1:8" x14ac:dyDescent="0.3">
      <c r="A1580" t="str">
        <f>IF(C1580="","","Allievo "&amp;COUNTIF($C$2:C1580,C1580))</f>
        <v/>
      </c>
      <c r="H1580" s="3"/>
    </row>
    <row r="1581" spans="1:8" x14ac:dyDescent="0.3">
      <c r="A1581" t="str">
        <f>IF(C1581="","","Allievo "&amp;COUNTIF($C$2:C1581,C1581))</f>
        <v/>
      </c>
      <c r="H1581" s="3"/>
    </row>
    <row r="1582" spans="1:8" x14ac:dyDescent="0.3">
      <c r="A1582" t="str">
        <f>IF(C1582="","","Allievo "&amp;COUNTIF($C$2:C1582,C1582))</f>
        <v/>
      </c>
      <c r="H1582" s="3"/>
    </row>
    <row r="1583" spans="1:8" x14ac:dyDescent="0.3">
      <c r="A1583" t="str">
        <f>IF(C1583="","","Allievo "&amp;COUNTIF($C$2:C1583,C1583))</f>
        <v/>
      </c>
      <c r="H1583" s="3"/>
    </row>
    <row r="1584" spans="1:8" x14ac:dyDescent="0.3">
      <c r="A1584" t="str">
        <f>IF(C1584="","","Allievo "&amp;COUNTIF($C$2:C1584,C1584))</f>
        <v/>
      </c>
      <c r="H1584" s="3"/>
    </row>
    <row r="1585" spans="1:8" x14ac:dyDescent="0.3">
      <c r="A1585" t="str">
        <f>IF(C1585="","","Allievo "&amp;COUNTIF($C$2:C1585,C1585))</f>
        <v/>
      </c>
      <c r="H1585" s="3"/>
    </row>
    <row r="1586" spans="1:8" x14ac:dyDescent="0.3">
      <c r="A1586" t="str">
        <f>IF(C1586="","","Allievo "&amp;COUNTIF($C$2:C1586,C1586))</f>
        <v/>
      </c>
      <c r="H1586" s="3"/>
    </row>
    <row r="1587" spans="1:8" x14ac:dyDescent="0.3">
      <c r="A1587" t="str">
        <f>IF(C1587="","","Allievo "&amp;COUNTIF($C$2:C1587,C1587))</f>
        <v/>
      </c>
      <c r="H1587" s="3"/>
    </row>
    <row r="1588" spans="1:8" x14ac:dyDescent="0.3">
      <c r="A1588" t="str">
        <f>IF(C1588="","","Allievo "&amp;COUNTIF($C$2:C1588,C1588))</f>
        <v/>
      </c>
      <c r="H1588" s="3"/>
    </row>
    <row r="1589" spans="1:8" x14ac:dyDescent="0.3">
      <c r="A1589" t="str">
        <f>IF(C1589="","","Allievo "&amp;COUNTIF($C$2:C1589,C1589))</f>
        <v/>
      </c>
      <c r="H1589" s="3"/>
    </row>
    <row r="1590" spans="1:8" x14ac:dyDescent="0.3">
      <c r="A1590" t="str">
        <f>IF(C1590="","","Allievo "&amp;COUNTIF($C$2:C1590,C1590))</f>
        <v/>
      </c>
      <c r="H1590" s="3"/>
    </row>
    <row r="1591" spans="1:8" x14ac:dyDescent="0.3">
      <c r="A1591" t="str">
        <f>IF(C1591="","","Allievo "&amp;COUNTIF($C$2:C1591,C1591))</f>
        <v/>
      </c>
      <c r="H1591" s="3"/>
    </row>
    <row r="1592" spans="1:8" x14ac:dyDescent="0.3">
      <c r="A1592" t="str">
        <f>IF(C1592="","","Allievo "&amp;COUNTIF($C$2:C1592,C1592))</f>
        <v/>
      </c>
      <c r="H1592" s="3"/>
    </row>
    <row r="1593" spans="1:8" x14ac:dyDescent="0.3">
      <c r="A1593" t="str">
        <f>IF(C1593="","","Allievo "&amp;COUNTIF($C$2:C1593,C1593))</f>
        <v/>
      </c>
      <c r="H1593" s="3"/>
    </row>
    <row r="1594" spans="1:8" x14ac:dyDescent="0.3">
      <c r="A1594" t="str">
        <f>IF(C1594="","","Allievo "&amp;COUNTIF($C$2:C1594,C1594))</f>
        <v/>
      </c>
      <c r="H1594" s="3"/>
    </row>
    <row r="1595" spans="1:8" x14ac:dyDescent="0.3">
      <c r="A1595" t="str">
        <f>IF(C1595="","","Allievo "&amp;COUNTIF($C$2:C1595,C1595))</f>
        <v/>
      </c>
      <c r="H1595" s="3"/>
    </row>
    <row r="1596" spans="1:8" x14ac:dyDescent="0.3">
      <c r="A1596" t="str">
        <f>IF(C1596="","","Allievo "&amp;COUNTIF($C$2:C1596,C1596))</f>
        <v/>
      </c>
      <c r="H1596" s="3"/>
    </row>
    <row r="1597" spans="1:8" x14ac:dyDescent="0.3">
      <c r="A1597" t="str">
        <f>IF(C1597="","","Allievo "&amp;COUNTIF($C$2:C1597,C1597))</f>
        <v/>
      </c>
      <c r="H1597" s="3"/>
    </row>
    <row r="1598" spans="1:8" x14ac:dyDescent="0.3">
      <c r="A1598" t="str">
        <f>IF(C1598="","","Allievo "&amp;COUNTIF($C$2:C1598,C1598))</f>
        <v/>
      </c>
      <c r="H1598" s="3"/>
    </row>
    <row r="1599" spans="1:8" x14ac:dyDescent="0.3">
      <c r="A1599" t="str">
        <f>IF(C1599="","","Allievo "&amp;COUNTIF($C$2:C1599,C1599))</f>
        <v/>
      </c>
      <c r="H1599" s="3"/>
    </row>
    <row r="1600" spans="1:8" x14ac:dyDescent="0.3">
      <c r="A1600" t="str">
        <f>IF(C1600="","","Allievo "&amp;COUNTIF($C$2:C1600,C1600))</f>
        <v/>
      </c>
      <c r="H1600" s="3"/>
    </row>
    <row r="1601" spans="1:8" x14ac:dyDescent="0.3">
      <c r="A1601" t="str">
        <f>IF(C1601="","","Allievo "&amp;COUNTIF($C$2:C1601,C1601))</f>
        <v/>
      </c>
      <c r="H1601" s="3"/>
    </row>
    <row r="1602" spans="1:8" x14ac:dyDescent="0.3">
      <c r="A1602" t="str">
        <f>IF(C1602="","","Allievo "&amp;COUNTIF($C$2:C1602,C1602))</f>
        <v/>
      </c>
      <c r="H1602" s="3"/>
    </row>
    <row r="1603" spans="1:8" x14ac:dyDescent="0.3">
      <c r="A1603" t="str">
        <f>IF(C1603="","","Allievo "&amp;COUNTIF($C$2:C1603,C1603))</f>
        <v/>
      </c>
      <c r="H1603" s="3"/>
    </row>
    <row r="1604" spans="1:8" x14ac:dyDescent="0.3">
      <c r="A1604" t="str">
        <f>IF(C1604="","","Allievo "&amp;COUNTIF($C$2:C1604,C1604))</f>
        <v/>
      </c>
      <c r="H1604" s="3"/>
    </row>
    <row r="1605" spans="1:8" x14ac:dyDescent="0.3">
      <c r="A1605" t="str">
        <f>IF(C1605="","","Allievo "&amp;COUNTIF($C$2:C1605,C1605))</f>
        <v/>
      </c>
      <c r="H1605" s="3"/>
    </row>
    <row r="1606" spans="1:8" x14ac:dyDescent="0.3">
      <c r="A1606" t="str">
        <f>IF(C1606="","","Allievo "&amp;COUNTIF($C$2:C1606,C1606))</f>
        <v/>
      </c>
      <c r="H1606" s="3"/>
    </row>
    <row r="1607" spans="1:8" x14ac:dyDescent="0.3">
      <c r="A1607" t="str">
        <f>IF(C1607="","","Allievo "&amp;COUNTIF($C$2:C1607,C1607))</f>
        <v/>
      </c>
      <c r="H1607" s="3"/>
    </row>
    <row r="1608" spans="1:8" x14ac:dyDescent="0.3">
      <c r="A1608" t="str">
        <f>IF(C1608="","","Allievo "&amp;COUNTIF($C$2:C1608,C1608))</f>
        <v/>
      </c>
      <c r="H1608" s="3"/>
    </row>
    <row r="1609" spans="1:8" x14ac:dyDescent="0.3">
      <c r="A1609" t="str">
        <f>IF(C1609="","","Allievo "&amp;COUNTIF($C$2:C1609,C1609))</f>
        <v/>
      </c>
      <c r="H1609" s="3"/>
    </row>
    <row r="1610" spans="1:8" x14ac:dyDescent="0.3">
      <c r="A1610" t="str">
        <f>IF(C1610="","","Allievo "&amp;COUNTIF($C$2:C1610,C1610))</f>
        <v/>
      </c>
      <c r="H1610" s="3"/>
    </row>
    <row r="1611" spans="1:8" x14ac:dyDescent="0.3">
      <c r="A1611" t="str">
        <f>IF(C1611="","","Allievo "&amp;COUNTIF($C$2:C1611,C1611))</f>
        <v/>
      </c>
      <c r="H1611" s="3"/>
    </row>
    <row r="1612" spans="1:8" x14ac:dyDescent="0.3">
      <c r="A1612" t="str">
        <f>IF(C1612="","","Allievo "&amp;COUNTIF($C$2:C1612,C1612))</f>
        <v/>
      </c>
      <c r="H1612" s="3"/>
    </row>
    <row r="1613" spans="1:8" x14ac:dyDescent="0.3">
      <c r="A1613" t="str">
        <f>IF(C1613="","","Allievo "&amp;COUNTIF($C$2:C1613,C1613))</f>
        <v/>
      </c>
      <c r="H1613" s="3"/>
    </row>
    <row r="1614" spans="1:8" x14ac:dyDescent="0.3">
      <c r="A1614" t="str">
        <f>IF(C1614="","","Allievo "&amp;COUNTIF($C$2:C1614,C1614))</f>
        <v/>
      </c>
      <c r="H1614" s="3"/>
    </row>
    <row r="1615" spans="1:8" x14ac:dyDescent="0.3">
      <c r="A1615" t="str">
        <f>IF(C1615="","","Allievo "&amp;COUNTIF($C$2:C1615,C1615))</f>
        <v/>
      </c>
      <c r="H1615" s="3"/>
    </row>
    <row r="1616" spans="1:8" x14ac:dyDescent="0.3">
      <c r="A1616" t="str">
        <f>IF(C1616="","","Allievo "&amp;COUNTIF($C$2:C1616,C1616))</f>
        <v/>
      </c>
      <c r="H1616" s="3"/>
    </row>
    <row r="1617" spans="1:8" x14ac:dyDescent="0.3">
      <c r="A1617" t="str">
        <f>IF(C1617="","","Allievo "&amp;COUNTIF($C$2:C1617,C1617))</f>
        <v/>
      </c>
      <c r="H1617" s="3"/>
    </row>
    <row r="1618" spans="1:8" x14ac:dyDescent="0.3">
      <c r="A1618" t="str">
        <f>IF(C1618="","","Allievo "&amp;COUNTIF($C$2:C1618,C1618))</f>
        <v/>
      </c>
      <c r="H1618" s="3"/>
    </row>
    <row r="1619" spans="1:8" x14ac:dyDescent="0.3">
      <c r="A1619" t="str">
        <f>IF(C1619="","","Allievo "&amp;COUNTIF($C$2:C1619,C1619))</f>
        <v/>
      </c>
      <c r="H1619" s="3"/>
    </row>
    <row r="1620" spans="1:8" x14ac:dyDescent="0.3">
      <c r="A1620" t="str">
        <f>IF(C1620="","","Allievo "&amp;COUNTIF($C$2:C1620,C1620))</f>
        <v/>
      </c>
      <c r="H1620" s="3"/>
    </row>
    <row r="1621" spans="1:8" x14ac:dyDescent="0.3">
      <c r="A1621" t="str">
        <f>IF(C1621="","","Allievo "&amp;COUNTIF($C$2:C1621,C1621))</f>
        <v/>
      </c>
      <c r="H1621" s="3"/>
    </row>
    <row r="1622" spans="1:8" x14ac:dyDescent="0.3">
      <c r="A1622" t="str">
        <f>IF(C1622="","","Allievo "&amp;COUNTIF($C$2:C1622,C1622))</f>
        <v/>
      </c>
      <c r="H1622" s="3"/>
    </row>
    <row r="1623" spans="1:8" x14ac:dyDescent="0.3">
      <c r="A1623" t="str">
        <f>IF(C1623="","","Allievo "&amp;COUNTIF($C$2:C1623,C1623))</f>
        <v/>
      </c>
      <c r="H1623" s="3"/>
    </row>
    <row r="1624" spans="1:8" x14ac:dyDescent="0.3">
      <c r="A1624" t="str">
        <f>IF(C1624="","","Allievo "&amp;COUNTIF($C$2:C1624,C1624))</f>
        <v/>
      </c>
      <c r="H1624" s="3"/>
    </row>
    <row r="1625" spans="1:8" x14ac:dyDescent="0.3">
      <c r="A1625" t="str">
        <f>IF(C1625="","","Allievo "&amp;COUNTIF($C$2:C1625,C1625))</f>
        <v/>
      </c>
      <c r="H1625" s="3"/>
    </row>
    <row r="1626" spans="1:8" x14ac:dyDescent="0.3">
      <c r="A1626" t="str">
        <f>IF(C1626="","","Allievo "&amp;COUNTIF($C$2:C1626,C1626))</f>
        <v/>
      </c>
      <c r="H1626" s="3"/>
    </row>
    <row r="1627" spans="1:8" x14ac:dyDescent="0.3">
      <c r="A1627" t="str">
        <f>IF(C1627="","","Allievo "&amp;COUNTIF($C$2:C1627,C1627))</f>
        <v/>
      </c>
      <c r="H1627" s="3"/>
    </row>
    <row r="1628" spans="1:8" x14ac:dyDescent="0.3">
      <c r="A1628" t="str">
        <f>IF(C1628="","","Allievo "&amp;COUNTIF($C$2:C1628,C1628))</f>
        <v/>
      </c>
      <c r="H1628" s="3"/>
    </row>
    <row r="1629" spans="1:8" x14ac:dyDescent="0.3">
      <c r="A1629" t="str">
        <f>IF(C1629="","","Allievo "&amp;COUNTIF($C$2:C1629,C1629))</f>
        <v/>
      </c>
      <c r="H1629" s="3"/>
    </row>
    <row r="1630" spans="1:8" x14ac:dyDescent="0.3">
      <c r="A1630" t="str">
        <f>IF(C1630="","","Allievo "&amp;COUNTIF($C$2:C1630,C1630))</f>
        <v/>
      </c>
      <c r="H1630" s="3"/>
    </row>
    <row r="1631" spans="1:8" x14ac:dyDescent="0.3">
      <c r="A1631" t="str">
        <f>IF(C1631="","","Allievo "&amp;COUNTIF($C$2:C1631,C1631))</f>
        <v/>
      </c>
      <c r="H1631" s="3"/>
    </row>
    <row r="1632" spans="1:8" x14ac:dyDescent="0.3">
      <c r="A1632" t="str">
        <f>IF(C1632="","","Allievo "&amp;COUNTIF($C$2:C1632,C1632))</f>
        <v/>
      </c>
      <c r="H1632" s="3"/>
    </row>
    <row r="1633" spans="1:8" x14ac:dyDescent="0.3">
      <c r="A1633" t="str">
        <f>IF(C1633="","","Allievo "&amp;COUNTIF($C$2:C1633,C1633))</f>
        <v/>
      </c>
      <c r="H1633" s="3"/>
    </row>
    <row r="1634" spans="1:8" x14ac:dyDescent="0.3">
      <c r="A1634" t="str">
        <f>IF(C1634="","","Allievo "&amp;COUNTIF($C$2:C1634,C1634))</f>
        <v/>
      </c>
      <c r="H1634" s="3"/>
    </row>
    <row r="1635" spans="1:8" x14ac:dyDescent="0.3">
      <c r="A1635" t="str">
        <f>IF(C1635="","","Allievo "&amp;COUNTIF($C$2:C1635,C1635))</f>
        <v/>
      </c>
      <c r="H1635" s="3"/>
    </row>
    <row r="1636" spans="1:8" x14ac:dyDescent="0.3">
      <c r="A1636" t="str">
        <f>IF(C1636="","","Allievo "&amp;COUNTIF($C$2:C1636,C1636))</f>
        <v/>
      </c>
      <c r="H1636" s="3"/>
    </row>
    <row r="1637" spans="1:8" x14ac:dyDescent="0.3">
      <c r="A1637" t="str">
        <f>IF(C1637="","","Allievo "&amp;COUNTIF($C$2:C1637,C1637))</f>
        <v/>
      </c>
      <c r="H1637" s="3"/>
    </row>
    <row r="1638" spans="1:8" x14ac:dyDescent="0.3">
      <c r="A1638" t="str">
        <f>IF(C1638="","","Allievo "&amp;COUNTIF($C$2:C1638,C1638))</f>
        <v/>
      </c>
      <c r="H1638" s="3"/>
    </row>
    <row r="1639" spans="1:8" x14ac:dyDescent="0.3">
      <c r="A1639" t="str">
        <f>IF(C1639="","","Allievo "&amp;COUNTIF($C$2:C1639,C1639))</f>
        <v/>
      </c>
      <c r="H1639" s="3"/>
    </row>
    <row r="1640" spans="1:8" x14ac:dyDescent="0.3">
      <c r="A1640" t="str">
        <f>IF(C1640="","","Allievo "&amp;COUNTIF($C$2:C1640,C1640))</f>
        <v/>
      </c>
      <c r="H1640" s="3"/>
    </row>
    <row r="1641" spans="1:8" x14ac:dyDescent="0.3">
      <c r="A1641" t="str">
        <f>IF(C1641="","","Allievo "&amp;COUNTIF($C$2:C1641,C1641))</f>
        <v/>
      </c>
      <c r="H1641" s="3"/>
    </row>
    <row r="1642" spans="1:8" x14ac:dyDescent="0.3">
      <c r="A1642" t="str">
        <f>IF(C1642="","","Allievo "&amp;COUNTIF($C$2:C1642,C1642))</f>
        <v/>
      </c>
      <c r="H1642" s="3"/>
    </row>
    <row r="1643" spans="1:8" x14ac:dyDescent="0.3">
      <c r="A1643" t="str">
        <f>IF(C1643="","","Allievo "&amp;COUNTIF($C$2:C1643,C1643))</f>
        <v/>
      </c>
      <c r="H1643" s="3"/>
    </row>
    <row r="1644" spans="1:8" x14ac:dyDescent="0.3">
      <c r="A1644" t="str">
        <f>IF(C1644="","","Allievo "&amp;COUNTIF($C$2:C1644,C1644))</f>
        <v/>
      </c>
      <c r="H1644" s="3"/>
    </row>
    <row r="1645" spans="1:8" x14ac:dyDescent="0.3">
      <c r="A1645" t="str">
        <f>IF(C1645="","","Allievo "&amp;COUNTIF($C$2:C1645,C1645))</f>
        <v/>
      </c>
      <c r="H1645" s="3"/>
    </row>
    <row r="1646" spans="1:8" x14ac:dyDescent="0.3">
      <c r="A1646" t="str">
        <f>IF(C1646="","","Allievo "&amp;COUNTIF($C$2:C1646,C1646))</f>
        <v/>
      </c>
      <c r="H1646" s="3"/>
    </row>
    <row r="1647" spans="1:8" x14ac:dyDescent="0.3">
      <c r="A1647" t="str">
        <f>IF(C1647="","","Allievo "&amp;COUNTIF($C$2:C1647,C1647))</f>
        <v/>
      </c>
      <c r="H1647" s="3"/>
    </row>
    <row r="1648" spans="1:8" x14ac:dyDescent="0.3">
      <c r="A1648" t="str">
        <f>IF(C1648="","","Allievo "&amp;COUNTIF($C$2:C1648,C1648))</f>
        <v/>
      </c>
      <c r="H1648" s="3"/>
    </row>
    <row r="1649" spans="1:8" x14ac:dyDescent="0.3">
      <c r="A1649" t="str">
        <f>IF(C1649="","","Allievo "&amp;COUNTIF($C$2:C1649,C1649))</f>
        <v/>
      </c>
      <c r="H1649" s="3"/>
    </row>
    <row r="1650" spans="1:8" x14ac:dyDescent="0.3">
      <c r="A1650" t="str">
        <f>IF(C1650="","","Allievo "&amp;COUNTIF($C$2:C1650,C1650))</f>
        <v/>
      </c>
      <c r="H1650" s="3"/>
    </row>
    <row r="1651" spans="1:8" x14ac:dyDescent="0.3">
      <c r="A1651" t="str">
        <f>IF(C1651="","","Allievo "&amp;COUNTIF($C$2:C1651,C1651))</f>
        <v/>
      </c>
      <c r="H1651" s="3"/>
    </row>
    <row r="1652" spans="1:8" x14ac:dyDescent="0.3">
      <c r="A1652" t="str">
        <f>IF(C1652="","","Allievo "&amp;COUNTIF($C$2:C1652,C1652))</f>
        <v/>
      </c>
      <c r="H1652" s="3"/>
    </row>
    <row r="1653" spans="1:8" x14ac:dyDescent="0.3">
      <c r="A1653" t="str">
        <f>IF(C1653="","","Allievo "&amp;COUNTIF($C$2:C1653,C1653))</f>
        <v/>
      </c>
      <c r="H1653" s="3"/>
    </row>
    <row r="1654" spans="1:8" x14ac:dyDescent="0.3">
      <c r="A1654" t="str">
        <f>IF(C1654="","","Allievo "&amp;COUNTIF($C$2:C1654,C1654))</f>
        <v/>
      </c>
      <c r="H1654" s="3"/>
    </row>
    <row r="1655" spans="1:8" x14ac:dyDescent="0.3">
      <c r="A1655" t="str">
        <f>IF(C1655="","","Allievo "&amp;COUNTIF($C$2:C1655,C1655))</f>
        <v/>
      </c>
      <c r="H1655" s="3"/>
    </row>
    <row r="1656" spans="1:8" x14ac:dyDescent="0.3">
      <c r="A1656" t="str">
        <f>IF(C1656="","","Allievo "&amp;COUNTIF($C$2:C1656,C1656))</f>
        <v/>
      </c>
      <c r="H1656" s="3"/>
    </row>
    <row r="1657" spans="1:8" x14ac:dyDescent="0.3">
      <c r="A1657" t="str">
        <f>IF(C1657="","","Allievo "&amp;COUNTIF($C$2:C1657,C1657))</f>
        <v/>
      </c>
      <c r="H1657" s="3"/>
    </row>
    <row r="1658" spans="1:8" x14ac:dyDescent="0.3">
      <c r="A1658" t="str">
        <f>IF(C1658="","","Allievo "&amp;COUNTIF($C$2:C1658,C1658))</f>
        <v/>
      </c>
      <c r="H1658" s="3"/>
    </row>
    <row r="1659" spans="1:8" x14ac:dyDescent="0.3">
      <c r="A1659" t="str">
        <f>IF(C1659="","","Allievo "&amp;COUNTIF($C$2:C1659,C1659))</f>
        <v/>
      </c>
      <c r="H1659" s="3"/>
    </row>
    <row r="1660" spans="1:8" x14ac:dyDescent="0.3">
      <c r="A1660" t="str">
        <f>IF(C1660="","","Allievo "&amp;COUNTIF($C$2:C1660,C1660))</f>
        <v/>
      </c>
      <c r="H1660" s="3"/>
    </row>
    <row r="1661" spans="1:8" x14ac:dyDescent="0.3">
      <c r="A1661" t="str">
        <f>IF(C1661="","","Allievo "&amp;COUNTIF($C$2:C1661,C1661))</f>
        <v/>
      </c>
      <c r="H1661" s="3"/>
    </row>
    <row r="1662" spans="1:8" x14ac:dyDescent="0.3">
      <c r="A1662" t="str">
        <f>IF(C1662="","","Allievo "&amp;COUNTIF($C$2:C1662,C1662))</f>
        <v/>
      </c>
      <c r="H1662" s="3"/>
    </row>
    <row r="1663" spans="1:8" x14ac:dyDescent="0.3">
      <c r="A1663" t="str">
        <f>IF(C1663="","","Allievo "&amp;COUNTIF($C$2:C1663,C1663))</f>
        <v/>
      </c>
      <c r="H1663" s="3"/>
    </row>
    <row r="1664" spans="1:8" x14ac:dyDescent="0.3">
      <c r="A1664" t="str">
        <f>IF(C1664="","","Allievo "&amp;COUNTIF($C$2:C1664,C1664))</f>
        <v/>
      </c>
      <c r="H1664" s="3"/>
    </row>
    <row r="1665" spans="1:8" x14ac:dyDescent="0.3">
      <c r="A1665" t="str">
        <f>IF(C1665="","","Allievo "&amp;COUNTIF($C$2:C1665,C1665))</f>
        <v/>
      </c>
      <c r="H1665" s="3"/>
    </row>
    <row r="1666" spans="1:8" x14ac:dyDescent="0.3">
      <c r="A1666" t="str">
        <f>IF(C1666="","","Allievo "&amp;COUNTIF($C$2:C1666,C1666))</f>
        <v/>
      </c>
      <c r="H1666" s="3"/>
    </row>
    <row r="1667" spans="1:8" x14ac:dyDescent="0.3">
      <c r="A1667" t="str">
        <f>IF(C1667="","","Allievo "&amp;COUNTIF($C$2:C1667,C1667))</f>
        <v/>
      </c>
      <c r="H1667" s="3"/>
    </row>
    <row r="1668" spans="1:8" x14ac:dyDescent="0.3">
      <c r="A1668" t="str">
        <f>IF(C1668="","","Allievo "&amp;COUNTIF($C$2:C1668,C1668))</f>
        <v/>
      </c>
      <c r="H1668" s="3"/>
    </row>
    <row r="1669" spans="1:8" x14ac:dyDescent="0.3">
      <c r="A1669" t="str">
        <f>IF(C1669="","","Allievo "&amp;COUNTIF($C$2:C1669,C1669))</f>
        <v/>
      </c>
      <c r="H1669" s="3"/>
    </row>
    <row r="1670" spans="1:8" x14ac:dyDescent="0.3">
      <c r="A1670" t="str">
        <f>IF(C1670="","","Allievo "&amp;COUNTIF($C$2:C1670,C1670))</f>
        <v/>
      </c>
      <c r="H1670" s="3"/>
    </row>
    <row r="1671" spans="1:8" x14ac:dyDescent="0.3">
      <c r="A1671" t="str">
        <f>IF(C1671="","","Allievo "&amp;COUNTIF($C$2:C1671,C1671))</f>
        <v/>
      </c>
      <c r="H1671" s="3"/>
    </row>
    <row r="1672" spans="1:8" x14ac:dyDescent="0.3">
      <c r="A1672" t="str">
        <f>IF(C1672="","","Allievo "&amp;COUNTIF($C$2:C1672,C1672))</f>
        <v/>
      </c>
      <c r="H1672" s="3"/>
    </row>
    <row r="1673" spans="1:8" x14ac:dyDescent="0.3">
      <c r="A1673" t="str">
        <f>IF(C1673="","","Allievo "&amp;COUNTIF($C$2:C1673,C1673))</f>
        <v/>
      </c>
      <c r="H1673" s="3"/>
    </row>
    <row r="1674" spans="1:8" x14ac:dyDescent="0.3">
      <c r="A1674" t="str">
        <f>IF(C1674="","","Allievo "&amp;COUNTIF($C$2:C1674,C1674))</f>
        <v/>
      </c>
      <c r="H1674" s="3"/>
    </row>
    <row r="1675" spans="1:8" x14ac:dyDescent="0.3">
      <c r="A1675" t="str">
        <f>IF(C1675="","","Allievo "&amp;COUNTIF($C$2:C1675,C1675))</f>
        <v/>
      </c>
      <c r="H1675" s="3"/>
    </row>
    <row r="1676" spans="1:8" x14ac:dyDescent="0.3">
      <c r="A1676" t="str">
        <f>IF(C1676="","","Allievo "&amp;COUNTIF($C$2:C1676,C1676))</f>
        <v/>
      </c>
      <c r="H1676" s="3"/>
    </row>
    <row r="1677" spans="1:8" x14ac:dyDescent="0.3">
      <c r="A1677" t="str">
        <f>IF(C1677="","","Allievo "&amp;COUNTIF($C$2:C1677,C1677))</f>
        <v/>
      </c>
      <c r="H1677" s="3"/>
    </row>
    <row r="1678" spans="1:8" x14ac:dyDescent="0.3">
      <c r="A1678" t="str">
        <f>IF(C1678="","","Allievo "&amp;COUNTIF($C$2:C1678,C1678))</f>
        <v/>
      </c>
      <c r="H1678" s="3"/>
    </row>
    <row r="1679" spans="1:8" x14ac:dyDescent="0.3">
      <c r="A1679" t="str">
        <f>IF(C1679="","","Allievo "&amp;COUNTIF($C$2:C1679,C1679))</f>
        <v/>
      </c>
      <c r="H1679" s="3"/>
    </row>
    <row r="1680" spans="1:8" x14ac:dyDescent="0.3">
      <c r="A1680" t="str">
        <f>IF(C1680="","","Allievo "&amp;COUNTIF($C$2:C1680,C1680))</f>
        <v/>
      </c>
      <c r="H1680" s="3"/>
    </row>
    <row r="1681" spans="1:8" x14ac:dyDescent="0.3">
      <c r="A1681" t="str">
        <f>IF(C1681="","","Allievo "&amp;COUNTIF($C$2:C1681,C1681))</f>
        <v/>
      </c>
      <c r="H1681" s="3"/>
    </row>
    <row r="1682" spans="1:8" x14ac:dyDescent="0.3">
      <c r="A1682" t="str">
        <f>IF(C1682="","","Allievo "&amp;COUNTIF($C$2:C1682,C1682))</f>
        <v/>
      </c>
      <c r="H1682" s="3"/>
    </row>
    <row r="1683" spans="1:8" x14ac:dyDescent="0.3">
      <c r="A1683" t="str">
        <f>IF(C1683="","","Allievo "&amp;COUNTIF($C$2:C1683,C1683))</f>
        <v/>
      </c>
      <c r="H1683" s="3"/>
    </row>
    <row r="1684" spans="1:8" x14ac:dyDescent="0.3">
      <c r="A1684" t="str">
        <f>IF(C1684="","","Allievo "&amp;COUNTIF($C$2:C1684,C1684))</f>
        <v/>
      </c>
      <c r="H1684" s="3"/>
    </row>
    <row r="1685" spans="1:8" x14ac:dyDescent="0.3">
      <c r="A1685" t="str">
        <f>IF(C1685="","","Allievo "&amp;COUNTIF($C$2:C1685,C1685))</f>
        <v/>
      </c>
      <c r="H1685" s="3"/>
    </row>
    <row r="1686" spans="1:8" x14ac:dyDescent="0.3">
      <c r="A1686" t="str">
        <f>IF(C1686="","","Allievo "&amp;COUNTIF($C$2:C1686,C1686))</f>
        <v/>
      </c>
      <c r="H1686" s="3"/>
    </row>
    <row r="1687" spans="1:8" x14ac:dyDescent="0.3">
      <c r="A1687" t="str">
        <f>IF(C1687="","","Allievo "&amp;COUNTIF($C$2:C1687,C1687))</f>
        <v/>
      </c>
      <c r="H1687" s="3"/>
    </row>
    <row r="1688" spans="1:8" x14ac:dyDescent="0.3">
      <c r="A1688" t="str">
        <f>IF(C1688="","","Allievo "&amp;COUNTIF($C$2:C1688,C1688))</f>
        <v/>
      </c>
      <c r="H1688" s="3"/>
    </row>
    <row r="1689" spans="1:8" x14ac:dyDescent="0.3">
      <c r="A1689" t="str">
        <f>IF(C1689="","","Allievo "&amp;COUNTIF($C$2:C1689,C1689))</f>
        <v/>
      </c>
      <c r="H1689" s="3"/>
    </row>
    <row r="1690" spans="1:8" x14ac:dyDescent="0.3">
      <c r="A1690" t="str">
        <f>IF(C1690="","","Allievo "&amp;COUNTIF($C$2:C1690,C1690))</f>
        <v/>
      </c>
      <c r="H1690" s="3"/>
    </row>
    <row r="1691" spans="1:8" x14ac:dyDescent="0.3">
      <c r="A1691" t="str">
        <f>IF(C1691="","","Allievo "&amp;COUNTIF($C$2:C1691,C1691))</f>
        <v/>
      </c>
      <c r="H1691" s="3"/>
    </row>
    <row r="1692" spans="1:8" x14ac:dyDescent="0.3">
      <c r="A1692" t="str">
        <f>IF(C1692="","","Allievo "&amp;COUNTIF($C$2:C1692,C1692))</f>
        <v/>
      </c>
      <c r="H1692" s="3"/>
    </row>
    <row r="1693" spans="1:8" x14ac:dyDescent="0.3">
      <c r="A1693" t="str">
        <f>IF(C1693="","","Allievo "&amp;COUNTIF($C$2:C1693,C1693))</f>
        <v/>
      </c>
      <c r="H1693" s="3"/>
    </row>
    <row r="1694" spans="1:8" x14ac:dyDescent="0.3">
      <c r="A1694" t="str">
        <f>IF(C1694="","","Allievo "&amp;COUNTIF($C$2:C1694,C1694))</f>
        <v/>
      </c>
      <c r="H1694" s="3"/>
    </row>
    <row r="1695" spans="1:8" x14ac:dyDescent="0.3">
      <c r="A1695" t="str">
        <f>IF(C1695="","","Allievo "&amp;COUNTIF($C$2:C1695,C1695))</f>
        <v/>
      </c>
      <c r="H1695" s="3"/>
    </row>
    <row r="1696" spans="1:8" x14ac:dyDescent="0.3">
      <c r="A1696" t="str">
        <f>IF(C1696="","","Allievo "&amp;COUNTIF($C$2:C1696,C1696))</f>
        <v/>
      </c>
      <c r="H1696" s="3"/>
    </row>
    <row r="1697" spans="1:8" x14ac:dyDescent="0.3">
      <c r="A1697" t="str">
        <f>IF(C1697="","","Allievo "&amp;COUNTIF($C$2:C1697,C1697))</f>
        <v/>
      </c>
      <c r="H1697" s="3"/>
    </row>
    <row r="1698" spans="1:8" x14ac:dyDescent="0.3">
      <c r="A1698" t="str">
        <f>IF(C1698="","","Allievo "&amp;COUNTIF($C$2:C1698,C1698))</f>
        <v/>
      </c>
      <c r="H1698" s="3"/>
    </row>
    <row r="1699" spans="1:8" x14ac:dyDescent="0.3">
      <c r="A1699" t="str">
        <f>IF(C1699="","","Allievo "&amp;COUNTIF($C$2:C1699,C1699))</f>
        <v/>
      </c>
      <c r="H1699" s="3"/>
    </row>
    <row r="1700" spans="1:8" x14ac:dyDescent="0.3">
      <c r="A1700" t="str">
        <f>IF(C1700="","","Allievo "&amp;COUNTIF($C$2:C1700,C1700))</f>
        <v/>
      </c>
      <c r="H1700" s="3"/>
    </row>
    <row r="1701" spans="1:8" x14ac:dyDescent="0.3">
      <c r="A1701" t="str">
        <f>IF(C1701="","","Allievo "&amp;COUNTIF($C$2:C1701,C1701))</f>
        <v/>
      </c>
      <c r="H1701" s="3"/>
    </row>
    <row r="1702" spans="1:8" x14ac:dyDescent="0.3">
      <c r="A1702" t="str">
        <f>IF(C1702="","","Allievo "&amp;COUNTIF($C$2:C1702,C1702))</f>
        <v/>
      </c>
      <c r="H1702" s="3"/>
    </row>
    <row r="1703" spans="1:8" x14ac:dyDescent="0.3">
      <c r="A1703" t="str">
        <f>IF(C1703="","","Allievo "&amp;COUNTIF($C$2:C1703,C1703))</f>
        <v/>
      </c>
      <c r="H1703" s="3"/>
    </row>
    <row r="1704" spans="1:8" x14ac:dyDescent="0.3">
      <c r="A1704" t="str">
        <f>IF(C1704="","","Allievo "&amp;COUNTIF($C$2:C1704,C1704))</f>
        <v/>
      </c>
      <c r="H1704" s="3"/>
    </row>
    <row r="1705" spans="1:8" x14ac:dyDescent="0.3">
      <c r="A1705" t="str">
        <f>IF(C1705="","","Allievo "&amp;COUNTIF($C$2:C1705,C1705))</f>
        <v/>
      </c>
      <c r="H1705" s="3"/>
    </row>
    <row r="1706" spans="1:8" x14ac:dyDescent="0.3">
      <c r="A1706" t="str">
        <f>IF(C1706="","","Allievo "&amp;COUNTIF($C$2:C1706,C1706))</f>
        <v/>
      </c>
      <c r="H1706" s="3"/>
    </row>
    <row r="1707" spans="1:8" x14ac:dyDescent="0.3">
      <c r="A1707" t="str">
        <f>IF(C1707="","","Allievo "&amp;COUNTIF($C$2:C1707,C1707))</f>
        <v/>
      </c>
      <c r="H1707" s="3"/>
    </row>
    <row r="1708" spans="1:8" x14ac:dyDescent="0.3">
      <c r="A1708" t="str">
        <f>IF(C1708="","","Allievo "&amp;COUNTIF($C$2:C1708,C1708))</f>
        <v/>
      </c>
      <c r="H1708" s="3"/>
    </row>
    <row r="1709" spans="1:8" x14ac:dyDescent="0.3">
      <c r="A1709" t="str">
        <f>IF(C1709="","","Allievo "&amp;COUNTIF($C$2:C1709,C1709))</f>
        <v/>
      </c>
      <c r="H1709" s="3"/>
    </row>
    <row r="1710" spans="1:8" x14ac:dyDescent="0.3">
      <c r="A1710" t="str">
        <f>IF(C1710="","","Allievo "&amp;COUNTIF($C$2:C1710,C1710))</f>
        <v/>
      </c>
      <c r="H1710" s="3"/>
    </row>
    <row r="1711" spans="1:8" x14ac:dyDescent="0.3">
      <c r="A1711" t="str">
        <f>IF(C1711="","","Allievo "&amp;COUNTIF($C$2:C1711,C1711))</f>
        <v/>
      </c>
      <c r="H1711" s="3"/>
    </row>
    <row r="1712" spans="1:8" x14ac:dyDescent="0.3">
      <c r="A1712" t="str">
        <f>IF(C1712="","","Allievo "&amp;COUNTIF($C$2:C1712,C1712))</f>
        <v/>
      </c>
      <c r="H1712" s="3"/>
    </row>
    <row r="1713" spans="1:8" x14ac:dyDescent="0.3">
      <c r="A1713" t="str">
        <f>IF(C1713="","","Allievo "&amp;COUNTIF($C$2:C1713,C1713))</f>
        <v/>
      </c>
      <c r="H1713" s="3"/>
    </row>
    <row r="1714" spans="1:8" x14ac:dyDescent="0.3">
      <c r="A1714" t="str">
        <f>IF(C1714="","","Allievo "&amp;COUNTIF($C$2:C1714,C1714))</f>
        <v/>
      </c>
      <c r="H1714" s="3"/>
    </row>
    <row r="1715" spans="1:8" x14ac:dyDescent="0.3">
      <c r="A1715" t="str">
        <f>IF(C1715="","","Allievo "&amp;COUNTIF($C$2:C1715,C1715))</f>
        <v/>
      </c>
      <c r="H1715" s="3"/>
    </row>
    <row r="1716" spans="1:8" x14ac:dyDescent="0.3">
      <c r="A1716" t="str">
        <f>IF(C1716="","","Allievo "&amp;COUNTIF($C$2:C1716,C1716))</f>
        <v/>
      </c>
      <c r="H1716" s="3"/>
    </row>
    <row r="1717" spans="1:8" x14ac:dyDescent="0.3">
      <c r="A1717" t="str">
        <f>IF(C1717="","","Allievo "&amp;COUNTIF($C$2:C1717,C1717))</f>
        <v/>
      </c>
      <c r="H1717" s="3"/>
    </row>
    <row r="1718" spans="1:8" x14ac:dyDescent="0.3">
      <c r="A1718" t="str">
        <f>IF(C1718="","","Allievo "&amp;COUNTIF($C$2:C1718,C1718))</f>
        <v/>
      </c>
      <c r="H1718" s="3"/>
    </row>
    <row r="1719" spans="1:8" x14ac:dyDescent="0.3">
      <c r="A1719" t="str">
        <f>IF(C1719="","","Allievo "&amp;COUNTIF($C$2:C1719,C1719))</f>
        <v/>
      </c>
      <c r="H1719" s="3"/>
    </row>
    <row r="1720" spans="1:8" x14ac:dyDescent="0.3">
      <c r="A1720" t="str">
        <f>IF(C1720="","","Allievo "&amp;COUNTIF($C$2:C1720,C1720))</f>
        <v/>
      </c>
      <c r="H1720" s="3"/>
    </row>
    <row r="1721" spans="1:8" x14ac:dyDescent="0.3">
      <c r="A1721" t="str">
        <f>IF(C1721="","","Allievo "&amp;COUNTIF($C$2:C1721,C1721))</f>
        <v/>
      </c>
      <c r="H1721" s="3"/>
    </row>
    <row r="1722" spans="1:8" x14ac:dyDescent="0.3">
      <c r="A1722" t="str">
        <f>IF(C1722="","","Allievo "&amp;COUNTIF($C$2:C1722,C1722))</f>
        <v/>
      </c>
      <c r="H1722" s="3"/>
    </row>
    <row r="1723" spans="1:8" x14ac:dyDescent="0.3">
      <c r="A1723" t="str">
        <f>IF(C1723="","","Allievo "&amp;COUNTIF($C$2:C1723,C1723))</f>
        <v/>
      </c>
      <c r="H1723" s="3"/>
    </row>
    <row r="1724" spans="1:8" x14ac:dyDescent="0.3">
      <c r="A1724" t="str">
        <f>IF(C1724="","","Allievo "&amp;COUNTIF($C$2:C1724,C1724))</f>
        <v/>
      </c>
      <c r="H1724" s="3"/>
    </row>
    <row r="1725" spans="1:8" x14ac:dyDescent="0.3">
      <c r="A1725" t="str">
        <f>IF(C1725="","","Allievo "&amp;COUNTIF($C$2:C1725,C1725))</f>
        <v/>
      </c>
      <c r="H1725" s="3"/>
    </row>
    <row r="1726" spans="1:8" x14ac:dyDescent="0.3">
      <c r="A1726" t="str">
        <f>IF(C1726="","","Allievo "&amp;COUNTIF($C$2:C1726,C1726))</f>
        <v/>
      </c>
      <c r="H1726" s="3"/>
    </row>
    <row r="1727" spans="1:8" x14ac:dyDescent="0.3">
      <c r="A1727" t="str">
        <f>IF(C1727="","","Allievo "&amp;COUNTIF($C$2:C1727,C1727))</f>
        <v/>
      </c>
      <c r="H1727" s="3"/>
    </row>
    <row r="1728" spans="1:8" x14ac:dyDescent="0.3">
      <c r="A1728" t="str">
        <f>IF(C1728="","","Allievo "&amp;COUNTIF($C$2:C1728,C1728))</f>
        <v/>
      </c>
      <c r="H1728" s="3"/>
    </row>
    <row r="1729" spans="1:8" x14ac:dyDescent="0.3">
      <c r="A1729" t="str">
        <f>IF(C1729="","","Allievo "&amp;COUNTIF($C$2:C1729,C1729))</f>
        <v/>
      </c>
      <c r="H1729" s="3"/>
    </row>
    <row r="1730" spans="1:8" x14ac:dyDescent="0.3">
      <c r="A1730" t="str">
        <f>IF(C1730="","","Allievo "&amp;COUNTIF($C$2:C1730,C1730))</f>
        <v/>
      </c>
      <c r="H1730" s="3"/>
    </row>
    <row r="1731" spans="1:8" x14ac:dyDescent="0.3">
      <c r="A1731" t="str">
        <f>IF(C1731="","","Allievo "&amp;COUNTIF($C$2:C1731,C1731))</f>
        <v/>
      </c>
      <c r="H1731" s="3"/>
    </row>
    <row r="1732" spans="1:8" x14ac:dyDescent="0.3">
      <c r="A1732" t="str">
        <f>IF(C1732="","","Allievo "&amp;COUNTIF($C$2:C1732,C1732))</f>
        <v/>
      </c>
      <c r="H1732" s="3"/>
    </row>
    <row r="1733" spans="1:8" x14ac:dyDescent="0.3">
      <c r="A1733" t="str">
        <f>IF(C1733="","","Allievo "&amp;COUNTIF($C$2:C1733,C1733))</f>
        <v/>
      </c>
      <c r="H1733" s="3"/>
    </row>
    <row r="1734" spans="1:8" x14ac:dyDescent="0.3">
      <c r="A1734" t="str">
        <f>IF(C1734="","","Allievo "&amp;COUNTIF($C$2:C1734,C1734))</f>
        <v/>
      </c>
      <c r="H1734" s="3"/>
    </row>
    <row r="1735" spans="1:8" x14ac:dyDescent="0.3">
      <c r="A1735" t="str">
        <f>IF(C1735="","","Allievo "&amp;COUNTIF($C$2:C1735,C1735))</f>
        <v/>
      </c>
      <c r="H1735" s="3"/>
    </row>
    <row r="1736" spans="1:8" x14ac:dyDescent="0.3">
      <c r="A1736" t="str">
        <f>IF(C1736="","","Allievo "&amp;COUNTIF($C$2:C1736,C1736))</f>
        <v/>
      </c>
      <c r="H1736" s="3"/>
    </row>
    <row r="1737" spans="1:8" x14ac:dyDescent="0.3">
      <c r="A1737" t="str">
        <f>IF(C1737="","","Allievo "&amp;COUNTIF($C$2:C1737,C1737))</f>
        <v/>
      </c>
      <c r="H1737" s="3"/>
    </row>
    <row r="1738" spans="1:8" x14ac:dyDescent="0.3">
      <c r="A1738" t="str">
        <f>IF(C1738="","","Allievo "&amp;COUNTIF($C$2:C1738,C1738))</f>
        <v/>
      </c>
      <c r="H1738" s="3"/>
    </row>
    <row r="1739" spans="1:8" x14ac:dyDescent="0.3">
      <c r="A1739" t="str">
        <f>IF(C1739="","","Allievo "&amp;COUNTIF($C$2:C1739,C1739))</f>
        <v/>
      </c>
      <c r="H1739" s="3"/>
    </row>
    <row r="1740" spans="1:8" x14ac:dyDescent="0.3">
      <c r="A1740" t="str">
        <f>IF(C1740="","","Allievo "&amp;COUNTIF($C$2:C1740,C1740))</f>
        <v/>
      </c>
      <c r="H1740" s="3"/>
    </row>
    <row r="1741" spans="1:8" x14ac:dyDescent="0.3">
      <c r="A1741" t="str">
        <f>IF(C1741="","","Allievo "&amp;COUNTIF($C$2:C1741,C1741))</f>
        <v/>
      </c>
      <c r="H1741" s="3"/>
    </row>
    <row r="1742" spans="1:8" x14ac:dyDescent="0.3">
      <c r="A1742" t="str">
        <f>IF(C1742="","","Allievo "&amp;COUNTIF($C$2:C1742,C1742))</f>
        <v/>
      </c>
      <c r="H1742" s="3"/>
    </row>
    <row r="1743" spans="1:8" x14ac:dyDescent="0.3">
      <c r="A1743" t="str">
        <f>IF(C1743="","","Allievo "&amp;COUNTIF($C$2:C1743,C1743))</f>
        <v/>
      </c>
      <c r="H1743" s="3"/>
    </row>
    <row r="1744" spans="1:8" x14ac:dyDescent="0.3">
      <c r="A1744" t="str">
        <f>IF(C1744="","","Allievo "&amp;COUNTIF($C$2:C1744,C1744))</f>
        <v/>
      </c>
      <c r="H1744" s="3"/>
    </row>
    <row r="1745" spans="1:8" x14ac:dyDescent="0.3">
      <c r="A1745" t="str">
        <f>IF(C1745="","","Allievo "&amp;COUNTIF($C$2:C1745,C1745))</f>
        <v/>
      </c>
      <c r="H1745" s="3"/>
    </row>
    <row r="1746" spans="1:8" x14ac:dyDescent="0.3">
      <c r="A1746" t="str">
        <f>IF(C1746="","","Allievo "&amp;COUNTIF($C$2:C1746,C1746))</f>
        <v/>
      </c>
      <c r="H1746" s="3"/>
    </row>
    <row r="1747" spans="1:8" x14ac:dyDescent="0.3">
      <c r="A1747" t="str">
        <f>IF(C1747="","","Allievo "&amp;COUNTIF($C$2:C1747,C1747))</f>
        <v/>
      </c>
      <c r="H1747" s="3"/>
    </row>
    <row r="1748" spans="1:8" x14ac:dyDescent="0.3">
      <c r="A1748" t="str">
        <f>IF(C1748="","","Allievo "&amp;COUNTIF($C$2:C1748,C1748))</f>
        <v/>
      </c>
      <c r="H1748" s="3"/>
    </row>
    <row r="1749" spans="1:8" x14ac:dyDescent="0.3">
      <c r="A1749" t="str">
        <f>IF(C1749="","","Allievo "&amp;COUNTIF($C$2:C1749,C1749))</f>
        <v/>
      </c>
      <c r="H1749" s="3"/>
    </row>
    <row r="1750" spans="1:8" x14ac:dyDescent="0.3">
      <c r="A1750" t="str">
        <f>IF(C1750="","","Allievo "&amp;COUNTIF($C$2:C1750,C1750))</f>
        <v/>
      </c>
      <c r="H1750" s="3"/>
    </row>
    <row r="1751" spans="1:8" x14ac:dyDescent="0.3">
      <c r="A1751" t="str">
        <f>IF(C1751="","","Allievo "&amp;COUNTIF($C$2:C1751,C1751))</f>
        <v/>
      </c>
      <c r="H1751" s="3"/>
    </row>
    <row r="1752" spans="1:8" x14ac:dyDescent="0.3">
      <c r="A1752" t="str">
        <f>IF(C1752="","","Allievo "&amp;COUNTIF($C$2:C1752,C1752))</f>
        <v/>
      </c>
      <c r="H1752" s="3"/>
    </row>
    <row r="1753" spans="1:8" x14ac:dyDescent="0.3">
      <c r="A1753" t="str">
        <f>IF(C1753="","","Allievo "&amp;COUNTIF($C$2:C1753,C1753))</f>
        <v/>
      </c>
      <c r="H1753" s="3"/>
    </row>
    <row r="1754" spans="1:8" x14ac:dyDescent="0.3">
      <c r="A1754" t="str">
        <f>IF(C1754="","","Allievo "&amp;COUNTIF($C$2:C1754,C1754))</f>
        <v/>
      </c>
      <c r="H1754" s="3"/>
    </row>
    <row r="1755" spans="1:8" x14ac:dyDescent="0.3">
      <c r="A1755" t="str">
        <f>IF(C1755="","","Allievo "&amp;COUNTIF($C$2:C1755,C1755))</f>
        <v/>
      </c>
      <c r="H1755" s="3"/>
    </row>
    <row r="1756" spans="1:8" x14ac:dyDescent="0.3">
      <c r="A1756" t="str">
        <f>IF(C1756="","","Allievo "&amp;COUNTIF($C$2:C1756,C1756))</f>
        <v/>
      </c>
      <c r="H1756" s="3"/>
    </row>
    <row r="1757" spans="1:8" x14ac:dyDescent="0.3">
      <c r="A1757" t="str">
        <f>IF(C1757="","","Allievo "&amp;COUNTIF($C$2:C1757,C1757))</f>
        <v/>
      </c>
      <c r="H1757" s="3"/>
    </row>
    <row r="1758" spans="1:8" x14ac:dyDescent="0.3">
      <c r="A1758" t="str">
        <f>IF(C1758="","","Allievo "&amp;COUNTIF($C$2:C1758,C1758))</f>
        <v/>
      </c>
      <c r="H1758" s="3"/>
    </row>
    <row r="1759" spans="1:8" x14ac:dyDescent="0.3">
      <c r="A1759" t="str">
        <f>IF(C1759="","","Allievo "&amp;COUNTIF($C$2:C1759,C1759))</f>
        <v/>
      </c>
      <c r="H1759" s="3"/>
    </row>
    <row r="1760" spans="1:8" x14ac:dyDescent="0.3">
      <c r="A1760" t="str">
        <f>IF(C1760="","","Allievo "&amp;COUNTIF($C$2:C1760,C1760))</f>
        <v/>
      </c>
      <c r="H1760" s="3"/>
    </row>
    <row r="1761" spans="1:8" x14ac:dyDescent="0.3">
      <c r="A1761" t="str">
        <f>IF(C1761="","","Allievo "&amp;COUNTIF($C$2:C1761,C1761))</f>
        <v/>
      </c>
      <c r="H1761" s="3"/>
    </row>
    <row r="1762" spans="1:8" x14ac:dyDescent="0.3">
      <c r="A1762" t="str">
        <f>IF(C1762="","","Allievo "&amp;COUNTIF($C$2:C1762,C1762))</f>
        <v/>
      </c>
      <c r="H1762" s="3"/>
    </row>
    <row r="1763" spans="1:8" x14ac:dyDescent="0.3">
      <c r="A1763" t="str">
        <f>IF(C1763="","","Allievo "&amp;COUNTIF($C$2:C1763,C1763))</f>
        <v/>
      </c>
      <c r="H1763" s="3"/>
    </row>
    <row r="1764" spans="1:8" x14ac:dyDescent="0.3">
      <c r="A1764" t="str">
        <f>IF(C1764="","","Allievo "&amp;COUNTIF($C$2:C1764,C1764))</f>
        <v/>
      </c>
      <c r="H1764" s="3"/>
    </row>
    <row r="1765" spans="1:8" x14ac:dyDescent="0.3">
      <c r="A1765" t="str">
        <f>IF(C1765="","","Allievo "&amp;COUNTIF($C$2:C1765,C1765))</f>
        <v/>
      </c>
      <c r="H1765" s="3"/>
    </row>
    <row r="1766" spans="1:8" x14ac:dyDescent="0.3">
      <c r="A1766" t="str">
        <f>IF(C1766="","","Allievo "&amp;COUNTIF($C$2:C1766,C1766))</f>
        <v/>
      </c>
      <c r="H1766" s="3"/>
    </row>
    <row r="1767" spans="1:8" x14ac:dyDescent="0.3">
      <c r="A1767" t="str">
        <f>IF(C1767="","","Allievo "&amp;COUNTIF($C$2:C1767,C1767))</f>
        <v/>
      </c>
      <c r="H1767" s="3"/>
    </row>
    <row r="1768" spans="1:8" x14ac:dyDescent="0.3">
      <c r="A1768" t="str">
        <f>IF(C1768="","","Allievo "&amp;COUNTIF($C$2:C1768,C1768))</f>
        <v/>
      </c>
      <c r="H1768" s="3"/>
    </row>
    <row r="1769" spans="1:8" x14ac:dyDescent="0.3">
      <c r="A1769" t="str">
        <f>IF(C1769="","","Allievo "&amp;COUNTIF($C$2:C1769,C1769))</f>
        <v/>
      </c>
      <c r="H1769" s="3"/>
    </row>
    <row r="1770" spans="1:8" x14ac:dyDescent="0.3">
      <c r="A1770" t="str">
        <f>IF(C1770="","","Allievo "&amp;COUNTIF($C$2:C1770,C1770))</f>
        <v/>
      </c>
      <c r="H1770" s="3"/>
    </row>
    <row r="1771" spans="1:8" x14ac:dyDescent="0.3">
      <c r="A1771" t="str">
        <f>IF(C1771="","","Allievo "&amp;COUNTIF($C$2:C1771,C1771))</f>
        <v/>
      </c>
      <c r="H1771" s="3"/>
    </row>
    <row r="1772" spans="1:8" x14ac:dyDescent="0.3">
      <c r="A1772" t="str">
        <f>IF(C1772="","","Allievo "&amp;COUNTIF($C$2:C1772,C1772))</f>
        <v/>
      </c>
      <c r="H1772" s="3"/>
    </row>
    <row r="1773" spans="1:8" x14ac:dyDescent="0.3">
      <c r="A1773" t="str">
        <f>IF(C1773="","","Allievo "&amp;COUNTIF($C$2:C1773,C1773))</f>
        <v/>
      </c>
      <c r="H1773" s="3"/>
    </row>
    <row r="1774" spans="1:8" x14ac:dyDescent="0.3">
      <c r="A1774" t="str">
        <f>IF(C1774="","","Allievo "&amp;COUNTIF($C$2:C1774,C1774))</f>
        <v/>
      </c>
      <c r="H1774" s="3"/>
    </row>
    <row r="1775" spans="1:8" x14ac:dyDescent="0.3">
      <c r="A1775" t="str">
        <f>IF(C1775="","","Allievo "&amp;COUNTIF($C$2:C1775,C1775))</f>
        <v/>
      </c>
      <c r="H1775" s="3"/>
    </row>
    <row r="1776" spans="1:8" x14ac:dyDescent="0.3">
      <c r="A1776" t="str">
        <f>IF(C1776="","","Allievo "&amp;COUNTIF($C$2:C1776,C1776))</f>
        <v/>
      </c>
      <c r="H1776" s="3"/>
    </row>
    <row r="1777" spans="1:8" x14ac:dyDescent="0.3">
      <c r="A1777" t="str">
        <f>IF(C1777="","","Allievo "&amp;COUNTIF($C$2:C1777,C1777))</f>
        <v/>
      </c>
      <c r="H1777" s="3"/>
    </row>
    <row r="1778" spans="1:8" x14ac:dyDescent="0.3">
      <c r="A1778" t="str">
        <f>IF(C1778="","","Allievo "&amp;COUNTIF($C$2:C1778,C1778))</f>
        <v/>
      </c>
      <c r="H1778" s="3"/>
    </row>
    <row r="1779" spans="1:8" x14ac:dyDescent="0.3">
      <c r="A1779" t="str">
        <f>IF(C1779="","","Allievo "&amp;COUNTIF($C$2:C1779,C1779))</f>
        <v/>
      </c>
      <c r="H1779" s="3"/>
    </row>
    <row r="1780" spans="1:8" x14ac:dyDescent="0.3">
      <c r="A1780" t="str">
        <f>IF(C1780="","","Allievo "&amp;COUNTIF($C$2:C1780,C1780))</f>
        <v/>
      </c>
      <c r="H1780" s="3"/>
    </row>
    <row r="1781" spans="1:8" x14ac:dyDescent="0.3">
      <c r="A1781" t="str">
        <f>IF(C1781="","","Allievo "&amp;COUNTIF($C$2:C1781,C1781))</f>
        <v/>
      </c>
      <c r="H1781" s="3"/>
    </row>
    <row r="1782" spans="1:8" x14ac:dyDescent="0.3">
      <c r="A1782" t="str">
        <f>IF(C1782="","","Allievo "&amp;COUNTIF($C$2:C1782,C1782))</f>
        <v/>
      </c>
      <c r="H1782" s="3"/>
    </row>
    <row r="1783" spans="1:8" x14ac:dyDescent="0.3">
      <c r="A1783" t="str">
        <f>IF(C1783="","","Allievo "&amp;COUNTIF($C$2:C1783,C1783))</f>
        <v/>
      </c>
      <c r="H1783" s="3"/>
    </row>
    <row r="1784" spans="1:8" x14ac:dyDescent="0.3">
      <c r="A1784" t="str">
        <f>IF(C1784="","","Allievo "&amp;COUNTIF($C$2:C1784,C1784))</f>
        <v/>
      </c>
      <c r="H1784" s="3"/>
    </row>
    <row r="1785" spans="1:8" x14ac:dyDescent="0.3">
      <c r="A1785" t="str">
        <f>IF(C1785="","","Allievo "&amp;COUNTIF($C$2:C1785,C1785))</f>
        <v/>
      </c>
      <c r="H1785" s="3"/>
    </row>
    <row r="1786" spans="1:8" x14ac:dyDescent="0.3">
      <c r="A1786" t="str">
        <f>IF(C1786="","","Allievo "&amp;COUNTIF($C$2:C1786,C1786))</f>
        <v/>
      </c>
      <c r="H1786" s="3"/>
    </row>
    <row r="1787" spans="1:8" x14ac:dyDescent="0.3">
      <c r="A1787" t="str">
        <f>IF(C1787="","","Allievo "&amp;COUNTIF($C$2:C1787,C1787))</f>
        <v/>
      </c>
      <c r="H1787" s="3"/>
    </row>
    <row r="1788" spans="1:8" x14ac:dyDescent="0.3">
      <c r="A1788" t="str">
        <f>IF(C1788="","","Allievo "&amp;COUNTIF($C$2:C1788,C1788))</f>
        <v/>
      </c>
      <c r="H1788" s="3"/>
    </row>
    <row r="1789" spans="1:8" x14ac:dyDescent="0.3">
      <c r="A1789" t="str">
        <f>IF(C1789="","","Allievo "&amp;COUNTIF($C$2:C1789,C1789))</f>
        <v/>
      </c>
      <c r="H1789" s="3"/>
    </row>
    <row r="1790" spans="1:8" x14ac:dyDescent="0.3">
      <c r="A1790" t="str">
        <f>IF(C1790="","","Allievo "&amp;COUNTIF($C$2:C1790,C1790))</f>
        <v/>
      </c>
      <c r="H1790" s="3"/>
    </row>
    <row r="1791" spans="1:8" x14ac:dyDescent="0.3">
      <c r="A1791" t="str">
        <f>IF(C1791="","","Allievo "&amp;COUNTIF($C$2:C1791,C1791))</f>
        <v/>
      </c>
      <c r="H1791" s="3"/>
    </row>
    <row r="1792" spans="1:8" x14ac:dyDescent="0.3">
      <c r="A1792" t="str">
        <f>IF(C1792="","","Allievo "&amp;COUNTIF($C$2:C1792,C1792))</f>
        <v/>
      </c>
      <c r="H1792" s="3"/>
    </row>
    <row r="1793" spans="1:8" x14ac:dyDescent="0.3">
      <c r="A1793" t="str">
        <f>IF(C1793="","","Allievo "&amp;COUNTIF($C$2:C1793,C1793))</f>
        <v/>
      </c>
      <c r="H1793" s="3"/>
    </row>
    <row r="1794" spans="1:8" x14ac:dyDescent="0.3">
      <c r="A1794" t="str">
        <f>IF(C1794="","","Allievo "&amp;COUNTIF($C$2:C1794,C1794))</f>
        <v/>
      </c>
      <c r="H1794" s="3"/>
    </row>
    <row r="1795" spans="1:8" x14ac:dyDescent="0.3">
      <c r="A1795" t="str">
        <f>IF(C1795="","","Allievo "&amp;COUNTIF($C$2:C1795,C1795))</f>
        <v/>
      </c>
      <c r="H1795" s="3"/>
    </row>
    <row r="1796" spans="1:8" x14ac:dyDescent="0.3">
      <c r="A1796" t="str">
        <f>IF(C1796="","","Allievo "&amp;COUNTIF($C$2:C1796,C1796))</f>
        <v/>
      </c>
      <c r="H1796" s="3"/>
    </row>
    <row r="1797" spans="1:8" x14ac:dyDescent="0.3">
      <c r="A1797" t="str">
        <f>IF(C1797="","","Allievo "&amp;COUNTIF($C$2:C1797,C1797))</f>
        <v/>
      </c>
      <c r="H1797" s="3"/>
    </row>
    <row r="1798" spans="1:8" x14ac:dyDescent="0.3">
      <c r="A1798" t="str">
        <f>IF(C1798="","","Allievo "&amp;COUNTIF($C$2:C1798,C1798))</f>
        <v/>
      </c>
      <c r="H1798" s="3"/>
    </row>
    <row r="1799" spans="1:8" x14ac:dyDescent="0.3">
      <c r="A1799" t="str">
        <f>IF(C1799="","","Allievo "&amp;COUNTIF($C$2:C1799,C1799))</f>
        <v/>
      </c>
      <c r="H1799" s="3"/>
    </row>
    <row r="1800" spans="1:8" x14ac:dyDescent="0.3">
      <c r="A1800" t="str">
        <f>IF(C1800="","","Allievo "&amp;COUNTIF($C$2:C1800,C1800))</f>
        <v/>
      </c>
      <c r="H1800" s="3"/>
    </row>
    <row r="1801" spans="1:8" x14ac:dyDescent="0.3">
      <c r="A1801" t="str">
        <f>IF(C1801="","","Allievo "&amp;COUNTIF($C$2:C1801,C1801))</f>
        <v/>
      </c>
      <c r="H1801" s="3"/>
    </row>
    <row r="1802" spans="1:8" x14ac:dyDescent="0.3">
      <c r="A1802" t="str">
        <f>IF(C1802="","","Allievo "&amp;COUNTIF($C$2:C1802,C1802))</f>
        <v/>
      </c>
      <c r="H1802" s="3"/>
    </row>
    <row r="1803" spans="1:8" x14ac:dyDescent="0.3">
      <c r="A1803" t="str">
        <f>IF(C1803="","","Allievo "&amp;COUNTIF($C$2:C1803,C1803))</f>
        <v/>
      </c>
      <c r="H1803" s="3"/>
    </row>
    <row r="1804" spans="1:8" x14ac:dyDescent="0.3">
      <c r="A1804" t="str">
        <f>IF(C1804="","","Allievo "&amp;COUNTIF($C$2:C1804,C1804))</f>
        <v/>
      </c>
      <c r="H1804" s="3"/>
    </row>
    <row r="1805" spans="1:8" x14ac:dyDescent="0.3">
      <c r="A1805" t="str">
        <f>IF(C1805="","","Allievo "&amp;COUNTIF($C$2:C1805,C1805))</f>
        <v/>
      </c>
      <c r="H1805" s="3"/>
    </row>
    <row r="1806" spans="1:8" x14ac:dyDescent="0.3">
      <c r="A1806" t="str">
        <f>IF(C1806="","","Allievo "&amp;COUNTIF($C$2:C1806,C1806))</f>
        <v/>
      </c>
      <c r="H1806" s="3"/>
    </row>
    <row r="1807" spans="1:8" x14ac:dyDescent="0.3">
      <c r="A1807" t="str">
        <f>IF(C1807="","","Allievo "&amp;COUNTIF($C$2:C1807,C1807))</f>
        <v/>
      </c>
      <c r="H1807" s="3"/>
    </row>
    <row r="1808" spans="1:8" x14ac:dyDescent="0.3">
      <c r="A1808" t="str">
        <f>IF(C1808="","","Allievo "&amp;COUNTIF($C$2:C1808,C1808))</f>
        <v/>
      </c>
      <c r="H1808" s="3"/>
    </row>
    <row r="1809" spans="1:8" x14ac:dyDescent="0.3">
      <c r="A1809" t="str">
        <f>IF(C1809="","","Allievo "&amp;COUNTIF($C$2:C1809,C1809))</f>
        <v/>
      </c>
      <c r="H1809" s="3"/>
    </row>
    <row r="1810" spans="1:8" x14ac:dyDescent="0.3">
      <c r="A1810" t="str">
        <f>IF(C1810="","","Allievo "&amp;COUNTIF($C$2:C1810,C1810))</f>
        <v/>
      </c>
      <c r="H1810" s="3"/>
    </row>
    <row r="1811" spans="1:8" x14ac:dyDescent="0.3">
      <c r="A1811" t="str">
        <f>IF(C1811="","","Allievo "&amp;COUNTIF($C$2:C1811,C1811))</f>
        <v/>
      </c>
      <c r="H1811" s="3"/>
    </row>
    <row r="1812" spans="1:8" x14ac:dyDescent="0.3">
      <c r="A1812" t="str">
        <f>IF(C1812="","","Allievo "&amp;COUNTIF($C$2:C1812,C1812))</f>
        <v/>
      </c>
      <c r="H1812" s="3"/>
    </row>
    <row r="1813" spans="1:8" x14ac:dyDescent="0.3">
      <c r="A1813" t="str">
        <f>IF(C1813="","","Allievo "&amp;COUNTIF($C$2:C1813,C1813))</f>
        <v/>
      </c>
      <c r="H1813" s="3"/>
    </row>
    <row r="1814" spans="1:8" x14ac:dyDescent="0.3">
      <c r="A1814" t="str">
        <f>IF(C1814="","","Allievo "&amp;COUNTIF($C$2:C1814,C1814))</f>
        <v/>
      </c>
      <c r="H1814" s="3"/>
    </row>
    <row r="1815" spans="1:8" x14ac:dyDescent="0.3">
      <c r="A1815" t="str">
        <f>IF(C1815="","","Allievo "&amp;COUNTIF($C$2:C1815,C1815))</f>
        <v/>
      </c>
      <c r="H1815" s="3"/>
    </row>
    <row r="1816" spans="1:8" x14ac:dyDescent="0.3">
      <c r="A1816" t="str">
        <f>IF(C1816="","","Allievo "&amp;COUNTIF($C$2:C1816,C1816))</f>
        <v/>
      </c>
      <c r="H1816" s="3"/>
    </row>
    <row r="1817" spans="1:8" x14ac:dyDescent="0.3">
      <c r="A1817" t="str">
        <f>IF(C1817="","","Allievo "&amp;COUNTIF($C$2:C1817,C1817))</f>
        <v/>
      </c>
      <c r="H1817" s="3"/>
    </row>
    <row r="1818" spans="1:8" x14ac:dyDescent="0.3">
      <c r="A1818" t="str">
        <f>IF(C1818="","","Allievo "&amp;COUNTIF($C$2:C1818,C1818))</f>
        <v/>
      </c>
      <c r="H1818" s="3"/>
    </row>
    <row r="1819" spans="1:8" x14ac:dyDescent="0.3">
      <c r="A1819" t="str">
        <f>IF(C1819="","","Allievo "&amp;COUNTIF($C$2:C1819,C1819))</f>
        <v/>
      </c>
      <c r="H1819" s="3"/>
    </row>
    <row r="1820" spans="1:8" x14ac:dyDescent="0.3">
      <c r="A1820" t="str">
        <f>IF(C1820="","","Allievo "&amp;COUNTIF($C$2:C1820,C1820))</f>
        <v/>
      </c>
      <c r="H1820" s="3"/>
    </row>
    <row r="1821" spans="1:8" x14ac:dyDescent="0.3">
      <c r="A1821" t="str">
        <f>IF(C1821="","","Allievo "&amp;COUNTIF($C$2:C1821,C1821))</f>
        <v/>
      </c>
      <c r="H1821" s="3"/>
    </row>
    <row r="1822" spans="1:8" x14ac:dyDescent="0.3">
      <c r="A1822" t="str">
        <f>IF(C1822="","","Allievo "&amp;COUNTIF($C$2:C1822,C1822))</f>
        <v/>
      </c>
      <c r="H1822" s="3"/>
    </row>
    <row r="1823" spans="1:8" x14ac:dyDescent="0.3">
      <c r="A1823" t="str">
        <f>IF(C1823="","","Allievo "&amp;COUNTIF($C$2:C1823,C1823))</f>
        <v/>
      </c>
      <c r="H1823" s="3"/>
    </row>
    <row r="1824" spans="1:8" x14ac:dyDescent="0.3">
      <c r="A1824" t="str">
        <f>IF(C1824="","","Allievo "&amp;COUNTIF($C$2:C1824,C1824))</f>
        <v/>
      </c>
      <c r="H1824" s="3"/>
    </row>
    <row r="1825" spans="1:8" x14ac:dyDescent="0.3">
      <c r="A1825" t="str">
        <f>IF(C1825="","","Allievo "&amp;COUNTIF($C$2:C1825,C1825))</f>
        <v/>
      </c>
      <c r="H1825" s="3"/>
    </row>
    <row r="1826" spans="1:8" x14ac:dyDescent="0.3">
      <c r="A1826" t="str">
        <f>IF(C1826="","","Allievo "&amp;COUNTIF($C$2:C1826,C1826))</f>
        <v/>
      </c>
      <c r="H1826" s="3"/>
    </row>
    <row r="1827" spans="1:8" x14ac:dyDescent="0.3">
      <c r="A1827" t="str">
        <f>IF(C1827="","","Allievo "&amp;COUNTIF($C$2:C1827,C1827))</f>
        <v/>
      </c>
      <c r="H1827" s="3"/>
    </row>
    <row r="1828" spans="1:8" x14ac:dyDescent="0.3">
      <c r="A1828" t="str">
        <f>IF(C1828="","","Allievo "&amp;COUNTIF($C$2:C1828,C1828))</f>
        <v/>
      </c>
      <c r="H1828" s="3"/>
    </row>
    <row r="1829" spans="1:8" x14ac:dyDescent="0.3">
      <c r="A1829" t="str">
        <f>IF(C1829="","","Allievo "&amp;COUNTIF($C$2:C1829,C1829))</f>
        <v/>
      </c>
      <c r="H1829" s="3"/>
    </row>
    <row r="1830" spans="1:8" x14ac:dyDescent="0.3">
      <c r="A1830" t="str">
        <f>IF(C1830="","","Allievo "&amp;COUNTIF($C$2:C1830,C1830))</f>
        <v/>
      </c>
      <c r="H1830" s="3"/>
    </row>
    <row r="1831" spans="1:8" x14ac:dyDescent="0.3">
      <c r="A1831" t="str">
        <f>IF(C1831="","","Allievo "&amp;COUNTIF($C$2:C1831,C1831))</f>
        <v/>
      </c>
      <c r="H1831" s="3"/>
    </row>
    <row r="1832" spans="1:8" x14ac:dyDescent="0.3">
      <c r="A1832" t="str">
        <f>IF(C1832="","","Allievo "&amp;COUNTIF($C$2:C1832,C1832))</f>
        <v/>
      </c>
      <c r="H1832" s="3"/>
    </row>
    <row r="1833" spans="1:8" x14ac:dyDescent="0.3">
      <c r="A1833" t="str">
        <f>IF(C1833="","","Allievo "&amp;COUNTIF($C$2:C1833,C1833))</f>
        <v/>
      </c>
      <c r="H1833" s="3"/>
    </row>
    <row r="1834" spans="1:8" x14ac:dyDescent="0.3">
      <c r="A1834" t="str">
        <f>IF(C1834="","","Allievo "&amp;COUNTIF($C$2:C1834,C1834))</f>
        <v/>
      </c>
      <c r="H1834" s="3"/>
    </row>
    <row r="1835" spans="1:8" x14ac:dyDescent="0.3">
      <c r="A1835" t="str">
        <f>IF(C1835="","","Allievo "&amp;COUNTIF($C$2:C1835,C1835))</f>
        <v/>
      </c>
      <c r="H1835" s="3"/>
    </row>
    <row r="1836" spans="1:8" x14ac:dyDescent="0.3">
      <c r="A1836" t="str">
        <f>IF(C1836="","","Allievo "&amp;COUNTIF($C$2:C1836,C1836))</f>
        <v/>
      </c>
      <c r="H1836" s="3"/>
    </row>
    <row r="1837" spans="1:8" x14ac:dyDescent="0.3">
      <c r="A1837" t="str">
        <f>IF(C1837="","","Allievo "&amp;COUNTIF($C$2:C1837,C1837))</f>
        <v/>
      </c>
      <c r="H1837" s="3"/>
    </row>
    <row r="1838" spans="1:8" x14ac:dyDescent="0.3">
      <c r="A1838" t="str">
        <f>IF(C1838="","","Allievo "&amp;COUNTIF($C$2:C1838,C1838))</f>
        <v/>
      </c>
      <c r="H1838" s="3"/>
    </row>
    <row r="1839" spans="1:8" x14ac:dyDescent="0.3">
      <c r="A1839" t="str">
        <f>IF(C1839="","","Allievo "&amp;COUNTIF($C$2:C1839,C1839))</f>
        <v/>
      </c>
      <c r="H1839" s="3"/>
    </row>
    <row r="1840" spans="1:8" x14ac:dyDescent="0.3">
      <c r="A1840" t="str">
        <f>IF(C1840="","","Allievo "&amp;COUNTIF($C$2:C1840,C1840))</f>
        <v/>
      </c>
      <c r="H1840" s="3"/>
    </row>
    <row r="1841" spans="1:8" x14ac:dyDescent="0.3">
      <c r="A1841" t="str">
        <f>IF(C1841="","","Allievo "&amp;COUNTIF($C$2:C1841,C1841))</f>
        <v/>
      </c>
      <c r="H1841" s="3"/>
    </row>
    <row r="1842" spans="1:8" x14ac:dyDescent="0.3">
      <c r="A1842" t="str">
        <f>IF(C1842="","","Allievo "&amp;COUNTIF($C$2:C1842,C1842))</f>
        <v/>
      </c>
      <c r="H1842" s="3"/>
    </row>
    <row r="1843" spans="1:8" x14ac:dyDescent="0.3">
      <c r="A1843" t="str">
        <f>IF(C1843="","","Allievo "&amp;COUNTIF($C$2:C1843,C1843))</f>
        <v/>
      </c>
      <c r="H1843" s="3"/>
    </row>
    <row r="1844" spans="1:8" x14ac:dyDescent="0.3">
      <c r="A1844" t="str">
        <f>IF(C1844="","","Allievo "&amp;COUNTIF($C$2:C1844,C1844))</f>
        <v/>
      </c>
      <c r="H1844" s="3"/>
    </row>
    <row r="1845" spans="1:8" x14ac:dyDescent="0.3">
      <c r="A1845" t="str">
        <f>IF(C1845="","","Allievo "&amp;COUNTIF($C$2:C1845,C1845))</f>
        <v/>
      </c>
      <c r="H1845" s="3"/>
    </row>
    <row r="1846" spans="1:8" x14ac:dyDescent="0.3">
      <c r="A1846" t="str">
        <f>IF(C1846="","","Allievo "&amp;COUNTIF($C$2:C1846,C1846))</f>
        <v/>
      </c>
      <c r="H1846" s="3"/>
    </row>
    <row r="1847" spans="1:8" x14ac:dyDescent="0.3">
      <c r="A1847" t="str">
        <f>IF(C1847="","","Allievo "&amp;COUNTIF($C$2:C1847,C1847))</f>
        <v/>
      </c>
      <c r="H1847" s="3"/>
    </row>
    <row r="1848" spans="1:8" x14ac:dyDescent="0.3">
      <c r="A1848" t="str">
        <f>IF(C1848="","","Allievo "&amp;COUNTIF($C$2:C1848,C1848))</f>
        <v/>
      </c>
      <c r="H1848" s="3"/>
    </row>
    <row r="1849" spans="1:8" x14ac:dyDescent="0.3">
      <c r="A1849" t="str">
        <f>IF(C1849="","","Allievo "&amp;COUNTIF($C$2:C1849,C1849))</f>
        <v/>
      </c>
      <c r="H1849" s="3"/>
    </row>
    <row r="1850" spans="1:8" x14ac:dyDescent="0.3">
      <c r="A1850" t="str">
        <f>IF(C1850="","","Allievo "&amp;COUNTIF($C$2:C1850,C1850))</f>
        <v/>
      </c>
      <c r="H1850" s="3"/>
    </row>
    <row r="1851" spans="1:8" x14ac:dyDescent="0.3">
      <c r="A1851" t="str">
        <f>IF(C1851="","","Allievo "&amp;COUNTIF($C$2:C1851,C1851))</f>
        <v/>
      </c>
      <c r="H1851" s="3"/>
    </row>
    <row r="1852" spans="1:8" x14ac:dyDescent="0.3">
      <c r="A1852" t="str">
        <f>IF(C1852="","","Allievo "&amp;COUNTIF($C$2:C1852,C1852))</f>
        <v/>
      </c>
      <c r="H1852" s="3"/>
    </row>
    <row r="1853" spans="1:8" x14ac:dyDescent="0.3">
      <c r="A1853" t="str">
        <f>IF(C1853="","","Allievo "&amp;COUNTIF($C$2:C1853,C1853))</f>
        <v/>
      </c>
      <c r="H1853" s="3"/>
    </row>
    <row r="1854" spans="1:8" x14ac:dyDescent="0.3">
      <c r="A1854" t="str">
        <f>IF(C1854="","","Allievo "&amp;COUNTIF($C$2:C1854,C1854))</f>
        <v/>
      </c>
      <c r="H1854" s="3"/>
    </row>
    <row r="1855" spans="1:8" x14ac:dyDescent="0.3">
      <c r="A1855" t="str">
        <f>IF(C1855="","","Allievo "&amp;COUNTIF($C$2:C1855,C1855))</f>
        <v/>
      </c>
      <c r="H1855" s="3"/>
    </row>
    <row r="1856" spans="1:8" x14ac:dyDescent="0.3">
      <c r="A1856" t="str">
        <f>IF(C1856="","","Allievo "&amp;COUNTIF($C$2:C1856,C1856))</f>
        <v/>
      </c>
      <c r="H1856" s="3"/>
    </row>
    <row r="1857" spans="1:8" x14ac:dyDescent="0.3">
      <c r="A1857" t="str">
        <f>IF(C1857="","","Allievo "&amp;COUNTIF($C$2:C1857,C1857))</f>
        <v/>
      </c>
      <c r="H1857" s="3"/>
    </row>
    <row r="1858" spans="1:8" x14ac:dyDescent="0.3">
      <c r="A1858" t="str">
        <f>IF(C1858="","","Allievo "&amp;COUNTIF($C$2:C1858,C1858))</f>
        <v/>
      </c>
      <c r="H1858" s="3"/>
    </row>
    <row r="1859" spans="1:8" x14ac:dyDescent="0.3">
      <c r="A1859" t="str">
        <f>IF(C1859="","","Allievo "&amp;COUNTIF($C$2:C1859,C1859))</f>
        <v/>
      </c>
      <c r="H1859" s="3"/>
    </row>
    <row r="1860" spans="1:8" x14ac:dyDescent="0.3">
      <c r="A1860" t="str">
        <f>IF(C1860="","","Allievo "&amp;COUNTIF($C$2:C1860,C1860))</f>
        <v/>
      </c>
      <c r="H1860" s="3"/>
    </row>
    <row r="1861" spans="1:8" x14ac:dyDescent="0.3">
      <c r="A1861" t="str">
        <f>IF(C1861="","","Allievo "&amp;COUNTIF($C$2:C1861,C1861))</f>
        <v/>
      </c>
      <c r="H1861" s="3"/>
    </row>
    <row r="1862" spans="1:8" x14ac:dyDescent="0.3">
      <c r="A1862" t="str">
        <f>IF(C1862="","","Allievo "&amp;COUNTIF($C$2:C1862,C1862))</f>
        <v/>
      </c>
      <c r="H1862" s="3"/>
    </row>
    <row r="1863" spans="1:8" x14ac:dyDescent="0.3">
      <c r="A1863" t="str">
        <f>IF(C1863="","","Allievo "&amp;COUNTIF($C$2:C1863,C1863))</f>
        <v/>
      </c>
      <c r="H1863" s="3"/>
    </row>
    <row r="1864" spans="1:8" x14ac:dyDescent="0.3">
      <c r="A1864" t="str">
        <f>IF(C1864="","","Allievo "&amp;COUNTIF($C$2:C1864,C1864))</f>
        <v/>
      </c>
      <c r="H1864" s="3"/>
    </row>
    <row r="1865" spans="1:8" x14ac:dyDescent="0.3">
      <c r="A1865" t="str">
        <f>IF(C1865="","","Allievo "&amp;COUNTIF($C$2:C1865,C1865))</f>
        <v/>
      </c>
      <c r="H1865" s="3"/>
    </row>
    <row r="1866" spans="1:8" x14ac:dyDescent="0.3">
      <c r="A1866" t="str">
        <f>IF(C1866="","","Allievo "&amp;COUNTIF($C$2:C1866,C1866))</f>
        <v/>
      </c>
      <c r="H1866" s="3"/>
    </row>
    <row r="1867" spans="1:8" x14ac:dyDescent="0.3">
      <c r="A1867" t="str">
        <f>IF(C1867="","","Allievo "&amp;COUNTIF($C$2:C1867,C1867))</f>
        <v/>
      </c>
      <c r="H1867" s="3"/>
    </row>
    <row r="1868" spans="1:8" x14ac:dyDescent="0.3">
      <c r="A1868" t="str">
        <f>IF(C1868="","","Allievo "&amp;COUNTIF($C$2:C1868,C1868))</f>
        <v/>
      </c>
      <c r="H1868" s="3"/>
    </row>
    <row r="1869" spans="1:8" x14ac:dyDescent="0.3">
      <c r="A1869" t="str">
        <f>IF(C1869="","","Allievo "&amp;COUNTIF($C$2:C1869,C1869))</f>
        <v/>
      </c>
      <c r="H1869" s="3"/>
    </row>
    <row r="1870" spans="1:8" x14ac:dyDescent="0.3">
      <c r="A1870" t="str">
        <f>IF(C1870="","","Allievo "&amp;COUNTIF($C$2:C1870,C1870))</f>
        <v/>
      </c>
      <c r="H1870" s="3"/>
    </row>
    <row r="1871" spans="1:8" x14ac:dyDescent="0.3">
      <c r="A1871" t="str">
        <f>IF(C1871="","","Allievo "&amp;COUNTIF($C$2:C1871,C1871))</f>
        <v/>
      </c>
      <c r="H1871" s="3"/>
    </row>
    <row r="1872" spans="1:8" x14ac:dyDescent="0.3">
      <c r="A1872" t="str">
        <f>IF(C1872="","","Allievo "&amp;COUNTIF($C$2:C1872,C1872))</f>
        <v/>
      </c>
      <c r="H1872" s="3"/>
    </row>
    <row r="1873" spans="1:8" x14ac:dyDescent="0.3">
      <c r="A1873" t="str">
        <f>IF(C1873="","","Allievo "&amp;COUNTIF($C$2:C1873,C1873))</f>
        <v/>
      </c>
      <c r="H1873" s="3"/>
    </row>
    <row r="1874" spans="1:8" x14ac:dyDescent="0.3">
      <c r="A1874" t="str">
        <f>IF(C1874="","","Allievo "&amp;COUNTIF($C$2:C1874,C1874))</f>
        <v/>
      </c>
      <c r="H1874" s="3"/>
    </row>
    <row r="1875" spans="1:8" x14ac:dyDescent="0.3">
      <c r="A1875" t="str">
        <f>IF(C1875="","","Allievo "&amp;COUNTIF($C$2:C1875,C1875))</f>
        <v/>
      </c>
      <c r="H1875" s="3"/>
    </row>
    <row r="1876" spans="1:8" x14ac:dyDescent="0.3">
      <c r="A1876" t="str">
        <f>IF(C1876="","","Allievo "&amp;COUNTIF($C$2:C1876,C1876))</f>
        <v/>
      </c>
      <c r="H1876" s="3"/>
    </row>
    <row r="1877" spans="1:8" x14ac:dyDescent="0.3">
      <c r="A1877" t="str">
        <f>IF(C1877="","","Allievo "&amp;COUNTIF($C$2:C1877,C1877))</f>
        <v/>
      </c>
      <c r="H1877" s="3"/>
    </row>
    <row r="1878" spans="1:8" x14ac:dyDescent="0.3">
      <c r="A1878" t="str">
        <f>IF(C1878="","","Allievo "&amp;COUNTIF($C$2:C1878,C1878))</f>
        <v/>
      </c>
      <c r="H1878" s="3"/>
    </row>
    <row r="1879" spans="1:8" x14ac:dyDescent="0.3">
      <c r="A1879" t="str">
        <f>IF(C1879="","","Allievo "&amp;COUNTIF($C$2:C1879,C1879))</f>
        <v/>
      </c>
      <c r="H1879" s="3"/>
    </row>
    <row r="1880" spans="1:8" x14ac:dyDescent="0.3">
      <c r="A1880" t="str">
        <f>IF(C1880="","","Allievo "&amp;COUNTIF($C$2:C1880,C1880))</f>
        <v/>
      </c>
      <c r="H1880" s="3"/>
    </row>
    <row r="1881" spans="1:8" x14ac:dyDescent="0.3">
      <c r="A1881" t="str">
        <f>IF(C1881="","","Allievo "&amp;COUNTIF($C$2:C1881,C1881))</f>
        <v/>
      </c>
      <c r="H1881" s="3"/>
    </row>
    <row r="1882" spans="1:8" x14ac:dyDescent="0.3">
      <c r="A1882" t="str">
        <f>IF(C1882="","","Allievo "&amp;COUNTIF($C$2:C1882,C1882))</f>
        <v/>
      </c>
      <c r="H1882" s="3"/>
    </row>
    <row r="1883" spans="1:8" x14ac:dyDescent="0.3">
      <c r="A1883" t="str">
        <f>IF(C1883="","","Allievo "&amp;COUNTIF($C$2:C1883,C1883))</f>
        <v/>
      </c>
      <c r="H1883" s="3"/>
    </row>
    <row r="1884" spans="1:8" x14ac:dyDescent="0.3">
      <c r="A1884" t="str">
        <f>IF(C1884="","","Allievo "&amp;COUNTIF($C$2:C1884,C1884))</f>
        <v/>
      </c>
      <c r="H1884" s="3"/>
    </row>
    <row r="1885" spans="1:8" x14ac:dyDescent="0.3">
      <c r="A1885" t="str">
        <f>IF(C1885="","","Allievo "&amp;COUNTIF($C$2:C1885,C1885))</f>
        <v/>
      </c>
      <c r="H1885" s="3"/>
    </row>
    <row r="1886" spans="1:8" x14ac:dyDescent="0.3">
      <c r="A1886" t="str">
        <f>IF(C1886="","","Allievo "&amp;COUNTIF($C$2:C1886,C1886))</f>
        <v/>
      </c>
      <c r="H1886" s="3"/>
    </row>
    <row r="1887" spans="1:8" x14ac:dyDescent="0.3">
      <c r="A1887" t="str">
        <f>IF(C1887="","","Allievo "&amp;COUNTIF($C$2:C1887,C1887))</f>
        <v/>
      </c>
      <c r="H1887" s="3"/>
    </row>
    <row r="1888" spans="1:8" x14ac:dyDescent="0.3">
      <c r="A1888" t="str">
        <f>IF(C1888="","","Allievo "&amp;COUNTIF($C$2:C1888,C1888))</f>
        <v/>
      </c>
      <c r="H1888" s="3"/>
    </row>
    <row r="1889" spans="1:8" x14ac:dyDescent="0.3">
      <c r="A1889" t="str">
        <f>IF(C1889="","","Allievo "&amp;COUNTIF($C$2:C1889,C1889))</f>
        <v/>
      </c>
      <c r="H1889" s="3"/>
    </row>
    <row r="1890" spans="1:8" x14ac:dyDescent="0.3">
      <c r="A1890" t="str">
        <f>IF(C1890="","","Allievo "&amp;COUNTIF($C$2:C1890,C1890))</f>
        <v/>
      </c>
      <c r="H1890" s="3"/>
    </row>
    <row r="1891" spans="1:8" x14ac:dyDescent="0.3">
      <c r="A1891" t="str">
        <f>IF(C1891="","","Allievo "&amp;COUNTIF($C$2:C1891,C1891))</f>
        <v/>
      </c>
      <c r="H1891" s="3"/>
    </row>
    <row r="1892" spans="1:8" x14ac:dyDescent="0.3">
      <c r="A1892" t="str">
        <f>IF(C1892="","","Allievo "&amp;COUNTIF($C$2:C1892,C1892))</f>
        <v/>
      </c>
      <c r="H1892" s="3"/>
    </row>
    <row r="1893" spans="1:8" x14ac:dyDescent="0.3">
      <c r="A1893" t="str">
        <f>IF(C1893="","","Allievo "&amp;COUNTIF($C$2:C1893,C1893))</f>
        <v/>
      </c>
      <c r="H1893" s="3"/>
    </row>
    <row r="1894" spans="1:8" x14ac:dyDescent="0.3">
      <c r="A1894" t="str">
        <f>IF(C1894="","","Allievo "&amp;COUNTIF($C$2:C1894,C1894))</f>
        <v/>
      </c>
      <c r="H1894" s="3"/>
    </row>
    <row r="1895" spans="1:8" x14ac:dyDescent="0.3">
      <c r="A1895" t="str">
        <f>IF(C1895="","","Allievo "&amp;COUNTIF($C$2:C1895,C1895))</f>
        <v/>
      </c>
      <c r="H1895" s="3"/>
    </row>
    <row r="1896" spans="1:8" x14ac:dyDescent="0.3">
      <c r="A1896" t="str">
        <f>IF(C1896="","","Allievo "&amp;COUNTIF($C$2:C1896,C1896))</f>
        <v/>
      </c>
      <c r="H1896" s="3"/>
    </row>
    <row r="1897" spans="1:8" x14ac:dyDescent="0.3">
      <c r="A1897" t="str">
        <f>IF(C1897="","","Allievo "&amp;COUNTIF($C$2:C1897,C1897))</f>
        <v/>
      </c>
      <c r="H1897" s="3"/>
    </row>
    <row r="1898" spans="1:8" x14ac:dyDescent="0.3">
      <c r="A1898" t="str">
        <f>IF(C1898="","","Allievo "&amp;COUNTIF($C$2:C1898,C1898))</f>
        <v/>
      </c>
      <c r="H1898" s="3"/>
    </row>
    <row r="1899" spans="1:8" x14ac:dyDescent="0.3">
      <c r="A1899" t="str">
        <f>IF(C1899="","","Allievo "&amp;COUNTIF($C$2:C1899,C1899))</f>
        <v/>
      </c>
      <c r="H1899" s="3"/>
    </row>
    <row r="1900" spans="1:8" x14ac:dyDescent="0.3">
      <c r="A1900" t="str">
        <f>IF(C1900="","","Allievo "&amp;COUNTIF($C$2:C1900,C1900))</f>
        <v/>
      </c>
      <c r="H1900" s="3"/>
    </row>
    <row r="1901" spans="1:8" x14ac:dyDescent="0.3">
      <c r="A1901" t="str">
        <f>IF(C1901="","","Allievo "&amp;COUNTIF($C$2:C1901,C1901))</f>
        <v/>
      </c>
      <c r="H1901" s="3"/>
    </row>
    <row r="1902" spans="1:8" x14ac:dyDescent="0.3">
      <c r="A1902" t="str">
        <f>IF(C1902="","","Allievo "&amp;COUNTIF($C$2:C1902,C1902))</f>
        <v/>
      </c>
      <c r="H1902" s="3"/>
    </row>
    <row r="1903" spans="1:8" x14ac:dyDescent="0.3">
      <c r="A1903" t="str">
        <f>IF(C1903="","","Allievo "&amp;COUNTIF($C$2:C1903,C1903))</f>
        <v/>
      </c>
      <c r="H1903" s="3"/>
    </row>
    <row r="1904" spans="1:8" x14ac:dyDescent="0.3">
      <c r="A1904" t="str">
        <f>IF(C1904="","","Allievo "&amp;COUNTIF($C$2:C1904,C1904))</f>
        <v/>
      </c>
      <c r="H1904" s="3"/>
    </row>
    <row r="1905" spans="1:8" x14ac:dyDescent="0.3">
      <c r="A1905" t="str">
        <f>IF(C1905="","","Allievo "&amp;COUNTIF($C$2:C1905,C1905))</f>
        <v/>
      </c>
      <c r="H1905" s="3"/>
    </row>
    <row r="1906" spans="1:8" x14ac:dyDescent="0.3">
      <c r="A1906" t="str">
        <f>IF(C1906="","","Allievo "&amp;COUNTIF($C$2:C1906,C1906))</f>
        <v/>
      </c>
      <c r="H1906" s="3"/>
    </row>
    <row r="1907" spans="1:8" x14ac:dyDescent="0.3">
      <c r="A1907" t="str">
        <f>IF(C1907="","","Allievo "&amp;COUNTIF($C$2:C1907,C1907))</f>
        <v/>
      </c>
      <c r="H1907" s="3"/>
    </row>
    <row r="1908" spans="1:8" x14ac:dyDescent="0.3">
      <c r="A1908" t="str">
        <f>IF(C1908="","","Allievo "&amp;COUNTIF($C$2:C1908,C1908))</f>
        <v/>
      </c>
      <c r="H1908" s="3"/>
    </row>
    <row r="1909" spans="1:8" x14ac:dyDescent="0.3">
      <c r="A1909" t="str">
        <f>IF(C1909="","","Allievo "&amp;COUNTIF($C$2:C1909,C1909))</f>
        <v/>
      </c>
      <c r="H1909" s="3"/>
    </row>
    <row r="1910" spans="1:8" x14ac:dyDescent="0.3">
      <c r="A1910" t="str">
        <f>IF(C1910="","","Allievo "&amp;COUNTIF($C$2:C1910,C1910))</f>
        <v/>
      </c>
      <c r="H1910" s="3"/>
    </row>
    <row r="1911" spans="1:8" x14ac:dyDescent="0.3">
      <c r="A1911" t="str">
        <f>IF(C1911="","","Allievo "&amp;COUNTIF($C$2:C1911,C1911))</f>
        <v/>
      </c>
      <c r="H1911" s="3"/>
    </row>
    <row r="1912" spans="1:8" x14ac:dyDescent="0.3">
      <c r="A1912" t="str">
        <f>IF(C1912="","","Allievo "&amp;COUNTIF($C$2:C1912,C1912))</f>
        <v/>
      </c>
      <c r="H1912" s="3"/>
    </row>
    <row r="1913" spans="1:8" x14ac:dyDescent="0.3">
      <c r="A1913" t="str">
        <f>IF(C1913="","","Allievo "&amp;COUNTIF($C$2:C1913,C1913))</f>
        <v/>
      </c>
      <c r="H1913" s="3"/>
    </row>
    <row r="1914" spans="1:8" x14ac:dyDescent="0.3">
      <c r="A1914" t="str">
        <f>IF(C1914="","","Allievo "&amp;COUNTIF($C$2:C1914,C1914))</f>
        <v/>
      </c>
      <c r="H1914" s="3"/>
    </row>
    <row r="1915" spans="1:8" x14ac:dyDescent="0.3">
      <c r="A1915" t="str">
        <f>IF(C1915="","","Allievo "&amp;COUNTIF($C$2:C1915,C1915))</f>
        <v/>
      </c>
      <c r="H1915" s="3"/>
    </row>
    <row r="1916" spans="1:8" x14ac:dyDescent="0.3">
      <c r="A1916" t="str">
        <f>IF(C1916="","","Allievo "&amp;COUNTIF($C$2:C1916,C1916))</f>
        <v/>
      </c>
      <c r="H1916" s="3"/>
    </row>
    <row r="1917" spans="1:8" x14ac:dyDescent="0.3">
      <c r="A1917" t="str">
        <f>IF(C1917="","","Allievo "&amp;COUNTIF($C$2:C1917,C1917))</f>
        <v/>
      </c>
      <c r="H1917" s="3"/>
    </row>
    <row r="1918" spans="1:8" x14ac:dyDescent="0.3">
      <c r="A1918" t="str">
        <f>IF(C1918="","","Allievo "&amp;COUNTIF($C$2:C1918,C1918))</f>
        <v/>
      </c>
      <c r="H1918" s="3"/>
    </row>
    <row r="1919" spans="1:8" x14ac:dyDescent="0.3">
      <c r="A1919" t="str">
        <f>IF(C1919="","","Allievo "&amp;COUNTIF($C$2:C1919,C1919))</f>
        <v/>
      </c>
      <c r="H1919" s="3"/>
    </row>
    <row r="1920" spans="1:8" x14ac:dyDescent="0.3">
      <c r="A1920" t="str">
        <f>IF(C1920="","","Allievo "&amp;COUNTIF($C$2:C1920,C1920))</f>
        <v/>
      </c>
      <c r="H1920" s="3"/>
    </row>
    <row r="1921" spans="1:8" x14ac:dyDescent="0.3">
      <c r="A1921" t="str">
        <f>IF(C1921="","","Allievo "&amp;COUNTIF($C$2:C1921,C1921))</f>
        <v/>
      </c>
      <c r="H1921" s="3"/>
    </row>
    <row r="1922" spans="1:8" x14ac:dyDescent="0.3">
      <c r="A1922" t="str">
        <f>IF(C1922="","","Allievo "&amp;COUNTIF($C$2:C1922,C1922))</f>
        <v/>
      </c>
      <c r="H1922" s="3"/>
    </row>
    <row r="1923" spans="1:8" x14ac:dyDescent="0.3">
      <c r="A1923" t="str">
        <f>IF(C1923="","","Allievo "&amp;COUNTIF($C$2:C1923,C1923))</f>
        <v/>
      </c>
      <c r="H1923" s="3"/>
    </row>
    <row r="1924" spans="1:8" x14ac:dyDescent="0.3">
      <c r="A1924" t="str">
        <f>IF(C1924="","","Allievo "&amp;COUNTIF($C$2:C1924,C1924))</f>
        <v/>
      </c>
      <c r="H1924" s="3"/>
    </row>
    <row r="1925" spans="1:8" x14ac:dyDescent="0.3">
      <c r="A1925" t="str">
        <f>IF(C1925="","","Allievo "&amp;COUNTIF($C$2:C1925,C1925))</f>
        <v/>
      </c>
      <c r="H1925" s="3"/>
    </row>
    <row r="1926" spans="1:8" x14ac:dyDescent="0.3">
      <c r="A1926" t="str">
        <f>IF(C1926="","","Allievo "&amp;COUNTIF($C$2:C1926,C1926))</f>
        <v/>
      </c>
      <c r="H1926" s="3"/>
    </row>
    <row r="1927" spans="1:8" x14ac:dyDescent="0.3">
      <c r="A1927" t="str">
        <f>IF(C1927="","","Allievo "&amp;COUNTIF($C$2:C1927,C1927))</f>
        <v/>
      </c>
      <c r="H1927" s="3"/>
    </row>
    <row r="1928" spans="1:8" x14ac:dyDescent="0.3">
      <c r="A1928" t="str">
        <f>IF(C1928="","","Allievo "&amp;COUNTIF($C$2:C1928,C1928))</f>
        <v/>
      </c>
      <c r="H1928" s="3"/>
    </row>
    <row r="1929" spans="1:8" x14ac:dyDescent="0.3">
      <c r="A1929" t="str">
        <f>IF(C1929="","","Allievo "&amp;COUNTIF($C$2:C1929,C1929))</f>
        <v/>
      </c>
      <c r="H1929" s="3"/>
    </row>
    <row r="1930" spans="1:8" x14ac:dyDescent="0.3">
      <c r="A1930" t="str">
        <f>IF(C1930="","","Allievo "&amp;COUNTIF($C$2:C1930,C1930))</f>
        <v/>
      </c>
      <c r="H1930" s="3"/>
    </row>
    <row r="1931" spans="1:8" x14ac:dyDescent="0.3">
      <c r="A1931" t="str">
        <f>IF(C1931="","","Allievo "&amp;COUNTIF($C$2:C1931,C1931))</f>
        <v/>
      </c>
      <c r="H1931" s="3"/>
    </row>
    <row r="1932" spans="1:8" x14ac:dyDescent="0.3">
      <c r="A1932" t="str">
        <f>IF(C1932="","","Allievo "&amp;COUNTIF($C$2:C1932,C1932))</f>
        <v/>
      </c>
      <c r="H1932" s="3"/>
    </row>
    <row r="1933" spans="1:8" x14ac:dyDescent="0.3">
      <c r="A1933" t="str">
        <f>IF(C1933="","","Allievo "&amp;COUNTIF($C$2:C1933,C1933))</f>
        <v/>
      </c>
      <c r="H1933" s="3"/>
    </row>
    <row r="1934" spans="1:8" x14ac:dyDescent="0.3">
      <c r="A1934" t="str">
        <f>IF(C1934="","","Allievo "&amp;COUNTIF($C$2:C1934,C1934))</f>
        <v/>
      </c>
      <c r="H1934" s="3"/>
    </row>
    <row r="1935" spans="1:8" x14ac:dyDescent="0.3">
      <c r="A1935" t="str">
        <f>IF(C1935="","","Allievo "&amp;COUNTIF($C$2:C1935,C1935))</f>
        <v/>
      </c>
      <c r="H1935" s="3"/>
    </row>
    <row r="1936" spans="1:8" x14ac:dyDescent="0.3">
      <c r="A1936" t="str">
        <f>IF(C1936="","","Allievo "&amp;COUNTIF($C$2:C1936,C1936))</f>
        <v/>
      </c>
      <c r="H1936" s="3"/>
    </row>
    <row r="1937" spans="1:8" x14ac:dyDescent="0.3">
      <c r="A1937" t="str">
        <f>IF(C1937="","","Allievo "&amp;COUNTIF($C$2:C1937,C1937))</f>
        <v/>
      </c>
      <c r="H1937" s="3"/>
    </row>
    <row r="1938" spans="1:8" x14ac:dyDescent="0.3">
      <c r="A1938" t="str">
        <f>IF(C1938="","","Allievo "&amp;COUNTIF($C$2:C1938,C1938))</f>
        <v/>
      </c>
      <c r="H1938" s="3"/>
    </row>
    <row r="1939" spans="1:8" x14ac:dyDescent="0.3">
      <c r="A1939" t="str">
        <f>IF(C1939="","","Allievo "&amp;COUNTIF($C$2:C1939,C1939))</f>
        <v/>
      </c>
      <c r="H1939" s="3"/>
    </row>
    <row r="1940" spans="1:8" x14ac:dyDescent="0.3">
      <c r="A1940" t="str">
        <f>IF(C1940="","","Allievo "&amp;COUNTIF($C$2:C1940,C1940))</f>
        <v/>
      </c>
      <c r="H1940" s="3"/>
    </row>
    <row r="1941" spans="1:8" x14ac:dyDescent="0.3">
      <c r="A1941" t="str">
        <f>IF(C1941="","","Allievo "&amp;COUNTIF($C$2:C1941,C1941))</f>
        <v/>
      </c>
      <c r="H1941" s="3"/>
    </row>
    <row r="1942" spans="1:8" x14ac:dyDescent="0.3">
      <c r="A1942" t="str">
        <f>IF(C1942="","","Allievo "&amp;COUNTIF($C$2:C1942,C1942))</f>
        <v/>
      </c>
      <c r="H1942" s="3"/>
    </row>
    <row r="1943" spans="1:8" x14ac:dyDescent="0.3">
      <c r="A1943" t="str">
        <f>IF(C1943="","","Allievo "&amp;COUNTIF($C$2:C1943,C1943))</f>
        <v/>
      </c>
      <c r="H1943" s="3"/>
    </row>
    <row r="1944" spans="1:8" x14ac:dyDescent="0.3">
      <c r="A1944" t="str">
        <f>IF(C1944="","","Allievo "&amp;COUNTIF($C$2:C1944,C1944))</f>
        <v/>
      </c>
      <c r="H1944" s="3"/>
    </row>
    <row r="1945" spans="1:8" x14ac:dyDescent="0.3">
      <c r="A1945" t="str">
        <f>IF(C1945="","","Allievo "&amp;COUNTIF($C$2:C1945,C1945))</f>
        <v/>
      </c>
      <c r="H1945" s="3"/>
    </row>
    <row r="1946" spans="1:8" x14ac:dyDescent="0.3">
      <c r="A1946" t="str">
        <f>IF(C1946="","","Allievo "&amp;COUNTIF($C$2:C1946,C1946))</f>
        <v/>
      </c>
      <c r="H1946" s="3"/>
    </row>
    <row r="1947" spans="1:8" x14ac:dyDescent="0.3">
      <c r="A1947" t="str">
        <f>IF(C1947="","","Allievo "&amp;COUNTIF($C$2:C1947,C1947))</f>
        <v/>
      </c>
      <c r="H1947" s="3"/>
    </row>
    <row r="1948" spans="1:8" x14ac:dyDescent="0.3">
      <c r="A1948" t="str">
        <f>IF(C1948="","","Allievo "&amp;COUNTIF($C$2:C1948,C1948))</f>
        <v/>
      </c>
      <c r="H1948" s="3"/>
    </row>
    <row r="1949" spans="1:8" x14ac:dyDescent="0.3">
      <c r="A1949" t="str">
        <f>IF(C1949="","","Allievo "&amp;COUNTIF($C$2:C1949,C1949))</f>
        <v/>
      </c>
      <c r="H1949" s="3"/>
    </row>
    <row r="1950" spans="1:8" x14ac:dyDescent="0.3">
      <c r="A1950" t="str">
        <f>IF(C1950="","","Allievo "&amp;COUNTIF($C$2:C1950,C1950))</f>
        <v/>
      </c>
      <c r="H1950" s="3"/>
    </row>
    <row r="1951" spans="1:8" x14ac:dyDescent="0.3">
      <c r="A1951" t="str">
        <f>IF(C1951="","","Allievo "&amp;COUNTIF($C$2:C1951,C1951))</f>
        <v/>
      </c>
      <c r="H1951" s="3"/>
    </row>
    <row r="1952" spans="1:8" x14ac:dyDescent="0.3">
      <c r="A1952" t="str">
        <f>IF(C1952="","","Allievo "&amp;COUNTIF($C$2:C1952,C1952))</f>
        <v/>
      </c>
      <c r="H1952" s="3"/>
    </row>
    <row r="1953" spans="1:8" x14ac:dyDescent="0.3">
      <c r="A1953" t="str">
        <f>IF(C1953="","","Allievo "&amp;COUNTIF($C$2:C1953,C1953))</f>
        <v/>
      </c>
      <c r="H1953" s="3"/>
    </row>
    <row r="1954" spans="1:8" x14ac:dyDescent="0.3">
      <c r="A1954" t="str">
        <f>IF(C1954="","","Allievo "&amp;COUNTIF($C$2:C1954,C1954))</f>
        <v/>
      </c>
      <c r="H1954" s="3"/>
    </row>
    <row r="1955" spans="1:8" x14ac:dyDescent="0.3">
      <c r="A1955" t="str">
        <f>IF(C1955="","","Allievo "&amp;COUNTIF($C$2:C1955,C1955))</f>
        <v/>
      </c>
      <c r="H1955" s="3"/>
    </row>
    <row r="1956" spans="1:8" x14ac:dyDescent="0.3">
      <c r="A1956" t="str">
        <f>IF(C1956="","","Allievo "&amp;COUNTIF($C$2:C1956,C1956))</f>
        <v/>
      </c>
      <c r="H1956" s="3"/>
    </row>
    <row r="1957" spans="1:8" x14ac:dyDescent="0.3">
      <c r="A1957" t="str">
        <f>IF(C1957="","","Allievo "&amp;COUNTIF($C$2:C1957,C1957))</f>
        <v/>
      </c>
      <c r="H1957" s="3"/>
    </row>
    <row r="1958" spans="1:8" x14ac:dyDescent="0.3">
      <c r="A1958" t="str">
        <f>IF(C1958="","","Allievo "&amp;COUNTIF($C$2:C1958,C1958))</f>
        <v/>
      </c>
      <c r="H1958" s="3"/>
    </row>
    <row r="1959" spans="1:8" x14ac:dyDescent="0.3">
      <c r="A1959" t="str">
        <f>IF(C1959="","","Allievo "&amp;COUNTIF($C$2:C1959,C1959))</f>
        <v/>
      </c>
      <c r="H1959" s="3"/>
    </row>
    <row r="1960" spans="1:8" x14ac:dyDescent="0.3">
      <c r="A1960" t="str">
        <f>IF(C1960="","","Allievo "&amp;COUNTIF($C$2:C1960,C1960))</f>
        <v/>
      </c>
      <c r="H1960" s="3"/>
    </row>
    <row r="1961" spans="1:8" x14ac:dyDescent="0.3">
      <c r="A1961" t="str">
        <f>IF(C1961="","","Allievo "&amp;COUNTIF($C$2:C1961,C1961))</f>
        <v/>
      </c>
      <c r="H1961" s="3"/>
    </row>
    <row r="1962" spans="1:8" x14ac:dyDescent="0.3">
      <c r="A1962" t="str">
        <f>IF(C1962="","","Allievo "&amp;COUNTIF($C$2:C1962,C1962))</f>
        <v/>
      </c>
      <c r="H1962" s="3"/>
    </row>
    <row r="1963" spans="1:8" x14ac:dyDescent="0.3">
      <c r="A1963" t="str">
        <f>IF(C1963="","","Allievo "&amp;COUNTIF($C$2:C1963,C1963))</f>
        <v/>
      </c>
      <c r="H1963" s="3"/>
    </row>
    <row r="1964" spans="1:8" x14ac:dyDescent="0.3">
      <c r="A1964" t="str">
        <f>IF(C1964="","","Allievo "&amp;COUNTIF($C$2:C1964,C1964))</f>
        <v/>
      </c>
      <c r="H1964" s="3"/>
    </row>
    <row r="1965" spans="1:8" x14ac:dyDescent="0.3">
      <c r="A1965" t="str">
        <f>IF(C1965="","","Allievo "&amp;COUNTIF($C$2:C1965,C1965))</f>
        <v/>
      </c>
      <c r="H1965" s="3"/>
    </row>
    <row r="1966" spans="1:8" x14ac:dyDescent="0.3">
      <c r="A1966" t="str">
        <f>IF(C1966="","","Allievo "&amp;COUNTIF($C$2:C1966,C1966))</f>
        <v/>
      </c>
      <c r="H1966" s="3"/>
    </row>
    <row r="1967" spans="1:8" x14ac:dyDescent="0.3">
      <c r="A1967" t="str">
        <f>IF(C1967="","","Allievo "&amp;COUNTIF($C$2:C1967,C1967))</f>
        <v/>
      </c>
      <c r="H1967" s="3"/>
    </row>
    <row r="1968" spans="1:8" x14ac:dyDescent="0.3">
      <c r="A1968" t="str">
        <f>IF(C1968="","","Allievo "&amp;COUNTIF($C$2:C1968,C1968))</f>
        <v/>
      </c>
      <c r="H1968" s="3"/>
    </row>
    <row r="1969" spans="1:8" x14ac:dyDescent="0.3">
      <c r="A1969" t="str">
        <f>IF(C1969="","","Allievo "&amp;COUNTIF($C$2:C1969,C1969))</f>
        <v/>
      </c>
      <c r="H1969" s="3"/>
    </row>
    <row r="1970" spans="1:8" x14ac:dyDescent="0.3">
      <c r="A1970" t="str">
        <f>IF(C1970="","","Allievo "&amp;COUNTIF($C$2:C1970,C1970))</f>
        <v/>
      </c>
      <c r="H1970" s="3"/>
    </row>
    <row r="1971" spans="1:8" x14ac:dyDescent="0.3">
      <c r="A1971" t="str">
        <f>IF(C1971="","","Allievo "&amp;COUNTIF($C$2:C1971,C1971))</f>
        <v/>
      </c>
      <c r="H1971" s="3"/>
    </row>
    <row r="1972" spans="1:8" x14ac:dyDescent="0.3">
      <c r="A1972" t="str">
        <f>IF(C1972="","","Allievo "&amp;COUNTIF($C$2:C1972,C1972))</f>
        <v/>
      </c>
      <c r="H1972" s="3"/>
    </row>
    <row r="1973" spans="1:8" x14ac:dyDescent="0.3">
      <c r="A1973" t="str">
        <f>IF(C1973="","","Allievo "&amp;COUNTIF($C$2:C1973,C1973))</f>
        <v/>
      </c>
      <c r="H1973" s="3"/>
    </row>
    <row r="1974" spans="1:8" x14ac:dyDescent="0.3">
      <c r="A1974" t="str">
        <f>IF(C1974="","","Allievo "&amp;COUNTIF($C$2:C1974,C1974))</f>
        <v/>
      </c>
      <c r="H1974" s="3"/>
    </row>
    <row r="1975" spans="1:8" x14ac:dyDescent="0.3">
      <c r="A1975" t="str">
        <f>IF(C1975="","","Allievo "&amp;COUNTIF($C$2:C1975,C1975))</f>
        <v/>
      </c>
      <c r="H1975" s="3"/>
    </row>
    <row r="1976" spans="1:8" x14ac:dyDescent="0.3">
      <c r="A1976" t="str">
        <f>IF(C1976="","","Allievo "&amp;COUNTIF($C$2:C1976,C1976))</f>
        <v/>
      </c>
      <c r="H1976" s="3"/>
    </row>
    <row r="1977" spans="1:8" x14ac:dyDescent="0.3">
      <c r="A1977" t="str">
        <f>IF(C1977="","","Allievo "&amp;COUNTIF($C$2:C1977,C1977))</f>
        <v/>
      </c>
      <c r="H1977" s="3"/>
    </row>
    <row r="1978" spans="1:8" x14ac:dyDescent="0.3">
      <c r="A1978" t="str">
        <f>IF(C1978="","","Allievo "&amp;COUNTIF($C$2:C1978,C1978))</f>
        <v/>
      </c>
      <c r="H1978" s="3"/>
    </row>
    <row r="1979" spans="1:8" x14ac:dyDescent="0.3">
      <c r="A1979" t="str">
        <f>IF(C1979="","","Allievo "&amp;COUNTIF($C$2:C1979,C1979))</f>
        <v/>
      </c>
      <c r="H1979" s="3"/>
    </row>
    <row r="1980" spans="1:8" x14ac:dyDescent="0.3">
      <c r="A1980" t="str">
        <f>IF(C1980="","","Allievo "&amp;COUNTIF($C$2:C1980,C1980))</f>
        <v/>
      </c>
      <c r="H1980" s="3"/>
    </row>
    <row r="1981" spans="1:8" x14ac:dyDescent="0.3">
      <c r="A1981" t="str">
        <f>IF(C1981="","","Allievo "&amp;COUNTIF($C$2:C1981,C1981))</f>
        <v/>
      </c>
      <c r="H1981" s="3"/>
    </row>
    <row r="1982" spans="1:8" x14ac:dyDescent="0.3">
      <c r="A1982" t="str">
        <f>IF(C1982="","","Allievo "&amp;COUNTIF($C$2:C1982,C1982))</f>
        <v/>
      </c>
      <c r="H1982" s="3"/>
    </row>
    <row r="1983" spans="1:8" x14ac:dyDescent="0.3">
      <c r="A1983" t="str">
        <f>IF(C1983="","","Allievo "&amp;COUNTIF($C$2:C1983,C1983))</f>
        <v/>
      </c>
      <c r="H1983" s="3"/>
    </row>
    <row r="1984" spans="1:8" x14ac:dyDescent="0.3">
      <c r="A1984" t="str">
        <f>IF(C1984="","","Allievo "&amp;COUNTIF($C$2:C1984,C1984))</f>
        <v/>
      </c>
      <c r="H1984" s="3"/>
    </row>
    <row r="1985" spans="1:8" x14ac:dyDescent="0.3">
      <c r="A1985" t="str">
        <f>IF(C1985="","","Allievo "&amp;COUNTIF($C$2:C1985,C1985))</f>
        <v/>
      </c>
      <c r="H1985" s="3"/>
    </row>
    <row r="1986" spans="1:8" x14ac:dyDescent="0.3">
      <c r="A1986" t="str">
        <f>IF(C1986="","","Allievo "&amp;COUNTIF($C$2:C1986,C1986))</f>
        <v/>
      </c>
      <c r="H1986" s="3"/>
    </row>
    <row r="1987" spans="1:8" x14ac:dyDescent="0.3">
      <c r="A1987" t="str">
        <f>IF(C1987="","","Allievo "&amp;COUNTIF($C$2:C1987,C1987))</f>
        <v/>
      </c>
      <c r="H1987" s="3"/>
    </row>
    <row r="1988" spans="1:8" x14ac:dyDescent="0.3">
      <c r="A1988" t="str">
        <f>IF(C1988="","","Allievo "&amp;COUNTIF($C$2:C1988,C1988))</f>
        <v/>
      </c>
      <c r="H1988" s="3"/>
    </row>
    <row r="1989" spans="1:8" x14ac:dyDescent="0.3">
      <c r="A1989" t="str">
        <f>IF(C1989="","","Allievo "&amp;COUNTIF($C$2:C1989,C1989))</f>
        <v/>
      </c>
      <c r="H1989" s="3"/>
    </row>
    <row r="1990" spans="1:8" x14ac:dyDescent="0.3">
      <c r="A1990" t="str">
        <f>IF(C1990="","","Allievo "&amp;COUNTIF($C$2:C1990,C1990))</f>
        <v/>
      </c>
      <c r="H1990" s="3"/>
    </row>
    <row r="1991" spans="1:8" x14ac:dyDescent="0.3">
      <c r="A1991" t="str">
        <f>IF(C1991="","","Allievo "&amp;COUNTIF($C$2:C1991,C1991))</f>
        <v/>
      </c>
      <c r="H1991" s="3"/>
    </row>
    <row r="1992" spans="1:8" x14ac:dyDescent="0.3">
      <c r="A1992" t="str">
        <f>IF(C1992="","","Allievo "&amp;COUNTIF($C$2:C1992,C1992))</f>
        <v/>
      </c>
      <c r="H1992" s="3"/>
    </row>
    <row r="1993" spans="1:8" x14ac:dyDescent="0.3">
      <c r="A1993" t="str">
        <f>IF(C1993="","","Allievo "&amp;COUNTIF($C$2:C1993,C1993))</f>
        <v/>
      </c>
      <c r="H1993" s="3"/>
    </row>
    <row r="1994" spans="1:8" x14ac:dyDescent="0.3">
      <c r="A1994" t="str">
        <f>IF(C1994="","","Allievo "&amp;COUNTIF($C$2:C1994,C1994))</f>
        <v/>
      </c>
      <c r="H1994" s="3"/>
    </row>
    <row r="1995" spans="1:8" x14ac:dyDescent="0.3">
      <c r="A1995" t="str">
        <f>IF(C1995="","","Allievo "&amp;COUNTIF($C$2:C1995,C1995))</f>
        <v/>
      </c>
      <c r="H1995" s="3"/>
    </row>
    <row r="1996" spans="1:8" x14ac:dyDescent="0.3">
      <c r="A1996" t="str">
        <f>IF(C1996="","","Allievo "&amp;COUNTIF($C$2:C1996,C1996))</f>
        <v/>
      </c>
      <c r="H1996" s="3"/>
    </row>
    <row r="1997" spans="1:8" x14ac:dyDescent="0.3">
      <c r="A1997" t="str">
        <f>IF(C1997="","","Allievo "&amp;COUNTIF($C$2:C1997,C1997))</f>
        <v/>
      </c>
      <c r="H1997" s="3"/>
    </row>
    <row r="1998" spans="1:8" x14ac:dyDescent="0.3">
      <c r="A1998" t="str">
        <f>IF(C1998="","","Allievo "&amp;COUNTIF($C$2:C1998,C1998))</f>
        <v/>
      </c>
      <c r="H1998" s="3"/>
    </row>
    <row r="1999" spans="1:8" x14ac:dyDescent="0.3">
      <c r="A1999" t="str">
        <f>IF(C1999="","","Allievo "&amp;COUNTIF($C$2:C1999,C1999))</f>
        <v/>
      </c>
      <c r="H1999" s="3"/>
    </row>
    <row r="2000" spans="1:8" x14ac:dyDescent="0.3">
      <c r="A2000" t="str">
        <f>IF(C2000="","","Allievo "&amp;COUNTIF($C$2:C2000,C2000))</f>
        <v/>
      </c>
      <c r="H2000" s="3"/>
    </row>
    <row r="2001" spans="1:8" x14ac:dyDescent="0.3">
      <c r="A2001" t="str">
        <f>IF(C2001="","","Allievo "&amp;COUNTIF($C$2:C2001,C2001))</f>
        <v/>
      </c>
      <c r="H2001" s="3"/>
    </row>
    <row r="2002" spans="1:8" x14ac:dyDescent="0.3">
      <c r="A2002" t="str">
        <f>IF(C2002="","","Allievo "&amp;COUNTIF($C$2:C2002,C2002))</f>
        <v/>
      </c>
      <c r="H2002" s="3"/>
    </row>
    <row r="2003" spans="1:8" x14ac:dyDescent="0.3">
      <c r="A2003" t="str">
        <f>IF(C2003="","","Allievo "&amp;COUNTIF($C$2:C2003,C2003))</f>
        <v/>
      </c>
      <c r="H2003" s="3"/>
    </row>
    <row r="2004" spans="1:8" x14ac:dyDescent="0.3">
      <c r="A2004" t="str">
        <f>IF(C2004="","","Allievo "&amp;COUNTIF($C$2:C2004,C2004))</f>
        <v/>
      </c>
      <c r="H2004" s="3"/>
    </row>
    <row r="2005" spans="1:8" x14ac:dyDescent="0.3">
      <c r="A2005" t="str">
        <f>IF(C2005="","","Allievo "&amp;COUNTIF($C$2:C2005,C2005))</f>
        <v/>
      </c>
      <c r="H2005" s="3"/>
    </row>
    <row r="2006" spans="1:8" x14ac:dyDescent="0.3">
      <c r="A2006" t="str">
        <f>IF(C2006="","","Allievo "&amp;COUNTIF($C$2:C2006,C2006))</f>
        <v/>
      </c>
      <c r="H2006" s="3"/>
    </row>
    <row r="2007" spans="1:8" x14ac:dyDescent="0.3">
      <c r="A2007" t="str">
        <f>IF(C2007="","","Allievo "&amp;COUNTIF($C$2:C2007,C2007))</f>
        <v/>
      </c>
      <c r="H2007" s="3"/>
    </row>
    <row r="2008" spans="1:8" x14ac:dyDescent="0.3">
      <c r="A2008" t="str">
        <f>IF(C2008="","","Allievo "&amp;COUNTIF($C$2:C2008,C2008))</f>
        <v/>
      </c>
      <c r="H2008" s="3"/>
    </row>
    <row r="2009" spans="1:8" x14ac:dyDescent="0.3">
      <c r="A2009" t="str">
        <f>IF(C2009="","","Allievo "&amp;COUNTIF($C$2:C2009,C2009))</f>
        <v/>
      </c>
      <c r="H2009" s="3"/>
    </row>
    <row r="2010" spans="1:8" x14ac:dyDescent="0.3">
      <c r="A2010" t="str">
        <f>IF(C2010="","","Allievo "&amp;COUNTIF($C$2:C2010,C2010))</f>
        <v/>
      </c>
      <c r="H2010" s="3"/>
    </row>
    <row r="2011" spans="1:8" x14ac:dyDescent="0.3">
      <c r="A2011" t="str">
        <f>IF(C2011="","","Allievo "&amp;COUNTIF($C$2:C2011,C2011))</f>
        <v/>
      </c>
      <c r="H2011" s="3"/>
    </row>
    <row r="2012" spans="1:8" x14ac:dyDescent="0.3">
      <c r="A2012" t="str">
        <f>IF(C2012="","","Allievo "&amp;COUNTIF($C$2:C2012,C2012))</f>
        <v/>
      </c>
      <c r="H2012" s="3"/>
    </row>
    <row r="2013" spans="1:8" x14ac:dyDescent="0.3">
      <c r="A2013" t="str">
        <f>IF(C2013="","","Allievo "&amp;COUNTIF($C$2:C2013,C2013))</f>
        <v/>
      </c>
      <c r="H2013" s="3"/>
    </row>
    <row r="2014" spans="1:8" x14ac:dyDescent="0.3">
      <c r="A2014" t="str">
        <f>IF(C2014="","","Allievo "&amp;COUNTIF($C$2:C2014,C2014))</f>
        <v/>
      </c>
      <c r="H2014" s="3"/>
    </row>
    <row r="2015" spans="1:8" x14ac:dyDescent="0.3">
      <c r="A2015" t="str">
        <f>IF(C2015="","","Allievo "&amp;COUNTIF($C$2:C2015,C2015))</f>
        <v/>
      </c>
      <c r="H2015" s="3"/>
    </row>
    <row r="2016" spans="1:8" x14ac:dyDescent="0.3">
      <c r="A2016" t="str">
        <f>IF(C2016="","","Allievo "&amp;COUNTIF($C$2:C2016,C2016))</f>
        <v/>
      </c>
      <c r="H2016" s="3"/>
    </row>
    <row r="2017" spans="1:8" x14ac:dyDescent="0.3">
      <c r="A2017" t="str">
        <f>IF(C2017="","","Allievo "&amp;COUNTIF($C$2:C2017,C2017))</f>
        <v/>
      </c>
      <c r="H2017" s="3"/>
    </row>
    <row r="2018" spans="1:8" x14ac:dyDescent="0.3">
      <c r="A2018" t="str">
        <f>IF(C2018="","","Allievo "&amp;COUNTIF($C$2:C2018,C2018))</f>
        <v/>
      </c>
      <c r="H2018" s="3"/>
    </row>
    <row r="2019" spans="1:8" x14ac:dyDescent="0.3">
      <c r="A2019" t="str">
        <f>IF(C2019="","","Allievo "&amp;COUNTIF($C$2:C2019,C2019))</f>
        <v/>
      </c>
      <c r="H2019" s="3"/>
    </row>
    <row r="2020" spans="1:8" x14ac:dyDescent="0.3">
      <c r="A2020" t="str">
        <f>IF(C2020="","","Allievo "&amp;COUNTIF($C$2:C2020,C2020))</f>
        <v/>
      </c>
      <c r="H2020" s="3"/>
    </row>
    <row r="2021" spans="1:8" x14ac:dyDescent="0.3">
      <c r="A2021" t="str">
        <f>IF(C2021="","","Allievo "&amp;COUNTIF($C$2:C2021,C2021))</f>
        <v/>
      </c>
      <c r="H2021" s="3"/>
    </row>
    <row r="2022" spans="1:8" x14ac:dyDescent="0.3">
      <c r="A2022" t="str">
        <f>IF(C2022="","","Allievo "&amp;COUNTIF($C$2:C2022,C2022))</f>
        <v/>
      </c>
      <c r="H2022" s="3"/>
    </row>
    <row r="2023" spans="1:8" x14ac:dyDescent="0.3">
      <c r="A2023" t="str">
        <f>IF(C2023="","","Allievo "&amp;COUNTIF($C$2:C2023,C2023))</f>
        <v/>
      </c>
      <c r="H2023" s="3"/>
    </row>
    <row r="2024" spans="1:8" x14ac:dyDescent="0.3">
      <c r="A2024" t="str">
        <f>IF(C2024="","","Allievo "&amp;COUNTIF($C$2:C2024,C2024))</f>
        <v/>
      </c>
      <c r="H2024" s="3"/>
    </row>
    <row r="2025" spans="1:8" x14ac:dyDescent="0.3">
      <c r="A2025" t="str">
        <f>IF(C2025="","","Allievo "&amp;COUNTIF($C$2:C2025,C2025))</f>
        <v/>
      </c>
      <c r="H2025" s="3"/>
    </row>
    <row r="2026" spans="1:8" x14ac:dyDescent="0.3">
      <c r="A2026" t="str">
        <f>IF(C2026="","","Allievo "&amp;COUNTIF($C$2:C2026,C2026))</f>
        <v/>
      </c>
      <c r="H2026" s="3"/>
    </row>
    <row r="2027" spans="1:8" x14ac:dyDescent="0.3">
      <c r="A2027" t="str">
        <f>IF(C2027="","","Allievo "&amp;COUNTIF($C$2:C2027,C2027))</f>
        <v/>
      </c>
      <c r="H2027" s="3"/>
    </row>
    <row r="2028" spans="1:8" x14ac:dyDescent="0.3">
      <c r="A2028" t="str">
        <f>IF(C2028="","","Allievo "&amp;COUNTIF($C$2:C2028,C2028))</f>
        <v/>
      </c>
      <c r="H2028" s="3"/>
    </row>
    <row r="2029" spans="1:8" x14ac:dyDescent="0.3">
      <c r="A2029" t="str">
        <f>IF(C2029="","","Allievo "&amp;COUNTIF($C$2:C2029,C2029))</f>
        <v/>
      </c>
      <c r="H2029" s="3"/>
    </row>
    <row r="2030" spans="1:8" x14ac:dyDescent="0.3">
      <c r="A2030" t="str">
        <f>IF(C2030="","","Allievo "&amp;COUNTIF($C$2:C2030,C2030))</f>
        <v/>
      </c>
      <c r="H2030" s="3"/>
    </row>
    <row r="2031" spans="1:8" x14ac:dyDescent="0.3">
      <c r="A2031" t="str">
        <f>IF(C2031="","","Allievo "&amp;COUNTIF($C$2:C2031,C2031))</f>
        <v/>
      </c>
      <c r="H2031" s="3"/>
    </row>
    <row r="2032" spans="1:8" x14ac:dyDescent="0.3">
      <c r="A2032" t="str">
        <f>IF(C2032="","","Allievo "&amp;COUNTIF($C$2:C2032,C2032))</f>
        <v/>
      </c>
      <c r="H2032" s="3"/>
    </row>
    <row r="2033" spans="1:8" x14ac:dyDescent="0.3">
      <c r="A2033" t="str">
        <f>IF(C2033="","","Allievo "&amp;COUNTIF($C$2:C2033,C2033))</f>
        <v/>
      </c>
      <c r="H2033" s="3"/>
    </row>
    <row r="2034" spans="1:8" x14ac:dyDescent="0.3">
      <c r="A2034" t="str">
        <f>IF(C2034="","","Allievo "&amp;COUNTIF($C$2:C2034,C2034))</f>
        <v/>
      </c>
      <c r="H2034" s="3"/>
    </row>
    <row r="2035" spans="1:8" x14ac:dyDescent="0.3">
      <c r="A2035" t="str">
        <f>IF(C2035="","","Allievo "&amp;COUNTIF($C$2:C2035,C2035))</f>
        <v/>
      </c>
      <c r="H2035" s="3"/>
    </row>
    <row r="2036" spans="1:8" x14ac:dyDescent="0.3">
      <c r="A2036" t="str">
        <f>IF(C2036="","","Allievo "&amp;COUNTIF($C$2:C2036,C2036))</f>
        <v/>
      </c>
      <c r="H2036" s="3"/>
    </row>
    <row r="2037" spans="1:8" x14ac:dyDescent="0.3">
      <c r="A2037" t="str">
        <f>IF(C2037="","","Allievo "&amp;COUNTIF($C$2:C2037,C2037))</f>
        <v/>
      </c>
      <c r="H2037" s="3"/>
    </row>
    <row r="2038" spans="1:8" x14ac:dyDescent="0.3">
      <c r="A2038" t="str">
        <f>IF(C2038="","","Allievo "&amp;COUNTIF($C$2:C2038,C2038))</f>
        <v/>
      </c>
      <c r="H2038" s="3"/>
    </row>
    <row r="2039" spans="1:8" x14ac:dyDescent="0.3">
      <c r="A2039" t="str">
        <f>IF(C2039="","","Allievo "&amp;COUNTIF($C$2:C2039,C2039))</f>
        <v/>
      </c>
      <c r="H2039" s="3"/>
    </row>
    <row r="2040" spans="1:8" x14ac:dyDescent="0.3">
      <c r="A2040" t="str">
        <f>IF(C2040="","","Allievo "&amp;COUNTIF($C$2:C2040,C2040))</f>
        <v/>
      </c>
      <c r="H2040" s="3"/>
    </row>
    <row r="2041" spans="1:8" x14ac:dyDescent="0.3">
      <c r="A2041" t="str">
        <f>IF(C2041="","","Allievo "&amp;COUNTIF($C$2:C2041,C2041))</f>
        <v/>
      </c>
      <c r="H2041" s="3"/>
    </row>
    <row r="2042" spans="1:8" x14ac:dyDescent="0.3">
      <c r="A2042" t="str">
        <f>IF(C2042="","","Allievo "&amp;COUNTIF($C$2:C2042,C2042))</f>
        <v/>
      </c>
      <c r="H2042" s="3"/>
    </row>
    <row r="2043" spans="1:8" x14ac:dyDescent="0.3">
      <c r="A2043" t="str">
        <f>IF(C2043="","","Allievo "&amp;COUNTIF($C$2:C2043,C2043))</f>
        <v/>
      </c>
      <c r="H2043" s="3"/>
    </row>
    <row r="2044" spans="1:8" x14ac:dyDescent="0.3">
      <c r="A2044" t="str">
        <f>IF(C2044="","","Allievo "&amp;COUNTIF($C$2:C2044,C2044))</f>
        <v/>
      </c>
      <c r="H2044" s="3"/>
    </row>
    <row r="2045" spans="1:8" x14ac:dyDescent="0.3">
      <c r="A2045" t="str">
        <f>IF(C2045="","","Allievo "&amp;COUNTIF($C$2:C2045,C2045))</f>
        <v/>
      </c>
      <c r="H2045" s="3"/>
    </row>
    <row r="2046" spans="1:8" x14ac:dyDescent="0.3">
      <c r="A2046" t="str">
        <f>IF(C2046="","","Allievo "&amp;COUNTIF($C$2:C2046,C2046))</f>
        <v/>
      </c>
      <c r="H2046" s="3"/>
    </row>
    <row r="2047" spans="1:8" x14ac:dyDescent="0.3">
      <c r="A2047" t="str">
        <f>IF(C2047="","","Allievo "&amp;COUNTIF($C$2:C2047,C2047))</f>
        <v/>
      </c>
      <c r="H2047" s="3"/>
    </row>
    <row r="2048" spans="1:8" x14ac:dyDescent="0.3">
      <c r="A2048" t="str">
        <f>IF(C2048="","","Allievo "&amp;COUNTIF($C$2:C2048,C2048))</f>
        <v/>
      </c>
      <c r="H2048" s="3"/>
    </row>
    <row r="2049" spans="1:8" x14ac:dyDescent="0.3">
      <c r="A2049" t="str">
        <f>IF(C2049="","","Allievo "&amp;COUNTIF($C$2:C2049,C2049))</f>
        <v/>
      </c>
      <c r="H2049" s="3"/>
    </row>
    <row r="2050" spans="1:8" x14ac:dyDescent="0.3">
      <c r="A2050" t="str">
        <f>IF(C2050="","","Allievo "&amp;COUNTIF($C$2:C2050,C2050))</f>
        <v/>
      </c>
      <c r="H2050" s="3"/>
    </row>
    <row r="2051" spans="1:8" x14ac:dyDescent="0.3">
      <c r="A2051" t="str">
        <f>IF(C2051="","","Allievo "&amp;COUNTIF($C$2:C2051,C2051))</f>
        <v/>
      </c>
      <c r="H2051" s="3"/>
    </row>
    <row r="2052" spans="1:8" x14ac:dyDescent="0.3">
      <c r="A2052" t="str">
        <f>IF(C2052="","","Allievo "&amp;COUNTIF($C$2:C2052,C2052))</f>
        <v/>
      </c>
      <c r="H2052" s="3"/>
    </row>
    <row r="2053" spans="1:8" x14ac:dyDescent="0.3">
      <c r="A2053" t="str">
        <f>IF(C2053="","","Allievo "&amp;COUNTIF($C$2:C2053,C2053))</f>
        <v/>
      </c>
      <c r="H2053" s="3"/>
    </row>
    <row r="2054" spans="1:8" x14ac:dyDescent="0.3">
      <c r="A2054" t="str">
        <f>IF(C2054="","","Allievo "&amp;COUNTIF($C$2:C2054,C2054))</f>
        <v/>
      </c>
      <c r="H2054" s="3"/>
    </row>
    <row r="2055" spans="1:8" x14ac:dyDescent="0.3">
      <c r="A2055" t="str">
        <f>IF(C2055="","","Allievo "&amp;COUNTIF($C$2:C2055,C2055))</f>
        <v/>
      </c>
      <c r="H2055" s="3"/>
    </row>
    <row r="2056" spans="1:8" x14ac:dyDescent="0.3">
      <c r="A2056" t="str">
        <f>IF(C2056="","","Allievo "&amp;COUNTIF($C$2:C2056,C2056))</f>
        <v/>
      </c>
      <c r="H2056" s="3"/>
    </row>
    <row r="2057" spans="1:8" x14ac:dyDescent="0.3">
      <c r="A2057" t="str">
        <f>IF(C2057="","","Allievo "&amp;COUNTIF($C$2:C2057,C2057))</f>
        <v/>
      </c>
      <c r="H2057" s="3"/>
    </row>
    <row r="2058" spans="1:8" x14ac:dyDescent="0.3">
      <c r="A2058" t="str">
        <f>IF(C2058="","","Allievo "&amp;COUNTIF($C$2:C2058,C2058))</f>
        <v/>
      </c>
      <c r="H2058" s="3"/>
    </row>
    <row r="2059" spans="1:8" x14ac:dyDescent="0.3">
      <c r="A2059" t="str">
        <f>IF(C2059="","","Allievo "&amp;COUNTIF($C$2:C2059,C2059))</f>
        <v/>
      </c>
      <c r="H2059" s="3"/>
    </row>
    <row r="2060" spans="1:8" x14ac:dyDescent="0.3">
      <c r="A2060" t="str">
        <f>IF(C2060="","","Allievo "&amp;COUNTIF($C$2:C2060,C2060))</f>
        <v/>
      </c>
      <c r="H2060" s="3"/>
    </row>
    <row r="2061" spans="1:8" x14ac:dyDescent="0.3">
      <c r="A2061" t="str">
        <f>IF(C2061="","","Allievo "&amp;COUNTIF($C$2:C2061,C2061))</f>
        <v/>
      </c>
      <c r="H2061" s="3"/>
    </row>
    <row r="2062" spans="1:8" x14ac:dyDescent="0.3">
      <c r="A2062" t="str">
        <f>IF(C2062="","","Allievo "&amp;COUNTIF($C$2:C2062,C2062))</f>
        <v/>
      </c>
      <c r="H2062" s="3"/>
    </row>
    <row r="2063" spans="1:8" x14ac:dyDescent="0.3">
      <c r="A2063" t="str">
        <f>IF(C2063="","","Allievo "&amp;COUNTIF($C$2:C2063,C2063))</f>
        <v/>
      </c>
      <c r="H2063" s="3"/>
    </row>
    <row r="2064" spans="1:8" x14ac:dyDescent="0.3">
      <c r="A2064" t="str">
        <f>IF(C2064="","","Allievo "&amp;COUNTIF($C$2:C2064,C2064))</f>
        <v/>
      </c>
      <c r="H2064" s="3"/>
    </row>
    <row r="2065" spans="1:8" x14ac:dyDescent="0.3">
      <c r="A2065" t="str">
        <f>IF(C2065="","","Allievo "&amp;COUNTIF($C$2:C2065,C2065))</f>
        <v/>
      </c>
      <c r="H2065" s="3"/>
    </row>
    <row r="2066" spans="1:8" x14ac:dyDescent="0.3">
      <c r="A2066" t="str">
        <f>IF(C2066="","","Allievo "&amp;COUNTIF($C$2:C2066,C2066))</f>
        <v/>
      </c>
      <c r="H2066" s="3"/>
    </row>
    <row r="2067" spans="1:8" x14ac:dyDescent="0.3">
      <c r="A2067" t="str">
        <f>IF(C2067="","","Allievo "&amp;COUNTIF($C$2:C2067,C2067))</f>
        <v/>
      </c>
      <c r="H2067" s="3"/>
    </row>
    <row r="2068" spans="1:8" x14ac:dyDescent="0.3">
      <c r="A2068" t="str">
        <f>IF(C2068="","","Allievo "&amp;COUNTIF($C$2:C2068,C2068))</f>
        <v/>
      </c>
      <c r="H2068" s="3"/>
    </row>
    <row r="2069" spans="1:8" x14ac:dyDescent="0.3">
      <c r="A2069" t="str">
        <f>IF(C2069="","","Allievo "&amp;COUNTIF($C$2:C2069,C2069))</f>
        <v/>
      </c>
      <c r="H2069" s="3"/>
    </row>
    <row r="2070" spans="1:8" x14ac:dyDescent="0.3">
      <c r="A2070" t="str">
        <f>IF(C2070="","","Allievo "&amp;COUNTIF($C$2:C2070,C2070))</f>
        <v/>
      </c>
      <c r="H2070" s="3"/>
    </row>
    <row r="2071" spans="1:8" x14ac:dyDescent="0.3">
      <c r="A2071" t="str">
        <f>IF(C2071="","","Allievo "&amp;COUNTIF($C$2:C2071,C2071))</f>
        <v/>
      </c>
      <c r="H2071" s="3"/>
    </row>
    <row r="2072" spans="1:8" x14ac:dyDescent="0.3">
      <c r="A2072" t="str">
        <f>IF(C2072="","","Allievo "&amp;COUNTIF($C$2:C2072,C2072))</f>
        <v/>
      </c>
      <c r="H2072" s="3"/>
    </row>
    <row r="2073" spans="1:8" x14ac:dyDescent="0.3">
      <c r="A2073" t="str">
        <f>IF(C2073="","","Allievo "&amp;COUNTIF($C$2:C2073,C2073))</f>
        <v/>
      </c>
      <c r="H2073" s="3"/>
    </row>
    <row r="2074" spans="1:8" x14ac:dyDescent="0.3">
      <c r="A2074" t="str">
        <f>IF(C2074="","","Allievo "&amp;COUNTIF($C$2:C2074,C2074))</f>
        <v/>
      </c>
      <c r="H2074" s="3"/>
    </row>
    <row r="2075" spans="1:8" x14ac:dyDescent="0.3">
      <c r="A2075" t="str">
        <f>IF(C2075="","","Allievo "&amp;COUNTIF($C$2:C2075,C2075))</f>
        <v/>
      </c>
      <c r="H2075" s="3"/>
    </row>
    <row r="2076" spans="1:8" x14ac:dyDescent="0.3">
      <c r="A2076" t="str">
        <f>IF(C2076="","","Allievo "&amp;COUNTIF($C$2:C2076,C2076))</f>
        <v/>
      </c>
      <c r="H2076" s="3"/>
    </row>
    <row r="2077" spans="1:8" x14ac:dyDescent="0.3">
      <c r="A2077" t="str">
        <f>IF(C2077="","","Allievo "&amp;COUNTIF($C$2:C2077,C2077))</f>
        <v/>
      </c>
      <c r="H2077" s="3"/>
    </row>
    <row r="2078" spans="1:8" x14ac:dyDescent="0.3">
      <c r="A2078" t="str">
        <f>IF(C2078="","","Allievo "&amp;COUNTIF($C$2:C2078,C2078))</f>
        <v/>
      </c>
      <c r="H2078" s="3"/>
    </row>
    <row r="2079" spans="1:8" x14ac:dyDescent="0.3">
      <c r="A2079" t="str">
        <f>IF(C2079="","","Allievo "&amp;COUNTIF($C$2:C2079,C2079))</f>
        <v/>
      </c>
      <c r="H2079" s="3"/>
    </row>
    <row r="2080" spans="1:8" x14ac:dyDescent="0.3">
      <c r="A2080" t="str">
        <f>IF(C2080="","","Allievo "&amp;COUNTIF($C$2:C2080,C2080))</f>
        <v/>
      </c>
      <c r="H2080" s="3"/>
    </row>
    <row r="2081" spans="1:8" x14ac:dyDescent="0.3">
      <c r="A2081" t="str">
        <f>IF(C2081="","","Allievo "&amp;COUNTIF($C$2:C2081,C2081))</f>
        <v/>
      </c>
      <c r="H2081" s="3"/>
    </row>
    <row r="2082" spans="1:8" x14ac:dyDescent="0.3">
      <c r="A2082" t="str">
        <f>IF(C2082="","","Allievo "&amp;COUNTIF($C$2:C2082,C2082))</f>
        <v/>
      </c>
      <c r="H2082" s="3"/>
    </row>
    <row r="2083" spans="1:8" x14ac:dyDescent="0.3">
      <c r="A2083" t="str">
        <f>IF(C2083="","","Allievo "&amp;COUNTIF($C$2:C2083,C2083))</f>
        <v/>
      </c>
      <c r="H2083" s="3"/>
    </row>
    <row r="2084" spans="1:8" x14ac:dyDescent="0.3">
      <c r="A2084" t="str">
        <f>IF(C2084="","","Allievo "&amp;COUNTIF($C$2:C2084,C2084))</f>
        <v/>
      </c>
      <c r="H2084" s="3"/>
    </row>
    <row r="2085" spans="1:8" x14ac:dyDescent="0.3">
      <c r="A2085" t="str">
        <f>IF(C2085="","","Allievo "&amp;COUNTIF($C$2:C2085,C2085))</f>
        <v/>
      </c>
      <c r="H2085" s="3"/>
    </row>
    <row r="2086" spans="1:8" x14ac:dyDescent="0.3">
      <c r="A2086" t="str">
        <f>IF(C2086="","","Allievo "&amp;COUNTIF($C$2:C2086,C2086))</f>
        <v/>
      </c>
      <c r="H2086" s="3"/>
    </row>
    <row r="2087" spans="1:8" x14ac:dyDescent="0.3">
      <c r="A2087" t="str">
        <f>IF(C2087="","","Allievo "&amp;COUNTIF($C$2:C2087,C2087))</f>
        <v/>
      </c>
      <c r="H2087" s="3"/>
    </row>
    <row r="2088" spans="1:8" x14ac:dyDescent="0.3">
      <c r="A2088" t="str">
        <f>IF(C2088="","","Allievo "&amp;COUNTIF($C$2:C2088,C2088))</f>
        <v/>
      </c>
      <c r="H2088" s="3"/>
    </row>
    <row r="2089" spans="1:8" x14ac:dyDescent="0.3">
      <c r="A2089" t="str">
        <f>IF(C2089="","","Allievo "&amp;COUNTIF($C$2:C2089,C2089))</f>
        <v/>
      </c>
      <c r="H2089" s="3"/>
    </row>
    <row r="2090" spans="1:8" x14ac:dyDescent="0.3">
      <c r="A2090" t="str">
        <f>IF(C2090="","","Allievo "&amp;COUNTIF($C$2:C2090,C2090))</f>
        <v/>
      </c>
      <c r="H2090" s="3"/>
    </row>
    <row r="2091" spans="1:8" x14ac:dyDescent="0.3">
      <c r="A2091" t="str">
        <f>IF(C2091="","","Allievo "&amp;COUNTIF($C$2:C2091,C2091))</f>
        <v/>
      </c>
      <c r="H2091" s="3"/>
    </row>
    <row r="2092" spans="1:8" x14ac:dyDescent="0.3">
      <c r="A2092" t="str">
        <f>IF(C2092="","","Allievo "&amp;COUNTIF($C$2:C2092,C2092))</f>
        <v/>
      </c>
      <c r="H2092" s="3"/>
    </row>
    <row r="2093" spans="1:8" x14ac:dyDescent="0.3">
      <c r="A2093" t="str">
        <f>IF(C2093="","","Allievo "&amp;COUNTIF($C$2:C2093,C2093))</f>
        <v/>
      </c>
      <c r="H2093" s="3"/>
    </row>
    <row r="2094" spans="1:8" x14ac:dyDescent="0.3">
      <c r="A2094" t="str">
        <f>IF(C2094="","","Allievo "&amp;COUNTIF($C$2:C2094,C2094))</f>
        <v/>
      </c>
      <c r="H2094" s="3"/>
    </row>
    <row r="2095" spans="1:8" x14ac:dyDescent="0.3">
      <c r="A2095" t="str">
        <f>IF(C2095="","","Allievo "&amp;COUNTIF($C$2:C2095,C2095))</f>
        <v/>
      </c>
      <c r="H2095" s="3"/>
    </row>
    <row r="2096" spans="1:8" x14ac:dyDescent="0.3">
      <c r="A2096" t="str">
        <f>IF(C2096="","","Allievo "&amp;COUNTIF($C$2:C2096,C2096))</f>
        <v/>
      </c>
      <c r="H2096" s="3"/>
    </row>
    <row r="2097" spans="1:8" x14ac:dyDescent="0.3">
      <c r="A2097" t="str">
        <f>IF(C2097="","","Allievo "&amp;COUNTIF($C$2:C2097,C2097))</f>
        <v/>
      </c>
      <c r="H2097" s="3"/>
    </row>
    <row r="2098" spans="1:8" x14ac:dyDescent="0.3">
      <c r="A2098" t="str">
        <f>IF(C2098="","","Allievo "&amp;COUNTIF($C$2:C2098,C2098))</f>
        <v/>
      </c>
      <c r="H2098" s="3"/>
    </row>
    <row r="2099" spans="1:8" x14ac:dyDescent="0.3">
      <c r="A2099" t="str">
        <f>IF(C2099="","","Allievo "&amp;COUNTIF($C$2:C2099,C2099))</f>
        <v/>
      </c>
      <c r="H2099" s="3"/>
    </row>
    <row r="2100" spans="1:8" x14ac:dyDescent="0.3">
      <c r="A2100" t="str">
        <f>IF(C2100="","","Allievo "&amp;COUNTIF($C$2:C2100,C2100))</f>
        <v/>
      </c>
      <c r="H2100" s="3"/>
    </row>
    <row r="2101" spans="1:8" x14ac:dyDescent="0.3">
      <c r="A2101" t="str">
        <f>IF(C2101="","","Allievo "&amp;COUNTIF($C$2:C2101,C2101))</f>
        <v/>
      </c>
      <c r="H2101" s="3"/>
    </row>
    <row r="2102" spans="1:8" x14ac:dyDescent="0.3">
      <c r="A2102" t="str">
        <f>IF(C2102="","","Allievo "&amp;COUNTIF($C$2:C2102,C2102))</f>
        <v/>
      </c>
      <c r="H2102" s="3"/>
    </row>
    <row r="2103" spans="1:8" x14ac:dyDescent="0.3">
      <c r="A2103" t="str">
        <f>IF(C2103="","","Allievo "&amp;COUNTIF($C$2:C2103,C2103))</f>
        <v/>
      </c>
      <c r="H2103" s="3"/>
    </row>
    <row r="2104" spans="1:8" x14ac:dyDescent="0.3">
      <c r="A2104" t="str">
        <f>IF(C2104="","","Allievo "&amp;COUNTIF($C$2:C2104,C2104))</f>
        <v/>
      </c>
      <c r="H2104" s="3"/>
    </row>
    <row r="2105" spans="1:8" x14ac:dyDescent="0.3">
      <c r="A2105" t="str">
        <f>IF(C2105="","","Allievo "&amp;COUNTIF($C$2:C2105,C2105))</f>
        <v/>
      </c>
      <c r="H2105" s="3"/>
    </row>
    <row r="2106" spans="1:8" x14ac:dyDescent="0.3">
      <c r="A2106" t="str">
        <f>IF(C2106="","","Allievo "&amp;COUNTIF($C$2:C2106,C2106))</f>
        <v/>
      </c>
      <c r="H2106" s="3"/>
    </row>
    <row r="2107" spans="1:8" x14ac:dyDescent="0.3">
      <c r="A2107" t="str">
        <f>IF(C2107="","","Allievo "&amp;COUNTIF($C$2:C2107,C2107))</f>
        <v/>
      </c>
      <c r="H2107" s="3"/>
    </row>
    <row r="2108" spans="1:8" x14ac:dyDescent="0.3">
      <c r="A2108" t="str">
        <f>IF(C2108="","","Allievo "&amp;COUNTIF($C$2:C2108,C2108))</f>
        <v/>
      </c>
      <c r="H2108" s="3"/>
    </row>
    <row r="2109" spans="1:8" x14ac:dyDescent="0.3">
      <c r="A2109" t="str">
        <f>IF(C2109="","","Allievo "&amp;COUNTIF($C$2:C2109,C2109))</f>
        <v/>
      </c>
      <c r="H2109" s="3"/>
    </row>
    <row r="2110" spans="1:8" x14ac:dyDescent="0.3">
      <c r="A2110" t="str">
        <f>IF(C2110="","","Allievo "&amp;COUNTIF($C$2:C2110,C2110))</f>
        <v/>
      </c>
      <c r="H2110" s="3"/>
    </row>
    <row r="2111" spans="1:8" x14ac:dyDescent="0.3">
      <c r="A2111" t="str">
        <f>IF(C2111="","","Allievo "&amp;COUNTIF($C$2:C2111,C2111))</f>
        <v/>
      </c>
      <c r="H2111" s="3"/>
    </row>
    <row r="2112" spans="1:8" x14ac:dyDescent="0.3">
      <c r="A2112" t="str">
        <f>IF(C2112="","","Allievo "&amp;COUNTIF($C$2:C2112,C2112))</f>
        <v/>
      </c>
      <c r="H2112" s="3"/>
    </row>
    <row r="2113" spans="1:8" x14ac:dyDescent="0.3">
      <c r="A2113" t="str">
        <f>IF(C2113="","","Allievo "&amp;COUNTIF($C$2:C2113,C2113))</f>
        <v/>
      </c>
      <c r="H2113" s="3"/>
    </row>
    <row r="2114" spans="1:8" x14ac:dyDescent="0.3">
      <c r="A2114" t="str">
        <f>IF(C2114="","","Allievo "&amp;COUNTIF($C$2:C2114,C2114))</f>
        <v/>
      </c>
      <c r="H2114" s="3"/>
    </row>
    <row r="2115" spans="1:8" x14ac:dyDescent="0.3">
      <c r="A2115" t="str">
        <f>IF(C2115="","","Allievo "&amp;COUNTIF($C$2:C2115,C2115))</f>
        <v/>
      </c>
      <c r="H2115" s="3"/>
    </row>
    <row r="2116" spans="1:8" x14ac:dyDescent="0.3">
      <c r="A2116" t="str">
        <f>IF(C2116="","","Allievo "&amp;COUNTIF($C$2:C2116,C2116))</f>
        <v/>
      </c>
      <c r="H2116" s="3"/>
    </row>
    <row r="2117" spans="1:8" x14ac:dyDescent="0.3">
      <c r="A2117" t="str">
        <f>IF(C2117="","","Allievo "&amp;COUNTIF($C$2:C2117,C2117))</f>
        <v/>
      </c>
      <c r="H2117" s="3"/>
    </row>
    <row r="2118" spans="1:8" x14ac:dyDescent="0.3">
      <c r="A2118" t="str">
        <f>IF(C2118="","","Allievo "&amp;COUNTIF($C$2:C2118,C2118))</f>
        <v/>
      </c>
      <c r="H2118" s="3"/>
    </row>
    <row r="2119" spans="1:8" x14ac:dyDescent="0.3">
      <c r="A2119" t="str">
        <f>IF(C2119="","","Allievo "&amp;COUNTIF($C$2:C2119,C2119))</f>
        <v/>
      </c>
      <c r="H2119" s="3"/>
    </row>
    <row r="2120" spans="1:8" x14ac:dyDescent="0.3">
      <c r="A2120" t="str">
        <f>IF(C2120="","","Allievo "&amp;COUNTIF($C$2:C2120,C2120))</f>
        <v/>
      </c>
      <c r="H2120" s="3"/>
    </row>
    <row r="2121" spans="1:8" x14ac:dyDescent="0.3">
      <c r="A2121" t="str">
        <f>IF(C2121="","","Allievo "&amp;COUNTIF($C$2:C2121,C2121))</f>
        <v/>
      </c>
      <c r="H2121" s="3"/>
    </row>
    <row r="2122" spans="1:8" x14ac:dyDescent="0.3">
      <c r="A2122" t="str">
        <f>IF(C2122="","","Allievo "&amp;COUNTIF($C$2:C2122,C2122))</f>
        <v/>
      </c>
      <c r="H2122" s="3"/>
    </row>
    <row r="2123" spans="1:8" x14ac:dyDescent="0.3">
      <c r="A2123" t="str">
        <f>IF(C2123="","","Allievo "&amp;COUNTIF($C$2:C2123,C2123))</f>
        <v/>
      </c>
      <c r="H2123" s="3"/>
    </row>
    <row r="2124" spans="1:8" x14ac:dyDescent="0.3">
      <c r="A2124" t="str">
        <f>IF(C2124="","","Allievo "&amp;COUNTIF($C$2:C2124,C2124))</f>
        <v/>
      </c>
      <c r="H2124" s="3"/>
    </row>
    <row r="2125" spans="1:8" x14ac:dyDescent="0.3">
      <c r="A2125" t="str">
        <f>IF(C2125="","","Allievo "&amp;COUNTIF($C$2:C2125,C2125))</f>
        <v/>
      </c>
      <c r="H2125" s="3"/>
    </row>
    <row r="2126" spans="1:8" x14ac:dyDescent="0.3">
      <c r="A2126" t="str">
        <f>IF(C2126="","","Allievo "&amp;COUNTIF($C$2:C2126,C2126))</f>
        <v/>
      </c>
      <c r="H2126" s="3"/>
    </row>
    <row r="2127" spans="1:8" x14ac:dyDescent="0.3">
      <c r="A2127" t="str">
        <f>IF(C2127="","","Allievo "&amp;COUNTIF($C$2:C2127,C2127))</f>
        <v/>
      </c>
      <c r="H2127" s="3"/>
    </row>
    <row r="2128" spans="1:8" x14ac:dyDescent="0.3">
      <c r="A2128" t="str">
        <f>IF(C2128="","","Allievo "&amp;COUNTIF($C$2:C2128,C2128))</f>
        <v/>
      </c>
      <c r="H2128" s="3"/>
    </row>
    <row r="2129" spans="1:8" x14ac:dyDescent="0.3">
      <c r="A2129" t="str">
        <f>IF(C2129="","","Allievo "&amp;COUNTIF($C$2:C2129,C2129))</f>
        <v/>
      </c>
      <c r="H2129" s="3"/>
    </row>
    <row r="2130" spans="1:8" x14ac:dyDescent="0.3">
      <c r="A2130" t="str">
        <f>IF(C2130="","","Allievo "&amp;COUNTIF($C$2:C2130,C2130))</f>
        <v/>
      </c>
      <c r="H2130" s="3"/>
    </row>
    <row r="2131" spans="1:8" x14ac:dyDescent="0.3">
      <c r="A2131" t="str">
        <f>IF(C2131="","","Allievo "&amp;COUNTIF($C$2:C2131,C2131))</f>
        <v/>
      </c>
      <c r="H2131" s="3"/>
    </row>
    <row r="2132" spans="1:8" x14ac:dyDescent="0.3">
      <c r="A2132" t="str">
        <f>IF(C2132="","","Allievo "&amp;COUNTIF($C$2:C2132,C2132))</f>
        <v/>
      </c>
      <c r="H2132" s="3"/>
    </row>
    <row r="2133" spans="1:8" x14ac:dyDescent="0.3">
      <c r="A2133" t="str">
        <f>IF(C2133="","","Allievo "&amp;COUNTIF($C$2:C2133,C2133))</f>
        <v/>
      </c>
      <c r="H2133" s="3"/>
    </row>
    <row r="2134" spans="1:8" x14ac:dyDescent="0.3">
      <c r="A2134" t="str">
        <f>IF(C2134="","","Allievo "&amp;COUNTIF($C$2:C2134,C2134))</f>
        <v/>
      </c>
      <c r="H2134" s="3"/>
    </row>
    <row r="2135" spans="1:8" x14ac:dyDescent="0.3">
      <c r="A2135" t="str">
        <f>IF(C2135="","","Allievo "&amp;COUNTIF($C$2:C2135,C2135))</f>
        <v/>
      </c>
      <c r="H2135" s="3"/>
    </row>
    <row r="2136" spans="1:8" x14ac:dyDescent="0.3">
      <c r="A2136" t="str">
        <f>IF(C2136="","","Allievo "&amp;COUNTIF($C$2:C2136,C2136))</f>
        <v/>
      </c>
      <c r="H2136" s="3"/>
    </row>
    <row r="2137" spans="1:8" x14ac:dyDescent="0.3">
      <c r="A2137" t="str">
        <f>IF(C2137="","","Allievo "&amp;COUNTIF($C$2:C2137,C2137))</f>
        <v/>
      </c>
      <c r="H2137" s="3"/>
    </row>
    <row r="2138" spans="1:8" x14ac:dyDescent="0.3">
      <c r="A2138" t="str">
        <f>IF(C2138="","","Allievo "&amp;COUNTIF($C$2:C2138,C2138))</f>
        <v/>
      </c>
      <c r="H2138" s="3"/>
    </row>
    <row r="2139" spans="1:8" x14ac:dyDescent="0.3">
      <c r="A2139" t="str">
        <f>IF(C2139="","","Allievo "&amp;COUNTIF($C$2:C2139,C2139))</f>
        <v/>
      </c>
      <c r="H2139" s="3"/>
    </row>
    <row r="2140" spans="1:8" x14ac:dyDescent="0.3">
      <c r="A2140" t="str">
        <f>IF(C2140="","","Allievo "&amp;COUNTIF($C$2:C2140,C2140))</f>
        <v/>
      </c>
      <c r="H2140" s="3"/>
    </row>
    <row r="2141" spans="1:8" x14ac:dyDescent="0.3">
      <c r="A2141" t="str">
        <f>IF(C2141="","","Allievo "&amp;COUNTIF($C$2:C2141,C2141))</f>
        <v/>
      </c>
      <c r="H2141" s="3"/>
    </row>
    <row r="2142" spans="1:8" x14ac:dyDescent="0.3">
      <c r="A2142" t="str">
        <f>IF(C2142="","","Allievo "&amp;COUNTIF($C$2:C2142,C2142))</f>
        <v/>
      </c>
      <c r="H2142" s="3"/>
    </row>
    <row r="2143" spans="1:8" x14ac:dyDescent="0.3">
      <c r="A2143" t="str">
        <f>IF(C2143="","","Allievo "&amp;COUNTIF($C$2:C2143,C2143))</f>
        <v/>
      </c>
      <c r="H2143" s="3"/>
    </row>
    <row r="2144" spans="1:8" x14ac:dyDescent="0.3">
      <c r="A2144" t="str">
        <f>IF(C2144="","","Allievo "&amp;COUNTIF($C$2:C2144,C2144))</f>
        <v/>
      </c>
      <c r="H2144" s="3"/>
    </row>
    <row r="2145" spans="1:8" x14ac:dyDescent="0.3">
      <c r="A2145" t="str">
        <f>IF(C2145="","","Allievo "&amp;COUNTIF($C$2:C2145,C2145))</f>
        <v/>
      </c>
      <c r="H2145" s="3"/>
    </row>
    <row r="2146" spans="1:8" x14ac:dyDescent="0.3">
      <c r="A2146" t="str">
        <f>IF(C2146="","","Allievo "&amp;COUNTIF($C$2:C2146,C2146))</f>
        <v/>
      </c>
      <c r="H2146" s="3"/>
    </row>
    <row r="2147" spans="1:8" x14ac:dyDescent="0.3">
      <c r="A2147" t="str">
        <f>IF(C2147="","","Allievo "&amp;COUNTIF($C$2:C2147,C2147))</f>
        <v/>
      </c>
      <c r="H2147" s="3"/>
    </row>
    <row r="2148" spans="1:8" x14ac:dyDescent="0.3">
      <c r="A2148" t="str">
        <f>IF(C2148="","","Allievo "&amp;COUNTIF($C$2:C2148,C2148))</f>
        <v/>
      </c>
      <c r="H2148" s="3"/>
    </row>
    <row r="2149" spans="1:8" x14ac:dyDescent="0.3">
      <c r="A2149" t="str">
        <f>IF(C2149="","","Allievo "&amp;COUNTIF($C$2:C2149,C2149))</f>
        <v/>
      </c>
      <c r="H2149" s="3"/>
    </row>
    <row r="2150" spans="1:8" x14ac:dyDescent="0.3">
      <c r="A2150" t="str">
        <f>IF(C2150="","","Allievo "&amp;COUNTIF($C$2:C2150,C2150))</f>
        <v/>
      </c>
      <c r="H2150" s="3"/>
    </row>
    <row r="2151" spans="1:8" x14ac:dyDescent="0.3">
      <c r="A2151" t="str">
        <f>IF(C2151="","","Allievo "&amp;COUNTIF($C$2:C2151,C2151))</f>
        <v/>
      </c>
      <c r="H2151" s="3"/>
    </row>
    <row r="2152" spans="1:8" x14ac:dyDescent="0.3">
      <c r="A2152" t="str">
        <f>IF(C2152="","","Allievo "&amp;COUNTIF($C$2:C2152,C2152))</f>
        <v/>
      </c>
      <c r="H2152" s="3"/>
    </row>
    <row r="2153" spans="1:8" x14ac:dyDescent="0.3">
      <c r="A2153" t="str">
        <f>IF(C2153="","","Allievo "&amp;COUNTIF($C$2:C2153,C2153))</f>
        <v/>
      </c>
      <c r="H2153" s="3"/>
    </row>
    <row r="2154" spans="1:8" x14ac:dyDescent="0.3">
      <c r="A2154" t="str">
        <f>IF(C2154="","","Allievo "&amp;COUNTIF($C$2:C2154,C2154))</f>
        <v/>
      </c>
      <c r="H2154" s="3"/>
    </row>
    <row r="2155" spans="1:8" x14ac:dyDescent="0.3">
      <c r="A2155" t="str">
        <f>IF(C2155="","","Allievo "&amp;COUNTIF($C$2:C2155,C2155))</f>
        <v/>
      </c>
      <c r="H2155" s="3"/>
    </row>
    <row r="2156" spans="1:8" x14ac:dyDescent="0.3">
      <c r="A2156" t="str">
        <f>IF(C2156="","","Allievo "&amp;COUNTIF($C$2:C2156,C2156))</f>
        <v/>
      </c>
      <c r="H2156" s="3"/>
    </row>
    <row r="2157" spans="1:8" x14ac:dyDescent="0.3">
      <c r="A2157" t="str">
        <f>IF(C2157="","","Allievo "&amp;COUNTIF($C$2:C2157,C2157))</f>
        <v/>
      </c>
      <c r="H2157" s="3"/>
    </row>
    <row r="2158" spans="1:8" x14ac:dyDescent="0.3">
      <c r="A2158" t="str">
        <f>IF(C2158="","","Allievo "&amp;COUNTIF($C$2:C2158,C2158))</f>
        <v/>
      </c>
      <c r="H2158" s="3"/>
    </row>
    <row r="2159" spans="1:8" x14ac:dyDescent="0.3">
      <c r="A2159" t="str">
        <f>IF(C2159="","","Allievo "&amp;COUNTIF($C$2:C2159,C2159))</f>
        <v/>
      </c>
      <c r="H2159" s="3"/>
    </row>
    <row r="2160" spans="1:8" x14ac:dyDescent="0.3">
      <c r="A2160" t="str">
        <f>IF(C2160="","","Allievo "&amp;COUNTIF($C$2:C2160,C2160))</f>
        <v/>
      </c>
      <c r="H2160" s="3"/>
    </row>
    <row r="2161" spans="1:8" x14ac:dyDescent="0.3">
      <c r="A2161" t="str">
        <f>IF(C2161="","","Allievo "&amp;COUNTIF($C$2:C2161,C2161))</f>
        <v/>
      </c>
      <c r="H2161" s="3"/>
    </row>
    <row r="2162" spans="1:8" x14ac:dyDescent="0.3">
      <c r="A2162" t="str">
        <f>IF(C2162="","","Allievo "&amp;COUNTIF($C$2:C2162,C2162))</f>
        <v/>
      </c>
      <c r="H2162" s="3"/>
    </row>
    <row r="2163" spans="1:8" x14ac:dyDescent="0.3">
      <c r="A2163" t="str">
        <f>IF(C2163="","","Allievo "&amp;COUNTIF($C$2:C2163,C2163))</f>
        <v/>
      </c>
      <c r="H2163" s="3"/>
    </row>
    <row r="2164" spans="1:8" x14ac:dyDescent="0.3">
      <c r="A2164" t="str">
        <f>IF(C2164="","","Allievo "&amp;COUNTIF($C$2:C2164,C2164))</f>
        <v/>
      </c>
      <c r="H2164" s="3"/>
    </row>
    <row r="2165" spans="1:8" x14ac:dyDescent="0.3">
      <c r="A2165" t="str">
        <f>IF(C2165="","","Allievo "&amp;COUNTIF($C$2:C2165,C2165))</f>
        <v/>
      </c>
      <c r="H2165" s="3"/>
    </row>
    <row r="2166" spans="1:8" x14ac:dyDescent="0.3">
      <c r="A2166" t="str">
        <f>IF(C2166="","","Allievo "&amp;COUNTIF($C$2:C2166,C2166))</f>
        <v/>
      </c>
      <c r="H2166" s="3"/>
    </row>
    <row r="2167" spans="1:8" x14ac:dyDescent="0.3">
      <c r="A2167" t="str">
        <f>IF(C2167="","","Allievo "&amp;COUNTIF($C$2:C2167,C2167))</f>
        <v/>
      </c>
      <c r="H2167" s="3"/>
    </row>
    <row r="2168" spans="1:8" x14ac:dyDescent="0.3">
      <c r="A2168" t="str">
        <f>IF(C2168="","","Allievo "&amp;COUNTIF($C$2:C2168,C2168))</f>
        <v/>
      </c>
      <c r="H2168" s="3"/>
    </row>
    <row r="2169" spans="1:8" x14ac:dyDescent="0.3">
      <c r="A2169" t="str">
        <f>IF(C2169="","","Allievo "&amp;COUNTIF($C$2:C2169,C2169))</f>
        <v/>
      </c>
      <c r="H2169" s="3"/>
    </row>
    <row r="2170" spans="1:8" x14ac:dyDescent="0.3">
      <c r="A2170" t="str">
        <f>IF(C2170="","","Allievo "&amp;COUNTIF($C$2:C2170,C2170))</f>
        <v/>
      </c>
      <c r="H2170" s="3"/>
    </row>
    <row r="2171" spans="1:8" x14ac:dyDescent="0.3">
      <c r="A2171" t="str">
        <f>IF(C2171="","","Allievo "&amp;COUNTIF($C$2:C2171,C2171))</f>
        <v/>
      </c>
      <c r="H2171" s="3"/>
    </row>
    <row r="2172" spans="1:8" x14ac:dyDescent="0.3">
      <c r="A2172" t="str">
        <f>IF(C2172="","","Allievo "&amp;COUNTIF($C$2:C2172,C2172))</f>
        <v/>
      </c>
      <c r="H2172" s="3"/>
    </row>
    <row r="2173" spans="1:8" x14ac:dyDescent="0.3">
      <c r="A2173" t="str">
        <f>IF(C2173="","","Allievo "&amp;COUNTIF($C$2:C2173,C2173))</f>
        <v/>
      </c>
      <c r="H2173" s="3"/>
    </row>
    <row r="2174" spans="1:8" x14ac:dyDescent="0.3">
      <c r="A2174" t="str">
        <f>IF(C2174="","","Allievo "&amp;COUNTIF($C$2:C2174,C2174))</f>
        <v/>
      </c>
      <c r="H2174" s="3"/>
    </row>
    <row r="2175" spans="1:8" x14ac:dyDescent="0.3">
      <c r="A2175" t="str">
        <f>IF(C2175="","","Allievo "&amp;COUNTIF($C$2:C2175,C2175))</f>
        <v/>
      </c>
      <c r="H2175" s="3"/>
    </row>
    <row r="2176" spans="1:8" x14ac:dyDescent="0.3">
      <c r="A2176" t="str">
        <f>IF(C2176="","","Allievo "&amp;COUNTIF($C$2:C2176,C2176))</f>
        <v/>
      </c>
      <c r="H2176" s="3"/>
    </row>
    <row r="2177" spans="1:8" x14ac:dyDescent="0.3">
      <c r="A2177" t="str">
        <f>IF(C2177="","","Allievo "&amp;COUNTIF($C$2:C2177,C2177))</f>
        <v/>
      </c>
      <c r="H2177" s="3"/>
    </row>
    <row r="2178" spans="1:8" x14ac:dyDescent="0.3">
      <c r="A2178" t="str">
        <f>IF(C2178="","","Allievo "&amp;COUNTIF($C$2:C2178,C2178))</f>
        <v/>
      </c>
      <c r="H2178" s="3"/>
    </row>
    <row r="2179" spans="1:8" x14ac:dyDescent="0.3">
      <c r="A2179" t="str">
        <f>IF(C2179="","","Allievo "&amp;COUNTIF($C$2:C2179,C2179))</f>
        <v/>
      </c>
      <c r="H2179" s="3"/>
    </row>
    <row r="2180" spans="1:8" x14ac:dyDescent="0.3">
      <c r="A2180" t="str">
        <f>IF(C2180="","","Allievo "&amp;COUNTIF($C$2:C2180,C2180))</f>
        <v/>
      </c>
      <c r="H2180" s="3"/>
    </row>
    <row r="2181" spans="1:8" x14ac:dyDescent="0.3">
      <c r="A2181" t="str">
        <f>IF(C2181="","","Allievo "&amp;COUNTIF($C$2:C2181,C2181))</f>
        <v/>
      </c>
      <c r="H2181" s="3"/>
    </row>
    <row r="2182" spans="1:8" x14ac:dyDescent="0.3">
      <c r="A2182" t="str">
        <f>IF(C2182="","","Allievo "&amp;COUNTIF($C$2:C2182,C2182))</f>
        <v/>
      </c>
      <c r="H2182" s="3"/>
    </row>
    <row r="2183" spans="1:8" x14ac:dyDescent="0.3">
      <c r="A2183" t="str">
        <f>IF(C2183="","","Allievo "&amp;COUNTIF($C$2:C2183,C2183))</f>
        <v/>
      </c>
      <c r="H2183" s="3"/>
    </row>
    <row r="2184" spans="1:8" x14ac:dyDescent="0.3">
      <c r="A2184" t="str">
        <f>IF(C2184="","","Allievo "&amp;COUNTIF($C$2:C2184,C2184))</f>
        <v/>
      </c>
      <c r="H2184" s="3"/>
    </row>
    <row r="2185" spans="1:8" x14ac:dyDescent="0.3">
      <c r="A2185" t="str">
        <f>IF(C2185="","","Allievo "&amp;COUNTIF($C$2:C2185,C2185))</f>
        <v/>
      </c>
      <c r="H2185" s="3"/>
    </row>
    <row r="2186" spans="1:8" x14ac:dyDescent="0.3">
      <c r="A2186" t="str">
        <f>IF(C2186="","","Allievo "&amp;COUNTIF($C$2:C2186,C2186))</f>
        <v/>
      </c>
      <c r="H2186" s="3"/>
    </row>
    <row r="2187" spans="1:8" x14ac:dyDescent="0.3">
      <c r="A2187" t="str">
        <f>IF(C2187="","","Allievo "&amp;COUNTIF($C$2:C2187,C2187))</f>
        <v/>
      </c>
      <c r="H2187" s="3"/>
    </row>
    <row r="2188" spans="1:8" x14ac:dyDescent="0.3">
      <c r="A2188" t="str">
        <f>IF(C2188="","","Allievo "&amp;COUNTIF($C$2:C2188,C2188))</f>
        <v/>
      </c>
      <c r="H2188" s="3"/>
    </row>
    <row r="2189" spans="1:8" x14ac:dyDescent="0.3">
      <c r="A2189" t="str">
        <f>IF(C2189="","","Allievo "&amp;COUNTIF($C$2:C2189,C2189))</f>
        <v/>
      </c>
      <c r="H2189" s="3"/>
    </row>
    <row r="2190" spans="1:8" x14ac:dyDescent="0.3">
      <c r="A2190" t="str">
        <f>IF(C2190="","","Allievo "&amp;COUNTIF($C$2:C2190,C2190))</f>
        <v/>
      </c>
      <c r="H2190" s="3"/>
    </row>
    <row r="2191" spans="1:8" x14ac:dyDescent="0.3">
      <c r="A2191" t="str">
        <f>IF(C2191="","","Allievo "&amp;COUNTIF($C$2:C2191,C2191))</f>
        <v/>
      </c>
      <c r="H2191" s="3"/>
    </row>
    <row r="2192" spans="1:8" x14ac:dyDescent="0.3">
      <c r="A2192" t="str">
        <f>IF(C2192="","","Allievo "&amp;COUNTIF($C$2:C2192,C2192))</f>
        <v/>
      </c>
      <c r="H2192" s="3"/>
    </row>
    <row r="2193" spans="1:8" x14ac:dyDescent="0.3">
      <c r="A2193" t="str">
        <f>IF(C2193="","","Allievo "&amp;COUNTIF($C$2:C2193,C2193))</f>
        <v/>
      </c>
      <c r="H2193" s="3"/>
    </row>
    <row r="2194" spans="1:8" x14ac:dyDescent="0.3">
      <c r="A2194" t="str">
        <f>IF(C2194="","","Allievo "&amp;COUNTIF($C$2:C2194,C2194))</f>
        <v/>
      </c>
      <c r="H2194" s="3"/>
    </row>
    <row r="2195" spans="1:8" x14ac:dyDescent="0.3">
      <c r="A2195" t="str">
        <f>IF(C2195="","","Allievo "&amp;COUNTIF($C$2:C2195,C2195))</f>
        <v/>
      </c>
      <c r="H2195" s="3"/>
    </row>
    <row r="2196" spans="1:8" x14ac:dyDescent="0.3">
      <c r="A2196" t="str">
        <f>IF(C2196="","","Allievo "&amp;COUNTIF($C$2:C2196,C2196))</f>
        <v/>
      </c>
      <c r="H2196" s="3"/>
    </row>
    <row r="2197" spans="1:8" x14ac:dyDescent="0.3">
      <c r="A2197" t="str">
        <f>IF(C2197="","","Allievo "&amp;COUNTIF($C$2:C2197,C2197))</f>
        <v/>
      </c>
      <c r="H2197" s="3"/>
    </row>
    <row r="2198" spans="1:8" x14ac:dyDescent="0.3">
      <c r="A2198" t="str">
        <f>IF(C2198="","","Allievo "&amp;COUNTIF($C$2:C2198,C2198))</f>
        <v/>
      </c>
      <c r="H2198" s="3"/>
    </row>
    <row r="2199" spans="1:8" x14ac:dyDescent="0.3">
      <c r="A2199" t="str">
        <f>IF(C2199="","","Allievo "&amp;COUNTIF($C$2:C2199,C2199))</f>
        <v/>
      </c>
      <c r="H2199" s="3"/>
    </row>
    <row r="2200" spans="1:8" x14ac:dyDescent="0.3">
      <c r="A2200" t="str">
        <f>IF(C2200="","","Allievo "&amp;COUNTIF($C$2:C2200,C2200))</f>
        <v/>
      </c>
      <c r="H2200" s="3"/>
    </row>
    <row r="2201" spans="1:8" x14ac:dyDescent="0.3">
      <c r="A2201" t="str">
        <f>IF(C2201="","","Allievo "&amp;COUNTIF($C$2:C2201,C2201))</f>
        <v/>
      </c>
      <c r="H2201" s="3"/>
    </row>
    <row r="2202" spans="1:8" x14ac:dyDescent="0.3">
      <c r="A2202" t="str">
        <f>IF(C2202="","","Allievo "&amp;COUNTIF($C$2:C2202,C2202))</f>
        <v/>
      </c>
      <c r="H2202" s="3"/>
    </row>
    <row r="2203" spans="1:8" x14ac:dyDescent="0.3">
      <c r="A2203" t="str">
        <f>IF(C2203="","","Allievo "&amp;COUNTIF($C$2:C2203,C2203))</f>
        <v/>
      </c>
      <c r="H2203" s="3"/>
    </row>
    <row r="2204" spans="1:8" x14ac:dyDescent="0.3">
      <c r="A2204" t="str">
        <f>IF(C2204="","","Allievo "&amp;COUNTIF($C$2:C2204,C2204))</f>
        <v/>
      </c>
      <c r="H2204" s="3"/>
    </row>
    <row r="2205" spans="1:8" x14ac:dyDescent="0.3">
      <c r="A2205" t="str">
        <f>IF(C2205="","","Allievo "&amp;COUNTIF($C$2:C2205,C2205))</f>
        <v/>
      </c>
      <c r="H2205" s="3"/>
    </row>
    <row r="2206" spans="1:8" x14ac:dyDescent="0.3">
      <c r="A2206" t="str">
        <f>IF(C2206="","","Allievo "&amp;COUNTIF($C$2:C2206,C2206))</f>
        <v/>
      </c>
      <c r="H2206" s="3"/>
    </row>
    <row r="2207" spans="1:8" x14ac:dyDescent="0.3">
      <c r="A2207" t="str">
        <f>IF(C2207="","","Allievo "&amp;COUNTIF($C$2:C2207,C2207))</f>
        <v/>
      </c>
      <c r="H2207" s="3"/>
    </row>
    <row r="2208" spans="1:8" x14ac:dyDescent="0.3">
      <c r="A2208" t="str">
        <f>IF(C2208="","","Allievo "&amp;COUNTIF($C$2:C2208,C2208))</f>
        <v/>
      </c>
      <c r="H2208" s="3"/>
    </row>
    <row r="2209" spans="1:8" x14ac:dyDescent="0.3">
      <c r="A2209" t="str">
        <f>IF(C2209="","","Allievo "&amp;COUNTIF($C$2:C2209,C2209))</f>
        <v/>
      </c>
      <c r="H2209" s="3"/>
    </row>
    <row r="2210" spans="1:8" x14ac:dyDescent="0.3">
      <c r="A2210" t="str">
        <f>IF(C2210="","","Allievo "&amp;COUNTIF($C$2:C2210,C2210))</f>
        <v/>
      </c>
      <c r="H2210" s="3"/>
    </row>
    <row r="2211" spans="1:8" x14ac:dyDescent="0.3">
      <c r="A2211" t="str">
        <f>IF(C2211="","","Allievo "&amp;COUNTIF($C$2:C2211,C2211))</f>
        <v/>
      </c>
      <c r="H2211" s="3"/>
    </row>
    <row r="2212" spans="1:8" x14ac:dyDescent="0.3">
      <c r="A2212" t="str">
        <f>IF(C2212="","","Allievo "&amp;COUNTIF($C$2:C2212,C2212))</f>
        <v/>
      </c>
      <c r="H2212" s="3"/>
    </row>
    <row r="2213" spans="1:8" x14ac:dyDescent="0.3">
      <c r="A2213" t="str">
        <f>IF(C2213="","","Allievo "&amp;COUNTIF($C$2:C2213,C2213))</f>
        <v/>
      </c>
      <c r="H2213" s="3"/>
    </row>
    <row r="2214" spans="1:8" x14ac:dyDescent="0.3">
      <c r="A2214" t="str">
        <f>IF(C2214="","","Allievo "&amp;COUNTIF($C$2:C2214,C2214))</f>
        <v/>
      </c>
      <c r="H2214" s="3"/>
    </row>
    <row r="2215" spans="1:8" x14ac:dyDescent="0.3">
      <c r="A2215" t="str">
        <f>IF(C2215="","","Allievo "&amp;COUNTIF($C$2:C2215,C2215))</f>
        <v/>
      </c>
      <c r="H2215" s="3"/>
    </row>
    <row r="2216" spans="1:8" x14ac:dyDescent="0.3">
      <c r="A2216" t="str">
        <f>IF(C2216="","","Allievo "&amp;COUNTIF($C$2:C2216,C2216))</f>
        <v/>
      </c>
      <c r="H2216" s="3"/>
    </row>
    <row r="2217" spans="1:8" x14ac:dyDescent="0.3">
      <c r="A2217" t="str">
        <f>IF(C2217="","","Allievo "&amp;COUNTIF($C$2:C2217,C2217))</f>
        <v/>
      </c>
      <c r="H2217" s="3"/>
    </row>
    <row r="2218" spans="1:8" x14ac:dyDescent="0.3">
      <c r="A2218" t="str">
        <f>IF(C2218="","","Allievo "&amp;COUNTIF($C$2:C2218,C2218))</f>
        <v/>
      </c>
      <c r="H2218" s="3"/>
    </row>
    <row r="2219" spans="1:8" x14ac:dyDescent="0.3">
      <c r="A2219" t="str">
        <f>IF(C2219="","","Allievo "&amp;COUNTIF($C$2:C2219,C2219))</f>
        <v/>
      </c>
      <c r="H2219" s="3"/>
    </row>
    <row r="2220" spans="1:8" x14ac:dyDescent="0.3">
      <c r="A2220" t="str">
        <f>IF(C2220="","","Allievo "&amp;COUNTIF($C$2:C2220,C2220))</f>
        <v/>
      </c>
      <c r="H2220" s="3"/>
    </row>
    <row r="2221" spans="1:8" x14ac:dyDescent="0.3">
      <c r="A2221" t="str">
        <f>IF(C2221="","","Allievo "&amp;COUNTIF($C$2:C2221,C2221))</f>
        <v/>
      </c>
      <c r="H2221" s="3"/>
    </row>
    <row r="2222" spans="1:8" x14ac:dyDescent="0.3">
      <c r="A2222" t="str">
        <f>IF(C2222="","","Allievo "&amp;COUNTIF($C$2:C2222,C2222))</f>
        <v/>
      </c>
      <c r="H2222" s="3"/>
    </row>
    <row r="2223" spans="1:8" x14ac:dyDescent="0.3">
      <c r="A2223" t="str">
        <f>IF(C2223="","","Allievo "&amp;COUNTIF($C$2:C2223,C2223))</f>
        <v/>
      </c>
      <c r="H2223" s="3"/>
    </row>
    <row r="2224" spans="1:8" x14ac:dyDescent="0.3">
      <c r="A2224" t="str">
        <f>IF(C2224="","","Allievo "&amp;COUNTIF($C$2:C2224,C2224))</f>
        <v/>
      </c>
      <c r="H2224" s="3"/>
    </row>
    <row r="2225" spans="1:8" x14ac:dyDescent="0.3">
      <c r="A2225" t="str">
        <f>IF(C2225="","","Allievo "&amp;COUNTIF($C$2:C2225,C2225))</f>
        <v/>
      </c>
      <c r="H2225" s="3"/>
    </row>
    <row r="2226" spans="1:8" x14ac:dyDescent="0.3">
      <c r="A2226" t="str">
        <f>IF(C2226="","","Allievo "&amp;COUNTIF($C$2:C2226,C2226))</f>
        <v/>
      </c>
      <c r="H2226" s="3"/>
    </row>
    <row r="2227" spans="1:8" x14ac:dyDescent="0.3">
      <c r="A2227" t="str">
        <f>IF(C2227="","","Allievo "&amp;COUNTIF($C$2:C2227,C2227))</f>
        <v/>
      </c>
      <c r="H2227" s="3"/>
    </row>
    <row r="2228" spans="1:8" x14ac:dyDescent="0.3">
      <c r="A2228" t="str">
        <f>IF(C2228="","","Allievo "&amp;COUNTIF($C$2:C2228,C2228))</f>
        <v/>
      </c>
      <c r="H2228" s="3"/>
    </row>
    <row r="2229" spans="1:8" x14ac:dyDescent="0.3">
      <c r="A2229" t="str">
        <f>IF(C2229="","","Allievo "&amp;COUNTIF($C$2:C2229,C2229))</f>
        <v/>
      </c>
      <c r="H2229" s="3"/>
    </row>
    <row r="2230" spans="1:8" x14ac:dyDescent="0.3">
      <c r="A2230" t="str">
        <f>IF(C2230="","","Allievo "&amp;COUNTIF($C$2:C2230,C2230))</f>
        <v/>
      </c>
      <c r="H2230" s="3"/>
    </row>
    <row r="2231" spans="1:8" x14ac:dyDescent="0.3">
      <c r="A2231" t="str">
        <f>IF(C2231="","","Allievo "&amp;COUNTIF($C$2:C2231,C2231))</f>
        <v/>
      </c>
      <c r="H2231" s="3"/>
    </row>
    <row r="2232" spans="1:8" x14ac:dyDescent="0.3">
      <c r="A2232" t="str">
        <f>IF(C2232="","","Allievo "&amp;COUNTIF($C$2:C2232,C2232))</f>
        <v/>
      </c>
      <c r="H2232" s="3"/>
    </row>
    <row r="2233" spans="1:8" x14ac:dyDescent="0.3">
      <c r="A2233" t="str">
        <f>IF(C2233="","","Allievo "&amp;COUNTIF($C$2:C2233,C2233))</f>
        <v/>
      </c>
      <c r="H2233" s="3"/>
    </row>
    <row r="2234" spans="1:8" x14ac:dyDescent="0.3">
      <c r="A2234" t="str">
        <f>IF(C2234="","","Allievo "&amp;COUNTIF($C$2:C2234,C2234))</f>
        <v/>
      </c>
      <c r="H2234" s="3"/>
    </row>
    <row r="2235" spans="1:8" x14ac:dyDescent="0.3">
      <c r="A2235" t="str">
        <f>IF(C2235="","","Allievo "&amp;COUNTIF($C$2:C2235,C2235))</f>
        <v/>
      </c>
      <c r="H2235" s="3"/>
    </row>
    <row r="2236" spans="1:8" x14ac:dyDescent="0.3">
      <c r="A2236" t="str">
        <f>IF(C2236="","","Allievo "&amp;COUNTIF($C$2:C2236,C2236))</f>
        <v/>
      </c>
      <c r="H2236" s="3"/>
    </row>
    <row r="2237" spans="1:8" x14ac:dyDescent="0.3">
      <c r="A2237" t="str">
        <f>IF(C2237="","","Allievo "&amp;COUNTIF($C$2:C2237,C2237))</f>
        <v/>
      </c>
      <c r="H2237" s="3"/>
    </row>
    <row r="2238" spans="1:8" x14ac:dyDescent="0.3">
      <c r="A2238" t="str">
        <f>IF(C2238="","","Allievo "&amp;COUNTIF($C$2:C2238,C2238))</f>
        <v/>
      </c>
      <c r="H2238" s="3"/>
    </row>
    <row r="2239" spans="1:8" x14ac:dyDescent="0.3">
      <c r="A2239" t="str">
        <f>IF(C2239="","","Allievo "&amp;COUNTIF($C$2:C2239,C2239))</f>
        <v/>
      </c>
      <c r="H2239" s="3"/>
    </row>
    <row r="2240" spans="1:8" x14ac:dyDescent="0.3">
      <c r="A2240" t="str">
        <f>IF(C2240="","","Allievo "&amp;COUNTIF($C$2:C2240,C2240))</f>
        <v/>
      </c>
      <c r="H2240" s="3"/>
    </row>
    <row r="2241" spans="1:8" x14ac:dyDescent="0.3">
      <c r="A2241" t="str">
        <f>IF(C2241="","","Allievo "&amp;COUNTIF($C$2:C2241,C2241))</f>
        <v/>
      </c>
      <c r="H2241" s="3"/>
    </row>
    <row r="2242" spans="1:8" x14ac:dyDescent="0.3">
      <c r="A2242" t="str">
        <f>IF(C2242="","","Allievo "&amp;COUNTIF($C$2:C2242,C2242))</f>
        <v/>
      </c>
      <c r="H2242" s="3"/>
    </row>
    <row r="2243" spans="1:8" x14ac:dyDescent="0.3">
      <c r="A2243" t="str">
        <f>IF(C2243="","","Allievo "&amp;COUNTIF($C$2:C2243,C2243))</f>
        <v/>
      </c>
      <c r="H2243" s="3"/>
    </row>
    <row r="2244" spans="1:8" x14ac:dyDescent="0.3">
      <c r="A2244" t="str">
        <f>IF(C2244="","","Allievo "&amp;COUNTIF($C$2:C2244,C2244))</f>
        <v/>
      </c>
      <c r="H2244" s="3"/>
    </row>
    <row r="2245" spans="1:8" x14ac:dyDescent="0.3">
      <c r="A2245" t="str">
        <f>IF(C2245="","","Allievo "&amp;COUNTIF($C$2:C2245,C2245))</f>
        <v/>
      </c>
      <c r="H2245" s="3"/>
    </row>
    <row r="2246" spans="1:8" x14ac:dyDescent="0.3">
      <c r="A2246" t="str">
        <f>IF(C2246="","","Allievo "&amp;COUNTIF($C$2:C2246,C2246))</f>
        <v/>
      </c>
      <c r="H2246" s="3"/>
    </row>
    <row r="2247" spans="1:8" x14ac:dyDescent="0.3">
      <c r="A2247" t="str">
        <f>IF(C2247="","","Allievo "&amp;COUNTIF($C$2:C2247,C2247))</f>
        <v/>
      </c>
      <c r="H2247" s="3"/>
    </row>
    <row r="2248" spans="1:8" x14ac:dyDescent="0.3">
      <c r="A2248" t="str">
        <f>IF(C2248="","","Allievo "&amp;COUNTIF($C$2:C2248,C2248))</f>
        <v/>
      </c>
      <c r="H2248" s="3"/>
    </row>
    <row r="2249" spans="1:8" x14ac:dyDescent="0.3">
      <c r="A2249" t="str">
        <f>IF(C2249="","","Allievo "&amp;COUNTIF($C$2:C2249,C2249))</f>
        <v/>
      </c>
      <c r="H2249" s="3"/>
    </row>
    <row r="2250" spans="1:8" x14ac:dyDescent="0.3">
      <c r="A2250" t="str">
        <f>IF(C2250="","","Allievo "&amp;COUNTIF($C$2:C2250,C2250))</f>
        <v/>
      </c>
      <c r="H2250" s="3"/>
    </row>
    <row r="2251" spans="1:8" x14ac:dyDescent="0.3">
      <c r="A2251" t="str">
        <f>IF(C2251="","","Allievo "&amp;COUNTIF($C$2:C2251,C2251))</f>
        <v/>
      </c>
      <c r="H2251" s="3"/>
    </row>
    <row r="2252" spans="1:8" x14ac:dyDescent="0.3">
      <c r="A2252" t="str">
        <f>IF(C2252="","","Allievo "&amp;COUNTIF($C$2:C2252,C2252))</f>
        <v/>
      </c>
      <c r="H2252" s="3"/>
    </row>
    <row r="2253" spans="1:8" x14ac:dyDescent="0.3">
      <c r="A2253" t="str">
        <f>IF(C2253="","","Allievo "&amp;COUNTIF($C$2:C2253,C2253))</f>
        <v/>
      </c>
      <c r="H2253" s="3"/>
    </row>
    <row r="2254" spans="1:8" x14ac:dyDescent="0.3">
      <c r="A2254" t="str">
        <f>IF(C2254="","","Allievo "&amp;COUNTIF($C$2:C2254,C2254))</f>
        <v/>
      </c>
      <c r="H2254" s="3"/>
    </row>
    <row r="2255" spans="1:8" x14ac:dyDescent="0.3">
      <c r="A2255" t="str">
        <f>IF(C2255="","","Allievo "&amp;COUNTIF($C$2:C2255,C2255))</f>
        <v/>
      </c>
      <c r="H2255" s="3"/>
    </row>
    <row r="2256" spans="1:8" x14ac:dyDescent="0.3">
      <c r="A2256" t="str">
        <f>IF(C2256="","","Allievo "&amp;COUNTIF($C$2:C2256,C2256))</f>
        <v/>
      </c>
      <c r="H2256" s="3"/>
    </row>
    <row r="2257" spans="1:8" x14ac:dyDescent="0.3">
      <c r="A2257" t="str">
        <f>IF(C2257="","","Allievo "&amp;COUNTIF($C$2:C2257,C2257))</f>
        <v/>
      </c>
      <c r="H2257" s="3"/>
    </row>
    <row r="2258" spans="1:8" x14ac:dyDescent="0.3">
      <c r="A2258" t="str">
        <f>IF(C2258="","","Allievo "&amp;COUNTIF($C$2:C2258,C2258))</f>
        <v/>
      </c>
      <c r="H2258" s="3"/>
    </row>
    <row r="2259" spans="1:8" x14ac:dyDescent="0.3">
      <c r="A2259" t="str">
        <f>IF(C2259="","","Allievo "&amp;COUNTIF($C$2:C2259,C2259))</f>
        <v/>
      </c>
      <c r="H2259" s="3"/>
    </row>
    <row r="2260" spans="1:8" x14ac:dyDescent="0.3">
      <c r="A2260" t="str">
        <f>IF(C2260="","","Allievo "&amp;COUNTIF($C$2:C2260,C2260))</f>
        <v/>
      </c>
      <c r="H2260" s="3"/>
    </row>
    <row r="2261" spans="1:8" x14ac:dyDescent="0.3">
      <c r="A2261" t="str">
        <f>IF(C2261="","","Allievo "&amp;COUNTIF($C$2:C2261,C2261))</f>
        <v/>
      </c>
      <c r="H2261" s="3"/>
    </row>
    <row r="2262" spans="1:8" x14ac:dyDescent="0.3">
      <c r="A2262" t="str">
        <f>IF(C2262="","","Allievo "&amp;COUNTIF($C$2:C2262,C2262))</f>
        <v/>
      </c>
      <c r="H2262" s="3"/>
    </row>
    <row r="2263" spans="1:8" x14ac:dyDescent="0.3">
      <c r="A2263" t="str">
        <f>IF(C2263="","","Allievo "&amp;COUNTIF($C$2:C2263,C2263))</f>
        <v/>
      </c>
      <c r="H2263" s="3"/>
    </row>
    <row r="2264" spans="1:8" x14ac:dyDescent="0.3">
      <c r="A2264" t="str">
        <f>IF(C2264="","","Allievo "&amp;COUNTIF($C$2:C2264,C2264))</f>
        <v/>
      </c>
      <c r="H2264" s="3"/>
    </row>
    <row r="2265" spans="1:8" x14ac:dyDescent="0.3">
      <c r="A2265" t="str">
        <f>IF(C2265="","","Allievo "&amp;COUNTIF($C$2:C2265,C2265))</f>
        <v/>
      </c>
      <c r="H2265" s="3"/>
    </row>
    <row r="2266" spans="1:8" x14ac:dyDescent="0.3">
      <c r="A2266" t="str">
        <f>IF(C2266="","","Allievo "&amp;COUNTIF($C$2:C2266,C2266))</f>
        <v/>
      </c>
      <c r="H2266" s="3"/>
    </row>
    <row r="2267" spans="1:8" x14ac:dyDescent="0.3">
      <c r="A2267" t="str">
        <f>IF(C2267="","","Allievo "&amp;COUNTIF($C$2:C2267,C2267))</f>
        <v/>
      </c>
      <c r="H2267" s="3"/>
    </row>
    <row r="2268" spans="1:8" x14ac:dyDescent="0.3">
      <c r="A2268" t="str">
        <f>IF(C2268="","","Allievo "&amp;COUNTIF($C$2:C2268,C2268))</f>
        <v/>
      </c>
      <c r="H2268" s="3"/>
    </row>
    <row r="2269" spans="1:8" x14ac:dyDescent="0.3">
      <c r="A2269" t="str">
        <f>IF(C2269="","","Allievo "&amp;COUNTIF($C$2:C2269,C2269))</f>
        <v/>
      </c>
      <c r="H2269" s="3"/>
    </row>
    <row r="2270" spans="1:8" x14ac:dyDescent="0.3">
      <c r="A2270" t="str">
        <f>IF(C2270="","","Allievo "&amp;COUNTIF($C$2:C2270,C2270))</f>
        <v/>
      </c>
      <c r="H2270" s="3"/>
    </row>
    <row r="2271" spans="1:8" x14ac:dyDescent="0.3">
      <c r="A2271" t="str">
        <f>IF(C2271="","","Allievo "&amp;COUNTIF($C$2:C2271,C2271))</f>
        <v/>
      </c>
      <c r="H2271" s="3"/>
    </row>
    <row r="2272" spans="1:8" x14ac:dyDescent="0.3">
      <c r="A2272" t="str">
        <f>IF(C2272="","","Allievo "&amp;COUNTIF($C$2:C2272,C2272))</f>
        <v/>
      </c>
      <c r="H2272" s="3"/>
    </row>
    <row r="2273" spans="1:8" x14ac:dyDescent="0.3">
      <c r="A2273" t="str">
        <f>IF(C2273="","","Allievo "&amp;COUNTIF($C$2:C2273,C2273))</f>
        <v/>
      </c>
      <c r="H2273" s="3"/>
    </row>
    <row r="2274" spans="1:8" x14ac:dyDescent="0.3">
      <c r="A2274" t="str">
        <f>IF(C2274="","","Allievo "&amp;COUNTIF($C$2:C2274,C2274))</f>
        <v/>
      </c>
      <c r="H2274" s="3"/>
    </row>
    <row r="2275" spans="1:8" x14ac:dyDescent="0.3">
      <c r="A2275" t="str">
        <f>IF(C2275="","","Allievo "&amp;COUNTIF($C$2:C2275,C2275))</f>
        <v/>
      </c>
      <c r="H2275" s="3"/>
    </row>
    <row r="2276" spans="1:8" x14ac:dyDescent="0.3">
      <c r="A2276" t="str">
        <f>IF(C2276="","","Allievo "&amp;COUNTIF($C$2:C2276,C2276))</f>
        <v/>
      </c>
      <c r="H2276" s="3"/>
    </row>
    <row r="2277" spans="1:8" x14ac:dyDescent="0.3">
      <c r="A2277" t="str">
        <f>IF(C2277="","","Allievo "&amp;COUNTIF($C$2:C2277,C2277))</f>
        <v/>
      </c>
      <c r="H2277" s="3"/>
    </row>
    <row r="2278" spans="1:8" x14ac:dyDescent="0.3">
      <c r="A2278" t="str">
        <f>IF(C2278="","","Allievo "&amp;COUNTIF($C$2:C2278,C2278))</f>
        <v/>
      </c>
      <c r="H2278" s="3"/>
    </row>
    <row r="2279" spans="1:8" x14ac:dyDescent="0.3">
      <c r="A2279" t="str">
        <f>IF(C2279="","","Allievo "&amp;COUNTIF($C$2:C2279,C2279))</f>
        <v/>
      </c>
      <c r="H2279" s="3"/>
    </row>
    <row r="2280" spans="1:8" x14ac:dyDescent="0.3">
      <c r="A2280" t="str">
        <f>IF(C2280="","","Allievo "&amp;COUNTIF($C$2:C2280,C2280))</f>
        <v/>
      </c>
      <c r="H2280" s="3"/>
    </row>
    <row r="2281" spans="1:8" x14ac:dyDescent="0.3">
      <c r="A2281" t="str">
        <f>IF(C2281="","","Allievo "&amp;COUNTIF($C$2:C2281,C2281))</f>
        <v/>
      </c>
      <c r="H2281" s="3"/>
    </row>
    <row r="2282" spans="1:8" x14ac:dyDescent="0.3">
      <c r="A2282" t="str">
        <f>IF(C2282="","","Allievo "&amp;COUNTIF($C$2:C2282,C2282))</f>
        <v/>
      </c>
      <c r="H2282" s="3"/>
    </row>
    <row r="2283" spans="1:8" x14ac:dyDescent="0.3">
      <c r="A2283" t="str">
        <f>IF(C2283="","","Allievo "&amp;COUNTIF($C$2:C2283,C2283))</f>
        <v/>
      </c>
      <c r="H2283" s="3"/>
    </row>
    <row r="2284" spans="1:8" x14ac:dyDescent="0.3">
      <c r="A2284" t="str">
        <f>IF(C2284="","","Allievo "&amp;COUNTIF($C$2:C2284,C2284))</f>
        <v/>
      </c>
      <c r="H2284" s="3"/>
    </row>
    <row r="2285" spans="1:8" x14ac:dyDescent="0.3">
      <c r="A2285" t="str">
        <f>IF(C2285="","","Allievo "&amp;COUNTIF($C$2:C2285,C2285))</f>
        <v/>
      </c>
      <c r="H2285" s="3"/>
    </row>
    <row r="2286" spans="1:8" x14ac:dyDescent="0.3">
      <c r="A2286" t="str">
        <f>IF(C2286="","","Allievo "&amp;COUNTIF($C$2:C2286,C2286))</f>
        <v/>
      </c>
      <c r="H2286" s="3"/>
    </row>
    <row r="2287" spans="1:8" x14ac:dyDescent="0.3">
      <c r="A2287" t="str">
        <f>IF(C2287="","","Allievo "&amp;COUNTIF($C$2:C2287,C2287))</f>
        <v/>
      </c>
      <c r="H2287" s="3"/>
    </row>
    <row r="2288" spans="1:8" x14ac:dyDescent="0.3">
      <c r="A2288" t="str">
        <f>IF(C2288="","","Allievo "&amp;COUNTIF($C$2:C2288,C2288))</f>
        <v/>
      </c>
      <c r="H2288" s="3"/>
    </row>
    <row r="2289" spans="1:8" x14ac:dyDescent="0.3">
      <c r="A2289" t="str">
        <f>IF(C2289="","","Allievo "&amp;COUNTIF($C$2:C2289,C2289))</f>
        <v/>
      </c>
      <c r="H2289" s="3"/>
    </row>
    <row r="2290" spans="1:8" x14ac:dyDescent="0.3">
      <c r="A2290" t="str">
        <f>IF(C2290="","","Allievo "&amp;COUNTIF($C$2:C2290,C2290))</f>
        <v/>
      </c>
      <c r="H2290" s="3"/>
    </row>
    <row r="2291" spans="1:8" x14ac:dyDescent="0.3">
      <c r="A2291" t="str">
        <f>IF(C2291="","","Allievo "&amp;COUNTIF($C$2:C2291,C2291))</f>
        <v/>
      </c>
      <c r="H2291" s="3"/>
    </row>
    <row r="2292" spans="1:8" x14ac:dyDescent="0.3">
      <c r="A2292" t="str">
        <f>IF(C2292="","","Allievo "&amp;COUNTIF($C$2:C2292,C2292))</f>
        <v/>
      </c>
      <c r="H2292" s="3"/>
    </row>
    <row r="2293" spans="1:8" x14ac:dyDescent="0.3">
      <c r="A2293" t="str">
        <f>IF(C2293="","","Allievo "&amp;COUNTIF($C$2:C2293,C2293))</f>
        <v/>
      </c>
      <c r="H2293" s="3"/>
    </row>
    <row r="2294" spans="1:8" x14ac:dyDescent="0.3">
      <c r="A2294" t="str">
        <f>IF(C2294="","","Allievo "&amp;COUNTIF($C$2:C2294,C2294))</f>
        <v/>
      </c>
      <c r="H2294" s="3"/>
    </row>
    <row r="2295" spans="1:8" x14ac:dyDescent="0.3">
      <c r="A2295" t="str">
        <f>IF(C2295="","","Allievo "&amp;COUNTIF($C$2:C2295,C2295))</f>
        <v/>
      </c>
      <c r="H2295" s="3"/>
    </row>
    <row r="2296" spans="1:8" x14ac:dyDescent="0.3">
      <c r="A2296" t="str">
        <f>IF(C2296="","","Allievo "&amp;COUNTIF($C$2:C2296,C2296))</f>
        <v/>
      </c>
      <c r="H2296" s="3"/>
    </row>
    <row r="2297" spans="1:8" x14ac:dyDescent="0.3">
      <c r="A2297" t="str">
        <f>IF(C2297="","","Allievo "&amp;COUNTIF($C$2:C2297,C2297))</f>
        <v/>
      </c>
      <c r="H2297" s="3"/>
    </row>
    <row r="2298" spans="1:8" x14ac:dyDescent="0.3">
      <c r="A2298" t="str">
        <f>IF(C2298="","","Allievo "&amp;COUNTIF($C$2:C2298,C2298))</f>
        <v/>
      </c>
      <c r="H2298" s="3"/>
    </row>
    <row r="2299" spans="1:8" x14ac:dyDescent="0.3">
      <c r="A2299" t="str">
        <f>IF(C2299="","","Allievo "&amp;COUNTIF($C$2:C2299,C2299))</f>
        <v/>
      </c>
      <c r="H2299" s="3"/>
    </row>
    <row r="2300" spans="1:8" x14ac:dyDescent="0.3">
      <c r="A2300" t="str">
        <f>IF(C2300="","","Allievo "&amp;COUNTIF($C$2:C2300,C2300))</f>
        <v/>
      </c>
      <c r="H2300" s="3"/>
    </row>
    <row r="2301" spans="1:8" x14ac:dyDescent="0.3">
      <c r="A2301" t="str">
        <f>IF(C2301="","","Allievo "&amp;COUNTIF($C$2:C2301,C2301))</f>
        <v/>
      </c>
      <c r="H2301" s="3"/>
    </row>
    <row r="2302" spans="1:8" x14ac:dyDescent="0.3">
      <c r="A2302" t="str">
        <f>IF(C2302="","","Allievo "&amp;COUNTIF($C$2:C2302,C2302))</f>
        <v/>
      </c>
      <c r="H2302" s="3"/>
    </row>
    <row r="2303" spans="1:8" x14ac:dyDescent="0.3">
      <c r="A2303" t="str">
        <f>IF(C2303="","","Allievo "&amp;COUNTIF($C$2:C2303,C2303))</f>
        <v/>
      </c>
      <c r="H2303" s="3"/>
    </row>
    <row r="2304" spans="1:8" x14ac:dyDescent="0.3">
      <c r="A2304" t="str">
        <f>IF(C2304="","","Allievo "&amp;COUNTIF($C$2:C2304,C2304))</f>
        <v/>
      </c>
      <c r="H2304" s="3"/>
    </row>
    <row r="2305" spans="1:8" x14ac:dyDescent="0.3">
      <c r="A2305" t="str">
        <f>IF(C2305="","","Allievo "&amp;COUNTIF($C$2:C2305,C2305))</f>
        <v/>
      </c>
      <c r="H2305" s="3"/>
    </row>
    <row r="2306" spans="1:8" x14ac:dyDescent="0.3">
      <c r="A2306" t="str">
        <f>IF(C2306="","","Allievo "&amp;COUNTIF($C$2:C2306,C2306))</f>
        <v/>
      </c>
      <c r="H2306" s="3"/>
    </row>
    <row r="2307" spans="1:8" x14ac:dyDescent="0.3">
      <c r="A2307" t="str">
        <f>IF(C2307="","","Allievo "&amp;COUNTIF($C$2:C2307,C2307))</f>
        <v/>
      </c>
      <c r="H2307" s="3"/>
    </row>
    <row r="2308" spans="1:8" x14ac:dyDescent="0.3">
      <c r="A2308" t="str">
        <f>IF(C2308="","","Allievo "&amp;COUNTIF($C$2:C2308,C2308))</f>
        <v/>
      </c>
      <c r="H2308" s="3"/>
    </row>
    <row r="2309" spans="1:8" x14ac:dyDescent="0.3">
      <c r="A2309" t="str">
        <f>IF(C2309="","","Allievo "&amp;COUNTIF($C$2:C2309,C2309))</f>
        <v/>
      </c>
      <c r="H2309" s="3"/>
    </row>
    <row r="2310" spans="1:8" x14ac:dyDescent="0.3">
      <c r="A2310" t="str">
        <f>IF(C2310="","","Allievo "&amp;COUNTIF($C$2:C2310,C2310))</f>
        <v/>
      </c>
      <c r="H2310" s="3"/>
    </row>
    <row r="2311" spans="1:8" x14ac:dyDescent="0.3">
      <c r="A2311" t="str">
        <f>IF(C2311="","","Allievo "&amp;COUNTIF($C$2:C2311,C2311))</f>
        <v/>
      </c>
      <c r="H2311" s="3"/>
    </row>
    <row r="2312" spans="1:8" x14ac:dyDescent="0.3">
      <c r="A2312" t="str">
        <f>IF(C2312="","","Allievo "&amp;COUNTIF($C$2:C2312,C2312))</f>
        <v/>
      </c>
      <c r="H2312" s="3"/>
    </row>
    <row r="2313" spans="1:8" x14ac:dyDescent="0.3">
      <c r="A2313" t="str">
        <f>IF(C2313="","","Allievo "&amp;COUNTIF($C$2:C2313,C2313))</f>
        <v/>
      </c>
      <c r="H2313" s="3"/>
    </row>
    <row r="2314" spans="1:8" x14ac:dyDescent="0.3">
      <c r="A2314" t="str">
        <f>IF(C2314="","","Allievo "&amp;COUNTIF($C$2:C2314,C2314))</f>
        <v/>
      </c>
      <c r="H2314" s="3"/>
    </row>
    <row r="2315" spans="1:8" x14ac:dyDescent="0.3">
      <c r="A2315" t="str">
        <f>IF(C2315="","","Allievo "&amp;COUNTIF($C$2:C2315,C2315))</f>
        <v/>
      </c>
      <c r="H2315" s="3"/>
    </row>
    <row r="2316" spans="1:8" x14ac:dyDescent="0.3">
      <c r="A2316" t="str">
        <f>IF(C2316="","","Allievo "&amp;COUNTIF($C$2:C2316,C2316))</f>
        <v/>
      </c>
      <c r="H2316" s="3"/>
    </row>
    <row r="2317" spans="1:8" x14ac:dyDescent="0.3">
      <c r="A2317" t="str">
        <f>IF(C2317="","","Allievo "&amp;COUNTIF($C$2:C2317,C2317))</f>
        <v/>
      </c>
      <c r="H2317" s="3"/>
    </row>
    <row r="2318" spans="1:8" x14ac:dyDescent="0.3">
      <c r="A2318" t="str">
        <f>IF(C2318="","","Allievo "&amp;COUNTIF($C$2:C2318,C2318))</f>
        <v/>
      </c>
      <c r="H2318" s="3"/>
    </row>
    <row r="2319" spans="1:8" x14ac:dyDescent="0.3">
      <c r="A2319" t="str">
        <f>IF(C2319="","","Allievo "&amp;COUNTIF($C$2:C2319,C2319))</f>
        <v/>
      </c>
      <c r="H2319" s="3"/>
    </row>
    <row r="2320" spans="1:8" x14ac:dyDescent="0.3">
      <c r="A2320" t="str">
        <f>IF(C2320="","","Allievo "&amp;COUNTIF($C$2:C2320,C2320))</f>
        <v/>
      </c>
      <c r="H2320" s="3"/>
    </row>
    <row r="2321" spans="1:8" x14ac:dyDescent="0.3">
      <c r="A2321" t="str">
        <f>IF(C2321="","","Allievo "&amp;COUNTIF($C$2:C2321,C2321))</f>
        <v/>
      </c>
      <c r="H2321" s="3"/>
    </row>
    <row r="2322" spans="1:8" x14ac:dyDescent="0.3">
      <c r="A2322" t="str">
        <f>IF(C2322="","","Allievo "&amp;COUNTIF($C$2:C2322,C2322))</f>
        <v/>
      </c>
      <c r="H2322" s="3"/>
    </row>
    <row r="2323" spans="1:8" x14ac:dyDescent="0.3">
      <c r="A2323" t="str">
        <f>IF(C2323="","","Allievo "&amp;COUNTIF($C$2:C2323,C2323))</f>
        <v/>
      </c>
      <c r="H2323" s="3"/>
    </row>
    <row r="2324" spans="1:8" x14ac:dyDescent="0.3">
      <c r="A2324" t="str">
        <f>IF(C2324="","","Allievo "&amp;COUNTIF($C$2:C2324,C2324))</f>
        <v/>
      </c>
      <c r="H2324" s="3"/>
    </row>
    <row r="2325" spans="1:8" x14ac:dyDescent="0.3">
      <c r="A2325" t="str">
        <f>IF(C2325="","","Allievo "&amp;COUNTIF($C$2:C2325,C2325))</f>
        <v/>
      </c>
      <c r="H2325" s="3"/>
    </row>
    <row r="2326" spans="1:8" x14ac:dyDescent="0.3">
      <c r="A2326" t="str">
        <f>IF(C2326="","","Allievo "&amp;COUNTIF($C$2:C2326,C2326))</f>
        <v/>
      </c>
      <c r="H2326" s="3"/>
    </row>
    <row r="2327" spans="1:8" x14ac:dyDescent="0.3">
      <c r="A2327" t="str">
        <f>IF(C2327="","","Allievo "&amp;COUNTIF($C$2:C2327,C2327))</f>
        <v/>
      </c>
      <c r="H2327" s="3"/>
    </row>
    <row r="2328" spans="1:8" x14ac:dyDescent="0.3">
      <c r="A2328" t="str">
        <f>IF(C2328="","","Allievo "&amp;COUNTIF($C$2:C2328,C2328))</f>
        <v/>
      </c>
      <c r="H2328" s="3"/>
    </row>
    <row r="2329" spans="1:8" x14ac:dyDescent="0.3">
      <c r="A2329" t="str">
        <f>IF(C2329="","","Allievo "&amp;COUNTIF($C$2:C2329,C2329))</f>
        <v/>
      </c>
      <c r="H2329" s="3"/>
    </row>
    <row r="2330" spans="1:8" x14ac:dyDescent="0.3">
      <c r="A2330" t="str">
        <f>IF(C2330="","","Allievo "&amp;COUNTIF($C$2:C2330,C2330))</f>
        <v/>
      </c>
      <c r="H2330" s="3"/>
    </row>
    <row r="2331" spans="1:8" x14ac:dyDescent="0.3">
      <c r="A2331" t="str">
        <f>IF(C2331="","","Allievo "&amp;COUNTIF($C$2:C2331,C2331))</f>
        <v/>
      </c>
      <c r="H2331" s="3"/>
    </row>
    <row r="2332" spans="1:8" x14ac:dyDescent="0.3">
      <c r="A2332" t="str">
        <f>IF(C2332="","","Allievo "&amp;COUNTIF($C$2:C2332,C2332))</f>
        <v/>
      </c>
      <c r="H2332" s="3"/>
    </row>
    <row r="2333" spans="1:8" x14ac:dyDescent="0.3">
      <c r="A2333" t="str">
        <f>IF(C2333="","","Allievo "&amp;COUNTIF($C$2:C2333,C2333))</f>
        <v/>
      </c>
      <c r="H2333" s="3"/>
    </row>
    <row r="2334" spans="1:8" x14ac:dyDescent="0.3">
      <c r="A2334" t="str">
        <f>IF(C2334="","","Allievo "&amp;COUNTIF($C$2:C2334,C2334))</f>
        <v/>
      </c>
      <c r="H2334" s="3"/>
    </row>
    <row r="2335" spans="1:8" x14ac:dyDescent="0.3">
      <c r="A2335" t="str">
        <f>IF(C2335="","","Allievo "&amp;COUNTIF($C$2:C2335,C2335))</f>
        <v/>
      </c>
      <c r="H2335" s="3"/>
    </row>
    <row r="2336" spans="1:8" x14ac:dyDescent="0.3">
      <c r="A2336" t="str">
        <f>IF(C2336="","","Allievo "&amp;COUNTIF($C$2:C2336,C2336))</f>
        <v/>
      </c>
      <c r="H2336" s="3"/>
    </row>
    <row r="2337" spans="1:8" x14ac:dyDescent="0.3">
      <c r="A2337" t="str">
        <f>IF(C2337="","","Allievo "&amp;COUNTIF($C$2:C2337,C2337))</f>
        <v/>
      </c>
      <c r="H2337" s="3"/>
    </row>
    <row r="2338" spans="1:8" x14ac:dyDescent="0.3">
      <c r="A2338" t="str">
        <f>IF(C2338="","","Allievo "&amp;COUNTIF($C$2:C2338,C2338))</f>
        <v/>
      </c>
      <c r="H2338" s="3"/>
    </row>
    <row r="2339" spans="1:8" x14ac:dyDescent="0.3">
      <c r="A2339" t="str">
        <f>IF(C2339="","","Allievo "&amp;COUNTIF($C$2:C2339,C2339))</f>
        <v/>
      </c>
      <c r="H2339" s="3"/>
    </row>
    <row r="2340" spans="1:8" x14ac:dyDescent="0.3">
      <c r="A2340" t="str">
        <f>IF(C2340="","","Allievo "&amp;COUNTIF($C$2:C2340,C2340))</f>
        <v/>
      </c>
      <c r="H2340" s="3"/>
    </row>
    <row r="2341" spans="1:8" x14ac:dyDescent="0.3">
      <c r="A2341" t="str">
        <f>IF(C2341="","","Allievo "&amp;COUNTIF($C$2:C2341,C2341))</f>
        <v/>
      </c>
      <c r="H2341" s="3"/>
    </row>
    <row r="2342" spans="1:8" x14ac:dyDescent="0.3">
      <c r="A2342" t="str">
        <f>IF(C2342="","","Allievo "&amp;COUNTIF($C$2:C2342,C2342))</f>
        <v/>
      </c>
      <c r="H2342" s="3"/>
    </row>
    <row r="2343" spans="1:8" x14ac:dyDescent="0.3">
      <c r="A2343" t="str">
        <f>IF(C2343="","","Allievo "&amp;COUNTIF($C$2:C2343,C2343))</f>
        <v/>
      </c>
      <c r="H2343" s="3"/>
    </row>
    <row r="2344" spans="1:8" x14ac:dyDescent="0.3">
      <c r="A2344" t="str">
        <f>IF(C2344="","","Allievo "&amp;COUNTIF($C$2:C2344,C2344))</f>
        <v/>
      </c>
      <c r="H2344" s="3"/>
    </row>
    <row r="2345" spans="1:8" x14ac:dyDescent="0.3">
      <c r="A2345" t="str">
        <f>IF(C2345="","","Allievo "&amp;COUNTIF($C$2:C2345,C2345))</f>
        <v/>
      </c>
      <c r="H2345" s="3"/>
    </row>
    <row r="2346" spans="1:8" x14ac:dyDescent="0.3">
      <c r="A2346" t="str">
        <f>IF(C2346="","","Allievo "&amp;COUNTIF($C$2:C2346,C2346))</f>
        <v/>
      </c>
      <c r="H2346" s="3"/>
    </row>
    <row r="2347" spans="1:8" x14ac:dyDescent="0.3">
      <c r="A2347" t="str">
        <f>IF(C2347="","","Allievo "&amp;COUNTIF($C$2:C2347,C2347))</f>
        <v/>
      </c>
      <c r="H2347" s="3"/>
    </row>
    <row r="2348" spans="1:8" x14ac:dyDescent="0.3">
      <c r="A2348" t="str">
        <f>IF(C2348="","","Allievo "&amp;COUNTIF($C$2:C2348,C2348))</f>
        <v/>
      </c>
      <c r="H2348" s="3"/>
    </row>
    <row r="2349" spans="1:8" x14ac:dyDescent="0.3">
      <c r="A2349" t="str">
        <f>IF(C2349="","","Allievo "&amp;COUNTIF($C$2:C2349,C2349))</f>
        <v/>
      </c>
      <c r="H2349" s="3"/>
    </row>
    <row r="2350" spans="1:8" x14ac:dyDescent="0.3">
      <c r="A2350" t="str">
        <f>IF(C2350="","","Allievo "&amp;COUNTIF($C$2:C2350,C2350))</f>
        <v/>
      </c>
      <c r="H2350" s="3"/>
    </row>
    <row r="2351" spans="1:8" x14ac:dyDescent="0.3">
      <c r="A2351" t="str">
        <f>IF(C2351="","","Allievo "&amp;COUNTIF($C$2:C2351,C2351))</f>
        <v/>
      </c>
      <c r="H2351" s="3"/>
    </row>
    <row r="2352" spans="1:8" x14ac:dyDescent="0.3">
      <c r="A2352" t="str">
        <f>IF(C2352="","","Allievo "&amp;COUNTIF($C$2:C2352,C2352))</f>
        <v/>
      </c>
      <c r="H2352" s="3"/>
    </row>
    <row r="2353" spans="1:8" x14ac:dyDescent="0.3">
      <c r="A2353" t="str">
        <f>IF(C2353="","","Allievo "&amp;COUNTIF($C$2:C2353,C2353))</f>
        <v/>
      </c>
      <c r="H2353" s="3"/>
    </row>
    <row r="2354" spans="1:8" x14ac:dyDescent="0.3">
      <c r="A2354" t="str">
        <f>IF(C2354="","","Allievo "&amp;COUNTIF($C$2:C2354,C2354))</f>
        <v/>
      </c>
      <c r="H2354" s="3"/>
    </row>
    <row r="2355" spans="1:8" x14ac:dyDescent="0.3">
      <c r="A2355" t="str">
        <f>IF(C2355="","","Allievo "&amp;COUNTIF($C$2:C2355,C2355))</f>
        <v/>
      </c>
      <c r="H2355" s="3"/>
    </row>
    <row r="2356" spans="1:8" x14ac:dyDescent="0.3">
      <c r="A2356" t="str">
        <f>IF(C2356="","","Allievo "&amp;COUNTIF($C$2:C2356,C2356))</f>
        <v/>
      </c>
      <c r="H2356" s="3"/>
    </row>
    <row r="2357" spans="1:8" x14ac:dyDescent="0.3">
      <c r="A2357" t="str">
        <f>IF(C2357="","","Allievo "&amp;COUNTIF($C$2:C2357,C2357))</f>
        <v/>
      </c>
      <c r="H2357" s="3"/>
    </row>
    <row r="2358" spans="1:8" x14ac:dyDescent="0.3">
      <c r="A2358" t="str">
        <f>IF(C2358="","","Allievo "&amp;COUNTIF($C$2:C2358,C2358))</f>
        <v/>
      </c>
      <c r="H2358" s="3"/>
    </row>
    <row r="2359" spans="1:8" x14ac:dyDescent="0.3">
      <c r="A2359" t="str">
        <f>IF(C2359="","","Allievo "&amp;COUNTIF($C$2:C2359,C2359))</f>
        <v/>
      </c>
      <c r="H2359" s="3"/>
    </row>
    <row r="2360" spans="1:8" x14ac:dyDescent="0.3">
      <c r="A2360" t="str">
        <f>IF(C2360="","","Allievo "&amp;COUNTIF($C$2:C2360,C2360))</f>
        <v/>
      </c>
      <c r="H2360" s="3"/>
    </row>
    <row r="2361" spans="1:8" x14ac:dyDescent="0.3">
      <c r="A2361" t="str">
        <f>IF(C2361="","","Allievo "&amp;COUNTIF($C$2:C2361,C2361))</f>
        <v/>
      </c>
      <c r="H2361" s="3"/>
    </row>
    <row r="2362" spans="1:8" x14ac:dyDescent="0.3">
      <c r="A2362" t="str">
        <f>IF(C2362="","","Allievo "&amp;COUNTIF($C$2:C2362,C2362))</f>
        <v/>
      </c>
      <c r="H2362" s="3"/>
    </row>
    <row r="2363" spans="1:8" x14ac:dyDescent="0.3">
      <c r="A2363" t="str">
        <f>IF(C2363="","","Allievo "&amp;COUNTIF($C$2:C2363,C2363))</f>
        <v/>
      </c>
      <c r="H2363" s="3"/>
    </row>
    <row r="2364" spans="1:8" x14ac:dyDescent="0.3">
      <c r="A2364" t="str">
        <f>IF(C2364="","","Allievo "&amp;COUNTIF($C$2:C2364,C2364))</f>
        <v/>
      </c>
      <c r="H2364" s="3"/>
    </row>
    <row r="2365" spans="1:8" x14ac:dyDescent="0.3">
      <c r="A2365" t="str">
        <f>IF(C2365="","","Allievo "&amp;COUNTIF($C$2:C2365,C2365))</f>
        <v/>
      </c>
      <c r="H2365" s="3"/>
    </row>
    <row r="2366" spans="1:8" x14ac:dyDescent="0.3">
      <c r="A2366" t="str">
        <f>IF(C2366="","","Allievo "&amp;COUNTIF($C$2:C2366,C2366))</f>
        <v/>
      </c>
      <c r="H2366" s="3"/>
    </row>
    <row r="2367" spans="1:8" x14ac:dyDescent="0.3">
      <c r="A2367" t="str">
        <f>IF(C2367="","","Allievo "&amp;COUNTIF($C$2:C2367,C2367))</f>
        <v/>
      </c>
      <c r="H2367" s="3"/>
    </row>
    <row r="2368" spans="1:8" x14ac:dyDescent="0.3">
      <c r="A2368" t="str">
        <f>IF(C2368="","","Allievo "&amp;COUNTIF($C$2:C2368,C2368))</f>
        <v/>
      </c>
      <c r="H2368" s="3"/>
    </row>
    <row r="2369" spans="1:8" x14ac:dyDescent="0.3">
      <c r="A2369" t="str">
        <f>IF(C2369="","","Allievo "&amp;COUNTIF($C$2:C2369,C2369))</f>
        <v/>
      </c>
      <c r="H2369" s="3"/>
    </row>
    <row r="2370" spans="1:8" x14ac:dyDescent="0.3">
      <c r="A2370" t="str">
        <f>IF(C2370="","","Allievo "&amp;COUNTIF($C$2:C2370,C2370))</f>
        <v/>
      </c>
      <c r="H2370" s="3"/>
    </row>
    <row r="2371" spans="1:8" x14ac:dyDescent="0.3">
      <c r="A2371" t="str">
        <f>IF(C2371="","","Allievo "&amp;COUNTIF($C$2:C2371,C2371))</f>
        <v/>
      </c>
      <c r="H2371" s="3"/>
    </row>
    <row r="2372" spans="1:8" x14ac:dyDescent="0.3">
      <c r="A2372" t="str">
        <f>IF(C2372="","","Allievo "&amp;COUNTIF($C$2:C2372,C2372))</f>
        <v/>
      </c>
      <c r="H2372" s="3"/>
    </row>
    <row r="2373" spans="1:8" x14ac:dyDescent="0.3">
      <c r="A2373" t="str">
        <f>IF(C2373="","","Allievo "&amp;COUNTIF($C$2:C2373,C2373))</f>
        <v/>
      </c>
      <c r="H2373" s="3"/>
    </row>
    <row r="2374" spans="1:8" x14ac:dyDescent="0.3">
      <c r="A2374" t="str">
        <f>IF(C2374="","","Allievo "&amp;COUNTIF($C$2:C2374,C2374))</f>
        <v/>
      </c>
      <c r="H2374" s="3"/>
    </row>
    <row r="2375" spans="1:8" x14ac:dyDescent="0.3">
      <c r="A2375" t="str">
        <f>IF(C2375="","","Allievo "&amp;COUNTIF($C$2:C2375,C2375))</f>
        <v/>
      </c>
      <c r="H2375" s="3"/>
    </row>
    <row r="2376" spans="1:8" x14ac:dyDescent="0.3">
      <c r="A2376" t="str">
        <f>IF(C2376="","","Allievo "&amp;COUNTIF($C$2:C2376,C2376))</f>
        <v/>
      </c>
      <c r="H2376" s="3"/>
    </row>
    <row r="2377" spans="1:8" x14ac:dyDescent="0.3">
      <c r="A2377" t="str">
        <f>IF(C2377="","","Allievo "&amp;COUNTIF($C$2:C2377,C2377))</f>
        <v/>
      </c>
      <c r="H2377" s="3"/>
    </row>
    <row r="2378" spans="1:8" x14ac:dyDescent="0.3">
      <c r="A2378" t="str">
        <f>IF(C2378="","","Allievo "&amp;COUNTIF($C$2:C2378,C2378))</f>
        <v/>
      </c>
      <c r="H2378" s="3"/>
    </row>
    <row r="2379" spans="1:8" x14ac:dyDescent="0.3">
      <c r="A2379" t="str">
        <f>IF(C2379="","","Allievo "&amp;COUNTIF($C$2:C2379,C2379))</f>
        <v/>
      </c>
      <c r="H2379" s="3"/>
    </row>
    <row r="2380" spans="1:8" x14ac:dyDescent="0.3">
      <c r="A2380" t="str">
        <f>IF(C2380="","","Allievo "&amp;COUNTIF($C$2:C2380,C2380))</f>
        <v/>
      </c>
      <c r="H2380" s="3"/>
    </row>
    <row r="2381" spans="1:8" x14ac:dyDescent="0.3">
      <c r="A2381" t="str">
        <f>IF(C2381="","","Allievo "&amp;COUNTIF($C$2:C2381,C2381))</f>
        <v/>
      </c>
      <c r="H2381" s="3"/>
    </row>
    <row r="2382" spans="1:8" x14ac:dyDescent="0.3">
      <c r="A2382" t="str">
        <f>IF(C2382="","","Allievo "&amp;COUNTIF($C$2:C2382,C2382))</f>
        <v/>
      </c>
      <c r="H2382" s="3"/>
    </row>
    <row r="2383" spans="1:8" x14ac:dyDescent="0.3">
      <c r="A2383" t="str">
        <f>IF(C2383="","","Allievo "&amp;COUNTIF($C$2:C2383,C2383))</f>
        <v/>
      </c>
      <c r="H2383" s="3"/>
    </row>
    <row r="2384" spans="1:8" x14ac:dyDescent="0.3">
      <c r="A2384" t="str">
        <f>IF(C2384="","","Allievo "&amp;COUNTIF($C$2:C2384,C2384))</f>
        <v/>
      </c>
      <c r="H2384" s="3"/>
    </row>
    <row r="2385" spans="1:8" x14ac:dyDescent="0.3">
      <c r="A2385" t="str">
        <f>IF(C2385="","","Allievo "&amp;COUNTIF($C$2:C2385,C2385))</f>
        <v/>
      </c>
      <c r="H2385" s="3"/>
    </row>
    <row r="2386" spans="1:8" x14ac:dyDescent="0.3">
      <c r="A2386" t="str">
        <f>IF(C2386="","","Allievo "&amp;COUNTIF($C$2:C2386,C2386))</f>
        <v/>
      </c>
      <c r="H2386" s="3"/>
    </row>
    <row r="2387" spans="1:8" x14ac:dyDescent="0.3">
      <c r="A2387" t="str">
        <f>IF(C2387="","","Allievo "&amp;COUNTIF($C$2:C2387,C2387))</f>
        <v/>
      </c>
      <c r="H2387" s="3"/>
    </row>
    <row r="2388" spans="1:8" x14ac:dyDescent="0.3">
      <c r="A2388" t="str">
        <f>IF(C2388="","","Allievo "&amp;COUNTIF($C$2:C2388,C2388))</f>
        <v/>
      </c>
      <c r="H2388" s="3"/>
    </row>
    <row r="2389" spans="1:8" x14ac:dyDescent="0.3">
      <c r="A2389" t="str">
        <f>IF(C2389="","","Allievo "&amp;COUNTIF($C$2:C2389,C2389))</f>
        <v/>
      </c>
      <c r="H2389" s="3"/>
    </row>
    <row r="2390" spans="1:8" x14ac:dyDescent="0.3">
      <c r="A2390" t="str">
        <f>IF(C2390="","","Allievo "&amp;COUNTIF($C$2:C2390,C2390))</f>
        <v/>
      </c>
      <c r="H2390" s="3"/>
    </row>
    <row r="2391" spans="1:8" x14ac:dyDescent="0.3">
      <c r="A2391" t="str">
        <f>IF(C2391="","","Allievo "&amp;COUNTIF($C$2:C2391,C2391))</f>
        <v/>
      </c>
      <c r="H2391" s="3"/>
    </row>
    <row r="2392" spans="1:8" x14ac:dyDescent="0.3">
      <c r="A2392" t="str">
        <f>IF(C2392="","","Allievo "&amp;COUNTIF($C$2:C2392,C2392))</f>
        <v/>
      </c>
      <c r="H2392" s="3"/>
    </row>
    <row r="2393" spans="1:8" x14ac:dyDescent="0.3">
      <c r="A2393" t="str">
        <f>IF(C2393="","","Allievo "&amp;COUNTIF($C$2:C2393,C2393))</f>
        <v/>
      </c>
      <c r="H2393" s="3"/>
    </row>
    <row r="2394" spans="1:8" x14ac:dyDescent="0.3">
      <c r="A2394" t="str">
        <f>IF(C2394="","","Allievo "&amp;COUNTIF($C$2:C2394,C2394))</f>
        <v/>
      </c>
      <c r="H2394" s="3"/>
    </row>
    <row r="2395" spans="1:8" x14ac:dyDescent="0.3">
      <c r="A2395" t="str">
        <f>IF(C2395="","","Allievo "&amp;COUNTIF($C$2:C2395,C2395))</f>
        <v/>
      </c>
      <c r="H2395" s="3"/>
    </row>
    <row r="2396" spans="1:8" x14ac:dyDescent="0.3">
      <c r="A2396" t="str">
        <f>IF(C2396="","","Allievo "&amp;COUNTIF($C$2:C2396,C2396))</f>
        <v/>
      </c>
      <c r="H2396" s="3"/>
    </row>
    <row r="2397" spans="1:8" x14ac:dyDescent="0.3">
      <c r="A2397" t="str">
        <f>IF(C2397="","","Allievo "&amp;COUNTIF($C$2:C2397,C2397))</f>
        <v/>
      </c>
      <c r="H2397" s="3"/>
    </row>
    <row r="2398" spans="1:8" x14ac:dyDescent="0.3">
      <c r="A2398" t="str">
        <f>IF(C2398="","","Allievo "&amp;COUNTIF($C$2:C2398,C2398))</f>
        <v/>
      </c>
      <c r="H2398" s="3"/>
    </row>
    <row r="2399" spans="1:8" x14ac:dyDescent="0.3">
      <c r="A2399" t="str">
        <f>IF(C2399="","","Allievo "&amp;COUNTIF($C$2:C2399,C2399))</f>
        <v/>
      </c>
      <c r="H2399" s="3"/>
    </row>
    <row r="2400" spans="1:8" x14ac:dyDescent="0.3">
      <c r="A2400" t="str">
        <f>IF(C2400="","","Allievo "&amp;COUNTIF($C$2:C2400,C2400))</f>
        <v/>
      </c>
      <c r="H2400" s="3"/>
    </row>
    <row r="2401" spans="1:8" x14ac:dyDescent="0.3">
      <c r="A2401" t="str">
        <f>IF(C2401="","","Allievo "&amp;COUNTIF($C$2:C2401,C2401))</f>
        <v/>
      </c>
      <c r="H2401" s="3"/>
    </row>
    <row r="2402" spans="1:8" x14ac:dyDescent="0.3">
      <c r="A2402" t="str">
        <f>IF(C2402="","","Allievo "&amp;COUNTIF($C$2:C2402,C2402))</f>
        <v/>
      </c>
      <c r="H2402" s="3"/>
    </row>
    <row r="2403" spans="1:8" x14ac:dyDescent="0.3">
      <c r="A2403" t="str">
        <f>IF(C2403="","","Allievo "&amp;COUNTIF($C$2:C2403,C2403))</f>
        <v/>
      </c>
      <c r="H2403" s="3"/>
    </row>
    <row r="2404" spans="1:8" x14ac:dyDescent="0.3">
      <c r="A2404" t="str">
        <f>IF(C2404="","","Allievo "&amp;COUNTIF($C$2:C2404,C2404))</f>
        <v/>
      </c>
      <c r="H2404" s="3"/>
    </row>
    <row r="2405" spans="1:8" x14ac:dyDescent="0.3">
      <c r="A2405" t="str">
        <f>IF(C2405="","","Allievo "&amp;COUNTIF($C$2:C2405,C2405))</f>
        <v/>
      </c>
      <c r="H2405" s="3"/>
    </row>
    <row r="2406" spans="1:8" x14ac:dyDescent="0.3">
      <c r="A2406" t="str">
        <f>IF(C2406="","","Allievo "&amp;COUNTIF($C$2:C2406,C2406))</f>
        <v/>
      </c>
      <c r="H2406" s="3"/>
    </row>
    <row r="2407" spans="1:8" x14ac:dyDescent="0.3">
      <c r="A2407" t="str">
        <f>IF(C2407="","","Allievo "&amp;COUNTIF($C$2:C2407,C2407))</f>
        <v/>
      </c>
      <c r="H2407" s="3"/>
    </row>
    <row r="2408" spans="1:8" x14ac:dyDescent="0.3">
      <c r="A2408" t="str">
        <f>IF(C2408="","","Allievo "&amp;COUNTIF($C$2:C2408,C2408))</f>
        <v/>
      </c>
      <c r="H2408" s="3"/>
    </row>
    <row r="2409" spans="1:8" x14ac:dyDescent="0.3">
      <c r="A2409" t="str">
        <f>IF(C2409="","","Allievo "&amp;COUNTIF($C$2:C2409,C2409))</f>
        <v/>
      </c>
      <c r="H2409" s="3"/>
    </row>
    <row r="2410" spans="1:8" x14ac:dyDescent="0.3">
      <c r="A2410" t="str">
        <f>IF(C2410="","","Allievo "&amp;COUNTIF($C$2:C2410,C2410))</f>
        <v/>
      </c>
      <c r="H2410" s="3"/>
    </row>
    <row r="2411" spans="1:8" x14ac:dyDescent="0.3">
      <c r="A2411" t="str">
        <f>IF(C2411="","","Allievo "&amp;COUNTIF($C$2:C2411,C2411))</f>
        <v/>
      </c>
      <c r="H2411" s="3"/>
    </row>
    <row r="2412" spans="1:8" x14ac:dyDescent="0.3">
      <c r="A2412" t="str">
        <f>IF(C2412="","","Allievo "&amp;COUNTIF($C$2:C2412,C2412))</f>
        <v/>
      </c>
      <c r="H2412" s="3"/>
    </row>
    <row r="2413" spans="1:8" x14ac:dyDescent="0.3">
      <c r="A2413" t="str">
        <f>IF(C2413="","","Allievo "&amp;COUNTIF($C$2:C2413,C2413))</f>
        <v/>
      </c>
      <c r="H2413" s="3"/>
    </row>
    <row r="2414" spans="1:8" x14ac:dyDescent="0.3">
      <c r="A2414" t="str">
        <f>IF(C2414="","","Allievo "&amp;COUNTIF($C$2:C2414,C2414))</f>
        <v/>
      </c>
      <c r="H2414" s="3"/>
    </row>
    <row r="2415" spans="1:8" x14ac:dyDescent="0.3">
      <c r="A2415" t="str">
        <f>IF(C2415="","","Allievo "&amp;COUNTIF($C$2:C2415,C2415))</f>
        <v/>
      </c>
      <c r="H2415" s="3"/>
    </row>
    <row r="2416" spans="1:8" x14ac:dyDescent="0.3">
      <c r="A2416" t="str">
        <f>IF(C2416="","","Allievo "&amp;COUNTIF($C$2:C2416,C2416))</f>
        <v/>
      </c>
      <c r="H2416" s="3"/>
    </row>
    <row r="2417" spans="1:8" x14ac:dyDescent="0.3">
      <c r="A2417" t="str">
        <f>IF(C2417="","","Allievo "&amp;COUNTIF($C$2:C2417,C2417))</f>
        <v/>
      </c>
      <c r="H2417" s="3"/>
    </row>
    <row r="2418" spans="1:8" x14ac:dyDescent="0.3">
      <c r="A2418" t="str">
        <f>IF(C2418="","","Allievo "&amp;COUNTIF($C$2:C2418,C2418))</f>
        <v/>
      </c>
      <c r="H2418" s="3"/>
    </row>
    <row r="2419" spans="1:8" x14ac:dyDescent="0.3">
      <c r="A2419" t="str">
        <f>IF(C2419="","","Allievo "&amp;COUNTIF($C$2:C2419,C2419))</f>
        <v/>
      </c>
      <c r="H2419" s="3"/>
    </row>
    <row r="2420" spans="1:8" x14ac:dyDescent="0.3">
      <c r="A2420" t="str">
        <f>IF(C2420="","","Allievo "&amp;COUNTIF($C$2:C2420,C2420))</f>
        <v/>
      </c>
      <c r="H2420" s="3"/>
    </row>
    <row r="2421" spans="1:8" x14ac:dyDescent="0.3">
      <c r="A2421" t="str">
        <f>IF(C2421="","","Allievo "&amp;COUNTIF($C$2:C2421,C2421))</f>
        <v/>
      </c>
      <c r="H2421" s="3"/>
    </row>
    <row r="2422" spans="1:8" x14ac:dyDescent="0.3">
      <c r="A2422" t="str">
        <f>IF(C2422="","","Allievo "&amp;COUNTIF($C$2:C2422,C2422))</f>
        <v/>
      </c>
      <c r="H2422" s="3"/>
    </row>
    <row r="2423" spans="1:8" x14ac:dyDescent="0.3">
      <c r="A2423" t="str">
        <f>IF(C2423="","","Allievo "&amp;COUNTIF($C$2:C2423,C2423))</f>
        <v/>
      </c>
      <c r="H2423" s="3"/>
    </row>
    <row r="2424" spans="1:8" x14ac:dyDescent="0.3">
      <c r="A2424" t="str">
        <f>IF(C2424="","","Allievo "&amp;COUNTIF($C$2:C2424,C2424))</f>
        <v/>
      </c>
      <c r="H2424" s="3"/>
    </row>
    <row r="2425" spans="1:8" x14ac:dyDescent="0.3">
      <c r="A2425" t="str">
        <f>IF(C2425="","","Allievo "&amp;COUNTIF($C$2:C2425,C2425))</f>
        <v/>
      </c>
      <c r="H2425" s="3"/>
    </row>
    <row r="2426" spans="1:8" x14ac:dyDescent="0.3">
      <c r="A2426" t="str">
        <f>IF(C2426="","","Allievo "&amp;COUNTIF($C$2:C2426,C2426))</f>
        <v/>
      </c>
      <c r="H2426" s="3"/>
    </row>
    <row r="2427" spans="1:8" x14ac:dyDescent="0.3">
      <c r="A2427" t="str">
        <f>IF(C2427="","","Allievo "&amp;COUNTIF($C$2:C2427,C2427))</f>
        <v/>
      </c>
      <c r="H2427" s="3"/>
    </row>
    <row r="2428" spans="1:8" x14ac:dyDescent="0.3">
      <c r="A2428" t="str">
        <f>IF(C2428="","","Allievo "&amp;COUNTIF($C$2:C2428,C2428))</f>
        <v/>
      </c>
      <c r="H2428" s="3"/>
    </row>
    <row r="2429" spans="1:8" x14ac:dyDescent="0.3">
      <c r="A2429" t="str">
        <f>IF(C2429="","","Allievo "&amp;COUNTIF($C$2:C2429,C2429))</f>
        <v/>
      </c>
      <c r="H2429" s="3"/>
    </row>
    <row r="2430" spans="1:8" x14ac:dyDescent="0.3">
      <c r="A2430" t="str">
        <f>IF(C2430="","","Allievo "&amp;COUNTIF($C$2:C2430,C2430))</f>
        <v/>
      </c>
      <c r="H2430" s="3"/>
    </row>
    <row r="2431" spans="1:8" x14ac:dyDescent="0.3">
      <c r="A2431" t="str">
        <f>IF(C2431="","","Allievo "&amp;COUNTIF($C$2:C2431,C2431))</f>
        <v/>
      </c>
      <c r="H2431" s="3"/>
    </row>
    <row r="2432" spans="1:8" x14ac:dyDescent="0.3">
      <c r="A2432" t="str">
        <f>IF(C2432="","","Allievo "&amp;COUNTIF($C$2:C2432,C2432))</f>
        <v/>
      </c>
      <c r="H2432" s="3"/>
    </row>
    <row r="2433" spans="1:8" x14ac:dyDescent="0.3">
      <c r="A2433" t="str">
        <f>IF(C2433="","","Allievo "&amp;COUNTIF($C$2:C2433,C2433))</f>
        <v/>
      </c>
      <c r="H2433" s="3"/>
    </row>
    <row r="2434" spans="1:8" x14ac:dyDescent="0.3">
      <c r="A2434" t="str">
        <f>IF(C2434="","","Allievo "&amp;COUNTIF($C$2:C2434,C2434))</f>
        <v/>
      </c>
      <c r="H2434" s="3"/>
    </row>
    <row r="2435" spans="1:8" x14ac:dyDescent="0.3">
      <c r="A2435" t="str">
        <f>IF(C2435="","","Allievo "&amp;COUNTIF($C$2:C2435,C2435))</f>
        <v/>
      </c>
      <c r="H2435" s="3"/>
    </row>
    <row r="2436" spans="1:8" x14ac:dyDescent="0.3">
      <c r="A2436" t="str">
        <f>IF(C2436="","","Allievo "&amp;COUNTIF($C$2:C2436,C2436))</f>
        <v/>
      </c>
      <c r="H2436" s="3"/>
    </row>
    <row r="2437" spans="1:8" x14ac:dyDescent="0.3">
      <c r="A2437" t="str">
        <f>IF(C2437="","","Allievo "&amp;COUNTIF($C$2:C2437,C2437))</f>
        <v/>
      </c>
      <c r="H2437" s="3"/>
    </row>
    <row r="2438" spans="1:8" x14ac:dyDescent="0.3">
      <c r="A2438" t="str">
        <f>IF(C2438="","","Allievo "&amp;COUNTIF($C$2:C2438,C2438))</f>
        <v/>
      </c>
      <c r="H2438" s="3"/>
    </row>
    <row r="2439" spans="1:8" x14ac:dyDescent="0.3">
      <c r="A2439" t="str">
        <f>IF(C2439="","","Allievo "&amp;COUNTIF($C$2:C2439,C2439))</f>
        <v/>
      </c>
      <c r="H2439" s="3"/>
    </row>
    <row r="2440" spans="1:8" x14ac:dyDescent="0.3">
      <c r="A2440" t="str">
        <f>IF(C2440="","","Allievo "&amp;COUNTIF($C$2:C2440,C2440))</f>
        <v/>
      </c>
      <c r="H2440" s="3"/>
    </row>
    <row r="2441" spans="1:8" x14ac:dyDescent="0.3">
      <c r="A2441" t="str">
        <f>IF(C2441="","","Allievo "&amp;COUNTIF($C$2:C2441,C2441))</f>
        <v/>
      </c>
      <c r="H2441" s="3"/>
    </row>
    <row r="2442" spans="1:8" x14ac:dyDescent="0.3">
      <c r="A2442" t="str">
        <f>IF(C2442="","","Allievo "&amp;COUNTIF($C$2:C2442,C2442))</f>
        <v/>
      </c>
      <c r="H2442" s="3"/>
    </row>
    <row r="2443" spans="1:8" x14ac:dyDescent="0.3">
      <c r="A2443" t="str">
        <f>IF(C2443="","","Allievo "&amp;COUNTIF($C$2:C2443,C2443))</f>
        <v/>
      </c>
      <c r="H2443" s="3"/>
    </row>
    <row r="2444" spans="1:8" x14ac:dyDescent="0.3">
      <c r="A2444" t="str">
        <f>IF(C2444="","","Allievo "&amp;COUNTIF($C$2:C2444,C2444))</f>
        <v/>
      </c>
      <c r="H2444" s="3"/>
    </row>
    <row r="2445" spans="1:8" x14ac:dyDescent="0.3">
      <c r="A2445" t="str">
        <f>IF(C2445="","","Allievo "&amp;COUNTIF($C$2:C2445,C2445))</f>
        <v/>
      </c>
      <c r="H2445" s="3"/>
    </row>
    <row r="2446" spans="1:8" x14ac:dyDescent="0.3">
      <c r="A2446" t="str">
        <f>IF(C2446="","","Allievo "&amp;COUNTIF($C$2:C2446,C2446))</f>
        <v/>
      </c>
      <c r="H2446" s="3"/>
    </row>
    <row r="2447" spans="1:8" x14ac:dyDescent="0.3">
      <c r="A2447" t="str">
        <f>IF(C2447="","","Allievo "&amp;COUNTIF($C$2:C2447,C2447))</f>
        <v/>
      </c>
      <c r="H2447" s="3"/>
    </row>
    <row r="2448" spans="1:8" x14ac:dyDescent="0.3">
      <c r="A2448" t="str">
        <f>IF(C2448="","","Allievo "&amp;COUNTIF($C$2:C2448,C2448))</f>
        <v/>
      </c>
      <c r="H2448" s="3"/>
    </row>
    <row r="2449" spans="1:8" x14ac:dyDescent="0.3">
      <c r="A2449" t="str">
        <f>IF(C2449="","","Allievo "&amp;COUNTIF($C$2:C2449,C2449))</f>
        <v/>
      </c>
      <c r="H2449" s="3"/>
    </row>
    <row r="2450" spans="1:8" x14ac:dyDescent="0.3">
      <c r="A2450" t="str">
        <f>IF(C2450="","","Allievo "&amp;COUNTIF($C$2:C2450,C2450))</f>
        <v/>
      </c>
      <c r="H2450" s="3"/>
    </row>
    <row r="2451" spans="1:8" x14ac:dyDescent="0.3">
      <c r="A2451" t="str">
        <f>IF(C2451="","","Allievo "&amp;COUNTIF($C$2:C2451,C2451))</f>
        <v/>
      </c>
      <c r="H2451" s="3"/>
    </row>
    <row r="2452" spans="1:8" x14ac:dyDescent="0.3">
      <c r="A2452" t="str">
        <f>IF(C2452="","","Allievo "&amp;COUNTIF($C$2:C2452,C2452))</f>
        <v/>
      </c>
      <c r="H2452" s="3"/>
    </row>
    <row r="2453" spans="1:8" x14ac:dyDescent="0.3">
      <c r="A2453" t="str">
        <f>IF(C2453="","","Allievo "&amp;COUNTIF($C$2:C2453,C2453))</f>
        <v/>
      </c>
      <c r="H2453" s="3"/>
    </row>
    <row r="2454" spans="1:8" x14ac:dyDescent="0.3">
      <c r="A2454" t="str">
        <f>IF(C2454="","","Allievo "&amp;COUNTIF($C$2:C2454,C2454))</f>
        <v/>
      </c>
      <c r="H2454" s="3"/>
    </row>
    <row r="2455" spans="1:8" x14ac:dyDescent="0.3">
      <c r="A2455" t="str">
        <f>IF(C2455="","","Allievo "&amp;COUNTIF($C$2:C2455,C2455))</f>
        <v/>
      </c>
      <c r="H2455" s="3"/>
    </row>
    <row r="2456" spans="1:8" x14ac:dyDescent="0.3">
      <c r="A2456" t="str">
        <f>IF(C2456="","","Allievo "&amp;COUNTIF($C$2:C2456,C2456))</f>
        <v/>
      </c>
      <c r="H2456" s="3"/>
    </row>
    <row r="2457" spans="1:8" x14ac:dyDescent="0.3">
      <c r="A2457" t="str">
        <f>IF(C2457="","","Allievo "&amp;COUNTIF($C$2:C2457,C2457))</f>
        <v/>
      </c>
      <c r="H2457" s="3"/>
    </row>
    <row r="2458" spans="1:8" x14ac:dyDescent="0.3">
      <c r="A2458" t="str">
        <f>IF(C2458="","","Allievo "&amp;COUNTIF($C$2:C2458,C2458))</f>
        <v/>
      </c>
      <c r="H2458" s="3"/>
    </row>
    <row r="2459" spans="1:8" x14ac:dyDescent="0.3">
      <c r="A2459" t="str">
        <f>IF(C2459="","","Allievo "&amp;COUNTIF($C$2:C2459,C2459))</f>
        <v/>
      </c>
      <c r="H2459" s="3"/>
    </row>
    <row r="2460" spans="1:8" x14ac:dyDescent="0.3">
      <c r="A2460" t="str">
        <f>IF(C2460="","","Allievo "&amp;COUNTIF($C$2:C2460,C2460))</f>
        <v/>
      </c>
      <c r="H2460" s="3"/>
    </row>
    <row r="2461" spans="1:8" x14ac:dyDescent="0.3">
      <c r="A2461" t="str">
        <f>IF(C2461="","","Allievo "&amp;COUNTIF($C$2:C2461,C2461))</f>
        <v/>
      </c>
      <c r="H2461" s="3"/>
    </row>
    <row r="2462" spans="1:8" x14ac:dyDescent="0.3">
      <c r="A2462" t="str">
        <f>IF(C2462="","","Allievo "&amp;COUNTIF($C$2:C2462,C2462))</f>
        <v/>
      </c>
      <c r="H2462" s="3"/>
    </row>
    <row r="2463" spans="1:8" x14ac:dyDescent="0.3">
      <c r="A2463" t="str">
        <f>IF(C2463="","","Allievo "&amp;COUNTIF($C$2:C2463,C2463))</f>
        <v/>
      </c>
      <c r="H2463" s="3"/>
    </row>
    <row r="2464" spans="1:8" x14ac:dyDescent="0.3">
      <c r="A2464" t="str">
        <f>IF(C2464="","","Allievo "&amp;COUNTIF($C$2:C2464,C2464))</f>
        <v/>
      </c>
      <c r="H2464" s="3"/>
    </row>
    <row r="2465" spans="1:8" x14ac:dyDescent="0.3">
      <c r="A2465" t="str">
        <f>IF(C2465="","","Allievo "&amp;COUNTIF($C$2:C2465,C2465))</f>
        <v/>
      </c>
      <c r="H2465" s="3"/>
    </row>
    <row r="2466" spans="1:8" x14ac:dyDescent="0.3">
      <c r="A2466" t="str">
        <f>IF(C2466="","","Allievo "&amp;COUNTIF($C$2:C2466,C2466))</f>
        <v/>
      </c>
      <c r="H2466" s="3"/>
    </row>
    <row r="2467" spans="1:8" x14ac:dyDescent="0.3">
      <c r="A2467" t="str">
        <f>IF(C2467="","","Allievo "&amp;COUNTIF($C$2:C2467,C2467))</f>
        <v/>
      </c>
      <c r="H2467" s="3"/>
    </row>
    <row r="2468" spans="1:8" x14ac:dyDescent="0.3">
      <c r="A2468" t="str">
        <f>IF(C2468="","","Allievo "&amp;COUNTIF($C$2:C2468,C2468))</f>
        <v/>
      </c>
      <c r="H2468" s="3"/>
    </row>
    <row r="2469" spans="1:8" x14ac:dyDescent="0.3">
      <c r="A2469" t="str">
        <f>IF(C2469="","","Allievo "&amp;COUNTIF($C$2:C2469,C2469))</f>
        <v/>
      </c>
      <c r="H2469" s="3"/>
    </row>
    <row r="2470" spans="1:8" x14ac:dyDescent="0.3">
      <c r="A2470" t="str">
        <f>IF(C2470="","","Allievo "&amp;COUNTIF($C$2:C2470,C2470))</f>
        <v/>
      </c>
      <c r="H2470" s="3"/>
    </row>
    <row r="2471" spans="1:8" x14ac:dyDescent="0.3">
      <c r="A2471" t="str">
        <f>IF(C2471="","","Allievo "&amp;COUNTIF($C$2:C2471,C2471))</f>
        <v/>
      </c>
      <c r="H2471" s="3"/>
    </row>
    <row r="2472" spans="1:8" x14ac:dyDescent="0.3">
      <c r="A2472" t="str">
        <f>IF(C2472="","","Allievo "&amp;COUNTIF($C$2:C2472,C2472))</f>
        <v/>
      </c>
      <c r="H2472" s="3"/>
    </row>
    <row r="2473" spans="1:8" x14ac:dyDescent="0.3">
      <c r="A2473" t="str">
        <f>IF(C2473="","","Allievo "&amp;COUNTIF($C$2:C2473,C2473))</f>
        <v/>
      </c>
      <c r="H2473" s="3"/>
    </row>
    <row r="2474" spans="1:8" x14ac:dyDescent="0.3">
      <c r="A2474" t="str">
        <f>IF(C2474="","","Allievo "&amp;COUNTIF($C$2:C2474,C2474))</f>
        <v/>
      </c>
      <c r="H2474" s="3"/>
    </row>
    <row r="2475" spans="1:8" x14ac:dyDescent="0.3">
      <c r="A2475" t="str">
        <f>IF(C2475="","","Allievo "&amp;COUNTIF($C$2:C2475,C2475))</f>
        <v/>
      </c>
      <c r="H2475" s="3"/>
    </row>
    <row r="2476" spans="1:8" x14ac:dyDescent="0.3">
      <c r="A2476" t="str">
        <f>IF(C2476="","","Allievo "&amp;COUNTIF($C$2:C2476,C2476))</f>
        <v/>
      </c>
      <c r="H2476" s="3"/>
    </row>
    <row r="2477" spans="1:8" x14ac:dyDescent="0.3">
      <c r="A2477" t="str">
        <f>IF(C2477="","","Allievo "&amp;COUNTIF($C$2:C2477,C2477))</f>
        <v/>
      </c>
      <c r="H2477" s="3"/>
    </row>
    <row r="2478" spans="1:8" x14ac:dyDescent="0.3">
      <c r="A2478" t="str">
        <f>IF(C2478="","","Allievo "&amp;COUNTIF($C$2:C2478,C2478))</f>
        <v/>
      </c>
      <c r="H2478" s="3"/>
    </row>
    <row r="2479" spans="1:8" x14ac:dyDescent="0.3">
      <c r="A2479" t="str">
        <f>IF(C2479="","","Allievo "&amp;COUNTIF($C$2:C2479,C2479))</f>
        <v/>
      </c>
      <c r="H2479" s="3"/>
    </row>
    <row r="2480" spans="1:8" x14ac:dyDescent="0.3">
      <c r="A2480" t="str">
        <f>IF(C2480="","","Allievo "&amp;COUNTIF($C$2:C2480,C2480))</f>
        <v/>
      </c>
      <c r="H2480" s="3"/>
    </row>
    <row r="2481" spans="1:8" x14ac:dyDescent="0.3">
      <c r="A2481" t="str">
        <f>IF(C2481="","","Allievo "&amp;COUNTIF($C$2:C2481,C2481))</f>
        <v/>
      </c>
      <c r="H2481" s="3"/>
    </row>
    <row r="2482" spans="1:8" x14ac:dyDescent="0.3">
      <c r="A2482" t="str">
        <f>IF(C2482="","","Allievo "&amp;COUNTIF($C$2:C2482,C2482))</f>
        <v/>
      </c>
      <c r="H2482" s="3"/>
    </row>
    <row r="2483" spans="1:8" x14ac:dyDescent="0.3">
      <c r="A2483" t="str">
        <f>IF(C2483="","","Allievo "&amp;COUNTIF($C$2:C2483,C2483))</f>
        <v/>
      </c>
      <c r="H2483" s="3"/>
    </row>
    <row r="2484" spans="1:8" x14ac:dyDescent="0.3">
      <c r="A2484" t="str">
        <f>IF(C2484="","","Allievo "&amp;COUNTIF($C$2:C2484,C2484))</f>
        <v/>
      </c>
      <c r="H2484" s="3"/>
    </row>
    <row r="2485" spans="1:8" x14ac:dyDescent="0.3">
      <c r="A2485" t="str">
        <f>IF(C2485="","","Allievo "&amp;COUNTIF($C$2:C2485,C2485))</f>
        <v/>
      </c>
      <c r="H2485" s="3"/>
    </row>
    <row r="2486" spans="1:8" x14ac:dyDescent="0.3">
      <c r="A2486" t="str">
        <f>IF(C2486="","","Allievo "&amp;COUNTIF($C$2:C2486,C2486))</f>
        <v/>
      </c>
      <c r="H2486" s="3"/>
    </row>
    <row r="2487" spans="1:8" x14ac:dyDescent="0.3">
      <c r="A2487" t="str">
        <f>IF(C2487="","","Allievo "&amp;COUNTIF($C$2:C2487,C2487))</f>
        <v/>
      </c>
      <c r="H2487" s="3"/>
    </row>
    <row r="2488" spans="1:8" x14ac:dyDescent="0.3">
      <c r="A2488" t="str">
        <f>IF(C2488="","","Allievo "&amp;COUNTIF($C$2:C2488,C2488))</f>
        <v/>
      </c>
      <c r="H2488" s="3"/>
    </row>
    <row r="2489" spans="1:8" x14ac:dyDescent="0.3">
      <c r="A2489" t="str">
        <f>IF(C2489="","","Allievo "&amp;COUNTIF($C$2:C2489,C2489))</f>
        <v/>
      </c>
      <c r="H2489" s="3"/>
    </row>
    <row r="2490" spans="1:8" x14ac:dyDescent="0.3">
      <c r="A2490" t="str">
        <f>IF(C2490="","","Allievo "&amp;COUNTIF($C$2:C2490,C2490))</f>
        <v/>
      </c>
      <c r="H2490" s="3"/>
    </row>
    <row r="2491" spans="1:8" x14ac:dyDescent="0.3">
      <c r="A2491" t="str">
        <f>IF(C2491="","","Allievo "&amp;COUNTIF($C$2:C2491,C2491))</f>
        <v/>
      </c>
      <c r="H2491" s="3"/>
    </row>
    <row r="2492" spans="1:8" x14ac:dyDescent="0.3">
      <c r="A2492" t="str">
        <f>IF(C2492="","","Allievo "&amp;COUNTIF($C$2:C2492,C2492))</f>
        <v/>
      </c>
      <c r="H2492" s="3"/>
    </row>
    <row r="2493" spans="1:8" x14ac:dyDescent="0.3">
      <c r="A2493" t="str">
        <f>IF(C2493="","","Allievo "&amp;COUNTIF($C$2:C2493,C2493))</f>
        <v/>
      </c>
      <c r="H2493" s="3"/>
    </row>
    <row r="2494" spans="1:8" x14ac:dyDescent="0.3">
      <c r="A2494" t="str">
        <f>IF(C2494="","","Allievo "&amp;COUNTIF($C$2:C2494,C2494))</f>
        <v/>
      </c>
      <c r="H2494" s="3"/>
    </row>
    <row r="2495" spans="1:8" x14ac:dyDescent="0.3">
      <c r="A2495" t="str">
        <f>IF(C2495="","","Allievo "&amp;COUNTIF($C$2:C2495,C2495))</f>
        <v/>
      </c>
      <c r="H2495" s="3"/>
    </row>
    <row r="2496" spans="1:8" x14ac:dyDescent="0.3">
      <c r="A2496" t="str">
        <f>IF(C2496="","","Allievo "&amp;COUNTIF($C$2:C2496,C2496))</f>
        <v/>
      </c>
      <c r="H2496" s="3"/>
    </row>
    <row r="2497" spans="1:8" x14ac:dyDescent="0.3">
      <c r="A2497" t="str">
        <f>IF(C2497="","","Allievo "&amp;COUNTIF($C$2:C2497,C2497))</f>
        <v/>
      </c>
      <c r="H2497" s="3"/>
    </row>
    <row r="2498" spans="1:8" x14ac:dyDescent="0.3">
      <c r="A2498" t="str">
        <f>IF(C2498="","","Allievo "&amp;COUNTIF($C$2:C2498,C2498))</f>
        <v/>
      </c>
      <c r="H2498" s="3"/>
    </row>
    <row r="2499" spans="1:8" x14ac:dyDescent="0.3">
      <c r="A2499" t="str">
        <f>IF(C2499="","","Allievo "&amp;COUNTIF($C$2:C2499,C2499))</f>
        <v/>
      </c>
      <c r="H2499" s="3"/>
    </row>
    <row r="2500" spans="1:8" x14ac:dyDescent="0.3">
      <c r="A2500" t="str">
        <f>IF(C2500="","","Allievo "&amp;COUNTIF($C$2:C2500,C2500))</f>
        <v/>
      </c>
      <c r="H2500" s="3"/>
    </row>
    <row r="2501" spans="1:8" x14ac:dyDescent="0.3">
      <c r="A2501" t="str">
        <f>IF(C2501="","","Allievo "&amp;COUNTIF($C$2:C2501,C2501))</f>
        <v/>
      </c>
      <c r="H2501" s="3"/>
    </row>
    <row r="2502" spans="1:8" x14ac:dyDescent="0.3">
      <c r="A2502" t="str">
        <f>IF(C2502="","","Allievo "&amp;COUNTIF($C$2:C2502,C2502))</f>
        <v/>
      </c>
      <c r="H2502" s="3"/>
    </row>
    <row r="2503" spans="1:8" x14ac:dyDescent="0.3">
      <c r="A2503" t="str">
        <f>IF(C2503="","","Allievo "&amp;COUNTIF($C$2:C2503,C2503))</f>
        <v/>
      </c>
      <c r="H2503" s="3"/>
    </row>
    <row r="2504" spans="1:8" x14ac:dyDescent="0.3">
      <c r="A2504" t="str">
        <f>IF(C2504="","","Allievo "&amp;COUNTIF($C$2:C2504,C2504))</f>
        <v/>
      </c>
      <c r="H2504" s="3"/>
    </row>
    <row r="2505" spans="1:8" x14ac:dyDescent="0.3">
      <c r="A2505" t="str">
        <f>IF(C2505="","","Allievo "&amp;COUNTIF($C$2:C2505,C2505))</f>
        <v/>
      </c>
      <c r="H2505" s="3"/>
    </row>
    <row r="2506" spans="1:8" x14ac:dyDescent="0.3">
      <c r="A2506" t="str">
        <f>IF(C2506="","","Allievo "&amp;COUNTIF($C$2:C2506,C2506))</f>
        <v/>
      </c>
      <c r="H2506" s="3"/>
    </row>
    <row r="2507" spans="1:8" x14ac:dyDescent="0.3">
      <c r="A2507" t="str">
        <f>IF(C2507="","","Allievo "&amp;COUNTIF($C$2:C2507,C2507))</f>
        <v/>
      </c>
      <c r="H2507" s="3"/>
    </row>
    <row r="2508" spans="1:8" x14ac:dyDescent="0.3">
      <c r="A2508" t="str">
        <f>IF(C2508="","","Allievo "&amp;COUNTIF($C$2:C2508,C2508))</f>
        <v/>
      </c>
      <c r="H2508" s="3"/>
    </row>
    <row r="2509" spans="1:8" x14ac:dyDescent="0.3">
      <c r="A2509" t="str">
        <f>IF(C2509="","","Allievo "&amp;COUNTIF($C$2:C2509,C2509))</f>
        <v/>
      </c>
      <c r="H2509" s="3"/>
    </row>
    <row r="2510" spans="1:8" x14ac:dyDescent="0.3">
      <c r="A2510" t="str">
        <f>IF(C2510="","","Allievo "&amp;COUNTIF($C$2:C2510,C2510))</f>
        <v/>
      </c>
      <c r="H2510" s="3"/>
    </row>
    <row r="2511" spans="1:8" x14ac:dyDescent="0.3">
      <c r="A2511" t="str">
        <f>IF(C2511="","","Allievo "&amp;COUNTIF($C$2:C2511,C2511))</f>
        <v/>
      </c>
      <c r="H2511" s="3"/>
    </row>
    <row r="2512" spans="1:8" x14ac:dyDescent="0.3">
      <c r="A2512" t="str">
        <f>IF(C2512="","","Allievo "&amp;COUNTIF($C$2:C2512,C2512))</f>
        <v/>
      </c>
      <c r="H2512" s="3"/>
    </row>
    <row r="2513" spans="1:8" x14ac:dyDescent="0.3">
      <c r="A2513" t="str">
        <f>IF(C2513="","","Allievo "&amp;COUNTIF($C$2:C2513,C2513))</f>
        <v/>
      </c>
      <c r="H2513" s="3"/>
    </row>
    <row r="2514" spans="1:8" x14ac:dyDescent="0.3">
      <c r="A2514" t="str">
        <f>IF(C2514="","","Allievo "&amp;COUNTIF($C$2:C2514,C2514))</f>
        <v/>
      </c>
      <c r="H2514" s="3"/>
    </row>
    <row r="2515" spans="1:8" x14ac:dyDescent="0.3">
      <c r="A2515" t="str">
        <f>IF(C2515="","","Allievo "&amp;COUNTIF($C$2:C2515,C2515))</f>
        <v/>
      </c>
      <c r="H2515" s="3"/>
    </row>
    <row r="2516" spans="1:8" x14ac:dyDescent="0.3">
      <c r="A2516" t="str">
        <f>IF(C2516="","","Allievo "&amp;COUNTIF($C$2:C2516,C2516))</f>
        <v/>
      </c>
      <c r="H2516" s="3"/>
    </row>
    <row r="2517" spans="1:8" x14ac:dyDescent="0.3">
      <c r="A2517" t="str">
        <f>IF(C2517="","","Allievo "&amp;COUNTIF($C$2:C2517,C2517))</f>
        <v/>
      </c>
      <c r="H2517" s="3"/>
    </row>
    <row r="2518" spans="1:8" x14ac:dyDescent="0.3">
      <c r="A2518" t="str">
        <f>IF(C2518="","","Allievo "&amp;COUNTIF($C$2:C2518,C2518))</f>
        <v/>
      </c>
      <c r="H2518" s="3"/>
    </row>
    <row r="2519" spans="1:8" x14ac:dyDescent="0.3">
      <c r="A2519" t="str">
        <f>IF(C2519="","","Allievo "&amp;COUNTIF($C$2:C2519,C2519))</f>
        <v/>
      </c>
      <c r="H2519" s="3"/>
    </row>
    <row r="2520" spans="1:8" x14ac:dyDescent="0.3">
      <c r="A2520" t="str">
        <f>IF(C2520="","","Allievo "&amp;COUNTIF($C$2:C2520,C2520))</f>
        <v/>
      </c>
      <c r="H2520" s="3"/>
    </row>
    <row r="2521" spans="1:8" x14ac:dyDescent="0.3">
      <c r="A2521" t="str">
        <f>IF(C2521="","","Allievo "&amp;COUNTIF($C$2:C2521,C2521))</f>
        <v/>
      </c>
      <c r="H2521" s="3"/>
    </row>
    <row r="2522" spans="1:8" x14ac:dyDescent="0.3">
      <c r="A2522" t="str">
        <f>IF(C2522="","","Allievo "&amp;COUNTIF($C$2:C2522,C2522))</f>
        <v/>
      </c>
      <c r="H2522" s="3"/>
    </row>
    <row r="2523" spans="1:8" x14ac:dyDescent="0.3">
      <c r="A2523" t="str">
        <f>IF(C2523="","","Allievo "&amp;COUNTIF($C$2:C2523,C2523))</f>
        <v/>
      </c>
      <c r="H2523" s="3"/>
    </row>
    <row r="2524" spans="1:8" x14ac:dyDescent="0.3">
      <c r="A2524" t="str">
        <f>IF(C2524="","","Allievo "&amp;COUNTIF($C$2:C2524,C2524))</f>
        <v/>
      </c>
      <c r="H2524" s="3"/>
    </row>
    <row r="2525" spans="1:8" x14ac:dyDescent="0.3">
      <c r="A2525" t="str">
        <f>IF(C2525="","","Allievo "&amp;COUNTIF($C$2:C2525,C2525))</f>
        <v/>
      </c>
      <c r="H2525" s="3"/>
    </row>
    <row r="2526" spans="1:8" x14ac:dyDescent="0.3">
      <c r="A2526" t="str">
        <f>IF(C2526="","","Allievo "&amp;COUNTIF($C$2:C2526,C2526))</f>
        <v/>
      </c>
      <c r="H2526" s="3"/>
    </row>
    <row r="2527" spans="1:8" x14ac:dyDescent="0.3">
      <c r="A2527" t="str">
        <f>IF(C2527="","","Allievo "&amp;COUNTIF($C$2:C2527,C2527))</f>
        <v/>
      </c>
      <c r="H2527" s="3"/>
    </row>
    <row r="2528" spans="1:8" x14ac:dyDescent="0.3">
      <c r="A2528" t="str">
        <f>IF(C2528="","","Allievo "&amp;COUNTIF($C$2:C2528,C2528))</f>
        <v/>
      </c>
      <c r="H2528" s="3"/>
    </row>
    <row r="2529" spans="1:8" x14ac:dyDescent="0.3">
      <c r="A2529" t="str">
        <f>IF(C2529="","","Allievo "&amp;COUNTIF($C$2:C2529,C2529))</f>
        <v/>
      </c>
      <c r="H2529" s="3"/>
    </row>
    <row r="2530" spans="1:8" x14ac:dyDescent="0.3">
      <c r="A2530" t="str">
        <f>IF(C2530="","","Allievo "&amp;COUNTIF($C$2:C2530,C2530))</f>
        <v/>
      </c>
      <c r="H2530" s="3"/>
    </row>
    <row r="2531" spans="1:8" x14ac:dyDescent="0.3">
      <c r="A2531" t="str">
        <f>IF(C2531="","","Allievo "&amp;COUNTIF($C$2:C2531,C2531))</f>
        <v/>
      </c>
      <c r="H2531" s="3"/>
    </row>
    <row r="2532" spans="1:8" x14ac:dyDescent="0.3">
      <c r="A2532" t="str">
        <f>IF(C2532="","","Allievo "&amp;COUNTIF($C$2:C2532,C2532))</f>
        <v/>
      </c>
      <c r="H2532" s="3"/>
    </row>
    <row r="2533" spans="1:8" x14ac:dyDescent="0.3">
      <c r="A2533" t="str">
        <f>IF(C2533="","","Allievo "&amp;COUNTIF($C$2:C2533,C2533))</f>
        <v/>
      </c>
      <c r="H2533" s="3"/>
    </row>
    <row r="2534" spans="1:8" x14ac:dyDescent="0.3">
      <c r="A2534" t="str">
        <f>IF(C2534="","","Allievo "&amp;COUNTIF($C$2:C2534,C2534))</f>
        <v/>
      </c>
      <c r="H2534" s="3"/>
    </row>
    <row r="2535" spans="1:8" x14ac:dyDescent="0.3">
      <c r="A2535" t="str">
        <f>IF(C2535="","","Allievo "&amp;COUNTIF($C$2:C2535,C2535))</f>
        <v/>
      </c>
      <c r="H2535" s="3"/>
    </row>
    <row r="2536" spans="1:8" x14ac:dyDescent="0.3">
      <c r="A2536" t="str">
        <f>IF(C2536="","","Allievo "&amp;COUNTIF($C$2:C2536,C2536))</f>
        <v/>
      </c>
      <c r="H2536" s="3"/>
    </row>
    <row r="2537" spans="1:8" x14ac:dyDescent="0.3">
      <c r="A2537" t="str">
        <f>IF(C2537="","","Allievo "&amp;COUNTIF($C$2:C2537,C2537))</f>
        <v/>
      </c>
      <c r="H2537" s="3"/>
    </row>
    <row r="2538" spans="1:8" x14ac:dyDescent="0.3">
      <c r="A2538" t="str">
        <f>IF(C2538="","","Allievo "&amp;COUNTIF($C$2:C2538,C2538))</f>
        <v/>
      </c>
      <c r="H2538" s="3"/>
    </row>
    <row r="2539" spans="1:8" x14ac:dyDescent="0.3">
      <c r="A2539" t="str">
        <f>IF(C2539="","","Allievo "&amp;COUNTIF($C$2:C2539,C2539))</f>
        <v/>
      </c>
      <c r="H2539" s="3"/>
    </row>
    <row r="2540" spans="1:8" x14ac:dyDescent="0.3">
      <c r="A2540" t="str">
        <f>IF(C2540="","","Allievo "&amp;COUNTIF($C$2:C2540,C2540))</f>
        <v/>
      </c>
      <c r="H2540" s="3"/>
    </row>
    <row r="2541" spans="1:8" x14ac:dyDescent="0.3">
      <c r="A2541" t="str">
        <f>IF(C2541="","","Allievo "&amp;COUNTIF($C$2:C2541,C2541))</f>
        <v/>
      </c>
      <c r="H2541" s="3"/>
    </row>
    <row r="2542" spans="1:8" x14ac:dyDescent="0.3">
      <c r="A2542" t="str">
        <f>IF(C2542="","","Allievo "&amp;COUNTIF($C$2:C2542,C2542))</f>
        <v/>
      </c>
      <c r="H2542" s="3"/>
    </row>
    <row r="2543" spans="1:8" x14ac:dyDescent="0.3">
      <c r="A2543" t="str">
        <f>IF(C2543="","","Allievo "&amp;COUNTIF($C$2:C2543,C2543))</f>
        <v/>
      </c>
      <c r="H2543" s="3"/>
    </row>
    <row r="2544" spans="1:8" x14ac:dyDescent="0.3">
      <c r="A2544" t="str">
        <f>IF(C2544="","","Allievo "&amp;COUNTIF($C$2:C2544,C2544))</f>
        <v/>
      </c>
      <c r="H2544" s="3"/>
    </row>
    <row r="2545" spans="1:8" x14ac:dyDescent="0.3">
      <c r="A2545" t="str">
        <f>IF(C2545="","","Allievo "&amp;COUNTIF($C$2:C2545,C2545))</f>
        <v/>
      </c>
      <c r="H2545" s="3"/>
    </row>
    <row r="2546" spans="1:8" x14ac:dyDescent="0.3">
      <c r="A2546" t="str">
        <f>IF(C2546="","","Allievo "&amp;COUNTIF($C$2:C2546,C2546))</f>
        <v/>
      </c>
      <c r="H2546" s="3"/>
    </row>
    <row r="2547" spans="1:8" x14ac:dyDescent="0.3">
      <c r="A2547" t="str">
        <f>IF(C2547="","","Allievo "&amp;COUNTIF($C$2:C2547,C2547))</f>
        <v/>
      </c>
      <c r="H2547" s="3"/>
    </row>
    <row r="2548" spans="1:8" x14ac:dyDescent="0.3">
      <c r="A2548" t="str">
        <f>IF(C2548="","","Allievo "&amp;COUNTIF($C$2:C2548,C2548))</f>
        <v/>
      </c>
      <c r="H2548" s="3"/>
    </row>
    <row r="2549" spans="1:8" x14ac:dyDescent="0.3">
      <c r="A2549" t="str">
        <f>IF(C2549="","","Allievo "&amp;COUNTIF($C$2:C2549,C2549))</f>
        <v/>
      </c>
      <c r="H2549" s="3"/>
    </row>
    <row r="2550" spans="1:8" x14ac:dyDescent="0.3">
      <c r="A2550" t="str">
        <f>IF(C2550="","","Allievo "&amp;COUNTIF($C$2:C2550,C2550))</f>
        <v/>
      </c>
      <c r="H2550" s="3"/>
    </row>
    <row r="2551" spans="1:8" x14ac:dyDescent="0.3">
      <c r="A2551" t="str">
        <f>IF(C2551="","","Allievo "&amp;COUNTIF($C$2:C2551,C2551))</f>
        <v/>
      </c>
      <c r="H2551" s="3"/>
    </row>
    <row r="2552" spans="1:8" x14ac:dyDescent="0.3">
      <c r="A2552" t="str">
        <f>IF(C2552="","","Allievo "&amp;COUNTIF($C$2:C2552,C2552))</f>
        <v/>
      </c>
      <c r="H2552" s="3"/>
    </row>
    <row r="2553" spans="1:8" x14ac:dyDescent="0.3">
      <c r="A2553" t="str">
        <f>IF(C2553="","","Allievo "&amp;COUNTIF($C$2:C2553,C2553))</f>
        <v/>
      </c>
      <c r="H2553" s="3"/>
    </row>
    <row r="2554" spans="1:8" x14ac:dyDescent="0.3">
      <c r="A2554" t="str">
        <f>IF(C2554="","","Allievo "&amp;COUNTIF($C$2:C2554,C2554))</f>
        <v/>
      </c>
      <c r="H2554" s="3"/>
    </row>
    <row r="2555" spans="1:8" x14ac:dyDescent="0.3">
      <c r="A2555" t="str">
        <f>IF(C2555="","","Allievo "&amp;COUNTIF($C$2:C2555,C2555))</f>
        <v/>
      </c>
      <c r="H2555" s="3"/>
    </row>
    <row r="2556" spans="1:8" x14ac:dyDescent="0.3">
      <c r="A2556" t="str">
        <f>IF(C2556="","","Allievo "&amp;COUNTIF($C$2:C2556,C2556))</f>
        <v/>
      </c>
      <c r="H2556" s="3"/>
    </row>
    <row r="2557" spans="1:8" x14ac:dyDescent="0.3">
      <c r="A2557" t="str">
        <f>IF(C2557="","","Allievo "&amp;COUNTIF($C$2:C2557,C2557))</f>
        <v/>
      </c>
      <c r="H2557" s="3"/>
    </row>
    <row r="2558" spans="1:8" x14ac:dyDescent="0.3">
      <c r="A2558" t="str">
        <f>IF(C2558="","","Allievo "&amp;COUNTIF($C$2:C2558,C2558))</f>
        <v/>
      </c>
      <c r="H2558" s="3"/>
    </row>
    <row r="2559" spans="1:8" x14ac:dyDescent="0.3">
      <c r="A2559" t="str">
        <f>IF(C2559="","","Allievo "&amp;COUNTIF($C$2:C2559,C2559))</f>
        <v/>
      </c>
      <c r="H2559" s="3"/>
    </row>
    <row r="2560" spans="1:8" x14ac:dyDescent="0.3">
      <c r="A2560" t="str">
        <f>IF(C2560="","","Allievo "&amp;COUNTIF($C$2:C2560,C2560))</f>
        <v/>
      </c>
      <c r="H2560" s="3"/>
    </row>
    <row r="2561" spans="1:8" x14ac:dyDescent="0.3">
      <c r="A2561" t="str">
        <f>IF(C2561="","","Allievo "&amp;COUNTIF($C$2:C2561,C2561))</f>
        <v/>
      </c>
      <c r="H2561" s="3"/>
    </row>
    <row r="2562" spans="1:8" x14ac:dyDescent="0.3">
      <c r="A2562" t="str">
        <f>IF(C2562="","","Allievo "&amp;COUNTIF($C$2:C2562,C2562))</f>
        <v/>
      </c>
      <c r="H2562" s="3"/>
    </row>
    <row r="2563" spans="1:8" x14ac:dyDescent="0.3">
      <c r="A2563" t="str">
        <f>IF(C2563="","","Allievo "&amp;COUNTIF($C$2:C2563,C2563))</f>
        <v/>
      </c>
      <c r="H2563" s="3"/>
    </row>
    <row r="2564" spans="1:8" x14ac:dyDescent="0.3">
      <c r="A2564" t="str">
        <f>IF(C2564="","","Allievo "&amp;COUNTIF($C$2:C2564,C2564))</f>
        <v/>
      </c>
      <c r="H2564" s="3"/>
    </row>
    <row r="2565" spans="1:8" x14ac:dyDescent="0.3">
      <c r="A2565" t="str">
        <f>IF(C2565="","","Allievo "&amp;COUNTIF($C$2:C2565,C2565))</f>
        <v/>
      </c>
      <c r="H2565" s="3"/>
    </row>
    <row r="2566" spans="1:8" x14ac:dyDescent="0.3">
      <c r="A2566" t="str">
        <f>IF(C2566="","","Allievo "&amp;COUNTIF($C$2:C2566,C2566))</f>
        <v/>
      </c>
      <c r="H2566" s="3"/>
    </row>
    <row r="2567" spans="1:8" x14ac:dyDescent="0.3">
      <c r="A2567" t="str">
        <f>IF(C2567="","","Allievo "&amp;COUNTIF($C$2:C2567,C2567))</f>
        <v/>
      </c>
      <c r="H2567" s="3"/>
    </row>
    <row r="2568" spans="1:8" x14ac:dyDescent="0.3">
      <c r="A2568" t="str">
        <f>IF(C2568="","","Allievo "&amp;COUNTIF($C$2:C2568,C2568))</f>
        <v/>
      </c>
      <c r="H2568" s="3"/>
    </row>
    <row r="2569" spans="1:8" x14ac:dyDescent="0.3">
      <c r="A2569" t="str">
        <f>IF(C2569="","","Allievo "&amp;COUNTIF($C$2:C2569,C2569))</f>
        <v/>
      </c>
      <c r="H2569" s="3"/>
    </row>
    <row r="2570" spans="1:8" x14ac:dyDescent="0.3">
      <c r="A2570" t="str">
        <f>IF(C2570="","","Allievo "&amp;COUNTIF($C$2:C2570,C2570))</f>
        <v/>
      </c>
      <c r="H2570" s="3"/>
    </row>
    <row r="2571" spans="1:8" x14ac:dyDescent="0.3">
      <c r="A2571" t="str">
        <f>IF(C2571="","","Allievo "&amp;COUNTIF($C$2:C2571,C2571))</f>
        <v/>
      </c>
      <c r="H2571" s="3"/>
    </row>
    <row r="2572" spans="1:8" x14ac:dyDescent="0.3">
      <c r="A2572" t="str">
        <f>IF(C2572="","","Allievo "&amp;COUNTIF($C$2:C2572,C2572))</f>
        <v/>
      </c>
      <c r="H2572" s="3"/>
    </row>
    <row r="2573" spans="1:8" x14ac:dyDescent="0.3">
      <c r="A2573" t="str">
        <f>IF(C2573="","","Allievo "&amp;COUNTIF($C$2:C2573,C2573))</f>
        <v/>
      </c>
      <c r="H2573" s="3"/>
    </row>
    <row r="2574" spans="1:8" x14ac:dyDescent="0.3">
      <c r="A2574" t="str">
        <f>IF(C2574="","","Allievo "&amp;COUNTIF($C$2:C2574,C2574))</f>
        <v/>
      </c>
      <c r="H2574" s="3"/>
    </row>
    <row r="2575" spans="1:8" x14ac:dyDescent="0.3">
      <c r="A2575" t="str">
        <f>IF(C2575="","","Allievo "&amp;COUNTIF($C$2:C2575,C2575))</f>
        <v/>
      </c>
      <c r="H2575" s="3"/>
    </row>
    <row r="2576" spans="1:8" x14ac:dyDescent="0.3">
      <c r="A2576" t="str">
        <f>IF(C2576="","","Allievo "&amp;COUNTIF($C$2:C2576,C2576))</f>
        <v/>
      </c>
      <c r="H2576" s="3"/>
    </row>
    <row r="2577" spans="1:8" x14ac:dyDescent="0.3">
      <c r="A2577" t="str">
        <f>IF(C2577="","","Allievo "&amp;COUNTIF($C$2:C2577,C2577))</f>
        <v/>
      </c>
      <c r="H2577" s="3"/>
    </row>
    <row r="2578" spans="1:8" x14ac:dyDescent="0.3">
      <c r="A2578" t="str">
        <f>IF(C2578="","","Allievo "&amp;COUNTIF($C$2:C2578,C2578))</f>
        <v/>
      </c>
      <c r="H2578" s="3"/>
    </row>
    <row r="2579" spans="1:8" x14ac:dyDescent="0.3">
      <c r="A2579" t="str">
        <f>IF(C2579="","","Allievo "&amp;COUNTIF($C$2:C2579,C2579))</f>
        <v/>
      </c>
      <c r="H2579" s="3"/>
    </row>
    <row r="2580" spans="1:8" x14ac:dyDescent="0.3">
      <c r="A2580" t="str">
        <f>IF(C2580="","","Allievo "&amp;COUNTIF($C$2:C2580,C2580))</f>
        <v/>
      </c>
      <c r="H2580" s="3"/>
    </row>
    <row r="2581" spans="1:8" x14ac:dyDescent="0.3">
      <c r="A2581" t="str">
        <f>IF(C2581="","","Allievo "&amp;COUNTIF($C$2:C2581,C2581))</f>
        <v/>
      </c>
      <c r="H2581" s="3"/>
    </row>
    <row r="2582" spans="1:8" x14ac:dyDescent="0.3">
      <c r="A2582" t="str">
        <f>IF(C2582="","","Allievo "&amp;COUNTIF($C$2:C2582,C2582))</f>
        <v/>
      </c>
      <c r="H2582" s="3"/>
    </row>
    <row r="2583" spans="1:8" x14ac:dyDescent="0.3">
      <c r="A2583" t="str">
        <f>IF(C2583="","","Allievo "&amp;COUNTIF($C$2:C2583,C2583))</f>
        <v/>
      </c>
      <c r="H2583" s="3"/>
    </row>
    <row r="2584" spans="1:8" x14ac:dyDescent="0.3">
      <c r="A2584" t="str">
        <f>IF(C2584="","","Allievo "&amp;COUNTIF($C$2:C2584,C2584))</f>
        <v/>
      </c>
      <c r="H2584" s="3"/>
    </row>
    <row r="2585" spans="1:8" x14ac:dyDescent="0.3">
      <c r="A2585" t="str">
        <f>IF(C2585="","","Allievo "&amp;COUNTIF($C$2:C2585,C2585))</f>
        <v/>
      </c>
      <c r="H2585" s="3"/>
    </row>
    <row r="2586" spans="1:8" x14ac:dyDescent="0.3">
      <c r="A2586" t="str">
        <f>IF(C2586="","","Allievo "&amp;COUNTIF($C$2:C2586,C2586))</f>
        <v/>
      </c>
      <c r="H2586" s="3"/>
    </row>
    <row r="2587" spans="1:8" x14ac:dyDescent="0.3">
      <c r="A2587" t="str">
        <f>IF(C2587="","","Allievo "&amp;COUNTIF($C$2:C2587,C2587))</f>
        <v/>
      </c>
      <c r="H2587" s="3"/>
    </row>
    <row r="2588" spans="1:8" x14ac:dyDescent="0.3">
      <c r="A2588" t="str">
        <f>IF(C2588="","","Allievo "&amp;COUNTIF($C$2:C2588,C2588))</f>
        <v/>
      </c>
      <c r="H2588" s="3"/>
    </row>
    <row r="2589" spans="1:8" x14ac:dyDescent="0.3">
      <c r="A2589" t="str">
        <f>IF(C2589="","","Allievo "&amp;COUNTIF($C$2:C2589,C2589))</f>
        <v/>
      </c>
      <c r="H2589" s="3"/>
    </row>
    <row r="2590" spans="1:8" x14ac:dyDescent="0.3">
      <c r="A2590" t="str">
        <f>IF(C2590="","","Allievo "&amp;COUNTIF($C$2:C2590,C2590))</f>
        <v/>
      </c>
      <c r="H2590" s="3"/>
    </row>
    <row r="2591" spans="1:8" x14ac:dyDescent="0.3">
      <c r="A2591" t="str">
        <f>IF(C2591="","","Allievo "&amp;COUNTIF($C$2:C2591,C2591))</f>
        <v/>
      </c>
      <c r="H2591" s="3"/>
    </row>
    <row r="2592" spans="1:8" x14ac:dyDescent="0.3">
      <c r="A2592" t="str">
        <f>IF(C2592="","","Allievo "&amp;COUNTIF($C$2:C2592,C2592))</f>
        <v/>
      </c>
      <c r="H2592" s="3"/>
    </row>
    <row r="2593" spans="1:8" x14ac:dyDescent="0.3">
      <c r="A2593" t="str">
        <f>IF(C2593="","","Allievo "&amp;COUNTIF($C$2:C2593,C2593))</f>
        <v/>
      </c>
      <c r="H2593" s="3"/>
    </row>
    <row r="2594" spans="1:8" x14ac:dyDescent="0.3">
      <c r="A2594" t="str">
        <f>IF(C2594="","","Allievo "&amp;COUNTIF($C$2:C2594,C2594))</f>
        <v/>
      </c>
      <c r="H2594" s="3"/>
    </row>
    <row r="2595" spans="1:8" x14ac:dyDescent="0.3">
      <c r="A2595" t="str">
        <f>IF(C2595="","","Allievo "&amp;COUNTIF($C$2:C2595,C2595))</f>
        <v/>
      </c>
      <c r="H2595" s="3"/>
    </row>
    <row r="2596" spans="1:8" x14ac:dyDescent="0.3">
      <c r="A2596" t="str">
        <f>IF(C2596="","","Allievo "&amp;COUNTIF($C$2:C2596,C2596))</f>
        <v/>
      </c>
      <c r="H2596" s="3"/>
    </row>
    <row r="2597" spans="1:8" x14ac:dyDescent="0.3">
      <c r="A2597" t="str">
        <f>IF(C2597="","","Allievo "&amp;COUNTIF($C$2:C2597,C2597))</f>
        <v/>
      </c>
      <c r="H2597" s="3"/>
    </row>
    <row r="2598" spans="1:8" x14ac:dyDescent="0.3">
      <c r="A2598" t="str">
        <f>IF(C2598="","","Allievo "&amp;COUNTIF($C$2:C2598,C2598))</f>
        <v/>
      </c>
      <c r="H2598" s="3"/>
    </row>
    <row r="2599" spans="1:8" x14ac:dyDescent="0.3">
      <c r="A2599" t="str">
        <f>IF(C2599="","","Allievo "&amp;COUNTIF($C$2:C2599,C2599))</f>
        <v/>
      </c>
      <c r="H2599" s="3"/>
    </row>
    <row r="2600" spans="1:8" x14ac:dyDescent="0.3">
      <c r="A2600" t="str">
        <f>IF(C2600="","","Allievo "&amp;COUNTIF($C$2:C2600,C2600))</f>
        <v/>
      </c>
      <c r="H2600" s="3"/>
    </row>
    <row r="2601" spans="1:8" x14ac:dyDescent="0.3">
      <c r="A2601" t="str">
        <f>IF(C2601="","","Allievo "&amp;COUNTIF($C$2:C2601,C2601))</f>
        <v/>
      </c>
      <c r="H2601" s="3"/>
    </row>
    <row r="2602" spans="1:8" x14ac:dyDescent="0.3">
      <c r="A2602" t="str">
        <f>IF(C2602="","","Allievo "&amp;COUNTIF($C$2:C2602,C2602))</f>
        <v/>
      </c>
      <c r="H2602" s="3"/>
    </row>
    <row r="2603" spans="1:8" x14ac:dyDescent="0.3">
      <c r="A2603" t="str">
        <f>IF(C2603="","","Allievo "&amp;COUNTIF($C$2:C2603,C2603))</f>
        <v/>
      </c>
      <c r="H2603" s="3"/>
    </row>
    <row r="2604" spans="1:8" x14ac:dyDescent="0.3">
      <c r="A2604" t="str">
        <f>IF(C2604="","","Allievo "&amp;COUNTIF($C$2:C2604,C2604))</f>
        <v/>
      </c>
      <c r="H2604" s="3"/>
    </row>
    <row r="2605" spans="1:8" x14ac:dyDescent="0.3">
      <c r="A2605" t="str">
        <f>IF(C2605="","","Allievo "&amp;COUNTIF($C$2:C2605,C2605))</f>
        <v/>
      </c>
      <c r="H2605" s="3"/>
    </row>
    <row r="2606" spans="1:8" x14ac:dyDescent="0.3">
      <c r="A2606" t="str">
        <f>IF(C2606="","","Allievo "&amp;COUNTIF($C$2:C2606,C2606))</f>
        <v/>
      </c>
      <c r="H2606" s="3"/>
    </row>
    <row r="2607" spans="1:8" x14ac:dyDescent="0.3">
      <c r="A2607" t="str">
        <f>IF(C2607="","","Allievo "&amp;COUNTIF($C$2:C2607,C2607))</f>
        <v/>
      </c>
      <c r="H2607" s="3"/>
    </row>
    <row r="2608" spans="1:8" x14ac:dyDescent="0.3">
      <c r="A2608" t="str">
        <f>IF(C2608="","","Allievo "&amp;COUNTIF($C$2:C2608,C2608))</f>
        <v/>
      </c>
      <c r="H2608" s="3"/>
    </row>
    <row r="2609" spans="1:8" x14ac:dyDescent="0.3">
      <c r="A2609" t="str">
        <f>IF(C2609="","","Allievo "&amp;COUNTIF($C$2:C2609,C2609))</f>
        <v/>
      </c>
      <c r="H2609" s="3"/>
    </row>
    <row r="2610" spans="1:8" x14ac:dyDescent="0.3">
      <c r="A2610" t="str">
        <f>IF(C2610="","","Allievo "&amp;COUNTIF($C$2:C2610,C2610))</f>
        <v/>
      </c>
      <c r="H2610" s="3"/>
    </row>
    <row r="2611" spans="1:8" x14ac:dyDescent="0.3">
      <c r="A2611" t="str">
        <f>IF(C2611="","","Allievo "&amp;COUNTIF($C$2:C2611,C2611))</f>
        <v/>
      </c>
      <c r="H2611" s="3"/>
    </row>
    <row r="2612" spans="1:8" x14ac:dyDescent="0.3">
      <c r="A2612" t="str">
        <f>IF(C2612="","","Allievo "&amp;COUNTIF($C$2:C2612,C2612))</f>
        <v/>
      </c>
      <c r="H2612" s="3"/>
    </row>
    <row r="2613" spans="1:8" x14ac:dyDescent="0.3">
      <c r="A2613" t="str">
        <f>IF(C2613="","","Allievo "&amp;COUNTIF($C$2:C2613,C2613))</f>
        <v/>
      </c>
      <c r="H2613" s="3"/>
    </row>
    <row r="2614" spans="1:8" x14ac:dyDescent="0.3">
      <c r="A2614" t="str">
        <f>IF(C2614="","","Allievo "&amp;COUNTIF($C$2:C2614,C2614))</f>
        <v/>
      </c>
      <c r="H2614" s="3"/>
    </row>
    <row r="2615" spans="1:8" x14ac:dyDescent="0.3">
      <c r="A2615" t="str">
        <f>IF(C2615="","","Allievo "&amp;COUNTIF($C$2:C2615,C2615))</f>
        <v/>
      </c>
      <c r="H2615" s="3"/>
    </row>
    <row r="2616" spans="1:8" x14ac:dyDescent="0.3">
      <c r="A2616" t="str">
        <f>IF(C2616="","","Allievo "&amp;COUNTIF($C$2:C2616,C2616))</f>
        <v/>
      </c>
      <c r="H2616" s="3"/>
    </row>
    <row r="2617" spans="1:8" x14ac:dyDescent="0.3">
      <c r="A2617" t="str">
        <f>IF(C2617="","","Allievo "&amp;COUNTIF($C$2:C2617,C2617))</f>
        <v/>
      </c>
      <c r="H2617" s="3"/>
    </row>
    <row r="2618" spans="1:8" x14ac:dyDescent="0.3">
      <c r="A2618" t="str">
        <f>IF(C2618="","","Allievo "&amp;COUNTIF($C$2:C2618,C2618))</f>
        <v/>
      </c>
      <c r="H2618" s="3"/>
    </row>
    <row r="2619" spans="1:8" x14ac:dyDescent="0.3">
      <c r="A2619" t="str">
        <f>IF(C2619="","","Allievo "&amp;COUNTIF($C$2:C2619,C2619))</f>
        <v/>
      </c>
      <c r="H2619" s="3"/>
    </row>
    <row r="2620" spans="1:8" x14ac:dyDescent="0.3">
      <c r="A2620" t="str">
        <f>IF(C2620="","","Allievo "&amp;COUNTIF($C$2:C2620,C2620))</f>
        <v/>
      </c>
      <c r="H2620" s="3"/>
    </row>
    <row r="2621" spans="1:8" x14ac:dyDescent="0.3">
      <c r="A2621" t="str">
        <f>IF(C2621="","","Allievo "&amp;COUNTIF($C$2:C2621,C2621))</f>
        <v/>
      </c>
      <c r="H2621" s="3"/>
    </row>
    <row r="2622" spans="1:8" x14ac:dyDescent="0.3">
      <c r="A2622" t="str">
        <f>IF(C2622="","","Allievo "&amp;COUNTIF($C$2:C2622,C2622))</f>
        <v/>
      </c>
      <c r="H2622" s="3"/>
    </row>
    <row r="2623" spans="1:8" x14ac:dyDescent="0.3">
      <c r="A2623" t="str">
        <f>IF(C2623="","","Allievo "&amp;COUNTIF($C$2:C2623,C2623))</f>
        <v/>
      </c>
      <c r="H2623" s="3"/>
    </row>
    <row r="2624" spans="1:8" x14ac:dyDescent="0.3">
      <c r="A2624" t="str">
        <f>IF(C2624="","","Allievo "&amp;COUNTIF($C$2:C2624,C2624))</f>
        <v/>
      </c>
      <c r="H2624" s="3"/>
    </row>
    <row r="2625" spans="1:8" x14ac:dyDescent="0.3">
      <c r="A2625" t="str">
        <f>IF(C2625="","","Allievo "&amp;COUNTIF($C$2:C2625,C2625))</f>
        <v/>
      </c>
      <c r="H2625" s="3"/>
    </row>
    <row r="2626" spans="1:8" x14ac:dyDescent="0.3">
      <c r="A2626" t="str">
        <f>IF(C2626="","","Allievo "&amp;COUNTIF($C$2:C2626,C2626))</f>
        <v/>
      </c>
      <c r="H2626" s="3"/>
    </row>
    <row r="2627" spans="1:8" x14ac:dyDescent="0.3">
      <c r="A2627" t="str">
        <f>IF(C2627="","","Allievo "&amp;COUNTIF($C$2:C2627,C2627))</f>
        <v/>
      </c>
      <c r="H2627" s="3"/>
    </row>
    <row r="2628" spans="1:8" x14ac:dyDescent="0.3">
      <c r="A2628" t="str">
        <f>IF(C2628="","","Allievo "&amp;COUNTIF($C$2:C2628,C2628))</f>
        <v/>
      </c>
      <c r="H2628" s="3"/>
    </row>
    <row r="2629" spans="1:8" x14ac:dyDescent="0.3">
      <c r="A2629" t="str">
        <f>IF(C2629="","","Allievo "&amp;COUNTIF($C$2:C2629,C2629))</f>
        <v/>
      </c>
      <c r="H2629" s="3"/>
    </row>
    <row r="2630" spans="1:8" x14ac:dyDescent="0.3">
      <c r="A2630" t="str">
        <f>IF(C2630="","","Allievo "&amp;COUNTIF($C$2:C2630,C2630))</f>
        <v/>
      </c>
      <c r="H2630" s="3"/>
    </row>
    <row r="2631" spans="1:8" x14ac:dyDescent="0.3">
      <c r="A2631" t="str">
        <f>IF(C2631="","","Allievo "&amp;COUNTIF($C$2:C2631,C2631))</f>
        <v/>
      </c>
      <c r="H2631" s="3"/>
    </row>
    <row r="2632" spans="1:8" x14ac:dyDescent="0.3">
      <c r="A2632" t="str">
        <f>IF(C2632="","","Allievo "&amp;COUNTIF($C$2:C2632,C2632))</f>
        <v/>
      </c>
      <c r="H2632" s="3"/>
    </row>
    <row r="2633" spans="1:8" x14ac:dyDescent="0.3">
      <c r="A2633" t="str">
        <f>IF(C2633="","","Allievo "&amp;COUNTIF($C$2:C2633,C2633))</f>
        <v/>
      </c>
      <c r="H2633" s="3"/>
    </row>
    <row r="2634" spans="1:8" x14ac:dyDescent="0.3">
      <c r="A2634" t="str">
        <f>IF(C2634="","","Allievo "&amp;COUNTIF($C$2:C2634,C2634))</f>
        <v/>
      </c>
      <c r="H2634" s="3"/>
    </row>
    <row r="2635" spans="1:8" x14ac:dyDescent="0.3">
      <c r="A2635" t="str">
        <f>IF(C2635="","","Allievo "&amp;COUNTIF($C$2:C2635,C2635))</f>
        <v/>
      </c>
      <c r="H2635" s="3"/>
    </row>
    <row r="2636" spans="1:8" x14ac:dyDescent="0.3">
      <c r="A2636" t="str">
        <f>IF(C2636="","","Allievo "&amp;COUNTIF($C$2:C2636,C2636))</f>
        <v/>
      </c>
      <c r="H2636" s="3"/>
    </row>
    <row r="2637" spans="1:8" x14ac:dyDescent="0.3">
      <c r="A2637" t="str">
        <f>IF(C2637="","","Allievo "&amp;COUNTIF($C$2:C2637,C2637))</f>
        <v/>
      </c>
      <c r="H2637" s="3"/>
    </row>
    <row r="2638" spans="1:8" x14ac:dyDescent="0.3">
      <c r="A2638" t="str">
        <f>IF(C2638="","","Allievo "&amp;COUNTIF($C$2:C2638,C2638))</f>
        <v/>
      </c>
      <c r="H2638" s="3"/>
    </row>
    <row r="2639" spans="1:8" x14ac:dyDescent="0.3">
      <c r="A2639" t="str">
        <f>IF(C2639="","","Allievo "&amp;COUNTIF($C$2:C2639,C2639))</f>
        <v/>
      </c>
      <c r="H2639" s="3"/>
    </row>
    <row r="2640" spans="1:8" x14ac:dyDescent="0.3">
      <c r="A2640" t="str">
        <f>IF(C2640="","","Allievo "&amp;COUNTIF($C$2:C2640,C2640))</f>
        <v/>
      </c>
      <c r="H2640" s="3"/>
    </row>
    <row r="2641" spans="1:8" x14ac:dyDescent="0.3">
      <c r="A2641" t="str">
        <f>IF(C2641="","","Allievo "&amp;COUNTIF($C$2:C2641,C2641))</f>
        <v/>
      </c>
      <c r="H2641" s="3"/>
    </row>
    <row r="2642" spans="1:8" x14ac:dyDescent="0.3">
      <c r="A2642" t="str">
        <f>IF(C2642="","","Allievo "&amp;COUNTIF($C$2:C2642,C2642))</f>
        <v/>
      </c>
      <c r="H2642" s="3"/>
    </row>
    <row r="2643" spans="1:8" x14ac:dyDescent="0.3">
      <c r="A2643" t="str">
        <f>IF(C2643="","","Allievo "&amp;COUNTIF($C$2:C2643,C2643))</f>
        <v/>
      </c>
      <c r="H2643" s="3"/>
    </row>
    <row r="2644" spans="1:8" x14ac:dyDescent="0.3">
      <c r="A2644" t="str">
        <f>IF(C2644="","","Allievo "&amp;COUNTIF($C$2:C2644,C2644))</f>
        <v/>
      </c>
      <c r="H2644" s="3"/>
    </row>
    <row r="2645" spans="1:8" x14ac:dyDescent="0.3">
      <c r="A2645" t="str">
        <f>IF(C2645="","","Allievo "&amp;COUNTIF($C$2:C2645,C2645))</f>
        <v/>
      </c>
      <c r="H2645" s="3"/>
    </row>
    <row r="2646" spans="1:8" x14ac:dyDescent="0.3">
      <c r="A2646" t="str">
        <f>IF(C2646="","","Allievo "&amp;COUNTIF($C$2:C2646,C2646))</f>
        <v/>
      </c>
      <c r="H2646" s="3"/>
    </row>
    <row r="2647" spans="1:8" x14ac:dyDescent="0.3">
      <c r="A2647" t="str">
        <f>IF(C2647="","","Allievo "&amp;COUNTIF($C$2:C2647,C2647))</f>
        <v/>
      </c>
      <c r="H2647" s="3"/>
    </row>
    <row r="2648" spans="1:8" x14ac:dyDescent="0.3">
      <c r="A2648" t="str">
        <f>IF(C2648="","","Allievo "&amp;COUNTIF($C$2:C2648,C2648))</f>
        <v/>
      </c>
      <c r="H2648" s="3"/>
    </row>
    <row r="2649" spans="1:8" x14ac:dyDescent="0.3">
      <c r="A2649" t="str">
        <f>IF(C2649="","","Allievo "&amp;COUNTIF($C$2:C2649,C2649))</f>
        <v/>
      </c>
      <c r="H2649" s="3"/>
    </row>
    <row r="2650" spans="1:8" x14ac:dyDescent="0.3">
      <c r="A2650" t="str">
        <f>IF(C2650="","","Allievo "&amp;COUNTIF($C$2:C2650,C2650))</f>
        <v/>
      </c>
      <c r="H2650" s="3"/>
    </row>
    <row r="2651" spans="1:8" x14ac:dyDescent="0.3">
      <c r="A2651" t="str">
        <f>IF(C2651="","","Allievo "&amp;COUNTIF($C$2:C2651,C2651))</f>
        <v/>
      </c>
      <c r="H2651" s="3"/>
    </row>
    <row r="2652" spans="1:8" x14ac:dyDescent="0.3">
      <c r="A2652" t="str">
        <f>IF(C2652="","","Allievo "&amp;COUNTIF($C$2:C2652,C2652))</f>
        <v/>
      </c>
      <c r="H2652" s="3"/>
    </row>
    <row r="2653" spans="1:8" x14ac:dyDescent="0.3">
      <c r="A2653" t="str">
        <f>IF(C2653="","","Allievo "&amp;COUNTIF($C$2:C2653,C2653))</f>
        <v/>
      </c>
      <c r="H2653" s="3"/>
    </row>
    <row r="2654" spans="1:8" x14ac:dyDescent="0.3">
      <c r="A2654" t="str">
        <f>IF(C2654="","","Allievo "&amp;COUNTIF($C$2:C2654,C2654))</f>
        <v/>
      </c>
      <c r="H2654" s="3"/>
    </row>
    <row r="2655" spans="1:8" x14ac:dyDescent="0.3">
      <c r="A2655" t="str">
        <f>IF(C2655="","","Allievo "&amp;COUNTIF($C$2:C2655,C2655))</f>
        <v/>
      </c>
      <c r="H2655" s="3"/>
    </row>
    <row r="2656" spans="1:8" x14ac:dyDescent="0.3">
      <c r="A2656" t="str">
        <f>IF(C2656="","","Allievo "&amp;COUNTIF($C$2:C2656,C2656))</f>
        <v/>
      </c>
      <c r="H2656" s="3"/>
    </row>
    <row r="2657" spans="1:8" x14ac:dyDescent="0.3">
      <c r="A2657" t="str">
        <f>IF(C2657="","","Allievo "&amp;COUNTIF($C$2:C2657,C2657))</f>
        <v/>
      </c>
      <c r="H2657" s="3"/>
    </row>
    <row r="2658" spans="1:8" x14ac:dyDescent="0.3">
      <c r="A2658" t="str">
        <f>IF(C2658="","","Allievo "&amp;COUNTIF($C$2:C2658,C2658))</f>
        <v/>
      </c>
      <c r="H2658" s="3"/>
    </row>
    <row r="2659" spans="1:8" x14ac:dyDescent="0.3">
      <c r="A2659" t="str">
        <f>IF(C2659="","","Allievo "&amp;COUNTIF($C$2:C2659,C2659))</f>
        <v/>
      </c>
      <c r="H2659" s="3"/>
    </row>
    <row r="2660" spans="1:8" x14ac:dyDescent="0.3">
      <c r="A2660" t="str">
        <f>IF(C2660="","","Allievo "&amp;COUNTIF($C$2:C2660,C2660))</f>
        <v/>
      </c>
      <c r="H2660" s="3"/>
    </row>
    <row r="2661" spans="1:8" x14ac:dyDescent="0.3">
      <c r="A2661" t="str">
        <f>IF(C2661="","","Allievo "&amp;COUNTIF($C$2:C2661,C2661))</f>
        <v/>
      </c>
      <c r="H2661" s="3"/>
    </row>
    <row r="2662" spans="1:8" x14ac:dyDescent="0.3">
      <c r="A2662" t="str">
        <f>IF(C2662="","","Allievo "&amp;COUNTIF($C$2:C2662,C2662))</f>
        <v/>
      </c>
      <c r="H2662" s="3"/>
    </row>
    <row r="2663" spans="1:8" x14ac:dyDescent="0.3">
      <c r="A2663" t="str">
        <f>IF(C2663="","","Allievo "&amp;COUNTIF($C$2:C2663,C2663))</f>
        <v/>
      </c>
      <c r="H2663" s="3"/>
    </row>
    <row r="2664" spans="1:8" x14ac:dyDescent="0.3">
      <c r="A2664" t="str">
        <f>IF(C2664="","","Allievo "&amp;COUNTIF($C$2:C2664,C2664))</f>
        <v/>
      </c>
      <c r="H2664" s="3"/>
    </row>
    <row r="2665" spans="1:8" x14ac:dyDescent="0.3">
      <c r="A2665" t="str">
        <f>IF(C2665="","","Allievo "&amp;COUNTIF($C$2:C2665,C2665))</f>
        <v/>
      </c>
      <c r="H2665" s="3"/>
    </row>
    <row r="2666" spans="1:8" x14ac:dyDescent="0.3">
      <c r="A2666" t="str">
        <f>IF(C2666="","","Allievo "&amp;COUNTIF($C$2:C2666,C2666))</f>
        <v/>
      </c>
      <c r="H2666" s="3"/>
    </row>
    <row r="2667" spans="1:8" x14ac:dyDescent="0.3">
      <c r="A2667" t="str">
        <f>IF(C2667="","","Allievo "&amp;COUNTIF($C$2:C2667,C2667))</f>
        <v/>
      </c>
      <c r="H2667" s="3"/>
    </row>
    <row r="2668" spans="1:8" x14ac:dyDescent="0.3">
      <c r="A2668" t="str">
        <f>IF(C2668="","","Allievo "&amp;COUNTIF($C$2:C2668,C2668))</f>
        <v/>
      </c>
      <c r="H2668" s="3"/>
    </row>
    <row r="2669" spans="1:8" x14ac:dyDescent="0.3">
      <c r="A2669" t="str">
        <f>IF(C2669="","","Allievo "&amp;COUNTIF($C$2:C2669,C2669))</f>
        <v/>
      </c>
      <c r="H2669" s="3"/>
    </row>
    <row r="2670" spans="1:8" x14ac:dyDescent="0.3">
      <c r="A2670" t="str">
        <f>IF(C2670="","","Allievo "&amp;COUNTIF($C$2:C2670,C2670))</f>
        <v/>
      </c>
      <c r="H2670" s="3"/>
    </row>
    <row r="2671" spans="1:8" x14ac:dyDescent="0.3">
      <c r="A2671" t="str">
        <f>IF(C2671="","","Allievo "&amp;COUNTIF($C$2:C2671,C2671))</f>
        <v/>
      </c>
      <c r="H2671" s="3"/>
    </row>
    <row r="2672" spans="1:8" x14ac:dyDescent="0.3">
      <c r="A2672" t="str">
        <f>IF(C2672="","","Allievo "&amp;COUNTIF($C$2:C2672,C2672))</f>
        <v/>
      </c>
      <c r="H2672" s="3"/>
    </row>
    <row r="2673" spans="1:8" x14ac:dyDescent="0.3">
      <c r="A2673" t="str">
        <f>IF(C2673="","","Allievo "&amp;COUNTIF($C$2:C2673,C2673))</f>
        <v/>
      </c>
      <c r="H2673" s="3"/>
    </row>
    <row r="2674" spans="1:8" x14ac:dyDescent="0.3">
      <c r="A2674" t="str">
        <f>IF(C2674="","","Allievo "&amp;COUNTIF($C$2:C2674,C2674))</f>
        <v/>
      </c>
      <c r="H2674" s="3"/>
    </row>
    <row r="2675" spans="1:8" x14ac:dyDescent="0.3">
      <c r="A2675" t="str">
        <f>IF(C2675="","","Allievo "&amp;COUNTIF($C$2:C2675,C2675))</f>
        <v/>
      </c>
      <c r="H2675" s="3"/>
    </row>
    <row r="2676" spans="1:8" x14ac:dyDescent="0.3">
      <c r="A2676" t="str">
        <f>IF(C2676="","","Allievo "&amp;COUNTIF($C$2:C2676,C2676))</f>
        <v/>
      </c>
      <c r="H2676" s="3"/>
    </row>
    <row r="2677" spans="1:8" x14ac:dyDescent="0.3">
      <c r="A2677" t="str">
        <f>IF(C2677="","","Allievo "&amp;COUNTIF($C$2:C2677,C2677))</f>
        <v/>
      </c>
      <c r="H2677" s="3"/>
    </row>
    <row r="2678" spans="1:8" x14ac:dyDescent="0.3">
      <c r="A2678" t="str">
        <f>IF(C2678="","","Allievo "&amp;COUNTIF($C$2:C2678,C2678))</f>
        <v/>
      </c>
      <c r="H2678" s="3"/>
    </row>
    <row r="2679" spans="1:8" x14ac:dyDescent="0.3">
      <c r="A2679" t="str">
        <f>IF(C2679="","","Allievo "&amp;COUNTIF($C$2:C2679,C2679))</f>
        <v/>
      </c>
      <c r="H2679" s="3"/>
    </row>
    <row r="2680" spans="1:8" x14ac:dyDescent="0.3">
      <c r="A2680" t="str">
        <f>IF(C2680="","","Allievo "&amp;COUNTIF($C$2:C2680,C2680))</f>
        <v/>
      </c>
      <c r="H2680" s="3"/>
    </row>
    <row r="2681" spans="1:8" x14ac:dyDescent="0.3">
      <c r="A2681" t="str">
        <f>IF(C2681="","","Allievo "&amp;COUNTIF($C$2:C2681,C2681))</f>
        <v/>
      </c>
      <c r="H2681" s="3"/>
    </row>
    <row r="2682" spans="1:8" x14ac:dyDescent="0.3">
      <c r="A2682" t="str">
        <f>IF(C2682="","","Allievo "&amp;COUNTIF($C$2:C2682,C2682))</f>
        <v/>
      </c>
      <c r="H2682" s="3"/>
    </row>
    <row r="2683" spans="1:8" x14ac:dyDescent="0.3">
      <c r="A2683" t="str">
        <f>IF(C2683="","","Allievo "&amp;COUNTIF($C$2:C2683,C2683))</f>
        <v/>
      </c>
      <c r="H2683" s="3"/>
    </row>
    <row r="2684" spans="1:8" x14ac:dyDescent="0.3">
      <c r="A2684" t="str">
        <f>IF(C2684="","","Allievo "&amp;COUNTIF($C$2:C2684,C2684))</f>
        <v/>
      </c>
      <c r="H2684" s="3"/>
    </row>
    <row r="2685" spans="1:8" x14ac:dyDescent="0.3">
      <c r="A2685" t="str">
        <f>IF(C2685="","","Allievo "&amp;COUNTIF($C$2:C2685,C2685))</f>
        <v/>
      </c>
      <c r="H2685" s="3"/>
    </row>
    <row r="2686" spans="1:8" x14ac:dyDescent="0.3">
      <c r="A2686" t="str">
        <f>IF(C2686="","","Allievo "&amp;COUNTIF($C$2:C2686,C2686))</f>
        <v/>
      </c>
      <c r="H2686" s="3"/>
    </row>
    <row r="2687" spans="1:8" x14ac:dyDescent="0.3">
      <c r="A2687" t="str">
        <f>IF(C2687="","","Allievo "&amp;COUNTIF($C$2:C2687,C2687))</f>
        <v/>
      </c>
      <c r="H2687" s="3"/>
    </row>
    <row r="2688" spans="1:8" x14ac:dyDescent="0.3">
      <c r="A2688" t="str">
        <f>IF(C2688="","","Allievo "&amp;COUNTIF($C$2:C2688,C2688))</f>
        <v/>
      </c>
      <c r="H2688" s="3"/>
    </row>
    <row r="2689" spans="1:8" x14ac:dyDescent="0.3">
      <c r="A2689" t="str">
        <f>IF(C2689="","","Allievo "&amp;COUNTIF($C$2:C2689,C2689))</f>
        <v/>
      </c>
      <c r="H2689" s="3"/>
    </row>
    <row r="2690" spans="1:8" x14ac:dyDescent="0.3">
      <c r="A2690" t="str">
        <f>IF(C2690="","","Allievo "&amp;COUNTIF($C$2:C2690,C2690))</f>
        <v/>
      </c>
      <c r="H2690" s="3"/>
    </row>
    <row r="2691" spans="1:8" x14ac:dyDescent="0.3">
      <c r="A2691" t="str">
        <f>IF(C2691="","","Allievo "&amp;COUNTIF($C$2:C2691,C2691))</f>
        <v/>
      </c>
      <c r="H2691" s="3"/>
    </row>
    <row r="2692" spans="1:8" x14ac:dyDescent="0.3">
      <c r="A2692" t="str">
        <f>IF(C2692="","","Allievo "&amp;COUNTIF($C$2:C2692,C2692))</f>
        <v/>
      </c>
      <c r="H2692" s="3"/>
    </row>
    <row r="2693" spans="1:8" x14ac:dyDescent="0.3">
      <c r="A2693" t="str">
        <f>IF(C2693="","","Allievo "&amp;COUNTIF($C$2:C2693,C2693))</f>
        <v/>
      </c>
      <c r="H2693" s="3"/>
    </row>
    <row r="2694" spans="1:8" x14ac:dyDescent="0.3">
      <c r="A2694" t="str">
        <f>IF(C2694="","","Allievo "&amp;COUNTIF($C$2:C2694,C2694))</f>
        <v/>
      </c>
      <c r="H2694" s="3"/>
    </row>
    <row r="2695" spans="1:8" x14ac:dyDescent="0.3">
      <c r="A2695" t="str">
        <f>IF(C2695="","","Allievo "&amp;COUNTIF($C$2:C2695,C2695))</f>
        <v/>
      </c>
      <c r="H2695" s="3"/>
    </row>
    <row r="2696" spans="1:8" x14ac:dyDescent="0.3">
      <c r="A2696" t="str">
        <f>IF(C2696="","","Allievo "&amp;COUNTIF($C$2:C2696,C2696))</f>
        <v/>
      </c>
      <c r="H2696" s="3"/>
    </row>
    <row r="2697" spans="1:8" x14ac:dyDescent="0.3">
      <c r="A2697" t="str">
        <f>IF(C2697="","","Allievo "&amp;COUNTIF($C$2:C2697,C2697))</f>
        <v/>
      </c>
      <c r="H2697" s="3"/>
    </row>
    <row r="2698" spans="1:8" x14ac:dyDescent="0.3">
      <c r="A2698" t="str">
        <f>IF(C2698="","","Allievo "&amp;COUNTIF($C$2:C2698,C2698))</f>
        <v/>
      </c>
      <c r="H2698" s="3"/>
    </row>
    <row r="2699" spans="1:8" x14ac:dyDescent="0.3">
      <c r="A2699" t="str">
        <f>IF(C2699="","","Allievo "&amp;COUNTIF($C$2:C2699,C2699))</f>
        <v/>
      </c>
      <c r="H2699" s="3"/>
    </row>
    <row r="2700" spans="1:8" x14ac:dyDescent="0.3">
      <c r="A2700" t="str">
        <f>IF(C2700="","","Allievo "&amp;COUNTIF($C$2:C2700,C2700))</f>
        <v/>
      </c>
      <c r="H2700" s="3"/>
    </row>
    <row r="2701" spans="1:8" x14ac:dyDescent="0.3">
      <c r="A2701" t="str">
        <f>IF(C2701="","","Allievo "&amp;COUNTIF($C$2:C2701,C2701))</f>
        <v/>
      </c>
      <c r="H2701" s="3"/>
    </row>
    <row r="2702" spans="1:8" x14ac:dyDescent="0.3">
      <c r="A2702" t="str">
        <f>IF(C2702="","","Allievo "&amp;COUNTIF($C$2:C2702,C2702))</f>
        <v/>
      </c>
      <c r="H2702" s="3"/>
    </row>
    <row r="2703" spans="1:8" x14ac:dyDescent="0.3">
      <c r="A2703" t="str">
        <f>IF(C2703="","","Allievo "&amp;COUNTIF($C$2:C2703,C2703))</f>
        <v/>
      </c>
      <c r="H2703" s="3"/>
    </row>
    <row r="2704" spans="1:8" x14ac:dyDescent="0.3">
      <c r="A2704" t="str">
        <f>IF(C2704="","","Allievo "&amp;COUNTIF($C$2:C2704,C2704))</f>
        <v/>
      </c>
      <c r="H2704" s="3"/>
    </row>
    <row r="2705" spans="1:8" x14ac:dyDescent="0.3">
      <c r="A2705" t="str">
        <f>IF(C2705="","","Allievo "&amp;COUNTIF($C$2:C2705,C2705))</f>
        <v/>
      </c>
      <c r="H2705" s="3"/>
    </row>
    <row r="2706" spans="1:8" x14ac:dyDescent="0.3">
      <c r="A2706" t="str">
        <f>IF(C2706="","","Allievo "&amp;COUNTIF($C$2:C2706,C2706))</f>
        <v/>
      </c>
      <c r="H2706" s="3"/>
    </row>
    <row r="2707" spans="1:8" x14ac:dyDescent="0.3">
      <c r="A2707" t="str">
        <f>IF(C2707="","","Allievo "&amp;COUNTIF($C$2:C2707,C2707))</f>
        <v/>
      </c>
      <c r="H2707" s="3"/>
    </row>
    <row r="2708" spans="1:8" x14ac:dyDescent="0.3">
      <c r="A2708" t="str">
        <f>IF(C2708="","","Allievo "&amp;COUNTIF($C$2:C2708,C2708))</f>
        <v/>
      </c>
      <c r="H2708" s="3"/>
    </row>
    <row r="2709" spans="1:8" x14ac:dyDescent="0.3">
      <c r="A2709" t="str">
        <f>IF(C2709="","","Allievo "&amp;COUNTIF($C$2:C2709,C2709))</f>
        <v/>
      </c>
      <c r="H2709" s="3"/>
    </row>
    <row r="2710" spans="1:8" x14ac:dyDescent="0.3">
      <c r="A2710" t="str">
        <f>IF(C2710="","","Allievo "&amp;COUNTIF($C$2:C2710,C2710))</f>
        <v/>
      </c>
      <c r="H2710" s="3"/>
    </row>
    <row r="2711" spans="1:8" x14ac:dyDescent="0.3">
      <c r="A2711" t="str">
        <f>IF(C2711="","","Allievo "&amp;COUNTIF($C$2:C2711,C2711))</f>
        <v/>
      </c>
      <c r="H2711" s="3"/>
    </row>
    <row r="2712" spans="1:8" x14ac:dyDescent="0.3">
      <c r="A2712" t="str">
        <f>IF(C2712="","","Allievo "&amp;COUNTIF($C$2:C2712,C2712))</f>
        <v/>
      </c>
      <c r="H2712" s="3"/>
    </row>
    <row r="2713" spans="1:8" x14ac:dyDescent="0.3">
      <c r="A2713" t="str">
        <f>IF(C2713="","","Allievo "&amp;COUNTIF($C$2:C2713,C2713))</f>
        <v/>
      </c>
      <c r="H2713" s="3"/>
    </row>
    <row r="2714" spans="1:8" x14ac:dyDescent="0.3">
      <c r="A2714" t="str">
        <f>IF(C2714="","","Allievo "&amp;COUNTIF($C$2:C2714,C2714))</f>
        <v/>
      </c>
      <c r="H2714" s="3"/>
    </row>
    <row r="2715" spans="1:8" x14ac:dyDescent="0.3">
      <c r="A2715" t="str">
        <f>IF(C2715="","","Allievo "&amp;COUNTIF($C$2:C2715,C2715))</f>
        <v/>
      </c>
      <c r="H2715" s="3"/>
    </row>
    <row r="2716" spans="1:8" x14ac:dyDescent="0.3">
      <c r="A2716" t="str">
        <f>IF(C2716="","","Allievo "&amp;COUNTIF($C$2:C2716,C2716))</f>
        <v/>
      </c>
      <c r="H2716" s="3"/>
    </row>
    <row r="2717" spans="1:8" x14ac:dyDescent="0.3">
      <c r="A2717" t="str">
        <f>IF(C2717="","","Allievo "&amp;COUNTIF($C$2:C2717,C2717))</f>
        <v/>
      </c>
      <c r="H2717" s="3"/>
    </row>
    <row r="2718" spans="1:8" x14ac:dyDescent="0.3">
      <c r="A2718" t="str">
        <f>IF(C2718="","","Allievo "&amp;COUNTIF($C$2:C2718,C2718))</f>
        <v/>
      </c>
      <c r="H2718" s="3"/>
    </row>
    <row r="2719" spans="1:8" x14ac:dyDescent="0.3">
      <c r="A2719" t="str">
        <f>IF(C2719="","","Allievo "&amp;COUNTIF($C$2:C2719,C2719))</f>
        <v/>
      </c>
      <c r="H2719" s="3"/>
    </row>
    <row r="2720" spans="1:8" x14ac:dyDescent="0.3">
      <c r="A2720" t="str">
        <f>IF(C2720="","","Allievo "&amp;COUNTIF($C$2:C2720,C2720))</f>
        <v/>
      </c>
      <c r="H2720" s="3"/>
    </row>
    <row r="2721" spans="1:8" x14ac:dyDescent="0.3">
      <c r="A2721" t="str">
        <f>IF(C2721="","","Allievo "&amp;COUNTIF($C$2:C2721,C2721))</f>
        <v/>
      </c>
      <c r="H2721" s="3"/>
    </row>
    <row r="2722" spans="1:8" x14ac:dyDescent="0.3">
      <c r="A2722" t="str">
        <f>IF(C2722="","","Allievo "&amp;COUNTIF($C$2:C2722,C2722))</f>
        <v/>
      </c>
      <c r="H2722" s="3"/>
    </row>
    <row r="2723" spans="1:8" x14ac:dyDescent="0.3">
      <c r="A2723" t="str">
        <f>IF(C2723="","","Allievo "&amp;COUNTIF($C$2:C2723,C2723))</f>
        <v/>
      </c>
      <c r="H2723" s="3"/>
    </row>
    <row r="2724" spans="1:8" x14ac:dyDescent="0.3">
      <c r="A2724" t="str">
        <f>IF(C2724="","","Allievo "&amp;COUNTIF($C$2:C2724,C2724))</f>
        <v/>
      </c>
      <c r="H2724" s="3"/>
    </row>
    <row r="2725" spans="1:8" x14ac:dyDescent="0.3">
      <c r="A2725" t="str">
        <f>IF(C2725="","","Allievo "&amp;COUNTIF($C$2:C2725,C2725))</f>
        <v/>
      </c>
      <c r="H2725" s="3"/>
    </row>
    <row r="2726" spans="1:8" x14ac:dyDescent="0.3">
      <c r="A2726" t="str">
        <f>IF(C2726="","","Allievo "&amp;COUNTIF($C$2:C2726,C2726))</f>
        <v/>
      </c>
      <c r="H2726" s="3"/>
    </row>
    <row r="2727" spans="1:8" x14ac:dyDescent="0.3">
      <c r="A2727" t="str">
        <f>IF(C2727="","","Allievo "&amp;COUNTIF($C$2:C2727,C2727))</f>
        <v/>
      </c>
      <c r="H2727" s="3"/>
    </row>
    <row r="2728" spans="1:8" x14ac:dyDescent="0.3">
      <c r="A2728" t="str">
        <f>IF(C2728="","","Allievo "&amp;COUNTIF($C$2:C2728,C2728))</f>
        <v/>
      </c>
      <c r="H2728" s="3"/>
    </row>
    <row r="2729" spans="1:8" x14ac:dyDescent="0.3">
      <c r="A2729" t="str">
        <f>IF(C2729="","","Allievo "&amp;COUNTIF($C$2:C2729,C2729))</f>
        <v/>
      </c>
      <c r="H2729" s="3"/>
    </row>
    <row r="2730" spans="1:8" x14ac:dyDescent="0.3">
      <c r="A2730" t="str">
        <f>IF(C2730="","","Allievo "&amp;COUNTIF($C$2:C2730,C2730))</f>
        <v/>
      </c>
      <c r="H2730" s="3"/>
    </row>
    <row r="2731" spans="1:8" x14ac:dyDescent="0.3">
      <c r="A2731" t="str">
        <f>IF(C2731="","","Allievo "&amp;COUNTIF($C$2:C2731,C2731))</f>
        <v/>
      </c>
      <c r="H2731" s="3"/>
    </row>
    <row r="2732" spans="1:8" x14ac:dyDescent="0.3">
      <c r="A2732" t="str">
        <f>IF(C2732="","","Allievo "&amp;COUNTIF($C$2:C2732,C2732))</f>
        <v/>
      </c>
      <c r="H2732" s="3"/>
    </row>
    <row r="2733" spans="1:8" x14ac:dyDescent="0.3">
      <c r="A2733" t="str">
        <f>IF(C2733="","","Allievo "&amp;COUNTIF($C$2:C2733,C2733))</f>
        <v/>
      </c>
      <c r="H2733" s="3"/>
    </row>
    <row r="2734" spans="1:8" x14ac:dyDescent="0.3">
      <c r="A2734" t="str">
        <f>IF(C2734="","","Allievo "&amp;COUNTIF($C$2:C2734,C2734))</f>
        <v/>
      </c>
      <c r="H2734" s="3"/>
    </row>
    <row r="2735" spans="1:8" x14ac:dyDescent="0.3">
      <c r="A2735" t="str">
        <f>IF(C2735="","","Allievo "&amp;COUNTIF($C$2:C2735,C2735))</f>
        <v/>
      </c>
      <c r="H2735" s="3"/>
    </row>
    <row r="2736" spans="1:8" x14ac:dyDescent="0.3">
      <c r="A2736" t="str">
        <f>IF(C2736="","","Allievo "&amp;COUNTIF($C$2:C2736,C2736))</f>
        <v/>
      </c>
      <c r="H2736" s="3"/>
    </row>
    <row r="2737" spans="1:8" x14ac:dyDescent="0.3">
      <c r="A2737" t="str">
        <f>IF(C2737="","","Allievo "&amp;COUNTIF($C$2:C2737,C2737))</f>
        <v/>
      </c>
      <c r="H2737" s="3"/>
    </row>
    <row r="2738" spans="1:8" x14ac:dyDescent="0.3">
      <c r="A2738" t="str">
        <f>IF(C2738="","","Allievo "&amp;COUNTIF($C$2:C2738,C2738))</f>
        <v/>
      </c>
      <c r="H2738" s="3"/>
    </row>
    <row r="2739" spans="1:8" x14ac:dyDescent="0.3">
      <c r="A2739" t="str">
        <f>IF(C2739="","","Allievo "&amp;COUNTIF($C$2:C2739,C2739))</f>
        <v/>
      </c>
      <c r="H2739" s="3"/>
    </row>
    <row r="2740" spans="1:8" x14ac:dyDescent="0.3">
      <c r="A2740" t="str">
        <f>IF(C2740="","","Allievo "&amp;COUNTIF($C$2:C2740,C2740))</f>
        <v/>
      </c>
      <c r="H2740" s="3"/>
    </row>
    <row r="2741" spans="1:8" x14ac:dyDescent="0.3">
      <c r="A2741" t="str">
        <f>IF(C2741="","","Allievo "&amp;COUNTIF($C$2:C2741,C2741))</f>
        <v/>
      </c>
      <c r="H2741" s="3"/>
    </row>
    <row r="2742" spans="1:8" x14ac:dyDescent="0.3">
      <c r="A2742" t="str">
        <f>IF(C2742="","","Allievo "&amp;COUNTIF($C$2:C2742,C2742))</f>
        <v/>
      </c>
      <c r="H2742" s="3"/>
    </row>
    <row r="2743" spans="1:8" x14ac:dyDescent="0.3">
      <c r="A2743" t="str">
        <f>IF(C2743="","","Allievo "&amp;COUNTIF($C$2:C2743,C2743))</f>
        <v/>
      </c>
      <c r="H2743" s="3"/>
    </row>
    <row r="2744" spans="1:8" x14ac:dyDescent="0.3">
      <c r="A2744" t="str">
        <f>IF(C2744="","","Allievo "&amp;COUNTIF($C$2:C2744,C2744))</f>
        <v/>
      </c>
      <c r="H2744" s="3"/>
    </row>
    <row r="2745" spans="1:8" x14ac:dyDescent="0.3">
      <c r="A2745" t="str">
        <f>IF(C2745="","","Allievo "&amp;COUNTIF($C$2:C2745,C2745))</f>
        <v/>
      </c>
      <c r="H2745" s="3"/>
    </row>
    <row r="2746" spans="1:8" x14ac:dyDescent="0.3">
      <c r="A2746" t="str">
        <f>IF(C2746="","","Allievo "&amp;COUNTIF($C$2:C2746,C2746))</f>
        <v/>
      </c>
      <c r="H2746" s="3"/>
    </row>
    <row r="2747" spans="1:8" x14ac:dyDescent="0.3">
      <c r="A2747" t="str">
        <f>IF(C2747="","","Allievo "&amp;COUNTIF($C$2:C2747,C2747))</f>
        <v/>
      </c>
      <c r="H2747" s="3"/>
    </row>
    <row r="2748" spans="1:8" x14ac:dyDescent="0.3">
      <c r="A2748" t="str">
        <f>IF(C2748="","","Allievo "&amp;COUNTIF($C$2:C2748,C2748))</f>
        <v/>
      </c>
      <c r="H2748" s="3"/>
    </row>
    <row r="2749" spans="1:8" x14ac:dyDescent="0.3">
      <c r="A2749" t="str">
        <f>IF(C2749="","","Allievo "&amp;COUNTIF($C$2:C2749,C2749))</f>
        <v/>
      </c>
      <c r="H2749" s="3"/>
    </row>
    <row r="2750" spans="1:8" x14ac:dyDescent="0.3">
      <c r="A2750" t="str">
        <f>IF(C2750="","","Allievo "&amp;COUNTIF($C$2:C2750,C2750))</f>
        <v/>
      </c>
      <c r="H2750" s="3"/>
    </row>
    <row r="2751" spans="1:8" x14ac:dyDescent="0.3">
      <c r="A2751" t="str">
        <f>IF(C2751="","","Allievo "&amp;COUNTIF($C$2:C2751,C2751))</f>
        <v/>
      </c>
      <c r="H2751" s="3"/>
    </row>
    <row r="2752" spans="1:8" x14ac:dyDescent="0.3">
      <c r="A2752" t="str">
        <f>IF(C2752="","","Allievo "&amp;COUNTIF($C$2:C2752,C2752))</f>
        <v/>
      </c>
      <c r="H2752" s="3"/>
    </row>
    <row r="2753" spans="1:8" x14ac:dyDescent="0.3">
      <c r="A2753" t="str">
        <f>IF(C2753="","","Allievo "&amp;COUNTIF($C$2:C2753,C2753))</f>
        <v/>
      </c>
      <c r="H2753" s="3"/>
    </row>
    <row r="2754" spans="1:8" x14ac:dyDescent="0.3">
      <c r="A2754" t="str">
        <f>IF(C2754="","","Allievo "&amp;COUNTIF($C$2:C2754,C2754))</f>
        <v/>
      </c>
      <c r="H2754" s="3"/>
    </row>
    <row r="2755" spans="1:8" x14ac:dyDescent="0.3">
      <c r="A2755" t="str">
        <f>IF(C2755="","","Allievo "&amp;COUNTIF($C$2:C2755,C2755))</f>
        <v/>
      </c>
      <c r="H2755" s="3"/>
    </row>
    <row r="2756" spans="1:8" x14ac:dyDescent="0.3">
      <c r="A2756" t="str">
        <f>IF(C2756="","","Allievo "&amp;COUNTIF($C$2:C2756,C2756))</f>
        <v/>
      </c>
      <c r="H2756" s="3"/>
    </row>
    <row r="2757" spans="1:8" x14ac:dyDescent="0.3">
      <c r="A2757" t="str">
        <f>IF(C2757="","","Allievo "&amp;COUNTIF($C$2:C2757,C2757))</f>
        <v/>
      </c>
      <c r="H2757" s="3"/>
    </row>
    <row r="2758" spans="1:8" x14ac:dyDescent="0.3">
      <c r="A2758" t="str">
        <f>IF(C2758="","","Allievo "&amp;COUNTIF($C$2:C2758,C2758))</f>
        <v/>
      </c>
      <c r="H2758" s="3"/>
    </row>
    <row r="2759" spans="1:8" x14ac:dyDescent="0.3">
      <c r="A2759" t="str">
        <f>IF(C2759="","","Allievo "&amp;COUNTIF($C$2:C2759,C2759))</f>
        <v/>
      </c>
      <c r="H2759" s="3"/>
    </row>
    <row r="2760" spans="1:8" x14ac:dyDescent="0.3">
      <c r="A2760" t="str">
        <f>IF(C2760="","","Allievo "&amp;COUNTIF($C$2:C2760,C2760))</f>
        <v/>
      </c>
      <c r="H2760" s="3"/>
    </row>
    <row r="2761" spans="1:8" x14ac:dyDescent="0.3">
      <c r="A2761" t="str">
        <f>IF(C2761="","","Allievo "&amp;COUNTIF($C$2:C2761,C2761))</f>
        <v/>
      </c>
      <c r="H2761" s="3"/>
    </row>
    <row r="2762" spans="1:8" x14ac:dyDescent="0.3">
      <c r="A2762" t="str">
        <f>IF(C2762="","","Allievo "&amp;COUNTIF($C$2:C2762,C2762))</f>
        <v/>
      </c>
      <c r="H2762" s="3"/>
    </row>
    <row r="2763" spans="1:8" x14ac:dyDescent="0.3">
      <c r="A2763" t="str">
        <f>IF(C2763="","","Allievo "&amp;COUNTIF($C$2:C2763,C2763))</f>
        <v/>
      </c>
      <c r="H2763" s="3"/>
    </row>
    <row r="2764" spans="1:8" x14ac:dyDescent="0.3">
      <c r="A2764" t="str">
        <f>IF(C2764="","","Allievo "&amp;COUNTIF($C$2:C2764,C2764))</f>
        <v/>
      </c>
      <c r="H2764" s="3"/>
    </row>
    <row r="2765" spans="1:8" x14ac:dyDescent="0.3">
      <c r="A2765" t="str">
        <f>IF(C2765="","","Allievo "&amp;COUNTIF($C$2:C2765,C2765))</f>
        <v/>
      </c>
      <c r="H2765" s="3"/>
    </row>
    <row r="2766" spans="1:8" x14ac:dyDescent="0.3">
      <c r="A2766" t="str">
        <f>IF(C2766="","","Allievo "&amp;COUNTIF($C$2:C2766,C2766))</f>
        <v/>
      </c>
      <c r="H2766" s="3"/>
    </row>
    <row r="2767" spans="1:8" x14ac:dyDescent="0.3">
      <c r="A2767" t="str">
        <f>IF(C2767="","","Allievo "&amp;COUNTIF($C$2:C2767,C2767))</f>
        <v/>
      </c>
      <c r="H2767" s="3"/>
    </row>
    <row r="2768" spans="1:8" x14ac:dyDescent="0.3">
      <c r="A2768" t="str">
        <f>IF(C2768="","","Allievo "&amp;COUNTIF($C$2:C2768,C2768))</f>
        <v/>
      </c>
      <c r="H2768" s="3"/>
    </row>
    <row r="2769" spans="1:8" x14ac:dyDescent="0.3">
      <c r="A2769" t="str">
        <f>IF(C2769="","","Allievo "&amp;COUNTIF($C$2:C2769,C2769))</f>
        <v/>
      </c>
      <c r="H2769" s="3"/>
    </row>
    <row r="2770" spans="1:8" x14ac:dyDescent="0.3">
      <c r="A2770" t="str">
        <f>IF(C2770="","","Allievo "&amp;COUNTIF($C$2:C2770,C2770))</f>
        <v/>
      </c>
      <c r="H2770" s="3"/>
    </row>
    <row r="2771" spans="1:8" x14ac:dyDescent="0.3">
      <c r="A2771" t="str">
        <f>IF(C2771="","","Allievo "&amp;COUNTIF($C$2:C2771,C2771))</f>
        <v/>
      </c>
      <c r="H2771" s="3"/>
    </row>
    <row r="2772" spans="1:8" x14ac:dyDescent="0.3">
      <c r="A2772" t="str">
        <f>IF(C2772="","","Allievo "&amp;COUNTIF($C$2:C2772,C2772))</f>
        <v/>
      </c>
      <c r="H2772" s="3"/>
    </row>
    <row r="2773" spans="1:8" x14ac:dyDescent="0.3">
      <c r="A2773" t="str">
        <f>IF(C2773="","","Allievo "&amp;COUNTIF($C$2:C2773,C2773))</f>
        <v/>
      </c>
      <c r="H2773" s="3"/>
    </row>
    <row r="2774" spans="1:8" x14ac:dyDescent="0.3">
      <c r="A2774" t="str">
        <f>IF(C2774="","","Allievo "&amp;COUNTIF($C$2:C2774,C2774))</f>
        <v/>
      </c>
      <c r="H2774" s="3"/>
    </row>
    <row r="2775" spans="1:8" x14ac:dyDescent="0.3">
      <c r="A2775" t="str">
        <f>IF(C2775="","","Allievo "&amp;COUNTIF($C$2:C2775,C2775))</f>
        <v/>
      </c>
      <c r="H2775" s="3"/>
    </row>
    <row r="2776" spans="1:8" x14ac:dyDescent="0.3">
      <c r="A2776" t="str">
        <f>IF(C2776="","","Allievo "&amp;COUNTIF($C$2:C2776,C2776))</f>
        <v/>
      </c>
      <c r="H2776" s="3"/>
    </row>
    <row r="2777" spans="1:8" x14ac:dyDescent="0.3">
      <c r="A2777" t="str">
        <f>IF(C2777="","","Allievo "&amp;COUNTIF($C$2:C2777,C2777))</f>
        <v/>
      </c>
      <c r="H2777" s="3"/>
    </row>
    <row r="2778" spans="1:8" x14ac:dyDescent="0.3">
      <c r="A2778" t="str">
        <f>IF(C2778="","","Allievo "&amp;COUNTIF($C$2:C2778,C2778))</f>
        <v/>
      </c>
      <c r="H2778" s="3"/>
    </row>
    <row r="2779" spans="1:8" x14ac:dyDescent="0.3">
      <c r="A2779" t="str">
        <f>IF(C2779="","","Allievo "&amp;COUNTIF($C$2:C2779,C2779))</f>
        <v/>
      </c>
      <c r="H2779" s="3"/>
    </row>
    <row r="2780" spans="1:8" x14ac:dyDescent="0.3">
      <c r="A2780" t="str">
        <f>IF(C2780="","","Allievo "&amp;COUNTIF($C$2:C2780,C2780))</f>
        <v/>
      </c>
      <c r="H2780" s="3"/>
    </row>
    <row r="2781" spans="1:8" x14ac:dyDescent="0.3">
      <c r="A2781" t="str">
        <f>IF(C2781="","","Allievo "&amp;COUNTIF($C$2:C2781,C2781))</f>
        <v/>
      </c>
      <c r="H2781" s="3"/>
    </row>
    <row r="2782" spans="1:8" x14ac:dyDescent="0.3">
      <c r="A2782" t="str">
        <f>IF(C2782="","","Allievo "&amp;COUNTIF($C$2:C2782,C2782))</f>
        <v/>
      </c>
      <c r="H2782" s="3"/>
    </row>
    <row r="2783" spans="1:8" x14ac:dyDescent="0.3">
      <c r="A2783" t="str">
        <f>IF(C2783="","","Allievo "&amp;COUNTIF($C$2:C2783,C2783))</f>
        <v/>
      </c>
      <c r="H2783" s="3"/>
    </row>
    <row r="2784" spans="1:8" x14ac:dyDescent="0.3">
      <c r="A2784" t="str">
        <f>IF(C2784="","","Allievo "&amp;COUNTIF($C$2:C2784,C2784))</f>
        <v/>
      </c>
      <c r="H2784" s="3"/>
    </row>
    <row r="2785" spans="1:8" x14ac:dyDescent="0.3">
      <c r="A2785" t="str">
        <f>IF(C2785="","","Allievo "&amp;COUNTIF($C$2:C2785,C2785))</f>
        <v/>
      </c>
      <c r="H2785" s="3"/>
    </row>
    <row r="2786" spans="1:8" x14ac:dyDescent="0.3">
      <c r="A2786" t="str">
        <f>IF(C2786="","","Allievo "&amp;COUNTIF($C$2:C2786,C2786))</f>
        <v/>
      </c>
      <c r="H2786" s="3"/>
    </row>
    <row r="2787" spans="1:8" x14ac:dyDescent="0.3">
      <c r="A2787" t="str">
        <f>IF(C2787="","","Allievo "&amp;COUNTIF($C$2:C2787,C2787))</f>
        <v/>
      </c>
      <c r="H2787" s="3"/>
    </row>
    <row r="2788" spans="1:8" x14ac:dyDescent="0.3">
      <c r="A2788" t="str">
        <f>IF(C2788="","","Allievo "&amp;COUNTIF($C$2:C2788,C2788))</f>
        <v/>
      </c>
      <c r="H2788" s="3"/>
    </row>
    <row r="2789" spans="1:8" x14ac:dyDescent="0.3">
      <c r="A2789" t="str">
        <f>IF(C2789="","","Allievo "&amp;COUNTIF($C$2:C2789,C2789))</f>
        <v/>
      </c>
      <c r="H2789" s="3"/>
    </row>
    <row r="2790" spans="1:8" x14ac:dyDescent="0.3">
      <c r="A2790" t="str">
        <f>IF(C2790="","","Allievo "&amp;COUNTIF($C$2:C2790,C2790))</f>
        <v/>
      </c>
      <c r="H2790" s="3"/>
    </row>
    <row r="2791" spans="1:8" x14ac:dyDescent="0.3">
      <c r="A2791" t="str">
        <f>IF(C2791="","","Allievo "&amp;COUNTIF($C$2:C2791,C2791))</f>
        <v/>
      </c>
      <c r="H2791" s="3"/>
    </row>
    <row r="2792" spans="1:8" x14ac:dyDescent="0.3">
      <c r="A2792" t="str">
        <f>IF(C2792="","","Allievo "&amp;COUNTIF($C$2:C2792,C2792))</f>
        <v/>
      </c>
      <c r="H2792" s="3"/>
    </row>
    <row r="2793" spans="1:8" x14ac:dyDescent="0.3">
      <c r="A2793" t="str">
        <f>IF(C2793="","","Allievo "&amp;COUNTIF($C$2:C2793,C2793))</f>
        <v/>
      </c>
      <c r="H2793" s="3"/>
    </row>
    <row r="2794" spans="1:8" x14ac:dyDescent="0.3">
      <c r="A2794" t="str">
        <f>IF(C2794="","","Allievo "&amp;COUNTIF($C$2:C2794,C2794))</f>
        <v/>
      </c>
      <c r="H2794" s="3"/>
    </row>
    <row r="2795" spans="1:8" x14ac:dyDescent="0.3">
      <c r="A2795" t="str">
        <f>IF(C2795="","","Allievo "&amp;COUNTIF($C$2:C2795,C2795))</f>
        <v/>
      </c>
      <c r="H2795" s="3"/>
    </row>
    <row r="2796" spans="1:8" x14ac:dyDescent="0.3">
      <c r="A2796" t="str">
        <f>IF(C2796="","","Allievo "&amp;COUNTIF($C$2:C2796,C2796))</f>
        <v/>
      </c>
      <c r="H2796" s="3"/>
    </row>
    <row r="2797" spans="1:8" x14ac:dyDescent="0.3">
      <c r="A2797" t="str">
        <f>IF(C2797="","","Allievo "&amp;COUNTIF($C$2:C2797,C2797))</f>
        <v/>
      </c>
      <c r="H2797" s="3"/>
    </row>
    <row r="2798" spans="1:8" x14ac:dyDescent="0.3">
      <c r="A2798" t="str">
        <f>IF(C2798="","","Allievo "&amp;COUNTIF($C$2:C2798,C2798))</f>
        <v/>
      </c>
      <c r="H2798" s="3"/>
    </row>
    <row r="2799" spans="1:8" x14ac:dyDescent="0.3">
      <c r="A2799" t="str">
        <f>IF(C2799="","","Allievo "&amp;COUNTIF($C$2:C2799,C2799))</f>
        <v/>
      </c>
      <c r="H2799" s="3"/>
    </row>
    <row r="2800" spans="1:8" x14ac:dyDescent="0.3">
      <c r="A2800" t="str">
        <f>IF(C2800="","","Allievo "&amp;COUNTIF($C$2:C2800,C2800))</f>
        <v/>
      </c>
      <c r="H2800" s="3"/>
    </row>
    <row r="2801" spans="1:8" x14ac:dyDescent="0.3">
      <c r="A2801" t="str">
        <f>IF(C2801="","","Allievo "&amp;COUNTIF($C$2:C2801,C2801))</f>
        <v/>
      </c>
      <c r="H2801" s="3"/>
    </row>
    <row r="2802" spans="1:8" x14ac:dyDescent="0.3">
      <c r="A2802" t="str">
        <f>IF(C2802="","","Allievo "&amp;COUNTIF($C$2:C2802,C2802))</f>
        <v/>
      </c>
      <c r="H2802" s="3"/>
    </row>
    <row r="2803" spans="1:8" x14ac:dyDescent="0.3">
      <c r="A2803" t="str">
        <f>IF(C2803="","","Allievo "&amp;COUNTIF($C$2:C2803,C2803))</f>
        <v/>
      </c>
      <c r="H2803" s="3"/>
    </row>
    <row r="2804" spans="1:8" x14ac:dyDescent="0.3">
      <c r="A2804" t="str">
        <f>IF(C2804="","","Allievo "&amp;COUNTIF($C$2:C2804,C2804))</f>
        <v/>
      </c>
      <c r="H2804" s="3"/>
    </row>
    <row r="2805" spans="1:8" x14ac:dyDescent="0.3">
      <c r="A2805" t="str">
        <f>IF(C2805="","","Allievo "&amp;COUNTIF($C$2:C2805,C2805))</f>
        <v/>
      </c>
      <c r="H2805" s="3"/>
    </row>
    <row r="2806" spans="1:8" x14ac:dyDescent="0.3">
      <c r="A2806" t="str">
        <f>IF(C2806="","","Allievo "&amp;COUNTIF($C$2:C2806,C2806))</f>
        <v/>
      </c>
      <c r="H2806" s="3"/>
    </row>
    <row r="2807" spans="1:8" x14ac:dyDescent="0.3">
      <c r="A2807" t="str">
        <f>IF(C2807="","","Allievo "&amp;COUNTIF($C$2:C2807,C2807))</f>
        <v/>
      </c>
      <c r="H2807" s="3"/>
    </row>
    <row r="2808" spans="1:8" x14ac:dyDescent="0.3">
      <c r="A2808" t="str">
        <f>IF(C2808="","","Allievo "&amp;COUNTIF($C$2:C2808,C2808))</f>
        <v/>
      </c>
      <c r="H2808" s="3"/>
    </row>
    <row r="2809" spans="1:8" x14ac:dyDescent="0.3">
      <c r="A2809" t="str">
        <f>IF(C2809="","","Allievo "&amp;COUNTIF($C$2:C2809,C2809))</f>
        <v/>
      </c>
      <c r="H2809" s="3"/>
    </row>
    <row r="2810" spans="1:8" x14ac:dyDescent="0.3">
      <c r="A2810" t="str">
        <f>IF(C2810="","","Allievo "&amp;COUNTIF($C$2:C2810,C2810))</f>
        <v/>
      </c>
      <c r="H2810" s="3"/>
    </row>
    <row r="2811" spans="1:8" x14ac:dyDescent="0.3">
      <c r="A2811" t="str">
        <f>IF(C2811="","","Allievo "&amp;COUNTIF($C$2:C2811,C2811))</f>
        <v/>
      </c>
      <c r="H2811" s="3"/>
    </row>
    <row r="2812" spans="1:8" x14ac:dyDescent="0.3">
      <c r="A2812" t="str">
        <f>IF(C2812="","","Allievo "&amp;COUNTIF($C$2:C2812,C2812))</f>
        <v/>
      </c>
      <c r="H2812" s="3"/>
    </row>
    <row r="2813" spans="1:8" x14ac:dyDescent="0.3">
      <c r="A2813" t="str">
        <f>IF(C2813="","","Allievo "&amp;COUNTIF($C$2:C2813,C2813))</f>
        <v/>
      </c>
      <c r="H2813" s="3"/>
    </row>
    <row r="2814" spans="1:8" x14ac:dyDescent="0.3">
      <c r="A2814" t="str">
        <f>IF(C2814="","","Allievo "&amp;COUNTIF($C$2:C2814,C2814))</f>
        <v/>
      </c>
      <c r="H2814" s="3"/>
    </row>
    <row r="2815" spans="1:8" x14ac:dyDescent="0.3">
      <c r="A2815" t="str">
        <f>IF(C2815="","","Allievo "&amp;COUNTIF($C$2:C2815,C2815))</f>
        <v/>
      </c>
      <c r="H2815" s="3"/>
    </row>
    <row r="2816" spans="1:8" x14ac:dyDescent="0.3">
      <c r="A2816" t="str">
        <f>IF(C2816="","","Allievo "&amp;COUNTIF($C$2:C2816,C2816))</f>
        <v/>
      </c>
      <c r="H2816" s="3"/>
    </row>
    <row r="2817" spans="1:8" x14ac:dyDescent="0.3">
      <c r="A2817" t="str">
        <f>IF(C2817="","","Allievo "&amp;COUNTIF($C$2:C2817,C2817))</f>
        <v/>
      </c>
      <c r="H2817" s="3"/>
    </row>
    <row r="2818" spans="1:8" x14ac:dyDescent="0.3">
      <c r="A2818" t="str">
        <f>IF(C2818="","","Allievo "&amp;COUNTIF($C$2:C2818,C2818))</f>
        <v/>
      </c>
      <c r="H2818" s="3"/>
    </row>
    <row r="2819" spans="1:8" x14ac:dyDescent="0.3">
      <c r="A2819" t="str">
        <f>IF(C2819="","","Allievo "&amp;COUNTIF($C$2:C2819,C2819))</f>
        <v/>
      </c>
      <c r="H2819" s="3"/>
    </row>
    <row r="2820" spans="1:8" x14ac:dyDescent="0.3">
      <c r="A2820" t="str">
        <f>IF(C2820="","","Allievo "&amp;COUNTIF($C$2:C2820,C2820))</f>
        <v/>
      </c>
      <c r="H2820" s="3"/>
    </row>
    <row r="2821" spans="1:8" x14ac:dyDescent="0.3">
      <c r="A2821" t="str">
        <f>IF(C2821="","","Allievo "&amp;COUNTIF($C$2:C2821,C2821))</f>
        <v/>
      </c>
      <c r="H2821" s="3"/>
    </row>
    <row r="2822" spans="1:8" x14ac:dyDescent="0.3">
      <c r="A2822" t="str">
        <f>IF(C2822="","","Allievo "&amp;COUNTIF($C$2:C2822,C2822))</f>
        <v/>
      </c>
      <c r="H2822" s="3"/>
    </row>
    <row r="2823" spans="1:8" x14ac:dyDescent="0.3">
      <c r="A2823" t="str">
        <f>IF(C2823="","","Allievo "&amp;COUNTIF($C$2:C2823,C2823))</f>
        <v/>
      </c>
      <c r="H2823" s="3"/>
    </row>
    <row r="2824" spans="1:8" x14ac:dyDescent="0.3">
      <c r="A2824" t="str">
        <f>IF(C2824="","","Allievo "&amp;COUNTIF($C$2:C2824,C2824))</f>
        <v/>
      </c>
      <c r="H2824" s="3"/>
    </row>
    <row r="2825" spans="1:8" x14ac:dyDescent="0.3">
      <c r="A2825" t="str">
        <f>IF(C2825="","","Allievo "&amp;COUNTIF($C$2:C2825,C2825))</f>
        <v/>
      </c>
      <c r="H2825" s="3"/>
    </row>
    <row r="2826" spans="1:8" x14ac:dyDescent="0.3">
      <c r="A2826" t="str">
        <f>IF(C2826="","","Allievo "&amp;COUNTIF($C$2:C2826,C2826))</f>
        <v/>
      </c>
      <c r="H2826" s="3"/>
    </row>
    <row r="2827" spans="1:8" x14ac:dyDescent="0.3">
      <c r="A2827" t="str">
        <f>IF(C2827="","","Allievo "&amp;COUNTIF($C$2:C2827,C2827))</f>
        <v/>
      </c>
      <c r="H2827" s="3"/>
    </row>
    <row r="2828" spans="1:8" x14ac:dyDescent="0.3">
      <c r="A2828" t="str">
        <f>IF(C2828="","","Allievo "&amp;COUNTIF($C$2:C2828,C2828))</f>
        <v/>
      </c>
      <c r="H2828" s="3"/>
    </row>
    <row r="2829" spans="1:8" x14ac:dyDescent="0.3">
      <c r="A2829" t="str">
        <f>IF(C2829="","","Allievo "&amp;COUNTIF($C$2:C2829,C2829))</f>
        <v/>
      </c>
      <c r="H2829" s="3"/>
    </row>
    <row r="2830" spans="1:8" x14ac:dyDescent="0.3">
      <c r="A2830" t="str">
        <f>IF(C2830="","","Allievo "&amp;COUNTIF($C$2:C2830,C2830))</f>
        <v/>
      </c>
      <c r="H2830" s="3"/>
    </row>
    <row r="2831" spans="1:8" x14ac:dyDescent="0.3">
      <c r="A2831" t="str">
        <f>IF(C2831="","","Allievo "&amp;COUNTIF($C$2:C2831,C2831))</f>
        <v/>
      </c>
      <c r="H2831" s="3"/>
    </row>
    <row r="2832" spans="1:8" x14ac:dyDescent="0.3">
      <c r="A2832" t="str">
        <f>IF(C2832="","","Allievo "&amp;COUNTIF($C$2:C2832,C2832))</f>
        <v/>
      </c>
      <c r="H2832" s="3"/>
    </row>
    <row r="2833" spans="1:8" x14ac:dyDescent="0.3">
      <c r="A2833" t="str">
        <f>IF(C2833="","","Allievo "&amp;COUNTIF($C$2:C2833,C2833))</f>
        <v/>
      </c>
      <c r="H2833" s="3"/>
    </row>
    <row r="2834" spans="1:8" x14ac:dyDescent="0.3">
      <c r="A2834" t="str">
        <f>IF(C2834="","","Allievo "&amp;COUNTIF($C$2:C2834,C2834))</f>
        <v/>
      </c>
      <c r="H2834" s="3"/>
    </row>
    <row r="2835" spans="1:8" x14ac:dyDescent="0.3">
      <c r="A2835" t="str">
        <f>IF(C2835="","","Allievo "&amp;COUNTIF($C$2:C2835,C2835))</f>
        <v/>
      </c>
      <c r="H2835" s="3"/>
    </row>
    <row r="2836" spans="1:8" x14ac:dyDescent="0.3">
      <c r="A2836" t="str">
        <f>IF(C2836="","","Allievo "&amp;COUNTIF($C$2:C2836,C2836))</f>
        <v/>
      </c>
      <c r="H2836" s="3"/>
    </row>
    <row r="2837" spans="1:8" x14ac:dyDescent="0.3">
      <c r="A2837" t="str">
        <f>IF(C2837="","","Allievo "&amp;COUNTIF($C$2:C2837,C2837))</f>
        <v/>
      </c>
      <c r="H2837" s="3"/>
    </row>
    <row r="2838" spans="1:8" x14ac:dyDescent="0.3">
      <c r="A2838" t="str">
        <f>IF(C2838="","","Allievo "&amp;COUNTIF($C$2:C2838,C2838))</f>
        <v/>
      </c>
      <c r="H2838" s="3"/>
    </row>
    <row r="2839" spans="1:8" x14ac:dyDescent="0.3">
      <c r="A2839" t="str">
        <f>IF(C2839="","","Allievo "&amp;COUNTIF($C$2:C2839,C2839))</f>
        <v/>
      </c>
      <c r="H2839" s="3"/>
    </row>
    <row r="2840" spans="1:8" x14ac:dyDescent="0.3">
      <c r="A2840" t="str">
        <f>IF(C2840="","","Allievo "&amp;COUNTIF($C$2:C2840,C2840))</f>
        <v/>
      </c>
      <c r="H2840" s="3"/>
    </row>
    <row r="2841" spans="1:8" x14ac:dyDescent="0.3">
      <c r="A2841" t="str">
        <f>IF(C2841="","","Allievo "&amp;COUNTIF($C$2:C2841,C2841))</f>
        <v/>
      </c>
      <c r="H2841" s="3"/>
    </row>
    <row r="2842" spans="1:8" x14ac:dyDescent="0.3">
      <c r="A2842" t="str">
        <f>IF(C2842="","","Allievo "&amp;COUNTIF($C$2:C2842,C2842))</f>
        <v/>
      </c>
      <c r="H2842" s="3"/>
    </row>
    <row r="2843" spans="1:8" x14ac:dyDescent="0.3">
      <c r="A2843" t="str">
        <f>IF(C2843="","","Allievo "&amp;COUNTIF($C$2:C2843,C2843))</f>
        <v/>
      </c>
      <c r="H2843" s="3"/>
    </row>
    <row r="2844" spans="1:8" x14ac:dyDescent="0.3">
      <c r="A2844" t="str">
        <f>IF(C2844="","","Allievo "&amp;COUNTIF($C$2:C2844,C2844))</f>
        <v/>
      </c>
      <c r="H2844" s="3"/>
    </row>
    <row r="2845" spans="1:8" x14ac:dyDescent="0.3">
      <c r="A2845" t="str">
        <f>IF(C2845="","","Allievo "&amp;COUNTIF($C$2:C2845,C2845))</f>
        <v/>
      </c>
      <c r="H2845" s="3"/>
    </row>
    <row r="2846" spans="1:8" x14ac:dyDescent="0.3">
      <c r="A2846" t="str">
        <f>IF(C2846="","","Allievo "&amp;COUNTIF($C$2:C2846,C2846))</f>
        <v/>
      </c>
      <c r="H2846" s="3"/>
    </row>
    <row r="2847" spans="1:8" x14ac:dyDescent="0.3">
      <c r="A2847" t="str">
        <f>IF(C2847="","","Allievo "&amp;COUNTIF($C$2:C2847,C2847))</f>
        <v/>
      </c>
      <c r="H2847" s="3"/>
    </row>
    <row r="2848" spans="1:8" x14ac:dyDescent="0.3">
      <c r="A2848" t="str">
        <f>IF(C2848="","","Allievo "&amp;COUNTIF($C$2:C2848,C2848))</f>
        <v/>
      </c>
      <c r="H2848" s="3"/>
    </row>
    <row r="2849" spans="1:8" x14ac:dyDescent="0.3">
      <c r="A2849" t="str">
        <f>IF(C2849="","","Allievo "&amp;COUNTIF($C$2:C2849,C2849))</f>
        <v/>
      </c>
      <c r="H2849" s="3"/>
    </row>
    <row r="2850" spans="1:8" x14ac:dyDescent="0.3">
      <c r="A2850" t="str">
        <f>IF(C2850="","","Allievo "&amp;COUNTIF($C$2:C2850,C2850))</f>
        <v/>
      </c>
      <c r="H2850" s="3"/>
    </row>
    <row r="2851" spans="1:8" x14ac:dyDescent="0.3">
      <c r="A2851" t="str">
        <f>IF(C2851="","","Allievo "&amp;COUNTIF($C$2:C2851,C2851))</f>
        <v/>
      </c>
      <c r="H2851" s="3"/>
    </row>
    <row r="2852" spans="1:8" x14ac:dyDescent="0.3">
      <c r="A2852" t="str">
        <f>IF(C2852="","","Allievo "&amp;COUNTIF($C$2:C2852,C2852))</f>
        <v/>
      </c>
      <c r="H2852" s="3"/>
    </row>
    <row r="2853" spans="1:8" x14ac:dyDescent="0.3">
      <c r="A2853" t="str">
        <f>IF(C2853="","","Allievo "&amp;COUNTIF($C$2:C2853,C2853))</f>
        <v/>
      </c>
      <c r="H2853" s="3"/>
    </row>
    <row r="2854" spans="1:8" x14ac:dyDescent="0.3">
      <c r="A2854" t="str">
        <f>IF(C2854="","","Allievo "&amp;COUNTIF($C$2:C2854,C2854))</f>
        <v/>
      </c>
      <c r="H2854" s="3"/>
    </row>
    <row r="2855" spans="1:8" x14ac:dyDescent="0.3">
      <c r="A2855" t="str">
        <f>IF(C2855="","","Allievo "&amp;COUNTIF($C$2:C2855,C2855))</f>
        <v/>
      </c>
      <c r="H2855" s="3"/>
    </row>
    <row r="2856" spans="1:8" x14ac:dyDescent="0.3">
      <c r="A2856" t="str">
        <f>IF(C2856="","","Allievo "&amp;COUNTIF($C$2:C2856,C2856))</f>
        <v/>
      </c>
      <c r="H2856" s="3"/>
    </row>
    <row r="2857" spans="1:8" x14ac:dyDescent="0.3">
      <c r="A2857" t="str">
        <f>IF(C2857="","","Allievo "&amp;COUNTIF($C$2:C2857,C2857))</f>
        <v/>
      </c>
      <c r="H2857" s="3"/>
    </row>
    <row r="2858" spans="1:8" x14ac:dyDescent="0.3">
      <c r="A2858" t="str">
        <f>IF(C2858="","","Allievo "&amp;COUNTIF($C$2:C2858,C2858))</f>
        <v/>
      </c>
      <c r="H2858" s="3"/>
    </row>
    <row r="2859" spans="1:8" x14ac:dyDescent="0.3">
      <c r="A2859" t="str">
        <f>IF(C2859="","","Allievo "&amp;COUNTIF($C$2:C2859,C2859))</f>
        <v/>
      </c>
      <c r="H2859" s="3"/>
    </row>
    <row r="2860" spans="1:8" x14ac:dyDescent="0.3">
      <c r="A2860" t="str">
        <f>IF(C2860="","","Allievo "&amp;COUNTIF($C$2:C2860,C2860))</f>
        <v/>
      </c>
      <c r="H2860" s="3"/>
    </row>
    <row r="2861" spans="1:8" x14ac:dyDescent="0.3">
      <c r="A2861" t="str">
        <f>IF(C2861="","","Allievo "&amp;COUNTIF($C$2:C2861,C2861))</f>
        <v/>
      </c>
      <c r="H2861" s="3"/>
    </row>
    <row r="2862" spans="1:8" x14ac:dyDescent="0.3">
      <c r="A2862" t="str">
        <f>IF(C2862="","","Allievo "&amp;COUNTIF($C$2:C2862,C2862))</f>
        <v/>
      </c>
      <c r="H2862" s="3"/>
    </row>
    <row r="2863" spans="1:8" x14ac:dyDescent="0.3">
      <c r="A2863" t="str">
        <f>IF(C2863="","","Allievo "&amp;COUNTIF($C$2:C2863,C2863))</f>
        <v/>
      </c>
      <c r="H2863" s="3"/>
    </row>
    <row r="2864" spans="1:8" x14ac:dyDescent="0.3">
      <c r="A2864" t="str">
        <f>IF(C2864="","","Allievo "&amp;COUNTIF($C$2:C2864,C2864))</f>
        <v/>
      </c>
      <c r="H2864" s="3"/>
    </row>
    <row r="2865" spans="1:8" x14ac:dyDescent="0.3">
      <c r="A2865" t="str">
        <f>IF(C2865="","","Allievo "&amp;COUNTIF($C$2:C2865,C2865))</f>
        <v/>
      </c>
      <c r="H2865" s="3"/>
    </row>
    <row r="2866" spans="1:8" x14ac:dyDescent="0.3">
      <c r="A2866" t="str">
        <f>IF(C2866="","","Allievo "&amp;COUNTIF($C$2:C2866,C2866))</f>
        <v/>
      </c>
      <c r="H2866" s="3"/>
    </row>
    <row r="2867" spans="1:8" x14ac:dyDescent="0.3">
      <c r="A2867" t="str">
        <f>IF(C2867="","","Allievo "&amp;COUNTIF($C$2:C2867,C2867))</f>
        <v/>
      </c>
      <c r="H2867" s="3"/>
    </row>
    <row r="2868" spans="1:8" x14ac:dyDescent="0.3">
      <c r="A2868" t="str">
        <f>IF(C2868="","","Allievo "&amp;COUNTIF($C$2:C2868,C2868))</f>
        <v/>
      </c>
      <c r="H2868" s="3"/>
    </row>
    <row r="2869" spans="1:8" x14ac:dyDescent="0.3">
      <c r="A2869" t="str">
        <f>IF(C2869="","","Allievo "&amp;COUNTIF($C$2:C2869,C2869))</f>
        <v/>
      </c>
      <c r="H2869" s="3"/>
    </row>
    <row r="2870" spans="1:8" x14ac:dyDescent="0.3">
      <c r="A2870" t="str">
        <f>IF(C2870="","","Allievo "&amp;COUNTIF($C$2:C2870,C2870))</f>
        <v/>
      </c>
      <c r="H2870" s="3"/>
    </row>
    <row r="2871" spans="1:8" x14ac:dyDescent="0.3">
      <c r="A2871" t="str">
        <f>IF(C2871="","","Allievo "&amp;COUNTIF($C$2:C2871,C2871))</f>
        <v/>
      </c>
      <c r="H2871" s="3"/>
    </row>
    <row r="2872" spans="1:8" x14ac:dyDescent="0.3">
      <c r="A2872" t="str">
        <f>IF(C2872="","","Allievo "&amp;COUNTIF($C$2:C2872,C2872))</f>
        <v/>
      </c>
      <c r="H2872" s="3"/>
    </row>
    <row r="2873" spans="1:8" x14ac:dyDescent="0.3">
      <c r="A2873" t="str">
        <f>IF(C2873="","","Allievo "&amp;COUNTIF($C$2:C2873,C2873))</f>
        <v/>
      </c>
      <c r="H2873" s="3"/>
    </row>
    <row r="2874" spans="1:8" x14ac:dyDescent="0.3">
      <c r="A2874" t="str">
        <f>IF(C2874="","","Allievo "&amp;COUNTIF($C$2:C2874,C2874))</f>
        <v/>
      </c>
      <c r="H2874" s="3"/>
    </row>
    <row r="2875" spans="1:8" x14ac:dyDescent="0.3">
      <c r="A2875" t="str">
        <f>IF(C2875="","","Allievo "&amp;COUNTIF($C$2:C2875,C2875))</f>
        <v/>
      </c>
      <c r="H2875" s="3"/>
    </row>
    <row r="2876" spans="1:8" x14ac:dyDescent="0.3">
      <c r="A2876" t="str">
        <f>IF(C2876="","","Allievo "&amp;COUNTIF($C$2:C2876,C2876))</f>
        <v/>
      </c>
      <c r="H2876" s="3"/>
    </row>
    <row r="2877" spans="1:8" x14ac:dyDescent="0.3">
      <c r="A2877" t="str">
        <f>IF(C2877="","","Allievo "&amp;COUNTIF($C$2:C2877,C2877))</f>
        <v/>
      </c>
      <c r="H2877" s="3"/>
    </row>
    <row r="2878" spans="1:8" x14ac:dyDescent="0.3">
      <c r="A2878" t="str">
        <f>IF(C2878="","","Allievo "&amp;COUNTIF($C$2:C2878,C2878))</f>
        <v/>
      </c>
      <c r="H2878" s="3"/>
    </row>
    <row r="2879" spans="1:8" x14ac:dyDescent="0.3">
      <c r="A2879" t="str">
        <f>IF(C2879="","","Allievo "&amp;COUNTIF($C$2:C2879,C2879))</f>
        <v/>
      </c>
      <c r="H2879" s="3"/>
    </row>
    <row r="2880" spans="1:8" x14ac:dyDescent="0.3">
      <c r="A2880" t="str">
        <f>IF(C2880="","","Allievo "&amp;COUNTIF($C$2:C2880,C2880))</f>
        <v/>
      </c>
      <c r="H2880" s="3"/>
    </row>
    <row r="2881" spans="1:8" x14ac:dyDescent="0.3">
      <c r="A2881" t="str">
        <f>IF(C2881="","","Allievo "&amp;COUNTIF($C$2:C2881,C2881))</f>
        <v/>
      </c>
      <c r="H2881" s="3"/>
    </row>
    <row r="2882" spans="1:8" x14ac:dyDescent="0.3">
      <c r="A2882" t="str">
        <f>IF(C2882="","","Allievo "&amp;COUNTIF($C$2:C2882,C2882))</f>
        <v/>
      </c>
      <c r="H2882" s="3"/>
    </row>
    <row r="2883" spans="1:8" x14ac:dyDescent="0.3">
      <c r="A2883" t="str">
        <f>IF(C2883="","","Allievo "&amp;COUNTIF($C$2:C2883,C2883))</f>
        <v/>
      </c>
      <c r="H2883" s="3"/>
    </row>
    <row r="2884" spans="1:8" x14ac:dyDescent="0.3">
      <c r="A2884" t="str">
        <f>IF(C2884="","","Allievo "&amp;COUNTIF($C$2:C2884,C2884))</f>
        <v/>
      </c>
      <c r="H2884" s="3"/>
    </row>
    <row r="2885" spans="1:8" x14ac:dyDescent="0.3">
      <c r="A2885" t="str">
        <f>IF(C2885="","","Allievo "&amp;COUNTIF($C$2:C2885,C2885))</f>
        <v/>
      </c>
      <c r="H2885" s="3"/>
    </row>
    <row r="2886" spans="1:8" x14ac:dyDescent="0.3">
      <c r="A2886" t="str">
        <f>IF(C2886="","","Allievo "&amp;COUNTIF($C$2:C2886,C2886))</f>
        <v/>
      </c>
      <c r="H2886" s="3"/>
    </row>
    <row r="2887" spans="1:8" x14ac:dyDescent="0.3">
      <c r="A2887" t="str">
        <f>IF(C2887="","","Allievo "&amp;COUNTIF($C$2:C2887,C2887))</f>
        <v/>
      </c>
      <c r="H2887" s="3"/>
    </row>
    <row r="2888" spans="1:8" x14ac:dyDescent="0.3">
      <c r="A2888" t="str">
        <f>IF(C2888="","","Allievo "&amp;COUNTIF($C$2:C2888,C2888))</f>
        <v/>
      </c>
      <c r="H2888" s="3"/>
    </row>
    <row r="2889" spans="1:8" x14ac:dyDescent="0.3">
      <c r="A2889" t="str">
        <f>IF(C2889="","","Allievo "&amp;COUNTIF($C$2:C2889,C2889))</f>
        <v/>
      </c>
      <c r="H2889" s="3"/>
    </row>
    <row r="2890" spans="1:8" x14ac:dyDescent="0.3">
      <c r="A2890" t="str">
        <f>IF(C2890="","","Allievo "&amp;COUNTIF($C$2:C2890,C2890))</f>
        <v/>
      </c>
      <c r="H2890" s="3"/>
    </row>
    <row r="2891" spans="1:8" x14ac:dyDescent="0.3">
      <c r="A2891" t="str">
        <f>IF(C2891="","","Allievo "&amp;COUNTIF($C$2:C2891,C2891))</f>
        <v/>
      </c>
      <c r="H2891" s="3"/>
    </row>
    <row r="2892" spans="1:8" x14ac:dyDescent="0.3">
      <c r="A2892" t="str">
        <f>IF(C2892="","","Allievo "&amp;COUNTIF($C$2:C2892,C2892))</f>
        <v/>
      </c>
      <c r="H2892" s="3"/>
    </row>
    <row r="2893" spans="1:8" x14ac:dyDescent="0.3">
      <c r="A2893" t="str">
        <f>IF(C2893="","","Allievo "&amp;COUNTIF($C$2:C2893,C2893))</f>
        <v/>
      </c>
      <c r="H2893" s="3"/>
    </row>
    <row r="2894" spans="1:8" x14ac:dyDescent="0.3">
      <c r="A2894" t="str">
        <f>IF(C2894="","","Allievo "&amp;COUNTIF($C$2:C2894,C2894))</f>
        <v/>
      </c>
      <c r="H2894" s="3"/>
    </row>
    <row r="2895" spans="1:8" x14ac:dyDescent="0.3">
      <c r="A2895" t="str">
        <f>IF(C2895="","","Allievo "&amp;COUNTIF($C$2:C2895,C2895))</f>
        <v/>
      </c>
      <c r="H2895" s="3"/>
    </row>
    <row r="2896" spans="1:8" x14ac:dyDescent="0.3">
      <c r="A2896" t="str">
        <f>IF(C2896="","","Allievo "&amp;COUNTIF($C$2:C2896,C2896))</f>
        <v/>
      </c>
      <c r="H2896" s="3"/>
    </row>
    <row r="2897" spans="1:8" x14ac:dyDescent="0.3">
      <c r="A2897" t="str">
        <f>IF(C2897="","","Allievo "&amp;COUNTIF($C$2:C2897,C2897))</f>
        <v/>
      </c>
      <c r="H2897" s="3"/>
    </row>
    <row r="2898" spans="1:8" x14ac:dyDescent="0.3">
      <c r="A2898" t="str">
        <f>IF(C2898="","","Allievo "&amp;COUNTIF($C$2:C2898,C2898))</f>
        <v/>
      </c>
      <c r="H2898" s="3"/>
    </row>
    <row r="2899" spans="1:8" x14ac:dyDescent="0.3">
      <c r="A2899" t="str">
        <f>IF(C2899="","","Allievo "&amp;COUNTIF($C$2:C2899,C2899))</f>
        <v/>
      </c>
      <c r="H2899" s="3"/>
    </row>
    <row r="2900" spans="1:8" x14ac:dyDescent="0.3">
      <c r="A2900" t="str">
        <f>IF(C2900="","","Allievo "&amp;COUNTIF($C$2:C2900,C2900))</f>
        <v/>
      </c>
      <c r="H2900" s="3"/>
    </row>
    <row r="2901" spans="1:8" x14ac:dyDescent="0.3">
      <c r="A2901" t="str">
        <f>IF(C2901="","","Allievo "&amp;COUNTIF($C$2:C2901,C2901))</f>
        <v/>
      </c>
      <c r="H2901" s="3"/>
    </row>
    <row r="2902" spans="1:8" x14ac:dyDescent="0.3">
      <c r="A2902" t="str">
        <f>IF(C2902="","","Allievo "&amp;COUNTIF($C$2:C2902,C2902))</f>
        <v/>
      </c>
      <c r="H2902" s="3"/>
    </row>
    <row r="2903" spans="1:8" x14ac:dyDescent="0.3">
      <c r="A2903" t="str">
        <f>IF(C2903="","","Allievo "&amp;COUNTIF($C$2:C2903,C2903))</f>
        <v/>
      </c>
      <c r="H2903" s="3"/>
    </row>
    <row r="2904" spans="1:8" x14ac:dyDescent="0.3">
      <c r="A2904" t="str">
        <f>IF(C2904="","","Allievo "&amp;COUNTIF($C$2:C2904,C2904))</f>
        <v/>
      </c>
      <c r="H2904" s="3"/>
    </row>
    <row r="2905" spans="1:8" x14ac:dyDescent="0.3">
      <c r="A2905" t="str">
        <f>IF(C2905="","","Allievo "&amp;COUNTIF($C$2:C2905,C2905))</f>
        <v/>
      </c>
      <c r="H2905" s="3"/>
    </row>
    <row r="2906" spans="1:8" x14ac:dyDescent="0.3">
      <c r="A2906" t="str">
        <f>IF(C2906="","","Allievo "&amp;COUNTIF($C$2:C2906,C2906))</f>
        <v/>
      </c>
      <c r="H2906" s="3"/>
    </row>
    <row r="2907" spans="1:8" x14ac:dyDescent="0.3">
      <c r="A2907" t="str">
        <f>IF(C2907="","","Allievo "&amp;COUNTIF($C$2:C2907,C2907))</f>
        <v/>
      </c>
      <c r="H2907" s="3"/>
    </row>
    <row r="2908" spans="1:8" x14ac:dyDescent="0.3">
      <c r="A2908" t="str">
        <f>IF(C2908="","","Allievo "&amp;COUNTIF($C$2:C2908,C2908))</f>
        <v/>
      </c>
      <c r="H2908" s="3"/>
    </row>
    <row r="2909" spans="1:8" x14ac:dyDescent="0.3">
      <c r="A2909" t="str">
        <f>IF(C2909="","","Allievo "&amp;COUNTIF($C$2:C2909,C2909))</f>
        <v/>
      </c>
      <c r="H2909" s="3"/>
    </row>
    <row r="2910" spans="1:8" x14ac:dyDescent="0.3">
      <c r="A2910" t="str">
        <f>IF(C2910="","","Allievo "&amp;COUNTIF($C$2:C2910,C2910))</f>
        <v/>
      </c>
      <c r="H2910" s="3"/>
    </row>
    <row r="2911" spans="1:8" x14ac:dyDescent="0.3">
      <c r="A2911" t="str">
        <f>IF(C2911="","","Allievo "&amp;COUNTIF($C$2:C2911,C2911))</f>
        <v/>
      </c>
      <c r="H2911" s="3"/>
    </row>
    <row r="2912" spans="1:8" x14ac:dyDescent="0.3">
      <c r="A2912" t="str">
        <f>IF(C2912="","","Allievo "&amp;COUNTIF($C$2:C2912,C2912))</f>
        <v/>
      </c>
      <c r="H2912" s="3"/>
    </row>
    <row r="2913" spans="1:8" x14ac:dyDescent="0.3">
      <c r="A2913" t="str">
        <f>IF(C2913="","","Allievo "&amp;COUNTIF($C$2:C2913,C2913))</f>
        <v/>
      </c>
      <c r="H2913" s="3"/>
    </row>
    <row r="2914" spans="1:8" x14ac:dyDescent="0.3">
      <c r="A2914" t="str">
        <f>IF(C2914="","","Allievo "&amp;COUNTIF($C$2:C2914,C2914))</f>
        <v/>
      </c>
      <c r="H2914" s="3"/>
    </row>
    <row r="2915" spans="1:8" x14ac:dyDescent="0.3">
      <c r="A2915" t="str">
        <f>IF(C2915="","","Allievo "&amp;COUNTIF($C$2:C2915,C2915))</f>
        <v/>
      </c>
      <c r="H2915" s="3"/>
    </row>
    <row r="2916" spans="1:8" x14ac:dyDescent="0.3">
      <c r="A2916" t="str">
        <f>IF(C2916="","","Allievo "&amp;COUNTIF($C$2:C2916,C2916))</f>
        <v/>
      </c>
      <c r="H2916" s="3"/>
    </row>
    <row r="2917" spans="1:8" x14ac:dyDescent="0.3">
      <c r="A2917" t="str">
        <f>IF(C2917="","","Allievo "&amp;COUNTIF($C$2:C2917,C2917))</f>
        <v/>
      </c>
      <c r="H2917" s="3"/>
    </row>
    <row r="2918" spans="1:8" x14ac:dyDescent="0.3">
      <c r="A2918" t="str">
        <f>IF(C2918="","","Allievo "&amp;COUNTIF($C$2:C2918,C2918))</f>
        <v/>
      </c>
      <c r="H2918" s="3"/>
    </row>
    <row r="2919" spans="1:8" x14ac:dyDescent="0.3">
      <c r="A2919" t="str">
        <f>IF(C2919="","","Allievo "&amp;COUNTIF($C$2:C2919,C2919))</f>
        <v/>
      </c>
      <c r="H2919" s="3"/>
    </row>
    <row r="2920" spans="1:8" x14ac:dyDescent="0.3">
      <c r="A2920" t="str">
        <f>IF(C2920="","","Allievo "&amp;COUNTIF($C$2:C2920,C2920))</f>
        <v/>
      </c>
      <c r="H2920" s="3"/>
    </row>
    <row r="2921" spans="1:8" x14ac:dyDescent="0.3">
      <c r="A2921" t="str">
        <f>IF(C2921="","","Allievo "&amp;COUNTIF($C$2:C2921,C2921))</f>
        <v/>
      </c>
      <c r="H2921" s="3"/>
    </row>
    <row r="2922" spans="1:8" x14ac:dyDescent="0.3">
      <c r="A2922" t="str">
        <f>IF(C2922="","","Allievo "&amp;COUNTIF($C$2:C2922,C2922))</f>
        <v/>
      </c>
      <c r="H2922" s="3"/>
    </row>
    <row r="2923" spans="1:8" x14ac:dyDescent="0.3">
      <c r="A2923" t="str">
        <f>IF(C2923="","","Allievo "&amp;COUNTIF($C$2:C2923,C2923))</f>
        <v/>
      </c>
      <c r="H2923" s="3"/>
    </row>
    <row r="2924" spans="1:8" x14ac:dyDescent="0.3">
      <c r="A2924" t="str">
        <f>IF(C2924="","","Allievo "&amp;COUNTIF($C$2:C2924,C2924))</f>
        <v/>
      </c>
      <c r="H2924" s="3"/>
    </row>
    <row r="2925" spans="1:8" x14ac:dyDescent="0.3">
      <c r="A2925" t="str">
        <f>IF(C2925="","","Allievo "&amp;COUNTIF($C$2:C2925,C2925))</f>
        <v/>
      </c>
      <c r="H2925" s="3"/>
    </row>
    <row r="2926" spans="1:8" x14ac:dyDescent="0.3">
      <c r="A2926" t="str">
        <f>IF(C2926="","","Allievo "&amp;COUNTIF($C$2:C2926,C2926))</f>
        <v/>
      </c>
      <c r="H2926" s="3"/>
    </row>
    <row r="2927" spans="1:8" x14ac:dyDescent="0.3">
      <c r="A2927" t="str">
        <f>IF(C2927="","","Allievo "&amp;COUNTIF($C$2:C2927,C2927))</f>
        <v/>
      </c>
      <c r="H2927" s="3"/>
    </row>
    <row r="2928" spans="1:8" x14ac:dyDescent="0.3">
      <c r="A2928" t="str">
        <f>IF(C2928="","","Allievo "&amp;COUNTIF($C$2:C2928,C2928))</f>
        <v/>
      </c>
      <c r="H2928" s="3"/>
    </row>
    <row r="2929" spans="1:8" x14ac:dyDescent="0.3">
      <c r="A2929" t="str">
        <f>IF(C2929="","","Allievo "&amp;COUNTIF($C$2:C2929,C2929))</f>
        <v/>
      </c>
      <c r="H2929" s="3"/>
    </row>
    <row r="2930" spans="1:8" x14ac:dyDescent="0.3">
      <c r="A2930" t="str">
        <f>IF(C2930="","","Allievo "&amp;COUNTIF($C$2:C2930,C2930))</f>
        <v/>
      </c>
      <c r="H2930" s="3"/>
    </row>
    <row r="2931" spans="1:8" x14ac:dyDescent="0.3">
      <c r="A2931" t="str">
        <f>IF(C2931="","","Allievo "&amp;COUNTIF($C$2:C2931,C2931))</f>
        <v/>
      </c>
      <c r="H2931" s="3"/>
    </row>
    <row r="2932" spans="1:8" x14ac:dyDescent="0.3">
      <c r="A2932" t="str">
        <f>IF(C2932="","","Allievo "&amp;COUNTIF($C$2:C2932,C2932))</f>
        <v/>
      </c>
      <c r="H2932" s="3"/>
    </row>
    <row r="2933" spans="1:8" x14ac:dyDescent="0.3">
      <c r="A2933" t="str">
        <f>IF(C2933="","","Allievo "&amp;COUNTIF($C$2:C2933,C2933))</f>
        <v/>
      </c>
      <c r="H2933" s="3"/>
    </row>
    <row r="2934" spans="1:8" x14ac:dyDescent="0.3">
      <c r="A2934" t="str">
        <f>IF(C2934="","","Allievo "&amp;COUNTIF($C$2:C2934,C2934))</f>
        <v/>
      </c>
      <c r="H2934" s="3"/>
    </row>
    <row r="2935" spans="1:8" x14ac:dyDescent="0.3">
      <c r="A2935" t="str">
        <f>IF(C2935="","","Allievo "&amp;COUNTIF($C$2:C2935,C2935))</f>
        <v/>
      </c>
      <c r="H2935" s="3"/>
    </row>
    <row r="2936" spans="1:8" x14ac:dyDescent="0.3">
      <c r="A2936" t="str">
        <f>IF(C2936="","","Allievo "&amp;COUNTIF($C$2:C2936,C2936))</f>
        <v/>
      </c>
      <c r="H2936" s="3"/>
    </row>
    <row r="2937" spans="1:8" x14ac:dyDescent="0.3">
      <c r="A2937" t="str">
        <f>IF(C2937="","","Allievo "&amp;COUNTIF($C$2:C2937,C2937))</f>
        <v/>
      </c>
      <c r="H2937" s="3"/>
    </row>
    <row r="2938" spans="1:8" x14ac:dyDescent="0.3">
      <c r="A2938" t="str">
        <f>IF(C2938="","","Allievo "&amp;COUNTIF($C$2:C2938,C2938))</f>
        <v/>
      </c>
      <c r="H2938" s="3"/>
    </row>
    <row r="2939" spans="1:8" x14ac:dyDescent="0.3">
      <c r="A2939" t="str">
        <f>IF(C2939="","","Allievo "&amp;COUNTIF($C$2:C2939,C2939))</f>
        <v/>
      </c>
      <c r="H2939" s="3"/>
    </row>
    <row r="2940" spans="1:8" x14ac:dyDescent="0.3">
      <c r="A2940" t="str">
        <f>IF(C2940="","","Allievo "&amp;COUNTIF($C$2:C2940,C2940))</f>
        <v/>
      </c>
      <c r="H2940" s="3"/>
    </row>
    <row r="2941" spans="1:8" x14ac:dyDescent="0.3">
      <c r="A2941" t="str">
        <f>IF(C2941="","","Allievo "&amp;COUNTIF($C$2:C2941,C2941))</f>
        <v/>
      </c>
      <c r="H2941" s="3"/>
    </row>
    <row r="2942" spans="1:8" x14ac:dyDescent="0.3">
      <c r="A2942" t="str">
        <f>IF(C2942="","","Allievo "&amp;COUNTIF($C$2:C2942,C2942))</f>
        <v/>
      </c>
      <c r="H2942" s="3"/>
    </row>
    <row r="2943" spans="1:8" x14ac:dyDescent="0.3">
      <c r="A2943" t="str">
        <f>IF(C2943="","","Allievo "&amp;COUNTIF($C$2:C2943,C2943))</f>
        <v/>
      </c>
      <c r="H2943" s="3"/>
    </row>
    <row r="2944" spans="1:8" x14ac:dyDescent="0.3">
      <c r="A2944" t="str">
        <f>IF(C2944="","","Allievo "&amp;COUNTIF($C$2:C2944,C2944))</f>
        <v/>
      </c>
      <c r="H2944" s="3"/>
    </row>
    <row r="2945" spans="1:8" x14ac:dyDescent="0.3">
      <c r="A2945" t="str">
        <f>IF(C2945="","","Allievo "&amp;COUNTIF($C$2:C2945,C2945))</f>
        <v/>
      </c>
      <c r="H2945" s="3"/>
    </row>
    <row r="2946" spans="1:8" x14ac:dyDescent="0.3">
      <c r="A2946" t="str">
        <f>IF(C2946="","","Allievo "&amp;COUNTIF($C$2:C2946,C2946))</f>
        <v/>
      </c>
      <c r="H2946" s="3"/>
    </row>
    <row r="2947" spans="1:8" x14ac:dyDescent="0.3">
      <c r="A2947" t="str">
        <f>IF(C2947="","","Allievo "&amp;COUNTIF($C$2:C2947,C2947))</f>
        <v/>
      </c>
      <c r="H2947" s="3"/>
    </row>
    <row r="2948" spans="1:8" x14ac:dyDescent="0.3">
      <c r="A2948" t="str">
        <f>IF(C2948="","","Allievo "&amp;COUNTIF($C$2:C2948,C2948))</f>
        <v/>
      </c>
      <c r="H2948" s="3"/>
    </row>
    <row r="2949" spans="1:8" x14ac:dyDescent="0.3">
      <c r="A2949" t="str">
        <f>IF(C2949="","","Allievo "&amp;COUNTIF($C$2:C2949,C2949))</f>
        <v/>
      </c>
      <c r="H2949" s="3"/>
    </row>
    <row r="2950" spans="1:8" x14ac:dyDescent="0.3">
      <c r="A2950" t="str">
        <f>IF(C2950="","","Allievo "&amp;COUNTIF($C$2:C2950,C2950))</f>
        <v/>
      </c>
      <c r="H2950" s="3"/>
    </row>
    <row r="2951" spans="1:8" x14ac:dyDescent="0.3">
      <c r="A2951" t="str">
        <f>IF(C2951="","","Allievo "&amp;COUNTIF($C$2:C2951,C2951))</f>
        <v/>
      </c>
      <c r="H2951" s="3"/>
    </row>
    <row r="2952" spans="1:8" x14ac:dyDescent="0.3">
      <c r="A2952" t="str">
        <f>IF(C2952="","","Allievo "&amp;COUNTIF($C$2:C2952,C2952))</f>
        <v/>
      </c>
      <c r="H2952" s="3"/>
    </row>
    <row r="2953" spans="1:8" x14ac:dyDescent="0.3">
      <c r="A2953" t="str">
        <f>IF(C2953="","","Allievo "&amp;COUNTIF($C$2:C2953,C2953))</f>
        <v/>
      </c>
      <c r="H2953" s="3"/>
    </row>
    <row r="2954" spans="1:8" x14ac:dyDescent="0.3">
      <c r="A2954" t="str">
        <f>IF(C2954="","","Allievo "&amp;COUNTIF($C$2:C2954,C2954))</f>
        <v/>
      </c>
      <c r="H2954" s="3"/>
    </row>
    <row r="2955" spans="1:8" x14ac:dyDescent="0.3">
      <c r="A2955" t="str">
        <f>IF(C2955="","","Allievo "&amp;COUNTIF($C$2:C2955,C2955))</f>
        <v/>
      </c>
      <c r="H2955" s="3"/>
    </row>
    <row r="2956" spans="1:8" x14ac:dyDescent="0.3">
      <c r="A2956" t="str">
        <f>IF(C2956="","","Allievo "&amp;COUNTIF($C$2:C2956,C2956))</f>
        <v/>
      </c>
      <c r="H2956" s="3"/>
    </row>
    <row r="2957" spans="1:8" x14ac:dyDescent="0.3">
      <c r="A2957" t="str">
        <f>IF(C2957="","","Allievo "&amp;COUNTIF($C$2:C2957,C2957))</f>
        <v/>
      </c>
      <c r="H2957" s="3"/>
    </row>
    <row r="2958" spans="1:8" x14ac:dyDescent="0.3">
      <c r="A2958" t="str">
        <f>IF(C2958="","","Allievo "&amp;COUNTIF($C$2:C2958,C2958))</f>
        <v/>
      </c>
      <c r="H2958" s="3"/>
    </row>
    <row r="2959" spans="1:8" x14ac:dyDescent="0.3">
      <c r="A2959" t="str">
        <f>IF(C2959="","","Allievo "&amp;COUNTIF($C$2:C2959,C2959))</f>
        <v/>
      </c>
      <c r="H2959" s="3"/>
    </row>
    <row r="2960" spans="1:8" x14ac:dyDescent="0.3">
      <c r="A2960" t="str">
        <f>IF(C2960="","","Allievo "&amp;COUNTIF($C$2:C2960,C2960))</f>
        <v/>
      </c>
      <c r="H2960" s="3"/>
    </row>
    <row r="2961" spans="1:8" x14ac:dyDescent="0.3">
      <c r="A2961" t="str">
        <f>IF(C2961="","","Allievo "&amp;COUNTIF($C$2:C2961,C2961))</f>
        <v/>
      </c>
      <c r="H2961" s="3"/>
    </row>
    <row r="2962" spans="1:8" x14ac:dyDescent="0.3">
      <c r="A2962" t="str">
        <f>IF(C2962="","","Allievo "&amp;COUNTIF($C$2:C2962,C2962))</f>
        <v/>
      </c>
      <c r="H2962" s="3"/>
    </row>
    <row r="2963" spans="1:8" x14ac:dyDescent="0.3">
      <c r="A2963" t="str">
        <f>IF(C2963="","","Allievo "&amp;COUNTIF($C$2:C2963,C2963))</f>
        <v/>
      </c>
      <c r="H2963" s="3"/>
    </row>
    <row r="2964" spans="1:8" x14ac:dyDescent="0.3">
      <c r="A2964" t="str">
        <f>IF(C2964="","","Allievo "&amp;COUNTIF($C$2:C2964,C2964))</f>
        <v/>
      </c>
      <c r="H2964" s="3"/>
    </row>
    <row r="2965" spans="1:8" x14ac:dyDescent="0.3">
      <c r="A2965" t="str">
        <f>IF(C2965="","","Allievo "&amp;COUNTIF($C$2:C2965,C2965))</f>
        <v/>
      </c>
      <c r="H2965" s="3"/>
    </row>
    <row r="2966" spans="1:8" x14ac:dyDescent="0.3">
      <c r="A2966" t="str">
        <f>IF(C2966="","","Allievo "&amp;COUNTIF($C$2:C2966,C2966))</f>
        <v/>
      </c>
      <c r="H2966" s="3"/>
    </row>
    <row r="2967" spans="1:8" x14ac:dyDescent="0.3">
      <c r="A2967" t="str">
        <f>IF(C2967="","","Allievo "&amp;COUNTIF($C$2:C2967,C2967))</f>
        <v/>
      </c>
      <c r="H2967" s="3"/>
    </row>
    <row r="2968" spans="1:8" x14ac:dyDescent="0.3">
      <c r="A2968" t="str">
        <f>IF(C2968="","","Allievo "&amp;COUNTIF($C$2:C2968,C2968))</f>
        <v/>
      </c>
      <c r="H2968" s="3"/>
    </row>
    <row r="2969" spans="1:8" x14ac:dyDescent="0.3">
      <c r="A2969" t="str">
        <f>IF(C2969="","","Allievo "&amp;COUNTIF($C$2:C2969,C2969))</f>
        <v/>
      </c>
      <c r="H2969" s="3"/>
    </row>
    <row r="2970" spans="1:8" x14ac:dyDescent="0.3">
      <c r="A2970" t="str">
        <f>IF(C2970="","","Allievo "&amp;COUNTIF($C$2:C2970,C2970))</f>
        <v/>
      </c>
      <c r="H2970" s="3"/>
    </row>
    <row r="2971" spans="1:8" x14ac:dyDescent="0.3">
      <c r="A2971" t="str">
        <f>IF(C2971="","","Allievo "&amp;COUNTIF($C$2:C2971,C2971))</f>
        <v/>
      </c>
      <c r="H2971" s="3"/>
    </row>
    <row r="2972" spans="1:8" x14ac:dyDescent="0.3">
      <c r="A2972" t="str">
        <f>IF(C2972="","","Allievo "&amp;COUNTIF($C$2:C2972,C2972))</f>
        <v/>
      </c>
      <c r="H2972" s="3"/>
    </row>
    <row r="2973" spans="1:8" x14ac:dyDescent="0.3">
      <c r="A2973" t="str">
        <f>IF(C2973="","","Allievo "&amp;COUNTIF($C$2:C2973,C2973))</f>
        <v/>
      </c>
      <c r="H2973" s="3"/>
    </row>
    <row r="2974" spans="1:8" x14ac:dyDescent="0.3">
      <c r="A2974" t="str">
        <f>IF(C2974="","","Allievo "&amp;COUNTIF($C$2:C2974,C2974))</f>
        <v/>
      </c>
      <c r="H2974" s="3"/>
    </row>
    <row r="2975" spans="1:8" x14ac:dyDescent="0.3">
      <c r="A2975" t="str">
        <f>IF(C2975="","","Allievo "&amp;COUNTIF($C$2:C2975,C2975))</f>
        <v/>
      </c>
      <c r="H2975" s="3"/>
    </row>
    <row r="2976" spans="1:8" x14ac:dyDescent="0.3">
      <c r="A2976" t="str">
        <f>IF(C2976="","","Allievo "&amp;COUNTIF($C$2:C2976,C2976))</f>
        <v/>
      </c>
      <c r="H2976" s="3"/>
    </row>
    <row r="2977" spans="1:8" x14ac:dyDescent="0.3">
      <c r="A2977" t="str">
        <f>IF(C2977="","","Allievo "&amp;COUNTIF($C$2:C2977,C2977))</f>
        <v/>
      </c>
      <c r="H2977" s="3"/>
    </row>
    <row r="2978" spans="1:8" x14ac:dyDescent="0.3">
      <c r="A2978" t="str">
        <f>IF(C2978="","","Allievo "&amp;COUNTIF($C$2:C2978,C2978))</f>
        <v/>
      </c>
      <c r="H2978" s="3"/>
    </row>
    <row r="2979" spans="1:8" x14ac:dyDescent="0.3">
      <c r="A2979" t="str">
        <f>IF(C2979="","","Allievo "&amp;COUNTIF($C$2:C2979,C2979))</f>
        <v/>
      </c>
      <c r="H2979" s="3"/>
    </row>
    <row r="2980" spans="1:8" x14ac:dyDescent="0.3">
      <c r="A2980" t="str">
        <f>IF(C2980="","","Allievo "&amp;COUNTIF($C$2:C2980,C2980))</f>
        <v/>
      </c>
      <c r="H2980" s="3"/>
    </row>
    <row r="2981" spans="1:8" x14ac:dyDescent="0.3">
      <c r="A2981" t="str">
        <f>IF(C2981="","","Allievo "&amp;COUNTIF($C$2:C2981,C2981))</f>
        <v/>
      </c>
      <c r="H2981" s="3"/>
    </row>
    <row r="2982" spans="1:8" x14ac:dyDescent="0.3">
      <c r="A2982" t="str">
        <f>IF(C2982="","","Allievo "&amp;COUNTIF($C$2:C2982,C2982))</f>
        <v/>
      </c>
      <c r="H2982" s="3"/>
    </row>
    <row r="2983" spans="1:8" x14ac:dyDescent="0.3">
      <c r="A2983" t="str">
        <f>IF(C2983="","","Allievo "&amp;COUNTIF($C$2:C2983,C2983))</f>
        <v/>
      </c>
      <c r="H2983" s="3"/>
    </row>
    <row r="2984" spans="1:8" x14ac:dyDescent="0.3">
      <c r="A2984" t="str">
        <f>IF(C2984="","","Allievo "&amp;COUNTIF($C$2:C2984,C2984))</f>
        <v/>
      </c>
      <c r="H2984" s="3"/>
    </row>
    <row r="2985" spans="1:8" x14ac:dyDescent="0.3">
      <c r="A2985" t="str">
        <f>IF(C2985="","","Allievo "&amp;COUNTIF($C$2:C2985,C2985))</f>
        <v/>
      </c>
      <c r="H2985" s="3"/>
    </row>
    <row r="2986" spans="1:8" x14ac:dyDescent="0.3">
      <c r="A2986" t="str">
        <f>IF(C2986="","","Allievo "&amp;COUNTIF($C$2:C2986,C2986))</f>
        <v/>
      </c>
      <c r="H2986" s="3"/>
    </row>
    <row r="2987" spans="1:8" x14ac:dyDescent="0.3">
      <c r="A2987" t="str">
        <f>IF(C2987="","","Allievo "&amp;COUNTIF($C$2:C2987,C2987))</f>
        <v/>
      </c>
      <c r="H2987" s="3"/>
    </row>
    <row r="2988" spans="1:8" x14ac:dyDescent="0.3">
      <c r="A2988" t="str">
        <f>IF(C2988="","","Allievo "&amp;COUNTIF($C$2:C2988,C2988))</f>
        <v/>
      </c>
      <c r="H2988" s="3"/>
    </row>
    <row r="2989" spans="1:8" x14ac:dyDescent="0.3">
      <c r="A2989" t="str">
        <f>IF(C2989="","","Allievo "&amp;COUNTIF($C$2:C2989,C2989))</f>
        <v/>
      </c>
      <c r="H2989" s="3"/>
    </row>
    <row r="2990" spans="1:8" x14ac:dyDescent="0.3">
      <c r="A2990" t="str">
        <f>IF(C2990="","","Allievo "&amp;COUNTIF($C$2:C2990,C2990))</f>
        <v/>
      </c>
      <c r="H2990" s="3"/>
    </row>
    <row r="2991" spans="1:8" x14ac:dyDescent="0.3">
      <c r="A2991" t="str">
        <f>IF(C2991="","","Allievo "&amp;COUNTIF($C$2:C2991,C2991))</f>
        <v/>
      </c>
      <c r="H2991" s="3"/>
    </row>
    <row r="2992" spans="1:8" x14ac:dyDescent="0.3">
      <c r="A2992" t="str">
        <f>IF(C2992="","","Allievo "&amp;COUNTIF($C$2:C2992,C2992))</f>
        <v/>
      </c>
      <c r="H2992" s="3"/>
    </row>
    <row r="2993" spans="1:8" x14ac:dyDescent="0.3">
      <c r="A2993" t="str">
        <f>IF(C2993="","","Allievo "&amp;COUNTIF($C$2:C2993,C2993))</f>
        <v/>
      </c>
      <c r="H2993" s="3"/>
    </row>
    <row r="2994" spans="1:8" x14ac:dyDescent="0.3">
      <c r="A2994" t="str">
        <f>IF(C2994="","","Allievo "&amp;COUNTIF($C$2:C2994,C2994))</f>
        <v/>
      </c>
      <c r="H2994" s="3"/>
    </row>
    <row r="2995" spans="1:8" x14ac:dyDescent="0.3">
      <c r="A2995" t="str">
        <f>IF(C2995="","","Allievo "&amp;COUNTIF($C$2:C2995,C2995))</f>
        <v/>
      </c>
      <c r="H2995" s="3"/>
    </row>
    <row r="2996" spans="1:8" x14ac:dyDescent="0.3">
      <c r="A2996" t="str">
        <f>IF(C2996="","","Allievo "&amp;COUNTIF($C$2:C2996,C2996))</f>
        <v/>
      </c>
      <c r="H2996" s="3"/>
    </row>
    <row r="2997" spans="1:8" x14ac:dyDescent="0.3">
      <c r="A2997" t="str">
        <f>IF(C2997="","","Allievo "&amp;COUNTIF($C$2:C2997,C2997))</f>
        <v/>
      </c>
      <c r="H2997" s="3"/>
    </row>
    <row r="2998" spans="1:8" x14ac:dyDescent="0.3">
      <c r="A2998" t="str">
        <f>IF(C2998="","","Allievo "&amp;COUNTIF($C$2:C2998,C2998))</f>
        <v/>
      </c>
      <c r="H2998" s="3"/>
    </row>
    <row r="2999" spans="1:8" x14ac:dyDescent="0.3">
      <c r="A2999" t="str">
        <f>IF(C2999="","","Allievo "&amp;COUNTIF($C$2:C2999,C2999))</f>
        <v/>
      </c>
      <c r="H2999" s="3"/>
    </row>
    <row r="3000" spans="1:8" x14ac:dyDescent="0.3">
      <c r="A3000" t="str">
        <f>IF(C3000="","","Allievo "&amp;COUNTIF($C$2:C3000,C3000))</f>
        <v/>
      </c>
      <c r="H3000" s="3"/>
    </row>
    <row r="3001" spans="1:8" x14ac:dyDescent="0.3">
      <c r="A3001" t="str">
        <f>IF(C3001="","","Allievo "&amp;COUNTIF($C$2:C3001,C3001))</f>
        <v/>
      </c>
      <c r="H3001" s="3"/>
    </row>
    <row r="3002" spans="1:8" x14ac:dyDescent="0.3">
      <c r="A3002" t="str">
        <f>IF(C3002="","","Allievo "&amp;COUNTIF($C$2:C3002,C3002))</f>
        <v/>
      </c>
      <c r="H3002" s="3"/>
    </row>
    <row r="3003" spans="1:8" x14ac:dyDescent="0.3">
      <c r="A3003" t="str">
        <f>IF(C3003="","","Allievo "&amp;COUNTIF($C$2:C3003,C3003))</f>
        <v/>
      </c>
      <c r="H3003" s="3"/>
    </row>
    <row r="3004" spans="1:8" x14ac:dyDescent="0.3">
      <c r="A3004" t="str">
        <f>IF(C3004="","","Allievo "&amp;COUNTIF($C$2:C3004,C3004))</f>
        <v/>
      </c>
      <c r="H3004" s="3"/>
    </row>
    <row r="3005" spans="1:8" x14ac:dyDescent="0.3">
      <c r="A3005" t="str">
        <f>IF(C3005="","","Allievo "&amp;COUNTIF($C$2:C3005,C3005))</f>
        <v/>
      </c>
      <c r="H3005" s="3"/>
    </row>
    <row r="3006" spans="1:8" x14ac:dyDescent="0.3">
      <c r="A3006" t="str">
        <f>IF(C3006="","","Allievo "&amp;COUNTIF($C$2:C3006,C3006))</f>
        <v/>
      </c>
      <c r="H3006" s="3"/>
    </row>
    <row r="3007" spans="1:8" x14ac:dyDescent="0.3">
      <c r="A3007" t="str">
        <f>IF(C3007="","","Allievo "&amp;COUNTIF($C$2:C3007,C3007))</f>
        <v/>
      </c>
      <c r="H3007" s="3"/>
    </row>
    <row r="3008" spans="1:8" x14ac:dyDescent="0.3">
      <c r="A3008" t="str">
        <f>IF(C3008="","","Allievo "&amp;COUNTIF($C$2:C3008,C3008))</f>
        <v/>
      </c>
      <c r="H3008" s="3"/>
    </row>
    <row r="3009" spans="1:8" x14ac:dyDescent="0.3">
      <c r="A3009" t="str">
        <f>IF(C3009="","","Allievo "&amp;COUNTIF($C$2:C3009,C3009))</f>
        <v/>
      </c>
      <c r="H3009" s="3"/>
    </row>
    <row r="3010" spans="1:8" x14ac:dyDescent="0.3">
      <c r="A3010" t="str">
        <f>IF(C3010="","","Allievo "&amp;COUNTIF($C$2:C3010,C3010))</f>
        <v/>
      </c>
      <c r="H3010" s="3"/>
    </row>
    <row r="3011" spans="1:8" x14ac:dyDescent="0.3">
      <c r="A3011" t="str">
        <f>IF(C3011="","","Allievo "&amp;COUNTIF($C$2:C3011,C3011))</f>
        <v/>
      </c>
      <c r="H3011" s="3"/>
    </row>
    <row r="3012" spans="1:8" x14ac:dyDescent="0.3">
      <c r="A3012" t="str">
        <f>IF(C3012="","","Allievo "&amp;COUNTIF($C$2:C3012,C3012))</f>
        <v/>
      </c>
      <c r="H3012" s="3"/>
    </row>
    <row r="3013" spans="1:8" x14ac:dyDescent="0.3">
      <c r="A3013" t="str">
        <f>IF(C3013="","","Allievo "&amp;COUNTIF($C$2:C3013,C3013))</f>
        <v/>
      </c>
      <c r="H3013" s="3"/>
    </row>
    <row r="3014" spans="1:8" x14ac:dyDescent="0.3">
      <c r="A3014" t="str">
        <f>IF(C3014="","","Allievo "&amp;COUNTIF($C$2:C3014,C3014))</f>
        <v/>
      </c>
      <c r="H3014" s="3"/>
    </row>
    <row r="3015" spans="1:8" x14ac:dyDescent="0.3">
      <c r="A3015" t="str">
        <f>IF(C3015="","","Allievo "&amp;COUNTIF($C$2:C3015,C3015))</f>
        <v/>
      </c>
      <c r="H3015" s="3"/>
    </row>
    <row r="3016" spans="1:8" x14ac:dyDescent="0.3">
      <c r="A3016" t="str">
        <f>IF(C3016="","","Allievo "&amp;COUNTIF($C$2:C3016,C3016))</f>
        <v/>
      </c>
      <c r="H3016" s="3"/>
    </row>
    <row r="3017" spans="1:8" x14ac:dyDescent="0.3">
      <c r="A3017" t="str">
        <f>IF(C3017="","","Allievo "&amp;COUNTIF($C$2:C3017,C3017))</f>
        <v/>
      </c>
      <c r="H3017" s="3"/>
    </row>
    <row r="3018" spans="1:8" x14ac:dyDescent="0.3">
      <c r="A3018" t="str">
        <f>IF(C3018="","","Allievo "&amp;COUNTIF($C$2:C3018,C3018))</f>
        <v/>
      </c>
      <c r="H3018" s="3"/>
    </row>
    <row r="3019" spans="1:8" x14ac:dyDescent="0.3">
      <c r="A3019" t="str">
        <f>IF(C3019="","","Allievo "&amp;COUNTIF($C$2:C3019,C3019))</f>
        <v/>
      </c>
      <c r="H3019" s="3"/>
    </row>
    <row r="3020" spans="1:8" x14ac:dyDescent="0.3">
      <c r="A3020" t="str">
        <f>IF(C3020="","","Allievo "&amp;COUNTIF($C$2:C3020,C3020))</f>
        <v/>
      </c>
      <c r="H3020" s="3"/>
    </row>
    <row r="3021" spans="1:8" x14ac:dyDescent="0.3">
      <c r="A3021" t="str">
        <f>IF(C3021="","","Allievo "&amp;COUNTIF($C$2:C3021,C3021))</f>
        <v/>
      </c>
      <c r="H3021" s="3"/>
    </row>
    <row r="3022" spans="1:8" x14ac:dyDescent="0.3">
      <c r="A3022" t="str">
        <f>IF(C3022="","","Allievo "&amp;COUNTIF($C$2:C3022,C3022))</f>
        <v/>
      </c>
      <c r="H3022" s="3"/>
    </row>
    <row r="3023" spans="1:8" x14ac:dyDescent="0.3">
      <c r="A3023" t="str">
        <f>IF(C3023="","","Allievo "&amp;COUNTIF($C$2:C3023,C3023))</f>
        <v/>
      </c>
      <c r="H3023" s="3"/>
    </row>
    <row r="3024" spans="1:8" x14ac:dyDescent="0.3">
      <c r="A3024" t="str">
        <f>IF(C3024="","","Allievo "&amp;COUNTIF($C$2:C3024,C3024))</f>
        <v/>
      </c>
      <c r="H3024" s="3"/>
    </row>
    <row r="3025" spans="1:8" x14ac:dyDescent="0.3">
      <c r="A3025" t="str">
        <f>IF(C3025="","","Allievo "&amp;COUNTIF($C$2:C3025,C3025))</f>
        <v/>
      </c>
      <c r="H3025" s="3"/>
    </row>
    <row r="3026" spans="1:8" x14ac:dyDescent="0.3">
      <c r="A3026" t="str">
        <f>IF(C3026="","","Allievo "&amp;COUNTIF($C$2:C3026,C3026))</f>
        <v/>
      </c>
      <c r="H3026" s="3"/>
    </row>
    <row r="3027" spans="1:8" x14ac:dyDescent="0.3">
      <c r="A3027" t="str">
        <f>IF(C3027="","","Allievo "&amp;COUNTIF($C$2:C3027,C3027))</f>
        <v/>
      </c>
      <c r="H3027" s="3"/>
    </row>
    <row r="3028" spans="1:8" x14ac:dyDescent="0.3">
      <c r="A3028" t="str">
        <f>IF(C3028="","","Allievo "&amp;COUNTIF($C$2:C3028,C3028))</f>
        <v/>
      </c>
      <c r="H3028" s="3"/>
    </row>
    <row r="3029" spans="1:8" x14ac:dyDescent="0.3">
      <c r="A3029" t="str">
        <f>IF(C3029="","","Allievo "&amp;COUNTIF($C$2:C3029,C3029))</f>
        <v/>
      </c>
      <c r="H3029" s="3"/>
    </row>
    <row r="3030" spans="1:8" x14ac:dyDescent="0.3">
      <c r="A3030" t="str">
        <f>IF(C3030="","","Allievo "&amp;COUNTIF($C$2:C3030,C3030))</f>
        <v/>
      </c>
      <c r="H3030" s="3"/>
    </row>
    <row r="3031" spans="1:8" x14ac:dyDescent="0.3">
      <c r="A3031" t="str">
        <f>IF(C3031="","","Allievo "&amp;COUNTIF($C$2:C3031,C3031))</f>
        <v/>
      </c>
      <c r="H3031" s="3"/>
    </row>
    <row r="3032" spans="1:8" x14ac:dyDescent="0.3">
      <c r="A3032" t="str">
        <f>IF(C3032="","","Allievo "&amp;COUNTIF($C$2:C3032,C3032))</f>
        <v/>
      </c>
      <c r="H3032" s="3"/>
    </row>
    <row r="3033" spans="1:8" x14ac:dyDescent="0.3">
      <c r="A3033" t="str">
        <f>IF(C3033="","","Allievo "&amp;COUNTIF($C$2:C3033,C3033))</f>
        <v/>
      </c>
      <c r="H3033" s="3"/>
    </row>
    <row r="3034" spans="1:8" x14ac:dyDescent="0.3">
      <c r="A3034" t="str">
        <f>IF(C3034="","","Allievo "&amp;COUNTIF($C$2:C3034,C3034))</f>
        <v/>
      </c>
      <c r="H3034" s="3"/>
    </row>
    <row r="3035" spans="1:8" x14ac:dyDescent="0.3">
      <c r="A3035" t="str">
        <f>IF(C3035="","","Allievo "&amp;COUNTIF($C$2:C3035,C3035))</f>
        <v/>
      </c>
      <c r="H3035" s="3"/>
    </row>
    <row r="3036" spans="1:8" x14ac:dyDescent="0.3">
      <c r="A3036" t="str">
        <f>IF(C3036="","","Allievo "&amp;COUNTIF($C$2:C3036,C3036))</f>
        <v/>
      </c>
      <c r="H3036" s="3"/>
    </row>
    <row r="3037" spans="1:8" x14ac:dyDescent="0.3">
      <c r="A3037" t="str">
        <f>IF(C3037="","","Allievo "&amp;COUNTIF($C$2:C3037,C3037))</f>
        <v/>
      </c>
      <c r="H3037" s="3"/>
    </row>
    <row r="3038" spans="1:8" x14ac:dyDescent="0.3">
      <c r="A3038" t="str">
        <f>IF(C3038="","","Allievo "&amp;COUNTIF($C$2:C3038,C3038))</f>
        <v/>
      </c>
      <c r="H3038" s="3"/>
    </row>
    <row r="3039" spans="1:8" x14ac:dyDescent="0.3">
      <c r="A3039" t="str">
        <f>IF(C3039="","","Allievo "&amp;COUNTIF($C$2:C3039,C3039))</f>
        <v/>
      </c>
      <c r="H3039" s="3"/>
    </row>
    <row r="3040" spans="1:8" x14ac:dyDescent="0.3">
      <c r="A3040" t="str">
        <f>IF(C3040="","","Allievo "&amp;COUNTIF($C$2:C3040,C3040))</f>
        <v/>
      </c>
      <c r="H3040" s="3"/>
    </row>
    <row r="3041" spans="1:8" x14ac:dyDescent="0.3">
      <c r="A3041" t="str">
        <f>IF(C3041="","","Allievo "&amp;COUNTIF($C$2:C3041,C3041))</f>
        <v/>
      </c>
      <c r="H3041" s="3"/>
    </row>
    <row r="3042" spans="1:8" x14ac:dyDescent="0.3">
      <c r="A3042" t="str">
        <f>IF(C3042="","","Allievo "&amp;COUNTIF($C$2:C3042,C3042))</f>
        <v/>
      </c>
      <c r="H3042" s="3"/>
    </row>
    <row r="3043" spans="1:8" x14ac:dyDescent="0.3">
      <c r="A3043" t="str">
        <f>IF(C3043="","","Allievo "&amp;COUNTIF($C$2:C3043,C3043))</f>
        <v/>
      </c>
      <c r="H3043" s="3"/>
    </row>
    <row r="3044" spans="1:8" x14ac:dyDescent="0.3">
      <c r="A3044" t="str">
        <f>IF(C3044="","","Allievo "&amp;COUNTIF($C$2:C3044,C3044))</f>
        <v/>
      </c>
      <c r="H3044" s="3"/>
    </row>
    <row r="3045" spans="1:8" x14ac:dyDescent="0.3">
      <c r="A3045" t="str">
        <f>IF(C3045="","","Allievo "&amp;COUNTIF($C$2:C3045,C3045))</f>
        <v/>
      </c>
      <c r="H3045" s="3"/>
    </row>
    <row r="3046" spans="1:8" x14ac:dyDescent="0.3">
      <c r="A3046" t="str">
        <f>IF(C3046="","","Allievo "&amp;COUNTIF($C$2:C3046,C3046))</f>
        <v/>
      </c>
      <c r="H3046" s="3"/>
    </row>
    <row r="3047" spans="1:8" x14ac:dyDescent="0.3">
      <c r="A3047" t="str">
        <f>IF(C3047="","","Allievo "&amp;COUNTIF($C$2:C3047,C3047))</f>
        <v/>
      </c>
      <c r="H3047" s="3"/>
    </row>
    <row r="3048" spans="1:8" x14ac:dyDescent="0.3">
      <c r="A3048" t="str">
        <f>IF(C3048="","","Allievo "&amp;COUNTIF($C$2:C3048,C3048))</f>
        <v/>
      </c>
      <c r="H3048" s="3"/>
    </row>
    <row r="3049" spans="1:8" x14ac:dyDescent="0.3">
      <c r="A3049" t="str">
        <f>IF(C3049="","","Allievo "&amp;COUNTIF($C$2:C3049,C3049))</f>
        <v/>
      </c>
      <c r="H3049" s="3"/>
    </row>
    <row r="3050" spans="1:8" x14ac:dyDescent="0.3">
      <c r="A3050" t="str">
        <f>IF(C3050="","","Allievo "&amp;COUNTIF($C$2:C3050,C3050))</f>
        <v/>
      </c>
      <c r="H3050" s="3"/>
    </row>
    <row r="3051" spans="1:8" x14ac:dyDescent="0.3">
      <c r="A3051" t="str">
        <f>IF(C3051="","","Allievo "&amp;COUNTIF($C$2:C3051,C3051))</f>
        <v/>
      </c>
      <c r="H3051" s="3"/>
    </row>
    <row r="3052" spans="1:8" x14ac:dyDescent="0.3">
      <c r="A3052" t="str">
        <f>IF(C3052="","","Allievo "&amp;COUNTIF($C$2:C3052,C3052))</f>
        <v/>
      </c>
      <c r="H3052" s="3"/>
    </row>
    <row r="3053" spans="1:8" x14ac:dyDescent="0.3">
      <c r="A3053" t="str">
        <f>IF(C3053="","","Allievo "&amp;COUNTIF($C$2:C3053,C3053))</f>
        <v/>
      </c>
      <c r="H3053" s="3"/>
    </row>
    <row r="3054" spans="1:8" x14ac:dyDescent="0.3">
      <c r="A3054" t="str">
        <f>IF(C3054="","","Allievo "&amp;COUNTIF($C$2:C3054,C3054))</f>
        <v/>
      </c>
      <c r="H3054" s="3"/>
    </row>
    <row r="3055" spans="1:8" x14ac:dyDescent="0.3">
      <c r="A3055" t="str">
        <f>IF(C3055="","","Allievo "&amp;COUNTIF($C$2:C3055,C3055))</f>
        <v/>
      </c>
      <c r="H3055" s="3"/>
    </row>
    <row r="3056" spans="1:8" x14ac:dyDescent="0.3">
      <c r="A3056" t="str">
        <f>IF(C3056="","","Allievo "&amp;COUNTIF($C$2:C3056,C3056))</f>
        <v/>
      </c>
      <c r="H3056" s="3"/>
    </row>
    <row r="3057" spans="1:8" x14ac:dyDescent="0.3">
      <c r="A3057" t="str">
        <f>IF(C3057="","","Allievo "&amp;COUNTIF($C$2:C3057,C3057))</f>
        <v/>
      </c>
      <c r="H3057" s="3"/>
    </row>
    <row r="3058" spans="1:8" x14ac:dyDescent="0.3">
      <c r="A3058" t="str">
        <f>IF(C3058="","","Allievo "&amp;COUNTIF($C$2:C3058,C3058))</f>
        <v/>
      </c>
      <c r="H3058" s="3"/>
    </row>
    <row r="3059" spans="1:8" x14ac:dyDescent="0.3">
      <c r="A3059" t="str">
        <f>IF(C3059="","","Allievo "&amp;COUNTIF($C$2:C3059,C3059))</f>
        <v/>
      </c>
      <c r="H3059" s="3"/>
    </row>
    <row r="3060" spans="1:8" x14ac:dyDescent="0.3">
      <c r="A3060" t="str">
        <f>IF(C3060="","","Allievo "&amp;COUNTIF($C$2:C3060,C3060))</f>
        <v/>
      </c>
      <c r="H3060" s="3"/>
    </row>
    <row r="3061" spans="1:8" x14ac:dyDescent="0.3">
      <c r="A3061" t="str">
        <f>IF(C3061="","","Allievo "&amp;COUNTIF($C$2:C3061,C3061))</f>
        <v/>
      </c>
      <c r="H3061" s="3"/>
    </row>
    <row r="3062" spans="1:8" x14ac:dyDescent="0.3">
      <c r="A3062" t="str">
        <f>IF(C3062="","","Allievo "&amp;COUNTIF($C$2:C3062,C3062))</f>
        <v/>
      </c>
      <c r="H3062" s="3"/>
    </row>
    <row r="3063" spans="1:8" x14ac:dyDescent="0.3">
      <c r="A3063" t="str">
        <f>IF(C3063="","","Allievo "&amp;COUNTIF($C$2:C3063,C3063))</f>
        <v/>
      </c>
      <c r="H3063" s="3"/>
    </row>
    <row r="3064" spans="1:8" x14ac:dyDescent="0.3">
      <c r="A3064" t="str">
        <f>IF(C3064="","","Allievo "&amp;COUNTIF($C$2:C3064,C3064))</f>
        <v/>
      </c>
      <c r="H3064" s="3"/>
    </row>
    <row r="3065" spans="1:8" x14ac:dyDescent="0.3">
      <c r="A3065" t="str">
        <f>IF(C3065="","","Allievo "&amp;COUNTIF($C$2:C3065,C3065))</f>
        <v/>
      </c>
      <c r="H3065" s="3"/>
    </row>
    <row r="3066" spans="1:8" x14ac:dyDescent="0.3">
      <c r="A3066" t="str">
        <f>IF(C3066="","","Allievo "&amp;COUNTIF($C$2:C3066,C3066))</f>
        <v/>
      </c>
      <c r="H3066" s="3"/>
    </row>
    <row r="3067" spans="1:8" x14ac:dyDescent="0.3">
      <c r="A3067" t="str">
        <f>IF(C3067="","","Allievo "&amp;COUNTIF($C$2:C3067,C3067))</f>
        <v/>
      </c>
      <c r="H3067" s="3"/>
    </row>
    <row r="3068" spans="1:8" x14ac:dyDescent="0.3">
      <c r="A3068" t="str">
        <f>IF(C3068="","","Allievo "&amp;COUNTIF($C$2:C3068,C3068))</f>
        <v/>
      </c>
      <c r="H3068" s="3"/>
    </row>
    <row r="3069" spans="1:8" x14ac:dyDescent="0.3">
      <c r="A3069" t="str">
        <f>IF(C3069="","","Allievo "&amp;COUNTIF($C$2:C3069,C3069))</f>
        <v/>
      </c>
      <c r="H3069" s="3"/>
    </row>
    <row r="3070" spans="1:8" x14ac:dyDescent="0.3">
      <c r="A3070" t="str">
        <f>IF(C3070="","","Allievo "&amp;COUNTIF($C$2:C3070,C3070))</f>
        <v/>
      </c>
      <c r="H3070" s="3"/>
    </row>
    <row r="3071" spans="1:8" x14ac:dyDescent="0.3">
      <c r="A3071" t="str">
        <f>IF(C3071="","","Allievo "&amp;COUNTIF($C$2:C3071,C3071))</f>
        <v/>
      </c>
      <c r="H3071" s="3"/>
    </row>
    <row r="3072" spans="1:8" x14ac:dyDescent="0.3">
      <c r="A3072" t="str">
        <f>IF(C3072="","","Allievo "&amp;COUNTIF($C$2:C3072,C3072))</f>
        <v/>
      </c>
      <c r="H3072" s="3"/>
    </row>
    <row r="3073" spans="1:8" x14ac:dyDescent="0.3">
      <c r="A3073" t="str">
        <f>IF(C3073="","","Allievo "&amp;COUNTIF($C$2:C3073,C3073))</f>
        <v/>
      </c>
      <c r="H3073" s="3"/>
    </row>
    <row r="3074" spans="1:8" x14ac:dyDescent="0.3">
      <c r="A3074" t="str">
        <f>IF(C3074="","","Allievo "&amp;COUNTIF($C$2:C3074,C3074))</f>
        <v/>
      </c>
      <c r="H3074" s="3"/>
    </row>
    <row r="3075" spans="1:8" x14ac:dyDescent="0.3">
      <c r="A3075" t="str">
        <f>IF(C3075="","","Allievo "&amp;COUNTIF($C$2:C3075,C3075))</f>
        <v/>
      </c>
      <c r="H3075" s="3"/>
    </row>
    <row r="3076" spans="1:8" x14ac:dyDescent="0.3">
      <c r="A3076" t="str">
        <f>IF(C3076="","","Allievo "&amp;COUNTIF($C$2:C3076,C3076))</f>
        <v/>
      </c>
      <c r="H3076" s="3"/>
    </row>
    <row r="3077" spans="1:8" x14ac:dyDescent="0.3">
      <c r="A3077" t="str">
        <f>IF(C3077="","","Allievo "&amp;COUNTIF($C$2:C3077,C3077))</f>
        <v/>
      </c>
      <c r="H3077" s="3"/>
    </row>
    <row r="3078" spans="1:8" x14ac:dyDescent="0.3">
      <c r="A3078" t="str">
        <f>IF(C3078="","","Allievo "&amp;COUNTIF($C$2:C3078,C3078))</f>
        <v/>
      </c>
      <c r="H3078" s="3"/>
    </row>
    <row r="3079" spans="1:8" x14ac:dyDescent="0.3">
      <c r="A3079" t="str">
        <f>IF(C3079="","","Allievo "&amp;COUNTIF($C$2:C3079,C3079))</f>
        <v/>
      </c>
      <c r="H3079" s="3"/>
    </row>
    <row r="3080" spans="1:8" x14ac:dyDescent="0.3">
      <c r="A3080" t="str">
        <f>IF(C3080="","","Allievo "&amp;COUNTIF($C$2:C3080,C3080))</f>
        <v/>
      </c>
      <c r="H3080" s="3"/>
    </row>
    <row r="3081" spans="1:8" x14ac:dyDescent="0.3">
      <c r="A3081" t="str">
        <f>IF(C3081="","","Allievo "&amp;COUNTIF($C$2:C3081,C3081))</f>
        <v/>
      </c>
      <c r="H3081" s="3"/>
    </row>
    <row r="3082" spans="1:8" x14ac:dyDescent="0.3">
      <c r="A3082" t="str">
        <f>IF(C3082="","","Allievo "&amp;COUNTIF($C$2:C3082,C3082))</f>
        <v/>
      </c>
      <c r="H3082" s="3"/>
    </row>
    <row r="3083" spans="1:8" x14ac:dyDescent="0.3">
      <c r="A3083" t="str">
        <f>IF(C3083="","","Allievo "&amp;COUNTIF($C$2:C3083,C3083))</f>
        <v/>
      </c>
      <c r="H3083" s="3"/>
    </row>
    <row r="3084" spans="1:8" x14ac:dyDescent="0.3">
      <c r="A3084" t="str">
        <f>IF(C3084="","","Allievo "&amp;COUNTIF($C$2:C3084,C3084))</f>
        <v/>
      </c>
      <c r="H3084" s="3"/>
    </row>
    <row r="3085" spans="1:8" x14ac:dyDescent="0.3">
      <c r="A3085" t="str">
        <f>IF(C3085="","","Allievo "&amp;COUNTIF($C$2:C3085,C3085))</f>
        <v/>
      </c>
      <c r="H3085" s="3"/>
    </row>
    <row r="3086" spans="1:8" x14ac:dyDescent="0.3">
      <c r="A3086" t="str">
        <f>IF(C3086="","","Allievo "&amp;COUNTIF($C$2:C3086,C3086))</f>
        <v/>
      </c>
      <c r="H3086" s="3"/>
    </row>
    <row r="3087" spans="1:8" x14ac:dyDescent="0.3">
      <c r="A3087" t="str">
        <f>IF(C3087="","","Allievo "&amp;COUNTIF($C$2:C3087,C3087))</f>
        <v/>
      </c>
      <c r="H3087" s="3"/>
    </row>
    <row r="3088" spans="1:8" x14ac:dyDescent="0.3">
      <c r="A3088" t="str">
        <f>IF(C3088="","","Allievo "&amp;COUNTIF($C$2:C3088,C3088))</f>
        <v/>
      </c>
      <c r="H3088" s="3"/>
    </row>
    <row r="3089" spans="1:8" x14ac:dyDescent="0.3">
      <c r="A3089" t="str">
        <f>IF(C3089="","","Allievo "&amp;COUNTIF($C$2:C3089,C3089))</f>
        <v/>
      </c>
      <c r="H3089" s="3"/>
    </row>
    <row r="3090" spans="1:8" x14ac:dyDescent="0.3">
      <c r="A3090" t="str">
        <f>IF(C3090="","","Allievo "&amp;COUNTIF($C$2:C3090,C3090))</f>
        <v/>
      </c>
      <c r="H3090" s="3"/>
    </row>
    <row r="3091" spans="1:8" x14ac:dyDescent="0.3">
      <c r="A3091" t="str">
        <f>IF(C3091="","","Allievo "&amp;COUNTIF($C$2:C3091,C3091))</f>
        <v/>
      </c>
      <c r="H3091" s="3"/>
    </row>
    <row r="3092" spans="1:8" x14ac:dyDescent="0.3">
      <c r="A3092" t="str">
        <f>IF(C3092="","","Allievo "&amp;COUNTIF($C$2:C3092,C3092))</f>
        <v/>
      </c>
      <c r="H3092" s="3"/>
    </row>
    <row r="3093" spans="1:8" x14ac:dyDescent="0.3">
      <c r="A3093" t="str">
        <f>IF(C3093="","","Allievo "&amp;COUNTIF($C$2:C3093,C3093))</f>
        <v/>
      </c>
      <c r="H3093" s="3"/>
    </row>
    <row r="3094" spans="1:8" x14ac:dyDescent="0.3">
      <c r="A3094" t="str">
        <f>IF(C3094="","","Allievo "&amp;COUNTIF($C$2:C3094,C3094))</f>
        <v/>
      </c>
      <c r="H3094" s="3"/>
    </row>
    <row r="3095" spans="1:8" x14ac:dyDescent="0.3">
      <c r="A3095" t="str">
        <f>IF(C3095="","","Allievo "&amp;COUNTIF($C$2:C3095,C3095))</f>
        <v/>
      </c>
      <c r="H3095" s="3"/>
    </row>
    <row r="3096" spans="1:8" x14ac:dyDescent="0.3">
      <c r="A3096" t="str">
        <f>IF(C3096="","","Allievo "&amp;COUNTIF($C$2:C3096,C3096))</f>
        <v/>
      </c>
      <c r="H3096" s="3"/>
    </row>
    <row r="3097" spans="1:8" x14ac:dyDescent="0.3">
      <c r="A3097" t="str">
        <f>IF(C3097="","","Allievo "&amp;COUNTIF($C$2:C3097,C3097))</f>
        <v/>
      </c>
      <c r="H3097" s="3"/>
    </row>
    <row r="3098" spans="1:8" x14ac:dyDescent="0.3">
      <c r="A3098" t="str">
        <f>IF(C3098="","","Allievo "&amp;COUNTIF($C$2:C3098,C3098))</f>
        <v/>
      </c>
      <c r="H3098" s="3"/>
    </row>
    <row r="3099" spans="1:8" x14ac:dyDescent="0.3">
      <c r="A3099" t="str">
        <f>IF(C3099="","","Allievo "&amp;COUNTIF($C$2:C3099,C3099))</f>
        <v/>
      </c>
      <c r="H3099" s="3"/>
    </row>
    <row r="3100" spans="1:8" x14ac:dyDescent="0.3">
      <c r="A3100" t="str">
        <f>IF(C3100="","","Allievo "&amp;COUNTIF($C$2:C3100,C3100))</f>
        <v/>
      </c>
      <c r="H3100" s="3"/>
    </row>
    <row r="3101" spans="1:8" x14ac:dyDescent="0.3">
      <c r="A3101" t="str">
        <f>IF(C3101="","","Allievo "&amp;COUNTIF($C$2:C3101,C3101))</f>
        <v/>
      </c>
      <c r="H3101" s="3"/>
    </row>
    <row r="3102" spans="1:8" x14ac:dyDescent="0.3">
      <c r="A3102" t="str">
        <f>IF(C3102="","","Allievo "&amp;COUNTIF($C$2:C3102,C3102))</f>
        <v/>
      </c>
      <c r="H3102" s="3"/>
    </row>
    <row r="3103" spans="1:8" x14ac:dyDescent="0.3">
      <c r="A3103" t="str">
        <f>IF(C3103="","","Allievo "&amp;COUNTIF($C$2:C3103,C3103))</f>
        <v/>
      </c>
      <c r="H3103" s="3"/>
    </row>
    <row r="3104" spans="1:8" x14ac:dyDescent="0.3">
      <c r="A3104" t="str">
        <f>IF(C3104="","","Allievo "&amp;COUNTIF($C$2:C3104,C3104))</f>
        <v/>
      </c>
      <c r="H3104" s="3"/>
    </row>
    <row r="3105" spans="1:8" x14ac:dyDescent="0.3">
      <c r="A3105" t="str">
        <f>IF(C3105="","","Allievo "&amp;COUNTIF($C$2:C3105,C3105))</f>
        <v/>
      </c>
      <c r="H3105" s="3"/>
    </row>
    <row r="3106" spans="1:8" x14ac:dyDescent="0.3">
      <c r="A3106" t="str">
        <f>IF(C3106="","","Allievo "&amp;COUNTIF($C$2:C3106,C3106))</f>
        <v/>
      </c>
      <c r="H3106" s="3"/>
    </row>
    <row r="3107" spans="1:8" x14ac:dyDescent="0.3">
      <c r="A3107" t="str">
        <f>IF(C3107="","","Allievo "&amp;COUNTIF($C$2:C3107,C3107))</f>
        <v/>
      </c>
      <c r="H3107" s="3"/>
    </row>
    <row r="3108" spans="1:8" x14ac:dyDescent="0.3">
      <c r="A3108" t="str">
        <f>IF(C3108="","","Allievo "&amp;COUNTIF($C$2:C3108,C3108))</f>
        <v/>
      </c>
      <c r="H3108" s="3"/>
    </row>
    <row r="3109" spans="1:8" x14ac:dyDescent="0.3">
      <c r="A3109" t="str">
        <f>IF(C3109="","","Allievo "&amp;COUNTIF($C$2:C3109,C3109))</f>
        <v/>
      </c>
      <c r="H3109" s="3"/>
    </row>
    <row r="3110" spans="1:8" x14ac:dyDescent="0.3">
      <c r="A3110" t="str">
        <f>IF(C3110="","","Allievo "&amp;COUNTIF($C$2:C3110,C3110))</f>
        <v/>
      </c>
      <c r="H3110" s="3"/>
    </row>
    <row r="3111" spans="1:8" x14ac:dyDescent="0.3">
      <c r="A3111" t="str">
        <f>IF(C3111="","","Allievo "&amp;COUNTIF($C$2:C3111,C3111))</f>
        <v/>
      </c>
      <c r="H3111" s="3"/>
    </row>
    <row r="3112" spans="1:8" x14ac:dyDescent="0.3">
      <c r="A3112" t="str">
        <f>IF(C3112="","","Allievo "&amp;COUNTIF($C$2:C3112,C3112))</f>
        <v/>
      </c>
      <c r="H3112" s="3"/>
    </row>
    <row r="3113" spans="1:8" x14ac:dyDescent="0.3">
      <c r="A3113" t="str">
        <f>IF(C3113="","","Allievo "&amp;COUNTIF($C$2:C3113,C3113))</f>
        <v/>
      </c>
      <c r="H3113" s="3"/>
    </row>
    <row r="3114" spans="1:8" x14ac:dyDescent="0.3">
      <c r="A3114" t="str">
        <f>IF(C3114="","","Allievo "&amp;COUNTIF($C$2:C3114,C3114))</f>
        <v/>
      </c>
      <c r="H3114" s="3"/>
    </row>
    <row r="3115" spans="1:8" x14ac:dyDescent="0.3">
      <c r="A3115" t="str">
        <f>IF(C3115="","","Allievo "&amp;COUNTIF($C$2:C3115,C3115))</f>
        <v/>
      </c>
      <c r="H3115" s="3"/>
    </row>
    <row r="3116" spans="1:8" x14ac:dyDescent="0.3">
      <c r="A3116" t="str">
        <f>IF(C3116="","","Allievo "&amp;COUNTIF($C$2:C3116,C3116))</f>
        <v/>
      </c>
      <c r="H3116" s="3"/>
    </row>
    <row r="3117" spans="1:8" x14ac:dyDescent="0.3">
      <c r="A3117" t="str">
        <f>IF(C3117="","","Allievo "&amp;COUNTIF($C$2:C3117,C3117))</f>
        <v/>
      </c>
      <c r="H3117" s="3"/>
    </row>
    <row r="3118" spans="1:8" x14ac:dyDescent="0.3">
      <c r="A3118" t="str">
        <f>IF(C3118="","","Allievo "&amp;COUNTIF($C$2:C3118,C3118))</f>
        <v/>
      </c>
      <c r="H3118" s="3"/>
    </row>
    <row r="3119" spans="1:8" x14ac:dyDescent="0.3">
      <c r="A3119" t="str">
        <f>IF(C3119="","","Allievo "&amp;COUNTIF($C$2:C3119,C3119))</f>
        <v/>
      </c>
      <c r="H3119" s="3"/>
    </row>
    <row r="3120" spans="1:8" x14ac:dyDescent="0.3">
      <c r="A3120" t="str">
        <f>IF(C3120="","","Allievo "&amp;COUNTIF($C$2:C3120,C3120))</f>
        <v/>
      </c>
      <c r="H3120" s="3"/>
    </row>
    <row r="3121" spans="1:8" x14ac:dyDescent="0.3">
      <c r="A3121" t="str">
        <f>IF(C3121="","","Allievo "&amp;COUNTIF($C$2:C3121,C3121))</f>
        <v/>
      </c>
      <c r="H3121" s="3"/>
    </row>
    <row r="3122" spans="1:8" x14ac:dyDescent="0.3">
      <c r="A3122" t="str">
        <f>IF(C3122="","","Allievo "&amp;COUNTIF($C$2:C3122,C3122))</f>
        <v/>
      </c>
      <c r="H3122" s="3"/>
    </row>
    <row r="3123" spans="1:8" x14ac:dyDescent="0.3">
      <c r="A3123" t="str">
        <f>IF(C3123="","","Allievo "&amp;COUNTIF($C$2:C3123,C3123))</f>
        <v/>
      </c>
      <c r="H3123" s="3"/>
    </row>
    <row r="3124" spans="1:8" x14ac:dyDescent="0.3">
      <c r="A3124" t="str">
        <f>IF(C3124="","","Allievo "&amp;COUNTIF($C$2:C3124,C3124))</f>
        <v/>
      </c>
      <c r="H3124" s="3"/>
    </row>
    <row r="3125" spans="1:8" x14ac:dyDescent="0.3">
      <c r="A3125" t="str">
        <f>IF(C3125="","","Allievo "&amp;COUNTIF($C$2:C3125,C3125))</f>
        <v/>
      </c>
      <c r="H3125" s="3"/>
    </row>
    <row r="3126" spans="1:8" x14ac:dyDescent="0.3">
      <c r="A3126" t="str">
        <f>IF(C3126="","","Allievo "&amp;COUNTIF($C$2:C3126,C3126))</f>
        <v/>
      </c>
      <c r="H3126" s="3"/>
    </row>
    <row r="3127" spans="1:8" x14ac:dyDescent="0.3">
      <c r="A3127" t="str">
        <f>IF(C3127="","","Allievo "&amp;COUNTIF($C$2:C3127,C3127))</f>
        <v/>
      </c>
      <c r="H3127" s="3"/>
    </row>
    <row r="3128" spans="1:8" x14ac:dyDescent="0.3">
      <c r="A3128" t="str">
        <f>IF(C3128="","","Allievo "&amp;COUNTIF($C$2:C3128,C3128))</f>
        <v/>
      </c>
      <c r="H3128" s="3"/>
    </row>
    <row r="3129" spans="1:8" x14ac:dyDescent="0.3">
      <c r="A3129" t="str">
        <f>IF(C3129="","","Allievo "&amp;COUNTIF($C$2:C3129,C3129))</f>
        <v/>
      </c>
      <c r="H3129" s="3"/>
    </row>
    <row r="3130" spans="1:8" x14ac:dyDescent="0.3">
      <c r="A3130" t="str">
        <f>IF(C3130="","","Allievo "&amp;COUNTIF($C$2:C3130,C3130))</f>
        <v/>
      </c>
      <c r="H3130" s="3"/>
    </row>
    <row r="3131" spans="1:8" x14ac:dyDescent="0.3">
      <c r="A3131" t="str">
        <f>IF(C3131="","","Allievo "&amp;COUNTIF($C$2:C3131,C3131))</f>
        <v/>
      </c>
      <c r="H3131" s="3"/>
    </row>
    <row r="3132" spans="1:8" x14ac:dyDescent="0.3">
      <c r="A3132" t="str">
        <f>IF(C3132="","","Allievo "&amp;COUNTIF($C$2:C3132,C3132))</f>
        <v/>
      </c>
      <c r="H3132" s="3"/>
    </row>
    <row r="3133" spans="1:8" x14ac:dyDescent="0.3">
      <c r="A3133" t="str">
        <f>IF(C3133="","","Allievo "&amp;COUNTIF($C$2:C3133,C3133))</f>
        <v/>
      </c>
      <c r="H3133" s="3"/>
    </row>
    <row r="3134" spans="1:8" x14ac:dyDescent="0.3">
      <c r="A3134" t="str">
        <f>IF(C3134="","","Allievo "&amp;COUNTIF($C$2:C3134,C3134))</f>
        <v/>
      </c>
      <c r="H3134" s="3"/>
    </row>
    <row r="3135" spans="1:8" x14ac:dyDescent="0.3">
      <c r="A3135" t="str">
        <f>IF(C3135="","","Allievo "&amp;COUNTIF($C$2:C3135,C3135))</f>
        <v/>
      </c>
      <c r="H3135" s="3"/>
    </row>
    <row r="3136" spans="1:8" x14ac:dyDescent="0.3">
      <c r="A3136" t="str">
        <f>IF(C3136="","","Allievo "&amp;COUNTIF($C$2:C3136,C3136))</f>
        <v/>
      </c>
      <c r="H3136" s="3"/>
    </row>
    <row r="3137" spans="1:8" x14ac:dyDescent="0.3">
      <c r="A3137" t="str">
        <f>IF(C3137="","","Allievo "&amp;COUNTIF($C$2:C3137,C3137))</f>
        <v/>
      </c>
      <c r="H3137" s="3"/>
    </row>
    <row r="3138" spans="1:8" x14ac:dyDescent="0.3">
      <c r="A3138" t="str">
        <f>IF(C3138="","","Allievo "&amp;COUNTIF($C$2:C3138,C3138))</f>
        <v/>
      </c>
      <c r="H3138" s="3"/>
    </row>
    <row r="3139" spans="1:8" x14ac:dyDescent="0.3">
      <c r="A3139" t="str">
        <f>IF(C3139="","","Allievo "&amp;COUNTIF($C$2:C3139,C3139))</f>
        <v/>
      </c>
      <c r="H3139" s="3"/>
    </row>
    <row r="3140" spans="1:8" x14ac:dyDescent="0.3">
      <c r="A3140" t="str">
        <f>IF(C3140="","","Allievo "&amp;COUNTIF($C$2:C3140,C3140))</f>
        <v/>
      </c>
      <c r="H3140" s="3"/>
    </row>
    <row r="3141" spans="1:8" x14ac:dyDescent="0.3">
      <c r="A3141" t="str">
        <f>IF(C3141="","","Allievo "&amp;COUNTIF($C$2:C3141,C3141))</f>
        <v/>
      </c>
      <c r="H3141" s="3"/>
    </row>
    <row r="3142" spans="1:8" x14ac:dyDescent="0.3">
      <c r="A3142" t="str">
        <f>IF(C3142="","","Allievo "&amp;COUNTIF($C$2:C3142,C3142))</f>
        <v/>
      </c>
      <c r="H3142" s="3"/>
    </row>
    <row r="3143" spans="1:8" x14ac:dyDescent="0.3">
      <c r="A3143" t="str">
        <f>IF(C3143="","","Allievo "&amp;COUNTIF($C$2:C3143,C3143))</f>
        <v/>
      </c>
      <c r="H3143" s="3"/>
    </row>
    <row r="3144" spans="1:8" x14ac:dyDescent="0.3">
      <c r="A3144" t="str">
        <f>IF(C3144="","","Allievo "&amp;COUNTIF($C$2:C3144,C3144))</f>
        <v/>
      </c>
      <c r="H3144" s="3"/>
    </row>
    <row r="3145" spans="1:8" x14ac:dyDescent="0.3">
      <c r="A3145" t="str">
        <f>IF(C3145="","","Allievo "&amp;COUNTIF($C$2:C3145,C3145))</f>
        <v/>
      </c>
      <c r="H3145" s="3"/>
    </row>
    <row r="3146" spans="1:8" x14ac:dyDescent="0.3">
      <c r="A3146" t="str">
        <f>IF(C3146="","","Allievo "&amp;COUNTIF($C$2:C3146,C3146))</f>
        <v/>
      </c>
      <c r="H3146" s="3"/>
    </row>
    <row r="3147" spans="1:8" x14ac:dyDescent="0.3">
      <c r="A3147" t="str">
        <f>IF(C3147="","","Allievo "&amp;COUNTIF($C$2:C3147,C3147))</f>
        <v/>
      </c>
      <c r="H3147" s="3"/>
    </row>
    <row r="3148" spans="1:8" x14ac:dyDescent="0.3">
      <c r="A3148" t="str">
        <f>IF(C3148="","","Allievo "&amp;COUNTIF($C$2:C3148,C3148))</f>
        <v/>
      </c>
      <c r="H3148" s="3"/>
    </row>
    <row r="3149" spans="1:8" x14ac:dyDescent="0.3">
      <c r="A3149" t="str">
        <f>IF(C3149="","","Allievo "&amp;COUNTIF($C$2:C3149,C3149))</f>
        <v/>
      </c>
      <c r="H3149" s="3"/>
    </row>
    <row r="3150" spans="1:8" x14ac:dyDescent="0.3">
      <c r="A3150" t="str">
        <f>IF(C3150="","","Allievo "&amp;COUNTIF($C$2:C3150,C3150))</f>
        <v/>
      </c>
      <c r="H3150" s="3"/>
    </row>
    <row r="3151" spans="1:8" x14ac:dyDescent="0.3">
      <c r="A3151" t="str">
        <f>IF(C3151="","","Allievo "&amp;COUNTIF($C$2:C3151,C3151))</f>
        <v/>
      </c>
      <c r="H3151" s="3"/>
    </row>
    <row r="3152" spans="1:8" x14ac:dyDescent="0.3">
      <c r="A3152" t="str">
        <f>IF(C3152="","","Allievo "&amp;COUNTIF($C$2:C3152,C3152))</f>
        <v/>
      </c>
      <c r="H3152" s="3"/>
    </row>
    <row r="3153" spans="1:8" x14ac:dyDescent="0.3">
      <c r="A3153" t="str">
        <f>IF(C3153="","","Allievo "&amp;COUNTIF($C$2:C3153,C3153))</f>
        <v/>
      </c>
      <c r="H3153" s="3"/>
    </row>
    <row r="3154" spans="1:8" x14ac:dyDescent="0.3">
      <c r="A3154" t="str">
        <f>IF(C3154="","","Allievo "&amp;COUNTIF($C$2:C3154,C3154))</f>
        <v/>
      </c>
      <c r="H3154" s="3"/>
    </row>
    <row r="3155" spans="1:8" x14ac:dyDescent="0.3">
      <c r="A3155" t="str">
        <f>IF(C3155="","","Allievo "&amp;COUNTIF($C$2:C3155,C3155))</f>
        <v/>
      </c>
      <c r="H3155" s="3"/>
    </row>
    <row r="3156" spans="1:8" x14ac:dyDescent="0.3">
      <c r="A3156" t="str">
        <f>IF(C3156="","","Allievo "&amp;COUNTIF($C$2:C3156,C3156))</f>
        <v/>
      </c>
      <c r="H3156" s="3"/>
    </row>
    <row r="3157" spans="1:8" x14ac:dyDescent="0.3">
      <c r="A3157" t="str">
        <f>IF(C3157="","","Allievo "&amp;COUNTIF($C$2:C3157,C3157))</f>
        <v/>
      </c>
      <c r="H3157" s="3"/>
    </row>
    <row r="3158" spans="1:8" x14ac:dyDescent="0.3">
      <c r="A3158" t="str">
        <f>IF(C3158="","","Allievo "&amp;COUNTIF($C$2:C3158,C3158))</f>
        <v/>
      </c>
      <c r="H3158" s="3"/>
    </row>
    <row r="3159" spans="1:8" x14ac:dyDescent="0.3">
      <c r="A3159" t="str">
        <f>IF(C3159="","","Allievo "&amp;COUNTIF($C$2:C3159,C3159))</f>
        <v/>
      </c>
      <c r="H3159" s="3"/>
    </row>
    <row r="3160" spans="1:8" x14ac:dyDescent="0.3">
      <c r="A3160" t="str">
        <f>IF(C3160="","","Allievo "&amp;COUNTIF($C$2:C3160,C3160))</f>
        <v/>
      </c>
      <c r="H3160" s="3"/>
    </row>
    <row r="3161" spans="1:8" x14ac:dyDescent="0.3">
      <c r="A3161" t="str">
        <f>IF(C3161="","","Allievo "&amp;COUNTIF($C$2:C3161,C3161))</f>
        <v/>
      </c>
      <c r="H3161" s="3"/>
    </row>
    <row r="3162" spans="1:8" x14ac:dyDescent="0.3">
      <c r="A3162" t="str">
        <f>IF(C3162="","","Allievo "&amp;COUNTIF($C$2:C3162,C3162))</f>
        <v/>
      </c>
      <c r="H3162" s="3"/>
    </row>
    <row r="3163" spans="1:8" x14ac:dyDescent="0.3">
      <c r="A3163" t="str">
        <f>IF(C3163="","","Allievo "&amp;COUNTIF($C$2:C3163,C3163))</f>
        <v/>
      </c>
      <c r="H3163" s="3"/>
    </row>
    <row r="3164" spans="1:8" x14ac:dyDescent="0.3">
      <c r="A3164" t="str">
        <f>IF(C3164="","","Allievo "&amp;COUNTIF($C$2:C3164,C3164))</f>
        <v/>
      </c>
      <c r="H3164" s="3"/>
    </row>
    <row r="3165" spans="1:8" x14ac:dyDescent="0.3">
      <c r="A3165" t="str">
        <f>IF(C3165="","","Allievo "&amp;COUNTIF($C$2:C3165,C3165))</f>
        <v/>
      </c>
      <c r="H3165" s="3"/>
    </row>
    <row r="3166" spans="1:8" x14ac:dyDescent="0.3">
      <c r="A3166" t="str">
        <f>IF(C3166="","","Allievo "&amp;COUNTIF($C$2:C3166,C3166))</f>
        <v/>
      </c>
      <c r="H3166" s="3"/>
    </row>
    <row r="3167" spans="1:8" x14ac:dyDescent="0.3">
      <c r="A3167" t="str">
        <f>IF(C3167="","","Allievo "&amp;COUNTIF($C$2:C3167,C3167))</f>
        <v/>
      </c>
      <c r="H3167" s="3"/>
    </row>
    <row r="3168" spans="1:8" x14ac:dyDescent="0.3">
      <c r="A3168" t="str">
        <f>IF(C3168="","","Allievo "&amp;COUNTIF($C$2:C3168,C3168))</f>
        <v/>
      </c>
      <c r="H3168" s="3"/>
    </row>
    <row r="3169" spans="1:8" x14ac:dyDescent="0.3">
      <c r="A3169" t="str">
        <f>IF(C3169="","","Allievo "&amp;COUNTIF($C$2:C3169,C3169))</f>
        <v/>
      </c>
      <c r="H3169" s="3"/>
    </row>
    <row r="3170" spans="1:8" x14ac:dyDescent="0.3">
      <c r="A3170" t="str">
        <f>IF(C3170="","","Allievo "&amp;COUNTIF($C$2:C3170,C3170))</f>
        <v/>
      </c>
      <c r="H3170" s="3"/>
    </row>
    <row r="3171" spans="1:8" x14ac:dyDescent="0.3">
      <c r="A3171" t="str">
        <f>IF(C3171="","","Allievo "&amp;COUNTIF($C$2:C3171,C3171))</f>
        <v/>
      </c>
      <c r="H3171" s="3"/>
    </row>
    <row r="3172" spans="1:8" x14ac:dyDescent="0.3">
      <c r="A3172" t="str">
        <f>IF(C3172="","","Allievo "&amp;COUNTIF($C$2:C3172,C3172))</f>
        <v/>
      </c>
      <c r="H3172" s="3"/>
    </row>
    <row r="3173" spans="1:8" x14ac:dyDescent="0.3">
      <c r="A3173" t="str">
        <f>IF(C3173="","","Allievo "&amp;COUNTIF($C$2:C3173,C3173))</f>
        <v/>
      </c>
      <c r="H3173" s="3"/>
    </row>
    <row r="3174" spans="1:8" x14ac:dyDescent="0.3">
      <c r="A3174" t="str">
        <f>IF(C3174="","","Allievo "&amp;COUNTIF($C$2:C3174,C3174))</f>
        <v/>
      </c>
      <c r="H3174" s="3"/>
    </row>
    <row r="3175" spans="1:8" x14ac:dyDescent="0.3">
      <c r="A3175" t="str">
        <f>IF(C3175="","","Allievo "&amp;COUNTIF($C$2:C3175,C3175))</f>
        <v/>
      </c>
      <c r="H3175" s="3"/>
    </row>
    <row r="3176" spans="1:8" x14ac:dyDescent="0.3">
      <c r="A3176" t="str">
        <f>IF(C3176="","","Allievo "&amp;COUNTIF($C$2:C3176,C3176))</f>
        <v/>
      </c>
      <c r="H3176" s="3"/>
    </row>
    <row r="3177" spans="1:8" x14ac:dyDescent="0.3">
      <c r="A3177" t="str">
        <f>IF(C3177="","","Allievo "&amp;COUNTIF($C$2:C3177,C3177))</f>
        <v/>
      </c>
      <c r="H3177" s="3"/>
    </row>
    <row r="3178" spans="1:8" x14ac:dyDescent="0.3">
      <c r="A3178" t="str">
        <f>IF(C3178="","","Allievo "&amp;COUNTIF($C$2:C3178,C3178))</f>
        <v/>
      </c>
      <c r="H3178" s="3"/>
    </row>
    <row r="3179" spans="1:8" x14ac:dyDescent="0.3">
      <c r="A3179" t="str">
        <f>IF(C3179="","","Allievo "&amp;COUNTIF($C$2:C3179,C3179))</f>
        <v/>
      </c>
      <c r="H3179" s="3"/>
    </row>
    <row r="3180" spans="1:8" x14ac:dyDescent="0.3">
      <c r="A3180" t="str">
        <f>IF(C3180="","","Allievo "&amp;COUNTIF($C$2:C3180,C3180))</f>
        <v/>
      </c>
      <c r="H3180" s="3"/>
    </row>
    <row r="3181" spans="1:8" x14ac:dyDescent="0.3">
      <c r="A3181" t="str">
        <f>IF(C3181="","","Allievo "&amp;COUNTIF($C$2:C3181,C3181))</f>
        <v/>
      </c>
      <c r="H3181" s="3"/>
    </row>
    <row r="3182" spans="1:8" x14ac:dyDescent="0.3">
      <c r="A3182" t="str">
        <f>IF(C3182="","","Allievo "&amp;COUNTIF($C$2:C3182,C3182))</f>
        <v/>
      </c>
      <c r="H3182" s="3"/>
    </row>
    <row r="3183" spans="1:8" x14ac:dyDescent="0.3">
      <c r="A3183" t="str">
        <f>IF(C3183="","","Allievo "&amp;COUNTIF($C$2:C3183,C3183))</f>
        <v/>
      </c>
      <c r="H3183" s="3"/>
    </row>
    <row r="3184" spans="1:8" x14ac:dyDescent="0.3">
      <c r="A3184" t="str">
        <f>IF(C3184="","","Allievo "&amp;COUNTIF($C$2:C3184,C3184))</f>
        <v/>
      </c>
      <c r="H3184" s="3"/>
    </row>
    <row r="3185" spans="1:8" x14ac:dyDescent="0.3">
      <c r="A3185" t="str">
        <f>IF(C3185="","","Allievo "&amp;COUNTIF($C$2:C3185,C3185))</f>
        <v/>
      </c>
      <c r="H3185" s="3"/>
    </row>
    <row r="3186" spans="1:8" x14ac:dyDescent="0.3">
      <c r="A3186" t="str">
        <f>IF(C3186="","","Allievo "&amp;COUNTIF($C$2:C3186,C3186))</f>
        <v/>
      </c>
      <c r="H3186" s="3"/>
    </row>
    <row r="3187" spans="1:8" x14ac:dyDescent="0.3">
      <c r="A3187" t="str">
        <f>IF(C3187="","","Allievo "&amp;COUNTIF($C$2:C3187,C3187))</f>
        <v/>
      </c>
      <c r="H3187" s="3"/>
    </row>
    <row r="3188" spans="1:8" x14ac:dyDescent="0.3">
      <c r="A3188" t="str">
        <f>IF(C3188="","","Allievo "&amp;COUNTIF($C$2:C3188,C3188))</f>
        <v/>
      </c>
      <c r="H3188" s="3"/>
    </row>
    <row r="3189" spans="1:8" x14ac:dyDescent="0.3">
      <c r="A3189" t="str">
        <f>IF(C3189="","","Allievo "&amp;COUNTIF($C$2:C3189,C3189))</f>
        <v/>
      </c>
      <c r="H3189" s="3"/>
    </row>
    <row r="3190" spans="1:8" x14ac:dyDescent="0.3">
      <c r="A3190" t="str">
        <f>IF(C3190="","","Allievo "&amp;COUNTIF($C$2:C3190,C3190))</f>
        <v/>
      </c>
      <c r="H3190" s="3"/>
    </row>
    <row r="3191" spans="1:8" x14ac:dyDescent="0.3">
      <c r="A3191" t="str">
        <f>IF(C3191="","","Allievo "&amp;COUNTIF($C$2:C3191,C3191))</f>
        <v/>
      </c>
      <c r="H3191" s="3"/>
    </row>
    <row r="3192" spans="1:8" x14ac:dyDescent="0.3">
      <c r="A3192" t="str">
        <f>IF(C3192="","","Allievo "&amp;COUNTIF($C$2:C3192,C3192))</f>
        <v/>
      </c>
      <c r="H3192" s="3"/>
    </row>
    <row r="3193" spans="1:8" x14ac:dyDescent="0.3">
      <c r="A3193" t="str">
        <f>IF(C3193="","","Allievo "&amp;COUNTIF($C$2:C3193,C3193))</f>
        <v/>
      </c>
      <c r="H3193" s="3"/>
    </row>
    <row r="3194" spans="1:8" x14ac:dyDescent="0.3">
      <c r="A3194" t="str">
        <f>IF(C3194="","","Allievo "&amp;COUNTIF($C$2:C3194,C3194))</f>
        <v/>
      </c>
      <c r="H3194" s="3"/>
    </row>
    <row r="3195" spans="1:8" x14ac:dyDescent="0.3">
      <c r="A3195" t="str">
        <f>IF(C3195="","","Allievo "&amp;COUNTIF($C$2:C3195,C3195))</f>
        <v/>
      </c>
      <c r="H3195" s="3"/>
    </row>
    <row r="3196" spans="1:8" x14ac:dyDescent="0.3">
      <c r="A3196" t="str">
        <f>IF(C3196="","","Allievo "&amp;COUNTIF($C$2:C3196,C3196))</f>
        <v/>
      </c>
      <c r="H3196" s="3"/>
    </row>
    <row r="3197" spans="1:8" x14ac:dyDescent="0.3">
      <c r="A3197" t="str">
        <f>IF(C3197="","","Allievo "&amp;COUNTIF($C$2:C3197,C3197))</f>
        <v/>
      </c>
      <c r="H3197" s="3"/>
    </row>
    <row r="3198" spans="1:8" x14ac:dyDescent="0.3">
      <c r="A3198" t="str">
        <f>IF(C3198="","","Allievo "&amp;COUNTIF($C$2:C3198,C3198))</f>
        <v/>
      </c>
      <c r="H3198" s="3"/>
    </row>
    <row r="3199" spans="1:8" x14ac:dyDescent="0.3">
      <c r="A3199" t="str">
        <f>IF(C3199="","","Allievo "&amp;COUNTIF($C$2:C3199,C3199))</f>
        <v/>
      </c>
      <c r="H3199" s="3"/>
    </row>
    <row r="3200" spans="1:8" x14ac:dyDescent="0.3">
      <c r="A3200" t="str">
        <f>IF(C3200="","","Allievo "&amp;COUNTIF($C$2:C3200,C3200))</f>
        <v/>
      </c>
      <c r="H3200" s="3"/>
    </row>
    <row r="3201" spans="1:8" x14ac:dyDescent="0.3">
      <c r="A3201" t="str">
        <f>IF(C3201="","","Allievo "&amp;COUNTIF($C$2:C3201,C3201))</f>
        <v/>
      </c>
      <c r="H3201" s="3"/>
    </row>
    <row r="3202" spans="1:8" x14ac:dyDescent="0.3">
      <c r="A3202" t="str">
        <f>IF(C3202="","","Allievo "&amp;COUNTIF($C$2:C3202,C3202))</f>
        <v/>
      </c>
      <c r="H3202" s="3"/>
    </row>
    <row r="3203" spans="1:8" x14ac:dyDescent="0.3">
      <c r="A3203" t="str">
        <f>IF(C3203="","","Allievo "&amp;COUNTIF($C$2:C3203,C3203))</f>
        <v/>
      </c>
      <c r="H3203" s="3"/>
    </row>
    <row r="3204" spans="1:8" x14ac:dyDescent="0.3">
      <c r="A3204" t="str">
        <f>IF(C3204="","","Allievo "&amp;COUNTIF($C$2:C3204,C3204))</f>
        <v/>
      </c>
      <c r="H3204" s="3"/>
    </row>
    <row r="3205" spans="1:8" x14ac:dyDescent="0.3">
      <c r="A3205" t="str">
        <f>IF(C3205="","","Allievo "&amp;COUNTIF($C$2:C3205,C3205))</f>
        <v/>
      </c>
      <c r="H3205" s="3"/>
    </row>
    <row r="3206" spans="1:8" x14ac:dyDescent="0.3">
      <c r="A3206" t="str">
        <f>IF(C3206="","","Allievo "&amp;COUNTIF($C$2:C3206,C3206))</f>
        <v/>
      </c>
      <c r="H3206" s="3"/>
    </row>
    <row r="3207" spans="1:8" x14ac:dyDescent="0.3">
      <c r="A3207" t="str">
        <f>IF(C3207="","","Allievo "&amp;COUNTIF($C$2:C3207,C3207))</f>
        <v/>
      </c>
      <c r="H3207" s="3"/>
    </row>
    <row r="3208" spans="1:8" x14ac:dyDescent="0.3">
      <c r="A3208" t="str">
        <f>IF(C3208="","","Allievo "&amp;COUNTIF($C$2:C3208,C3208))</f>
        <v/>
      </c>
      <c r="H3208" s="3"/>
    </row>
    <row r="3209" spans="1:8" x14ac:dyDescent="0.3">
      <c r="A3209" t="str">
        <f>IF(C3209="","","Allievo "&amp;COUNTIF($C$2:C3209,C3209))</f>
        <v/>
      </c>
      <c r="H3209" s="3"/>
    </row>
    <row r="3210" spans="1:8" x14ac:dyDescent="0.3">
      <c r="A3210" t="str">
        <f>IF(C3210="","","Allievo "&amp;COUNTIF($C$2:C3210,C3210))</f>
        <v/>
      </c>
      <c r="H3210" s="3"/>
    </row>
    <row r="3211" spans="1:8" x14ac:dyDescent="0.3">
      <c r="A3211" t="str">
        <f>IF(C3211="","","Allievo "&amp;COUNTIF($C$2:C3211,C3211))</f>
        <v/>
      </c>
      <c r="H3211" s="3"/>
    </row>
    <row r="3212" spans="1:8" x14ac:dyDescent="0.3">
      <c r="A3212" t="str">
        <f>IF(C3212="","","Allievo "&amp;COUNTIF($C$2:C3212,C3212))</f>
        <v/>
      </c>
      <c r="H3212" s="3"/>
    </row>
    <row r="3213" spans="1:8" x14ac:dyDescent="0.3">
      <c r="A3213" t="str">
        <f>IF(C3213="","","Allievo "&amp;COUNTIF($C$2:C3213,C3213))</f>
        <v/>
      </c>
      <c r="H3213" s="3"/>
    </row>
    <row r="3214" spans="1:8" x14ac:dyDescent="0.3">
      <c r="A3214" t="str">
        <f>IF(C3214="","","Allievo "&amp;COUNTIF($C$2:C3214,C3214))</f>
        <v/>
      </c>
      <c r="H3214" s="3"/>
    </row>
    <row r="3215" spans="1:8" x14ac:dyDescent="0.3">
      <c r="A3215" t="str">
        <f>IF(C3215="","","Allievo "&amp;COUNTIF($C$2:C3215,C3215))</f>
        <v/>
      </c>
      <c r="H3215" s="3"/>
    </row>
    <row r="3216" spans="1:8" x14ac:dyDescent="0.3">
      <c r="A3216" t="str">
        <f>IF(C3216="","","Allievo "&amp;COUNTIF($C$2:C3216,C3216))</f>
        <v/>
      </c>
      <c r="H3216" s="3"/>
    </row>
    <row r="3217" spans="1:8" x14ac:dyDescent="0.3">
      <c r="A3217" t="str">
        <f>IF(C3217="","","Allievo "&amp;COUNTIF($C$2:C3217,C3217))</f>
        <v/>
      </c>
      <c r="H3217" s="3"/>
    </row>
    <row r="3218" spans="1:8" x14ac:dyDescent="0.3">
      <c r="A3218" t="str">
        <f>IF(C3218="","","Allievo "&amp;COUNTIF($C$2:C3218,C3218))</f>
        <v/>
      </c>
      <c r="H3218" s="3"/>
    </row>
    <row r="3219" spans="1:8" x14ac:dyDescent="0.3">
      <c r="A3219" t="str">
        <f>IF(C3219="","","Allievo "&amp;COUNTIF($C$2:C3219,C3219))</f>
        <v/>
      </c>
      <c r="H3219" s="3"/>
    </row>
    <row r="3220" spans="1:8" x14ac:dyDescent="0.3">
      <c r="A3220" t="str">
        <f>IF(C3220="","","Allievo "&amp;COUNTIF($C$2:C3220,C3220))</f>
        <v/>
      </c>
      <c r="H3220" s="3"/>
    </row>
    <row r="3221" spans="1:8" x14ac:dyDescent="0.3">
      <c r="A3221" t="str">
        <f>IF(C3221="","","Allievo "&amp;COUNTIF($C$2:C3221,C3221))</f>
        <v/>
      </c>
      <c r="H3221" s="3"/>
    </row>
    <row r="3222" spans="1:8" x14ac:dyDescent="0.3">
      <c r="A3222" t="str">
        <f>IF(C3222="","","Allievo "&amp;COUNTIF($C$2:C3222,C3222))</f>
        <v/>
      </c>
      <c r="H3222" s="3"/>
    </row>
    <row r="3223" spans="1:8" x14ac:dyDescent="0.3">
      <c r="A3223" t="str">
        <f>IF(C3223="","","Allievo "&amp;COUNTIF($C$2:C3223,C3223))</f>
        <v/>
      </c>
      <c r="H3223" s="3"/>
    </row>
    <row r="3224" spans="1:8" x14ac:dyDescent="0.3">
      <c r="A3224" t="str">
        <f>IF(C3224="","","Allievo "&amp;COUNTIF($C$2:C3224,C3224))</f>
        <v/>
      </c>
      <c r="H3224" s="3"/>
    </row>
    <row r="3225" spans="1:8" x14ac:dyDescent="0.3">
      <c r="A3225" t="str">
        <f>IF(C3225="","","Allievo "&amp;COUNTIF($C$2:C3225,C3225))</f>
        <v/>
      </c>
      <c r="H3225" s="3"/>
    </row>
    <row r="3226" spans="1:8" x14ac:dyDescent="0.3">
      <c r="A3226" t="str">
        <f>IF(C3226="","","Allievo "&amp;COUNTIF($C$2:C3226,C3226))</f>
        <v/>
      </c>
      <c r="H3226" s="3"/>
    </row>
    <row r="3227" spans="1:8" x14ac:dyDescent="0.3">
      <c r="A3227" t="str">
        <f>IF(C3227="","","Allievo "&amp;COUNTIF($C$2:C3227,C3227))</f>
        <v/>
      </c>
      <c r="H3227" s="3"/>
    </row>
    <row r="3228" spans="1:8" x14ac:dyDescent="0.3">
      <c r="A3228" t="str">
        <f>IF(C3228="","","Allievo "&amp;COUNTIF($C$2:C3228,C3228))</f>
        <v/>
      </c>
      <c r="H3228" s="3"/>
    </row>
    <row r="3229" spans="1:8" x14ac:dyDescent="0.3">
      <c r="A3229" t="str">
        <f>IF(C3229="","","Allievo "&amp;COUNTIF($C$2:C3229,C3229))</f>
        <v/>
      </c>
      <c r="H3229" s="3"/>
    </row>
    <row r="3230" spans="1:8" x14ac:dyDescent="0.3">
      <c r="A3230" t="str">
        <f>IF(C3230="","","Allievo "&amp;COUNTIF($C$2:C3230,C3230))</f>
        <v/>
      </c>
      <c r="H3230" s="3"/>
    </row>
    <row r="3231" spans="1:8" x14ac:dyDescent="0.3">
      <c r="A3231" t="str">
        <f>IF(C3231="","","Allievo "&amp;COUNTIF($C$2:C3231,C3231))</f>
        <v/>
      </c>
      <c r="H3231" s="3"/>
    </row>
    <row r="3232" spans="1:8" x14ac:dyDescent="0.3">
      <c r="A3232" t="str">
        <f>IF(C3232="","","Allievo "&amp;COUNTIF($C$2:C3232,C3232))</f>
        <v/>
      </c>
      <c r="H3232" s="3"/>
    </row>
    <row r="3233" spans="1:8" x14ac:dyDescent="0.3">
      <c r="A3233" t="str">
        <f>IF(C3233="","","Allievo "&amp;COUNTIF($C$2:C3233,C3233))</f>
        <v/>
      </c>
      <c r="H3233" s="3"/>
    </row>
    <row r="3234" spans="1:8" x14ac:dyDescent="0.3">
      <c r="A3234" t="str">
        <f>IF(C3234="","","Allievo "&amp;COUNTIF($C$2:C3234,C3234))</f>
        <v/>
      </c>
      <c r="H3234" s="3"/>
    </row>
    <row r="3235" spans="1:8" x14ac:dyDescent="0.3">
      <c r="A3235" t="str">
        <f>IF(C3235="","","Allievo "&amp;COUNTIF($C$2:C3235,C3235))</f>
        <v/>
      </c>
      <c r="H3235" s="3"/>
    </row>
    <row r="3236" spans="1:8" x14ac:dyDescent="0.3">
      <c r="A3236" t="str">
        <f>IF(C3236="","","Allievo "&amp;COUNTIF($C$2:C3236,C3236))</f>
        <v/>
      </c>
      <c r="H3236" s="3"/>
    </row>
    <row r="3237" spans="1:8" x14ac:dyDescent="0.3">
      <c r="A3237" t="str">
        <f>IF(C3237="","","Allievo "&amp;COUNTIF($C$2:C3237,C3237))</f>
        <v/>
      </c>
      <c r="H3237" s="3"/>
    </row>
    <row r="3238" spans="1:8" x14ac:dyDescent="0.3">
      <c r="A3238" t="str">
        <f>IF(C3238="","","Allievo "&amp;COUNTIF($C$2:C3238,C3238))</f>
        <v/>
      </c>
      <c r="H3238" s="3"/>
    </row>
    <row r="3239" spans="1:8" x14ac:dyDescent="0.3">
      <c r="A3239" t="str">
        <f>IF(C3239="","","Allievo "&amp;COUNTIF($C$2:C3239,C3239))</f>
        <v/>
      </c>
      <c r="H3239" s="3"/>
    </row>
    <row r="3240" spans="1:8" x14ac:dyDescent="0.3">
      <c r="A3240" t="str">
        <f>IF(C3240="","","Allievo "&amp;COUNTIF($C$2:C3240,C3240))</f>
        <v/>
      </c>
      <c r="H3240" s="3"/>
    </row>
    <row r="3241" spans="1:8" x14ac:dyDescent="0.3">
      <c r="A3241" t="str">
        <f>IF(C3241="","","Allievo "&amp;COUNTIF($C$2:C3241,C3241))</f>
        <v/>
      </c>
      <c r="H3241" s="3"/>
    </row>
    <row r="3242" spans="1:8" x14ac:dyDescent="0.3">
      <c r="A3242" t="str">
        <f>IF(C3242="","","Allievo "&amp;COUNTIF($C$2:C3242,C3242))</f>
        <v/>
      </c>
      <c r="H3242" s="3"/>
    </row>
    <row r="3243" spans="1:8" x14ac:dyDescent="0.3">
      <c r="A3243" t="str">
        <f>IF(C3243="","","Allievo "&amp;COUNTIF($C$2:C3243,C3243))</f>
        <v/>
      </c>
      <c r="H3243" s="3"/>
    </row>
    <row r="3244" spans="1:8" x14ac:dyDescent="0.3">
      <c r="A3244" t="str">
        <f>IF(C3244="","","Allievo "&amp;COUNTIF($C$2:C3244,C3244))</f>
        <v/>
      </c>
      <c r="H3244" s="3"/>
    </row>
    <row r="3245" spans="1:8" x14ac:dyDescent="0.3">
      <c r="A3245" t="str">
        <f>IF(C3245="","","Allievo "&amp;COUNTIF($C$2:C3245,C3245))</f>
        <v/>
      </c>
      <c r="H3245" s="3"/>
    </row>
    <row r="3246" spans="1:8" x14ac:dyDescent="0.3">
      <c r="A3246" t="str">
        <f>IF(C3246="","","Allievo "&amp;COUNTIF($C$2:C3246,C3246))</f>
        <v/>
      </c>
      <c r="H3246" s="3"/>
    </row>
    <row r="3247" spans="1:8" x14ac:dyDescent="0.3">
      <c r="A3247" t="str">
        <f>IF(C3247="","","Allievo "&amp;COUNTIF($C$2:C3247,C3247))</f>
        <v/>
      </c>
      <c r="H3247" s="3"/>
    </row>
    <row r="3248" spans="1:8" x14ac:dyDescent="0.3">
      <c r="A3248" t="str">
        <f>IF(C3248="","","Allievo "&amp;COUNTIF($C$2:C3248,C3248))</f>
        <v/>
      </c>
      <c r="H3248" s="3"/>
    </row>
    <row r="3249" spans="1:8" x14ac:dyDescent="0.3">
      <c r="A3249" t="str">
        <f>IF(C3249="","","Allievo "&amp;COUNTIF($C$2:C3249,C3249))</f>
        <v/>
      </c>
      <c r="H3249" s="3"/>
    </row>
    <row r="3250" spans="1:8" x14ac:dyDescent="0.3">
      <c r="A3250" t="str">
        <f>IF(C3250="","","Allievo "&amp;COUNTIF($C$2:C3250,C3250))</f>
        <v/>
      </c>
      <c r="H3250" s="3"/>
    </row>
    <row r="3251" spans="1:8" x14ac:dyDescent="0.3">
      <c r="A3251" t="str">
        <f>IF(C3251="","","Allievo "&amp;COUNTIF($C$2:C3251,C3251))</f>
        <v/>
      </c>
      <c r="H3251" s="3"/>
    </row>
    <row r="3252" spans="1:8" x14ac:dyDescent="0.3">
      <c r="A3252" t="str">
        <f>IF(C3252="","","Allievo "&amp;COUNTIF($C$2:C3252,C3252))</f>
        <v/>
      </c>
      <c r="H3252" s="3"/>
    </row>
    <row r="3253" spans="1:8" x14ac:dyDescent="0.3">
      <c r="A3253" t="str">
        <f>IF(C3253="","","Allievo "&amp;COUNTIF($C$2:C3253,C3253))</f>
        <v/>
      </c>
      <c r="H3253" s="3"/>
    </row>
    <row r="3254" spans="1:8" x14ac:dyDescent="0.3">
      <c r="A3254" t="str">
        <f>IF(C3254="","","Allievo "&amp;COUNTIF($C$2:C3254,C3254))</f>
        <v/>
      </c>
      <c r="H3254" s="3"/>
    </row>
    <row r="3255" spans="1:8" x14ac:dyDescent="0.3">
      <c r="A3255" t="str">
        <f>IF(C3255="","","Allievo "&amp;COUNTIF($C$2:C3255,C3255))</f>
        <v/>
      </c>
      <c r="H3255" s="3"/>
    </row>
    <row r="3256" spans="1:8" x14ac:dyDescent="0.3">
      <c r="A3256" t="str">
        <f>IF(C3256="","","Allievo "&amp;COUNTIF($C$2:C3256,C3256))</f>
        <v/>
      </c>
      <c r="H3256" s="3"/>
    </row>
    <row r="3257" spans="1:8" x14ac:dyDescent="0.3">
      <c r="A3257" t="str">
        <f>IF(C3257="","","Allievo "&amp;COUNTIF($C$2:C3257,C3257))</f>
        <v/>
      </c>
      <c r="H3257" s="3"/>
    </row>
    <row r="3258" spans="1:8" x14ac:dyDescent="0.3">
      <c r="A3258" t="str">
        <f>IF(C3258="","","Allievo "&amp;COUNTIF($C$2:C3258,C3258))</f>
        <v/>
      </c>
      <c r="H3258" s="3"/>
    </row>
    <row r="3259" spans="1:8" x14ac:dyDescent="0.3">
      <c r="A3259" t="str">
        <f>IF(C3259="","","Allievo "&amp;COUNTIF($C$2:C3259,C3259))</f>
        <v/>
      </c>
      <c r="H3259" s="3"/>
    </row>
    <row r="3260" spans="1:8" x14ac:dyDescent="0.3">
      <c r="A3260" t="str">
        <f>IF(C3260="","","Allievo "&amp;COUNTIF($C$2:C3260,C3260))</f>
        <v/>
      </c>
      <c r="H3260" s="3"/>
    </row>
    <row r="3261" spans="1:8" x14ac:dyDescent="0.3">
      <c r="A3261" t="str">
        <f>IF(C3261="","","Allievo "&amp;COUNTIF($C$2:C3261,C3261))</f>
        <v/>
      </c>
      <c r="H3261" s="3"/>
    </row>
    <row r="3262" spans="1:8" x14ac:dyDescent="0.3">
      <c r="A3262" t="str">
        <f>IF(C3262="","","Allievo "&amp;COUNTIF($C$2:C3262,C3262))</f>
        <v/>
      </c>
      <c r="H3262" s="3"/>
    </row>
    <row r="3263" spans="1:8" x14ac:dyDescent="0.3">
      <c r="A3263" t="str">
        <f>IF(C3263="","","Allievo "&amp;COUNTIF($C$2:C3263,C3263))</f>
        <v/>
      </c>
      <c r="H3263" s="3"/>
    </row>
    <row r="3264" spans="1:8" x14ac:dyDescent="0.3">
      <c r="A3264" t="str">
        <f>IF(C3264="","","Allievo "&amp;COUNTIF($C$2:C3264,C3264))</f>
        <v/>
      </c>
      <c r="H3264" s="3"/>
    </row>
    <row r="3265" spans="1:8" x14ac:dyDescent="0.3">
      <c r="A3265" t="str">
        <f>IF(C3265="","","Allievo "&amp;COUNTIF($C$2:C3265,C3265))</f>
        <v/>
      </c>
      <c r="H3265" s="3"/>
    </row>
    <row r="3266" spans="1:8" x14ac:dyDescent="0.3">
      <c r="A3266" t="str">
        <f>IF(C3266="","","Allievo "&amp;COUNTIF($C$2:C3266,C3266))</f>
        <v/>
      </c>
      <c r="H3266" s="3"/>
    </row>
    <row r="3267" spans="1:8" x14ac:dyDescent="0.3">
      <c r="A3267" t="str">
        <f>IF(C3267="","","Allievo "&amp;COUNTIF($C$2:C3267,C3267))</f>
        <v/>
      </c>
      <c r="H3267" s="3"/>
    </row>
    <row r="3268" spans="1:8" x14ac:dyDescent="0.3">
      <c r="A3268" t="str">
        <f>IF(C3268="","","Allievo "&amp;COUNTIF($C$2:C3268,C3268))</f>
        <v/>
      </c>
      <c r="H3268" s="3"/>
    </row>
    <row r="3269" spans="1:8" x14ac:dyDescent="0.3">
      <c r="A3269" t="str">
        <f>IF(C3269="","","Allievo "&amp;COUNTIF($C$2:C3269,C3269))</f>
        <v/>
      </c>
      <c r="H3269" s="3"/>
    </row>
    <row r="3270" spans="1:8" x14ac:dyDescent="0.3">
      <c r="A3270" t="str">
        <f>IF(C3270="","","Allievo "&amp;COUNTIF($C$2:C3270,C3270))</f>
        <v/>
      </c>
      <c r="H3270" s="3"/>
    </row>
    <row r="3271" spans="1:8" x14ac:dyDescent="0.3">
      <c r="A3271" t="str">
        <f>IF(C3271="","","Allievo "&amp;COUNTIF($C$2:C3271,C3271))</f>
        <v/>
      </c>
      <c r="H3271" s="3"/>
    </row>
    <row r="3272" spans="1:8" x14ac:dyDescent="0.3">
      <c r="A3272" t="str">
        <f>IF(C3272="","","Allievo "&amp;COUNTIF($C$2:C3272,C3272))</f>
        <v/>
      </c>
      <c r="H3272" s="3"/>
    </row>
    <row r="3273" spans="1:8" x14ac:dyDescent="0.3">
      <c r="A3273" t="str">
        <f>IF(C3273="","","Allievo "&amp;COUNTIF($C$2:C3273,C3273))</f>
        <v/>
      </c>
      <c r="H3273" s="3"/>
    </row>
    <row r="3274" spans="1:8" x14ac:dyDescent="0.3">
      <c r="A3274" t="str">
        <f>IF(C3274="","","Allievo "&amp;COUNTIF($C$2:C3274,C3274))</f>
        <v/>
      </c>
      <c r="H3274" s="3"/>
    </row>
    <row r="3275" spans="1:8" x14ac:dyDescent="0.3">
      <c r="A3275" t="str">
        <f>IF(C3275="","","Allievo "&amp;COUNTIF($C$2:C3275,C3275))</f>
        <v/>
      </c>
      <c r="H3275" s="3"/>
    </row>
    <row r="3276" spans="1:8" x14ac:dyDescent="0.3">
      <c r="A3276" t="str">
        <f>IF(C3276="","","Allievo "&amp;COUNTIF($C$2:C3276,C3276))</f>
        <v/>
      </c>
      <c r="H3276" s="3"/>
    </row>
    <row r="3277" spans="1:8" x14ac:dyDescent="0.3">
      <c r="A3277" t="str">
        <f>IF(C3277="","","Allievo "&amp;COUNTIF($C$2:C3277,C3277))</f>
        <v/>
      </c>
      <c r="H3277" s="3"/>
    </row>
    <row r="3278" spans="1:8" x14ac:dyDescent="0.3">
      <c r="A3278" t="str">
        <f>IF(C3278="","","Allievo "&amp;COUNTIF($C$2:C3278,C3278))</f>
        <v/>
      </c>
      <c r="H3278" s="3"/>
    </row>
    <row r="3279" spans="1:8" x14ac:dyDescent="0.3">
      <c r="A3279" t="str">
        <f>IF(C3279="","","Allievo "&amp;COUNTIF($C$2:C3279,C3279))</f>
        <v/>
      </c>
      <c r="H3279" s="3"/>
    </row>
    <row r="3280" spans="1:8" x14ac:dyDescent="0.3">
      <c r="A3280" t="str">
        <f>IF(C3280="","","Allievo "&amp;COUNTIF($C$2:C3280,C3280))</f>
        <v/>
      </c>
      <c r="H3280" s="3"/>
    </row>
    <row r="3281" spans="1:8" x14ac:dyDescent="0.3">
      <c r="A3281" t="str">
        <f>IF(C3281="","","Allievo "&amp;COUNTIF($C$2:C3281,C3281))</f>
        <v/>
      </c>
      <c r="H3281" s="3"/>
    </row>
    <row r="3282" spans="1:8" x14ac:dyDescent="0.3">
      <c r="A3282" t="str">
        <f>IF(C3282="","","Allievo "&amp;COUNTIF($C$2:C3282,C3282))</f>
        <v/>
      </c>
      <c r="H3282" s="3"/>
    </row>
    <row r="3283" spans="1:8" x14ac:dyDescent="0.3">
      <c r="A3283" t="str">
        <f>IF(C3283="","","Allievo "&amp;COUNTIF($C$2:C3283,C3283))</f>
        <v/>
      </c>
      <c r="H3283" s="3"/>
    </row>
    <row r="3284" spans="1:8" x14ac:dyDescent="0.3">
      <c r="A3284" t="str">
        <f>IF(C3284="","","Allievo "&amp;COUNTIF($C$2:C3284,C3284))</f>
        <v/>
      </c>
      <c r="H3284" s="3"/>
    </row>
    <row r="3285" spans="1:8" x14ac:dyDescent="0.3">
      <c r="A3285" t="str">
        <f>IF(C3285="","","Allievo "&amp;COUNTIF($C$2:C3285,C3285))</f>
        <v/>
      </c>
      <c r="H3285" s="3"/>
    </row>
    <row r="3286" spans="1:8" x14ac:dyDescent="0.3">
      <c r="A3286" t="str">
        <f>IF(C3286="","","Allievo "&amp;COUNTIF($C$2:C3286,C3286))</f>
        <v/>
      </c>
      <c r="H3286" s="3"/>
    </row>
    <row r="3287" spans="1:8" x14ac:dyDescent="0.3">
      <c r="A3287" t="str">
        <f>IF(C3287="","","Allievo "&amp;COUNTIF($C$2:C3287,C3287))</f>
        <v/>
      </c>
      <c r="H3287" s="3"/>
    </row>
    <row r="3288" spans="1:8" x14ac:dyDescent="0.3">
      <c r="A3288" t="str">
        <f>IF(C3288="","","Allievo "&amp;COUNTIF($C$2:C3288,C3288))</f>
        <v/>
      </c>
      <c r="H3288" s="3"/>
    </row>
    <row r="3289" spans="1:8" x14ac:dyDescent="0.3">
      <c r="A3289" t="str">
        <f>IF(C3289="","","Allievo "&amp;COUNTIF($C$2:C3289,C3289))</f>
        <v/>
      </c>
      <c r="H3289" s="3"/>
    </row>
    <row r="3290" spans="1:8" x14ac:dyDescent="0.3">
      <c r="A3290" t="str">
        <f>IF(C3290="","","Allievo "&amp;COUNTIF($C$2:C3290,C3290))</f>
        <v/>
      </c>
      <c r="H3290" s="3"/>
    </row>
    <row r="3291" spans="1:8" x14ac:dyDescent="0.3">
      <c r="A3291" t="str">
        <f>IF(C3291="","","Allievo "&amp;COUNTIF($C$2:C3291,C3291))</f>
        <v/>
      </c>
      <c r="H3291" s="3"/>
    </row>
    <row r="3292" spans="1:8" x14ac:dyDescent="0.3">
      <c r="A3292" t="str">
        <f>IF(C3292="","","Allievo "&amp;COUNTIF($C$2:C3292,C3292))</f>
        <v/>
      </c>
      <c r="H3292" s="3"/>
    </row>
    <row r="3293" spans="1:8" x14ac:dyDescent="0.3">
      <c r="A3293" t="str">
        <f>IF(C3293="","","Allievo "&amp;COUNTIF($C$2:C3293,C3293))</f>
        <v/>
      </c>
      <c r="H3293" s="3"/>
    </row>
    <row r="3294" spans="1:8" x14ac:dyDescent="0.3">
      <c r="A3294" t="str">
        <f>IF(C3294="","","Allievo "&amp;COUNTIF($C$2:C3294,C3294))</f>
        <v/>
      </c>
      <c r="H3294" s="3"/>
    </row>
    <row r="3295" spans="1:8" x14ac:dyDescent="0.3">
      <c r="A3295" t="str">
        <f>IF(C3295="","","Allievo "&amp;COUNTIF($C$2:C3295,C3295))</f>
        <v/>
      </c>
      <c r="H3295" s="3"/>
    </row>
    <row r="3296" spans="1:8" x14ac:dyDescent="0.3">
      <c r="A3296" t="str">
        <f>IF(C3296="","","Allievo "&amp;COUNTIF($C$2:C3296,C3296))</f>
        <v/>
      </c>
      <c r="H3296" s="3"/>
    </row>
    <row r="3297" spans="1:8" x14ac:dyDescent="0.3">
      <c r="A3297" t="str">
        <f>IF(C3297="","","Allievo "&amp;COUNTIF($C$2:C3297,C3297))</f>
        <v/>
      </c>
      <c r="H3297" s="3"/>
    </row>
    <row r="3298" spans="1:8" x14ac:dyDescent="0.3">
      <c r="A3298" t="str">
        <f>IF(C3298="","","Allievo "&amp;COUNTIF($C$2:C3298,C3298))</f>
        <v/>
      </c>
      <c r="H3298" s="3"/>
    </row>
    <row r="3299" spans="1:8" x14ac:dyDescent="0.3">
      <c r="A3299" t="str">
        <f>IF(C3299="","","Allievo "&amp;COUNTIF($C$2:C3299,C3299))</f>
        <v/>
      </c>
      <c r="H3299" s="3"/>
    </row>
    <row r="3300" spans="1:8" x14ac:dyDescent="0.3">
      <c r="A3300" t="str">
        <f>IF(C3300="","","Allievo "&amp;COUNTIF($C$2:C3300,C3300))</f>
        <v/>
      </c>
      <c r="H3300" s="3"/>
    </row>
    <row r="3301" spans="1:8" x14ac:dyDescent="0.3">
      <c r="A3301" t="str">
        <f>IF(C3301="","","Allievo "&amp;COUNTIF($C$2:C3301,C3301))</f>
        <v/>
      </c>
      <c r="H3301" s="3"/>
    </row>
    <row r="3302" spans="1:8" x14ac:dyDescent="0.3">
      <c r="A3302" t="str">
        <f>IF(C3302="","","Allievo "&amp;COUNTIF($C$2:C3302,C3302))</f>
        <v/>
      </c>
      <c r="H3302" s="3"/>
    </row>
    <row r="3303" spans="1:8" x14ac:dyDescent="0.3">
      <c r="A3303" t="str">
        <f>IF(C3303="","","Allievo "&amp;COUNTIF($C$2:C3303,C3303))</f>
        <v/>
      </c>
      <c r="H3303" s="3"/>
    </row>
    <row r="3304" spans="1:8" x14ac:dyDescent="0.3">
      <c r="A3304" t="str">
        <f>IF(C3304="","","Allievo "&amp;COUNTIF($C$2:C3304,C3304))</f>
        <v/>
      </c>
      <c r="H3304" s="3"/>
    </row>
    <row r="3305" spans="1:8" x14ac:dyDescent="0.3">
      <c r="A3305" t="str">
        <f>IF(C3305="","","Allievo "&amp;COUNTIF($C$2:C3305,C3305))</f>
        <v/>
      </c>
      <c r="H3305" s="3"/>
    </row>
    <row r="3306" spans="1:8" x14ac:dyDescent="0.3">
      <c r="A3306" t="str">
        <f>IF(C3306="","","Allievo "&amp;COUNTIF($C$2:C3306,C3306))</f>
        <v/>
      </c>
      <c r="H3306" s="3"/>
    </row>
    <row r="3307" spans="1:8" x14ac:dyDescent="0.3">
      <c r="A3307" t="str">
        <f>IF(C3307="","","Allievo "&amp;COUNTIF($C$2:C3307,C3307))</f>
        <v/>
      </c>
      <c r="H3307" s="3"/>
    </row>
    <row r="3308" spans="1:8" x14ac:dyDescent="0.3">
      <c r="A3308" t="str">
        <f>IF(C3308="","","Allievo "&amp;COUNTIF($C$2:C3308,C3308))</f>
        <v/>
      </c>
      <c r="H3308" s="3"/>
    </row>
    <row r="3309" spans="1:8" x14ac:dyDescent="0.3">
      <c r="A3309" t="str">
        <f>IF(C3309="","","Allievo "&amp;COUNTIF($C$2:C3309,C3309))</f>
        <v/>
      </c>
      <c r="H3309" s="3"/>
    </row>
    <row r="3310" spans="1:8" x14ac:dyDescent="0.3">
      <c r="A3310" t="str">
        <f>IF(C3310="","","Allievo "&amp;COUNTIF($C$2:C3310,C3310))</f>
        <v/>
      </c>
      <c r="H3310" s="3"/>
    </row>
    <row r="3311" spans="1:8" x14ac:dyDescent="0.3">
      <c r="A3311" t="str">
        <f>IF(C3311="","","Allievo "&amp;COUNTIF($C$2:C3311,C3311))</f>
        <v/>
      </c>
      <c r="H3311" s="3"/>
    </row>
    <row r="3312" spans="1:8" x14ac:dyDescent="0.3">
      <c r="A3312" t="str">
        <f>IF(C3312="","","Allievo "&amp;COUNTIF($C$2:C3312,C3312))</f>
        <v/>
      </c>
      <c r="H3312" s="3"/>
    </row>
    <row r="3313" spans="1:8" x14ac:dyDescent="0.3">
      <c r="A3313" t="str">
        <f>IF(C3313="","","Allievo "&amp;COUNTIF($C$2:C3313,C3313))</f>
        <v/>
      </c>
      <c r="H3313" s="3"/>
    </row>
    <row r="3314" spans="1:8" x14ac:dyDescent="0.3">
      <c r="A3314" t="str">
        <f>IF(C3314="","","Allievo "&amp;COUNTIF($C$2:C3314,C3314))</f>
        <v/>
      </c>
      <c r="H3314" s="3"/>
    </row>
    <row r="3315" spans="1:8" x14ac:dyDescent="0.3">
      <c r="A3315" t="str">
        <f>IF(C3315="","","Allievo "&amp;COUNTIF($C$2:C3315,C3315))</f>
        <v/>
      </c>
      <c r="H3315" s="3"/>
    </row>
    <row r="3316" spans="1:8" x14ac:dyDescent="0.3">
      <c r="A3316" t="str">
        <f>IF(C3316="","","Allievo "&amp;COUNTIF($C$2:C3316,C3316))</f>
        <v/>
      </c>
      <c r="H3316" s="3"/>
    </row>
    <row r="3317" spans="1:8" x14ac:dyDescent="0.3">
      <c r="A3317" t="str">
        <f>IF(C3317="","","Allievo "&amp;COUNTIF($C$2:C3317,C3317))</f>
        <v/>
      </c>
      <c r="H3317" s="3"/>
    </row>
    <row r="3318" spans="1:8" x14ac:dyDescent="0.3">
      <c r="A3318" t="str">
        <f>IF(C3318="","","Allievo "&amp;COUNTIF($C$2:C3318,C3318))</f>
        <v/>
      </c>
      <c r="H3318" s="3"/>
    </row>
    <row r="3319" spans="1:8" x14ac:dyDescent="0.3">
      <c r="A3319" t="str">
        <f>IF(C3319="","","Allievo "&amp;COUNTIF($C$2:C3319,C3319))</f>
        <v/>
      </c>
      <c r="H3319" s="3"/>
    </row>
    <row r="3320" spans="1:8" x14ac:dyDescent="0.3">
      <c r="A3320" t="str">
        <f>IF(C3320="","","Allievo "&amp;COUNTIF($C$2:C3320,C3320))</f>
        <v/>
      </c>
      <c r="H3320" s="3"/>
    </row>
    <row r="3321" spans="1:8" x14ac:dyDescent="0.3">
      <c r="A3321" t="str">
        <f>IF(C3321="","","Allievo "&amp;COUNTIF($C$2:C3321,C3321))</f>
        <v/>
      </c>
      <c r="H3321" s="3"/>
    </row>
    <row r="3322" spans="1:8" x14ac:dyDescent="0.3">
      <c r="A3322" t="str">
        <f>IF(C3322="","","Allievo "&amp;COUNTIF($C$2:C3322,C3322))</f>
        <v/>
      </c>
      <c r="H3322" s="3"/>
    </row>
    <row r="3323" spans="1:8" x14ac:dyDescent="0.3">
      <c r="A3323" t="str">
        <f>IF(C3323="","","Allievo "&amp;COUNTIF($C$2:C3323,C3323))</f>
        <v/>
      </c>
      <c r="H3323" s="3"/>
    </row>
    <row r="3324" spans="1:8" x14ac:dyDescent="0.3">
      <c r="A3324" t="str">
        <f>IF(C3324="","","Allievo "&amp;COUNTIF($C$2:C3324,C3324))</f>
        <v/>
      </c>
      <c r="H3324" s="3"/>
    </row>
    <row r="3325" spans="1:8" x14ac:dyDescent="0.3">
      <c r="A3325" t="str">
        <f>IF(C3325="","","Allievo "&amp;COUNTIF($C$2:C3325,C3325))</f>
        <v/>
      </c>
      <c r="H3325" s="3"/>
    </row>
    <row r="3326" spans="1:8" x14ac:dyDescent="0.3">
      <c r="A3326" t="str">
        <f>IF(C3326="","","Allievo "&amp;COUNTIF($C$2:C3326,C3326))</f>
        <v/>
      </c>
      <c r="H3326" s="3"/>
    </row>
    <row r="3327" spans="1:8" x14ac:dyDescent="0.3">
      <c r="A3327" t="str">
        <f>IF(C3327="","","Allievo "&amp;COUNTIF($C$2:C3327,C3327))</f>
        <v/>
      </c>
      <c r="H3327" s="3"/>
    </row>
    <row r="3328" spans="1:8" x14ac:dyDescent="0.3">
      <c r="A3328" t="str">
        <f>IF(C3328="","","Allievo "&amp;COUNTIF($C$2:C3328,C3328))</f>
        <v/>
      </c>
      <c r="H3328" s="3"/>
    </row>
    <row r="3329" spans="1:8" x14ac:dyDescent="0.3">
      <c r="A3329" t="str">
        <f>IF(C3329="","","Allievo "&amp;COUNTIF($C$2:C3329,C3329))</f>
        <v/>
      </c>
      <c r="H3329" s="3"/>
    </row>
    <row r="3330" spans="1:8" x14ac:dyDescent="0.3">
      <c r="A3330" t="str">
        <f>IF(C3330="","","Allievo "&amp;COUNTIF($C$2:C3330,C3330))</f>
        <v/>
      </c>
      <c r="H3330" s="3"/>
    </row>
    <row r="3331" spans="1:8" x14ac:dyDescent="0.3">
      <c r="A3331" t="str">
        <f>IF(C3331="","","Allievo "&amp;COUNTIF($C$2:C3331,C3331))</f>
        <v/>
      </c>
      <c r="H3331" s="3"/>
    </row>
    <row r="3332" spans="1:8" x14ac:dyDescent="0.3">
      <c r="A3332" t="str">
        <f>IF(C3332="","","Allievo "&amp;COUNTIF($C$2:C3332,C3332))</f>
        <v/>
      </c>
      <c r="H3332" s="3"/>
    </row>
    <row r="3333" spans="1:8" x14ac:dyDescent="0.3">
      <c r="A3333" t="str">
        <f>IF(C3333="","","Allievo "&amp;COUNTIF($C$2:C3333,C3333))</f>
        <v/>
      </c>
      <c r="H3333" s="3"/>
    </row>
    <row r="3334" spans="1:8" x14ac:dyDescent="0.3">
      <c r="A3334" t="str">
        <f>IF(C3334="","","Allievo "&amp;COUNTIF($C$2:C3334,C3334))</f>
        <v/>
      </c>
      <c r="H3334" s="3"/>
    </row>
    <row r="3335" spans="1:8" x14ac:dyDescent="0.3">
      <c r="A3335" t="str">
        <f>IF(C3335="","","Allievo "&amp;COUNTIF($C$2:C3335,C3335))</f>
        <v/>
      </c>
      <c r="H3335" s="3"/>
    </row>
    <row r="3336" spans="1:8" x14ac:dyDescent="0.3">
      <c r="A3336" t="str">
        <f>IF(C3336="","","Allievo "&amp;COUNTIF($C$2:C3336,C3336))</f>
        <v/>
      </c>
      <c r="H3336" s="3"/>
    </row>
    <row r="3337" spans="1:8" x14ac:dyDescent="0.3">
      <c r="A3337" t="str">
        <f>IF(C3337="","","Allievo "&amp;COUNTIF($C$2:C3337,C3337))</f>
        <v/>
      </c>
      <c r="H3337" s="3"/>
    </row>
    <row r="3338" spans="1:8" x14ac:dyDescent="0.3">
      <c r="A3338" t="str">
        <f>IF(C3338="","","Allievo "&amp;COUNTIF($C$2:C3338,C3338))</f>
        <v/>
      </c>
      <c r="H3338" s="3"/>
    </row>
    <row r="3339" spans="1:8" x14ac:dyDescent="0.3">
      <c r="A3339" t="str">
        <f>IF(C3339="","","Allievo "&amp;COUNTIF($C$2:C3339,C3339))</f>
        <v/>
      </c>
      <c r="H3339" s="3"/>
    </row>
    <row r="3340" spans="1:8" x14ac:dyDescent="0.3">
      <c r="A3340" t="str">
        <f>IF(C3340="","","Allievo "&amp;COUNTIF($C$2:C3340,C3340))</f>
        <v/>
      </c>
      <c r="H3340" s="3"/>
    </row>
    <row r="3341" spans="1:8" x14ac:dyDescent="0.3">
      <c r="A3341" t="str">
        <f>IF(C3341="","","Allievo "&amp;COUNTIF($C$2:C3341,C3341))</f>
        <v/>
      </c>
      <c r="H3341" s="3"/>
    </row>
    <row r="3342" spans="1:8" x14ac:dyDescent="0.3">
      <c r="A3342" t="str">
        <f>IF(C3342="","","Allievo "&amp;COUNTIF($C$2:C3342,C3342))</f>
        <v/>
      </c>
      <c r="H3342" s="3"/>
    </row>
    <row r="3343" spans="1:8" x14ac:dyDescent="0.3">
      <c r="A3343" t="str">
        <f>IF(C3343="","","Allievo "&amp;COUNTIF($C$2:C3343,C3343))</f>
        <v/>
      </c>
      <c r="H3343" s="3"/>
    </row>
    <row r="3344" spans="1:8" x14ac:dyDescent="0.3">
      <c r="A3344" t="str">
        <f>IF(C3344="","","Allievo "&amp;COUNTIF($C$2:C3344,C3344))</f>
        <v/>
      </c>
      <c r="H3344" s="3"/>
    </row>
    <row r="3345" spans="1:8" x14ac:dyDescent="0.3">
      <c r="A3345" t="str">
        <f>IF(C3345="","","Allievo "&amp;COUNTIF($C$2:C3345,C3345))</f>
        <v/>
      </c>
      <c r="H3345" s="3"/>
    </row>
    <row r="3346" spans="1:8" x14ac:dyDescent="0.3">
      <c r="A3346" t="str">
        <f>IF(C3346="","","Allievo "&amp;COUNTIF($C$2:C3346,C3346))</f>
        <v/>
      </c>
      <c r="H3346" s="3"/>
    </row>
    <row r="3347" spans="1:8" x14ac:dyDescent="0.3">
      <c r="A3347" t="str">
        <f>IF(C3347="","","Allievo "&amp;COUNTIF($C$2:C3347,C3347))</f>
        <v/>
      </c>
      <c r="H3347" s="3"/>
    </row>
    <row r="3348" spans="1:8" x14ac:dyDescent="0.3">
      <c r="A3348" t="str">
        <f>IF(C3348="","","Allievo "&amp;COUNTIF($C$2:C3348,C3348))</f>
        <v/>
      </c>
      <c r="H3348" s="3"/>
    </row>
    <row r="3349" spans="1:8" x14ac:dyDescent="0.3">
      <c r="A3349" t="str">
        <f>IF(C3349="","","Allievo "&amp;COUNTIF($C$2:C3349,C3349))</f>
        <v/>
      </c>
      <c r="H3349" s="3"/>
    </row>
    <row r="3350" spans="1:8" x14ac:dyDescent="0.3">
      <c r="A3350" t="str">
        <f>IF(C3350="","","Allievo "&amp;COUNTIF($C$2:C3350,C3350))</f>
        <v/>
      </c>
      <c r="H3350" s="3"/>
    </row>
    <row r="3351" spans="1:8" x14ac:dyDescent="0.3">
      <c r="A3351" t="str">
        <f>IF(C3351="","","Allievo "&amp;COUNTIF($C$2:C3351,C3351))</f>
        <v/>
      </c>
      <c r="H3351" s="3"/>
    </row>
    <row r="3352" spans="1:8" x14ac:dyDescent="0.3">
      <c r="A3352" t="str">
        <f>IF(C3352="","","Allievo "&amp;COUNTIF($C$2:C3352,C3352))</f>
        <v/>
      </c>
      <c r="H3352" s="3"/>
    </row>
    <row r="3353" spans="1:8" x14ac:dyDescent="0.3">
      <c r="A3353" t="str">
        <f>IF(C3353="","","Allievo "&amp;COUNTIF($C$2:C3353,C3353))</f>
        <v/>
      </c>
      <c r="H3353" s="3"/>
    </row>
    <row r="3354" spans="1:8" x14ac:dyDescent="0.3">
      <c r="A3354" t="str">
        <f>IF(C3354="","","Allievo "&amp;COUNTIF($C$2:C3354,C3354))</f>
        <v/>
      </c>
      <c r="H3354" s="3"/>
    </row>
    <row r="3355" spans="1:8" x14ac:dyDescent="0.3">
      <c r="A3355" t="str">
        <f>IF(C3355="","","Allievo "&amp;COUNTIF($C$2:C3355,C3355))</f>
        <v/>
      </c>
      <c r="H3355" s="3"/>
    </row>
    <row r="3356" spans="1:8" x14ac:dyDescent="0.3">
      <c r="A3356" t="str">
        <f>IF(C3356="","","Allievo "&amp;COUNTIF($C$2:C3356,C3356))</f>
        <v/>
      </c>
      <c r="H3356" s="3"/>
    </row>
    <row r="3357" spans="1:8" x14ac:dyDescent="0.3">
      <c r="A3357" t="str">
        <f>IF(C3357="","","Allievo "&amp;COUNTIF($C$2:C3357,C3357))</f>
        <v/>
      </c>
      <c r="H3357" s="3"/>
    </row>
    <row r="3358" spans="1:8" x14ac:dyDescent="0.3">
      <c r="A3358" t="str">
        <f>IF(C3358="","","Allievo "&amp;COUNTIF($C$2:C3358,C3358))</f>
        <v/>
      </c>
      <c r="H3358" s="3"/>
    </row>
    <row r="3359" spans="1:8" x14ac:dyDescent="0.3">
      <c r="A3359" t="str">
        <f>IF(C3359="","","Allievo "&amp;COUNTIF($C$2:C3359,C3359))</f>
        <v/>
      </c>
      <c r="H3359" s="3"/>
    </row>
    <row r="3360" spans="1:8" x14ac:dyDescent="0.3">
      <c r="A3360" t="str">
        <f>IF(C3360="","","Allievo "&amp;COUNTIF($C$2:C3360,C3360))</f>
        <v/>
      </c>
      <c r="H3360" s="3"/>
    </row>
    <row r="3361" spans="1:8" x14ac:dyDescent="0.3">
      <c r="A3361" t="str">
        <f>IF(C3361="","","Allievo "&amp;COUNTIF($C$2:C3361,C3361))</f>
        <v/>
      </c>
      <c r="H3361" s="3"/>
    </row>
    <row r="3362" spans="1:8" x14ac:dyDescent="0.3">
      <c r="A3362" t="str">
        <f>IF(C3362="","","Allievo "&amp;COUNTIF($C$2:C3362,C3362))</f>
        <v/>
      </c>
      <c r="H3362" s="3"/>
    </row>
    <row r="3363" spans="1:8" x14ac:dyDescent="0.3">
      <c r="A3363" t="str">
        <f>IF(C3363="","","Allievo "&amp;COUNTIF($C$2:C3363,C3363))</f>
        <v/>
      </c>
      <c r="H3363" s="3"/>
    </row>
    <row r="3364" spans="1:8" x14ac:dyDescent="0.3">
      <c r="A3364" t="str">
        <f>IF(C3364="","","Allievo "&amp;COUNTIF($C$2:C3364,C3364))</f>
        <v/>
      </c>
      <c r="H3364" s="3"/>
    </row>
    <row r="3365" spans="1:8" x14ac:dyDescent="0.3">
      <c r="A3365" t="str">
        <f>IF(C3365="","","Allievo "&amp;COUNTIF($C$2:C3365,C3365))</f>
        <v/>
      </c>
      <c r="H3365" s="3"/>
    </row>
    <row r="3366" spans="1:8" x14ac:dyDescent="0.3">
      <c r="A3366" t="str">
        <f>IF(C3366="","","Allievo "&amp;COUNTIF($C$2:C3366,C3366))</f>
        <v/>
      </c>
      <c r="H3366" s="3"/>
    </row>
    <row r="3367" spans="1:8" x14ac:dyDescent="0.3">
      <c r="A3367" t="str">
        <f>IF(C3367="","","Allievo "&amp;COUNTIF($C$2:C3367,C3367))</f>
        <v/>
      </c>
      <c r="H3367" s="3"/>
    </row>
    <row r="3368" spans="1:8" x14ac:dyDescent="0.3">
      <c r="A3368" t="str">
        <f>IF(C3368="","","Allievo "&amp;COUNTIF($C$2:C3368,C3368))</f>
        <v/>
      </c>
      <c r="H3368" s="3"/>
    </row>
    <row r="3369" spans="1:8" x14ac:dyDescent="0.3">
      <c r="A3369" t="str">
        <f>IF(C3369="","","Allievo "&amp;COUNTIF($C$2:C3369,C3369))</f>
        <v/>
      </c>
      <c r="H3369" s="3"/>
    </row>
    <row r="3370" spans="1:8" x14ac:dyDescent="0.3">
      <c r="A3370" t="str">
        <f>IF(C3370="","","Allievo "&amp;COUNTIF($C$2:C3370,C3370))</f>
        <v/>
      </c>
      <c r="H3370" s="3"/>
    </row>
    <row r="3371" spans="1:8" x14ac:dyDescent="0.3">
      <c r="A3371" t="str">
        <f>IF(C3371="","","Allievo "&amp;COUNTIF($C$2:C3371,C3371))</f>
        <v/>
      </c>
      <c r="H3371" s="3"/>
    </row>
    <row r="3372" spans="1:8" x14ac:dyDescent="0.3">
      <c r="A3372" t="str">
        <f>IF(C3372="","","Allievo "&amp;COUNTIF($C$2:C3372,C3372))</f>
        <v/>
      </c>
      <c r="H3372" s="3"/>
    </row>
    <row r="3373" spans="1:8" x14ac:dyDescent="0.3">
      <c r="A3373" t="str">
        <f>IF(C3373="","","Allievo "&amp;COUNTIF($C$2:C3373,C3373))</f>
        <v/>
      </c>
      <c r="H3373" s="3"/>
    </row>
    <row r="3374" spans="1:8" x14ac:dyDescent="0.3">
      <c r="A3374" t="str">
        <f>IF(C3374="","","Allievo "&amp;COUNTIF($C$2:C3374,C3374))</f>
        <v/>
      </c>
      <c r="H3374" s="3"/>
    </row>
    <row r="3375" spans="1:8" x14ac:dyDescent="0.3">
      <c r="A3375" t="str">
        <f>IF(C3375="","","Allievo "&amp;COUNTIF($C$2:C3375,C3375))</f>
        <v/>
      </c>
      <c r="H3375" s="3"/>
    </row>
    <row r="3376" spans="1:8" x14ac:dyDescent="0.3">
      <c r="A3376" t="str">
        <f>IF(C3376="","","Allievo "&amp;COUNTIF($C$2:C3376,C3376))</f>
        <v/>
      </c>
      <c r="H3376" s="3"/>
    </row>
    <row r="3377" spans="1:8" x14ac:dyDescent="0.3">
      <c r="A3377" t="str">
        <f>IF(C3377="","","Allievo "&amp;COUNTIF($C$2:C3377,C3377))</f>
        <v/>
      </c>
      <c r="H3377" s="3"/>
    </row>
    <row r="3378" spans="1:8" x14ac:dyDescent="0.3">
      <c r="A3378" t="str">
        <f>IF(C3378="","","Allievo "&amp;COUNTIF($C$2:C3378,C3378))</f>
        <v/>
      </c>
      <c r="H3378" s="3"/>
    </row>
    <row r="3379" spans="1:8" x14ac:dyDescent="0.3">
      <c r="A3379" t="str">
        <f>IF(C3379="","","Allievo "&amp;COUNTIF($C$2:C3379,C3379))</f>
        <v/>
      </c>
      <c r="H3379" s="3"/>
    </row>
    <row r="3380" spans="1:8" x14ac:dyDescent="0.3">
      <c r="A3380" t="str">
        <f>IF(C3380="","","Allievo "&amp;COUNTIF($C$2:C3380,C3380))</f>
        <v/>
      </c>
      <c r="H3380" s="3"/>
    </row>
    <row r="3381" spans="1:8" x14ac:dyDescent="0.3">
      <c r="A3381" t="str">
        <f>IF(C3381="","","Allievo "&amp;COUNTIF($C$2:C3381,C3381))</f>
        <v/>
      </c>
      <c r="H3381" s="3"/>
    </row>
    <row r="3382" spans="1:8" x14ac:dyDescent="0.3">
      <c r="A3382" t="str">
        <f>IF(C3382="","","Allievo "&amp;COUNTIF($C$2:C3382,C3382))</f>
        <v/>
      </c>
      <c r="H3382" s="3"/>
    </row>
    <row r="3383" spans="1:8" x14ac:dyDescent="0.3">
      <c r="A3383" t="str">
        <f>IF(C3383="","","Allievo "&amp;COUNTIF($C$2:C3383,C3383))</f>
        <v/>
      </c>
      <c r="H3383" s="3"/>
    </row>
    <row r="3384" spans="1:8" x14ac:dyDescent="0.3">
      <c r="A3384" t="str">
        <f>IF(C3384="","","Allievo "&amp;COUNTIF($C$2:C3384,C3384))</f>
        <v/>
      </c>
      <c r="H3384" s="3"/>
    </row>
    <row r="3385" spans="1:8" x14ac:dyDescent="0.3">
      <c r="A3385" t="str">
        <f>IF(C3385="","","Allievo "&amp;COUNTIF($C$2:C3385,C3385))</f>
        <v/>
      </c>
      <c r="H3385" s="3"/>
    </row>
    <row r="3386" spans="1:8" x14ac:dyDescent="0.3">
      <c r="A3386" t="str">
        <f>IF(C3386="","","Allievo "&amp;COUNTIF($C$2:C3386,C3386))</f>
        <v/>
      </c>
      <c r="H3386" s="3"/>
    </row>
    <row r="3387" spans="1:8" x14ac:dyDescent="0.3">
      <c r="A3387" t="str">
        <f>IF(C3387="","","Allievo "&amp;COUNTIF($C$2:C3387,C3387))</f>
        <v/>
      </c>
      <c r="H3387" s="3"/>
    </row>
    <row r="3388" spans="1:8" x14ac:dyDescent="0.3">
      <c r="A3388" t="str">
        <f>IF(C3388="","","Allievo "&amp;COUNTIF($C$2:C3388,C3388))</f>
        <v/>
      </c>
      <c r="H3388" s="3"/>
    </row>
    <row r="3389" spans="1:8" x14ac:dyDescent="0.3">
      <c r="A3389" t="str">
        <f>IF(C3389="","","Allievo "&amp;COUNTIF($C$2:C3389,C3389))</f>
        <v/>
      </c>
      <c r="H3389" s="3"/>
    </row>
    <row r="3390" spans="1:8" x14ac:dyDescent="0.3">
      <c r="A3390" t="str">
        <f>IF(C3390="","","Allievo "&amp;COUNTIF($C$2:C3390,C3390))</f>
        <v/>
      </c>
      <c r="H3390" s="3"/>
    </row>
    <row r="3391" spans="1:8" x14ac:dyDescent="0.3">
      <c r="A3391" t="str">
        <f>IF(C3391="","","Allievo "&amp;COUNTIF($C$2:C3391,C3391))</f>
        <v/>
      </c>
      <c r="H3391" s="3"/>
    </row>
    <row r="3392" spans="1:8" x14ac:dyDescent="0.3">
      <c r="A3392" t="str">
        <f>IF(C3392="","","Allievo "&amp;COUNTIF($C$2:C3392,C3392))</f>
        <v/>
      </c>
      <c r="H3392" s="3"/>
    </row>
    <row r="3393" spans="1:8" x14ac:dyDescent="0.3">
      <c r="A3393" t="str">
        <f>IF(C3393="","","Allievo "&amp;COUNTIF($C$2:C3393,C3393))</f>
        <v/>
      </c>
      <c r="H3393" s="3"/>
    </row>
    <row r="3394" spans="1:8" x14ac:dyDescent="0.3">
      <c r="A3394" t="str">
        <f>IF(C3394="","","Allievo "&amp;COUNTIF($C$2:C3394,C3394))</f>
        <v/>
      </c>
      <c r="H3394" s="3"/>
    </row>
    <row r="3395" spans="1:8" x14ac:dyDescent="0.3">
      <c r="A3395" t="str">
        <f>IF(C3395="","","Allievo "&amp;COUNTIF($C$2:C3395,C3395))</f>
        <v/>
      </c>
      <c r="H3395" s="3"/>
    </row>
    <row r="3396" spans="1:8" x14ac:dyDescent="0.3">
      <c r="A3396" t="str">
        <f>IF(C3396="","","Allievo "&amp;COUNTIF($C$2:C3396,C3396))</f>
        <v/>
      </c>
      <c r="H3396" s="3"/>
    </row>
    <row r="3397" spans="1:8" x14ac:dyDescent="0.3">
      <c r="A3397" t="str">
        <f>IF(C3397="","","Allievo "&amp;COUNTIF($C$2:C3397,C3397))</f>
        <v/>
      </c>
      <c r="H3397" s="3"/>
    </row>
    <row r="3398" spans="1:8" x14ac:dyDescent="0.3">
      <c r="A3398" t="str">
        <f>IF(C3398="","","Allievo "&amp;COUNTIF($C$2:C3398,C3398))</f>
        <v/>
      </c>
      <c r="H3398" s="3"/>
    </row>
    <row r="3399" spans="1:8" x14ac:dyDescent="0.3">
      <c r="A3399" t="str">
        <f>IF(C3399="","","Allievo "&amp;COUNTIF($C$2:C3399,C3399))</f>
        <v/>
      </c>
      <c r="H3399" s="3"/>
    </row>
    <row r="3400" spans="1:8" x14ac:dyDescent="0.3">
      <c r="A3400" t="str">
        <f>IF(C3400="","","Allievo "&amp;COUNTIF($C$2:C3400,C3400))</f>
        <v/>
      </c>
      <c r="H3400" s="3"/>
    </row>
    <row r="3401" spans="1:8" x14ac:dyDescent="0.3">
      <c r="A3401" t="str">
        <f>IF(C3401="","","Allievo "&amp;COUNTIF($C$2:C3401,C3401))</f>
        <v/>
      </c>
      <c r="H3401" s="3"/>
    </row>
    <row r="3402" spans="1:8" x14ac:dyDescent="0.3">
      <c r="A3402" t="str">
        <f>IF(C3402="","","Allievo "&amp;COUNTIF($C$2:C3402,C3402))</f>
        <v/>
      </c>
      <c r="H3402" s="3"/>
    </row>
    <row r="3403" spans="1:8" x14ac:dyDescent="0.3">
      <c r="A3403" t="str">
        <f>IF(C3403="","","Allievo "&amp;COUNTIF($C$2:C3403,C3403))</f>
        <v/>
      </c>
      <c r="H3403" s="3"/>
    </row>
    <row r="3404" spans="1:8" x14ac:dyDescent="0.3">
      <c r="A3404" t="str">
        <f>IF(C3404="","","Allievo "&amp;COUNTIF($C$2:C3404,C3404))</f>
        <v/>
      </c>
      <c r="H3404" s="3"/>
    </row>
    <row r="3405" spans="1:8" x14ac:dyDescent="0.3">
      <c r="A3405" t="str">
        <f>IF(C3405="","","Allievo "&amp;COUNTIF($C$2:C3405,C3405))</f>
        <v/>
      </c>
      <c r="H3405" s="3"/>
    </row>
    <row r="3406" spans="1:8" x14ac:dyDescent="0.3">
      <c r="A3406" t="str">
        <f>IF(C3406="","","Allievo "&amp;COUNTIF($C$2:C3406,C3406))</f>
        <v/>
      </c>
      <c r="H3406" s="3"/>
    </row>
    <row r="3407" spans="1:8" x14ac:dyDescent="0.3">
      <c r="A3407" t="str">
        <f>IF(C3407="","","Allievo "&amp;COUNTIF($C$2:C3407,C3407))</f>
        <v/>
      </c>
      <c r="H3407" s="3"/>
    </row>
    <row r="3408" spans="1:8" x14ac:dyDescent="0.3">
      <c r="A3408" t="str">
        <f>IF(C3408="","","Allievo "&amp;COUNTIF($C$2:C3408,C3408))</f>
        <v/>
      </c>
      <c r="H3408" s="3"/>
    </row>
    <row r="3409" spans="1:8" x14ac:dyDescent="0.3">
      <c r="A3409" t="str">
        <f>IF(C3409="","","Allievo "&amp;COUNTIF($C$2:C3409,C3409))</f>
        <v/>
      </c>
      <c r="H3409" s="3"/>
    </row>
    <row r="3410" spans="1:8" x14ac:dyDescent="0.3">
      <c r="A3410" t="str">
        <f>IF(C3410="","","Allievo "&amp;COUNTIF($C$2:C3410,C3410))</f>
        <v/>
      </c>
      <c r="H3410" s="3"/>
    </row>
    <row r="3411" spans="1:8" x14ac:dyDescent="0.3">
      <c r="A3411" t="str">
        <f>IF(C3411="","","Allievo "&amp;COUNTIF($C$2:C3411,C3411))</f>
        <v/>
      </c>
      <c r="H3411" s="3"/>
    </row>
    <row r="3412" spans="1:8" x14ac:dyDescent="0.3">
      <c r="A3412" t="str">
        <f>IF(C3412="","","Allievo "&amp;COUNTIF($C$2:C3412,C3412))</f>
        <v/>
      </c>
      <c r="H3412" s="3"/>
    </row>
    <row r="3413" spans="1:8" x14ac:dyDescent="0.3">
      <c r="A3413" t="str">
        <f>IF(C3413="","","Allievo "&amp;COUNTIF($C$2:C3413,C3413))</f>
        <v/>
      </c>
      <c r="H3413" s="3"/>
    </row>
    <row r="3414" spans="1:8" x14ac:dyDescent="0.3">
      <c r="A3414" t="str">
        <f>IF(C3414="","","Allievo "&amp;COUNTIF($C$2:C3414,C3414))</f>
        <v/>
      </c>
      <c r="H3414" s="3"/>
    </row>
    <row r="3415" spans="1:8" x14ac:dyDescent="0.3">
      <c r="A3415" t="str">
        <f>IF(C3415="","","Allievo "&amp;COUNTIF($C$2:C3415,C3415))</f>
        <v/>
      </c>
      <c r="H3415" s="3"/>
    </row>
    <row r="3416" spans="1:8" x14ac:dyDescent="0.3">
      <c r="A3416" t="str">
        <f>IF(C3416="","","Allievo "&amp;COUNTIF($C$2:C3416,C3416))</f>
        <v/>
      </c>
      <c r="H3416" s="3"/>
    </row>
    <row r="3417" spans="1:8" x14ac:dyDescent="0.3">
      <c r="A3417" t="str">
        <f>IF(C3417="","","Allievo "&amp;COUNTIF($C$2:C3417,C3417))</f>
        <v/>
      </c>
      <c r="H3417" s="3"/>
    </row>
    <row r="3418" spans="1:8" x14ac:dyDescent="0.3">
      <c r="A3418" t="str">
        <f>IF(C3418="","","Allievo "&amp;COUNTIF($C$2:C3418,C3418))</f>
        <v/>
      </c>
      <c r="H3418" s="3"/>
    </row>
    <row r="3419" spans="1:8" x14ac:dyDescent="0.3">
      <c r="A3419" t="str">
        <f>IF(C3419="","","Allievo "&amp;COUNTIF($C$2:C3419,C3419))</f>
        <v/>
      </c>
      <c r="H3419" s="3"/>
    </row>
    <row r="3420" spans="1:8" x14ac:dyDescent="0.3">
      <c r="A3420" t="str">
        <f>IF(C3420="","","Allievo "&amp;COUNTIF($C$2:C3420,C3420))</f>
        <v/>
      </c>
      <c r="H3420" s="3"/>
    </row>
    <row r="3421" spans="1:8" x14ac:dyDescent="0.3">
      <c r="A3421" t="str">
        <f>IF(C3421="","","Allievo "&amp;COUNTIF($C$2:C3421,C3421))</f>
        <v/>
      </c>
      <c r="H3421" s="3"/>
    </row>
    <row r="3422" spans="1:8" x14ac:dyDescent="0.3">
      <c r="A3422" t="str">
        <f>IF(C3422="","","Allievo "&amp;COUNTIF($C$2:C3422,C3422))</f>
        <v/>
      </c>
      <c r="H3422" s="3"/>
    </row>
    <row r="3423" spans="1:8" x14ac:dyDescent="0.3">
      <c r="A3423" t="str">
        <f>IF(C3423="","","Allievo "&amp;COUNTIF($C$2:C3423,C3423))</f>
        <v/>
      </c>
      <c r="H3423" s="3"/>
    </row>
    <row r="3424" spans="1:8" x14ac:dyDescent="0.3">
      <c r="A3424" t="str">
        <f>IF(C3424="","","Allievo "&amp;COUNTIF($C$2:C3424,C3424))</f>
        <v/>
      </c>
      <c r="H3424" s="3"/>
    </row>
    <row r="3425" spans="1:8" x14ac:dyDescent="0.3">
      <c r="A3425" t="str">
        <f>IF(C3425="","","Allievo "&amp;COUNTIF($C$2:C3425,C3425))</f>
        <v/>
      </c>
      <c r="H3425" s="3"/>
    </row>
    <row r="3426" spans="1:8" x14ac:dyDescent="0.3">
      <c r="A3426" t="str">
        <f>IF(C3426="","","Allievo "&amp;COUNTIF($C$2:C3426,C3426))</f>
        <v/>
      </c>
      <c r="H3426" s="3"/>
    </row>
    <row r="3427" spans="1:8" x14ac:dyDescent="0.3">
      <c r="A3427" t="str">
        <f>IF(C3427="","","Allievo "&amp;COUNTIF($C$2:C3427,C3427))</f>
        <v/>
      </c>
      <c r="H3427" s="3"/>
    </row>
    <row r="3428" spans="1:8" x14ac:dyDescent="0.3">
      <c r="A3428" t="str">
        <f>IF(C3428="","","Allievo "&amp;COUNTIF($C$2:C3428,C3428))</f>
        <v/>
      </c>
      <c r="H3428" s="3"/>
    </row>
    <row r="3429" spans="1:8" x14ac:dyDescent="0.3">
      <c r="A3429" t="str">
        <f>IF(C3429="","","Allievo "&amp;COUNTIF($C$2:C3429,C3429))</f>
        <v/>
      </c>
      <c r="H3429" s="3"/>
    </row>
    <row r="3430" spans="1:8" x14ac:dyDescent="0.3">
      <c r="A3430" t="str">
        <f>IF(C3430="","","Allievo "&amp;COUNTIF($C$2:C3430,C3430))</f>
        <v/>
      </c>
      <c r="H3430" s="3"/>
    </row>
    <row r="3431" spans="1:8" x14ac:dyDescent="0.3">
      <c r="A3431" t="str">
        <f>IF(C3431="","","Allievo "&amp;COUNTIF($C$2:C3431,C3431))</f>
        <v/>
      </c>
      <c r="H3431" s="3"/>
    </row>
    <row r="3432" spans="1:8" x14ac:dyDescent="0.3">
      <c r="A3432" t="str">
        <f>IF(C3432="","","Allievo "&amp;COUNTIF($C$2:C3432,C3432))</f>
        <v/>
      </c>
      <c r="H3432" s="3"/>
    </row>
    <row r="3433" spans="1:8" x14ac:dyDescent="0.3">
      <c r="A3433" t="str">
        <f>IF(C3433="","","Allievo "&amp;COUNTIF($C$2:C3433,C3433))</f>
        <v/>
      </c>
      <c r="H3433" s="3"/>
    </row>
    <row r="3434" spans="1:8" x14ac:dyDescent="0.3">
      <c r="A3434" t="str">
        <f>IF(C3434="","","Allievo "&amp;COUNTIF($C$2:C3434,C3434))</f>
        <v/>
      </c>
      <c r="H3434" s="3"/>
    </row>
    <row r="3435" spans="1:8" x14ac:dyDescent="0.3">
      <c r="A3435" t="str">
        <f>IF(C3435="","","Allievo "&amp;COUNTIF($C$2:C3435,C3435))</f>
        <v/>
      </c>
      <c r="H3435" s="3"/>
    </row>
    <row r="3436" spans="1:8" x14ac:dyDescent="0.3">
      <c r="A3436" t="str">
        <f>IF(C3436="","","Allievo "&amp;COUNTIF($C$2:C3436,C3436))</f>
        <v/>
      </c>
      <c r="H3436" s="3"/>
    </row>
    <row r="3437" spans="1:8" x14ac:dyDescent="0.3">
      <c r="A3437" t="str">
        <f>IF(C3437="","","Allievo "&amp;COUNTIF($C$2:C3437,C3437))</f>
        <v/>
      </c>
      <c r="H3437" s="3"/>
    </row>
    <row r="3438" spans="1:8" x14ac:dyDescent="0.3">
      <c r="A3438" t="str">
        <f>IF(C3438="","","Allievo "&amp;COUNTIF($C$2:C3438,C3438))</f>
        <v/>
      </c>
      <c r="H3438" s="3"/>
    </row>
    <row r="3439" spans="1:8" x14ac:dyDescent="0.3">
      <c r="A3439" t="str">
        <f>IF(C3439="","","Allievo "&amp;COUNTIF($C$2:C3439,C3439))</f>
        <v/>
      </c>
      <c r="H3439" s="3"/>
    </row>
    <row r="3440" spans="1:8" x14ac:dyDescent="0.3">
      <c r="A3440" t="str">
        <f>IF(C3440="","","Allievo "&amp;COUNTIF($C$2:C3440,C3440))</f>
        <v/>
      </c>
      <c r="H3440" s="3"/>
    </row>
    <row r="3441" spans="1:8" x14ac:dyDescent="0.3">
      <c r="A3441" t="str">
        <f>IF(C3441="","","Allievo "&amp;COUNTIF($C$2:C3441,C3441))</f>
        <v/>
      </c>
      <c r="H3441" s="3"/>
    </row>
    <row r="3442" spans="1:8" x14ac:dyDescent="0.3">
      <c r="A3442" t="str">
        <f>IF(C3442="","","Allievo "&amp;COUNTIF($C$2:C3442,C3442))</f>
        <v/>
      </c>
      <c r="H3442" s="3"/>
    </row>
    <row r="3443" spans="1:8" x14ac:dyDescent="0.3">
      <c r="A3443" t="str">
        <f>IF(C3443="","","Allievo "&amp;COUNTIF($C$2:C3443,C3443))</f>
        <v/>
      </c>
      <c r="H3443" s="3"/>
    </row>
    <row r="3444" spans="1:8" x14ac:dyDescent="0.3">
      <c r="A3444" t="str">
        <f>IF(C3444="","","Allievo "&amp;COUNTIF($C$2:C3444,C3444))</f>
        <v/>
      </c>
      <c r="H3444" s="3"/>
    </row>
    <row r="3445" spans="1:8" x14ac:dyDescent="0.3">
      <c r="A3445" t="str">
        <f>IF(C3445="","","Allievo "&amp;COUNTIF($C$2:C3445,C3445))</f>
        <v/>
      </c>
      <c r="H3445" s="3"/>
    </row>
    <row r="3446" spans="1:8" x14ac:dyDescent="0.3">
      <c r="A3446" t="str">
        <f>IF(C3446="","","Allievo "&amp;COUNTIF($C$2:C3446,C3446))</f>
        <v/>
      </c>
      <c r="H3446" s="3"/>
    </row>
    <row r="3447" spans="1:8" x14ac:dyDescent="0.3">
      <c r="A3447" t="str">
        <f>IF(C3447="","","Allievo "&amp;COUNTIF($C$2:C3447,C3447))</f>
        <v/>
      </c>
      <c r="H3447" s="3"/>
    </row>
    <row r="3448" spans="1:8" x14ac:dyDescent="0.3">
      <c r="A3448" t="str">
        <f>IF(C3448="","","Allievo "&amp;COUNTIF($C$2:C3448,C3448))</f>
        <v/>
      </c>
      <c r="H3448" s="3"/>
    </row>
    <row r="3449" spans="1:8" x14ac:dyDescent="0.3">
      <c r="A3449" t="str">
        <f>IF(C3449="","","Allievo "&amp;COUNTIF($C$2:C3449,C3449))</f>
        <v/>
      </c>
      <c r="H3449" s="3"/>
    </row>
    <row r="3450" spans="1:8" x14ac:dyDescent="0.3">
      <c r="A3450" t="str">
        <f>IF(C3450="","","Allievo "&amp;COUNTIF($C$2:C3450,C3450))</f>
        <v/>
      </c>
      <c r="H3450" s="3"/>
    </row>
    <row r="3451" spans="1:8" x14ac:dyDescent="0.3">
      <c r="A3451" t="str">
        <f>IF(C3451="","","Allievo "&amp;COUNTIF($C$2:C3451,C3451))</f>
        <v/>
      </c>
      <c r="H3451" s="3"/>
    </row>
    <row r="3452" spans="1:8" x14ac:dyDescent="0.3">
      <c r="A3452" t="str">
        <f>IF(C3452="","","Allievo "&amp;COUNTIF($C$2:C3452,C3452))</f>
        <v/>
      </c>
      <c r="H3452" s="3"/>
    </row>
    <row r="3453" spans="1:8" x14ac:dyDescent="0.3">
      <c r="A3453" t="str">
        <f>IF(C3453="","","Allievo "&amp;COUNTIF($C$2:C3453,C3453))</f>
        <v/>
      </c>
      <c r="H3453" s="3"/>
    </row>
    <row r="3454" spans="1:8" x14ac:dyDescent="0.3">
      <c r="A3454" t="str">
        <f>IF(C3454="","","Allievo "&amp;COUNTIF($C$2:C3454,C3454))</f>
        <v/>
      </c>
      <c r="H3454" s="3"/>
    </row>
    <row r="3455" spans="1:8" x14ac:dyDescent="0.3">
      <c r="A3455" t="str">
        <f>IF(C3455="","","Allievo "&amp;COUNTIF($C$2:C3455,C3455))</f>
        <v/>
      </c>
      <c r="H3455" s="3"/>
    </row>
    <row r="3456" spans="1:8" x14ac:dyDescent="0.3">
      <c r="A3456" t="str">
        <f>IF(C3456="","","Allievo "&amp;COUNTIF($C$2:C3456,C3456))</f>
        <v/>
      </c>
      <c r="H3456" s="3"/>
    </row>
    <row r="3457" spans="1:8" x14ac:dyDescent="0.3">
      <c r="A3457" t="str">
        <f>IF(C3457="","","Allievo "&amp;COUNTIF($C$2:C3457,C3457))</f>
        <v/>
      </c>
      <c r="H3457" s="3"/>
    </row>
    <row r="3458" spans="1:8" x14ac:dyDescent="0.3">
      <c r="A3458" t="str">
        <f>IF(C3458="","","Allievo "&amp;COUNTIF($C$2:C3458,C3458))</f>
        <v/>
      </c>
      <c r="H3458" s="3"/>
    </row>
    <row r="3459" spans="1:8" x14ac:dyDescent="0.3">
      <c r="A3459" t="str">
        <f>IF(C3459="","","Allievo "&amp;COUNTIF($C$2:C3459,C3459))</f>
        <v/>
      </c>
      <c r="H3459" s="3"/>
    </row>
    <row r="3460" spans="1:8" x14ac:dyDescent="0.3">
      <c r="A3460" t="str">
        <f>IF(C3460="","","Allievo "&amp;COUNTIF($C$2:C3460,C3460))</f>
        <v/>
      </c>
      <c r="H3460" s="3"/>
    </row>
    <row r="3461" spans="1:8" x14ac:dyDescent="0.3">
      <c r="A3461" t="str">
        <f>IF(C3461="","","Allievo "&amp;COUNTIF($C$2:C3461,C3461))</f>
        <v/>
      </c>
      <c r="H3461" s="3"/>
    </row>
    <row r="3462" spans="1:8" x14ac:dyDescent="0.3">
      <c r="A3462" t="str">
        <f>IF(C3462="","","Allievo "&amp;COUNTIF($C$2:C3462,C3462))</f>
        <v/>
      </c>
      <c r="H3462" s="3"/>
    </row>
    <row r="3463" spans="1:8" x14ac:dyDescent="0.3">
      <c r="A3463" t="str">
        <f>IF(C3463="","","Allievo "&amp;COUNTIF($C$2:C3463,C3463))</f>
        <v/>
      </c>
      <c r="H3463" s="3"/>
    </row>
    <row r="3464" spans="1:8" x14ac:dyDescent="0.3">
      <c r="A3464" t="str">
        <f>IF(C3464="","","Allievo "&amp;COUNTIF($C$2:C3464,C3464))</f>
        <v/>
      </c>
      <c r="H3464" s="3"/>
    </row>
    <row r="3465" spans="1:8" x14ac:dyDescent="0.3">
      <c r="A3465" t="str">
        <f>IF(C3465="","","Allievo "&amp;COUNTIF($C$2:C3465,C3465))</f>
        <v/>
      </c>
      <c r="H3465" s="3"/>
    </row>
    <row r="3466" spans="1:8" x14ac:dyDescent="0.3">
      <c r="A3466" t="str">
        <f>IF(C3466="","","Allievo "&amp;COUNTIF($C$2:C3466,C3466))</f>
        <v/>
      </c>
      <c r="H3466" s="3"/>
    </row>
    <row r="3467" spans="1:8" x14ac:dyDescent="0.3">
      <c r="A3467" t="str">
        <f>IF(C3467="","","Allievo "&amp;COUNTIF($C$2:C3467,C3467))</f>
        <v/>
      </c>
      <c r="H3467" s="3"/>
    </row>
    <row r="3468" spans="1:8" x14ac:dyDescent="0.3">
      <c r="A3468" t="str">
        <f>IF(C3468="","","Allievo "&amp;COUNTIF($C$2:C3468,C3468))</f>
        <v/>
      </c>
      <c r="H3468" s="3"/>
    </row>
    <row r="3469" spans="1:8" x14ac:dyDescent="0.3">
      <c r="A3469" t="str">
        <f>IF(C3469="","","Allievo "&amp;COUNTIF($C$2:C3469,C3469))</f>
        <v/>
      </c>
      <c r="H3469" s="3"/>
    </row>
    <row r="3470" spans="1:8" x14ac:dyDescent="0.3">
      <c r="A3470" t="str">
        <f>IF(C3470="","","Allievo "&amp;COUNTIF($C$2:C3470,C3470))</f>
        <v/>
      </c>
      <c r="H3470" s="3"/>
    </row>
    <row r="3471" spans="1:8" x14ac:dyDescent="0.3">
      <c r="A3471" t="str">
        <f>IF(C3471="","","Allievo "&amp;COUNTIF($C$2:C3471,C3471))</f>
        <v/>
      </c>
      <c r="H3471" s="3"/>
    </row>
    <row r="3472" spans="1:8" x14ac:dyDescent="0.3">
      <c r="A3472" t="str">
        <f>IF(C3472="","","Allievo "&amp;COUNTIF($C$2:C3472,C3472))</f>
        <v/>
      </c>
      <c r="H3472" s="3"/>
    </row>
    <row r="3473" spans="1:8" x14ac:dyDescent="0.3">
      <c r="A3473" t="str">
        <f>IF(C3473="","","Allievo "&amp;COUNTIF($C$2:C3473,C3473))</f>
        <v/>
      </c>
      <c r="H3473" s="3"/>
    </row>
    <row r="3474" spans="1:8" x14ac:dyDescent="0.3">
      <c r="A3474" t="str">
        <f>IF(C3474="","","Allievo "&amp;COUNTIF($C$2:C3474,C3474))</f>
        <v/>
      </c>
      <c r="H3474" s="3"/>
    </row>
    <row r="3475" spans="1:8" x14ac:dyDescent="0.3">
      <c r="A3475" t="str">
        <f>IF(C3475="","","Allievo "&amp;COUNTIF($C$2:C3475,C3475))</f>
        <v/>
      </c>
      <c r="H3475" s="3"/>
    </row>
    <row r="3476" spans="1:8" x14ac:dyDescent="0.3">
      <c r="A3476" t="str">
        <f>IF(C3476="","","Allievo "&amp;COUNTIF($C$2:C3476,C3476))</f>
        <v/>
      </c>
      <c r="H3476" s="3"/>
    </row>
    <row r="3477" spans="1:8" x14ac:dyDescent="0.3">
      <c r="A3477" t="str">
        <f>IF(C3477="","","Allievo "&amp;COUNTIF($C$2:C3477,C3477))</f>
        <v/>
      </c>
      <c r="H3477" s="3"/>
    </row>
    <row r="3478" spans="1:8" x14ac:dyDescent="0.3">
      <c r="A3478" t="str">
        <f>IF(C3478="","","Allievo "&amp;COUNTIF($C$2:C3478,C3478))</f>
        <v/>
      </c>
      <c r="H3478" s="3"/>
    </row>
    <row r="3479" spans="1:8" x14ac:dyDescent="0.3">
      <c r="A3479" t="str">
        <f>IF(C3479="","","Allievo "&amp;COUNTIF($C$2:C3479,C3479))</f>
        <v/>
      </c>
      <c r="H3479" s="3"/>
    </row>
    <row r="3480" spans="1:8" x14ac:dyDescent="0.3">
      <c r="A3480" t="str">
        <f>IF(C3480="","","Allievo "&amp;COUNTIF($C$2:C3480,C3480))</f>
        <v/>
      </c>
      <c r="H3480" s="3"/>
    </row>
    <row r="3481" spans="1:8" x14ac:dyDescent="0.3">
      <c r="A3481" t="str">
        <f>IF(C3481="","","Allievo "&amp;COUNTIF($C$2:C3481,C3481))</f>
        <v/>
      </c>
      <c r="H3481" s="3"/>
    </row>
    <row r="3482" spans="1:8" x14ac:dyDescent="0.3">
      <c r="A3482" t="str">
        <f>IF(C3482="","","Allievo "&amp;COUNTIF($C$2:C3482,C3482))</f>
        <v/>
      </c>
      <c r="H3482" s="3"/>
    </row>
    <row r="3483" spans="1:8" x14ac:dyDescent="0.3">
      <c r="A3483" t="str">
        <f>IF(C3483="","","Allievo "&amp;COUNTIF($C$2:C3483,C3483))</f>
        <v/>
      </c>
      <c r="H3483" s="3"/>
    </row>
    <row r="3484" spans="1:8" x14ac:dyDescent="0.3">
      <c r="A3484" t="str">
        <f>IF(C3484="","","Allievo "&amp;COUNTIF($C$2:C3484,C3484))</f>
        <v/>
      </c>
      <c r="H3484" s="3"/>
    </row>
    <row r="3485" spans="1:8" x14ac:dyDescent="0.3">
      <c r="A3485" t="str">
        <f>IF(C3485="","","Allievo "&amp;COUNTIF($C$2:C3485,C3485))</f>
        <v/>
      </c>
      <c r="H3485" s="3"/>
    </row>
    <row r="3486" spans="1:8" x14ac:dyDescent="0.3">
      <c r="A3486" t="str">
        <f>IF(C3486="","","Allievo "&amp;COUNTIF($C$2:C3486,C3486))</f>
        <v/>
      </c>
      <c r="H3486" s="3"/>
    </row>
    <row r="3487" spans="1:8" x14ac:dyDescent="0.3">
      <c r="A3487" t="str">
        <f>IF(C3487="","","Allievo "&amp;COUNTIF($C$2:C3487,C3487))</f>
        <v/>
      </c>
      <c r="H3487" s="3"/>
    </row>
    <row r="3488" spans="1:8" x14ac:dyDescent="0.3">
      <c r="A3488" t="str">
        <f>IF(C3488="","","Allievo "&amp;COUNTIF($C$2:C3488,C3488))</f>
        <v/>
      </c>
      <c r="H3488" s="3"/>
    </row>
    <row r="3489" spans="1:8" x14ac:dyDescent="0.3">
      <c r="A3489" t="str">
        <f>IF(C3489="","","Allievo "&amp;COUNTIF($C$2:C3489,C3489))</f>
        <v/>
      </c>
      <c r="H3489" s="3"/>
    </row>
    <row r="3490" spans="1:8" x14ac:dyDescent="0.3">
      <c r="A3490" t="str">
        <f>IF(C3490="","","Allievo "&amp;COUNTIF($C$2:C3490,C3490))</f>
        <v/>
      </c>
      <c r="H3490" s="3"/>
    </row>
    <row r="3491" spans="1:8" x14ac:dyDescent="0.3">
      <c r="A3491" t="str">
        <f>IF(C3491="","","Allievo "&amp;COUNTIF($C$2:C3491,C3491))</f>
        <v/>
      </c>
      <c r="H3491" s="3"/>
    </row>
    <row r="3492" spans="1:8" x14ac:dyDescent="0.3">
      <c r="A3492" t="str">
        <f>IF(C3492="","","Allievo "&amp;COUNTIF($C$2:C3492,C3492))</f>
        <v/>
      </c>
      <c r="H3492" s="3"/>
    </row>
    <row r="3493" spans="1:8" x14ac:dyDescent="0.3">
      <c r="A3493" t="str">
        <f>IF(C3493="","","Allievo "&amp;COUNTIF($C$2:C3493,C3493))</f>
        <v/>
      </c>
      <c r="H3493" s="3"/>
    </row>
    <row r="3494" spans="1:8" x14ac:dyDescent="0.3">
      <c r="A3494" t="str">
        <f>IF(C3494="","","Allievo "&amp;COUNTIF($C$2:C3494,C3494))</f>
        <v/>
      </c>
      <c r="H3494" s="3"/>
    </row>
    <row r="3495" spans="1:8" x14ac:dyDescent="0.3">
      <c r="A3495" t="str">
        <f>IF(C3495="","","Allievo "&amp;COUNTIF($C$2:C3495,C3495))</f>
        <v/>
      </c>
      <c r="H3495" s="3"/>
    </row>
    <row r="3496" spans="1:8" x14ac:dyDescent="0.3">
      <c r="A3496" t="str">
        <f>IF(C3496="","","Allievo "&amp;COUNTIF($C$2:C3496,C3496))</f>
        <v/>
      </c>
      <c r="H3496" s="3"/>
    </row>
    <row r="3497" spans="1:8" x14ac:dyDescent="0.3">
      <c r="A3497" t="str">
        <f>IF(C3497="","","Allievo "&amp;COUNTIF($C$2:C3497,C3497))</f>
        <v/>
      </c>
      <c r="H3497" s="3"/>
    </row>
    <row r="3498" spans="1:8" x14ac:dyDescent="0.3">
      <c r="A3498" t="str">
        <f>IF(C3498="","","Allievo "&amp;COUNTIF($C$2:C3498,C3498))</f>
        <v/>
      </c>
      <c r="H3498" s="3"/>
    </row>
    <row r="3499" spans="1:8" x14ac:dyDescent="0.3">
      <c r="A3499" t="str">
        <f>IF(C3499="","","Allievo "&amp;COUNTIF($C$2:C3499,C3499))</f>
        <v/>
      </c>
      <c r="H3499" s="3"/>
    </row>
    <row r="3500" spans="1:8" x14ac:dyDescent="0.3">
      <c r="A3500" t="str">
        <f>IF(C3500="","","Allievo "&amp;COUNTIF($C$2:C3500,C3500))</f>
        <v/>
      </c>
      <c r="H3500" s="3"/>
    </row>
    <row r="3501" spans="1:8" x14ac:dyDescent="0.3">
      <c r="A3501" t="str">
        <f>IF(C3501="","","Allievo "&amp;COUNTIF($C$2:C3501,C3501))</f>
        <v/>
      </c>
      <c r="H3501" s="3"/>
    </row>
    <row r="3502" spans="1:8" x14ac:dyDescent="0.3">
      <c r="A3502" t="str">
        <f>IF(C3502="","","Allievo "&amp;COUNTIF($C$2:C3502,C3502))</f>
        <v/>
      </c>
      <c r="H3502" s="3"/>
    </row>
    <row r="3503" spans="1:8" x14ac:dyDescent="0.3">
      <c r="A3503" t="str">
        <f>IF(C3503="","","Allievo "&amp;COUNTIF($C$2:C3503,C3503))</f>
        <v/>
      </c>
      <c r="H3503" s="3"/>
    </row>
    <row r="3504" spans="1:8" x14ac:dyDescent="0.3">
      <c r="A3504" t="str">
        <f>IF(C3504="","","Allievo "&amp;COUNTIF($C$2:C3504,C3504))</f>
        <v/>
      </c>
      <c r="H3504" s="3"/>
    </row>
    <row r="3505" spans="1:8" x14ac:dyDescent="0.3">
      <c r="A3505" t="str">
        <f>IF(C3505="","","Allievo "&amp;COUNTIF($C$2:C3505,C3505))</f>
        <v/>
      </c>
      <c r="H3505" s="3"/>
    </row>
    <row r="3506" spans="1:8" x14ac:dyDescent="0.3">
      <c r="A3506" t="str">
        <f>IF(C3506="","","Allievo "&amp;COUNTIF($C$2:C3506,C3506))</f>
        <v/>
      </c>
      <c r="H3506" s="3"/>
    </row>
    <row r="3507" spans="1:8" x14ac:dyDescent="0.3">
      <c r="A3507" t="str">
        <f>IF(C3507="","","Allievo "&amp;COUNTIF($C$2:C3507,C3507))</f>
        <v/>
      </c>
      <c r="H3507" s="3"/>
    </row>
    <row r="3508" spans="1:8" x14ac:dyDescent="0.3">
      <c r="A3508" t="str">
        <f>IF(C3508="","","Allievo "&amp;COUNTIF($C$2:C3508,C3508))</f>
        <v/>
      </c>
      <c r="H3508" s="3"/>
    </row>
    <row r="3509" spans="1:8" x14ac:dyDescent="0.3">
      <c r="A3509" t="str">
        <f>IF(C3509="","","Allievo "&amp;COUNTIF($C$2:C3509,C3509))</f>
        <v/>
      </c>
      <c r="H3509" s="3"/>
    </row>
    <row r="3510" spans="1:8" x14ac:dyDescent="0.3">
      <c r="A3510" t="str">
        <f>IF(C3510="","","Allievo "&amp;COUNTIF($C$2:C3510,C3510))</f>
        <v/>
      </c>
      <c r="H3510" s="3"/>
    </row>
    <row r="3511" spans="1:8" x14ac:dyDescent="0.3">
      <c r="A3511" t="str">
        <f>IF(C3511="","","Allievo "&amp;COUNTIF($C$2:C3511,C3511))</f>
        <v/>
      </c>
      <c r="H3511" s="3"/>
    </row>
    <row r="3512" spans="1:8" x14ac:dyDescent="0.3">
      <c r="A3512" t="str">
        <f>IF(C3512="","","Allievo "&amp;COUNTIF($C$2:C3512,C3512))</f>
        <v/>
      </c>
      <c r="H3512" s="3"/>
    </row>
    <row r="3513" spans="1:8" x14ac:dyDescent="0.3">
      <c r="A3513" t="str">
        <f>IF(C3513="","","Allievo "&amp;COUNTIF($C$2:C3513,C3513))</f>
        <v/>
      </c>
      <c r="H3513" s="3"/>
    </row>
    <row r="3514" spans="1:8" x14ac:dyDescent="0.3">
      <c r="A3514" t="str">
        <f>IF(C3514="","","Allievo "&amp;COUNTIF($C$2:C3514,C3514))</f>
        <v/>
      </c>
      <c r="H3514" s="3"/>
    </row>
    <row r="3515" spans="1:8" x14ac:dyDescent="0.3">
      <c r="A3515" t="str">
        <f>IF(C3515="","","Allievo "&amp;COUNTIF($C$2:C3515,C3515))</f>
        <v/>
      </c>
      <c r="H3515" s="3"/>
    </row>
    <row r="3516" spans="1:8" x14ac:dyDescent="0.3">
      <c r="A3516" t="str">
        <f>IF(C3516="","","Allievo "&amp;COUNTIF($C$2:C3516,C3516))</f>
        <v/>
      </c>
      <c r="H3516" s="3"/>
    </row>
    <row r="3517" spans="1:8" x14ac:dyDescent="0.3">
      <c r="A3517" t="str">
        <f>IF(C3517="","","Allievo "&amp;COUNTIF($C$2:C3517,C3517))</f>
        <v/>
      </c>
      <c r="H3517" s="3"/>
    </row>
    <row r="3518" spans="1:8" x14ac:dyDescent="0.3">
      <c r="A3518" t="str">
        <f>IF(C3518="","","Allievo "&amp;COUNTIF($C$2:C3518,C3518))</f>
        <v/>
      </c>
      <c r="H3518" s="3"/>
    </row>
    <row r="3519" spans="1:8" x14ac:dyDescent="0.3">
      <c r="A3519" t="str">
        <f>IF(C3519="","","Allievo "&amp;COUNTIF($C$2:C3519,C3519))</f>
        <v/>
      </c>
      <c r="H3519" s="3"/>
    </row>
    <row r="3520" spans="1:8" x14ac:dyDescent="0.3">
      <c r="A3520" t="str">
        <f>IF(C3520="","","Allievo "&amp;COUNTIF($C$2:C3520,C3520))</f>
        <v/>
      </c>
      <c r="H3520" s="3"/>
    </row>
    <row r="3521" spans="1:8" x14ac:dyDescent="0.3">
      <c r="A3521" t="str">
        <f>IF(C3521="","","Allievo "&amp;COUNTIF($C$2:C3521,C3521))</f>
        <v/>
      </c>
      <c r="H3521" s="3"/>
    </row>
    <row r="3522" spans="1:8" x14ac:dyDescent="0.3">
      <c r="A3522" t="str">
        <f>IF(C3522="","","Allievo "&amp;COUNTIF($C$2:C3522,C3522))</f>
        <v/>
      </c>
      <c r="H3522" s="3"/>
    </row>
    <row r="3523" spans="1:8" x14ac:dyDescent="0.3">
      <c r="A3523" t="str">
        <f>IF(C3523="","","Allievo "&amp;COUNTIF($C$2:C3523,C3523))</f>
        <v/>
      </c>
      <c r="H3523" s="3"/>
    </row>
    <row r="3524" spans="1:8" x14ac:dyDescent="0.3">
      <c r="A3524" t="str">
        <f>IF(C3524="","","Allievo "&amp;COUNTIF($C$2:C3524,C3524))</f>
        <v/>
      </c>
      <c r="H3524" s="3"/>
    </row>
    <row r="3525" spans="1:8" x14ac:dyDescent="0.3">
      <c r="A3525" t="str">
        <f>IF(C3525="","","Allievo "&amp;COUNTIF($C$2:C3525,C3525))</f>
        <v/>
      </c>
      <c r="H3525" s="3"/>
    </row>
    <row r="3526" spans="1:8" x14ac:dyDescent="0.3">
      <c r="A3526" t="str">
        <f>IF(C3526="","","Allievo "&amp;COUNTIF($C$2:C3526,C3526))</f>
        <v/>
      </c>
      <c r="H3526" s="3"/>
    </row>
    <row r="3527" spans="1:8" x14ac:dyDescent="0.3">
      <c r="A3527" t="str">
        <f>IF(C3527="","","Allievo "&amp;COUNTIF($C$2:C3527,C3527))</f>
        <v/>
      </c>
      <c r="H3527" s="3"/>
    </row>
    <row r="3528" spans="1:8" x14ac:dyDescent="0.3">
      <c r="A3528" t="str">
        <f>IF(C3528="","","Allievo "&amp;COUNTIF($C$2:C3528,C3528))</f>
        <v/>
      </c>
      <c r="H3528" s="3"/>
    </row>
    <row r="3529" spans="1:8" x14ac:dyDescent="0.3">
      <c r="A3529" t="str">
        <f>IF(C3529="","","Allievo "&amp;COUNTIF($C$2:C3529,C3529))</f>
        <v/>
      </c>
      <c r="H3529" s="3"/>
    </row>
    <row r="3530" spans="1:8" x14ac:dyDescent="0.3">
      <c r="A3530" t="str">
        <f>IF(C3530="","","Allievo "&amp;COUNTIF($C$2:C3530,C3530))</f>
        <v/>
      </c>
      <c r="H3530" s="3"/>
    </row>
    <row r="3531" spans="1:8" x14ac:dyDescent="0.3">
      <c r="A3531" t="str">
        <f>IF(C3531="","","Allievo "&amp;COUNTIF($C$2:C3531,C3531))</f>
        <v/>
      </c>
      <c r="H3531" s="3"/>
    </row>
    <row r="3532" spans="1:8" x14ac:dyDescent="0.3">
      <c r="A3532" t="str">
        <f>IF(C3532="","","Allievo "&amp;COUNTIF($C$2:C3532,C3532))</f>
        <v/>
      </c>
      <c r="H3532" s="3"/>
    </row>
    <row r="3533" spans="1:8" x14ac:dyDescent="0.3">
      <c r="A3533" t="str">
        <f>IF(C3533="","","Allievo "&amp;COUNTIF($C$2:C3533,C3533))</f>
        <v/>
      </c>
      <c r="H3533" s="3"/>
    </row>
    <row r="3534" spans="1:8" x14ac:dyDescent="0.3">
      <c r="A3534" t="str">
        <f>IF(C3534="","","Allievo "&amp;COUNTIF($C$2:C3534,C3534))</f>
        <v/>
      </c>
      <c r="H3534" s="3"/>
    </row>
    <row r="3535" spans="1:8" x14ac:dyDescent="0.3">
      <c r="A3535" t="str">
        <f>IF(C3535="","","Allievo "&amp;COUNTIF($C$2:C3535,C3535))</f>
        <v/>
      </c>
      <c r="H3535" s="3"/>
    </row>
    <row r="3536" spans="1:8" x14ac:dyDescent="0.3">
      <c r="A3536" t="str">
        <f>IF(C3536="","","Allievo "&amp;COUNTIF($C$2:C3536,C3536))</f>
        <v/>
      </c>
      <c r="H3536" s="3"/>
    </row>
    <row r="3537" spans="1:8" x14ac:dyDescent="0.3">
      <c r="A3537" t="str">
        <f>IF(C3537="","","Allievo "&amp;COUNTIF($C$2:C3537,C3537))</f>
        <v/>
      </c>
      <c r="H3537" s="3"/>
    </row>
    <row r="3538" spans="1:8" x14ac:dyDescent="0.3">
      <c r="A3538" t="str">
        <f>IF(C3538="","","Allievo "&amp;COUNTIF($C$2:C3538,C3538))</f>
        <v/>
      </c>
      <c r="H3538" s="3"/>
    </row>
    <row r="3539" spans="1:8" x14ac:dyDescent="0.3">
      <c r="A3539" t="str">
        <f>IF(C3539="","","Allievo "&amp;COUNTIF($C$2:C3539,C3539))</f>
        <v/>
      </c>
      <c r="H3539" s="3"/>
    </row>
    <row r="3540" spans="1:8" x14ac:dyDescent="0.3">
      <c r="A3540" t="str">
        <f>IF(C3540="","","Allievo "&amp;COUNTIF($C$2:C3540,C3540))</f>
        <v/>
      </c>
      <c r="H3540" s="3"/>
    </row>
    <row r="3541" spans="1:8" x14ac:dyDescent="0.3">
      <c r="A3541" t="str">
        <f>IF(C3541="","","Allievo "&amp;COUNTIF($C$2:C3541,C3541))</f>
        <v/>
      </c>
      <c r="H3541" s="3"/>
    </row>
    <row r="3542" spans="1:8" x14ac:dyDescent="0.3">
      <c r="A3542" t="str">
        <f>IF(C3542="","","Allievo "&amp;COUNTIF($C$2:C3542,C3542))</f>
        <v/>
      </c>
      <c r="H3542" s="3"/>
    </row>
    <row r="3543" spans="1:8" x14ac:dyDescent="0.3">
      <c r="A3543" t="str">
        <f>IF(C3543="","","Allievo "&amp;COUNTIF($C$2:C3543,C3543))</f>
        <v/>
      </c>
      <c r="H3543" s="3"/>
    </row>
    <row r="3544" spans="1:8" x14ac:dyDescent="0.3">
      <c r="A3544" t="str">
        <f>IF(C3544="","","Allievo "&amp;COUNTIF($C$2:C3544,C3544))</f>
        <v/>
      </c>
      <c r="H3544" s="3"/>
    </row>
    <row r="3545" spans="1:8" x14ac:dyDescent="0.3">
      <c r="A3545" t="str">
        <f>IF(C3545="","","Allievo "&amp;COUNTIF($C$2:C3545,C3545))</f>
        <v/>
      </c>
      <c r="H3545" s="3"/>
    </row>
    <row r="3546" spans="1:8" x14ac:dyDescent="0.3">
      <c r="A3546" t="str">
        <f>IF(C3546="","","Allievo "&amp;COUNTIF($C$2:C3546,C3546))</f>
        <v/>
      </c>
      <c r="H3546" s="3"/>
    </row>
    <row r="3547" spans="1:8" x14ac:dyDescent="0.3">
      <c r="A3547" t="str">
        <f>IF(C3547="","","Allievo "&amp;COUNTIF($C$2:C3547,C3547))</f>
        <v/>
      </c>
      <c r="H3547" s="3"/>
    </row>
    <row r="3548" spans="1:8" x14ac:dyDescent="0.3">
      <c r="A3548" t="str">
        <f>IF(C3548="","","Allievo "&amp;COUNTIF($C$2:C3548,C3548))</f>
        <v/>
      </c>
      <c r="H3548" s="3"/>
    </row>
    <row r="3549" spans="1:8" x14ac:dyDescent="0.3">
      <c r="A3549" t="str">
        <f>IF(C3549="","","Allievo "&amp;COUNTIF($C$2:C3549,C3549))</f>
        <v/>
      </c>
      <c r="H3549" s="3"/>
    </row>
    <row r="3550" spans="1:8" x14ac:dyDescent="0.3">
      <c r="A3550" t="str">
        <f>IF(C3550="","","Allievo "&amp;COUNTIF($C$2:C3550,C3550))</f>
        <v/>
      </c>
      <c r="H3550" s="3"/>
    </row>
    <row r="3551" spans="1:8" x14ac:dyDescent="0.3">
      <c r="A3551" t="str">
        <f>IF(C3551="","","Allievo "&amp;COUNTIF($C$2:C3551,C3551))</f>
        <v/>
      </c>
      <c r="H3551" s="3"/>
    </row>
    <row r="3552" spans="1:8" x14ac:dyDescent="0.3">
      <c r="A3552" t="str">
        <f>IF(C3552="","","Allievo "&amp;COUNTIF($C$2:C3552,C3552))</f>
        <v/>
      </c>
      <c r="H3552" s="3"/>
    </row>
    <row r="3553" spans="1:8" x14ac:dyDescent="0.3">
      <c r="A3553" t="str">
        <f>IF(C3553="","","Allievo "&amp;COUNTIF($C$2:C3553,C3553))</f>
        <v/>
      </c>
      <c r="H3553" s="3"/>
    </row>
    <row r="3554" spans="1:8" x14ac:dyDescent="0.3">
      <c r="A3554" t="str">
        <f>IF(C3554="","","Allievo "&amp;COUNTIF($C$2:C3554,C3554))</f>
        <v/>
      </c>
      <c r="H3554" s="3"/>
    </row>
    <row r="3555" spans="1:8" x14ac:dyDescent="0.3">
      <c r="A3555" t="str">
        <f>IF(C3555="","","Allievo "&amp;COUNTIF($C$2:C3555,C3555))</f>
        <v/>
      </c>
      <c r="H3555" s="3"/>
    </row>
    <row r="3556" spans="1:8" x14ac:dyDescent="0.3">
      <c r="A3556" t="str">
        <f>IF(C3556="","","Allievo "&amp;COUNTIF($C$2:C3556,C3556))</f>
        <v/>
      </c>
      <c r="H3556" s="3"/>
    </row>
    <row r="3557" spans="1:8" x14ac:dyDescent="0.3">
      <c r="A3557" t="str">
        <f>IF(C3557="","","Allievo "&amp;COUNTIF($C$2:C3557,C3557))</f>
        <v/>
      </c>
      <c r="H3557" s="3"/>
    </row>
    <row r="3558" spans="1:8" x14ac:dyDescent="0.3">
      <c r="A3558" t="str">
        <f>IF(C3558="","","Allievo "&amp;COUNTIF($C$2:C3558,C3558))</f>
        <v/>
      </c>
      <c r="H3558" s="3"/>
    </row>
    <row r="3559" spans="1:8" x14ac:dyDescent="0.3">
      <c r="A3559" t="str">
        <f>IF(C3559="","","Allievo "&amp;COUNTIF($C$2:C3559,C3559))</f>
        <v/>
      </c>
      <c r="H3559" s="3"/>
    </row>
    <row r="3560" spans="1:8" x14ac:dyDescent="0.3">
      <c r="A3560" t="str">
        <f>IF(C3560="","","Allievo "&amp;COUNTIF($C$2:C3560,C3560))</f>
        <v/>
      </c>
      <c r="H3560" s="3"/>
    </row>
    <row r="3561" spans="1:8" x14ac:dyDescent="0.3">
      <c r="A3561" t="str">
        <f>IF(C3561="","","Allievo "&amp;COUNTIF($C$2:C3561,C3561))</f>
        <v/>
      </c>
      <c r="H3561" s="3"/>
    </row>
    <row r="3562" spans="1:8" x14ac:dyDescent="0.3">
      <c r="A3562" t="str">
        <f>IF(C3562="","","Allievo "&amp;COUNTIF($C$2:C3562,C3562))</f>
        <v/>
      </c>
      <c r="H3562" s="3"/>
    </row>
    <row r="3563" spans="1:8" x14ac:dyDescent="0.3">
      <c r="A3563" t="str">
        <f>IF(C3563="","","Allievo "&amp;COUNTIF($C$2:C3563,C3563))</f>
        <v/>
      </c>
      <c r="H3563" s="3"/>
    </row>
    <row r="3564" spans="1:8" x14ac:dyDescent="0.3">
      <c r="A3564" t="str">
        <f>IF(C3564="","","Allievo "&amp;COUNTIF($C$2:C3564,C3564))</f>
        <v/>
      </c>
      <c r="H3564" s="3"/>
    </row>
    <row r="3565" spans="1:8" x14ac:dyDescent="0.3">
      <c r="A3565" t="str">
        <f>IF(C3565="","","Allievo "&amp;COUNTIF($C$2:C3565,C3565))</f>
        <v/>
      </c>
      <c r="H3565" s="3"/>
    </row>
    <row r="3566" spans="1:8" x14ac:dyDescent="0.3">
      <c r="A3566" t="str">
        <f>IF(C3566="","","Allievo "&amp;COUNTIF($C$2:C3566,C3566))</f>
        <v/>
      </c>
      <c r="H3566" s="3"/>
    </row>
    <row r="3567" spans="1:8" x14ac:dyDescent="0.3">
      <c r="A3567" t="str">
        <f>IF(C3567="","","Allievo "&amp;COUNTIF($C$2:C3567,C3567))</f>
        <v/>
      </c>
      <c r="H3567" s="3"/>
    </row>
    <row r="3568" spans="1:8" x14ac:dyDescent="0.3">
      <c r="A3568" t="str">
        <f>IF(C3568="","","Allievo "&amp;COUNTIF($C$2:C3568,C3568))</f>
        <v/>
      </c>
      <c r="H3568" s="3"/>
    </row>
    <row r="3569" spans="1:8" x14ac:dyDescent="0.3">
      <c r="A3569" t="str">
        <f>IF(C3569="","","Allievo "&amp;COUNTIF($C$2:C3569,C3569))</f>
        <v/>
      </c>
      <c r="H3569" s="3"/>
    </row>
    <row r="3570" spans="1:8" x14ac:dyDescent="0.3">
      <c r="A3570" t="str">
        <f>IF(C3570="","","Allievo "&amp;COUNTIF($C$2:C3570,C3570))</f>
        <v/>
      </c>
      <c r="H3570" s="3"/>
    </row>
    <row r="3571" spans="1:8" x14ac:dyDescent="0.3">
      <c r="A3571" t="str">
        <f>IF(C3571="","","Allievo "&amp;COUNTIF($C$2:C3571,C3571))</f>
        <v/>
      </c>
      <c r="H3571" s="3"/>
    </row>
    <row r="3572" spans="1:8" x14ac:dyDescent="0.3">
      <c r="A3572" t="str">
        <f>IF(C3572="","","Allievo "&amp;COUNTIF($C$2:C3572,C3572))</f>
        <v/>
      </c>
      <c r="H3572" s="3"/>
    </row>
    <row r="3573" spans="1:8" x14ac:dyDescent="0.3">
      <c r="A3573" t="str">
        <f>IF(C3573="","","Allievo "&amp;COUNTIF($C$2:C3573,C3573))</f>
        <v/>
      </c>
      <c r="H3573" s="3"/>
    </row>
    <row r="3574" spans="1:8" x14ac:dyDescent="0.3">
      <c r="A3574" t="str">
        <f>IF(C3574="","","Allievo "&amp;COUNTIF($C$2:C3574,C3574))</f>
        <v/>
      </c>
      <c r="H3574" s="3"/>
    </row>
    <row r="3575" spans="1:8" x14ac:dyDescent="0.3">
      <c r="A3575" t="str">
        <f>IF(C3575="","","Allievo "&amp;COUNTIF($C$2:C3575,C3575))</f>
        <v/>
      </c>
      <c r="H3575" s="3"/>
    </row>
    <row r="3576" spans="1:8" x14ac:dyDescent="0.3">
      <c r="A3576" t="str">
        <f>IF(C3576="","","Allievo "&amp;COUNTIF($C$2:C3576,C3576))</f>
        <v/>
      </c>
      <c r="H3576" s="3"/>
    </row>
    <row r="3577" spans="1:8" x14ac:dyDescent="0.3">
      <c r="A3577" t="str">
        <f>IF(C3577="","","Allievo "&amp;COUNTIF($C$2:C3577,C3577))</f>
        <v/>
      </c>
      <c r="H3577" s="3"/>
    </row>
    <row r="3578" spans="1:8" x14ac:dyDescent="0.3">
      <c r="A3578" t="str">
        <f>IF(C3578="","","Allievo "&amp;COUNTIF($C$2:C3578,C3578))</f>
        <v/>
      </c>
      <c r="H3578" s="3"/>
    </row>
    <row r="3579" spans="1:8" x14ac:dyDescent="0.3">
      <c r="A3579" t="str">
        <f>IF(C3579="","","Allievo "&amp;COUNTIF($C$2:C3579,C3579))</f>
        <v/>
      </c>
      <c r="H3579" s="3"/>
    </row>
    <row r="3580" spans="1:8" x14ac:dyDescent="0.3">
      <c r="A3580" t="str">
        <f>IF(C3580="","","Allievo "&amp;COUNTIF($C$2:C3580,C3580))</f>
        <v/>
      </c>
      <c r="H3580" s="3"/>
    </row>
    <row r="3581" spans="1:8" x14ac:dyDescent="0.3">
      <c r="A3581" t="str">
        <f>IF(C3581="","","Allievo "&amp;COUNTIF($C$2:C3581,C3581))</f>
        <v/>
      </c>
      <c r="H3581" s="3"/>
    </row>
    <row r="3582" spans="1:8" x14ac:dyDescent="0.3">
      <c r="A3582" t="str">
        <f>IF(C3582="","","Allievo "&amp;COUNTIF($C$2:C3582,C3582))</f>
        <v/>
      </c>
      <c r="H3582" s="3"/>
    </row>
    <row r="3583" spans="1:8" x14ac:dyDescent="0.3">
      <c r="A3583" t="str">
        <f>IF(C3583="","","Allievo "&amp;COUNTIF($C$2:C3583,C3583))</f>
        <v/>
      </c>
      <c r="H3583" s="3"/>
    </row>
    <row r="3584" spans="1:8" x14ac:dyDescent="0.3">
      <c r="A3584" t="str">
        <f>IF(C3584="","","Allievo "&amp;COUNTIF($C$2:C3584,C3584))</f>
        <v/>
      </c>
      <c r="H3584" s="3"/>
    </row>
    <row r="3585" spans="1:8" x14ac:dyDescent="0.3">
      <c r="A3585" t="str">
        <f>IF(C3585="","","Allievo "&amp;COUNTIF($C$2:C3585,C3585))</f>
        <v/>
      </c>
      <c r="H3585" s="3"/>
    </row>
    <row r="3586" spans="1:8" x14ac:dyDescent="0.3">
      <c r="A3586" t="str">
        <f>IF(C3586="","","Allievo "&amp;COUNTIF($C$2:C3586,C3586))</f>
        <v/>
      </c>
      <c r="H3586" s="3"/>
    </row>
    <row r="3587" spans="1:8" x14ac:dyDescent="0.3">
      <c r="A3587" t="str">
        <f>IF(C3587="","","Allievo "&amp;COUNTIF($C$2:C3587,C3587))</f>
        <v/>
      </c>
      <c r="H3587" s="3"/>
    </row>
    <row r="3588" spans="1:8" x14ac:dyDescent="0.3">
      <c r="A3588" t="str">
        <f>IF(C3588="","","Allievo "&amp;COUNTIF($C$2:C3588,C3588))</f>
        <v/>
      </c>
      <c r="H3588" s="3"/>
    </row>
    <row r="3589" spans="1:8" x14ac:dyDescent="0.3">
      <c r="A3589" t="str">
        <f>IF(C3589="","","Allievo "&amp;COUNTIF($C$2:C3589,C3589))</f>
        <v/>
      </c>
      <c r="H3589" s="3"/>
    </row>
    <row r="3590" spans="1:8" x14ac:dyDescent="0.3">
      <c r="A3590" t="str">
        <f>IF(C3590="","","Allievo "&amp;COUNTIF($C$2:C3590,C3590))</f>
        <v/>
      </c>
      <c r="H3590" s="3"/>
    </row>
    <row r="3591" spans="1:8" x14ac:dyDescent="0.3">
      <c r="A3591" t="str">
        <f>IF(C3591="","","Allievo "&amp;COUNTIF($C$2:C3591,C3591))</f>
        <v/>
      </c>
      <c r="H3591" s="3"/>
    </row>
    <row r="3592" spans="1:8" x14ac:dyDescent="0.3">
      <c r="A3592" t="str">
        <f>IF(C3592="","","Allievo "&amp;COUNTIF($C$2:C3592,C3592))</f>
        <v/>
      </c>
      <c r="H3592" s="3"/>
    </row>
    <row r="3593" spans="1:8" x14ac:dyDescent="0.3">
      <c r="A3593" t="str">
        <f>IF(C3593="","","Allievo "&amp;COUNTIF($C$2:C3593,C3593))</f>
        <v/>
      </c>
      <c r="H3593" s="3"/>
    </row>
    <row r="3594" spans="1:8" x14ac:dyDescent="0.3">
      <c r="A3594" t="str">
        <f>IF(C3594="","","Allievo "&amp;COUNTIF($C$2:C3594,C3594))</f>
        <v/>
      </c>
      <c r="H3594" s="3"/>
    </row>
    <row r="3595" spans="1:8" x14ac:dyDescent="0.3">
      <c r="A3595" t="str">
        <f>IF(C3595="","","Allievo "&amp;COUNTIF($C$2:C3595,C3595))</f>
        <v/>
      </c>
      <c r="H3595" s="3"/>
    </row>
    <row r="3596" spans="1:8" x14ac:dyDescent="0.3">
      <c r="A3596" t="str">
        <f>IF(C3596="","","Allievo "&amp;COUNTIF($C$2:C3596,C3596))</f>
        <v/>
      </c>
      <c r="H3596" s="3"/>
    </row>
    <row r="3597" spans="1:8" x14ac:dyDescent="0.3">
      <c r="A3597" t="str">
        <f>IF(C3597="","","Allievo "&amp;COUNTIF($C$2:C3597,C3597))</f>
        <v/>
      </c>
      <c r="H3597" s="3"/>
    </row>
    <row r="3598" spans="1:8" x14ac:dyDescent="0.3">
      <c r="A3598" t="str">
        <f>IF(C3598="","","Allievo "&amp;COUNTIF($C$2:C3598,C3598))</f>
        <v/>
      </c>
      <c r="H3598" s="3"/>
    </row>
    <row r="3599" spans="1:8" x14ac:dyDescent="0.3">
      <c r="A3599" t="str">
        <f>IF(C3599="","","Allievo "&amp;COUNTIF($C$2:C3599,C3599))</f>
        <v/>
      </c>
      <c r="H3599" s="3"/>
    </row>
    <row r="3600" spans="1:8" x14ac:dyDescent="0.3">
      <c r="A3600" t="str">
        <f>IF(C3600="","","Allievo "&amp;COUNTIF($C$2:C3600,C3600))</f>
        <v/>
      </c>
      <c r="H3600" s="3"/>
    </row>
    <row r="3601" spans="1:8" x14ac:dyDescent="0.3">
      <c r="A3601" t="str">
        <f>IF(C3601="","","Allievo "&amp;COUNTIF($C$2:C3601,C3601))</f>
        <v/>
      </c>
      <c r="H3601" s="3"/>
    </row>
    <row r="3602" spans="1:8" x14ac:dyDescent="0.3">
      <c r="A3602" t="str">
        <f>IF(C3602="","","Allievo "&amp;COUNTIF($C$2:C3602,C3602))</f>
        <v/>
      </c>
      <c r="H3602" s="3"/>
    </row>
    <row r="3603" spans="1:8" x14ac:dyDescent="0.3">
      <c r="A3603" t="str">
        <f>IF(C3603="","","Allievo "&amp;COUNTIF($C$2:C3603,C3603))</f>
        <v/>
      </c>
      <c r="H3603" s="3"/>
    </row>
    <row r="3604" spans="1:8" x14ac:dyDescent="0.3">
      <c r="A3604" t="str">
        <f>IF(C3604="","","Allievo "&amp;COUNTIF($C$2:C3604,C3604))</f>
        <v/>
      </c>
      <c r="H3604" s="3"/>
    </row>
    <row r="3605" spans="1:8" x14ac:dyDescent="0.3">
      <c r="A3605" t="str">
        <f>IF(C3605="","","Allievo "&amp;COUNTIF($C$2:C3605,C3605))</f>
        <v/>
      </c>
      <c r="H3605" s="3"/>
    </row>
    <row r="3606" spans="1:8" x14ac:dyDescent="0.3">
      <c r="A3606" t="str">
        <f>IF(C3606="","","Allievo "&amp;COUNTIF($C$2:C3606,C3606))</f>
        <v/>
      </c>
      <c r="H3606" s="3"/>
    </row>
    <row r="3607" spans="1:8" x14ac:dyDescent="0.3">
      <c r="A3607" t="str">
        <f>IF(C3607="","","Allievo "&amp;COUNTIF($C$2:C3607,C3607))</f>
        <v/>
      </c>
      <c r="H3607" s="3"/>
    </row>
    <row r="3608" spans="1:8" x14ac:dyDescent="0.3">
      <c r="A3608" t="str">
        <f>IF(C3608="","","Allievo "&amp;COUNTIF($C$2:C3608,C3608))</f>
        <v/>
      </c>
      <c r="H3608" s="3"/>
    </row>
    <row r="3609" spans="1:8" x14ac:dyDescent="0.3">
      <c r="A3609" t="str">
        <f>IF(C3609="","","Allievo "&amp;COUNTIF($C$2:C3609,C3609))</f>
        <v/>
      </c>
      <c r="H3609" s="3"/>
    </row>
    <row r="3610" spans="1:8" x14ac:dyDescent="0.3">
      <c r="A3610" t="str">
        <f>IF(C3610="","","Allievo "&amp;COUNTIF($C$2:C3610,C3610))</f>
        <v/>
      </c>
      <c r="H3610" s="3"/>
    </row>
    <row r="3611" spans="1:8" x14ac:dyDescent="0.3">
      <c r="A3611" t="str">
        <f>IF(C3611="","","Allievo "&amp;COUNTIF($C$2:C3611,C3611))</f>
        <v/>
      </c>
      <c r="H3611" s="3"/>
    </row>
    <row r="3612" spans="1:8" x14ac:dyDescent="0.3">
      <c r="A3612" t="str">
        <f>IF(C3612="","","Allievo "&amp;COUNTIF($C$2:C3612,C3612))</f>
        <v/>
      </c>
      <c r="H3612" s="3"/>
    </row>
    <row r="3613" spans="1:8" x14ac:dyDescent="0.3">
      <c r="A3613" t="str">
        <f>IF(C3613="","","Allievo "&amp;COUNTIF($C$2:C3613,C3613))</f>
        <v/>
      </c>
      <c r="H3613" s="3"/>
    </row>
    <row r="3614" spans="1:8" x14ac:dyDescent="0.3">
      <c r="A3614" t="str">
        <f>IF(C3614="","","Allievo "&amp;COUNTIF($C$2:C3614,C3614))</f>
        <v/>
      </c>
      <c r="H3614" s="3"/>
    </row>
    <row r="3615" spans="1:8" x14ac:dyDescent="0.3">
      <c r="A3615" t="str">
        <f>IF(C3615="","","Allievo "&amp;COUNTIF($C$2:C3615,C3615))</f>
        <v/>
      </c>
      <c r="H3615" s="3"/>
    </row>
    <row r="3616" spans="1:8" x14ac:dyDescent="0.3">
      <c r="A3616" t="str">
        <f>IF(C3616="","","Allievo "&amp;COUNTIF($C$2:C3616,C3616))</f>
        <v/>
      </c>
      <c r="H3616" s="3"/>
    </row>
    <row r="3617" spans="1:8" x14ac:dyDescent="0.3">
      <c r="A3617" t="str">
        <f>IF(C3617="","","Allievo "&amp;COUNTIF($C$2:C3617,C3617))</f>
        <v/>
      </c>
      <c r="H3617" s="3"/>
    </row>
    <row r="3618" spans="1:8" x14ac:dyDescent="0.3">
      <c r="A3618" t="str">
        <f>IF(C3618="","","Allievo "&amp;COUNTIF($C$2:C3618,C3618))</f>
        <v/>
      </c>
      <c r="H3618" s="3"/>
    </row>
    <row r="3619" spans="1:8" x14ac:dyDescent="0.3">
      <c r="A3619" t="str">
        <f>IF(C3619="","","Allievo "&amp;COUNTIF($C$2:C3619,C3619))</f>
        <v/>
      </c>
      <c r="H3619" s="3"/>
    </row>
    <row r="3620" spans="1:8" x14ac:dyDescent="0.3">
      <c r="A3620" t="str">
        <f>IF(C3620="","","Allievo "&amp;COUNTIF($C$2:C3620,C3620))</f>
        <v/>
      </c>
      <c r="H3620" s="3"/>
    </row>
    <row r="3621" spans="1:8" x14ac:dyDescent="0.3">
      <c r="A3621" t="str">
        <f>IF(C3621="","","Allievo "&amp;COUNTIF($C$2:C3621,C3621))</f>
        <v/>
      </c>
      <c r="H3621" s="3"/>
    </row>
    <row r="3622" spans="1:8" x14ac:dyDescent="0.3">
      <c r="A3622" t="str">
        <f>IF(C3622="","","Allievo "&amp;COUNTIF($C$2:C3622,C3622))</f>
        <v/>
      </c>
      <c r="H3622" s="3"/>
    </row>
    <row r="3623" spans="1:8" x14ac:dyDescent="0.3">
      <c r="A3623" t="str">
        <f>IF(C3623="","","Allievo "&amp;COUNTIF($C$2:C3623,C3623))</f>
        <v/>
      </c>
      <c r="H3623" s="3"/>
    </row>
    <row r="3624" spans="1:8" x14ac:dyDescent="0.3">
      <c r="A3624" t="str">
        <f>IF(C3624="","","Allievo "&amp;COUNTIF($C$2:C3624,C3624))</f>
        <v/>
      </c>
      <c r="H3624" s="3"/>
    </row>
    <row r="3625" spans="1:8" x14ac:dyDescent="0.3">
      <c r="A3625" t="str">
        <f>IF(C3625="","","Allievo "&amp;COUNTIF($C$2:C3625,C3625))</f>
        <v/>
      </c>
      <c r="H3625" s="3"/>
    </row>
    <row r="3626" spans="1:8" x14ac:dyDescent="0.3">
      <c r="A3626" t="str">
        <f>IF(C3626="","","Allievo "&amp;COUNTIF($C$2:C3626,C3626))</f>
        <v/>
      </c>
      <c r="H3626" s="3"/>
    </row>
    <row r="3627" spans="1:8" x14ac:dyDescent="0.3">
      <c r="A3627" t="str">
        <f>IF(C3627="","","Allievo "&amp;COUNTIF($C$2:C3627,C3627))</f>
        <v/>
      </c>
      <c r="H3627" s="3"/>
    </row>
    <row r="3628" spans="1:8" x14ac:dyDescent="0.3">
      <c r="A3628" t="str">
        <f>IF(C3628="","","Allievo "&amp;COUNTIF($C$2:C3628,C3628))</f>
        <v/>
      </c>
      <c r="H3628" s="3"/>
    </row>
    <row r="3629" spans="1:8" x14ac:dyDescent="0.3">
      <c r="A3629" t="str">
        <f>IF(C3629="","","Allievo "&amp;COUNTIF($C$2:C3629,C3629))</f>
        <v/>
      </c>
      <c r="H3629" s="3"/>
    </row>
    <row r="3630" spans="1:8" x14ac:dyDescent="0.3">
      <c r="A3630" t="str">
        <f>IF(C3630="","","Allievo "&amp;COUNTIF($C$2:C3630,C3630))</f>
        <v/>
      </c>
      <c r="H3630" s="3"/>
    </row>
    <row r="3631" spans="1:8" x14ac:dyDescent="0.3">
      <c r="A3631" t="str">
        <f>IF(C3631="","","Allievo "&amp;COUNTIF($C$2:C3631,C3631))</f>
        <v/>
      </c>
      <c r="H3631" s="3"/>
    </row>
    <row r="3632" spans="1:8" x14ac:dyDescent="0.3">
      <c r="A3632" t="str">
        <f>IF(C3632="","","Allievo "&amp;COUNTIF($C$2:C3632,C3632))</f>
        <v/>
      </c>
      <c r="H3632" s="3"/>
    </row>
    <row r="3633" spans="1:8" x14ac:dyDescent="0.3">
      <c r="A3633" t="str">
        <f>IF(C3633="","","Allievo "&amp;COUNTIF($C$2:C3633,C3633))</f>
        <v/>
      </c>
      <c r="H3633" s="3"/>
    </row>
    <row r="3634" spans="1:8" x14ac:dyDescent="0.3">
      <c r="A3634" t="str">
        <f>IF(C3634="","","Allievo "&amp;COUNTIF($C$2:C3634,C3634))</f>
        <v/>
      </c>
      <c r="H3634" s="3"/>
    </row>
    <row r="3635" spans="1:8" x14ac:dyDescent="0.3">
      <c r="A3635" t="str">
        <f>IF(C3635="","","Allievo "&amp;COUNTIF($C$2:C3635,C3635))</f>
        <v/>
      </c>
      <c r="H3635" s="3"/>
    </row>
    <row r="3636" spans="1:8" x14ac:dyDescent="0.3">
      <c r="A3636" t="str">
        <f>IF(C3636="","","Allievo "&amp;COUNTIF($C$2:C3636,C3636))</f>
        <v/>
      </c>
      <c r="H3636" s="3"/>
    </row>
    <row r="3637" spans="1:8" x14ac:dyDescent="0.3">
      <c r="A3637" t="str">
        <f>IF(C3637="","","Allievo "&amp;COUNTIF($C$2:C3637,C3637))</f>
        <v/>
      </c>
      <c r="H3637" s="3"/>
    </row>
    <row r="3638" spans="1:8" x14ac:dyDescent="0.3">
      <c r="A3638" t="str">
        <f>IF(C3638="","","Allievo "&amp;COUNTIF($C$2:C3638,C3638))</f>
        <v/>
      </c>
      <c r="H3638" s="3"/>
    </row>
    <row r="3639" spans="1:8" x14ac:dyDescent="0.3">
      <c r="A3639" t="str">
        <f>IF(C3639="","","Allievo "&amp;COUNTIF($C$2:C3639,C3639))</f>
        <v/>
      </c>
      <c r="H3639" s="3"/>
    </row>
    <row r="3640" spans="1:8" x14ac:dyDescent="0.3">
      <c r="A3640" t="str">
        <f>IF(C3640="","","Allievo "&amp;COUNTIF($C$2:C3640,C3640))</f>
        <v/>
      </c>
      <c r="H3640" s="3"/>
    </row>
    <row r="3641" spans="1:8" x14ac:dyDescent="0.3">
      <c r="A3641" t="str">
        <f>IF(C3641="","","Allievo "&amp;COUNTIF($C$2:C3641,C3641))</f>
        <v/>
      </c>
      <c r="H3641" s="3"/>
    </row>
    <row r="3642" spans="1:8" x14ac:dyDescent="0.3">
      <c r="A3642" t="str">
        <f>IF(C3642="","","Allievo "&amp;COUNTIF($C$2:C3642,C3642))</f>
        <v/>
      </c>
      <c r="H3642" s="3"/>
    </row>
    <row r="3643" spans="1:8" x14ac:dyDescent="0.3">
      <c r="A3643" t="str">
        <f>IF(C3643="","","Allievo "&amp;COUNTIF($C$2:C3643,C3643))</f>
        <v/>
      </c>
      <c r="H3643" s="3"/>
    </row>
    <row r="3644" spans="1:8" x14ac:dyDescent="0.3">
      <c r="A3644" t="str">
        <f>IF(C3644="","","Allievo "&amp;COUNTIF($C$2:C3644,C3644))</f>
        <v/>
      </c>
      <c r="H3644" s="3"/>
    </row>
    <row r="3645" spans="1:8" x14ac:dyDescent="0.3">
      <c r="A3645" t="str">
        <f>IF(C3645="","","Allievo "&amp;COUNTIF($C$2:C3645,C3645))</f>
        <v/>
      </c>
      <c r="H3645" s="3"/>
    </row>
    <row r="3646" spans="1:8" x14ac:dyDescent="0.3">
      <c r="A3646" t="str">
        <f>IF(C3646="","","Allievo "&amp;COUNTIF($C$2:C3646,C3646))</f>
        <v/>
      </c>
      <c r="H3646" s="3"/>
    </row>
    <row r="3647" spans="1:8" x14ac:dyDescent="0.3">
      <c r="A3647" t="str">
        <f>IF(C3647="","","Allievo "&amp;COUNTIF($C$2:C3647,C3647))</f>
        <v/>
      </c>
      <c r="H3647" s="3"/>
    </row>
    <row r="3648" spans="1:8" x14ac:dyDescent="0.3">
      <c r="A3648" t="str">
        <f>IF(C3648="","","Allievo "&amp;COUNTIF($C$2:C3648,C3648))</f>
        <v/>
      </c>
      <c r="H3648" s="3"/>
    </row>
    <row r="3649" spans="1:8" x14ac:dyDescent="0.3">
      <c r="A3649" t="str">
        <f>IF(C3649="","","Allievo "&amp;COUNTIF($C$2:C3649,C3649))</f>
        <v/>
      </c>
      <c r="H3649" s="3"/>
    </row>
    <row r="3650" spans="1:8" x14ac:dyDescent="0.3">
      <c r="A3650" t="str">
        <f>IF(C3650="","","Allievo "&amp;COUNTIF($C$2:C3650,C3650))</f>
        <v/>
      </c>
      <c r="H3650" s="3"/>
    </row>
    <row r="3651" spans="1:8" x14ac:dyDescent="0.3">
      <c r="A3651" t="str">
        <f>IF(C3651="","","Allievo "&amp;COUNTIF($C$2:C3651,C3651))</f>
        <v/>
      </c>
      <c r="H3651" s="3"/>
    </row>
    <row r="3652" spans="1:8" x14ac:dyDescent="0.3">
      <c r="A3652" t="str">
        <f>IF(C3652="","","Allievo "&amp;COUNTIF($C$2:C3652,C3652))</f>
        <v/>
      </c>
      <c r="H3652" s="3"/>
    </row>
    <row r="3653" spans="1:8" x14ac:dyDescent="0.3">
      <c r="A3653" t="str">
        <f>IF(C3653="","","Allievo "&amp;COUNTIF($C$2:C3653,C3653))</f>
        <v/>
      </c>
      <c r="H3653" s="3"/>
    </row>
    <row r="3654" spans="1:8" x14ac:dyDescent="0.3">
      <c r="A3654" t="str">
        <f>IF(C3654="","","Allievo "&amp;COUNTIF($C$2:C3654,C3654))</f>
        <v/>
      </c>
      <c r="H3654" s="3"/>
    </row>
    <row r="3655" spans="1:8" x14ac:dyDescent="0.3">
      <c r="A3655" t="str">
        <f>IF(C3655="","","Allievo "&amp;COUNTIF($C$2:C3655,C3655))</f>
        <v/>
      </c>
      <c r="H3655" s="3"/>
    </row>
    <row r="3656" spans="1:8" x14ac:dyDescent="0.3">
      <c r="A3656" t="str">
        <f>IF(C3656="","","Allievo "&amp;COUNTIF($C$2:C3656,C3656))</f>
        <v/>
      </c>
      <c r="H3656" s="3"/>
    </row>
    <row r="3657" spans="1:8" x14ac:dyDescent="0.3">
      <c r="A3657" t="str">
        <f>IF(C3657="","","Allievo "&amp;COUNTIF($C$2:C3657,C3657))</f>
        <v/>
      </c>
      <c r="H3657" s="3"/>
    </row>
    <row r="3658" spans="1:8" x14ac:dyDescent="0.3">
      <c r="A3658" t="str">
        <f>IF(C3658="","","Allievo "&amp;COUNTIF($C$2:C3658,C3658))</f>
        <v/>
      </c>
      <c r="H3658" s="3"/>
    </row>
    <row r="3659" spans="1:8" x14ac:dyDescent="0.3">
      <c r="A3659" t="str">
        <f>IF(C3659="","","Allievo "&amp;COUNTIF($C$2:C3659,C3659))</f>
        <v/>
      </c>
      <c r="H3659" s="3"/>
    </row>
    <row r="3660" spans="1:8" x14ac:dyDescent="0.3">
      <c r="A3660" t="str">
        <f>IF(C3660="","","Allievo "&amp;COUNTIF($C$2:C3660,C3660))</f>
        <v/>
      </c>
      <c r="H3660" s="3"/>
    </row>
    <row r="3661" spans="1:8" x14ac:dyDescent="0.3">
      <c r="A3661" t="str">
        <f>IF(C3661="","","Allievo "&amp;COUNTIF($C$2:C3661,C3661))</f>
        <v/>
      </c>
      <c r="H3661" s="3"/>
    </row>
    <row r="3662" spans="1:8" x14ac:dyDescent="0.3">
      <c r="A3662" t="str">
        <f>IF(C3662="","","Allievo "&amp;COUNTIF($C$2:C3662,C3662))</f>
        <v/>
      </c>
      <c r="H3662" s="3"/>
    </row>
    <row r="3663" spans="1:8" x14ac:dyDescent="0.3">
      <c r="A3663" t="str">
        <f>IF(C3663="","","Allievo "&amp;COUNTIF($C$2:C3663,C3663))</f>
        <v/>
      </c>
      <c r="H3663" s="3"/>
    </row>
    <row r="3664" spans="1:8" x14ac:dyDescent="0.3">
      <c r="A3664" t="str">
        <f>IF(C3664="","","Allievo "&amp;COUNTIF($C$2:C3664,C3664))</f>
        <v/>
      </c>
      <c r="H3664" s="3"/>
    </row>
    <row r="3665" spans="1:8" x14ac:dyDescent="0.3">
      <c r="A3665" t="str">
        <f>IF(C3665="","","Allievo "&amp;COUNTIF($C$2:C3665,C3665))</f>
        <v/>
      </c>
      <c r="H3665" s="3"/>
    </row>
    <row r="3666" spans="1:8" x14ac:dyDescent="0.3">
      <c r="A3666" t="str">
        <f>IF(C3666="","","Allievo "&amp;COUNTIF($C$2:C3666,C3666))</f>
        <v/>
      </c>
      <c r="H3666" s="3"/>
    </row>
    <row r="3667" spans="1:8" x14ac:dyDescent="0.3">
      <c r="A3667" t="str">
        <f>IF(C3667="","","Allievo "&amp;COUNTIF($C$2:C3667,C3667))</f>
        <v/>
      </c>
      <c r="H3667" s="3"/>
    </row>
    <row r="3668" spans="1:8" x14ac:dyDescent="0.3">
      <c r="A3668" t="str">
        <f>IF(C3668="","","Allievo "&amp;COUNTIF($C$2:C3668,C3668))</f>
        <v/>
      </c>
      <c r="H3668" s="3"/>
    </row>
    <row r="3669" spans="1:8" x14ac:dyDescent="0.3">
      <c r="A3669" t="str">
        <f>IF(C3669="","","Allievo "&amp;COUNTIF($C$2:C3669,C3669))</f>
        <v/>
      </c>
      <c r="H3669" s="3"/>
    </row>
    <row r="3670" spans="1:8" x14ac:dyDescent="0.3">
      <c r="A3670" t="str">
        <f>IF(C3670="","","Allievo "&amp;COUNTIF($C$2:C3670,C3670))</f>
        <v/>
      </c>
      <c r="H3670" s="3"/>
    </row>
    <row r="3671" spans="1:8" x14ac:dyDescent="0.3">
      <c r="A3671" t="str">
        <f>IF(C3671="","","Allievo "&amp;COUNTIF($C$2:C3671,C3671))</f>
        <v/>
      </c>
      <c r="H3671" s="3"/>
    </row>
    <row r="3672" spans="1:8" x14ac:dyDescent="0.3">
      <c r="A3672" t="str">
        <f>IF(C3672="","","Allievo "&amp;COUNTIF($C$2:C3672,C3672))</f>
        <v/>
      </c>
      <c r="H3672" s="3"/>
    </row>
    <row r="3673" spans="1:8" x14ac:dyDescent="0.3">
      <c r="A3673" t="str">
        <f>IF(C3673="","","Allievo "&amp;COUNTIF($C$2:C3673,C3673))</f>
        <v/>
      </c>
      <c r="H3673" s="3"/>
    </row>
    <row r="3674" spans="1:8" x14ac:dyDescent="0.3">
      <c r="A3674" t="str">
        <f>IF(C3674="","","Allievo "&amp;COUNTIF($C$2:C3674,C3674))</f>
        <v/>
      </c>
      <c r="H3674" s="3"/>
    </row>
    <row r="3675" spans="1:8" x14ac:dyDescent="0.3">
      <c r="A3675" t="str">
        <f>IF(C3675="","","Allievo "&amp;COUNTIF($C$2:C3675,C3675))</f>
        <v/>
      </c>
      <c r="H3675" s="3"/>
    </row>
    <row r="3676" spans="1:8" x14ac:dyDescent="0.3">
      <c r="A3676" t="str">
        <f>IF(C3676="","","Allievo "&amp;COUNTIF($C$2:C3676,C3676))</f>
        <v/>
      </c>
      <c r="H3676" s="3"/>
    </row>
    <row r="3677" spans="1:8" x14ac:dyDescent="0.3">
      <c r="A3677" t="str">
        <f>IF(C3677="","","Allievo "&amp;COUNTIF($C$2:C3677,C3677))</f>
        <v/>
      </c>
      <c r="H3677" s="3"/>
    </row>
    <row r="3678" spans="1:8" x14ac:dyDescent="0.3">
      <c r="A3678" t="str">
        <f>IF(C3678="","","Allievo "&amp;COUNTIF($C$2:C3678,C3678))</f>
        <v/>
      </c>
      <c r="H3678" s="3"/>
    </row>
    <row r="3679" spans="1:8" x14ac:dyDescent="0.3">
      <c r="A3679" t="str">
        <f>IF(C3679="","","Allievo "&amp;COUNTIF($C$2:C3679,C3679))</f>
        <v/>
      </c>
      <c r="H3679" s="3"/>
    </row>
    <row r="3680" spans="1:8" x14ac:dyDescent="0.3">
      <c r="A3680" t="str">
        <f>IF(C3680="","","Allievo "&amp;COUNTIF($C$2:C3680,C3680))</f>
        <v/>
      </c>
      <c r="H3680" s="3"/>
    </row>
    <row r="3681" spans="1:8" x14ac:dyDescent="0.3">
      <c r="A3681" t="str">
        <f>IF(C3681="","","Allievo "&amp;COUNTIF($C$2:C3681,C3681))</f>
        <v/>
      </c>
      <c r="H3681" s="3"/>
    </row>
    <row r="3682" spans="1:8" x14ac:dyDescent="0.3">
      <c r="A3682" t="str">
        <f>IF(C3682="","","Allievo "&amp;COUNTIF($C$2:C3682,C3682))</f>
        <v/>
      </c>
      <c r="H3682" s="3"/>
    </row>
    <row r="3683" spans="1:8" x14ac:dyDescent="0.3">
      <c r="A3683" t="str">
        <f>IF(C3683="","","Allievo "&amp;COUNTIF($C$2:C3683,C3683))</f>
        <v/>
      </c>
      <c r="H3683" s="3"/>
    </row>
    <row r="3684" spans="1:8" x14ac:dyDescent="0.3">
      <c r="A3684" t="str">
        <f>IF(C3684="","","Allievo "&amp;COUNTIF($C$2:C3684,C3684))</f>
        <v/>
      </c>
      <c r="H3684" s="3"/>
    </row>
    <row r="3685" spans="1:8" x14ac:dyDescent="0.3">
      <c r="A3685" t="str">
        <f>IF(C3685="","","Allievo "&amp;COUNTIF($C$2:C3685,C3685))</f>
        <v/>
      </c>
      <c r="H3685" s="3"/>
    </row>
    <row r="3686" spans="1:8" x14ac:dyDescent="0.3">
      <c r="A3686" t="str">
        <f>IF(C3686="","","Allievo "&amp;COUNTIF($C$2:C3686,C3686))</f>
        <v/>
      </c>
      <c r="H3686" s="3"/>
    </row>
    <row r="3687" spans="1:8" x14ac:dyDescent="0.3">
      <c r="A3687" t="str">
        <f>IF(C3687="","","Allievo "&amp;COUNTIF($C$2:C3687,C3687))</f>
        <v/>
      </c>
      <c r="H3687" s="3"/>
    </row>
    <row r="3688" spans="1:8" x14ac:dyDescent="0.3">
      <c r="A3688" t="str">
        <f>IF(C3688="","","Allievo "&amp;COUNTIF($C$2:C3688,C3688))</f>
        <v/>
      </c>
      <c r="H3688" s="3"/>
    </row>
    <row r="3689" spans="1:8" x14ac:dyDescent="0.3">
      <c r="A3689" t="str">
        <f>IF(C3689="","","Allievo "&amp;COUNTIF($C$2:C3689,C3689))</f>
        <v/>
      </c>
      <c r="H3689" s="3"/>
    </row>
    <row r="3690" spans="1:8" x14ac:dyDescent="0.3">
      <c r="A3690" t="str">
        <f>IF(C3690="","","Allievo "&amp;COUNTIF($C$2:C3690,C3690))</f>
        <v/>
      </c>
      <c r="H3690" s="3"/>
    </row>
    <row r="3691" spans="1:8" x14ac:dyDescent="0.3">
      <c r="A3691" t="str">
        <f>IF(C3691="","","Allievo "&amp;COUNTIF($C$2:C3691,C3691))</f>
        <v/>
      </c>
      <c r="H3691" s="3"/>
    </row>
    <row r="3692" spans="1:8" x14ac:dyDescent="0.3">
      <c r="A3692" t="str">
        <f>IF(C3692="","","Allievo "&amp;COUNTIF($C$2:C3692,C3692))</f>
        <v/>
      </c>
      <c r="H3692" s="3"/>
    </row>
    <row r="3693" spans="1:8" x14ac:dyDescent="0.3">
      <c r="A3693" t="str">
        <f>IF(C3693="","","Allievo "&amp;COUNTIF($C$2:C3693,C3693))</f>
        <v/>
      </c>
      <c r="H3693" s="3"/>
    </row>
    <row r="3694" spans="1:8" x14ac:dyDescent="0.3">
      <c r="A3694" t="str">
        <f>IF(C3694="","","Allievo "&amp;COUNTIF($C$2:C3694,C3694))</f>
        <v/>
      </c>
      <c r="H3694" s="3"/>
    </row>
    <row r="3695" spans="1:8" x14ac:dyDescent="0.3">
      <c r="A3695" t="str">
        <f>IF(C3695="","","Allievo "&amp;COUNTIF($C$2:C3695,C3695))</f>
        <v/>
      </c>
      <c r="H3695" s="3"/>
    </row>
    <row r="3696" spans="1:8" x14ac:dyDescent="0.3">
      <c r="A3696" t="str">
        <f>IF(C3696="","","Allievo "&amp;COUNTIF($C$2:C3696,C3696))</f>
        <v/>
      </c>
      <c r="H3696" s="3"/>
    </row>
    <row r="3697" spans="1:8" x14ac:dyDescent="0.3">
      <c r="A3697" t="str">
        <f>IF(C3697="","","Allievo "&amp;COUNTIF($C$2:C3697,C3697))</f>
        <v/>
      </c>
      <c r="H3697" s="3"/>
    </row>
    <row r="3698" spans="1:8" x14ac:dyDescent="0.3">
      <c r="A3698" t="str">
        <f>IF(C3698="","","Allievo "&amp;COUNTIF($C$2:C3698,C3698))</f>
        <v/>
      </c>
      <c r="H3698" s="3"/>
    </row>
    <row r="3699" spans="1:8" x14ac:dyDescent="0.3">
      <c r="A3699" t="str">
        <f>IF(C3699="","","Allievo "&amp;COUNTIF($C$2:C3699,C3699))</f>
        <v/>
      </c>
      <c r="H3699" s="3"/>
    </row>
    <row r="3700" spans="1:8" x14ac:dyDescent="0.3">
      <c r="A3700" t="str">
        <f>IF(C3700="","","Allievo "&amp;COUNTIF($C$2:C3700,C3700))</f>
        <v/>
      </c>
      <c r="H3700" s="3"/>
    </row>
    <row r="3701" spans="1:8" x14ac:dyDescent="0.3">
      <c r="A3701" t="str">
        <f>IF(C3701="","","Allievo "&amp;COUNTIF($C$2:C3701,C3701))</f>
        <v/>
      </c>
      <c r="H3701" s="3"/>
    </row>
    <row r="3702" spans="1:8" x14ac:dyDescent="0.3">
      <c r="A3702" t="str">
        <f>IF(C3702="","","Allievo "&amp;COUNTIF($C$2:C3702,C3702))</f>
        <v/>
      </c>
      <c r="H3702" s="3"/>
    </row>
    <row r="3703" spans="1:8" x14ac:dyDescent="0.3">
      <c r="A3703" t="str">
        <f>IF(C3703="","","Allievo "&amp;COUNTIF($C$2:C3703,C3703))</f>
        <v/>
      </c>
      <c r="H3703" s="3"/>
    </row>
    <row r="3704" spans="1:8" x14ac:dyDescent="0.3">
      <c r="A3704" t="str">
        <f>IF(C3704="","","Allievo "&amp;COUNTIF($C$2:C3704,C3704))</f>
        <v/>
      </c>
      <c r="H3704" s="3"/>
    </row>
    <row r="3705" spans="1:8" x14ac:dyDescent="0.3">
      <c r="A3705" t="str">
        <f>IF(C3705="","","Allievo "&amp;COUNTIF($C$2:C3705,C3705))</f>
        <v/>
      </c>
      <c r="H3705" s="3"/>
    </row>
    <row r="3706" spans="1:8" x14ac:dyDescent="0.3">
      <c r="A3706" t="str">
        <f>IF(C3706="","","Allievo "&amp;COUNTIF($C$2:C3706,C3706))</f>
        <v/>
      </c>
      <c r="H3706" s="3"/>
    </row>
    <row r="3707" spans="1:8" x14ac:dyDescent="0.3">
      <c r="A3707" t="str">
        <f>IF(C3707="","","Allievo "&amp;COUNTIF($C$2:C3707,C3707))</f>
        <v/>
      </c>
      <c r="H3707" s="3"/>
    </row>
    <row r="3708" spans="1:8" x14ac:dyDescent="0.3">
      <c r="A3708" t="str">
        <f>IF(C3708="","","Allievo "&amp;COUNTIF($C$2:C3708,C3708))</f>
        <v/>
      </c>
      <c r="H3708" s="3"/>
    </row>
    <row r="3709" spans="1:8" x14ac:dyDescent="0.3">
      <c r="A3709" t="str">
        <f>IF(C3709="","","Allievo "&amp;COUNTIF($C$2:C3709,C3709))</f>
        <v/>
      </c>
      <c r="H3709" s="3"/>
    </row>
    <row r="3710" spans="1:8" x14ac:dyDescent="0.3">
      <c r="A3710" t="str">
        <f>IF(C3710="","","Allievo "&amp;COUNTIF($C$2:C3710,C3710))</f>
        <v/>
      </c>
      <c r="H3710" s="3"/>
    </row>
    <row r="3711" spans="1:8" x14ac:dyDescent="0.3">
      <c r="A3711" t="str">
        <f>IF(C3711="","","Allievo "&amp;COUNTIF($C$2:C3711,C3711))</f>
        <v/>
      </c>
      <c r="H3711" s="3"/>
    </row>
    <row r="3712" spans="1:8" x14ac:dyDescent="0.3">
      <c r="A3712" t="str">
        <f>IF(C3712="","","Allievo "&amp;COUNTIF($C$2:C3712,C3712))</f>
        <v/>
      </c>
      <c r="H3712" s="3"/>
    </row>
    <row r="3713" spans="1:8" x14ac:dyDescent="0.3">
      <c r="A3713" t="str">
        <f>IF(C3713="","","Allievo "&amp;COUNTIF($C$2:C3713,C3713))</f>
        <v/>
      </c>
      <c r="H3713" s="3"/>
    </row>
    <row r="3714" spans="1:8" x14ac:dyDescent="0.3">
      <c r="A3714" t="str">
        <f>IF(C3714="","","Allievo "&amp;COUNTIF($C$2:C3714,C3714))</f>
        <v/>
      </c>
      <c r="H3714" s="3"/>
    </row>
    <row r="3715" spans="1:8" x14ac:dyDescent="0.3">
      <c r="A3715" t="str">
        <f>IF(C3715="","","Allievo "&amp;COUNTIF($C$2:C3715,C3715))</f>
        <v/>
      </c>
      <c r="H3715" s="3"/>
    </row>
    <row r="3716" spans="1:8" x14ac:dyDescent="0.3">
      <c r="A3716" t="str">
        <f>IF(C3716="","","Allievo "&amp;COUNTIF($C$2:C3716,C3716))</f>
        <v/>
      </c>
      <c r="H3716" s="3"/>
    </row>
    <row r="3717" spans="1:8" x14ac:dyDescent="0.3">
      <c r="A3717" t="str">
        <f>IF(C3717="","","Allievo "&amp;COUNTIF($C$2:C3717,C3717))</f>
        <v/>
      </c>
      <c r="H3717" s="3"/>
    </row>
    <row r="3718" spans="1:8" x14ac:dyDescent="0.3">
      <c r="A3718" t="str">
        <f>IF(C3718="","","Allievo "&amp;COUNTIF($C$2:C3718,C3718))</f>
        <v/>
      </c>
      <c r="H3718" s="3"/>
    </row>
    <row r="3719" spans="1:8" x14ac:dyDescent="0.3">
      <c r="A3719" t="str">
        <f>IF(C3719="","","Allievo "&amp;COUNTIF($C$2:C3719,C3719))</f>
        <v/>
      </c>
      <c r="H3719" s="3"/>
    </row>
    <row r="3720" spans="1:8" x14ac:dyDescent="0.3">
      <c r="A3720" t="str">
        <f>IF(C3720="","","Allievo "&amp;COUNTIF($C$2:C3720,C3720))</f>
        <v/>
      </c>
      <c r="H3720" s="3"/>
    </row>
    <row r="3721" spans="1:8" x14ac:dyDescent="0.3">
      <c r="A3721" t="str">
        <f>IF(C3721="","","Allievo "&amp;COUNTIF($C$2:C3721,C3721))</f>
        <v/>
      </c>
      <c r="H3721" s="3"/>
    </row>
    <row r="3722" spans="1:8" x14ac:dyDescent="0.3">
      <c r="A3722" t="str">
        <f>IF(C3722="","","Allievo "&amp;COUNTIF($C$2:C3722,C3722))</f>
        <v/>
      </c>
      <c r="H3722" s="3"/>
    </row>
    <row r="3723" spans="1:8" x14ac:dyDescent="0.3">
      <c r="A3723" t="str">
        <f>IF(C3723="","","Allievo "&amp;COUNTIF($C$2:C3723,C3723))</f>
        <v/>
      </c>
      <c r="H3723" s="3"/>
    </row>
    <row r="3724" spans="1:8" x14ac:dyDescent="0.3">
      <c r="A3724" t="str">
        <f>IF(C3724="","","Allievo "&amp;COUNTIF($C$2:C3724,C3724))</f>
        <v/>
      </c>
      <c r="H3724" s="3"/>
    </row>
    <row r="3725" spans="1:8" x14ac:dyDescent="0.3">
      <c r="A3725" t="str">
        <f>IF(C3725="","","Allievo "&amp;COUNTIF($C$2:C3725,C3725))</f>
        <v/>
      </c>
      <c r="H3725" s="3"/>
    </row>
    <row r="3726" spans="1:8" x14ac:dyDescent="0.3">
      <c r="A3726" t="str">
        <f>IF(C3726="","","Allievo "&amp;COUNTIF($C$2:C3726,C3726))</f>
        <v/>
      </c>
      <c r="H3726" s="3"/>
    </row>
    <row r="3727" spans="1:8" x14ac:dyDescent="0.3">
      <c r="A3727" t="str">
        <f>IF(C3727="","","Allievo "&amp;COUNTIF($C$2:C3727,C3727))</f>
        <v/>
      </c>
      <c r="H3727" s="3"/>
    </row>
    <row r="3728" spans="1:8" x14ac:dyDescent="0.3">
      <c r="A3728" t="str">
        <f>IF(C3728="","","Allievo "&amp;COUNTIF($C$2:C3728,C3728))</f>
        <v/>
      </c>
      <c r="H3728" s="3"/>
    </row>
    <row r="3729" spans="1:8" x14ac:dyDescent="0.3">
      <c r="A3729" t="str">
        <f>IF(C3729="","","Allievo "&amp;COUNTIF($C$2:C3729,C3729))</f>
        <v/>
      </c>
      <c r="H3729" s="3"/>
    </row>
    <row r="3730" spans="1:8" x14ac:dyDescent="0.3">
      <c r="A3730" t="str">
        <f>IF(C3730="","","Allievo "&amp;COUNTIF($C$2:C3730,C3730))</f>
        <v/>
      </c>
      <c r="H3730" s="3"/>
    </row>
    <row r="3731" spans="1:8" x14ac:dyDescent="0.3">
      <c r="A3731" t="str">
        <f>IF(C3731="","","Allievo "&amp;COUNTIF($C$2:C3731,C3731))</f>
        <v/>
      </c>
      <c r="H3731" s="3"/>
    </row>
    <row r="3732" spans="1:8" x14ac:dyDescent="0.3">
      <c r="A3732" t="str">
        <f>IF(C3732="","","Allievo "&amp;COUNTIF($C$2:C3732,C3732))</f>
        <v/>
      </c>
      <c r="H3732" s="3"/>
    </row>
    <row r="3733" spans="1:8" x14ac:dyDescent="0.3">
      <c r="A3733" t="str">
        <f>IF(C3733="","","Allievo "&amp;COUNTIF($C$2:C3733,C3733))</f>
        <v/>
      </c>
      <c r="H3733" s="3"/>
    </row>
    <row r="3734" spans="1:8" x14ac:dyDescent="0.3">
      <c r="A3734" t="str">
        <f>IF(C3734="","","Allievo "&amp;COUNTIF($C$2:C3734,C3734))</f>
        <v/>
      </c>
      <c r="H3734" s="3"/>
    </row>
    <row r="3735" spans="1:8" x14ac:dyDescent="0.3">
      <c r="A3735" t="str">
        <f>IF(C3735="","","Allievo "&amp;COUNTIF($C$2:C3735,C3735))</f>
        <v/>
      </c>
      <c r="H3735" s="3"/>
    </row>
    <row r="3736" spans="1:8" x14ac:dyDescent="0.3">
      <c r="A3736" t="str">
        <f>IF(C3736="","","Allievo "&amp;COUNTIF($C$2:C3736,C3736))</f>
        <v/>
      </c>
      <c r="H3736" s="3"/>
    </row>
    <row r="3737" spans="1:8" x14ac:dyDescent="0.3">
      <c r="A3737" t="str">
        <f>IF(C3737="","","Allievo "&amp;COUNTIF($C$2:C3737,C3737))</f>
        <v/>
      </c>
      <c r="H3737" s="3"/>
    </row>
    <row r="3738" spans="1:8" x14ac:dyDescent="0.3">
      <c r="A3738" t="str">
        <f>IF(C3738="","","Allievo "&amp;COUNTIF($C$2:C3738,C3738))</f>
        <v/>
      </c>
      <c r="H3738" s="3"/>
    </row>
    <row r="3739" spans="1:8" x14ac:dyDescent="0.3">
      <c r="A3739" t="str">
        <f>IF(C3739="","","Allievo "&amp;COUNTIF($C$2:C3739,C3739))</f>
        <v/>
      </c>
      <c r="H3739" s="3"/>
    </row>
    <row r="3740" spans="1:8" x14ac:dyDescent="0.3">
      <c r="A3740" t="str">
        <f>IF(C3740="","","Allievo "&amp;COUNTIF($C$2:C3740,C3740))</f>
        <v/>
      </c>
      <c r="H3740" s="3"/>
    </row>
    <row r="3741" spans="1:8" x14ac:dyDescent="0.3">
      <c r="A3741" t="str">
        <f>IF(C3741="","","Allievo "&amp;COUNTIF($C$2:C3741,C3741))</f>
        <v/>
      </c>
      <c r="H3741" s="3"/>
    </row>
    <row r="3742" spans="1:8" x14ac:dyDescent="0.3">
      <c r="A3742" t="str">
        <f>IF(C3742="","","Allievo "&amp;COUNTIF($C$2:C3742,C3742))</f>
        <v/>
      </c>
      <c r="H3742" s="3"/>
    </row>
    <row r="3743" spans="1:8" x14ac:dyDescent="0.3">
      <c r="A3743" t="str">
        <f>IF(C3743="","","Allievo "&amp;COUNTIF($C$2:C3743,C3743))</f>
        <v/>
      </c>
      <c r="H3743" s="3"/>
    </row>
    <row r="3744" spans="1:8" x14ac:dyDescent="0.3">
      <c r="A3744" t="str">
        <f>IF(C3744="","","Allievo "&amp;COUNTIF($C$2:C3744,C3744))</f>
        <v/>
      </c>
      <c r="H3744" s="3"/>
    </row>
    <row r="3745" spans="1:8" x14ac:dyDescent="0.3">
      <c r="A3745" t="str">
        <f>IF(C3745="","","Allievo "&amp;COUNTIF($C$2:C3745,C3745))</f>
        <v/>
      </c>
      <c r="H3745" s="3"/>
    </row>
    <row r="3746" spans="1:8" x14ac:dyDescent="0.3">
      <c r="A3746" t="str">
        <f>IF(C3746="","","Allievo "&amp;COUNTIF($C$2:C3746,C3746))</f>
        <v/>
      </c>
      <c r="H3746" s="3"/>
    </row>
    <row r="3747" spans="1:8" x14ac:dyDescent="0.3">
      <c r="A3747" t="str">
        <f>IF(C3747="","","Allievo "&amp;COUNTIF($C$2:C3747,C3747))</f>
        <v/>
      </c>
      <c r="H3747" s="3"/>
    </row>
    <row r="3748" spans="1:8" x14ac:dyDescent="0.3">
      <c r="A3748" t="str">
        <f>IF(C3748="","","Allievo "&amp;COUNTIF($C$2:C3748,C3748))</f>
        <v/>
      </c>
      <c r="H3748" s="3"/>
    </row>
    <row r="3749" spans="1:8" x14ac:dyDescent="0.3">
      <c r="A3749" t="str">
        <f>IF(C3749="","","Allievo "&amp;COUNTIF($C$2:C3749,C3749))</f>
        <v/>
      </c>
      <c r="H3749" s="3"/>
    </row>
    <row r="3750" spans="1:8" x14ac:dyDescent="0.3">
      <c r="A3750" t="str">
        <f>IF(C3750="","","Allievo "&amp;COUNTIF($C$2:C3750,C3750))</f>
        <v/>
      </c>
      <c r="H3750" s="3"/>
    </row>
    <row r="3751" spans="1:8" x14ac:dyDescent="0.3">
      <c r="A3751" t="str">
        <f>IF(C3751="","","Allievo "&amp;COUNTIF($C$2:C3751,C3751))</f>
        <v/>
      </c>
      <c r="H3751" s="3"/>
    </row>
    <row r="3752" spans="1:8" x14ac:dyDescent="0.3">
      <c r="A3752" t="str">
        <f>IF(C3752="","","Allievo "&amp;COUNTIF($C$2:C3752,C3752))</f>
        <v/>
      </c>
      <c r="H3752" s="3"/>
    </row>
    <row r="3753" spans="1:8" x14ac:dyDescent="0.3">
      <c r="A3753" t="str">
        <f>IF(C3753="","","Allievo "&amp;COUNTIF($C$2:C3753,C3753))</f>
        <v/>
      </c>
      <c r="H3753" s="3"/>
    </row>
    <row r="3754" spans="1:8" x14ac:dyDescent="0.3">
      <c r="A3754" t="str">
        <f>IF(C3754="","","Allievo "&amp;COUNTIF($C$2:C3754,C3754))</f>
        <v/>
      </c>
      <c r="H3754" s="3"/>
    </row>
    <row r="3755" spans="1:8" x14ac:dyDescent="0.3">
      <c r="A3755" t="str">
        <f>IF(C3755="","","Allievo "&amp;COUNTIF($C$2:C3755,C3755))</f>
        <v/>
      </c>
      <c r="H3755" s="3"/>
    </row>
    <row r="3756" spans="1:8" x14ac:dyDescent="0.3">
      <c r="A3756" t="str">
        <f>IF(C3756="","","Allievo "&amp;COUNTIF($C$2:C3756,C3756))</f>
        <v/>
      </c>
      <c r="H3756" s="3"/>
    </row>
    <row r="3757" spans="1:8" x14ac:dyDescent="0.3">
      <c r="A3757" t="str">
        <f>IF(C3757="","","Allievo "&amp;COUNTIF($C$2:C3757,C3757))</f>
        <v/>
      </c>
      <c r="H3757" s="3"/>
    </row>
    <row r="3758" spans="1:8" x14ac:dyDescent="0.3">
      <c r="A3758" t="str">
        <f>IF(C3758="","","Allievo "&amp;COUNTIF($C$2:C3758,C3758))</f>
        <v/>
      </c>
      <c r="H3758" s="3"/>
    </row>
    <row r="3759" spans="1:8" x14ac:dyDescent="0.3">
      <c r="A3759" t="str">
        <f>IF(C3759="","","Allievo "&amp;COUNTIF($C$2:C3759,C3759))</f>
        <v/>
      </c>
      <c r="H3759" s="3"/>
    </row>
    <row r="3760" spans="1:8" x14ac:dyDescent="0.3">
      <c r="A3760" t="str">
        <f>IF(C3760="","","Allievo "&amp;COUNTIF($C$2:C3760,C3760))</f>
        <v/>
      </c>
      <c r="H3760" s="3"/>
    </row>
    <row r="3761" spans="1:8" x14ac:dyDescent="0.3">
      <c r="A3761" t="str">
        <f>IF(C3761="","","Allievo "&amp;COUNTIF($C$2:C3761,C3761))</f>
        <v/>
      </c>
      <c r="H3761" s="3"/>
    </row>
    <row r="3762" spans="1:8" x14ac:dyDescent="0.3">
      <c r="A3762" t="str">
        <f>IF(C3762="","","Allievo "&amp;COUNTIF($C$2:C3762,C3762))</f>
        <v/>
      </c>
      <c r="H3762" s="3"/>
    </row>
    <row r="3763" spans="1:8" x14ac:dyDescent="0.3">
      <c r="A3763" t="str">
        <f>IF(C3763="","","Allievo "&amp;COUNTIF($C$2:C3763,C3763))</f>
        <v/>
      </c>
      <c r="H3763" s="3"/>
    </row>
    <row r="3764" spans="1:8" x14ac:dyDescent="0.3">
      <c r="A3764" t="str">
        <f>IF(C3764="","","Allievo "&amp;COUNTIF($C$2:C3764,C3764))</f>
        <v/>
      </c>
      <c r="H3764" s="3"/>
    </row>
    <row r="3765" spans="1:8" x14ac:dyDescent="0.3">
      <c r="A3765" t="str">
        <f>IF(C3765="","","Allievo "&amp;COUNTIF($C$2:C3765,C3765))</f>
        <v/>
      </c>
      <c r="H3765" s="3"/>
    </row>
    <row r="3766" spans="1:8" x14ac:dyDescent="0.3">
      <c r="A3766" t="str">
        <f>IF(C3766="","","Allievo "&amp;COUNTIF($C$2:C3766,C3766))</f>
        <v/>
      </c>
      <c r="H3766" s="3"/>
    </row>
    <row r="3767" spans="1:8" x14ac:dyDescent="0.3">
      <c r="A3767" t="str">
        <f>IF(C3767="","","Allievo "&amp;COUNTIF($C$2:C3767,C3767))</f>
        <v/>
      </c>
      <c r="H3767" s="3"/>
    </row>
    <row r="3768" spans="1:8" x14ac:dyDescent="0.3">
      <c r="A3768" t="str">
        <f>IF(C3768="","","Allievo "&amp;COUNTIF($C$2:C3768,C3768))</f>
        <v/>
      </c>
      <c r="H3768" s="3"/>
    </row>
    <row r="3769" spans="1:8" x14ac:dyDescent="0.3">
      <c r="A3769" t="str">
        <f>IF(C3769="","","Allievo "&amp;COUNTIF($C$2:C3769,C3769))</f>
        <v/>
      </c>
      <c r="H3769" s="3"/>
    </row>
    <row r="3770" spans="1:8" x14ac:dyDescent="0.3">
      <c r="A3770" t="str">
        <f>IF(C3770="","","Allievo "&amp;COUNTIF($C$2:C3770,C3770))</f>
        <v/>
      </c>
      <c r="H3770" s="3"/>
    </row>
    <row r="3771" spans="1:8" x14ac:dyDescent="0.3">
      <c r="A3771" t="str">
        <f>IF(C3771="","","Allievo "&amp;COUNTIF($C$2:C3771,C3771))</f>
        <v/>
      </c>
      <c r="H3771" s="3"/>
    </row>
    <row r="3772" spans="1:8" x14ac:dyDescent="0.3">
      <c r="A3772" t="str">
        <f>IF(C3772="","","Allievo "&amp;COUNTIF($C$2:C3772,C3772))</f>
        <v/>
      </c>
      <c r="H3772" s="3"/>
    </row>
    <row r="3773" spans="1:8" x14ac:dyDescent="0.3">
      <c r="A3773" t="str">
        <f>IF(C3773="","","Allievo "&amp;COUNTIF($C$2:C3773,C3773))</f>
        <v/>
      </c>
      <c r="H3773" s="3"/>
    </row>
    <row r="3774" spans="1:8" x14ac:dyDescent="0.3">
      <c r="A3774" t="str">
        <f>IF(C3774="","","Allievo "&amp;COUNTIF($C$2:C3774,C3774))</f>
        <v/>
      </c>
      <c r="H3774" s="3"/>
    </row>
    <row r="3775" spans="1:8" x14ac:dyDescent="0.3">
      <c r="A3775" t="str">
        <f>IF(C3775="","","Allievo "&amp;COUNTIF($C$2:C3775,C3775))</f>
        <v/>
      </c>
      <c r="H3775" s="3"/>
    </row>
    <row r="3776" spans="1:8" x14ac:dyDescent="0.3">
      <c r="A3776" t="str">
        <f>IF(C3776="","","Allievo "&amp;COUNTIF($C$2:C3776,C3776))</f>
        <v/>
      </c>
      <c r="H3776" s="3"/>
    </row>
    <row r="3777" spans="1:8" x14ac:dyDescent="0.3">
      <c r="A3777" t="str">
        <f>IF(C3777="","","Allievo "&amp;COUNTIF($C$2:C3777,C3777))</f>
        <v/>
      </c>
      <c r="H3777" s="3"/>
    </row>
    <row r="3778" spans="1:8" x14ac:dyDescent="0.3">
      <c r="A3778" t="str">
        <f>IF(C3778="","","Allievo "&amp;COUNTIF($C$2:C3778,C3778))</f>
        <v/>
      </c>
      <c r="H3778" s="3"/>
    </row>
    <row r="3779" spans="1:8" x14ac:dyDescent="0.3">
      <c r="A3779" t="str">
        <f>IF(C3779="","","Allievo "&amp;COUNTIF($C$2:C3779,C3779))</f>
        <v/>
      </c>
      <c r="H3779" s="3"/>
    </row>
    <row r="3780" spans="1:8" x14ac:dyDescent="0.3">
      <c r="A3780" t="str">
        <f>IF(C3780="","","Allievo "&amp;COUNTIF($C$2:C3780,C3780))</f>
        <v/>
      </c>
      <c r="H3780" s="3"/>
    </row>
    <row r="3781" spans="1:8" x14ac:dyDescent="0.3">
      <c r="A3781" t="str">
        <f>IF(C3781="","","Allievo "&amp;COUNTIF($C$2:C3781,C3781))</f>
        <v/>
      </c>
      <c r="H3781" s="3"/>
    </row>
    <row r="3782" spans="1:8" x14ac:dyDescent="0.3">
      <c r="A3782" t="str">
        <f>IF(C3782="","","Allievo "&amp;COUNTIF($C$2:C3782,C3782))</f>
        <v/>
      </c>
      <c r="H3782" s="3"/>
    </row>
    <row r="3783" spans="1:8" x14ac:dyDescent="0.3">
      <c r="A3783" t="str">
        <f>IF(C3783="","","Allievo "&amp;COUNTIF($C$2:C3783,C3783))</f>
        <v/>
      </c>
      <c r="H3783" s="3"/>
    </row>
    <row r="3784" spans="1:8" x14ac:dyDescent="0.3">
      <c r="A3784" t="str">
        <f>IF(C3784="","","Allievo "&amp;COUNTIF($C$2:C3784,C3784))</f>
        <v/>
      </c>
      <c r="H3784" s="3"/>
    </row>
    <row r="3785" spans="1:8" x14ac:dyDescent="0.3">
      <c r="A3785" t="str">
        <f>IF(C3785="","","Allievo "&amp;COUNTIF($C$2:C3785,C3785))</f>
        <v/>
      </c>
      <c r="H3785" s="3"/>
    </row>
    <row r="3786" spans="1:8" x14ac:dyDescent="0.3">
      <c r="A3786" t="str">
        <f>IF(C3786="","","Allievo "&amp;COUNTIF($C$2:C3786,C3786))</f>
        <v/>
      </c>
      <c r="H3786" s="3"/>
    </row>
    <row r="3787" spans="1:8" x14ac:dyDescent="0.3">
      <c r="A3787" t="str">
        <f>IF(C3787="","","Allievo "&amp;COUNTIF($C$2:C3787,C3787))</f>
        <v/>
      </c>
      <c r="H3787" s="3"/>
    </row>
    <row r="3788" spans="1:8" x14ac:dyDescent="0.3">
      <c r="A3788" t="str">
        <f>IF(C3788="","","Allievo "&amp;COUNTIF($C$2:C3788,C3788))</f>
        <v/>
      </c>
      <c r="H3788" s="3"/>
    </row>
    <row r="3789" spans="1:8" x14ac:dyDescent="0.3">
      <c r="A3789" t="str">
        <f>IF(C3789="","","Allievo "&amp;COUNTIF($C$2:C3789,C3789))</f>
        <v/>
      </c>
      <c r="H3789" s="3"/>
    </row>
    <row r="3790" spans="1:8" x14ac:dyDescent="0.3">
      <c r="A3790" t="str">
        <f>IF(C3790="","","Allievo "&amp;COUNTIF($C$2:C3790,C3790))</f>
        <v/>
      </c>
      <c r="H3790" s="3"/>
    </row>
    <row r="3791" spans="1:8" x14ac:dyDescent="0.3">
      <c r="A3791" t="str">
        <f>IF(C3791="","","Allievo "&amp;COUNTIF($C$2:C3791,C3791))</f>
        <v/>
      </c>
      <c r="H3791" s="3"/>
    </row>
    <row r="3792" spans="1:8" x14ac:dyDescent="0.3">
      <c r="A3792" t="str">
        <f>IF(C3792="","","Allievo "&amp;COUNTIF($C$2:C3792,C3792))</f>
        <v/>
      </c>
      <c r="H3792" s="3"/>
    </row>
    <row r="3793" spans="1:8" x14ac:dyDescent="0.3">
      <c r="A3793" t="str">
        <f>IF(C3793="","","Allievo "&amp;COUNTIF($C$2:C3793,C3793))</f>
        <v/>
      </c>
      <c r="H3793" s="3"/>
    </row>
    <row r="3794" spans="1:8" x14ac:dyDescent="0.3">
      <c r="A3794" t="str">
        <f>IF(C3794="","","Allievo "&amp;COUNTIF($C$2:C3794,C3794))</f>
        <v/>
      </c>
      <c r="H3794" s="3"/>
    </row>
    <row r="3795" spans="1:8" x14ac:dyDescent="0.3">
      <c r="A3795" t="str">
        <f>IF(C3795="","","Allievo "&amp;COUNTIF($C$2:C3795,C3795))</f>
        <v/>
      </c>
      <c r="H3795" s="3"/>
    </row>
    <row r="3796" spans="1:8" x14ac:dyDescent="0.3">
      <c r="A3796" t="str">
        <f>IF(C3796="","","Allievo "&amp;COUNTIF($C$2:C3796,C3796))</f>
        <v/>
      </c>
      <c r="H3796" s="3"/>
    </row>
    <row r="3797" spans="1:8" x14ac:dyDescent="0.3">
      <c r="A3797" t="str">
        <f>IF(C3797="","","Allievo "&amp;COUNTIF($C$2:C3797,C3797))</f>
        <v/>
      </c>
      <c r="H3797" s="3"/>
    </row>
    <row r="3798" spans="1:8" x14ac:dyDescent="0.3">
      <c r="A3798" t="str">
        <f>IF(C3798="","","Allievo "&amp;COUNTIF($C$2:C3798,C3798))</f>
        <v/>
      </c>
      <c r="H3798" s="3"/>
    </row>
    <row r="3799" spans="1:8" x14ac:dyDescent="0.3">
      <c r="A3799" t="str">
        <f>IF(C3799="","","Allievo "&amp;COUNTIF($C$2:C3799,C3799))</f>
        <v/>
      </c>
      <c r="H3799" s="3"/>
    </row>
    <row r="3800" spans="1:8" x14ac:dyDescent="0.3">
      <c r="A3800" t="str">
        <f>IF(C3800="","","Allievo "&amp;COUNTIF($C$2:C3800,C3800))</f>
        <v/>
      </c>
      <c r="H3800" s="3"/>
    </row>
    <row r="3801" spans="1:8" x14ac:dyDescent="0.3">
      <c r="A3801" t="str">
        <f>IF(C3801="","","Allievo "&amp;COUNTIF($C$2:C3801,C3801))</f>
        <v/>
      </c>
      <c r="H3801" s="3"/>
    </row>
    <row r="3802" spans="1:8" x14ac:dyDescent="0.3">
      <c r="A3802" t="str">
        <f>IF(C3802="","","Allievo "&amp;COUNTIF($C$2:C3802,C3802))</f>
        <v/>
      </c>
      <c r="H3802" s="3"/>
    </row>
    <row r="3803" spans="1:8" x14ac:dyDescent="0.3">
      <c r="A3803" t="str">
        <f>IF(C3803="","","Allievo "&amp;COUNTIF($C$2:C3803,C3803))</f>
        <v/>
      </c>
      <c r="H3803" s="3"/>
    </row>
    <row r="3804" spans="1:8" x14ac:dyDescent="0.3">
      <c r="A3804" t="str">
        <f>IF(C3804="","","Allievo "&amp;COUNTIF($C$2:C3804,C3804))</f>
        <v/>
      </c>
      <c r="H3804" s="3"/>
    </row>
    <row r="3805" spans="1:8" x14ac:dyDescent="0.3">
      <c r="A3805" t="str">
        <f>IF(C3805="","","Allievo "&amp;COUNTIF($C$2:C3805,C3805))</f>
        <v/>
      </c>
      <c r="H3805" s="3"/>
    </row>
    <row r="3806" spans="1:8" x14ac:dyDescent="0.3">
      <c r="A3806" t="str">
        <f>IF(C3806="","","Allievo "&amp;COUNTIF($C$2:C3806,C3806))</f>
        <v/>
      </c>
      <c r="H3806" s="3"/>
    </row>
    <row r="3807" spans="1:8" x14ac:dyDescent="0.3">
      <c r="A3807" t="str">
        <f>IF(C3807="","","Allievo "&amp;COUNTIF($C$2:C3807,C3807))</f>
        <v/>
      </c>
      <c r="H3807" s="3"/>
    </row>
    <row r="3808" spans="1:8" x14ac:dyDescent="0.3">
      <c r="A3808" t="str">
        <f>IF(C3808="","","Allievo "&amp;COUNTIF($C$2:C3808,C3808))</f>
        <v/>
      </c>
      <c r="H3808" s="3"/>
    </row>
    <row r="3809" spans="1:8" x14ac:dyDescent="0.3">
      <c r="A3809" t="str">
        <f>IF(C3809="","","Allievo "&amp;COUNTIF($C$2:C3809,C3809))</f>
        <v/>
      </c>
      <c r="H3809" s="3"/>
    </row>
    <row r="3810" spans="1:8" x14ac:dyDescent="0.3">
      <c r="A3810" t="str">
        <f>IF(C3810="","","Allievo "&amp;COUNTIF($C$2:C3810,C3810))</f>
        <v/>
      </c>
      <c r="H3810" s="3"/>
    </row>
    <row r="3811" spans="1:8" x14ac:dyDescent="0.3">
      <c r="A3811" t="str">
        <f>IF(C3811="","","Allievo "&amp;COUNTIF($C$2:C3811,C3811))</f>
        <v/>
      </c>
      <c r="H3811" s="3"/>
    </row>
    <row r="3812" spans="1:8" x14ac:dyDescent="0.3">
      <c r="A3812" t="str">
        <f>IF(C3812="","","Allievo "&amp;COUNTIF($C$2:C3812,C3812))</f>
        <v/>
      </c>
      <c r="H3812" s="3"/>
    </row>
    <row r="3813" spans="1:8" x14ac:dyDescent="0.3">
      <c r="A3813" t="str">
        <f>IF(C3813="","","Allievo "&amp;COUNTIF($C$2:C3813,C3813))</f>
        <v/>
      </c>
      <c r="H3813" s="3"/>
    </row>
    <row r="3814" spans="1:8" x14ac:dyDescent="0.3">
      <c r="A3814" t="str">
        <f>IF(C3814="","","Allievo "&amp;COUNTIF($C$2:C3814,C3814))</f>
        <v/>
      </c>
      <c r="H3814" s="3"/>
    </row>
    <row r="3815" spans="1:8" x14ac:dyDescent="0.3">
      <c r="A3815" t="str">
        <f>IF(C3815="","","Allievo "&amp;COUNTIF($C$2:C3815,C3815))</f>
        <v/>
      </c>
      <c r="H3815" s="3"/>
    </row>
    <row r="3816" spans="1:8" x14ac:dyDescent="0.3">
      <c r="A3816" t="str">
        <f>IF(C3816="","","Allievo "&amp;COUNTIF($C$2:C3816,C3816))</f>
        <v/>
      </c>
      <c r="H3816" s="3"/>
    </row>
    <row r="3817" spans="1:8" x14ac:dyDescent="0.3">
      <c r="A3817" t="str">
        <f>IF(C3817="","","Allievo "&amp;COUNTIF($C$2:C3817,C3817))</f>
        <v/>
      </c>
      <c r="H3817" s="3"/>
    </row>
    <row r="3818" spans="1:8" x14ac:dyDescent="0.3">
      <c r="A3818" t="str">
        <f>IF(C3818="","","Allievo "&amp;COUNTIF($C$2:C3818,C3818))</f>
        <v/>
      </c>
      <c r="H3818" s="3"/>
    </row>
    <row r="3819" spans="1:8" x14ac:dyDescent="0.3">
      <c r="A3819" t="str">
        <f>IF(C3819="","","Allievo "&amp;COUNTIF($C$2:C3819,C3819))</f>
        <v/>
      </c>
      <c r="H3819" s="3"/>
    </row>
    <row r="3820" spans="1:8" x14ac:dyDescent="0.3">
      <c r="A3820" t="str">
        <f>IF(C3820="","","Allievo "&amp;COUNTIF($C$2:C3820,C3820))</f>
        <v/>
      </c>
      <c r="H3820" s="3"/>
    </row>
    <row r="3821" spans="1:8" x14ac:dyDescent="0.3">
      <c r="A3821" t="str">
        <f>IF(C3821="","","Allievo "&amp;COUNTIF($C$2:C3821,C3821))</f>
        <v/>
      </c>
      <c r="H3821" s="3"/>
    </row>
    <row r="3822" spans="1:8" x14ac:dyDescent="0.3">
      <c r="A3822" t="str">
        <f>IF(C3822="","","Allievo "&amp;COUNTIF($C$2:C3822,C3822))</f>
        <v/>
      </c>
      <c r="H3822" s="3"/>
    </row>
    <row r="3823" spans="1:8" x14ac:dyDescent="0.3">
      <c r="A3823" t="str">
        <f>IF(C3823="","","Allievo "&amp;COUNTIF($C$2:C3823,C3823))</f>
        <v/>
      </c>
      <c r="H3823" s="3"/>
    </row>
    <row r="3824" spans="1:8" x14ac:dyDescent="0.3">
      <c r="A3824" t="str">
        <f>IF(C3824="","","Allievo "&amp;COUNTIF($C$2:C3824,C3824))</f>
        <v/>
      </c>
      <c r="H3824" s="3"/>
    </row>
    <row r="3825" spans="1:8" x14ac:dyDescent="0.3">
      <c r="A3825" t="str">
        <f>IF(C3825="","","Allievo "&amp;COUNTIF($C$2:C3825,C3825))</f>
        <v/>
      </c>
      <c r="H3825" s="3"/>
    </row>
    <row r="3826" spans="1:8" x14ac:dyDescent="0.3">
      <c r="A3826" t="str">
        <f>IF(C3826="","","Allievo "&amp;COUNTIF($C$2:C3826,C3826))</f>
        <v/>
      </c>
      <c r="H3826" s="3"/>
    </row>
    <row r="3827" spans="1:8" x14ac:dyDescent="0.3">
      <c r="A3827" t="str">
        <f>IF(C3827="","","Allievo "&amp;COUNTIF($C$2:C3827,C3827))</f>
        <v/>
      </c>
      <c r="H3827" s="3"/>
    </row>
    <row r="3828" spans="1:8" x14ac:dyDescent="0.3">
      <c r="A3828" t="str">
        <f>IF(C3828="","","Allievo "&amp;COUNTIF($C$2:C3828,C3828))</f>
        <v/>
      </c>
      <c r="H3828" s="3"/>
    </row>
    <row r="3829" spans="1:8" x14ac:dyDescent="0.3">
      <c r="A3829" t="str">
        <f>IF(C3829="","","Allievo "&amp;COUNTIF($C$2:C3829,C3829))</f>
        <v/>
      </c>
      <c r="H3829" s="3"/>
    </row>
    <row r="3830" spans="1:8" x14ac:dyDescent="0.3">
      <c r="A3830" t="str">
        <f>IF(C3830="","","Allievo "&amp;COUNTIF($C$2:C3830,C3830))</f>
        <v/>
      </c>
      <c r="H3830" s="3"/>
    </row>
    <row r="3831" spans="1:8" x14ac:dyDescent="0.3">
      <c r="A3831" t="str">
        <f>IF(C3831="","","Allievo "&amp;COUNTIF($C$2:C3831,C3831))</f>
        <v/>
      </c>
      <c r="H3831" s="3"/>
    </row>
    <row r="3832" spans="1:8" x14ac:dyDescent="0.3">
      <c r="A3832" t="str">
        <f>IF(C3832="","","Allievo "&amp;COUNTIF($C$2:C3832,C3832))</f>
        <v/>
      </c>
      <c r="H3832" s="3"/>
    </row>
    <row r="3833" spans="1:8" x14ac:dyDescent="0.3">
      <c r="A3833" t="str">
        <f>IF(C3833="","","Allievo "&amp;COUNTIF($C$2:C3833,C3833))</f>
        <v/>
      </c>
      <c r="H3833" s="3"/>
    </row>
    <row r="3834" spans="1:8" x14ac:dyDescent="0.3">
      <c r="A3834" t="str">
        <f>IF(C3834="","","Allievo "&amp;COUNTIF($C$2:C3834,C3834))</f>
        <v/>
      </c>
      <c r="H3834" s="3"/>
    </row>
    <row r="3835" spans="1:8" x14ac:dyDescent="0.3">
      <c r="A3835" t="str">
        <f>IF(C3835="","","Allievo "&amp;COUNTIF($C$2:C3835,C3835))</f>
        <v/>
      </c>
      <c r="H3835" s="3"/>
    </row>
    <row r="3836" spans="1:8" x14ac:dyDescent="0.3">
      <c r="A3836" t="str">
        <f>IF(C3836="","","Allievo "&amp;COUNTIF($C$2:C3836,C3836))</f>
        <v/>
      </c>
      <c r="H3836" s="3"/>
    </row>
    <row r="3837" spans="1:8" x14ac:dyDescent="0.3">
      <c r="A3837" t="str">
        <f>IF(C3837="","","Allievo "&amp;COUNTIF($C$2:C3837,C3837))</f>
        <v/>
      </c>
      <c r="H3837" s="3"/>
    </row>
    <row r="3838" spans="1:8" x14ac:dyDescent="0.3">
      <c r="A3838" t="str">
        <f>IF(C3838="","","Allievo "&amp;COUNTIF($C$2:C3838,C3838))</f>
        <v/>
      </c>
      <c r="H3838" s="3"/>
    </row>
    <row r="3839" spans="1:8" x14ac:dyDescent="0.3">
      <c r="A3839" t="str">
        <f>IF(C3839="","","Allievo "&amp;COUNTIF($C$2:C3839,C3839))</f>
        <v/>
      </c>
      <c r="H3839" s="3"/>
    </row>
    <row r="3840" spans="1:8" x14ac:dyDescent="0.3">
      <c r="A3840" t="str">
        <f>IF(C3840="","","Allievo "&amp;COUNTIF($C$2:C3840,C3840))</f>
        <v/>
      </c>
      <c r="H3840" s="3"/>
    </row>
    <row r="3841" spans="1:8" x14ac:dyDescent="0.3">
      <c r="A3841" t="str">
        <f>IF(C3841="","","Allievo "&amp;COUNTIF($C$2:C3841,C3841))</f>
        <v/>
      </c>
      <c r="H3841" s="3"/>
    </row>
    <row r="3842" spans="1:8" x14ac:dyDescent="0.3">
      <c r="A3842" t="str">
        <f>IF(C3842="","","Allievo "&amp;COUNTIF($C$2:C3842,C3842))</f>
        <v/>
      </c>
      <c r="H3842" s="3"/>
    </row>
    <row r="3843" spans="1:8" x14ac:dyDescent="0.3">
      <c r="A3843" t="str">
        <f>IF(C3843="","","Allievo "&amp;COUNTIF($C$2:C3843,C3843))</f>
        <v/>
      </c>
      <c r="H3843" s="3"/>
    </row>
    <row r="3844" spans="1:8" x14ac:dyDescent="0.3">
      <c r="A3844" t="str">
        <f>IF(C3844="","","Allievo "&amp;COUNTIF($C$2:C3844,C3844))</f>
        <v/>
      </c>
      <c r="H3844" s="3"/>
    </row>
    <row r="3845" spans="1:8" x14ac:dyDescent="0.3">
      <c r="A3845" t="str">
        <f>IF(C3845="","","Allievo "&amp;COUNTIF($C$2:C3845,C3845))</f>
        <v/>
      </c>
      <c r="H3845" s="3"/>
    </row>
    <row r="3846" spans="1:8" x14ac:dyDescent="0.3">
      <c r="A3846" t="str">
        <f>IF(C3846="","","Allievo "&amp;COUNTIF($C$2:C3846,C3846))</f>
        <v/>
      </c>
      <c r="H3846" s="3"/>
    </row>
    <row r="3847" spans="1:8" x14ac:dyDescent="0.3">
      <c r="A3847" t="str">
        <f>IF(C3847="","","Allievo "&amp;COUNTIF($C$2:C3847,C3847))</f>
        <v/>
      </c>
      <c r="H3847" s="3"/>
    </row>
    <row r="3848" spans="1:8" x14ac:dyDescent="0.3">
      <c r="A3848" t="str">
        <f>IF(C3848="","","Allievo "&amp;COUNTIF($C$2:C3848,C3848))</f>
        <v/>
      </c>
      <c r="H3848" s="3"/>
    </row>
    <row r="3849" spans="1:8" x14ac:dyDescent="0.3">
      <c r="A3849" t="str">
        <f>IF(C3849="","","Allievo "&amp;COUNTIF($C$2:C3849,C3849))</f>
        <v/>
      </c>
      <c r="H3849" s="3"/>
    </row>
    <row r="3850" spans="1:8" x14ac:dyDescent="0.3">
      <c r="A3850" t="str">
        <f>IF(C3850="","","Allievo "&amp;COUNTIF($C$2:C3850,C3850))</f>
        <v/>
      </c>
      <c r="H3850" s="3"/>
    </row>
    <row r="3851" spans="1:8" x14ac:dyDescent="0.3">
      <c r="A3851" t="str">
        <f>IF(C3851="","","Allievo "&amp;COUNTIF($C$2:C3851,C3851))</f>
        <v/>
      </c>
      <c r="H3851" s="3"/>
    </row>
    <row r="3852" spans="1:8" x14ac:dyDescent="0.3">
      <c r="A3852" t="str">
        <f>IF(C3852="","","Allievo "&amp;COUNTIF($C$2:C3852,C3852))</f>
        <v/>
      </c>
      <c r="H3852" s="3"/>
    </row>
    <row r="3853" spans="1:8" x14ac:dyDescent="0.3">
      <c r="A3853" t="str">
        <f>IF(C3853="","","Allievo "&amp;COUNTIF($C$2:C3853,C3853))</f>
        <v/>
      </c>
      <c r="H3853" s="3"/>
    </row>
    <row r="3854" spans="1:8" x14ac:dyDescent="0.3">
      <c r="A3854" t="str">
        <f>IF(C3854="","","Allievo "&amp;COUNTIF($C$2:C3854,C3854))</f>
        <v/>
      </c>
      <c r="H3854" s="3"/>
    </row>
    <row r="3855" spans="1:8" x14ac:dyDescent="0.3">
      <c r="A3855" t="str">
        <f>IF(C3855="","","Allievo "&amp;COUNTIF($C$2:C3855,C3855))</f>
        <v/>
      </c>
      <c r="H3855" s="3"/>
    </row>
    <row r="3856" spans="1:8" x14ac:dyDescent="0.3">
      <c r="A3856" t="str">
        <f>IF(C3856="","","Allievo "&amp;COUNTIF($C$2:C3856,C3856))</f>
        <v/>
      </c>
      <c r="H3856" s="3"/>
    </row>
    <row r="3857" spans="1:8" x14ac:dyDescent="0.3">
      <c r="A3857" t="str">
        <f>IF(C3857="","","Allievo "&amp;COUNTIF($C$2:C3857,C3857))</f>
        <v/>
      </c>
      <c r="H3857" s="3"/>
    </row>
    <row r="3858" spans="1:8" x14ac:dyDescent="0.3">
      <c r="A3858" t="str">
        <f>IF(C3858="","","Allievo "&amp;COUNTIF($C$2:C3858,C3858))</f>
        <v/>
      </c>
      <c r="H3858" s="3"/>
    </row>
    <row r="3859" spans="1:8" x14ac:dyDescent="0.3">
      <c r="A3859" t="str">
        <f>IF(C3859="","","Allievo "&amp;COUNTIF($C$2:C3859,C3859))</f>
        <v/>
      </c>
      <c r="H3859" s="3"/>
    </row>
    <row r="3860" spans="1:8" x14ac:dyDescent="0.3">
      <c r="A3860" t="str">
        <f>IF(C3860="","","Allievo "&amp;COUNTIF($C$2:C3860,C3860))</f>
        <v/>
      </c>
      <c r="H3860" s="3"/>
    </row>
    <row r="3861" spans="1:8" x14ac:dyDescent="0.3">
      <c r="A3861" t="str">
        <f>IF(C3861="","","Allievo "&amp;COUNTIF($C$2:C3861,C3861))</f>
        <v/>
      </c>
      <c r="H3861" s="3"/>
    </row>
    <row r="3862" spans="1:8" x14ac:dyDescent="0.3">
      <c r="A3862" t="str">
        <f>IF(C3862="","","Allievo "&amp;COUNTIF($C$2:C3862,C3862))</f>
        <v/>
      </c>
      <c r="H3862" s="3"/>
    </row>
    <row r="3863" spans="1:8" x14ac:dyDescent="0.3">
      <c r="A3863" t="str">
        <f>IF(C3863="","","Allievo "&amp;COUNTIF($C$2:C3863,C3863))</f>
        <v/>
      </c>
      <c r="H3863" s="3"/>
    </row>
    <row r="3864" spans="1:8" x14ac:dyDescent="0.3">
      <c r="A3864" t="str">
        <f>IF(C3864="","","Allievo "&amp;COUNTIF($C$2:C3864,C3864))</f>
        <v/>
      </c>
      <c r="H3864" s="3"/>
    </row>
    <row r="3865" spans="1:8" x14ac:dyDescent="0.3">
      <c r="A3865" t="str">
        <f>IF(C3865="","","Allievo "&amp;COUNTIF($C$2:C3865,C3865))</f>
        <v/>
      </c>
      <c r="H3865" s="3"/>
    </row>
    <row r="3866" spans="1:8" x14ac:dyDescent="0.3">
      <c r="A3866" t="str">
        <f>IF(C3866="","","Allievo "&amp;COUNTIF($C$2:C3866,C3866))</f>
        <v/>
      </c>
      <c r="H3866" s="3"/>
    </row>
    <row r="3867" spans="1:8" x14ac:dyDescent="0.3">
      <c r="A3867" t="str">
        <f>IF(C3867="","","Allievo "&amp;COUNTIF($C$2:C3867,C3867))</f>
        <v/>
      </c>
      <c r="H3867" s="3"/>
    </row>
    <row r="3868" spans="1:8" x14ac:dyDescent="0.3">
      <c r="A3868" t="str">
        <f>IF(C3868="","","Allievo "&amp;COUNTIF($C$2:C3868,C3868))</f>
        <v/>
      </c>
      <c r="H3868" s="3"/>
    </row>
    <row r="3869" spans="1:8" x14ac:dyDescent="0.3">
      <c r="A3869" t="str">
        <f>IF(C3869="","","Allievo "&amp;COUNTIF($C$2:C3869,C3869))</f>
        <v/>
      </c>
      <c r="H3869" s="3"/>
    </row>
    <row r="3870" spans="1:8" x14ac:dyDescent="0.3">
      <c r="A3870" t="str">
        <f>IF(C3870="","","Allievo "&amp;COUNTIF($C$2:C3870,C3870))</f>
        <v/>
      </c>
      <c r="H3870" s="3"/>
    </row>
    <row r="3871" spans="1:8" x14ac:dyDescent="0.3">
      <c r="A3871" t="str">
        <f>IF(C3871="","","Allievo "&amp;COUNTIF($C$2:C3871,C3871))</f>
        <v/>
      </c>
      <c r="H3871" s="3"/>
    </row>
    <row r="3872" spans="1:8" x14ac:dyDescent="0.3">
      <c r="A3872" t="str">
        <f>IF(C3872="","","Allievo "&amp;COUNTIF($C$2:C3872,C3872))</f>
        <v/>
      </c>
      <c r="H3872" s="3"/>
    </row>
    <row r="3873" spans="1:8" x14ac:dyDescent="0.3">
      <c r="A3873" t="str">
        <f>IF(C3873="","","Allievo "&amp;COUNTIF($C$2:C3873,C3873))</f>
        <v/>
      </c>
      <c r="H3873" s="3"/>
    </row>
    <row r="3874" spans="1:8" x14ac:dyDescent="0.3">
      <c r="A3874" t="str">
        <f>IF(C3874="","","Allievo "&amp;COUNTIF($C$2:C3874,C3874))</f>
        <v/>
      </c>
      <c r="H3874" s="3"/>
    </row>
    <row r="3875" spans="1:8" x14ac:dyDescent="0.3">
      <c r="A3875" t="str">
        <f>IF(C3875="","","Allievo "&amp;COUNTIF($C$2:C3875,C3875))</f>
        <v/>
      </c>
      <c r="H3875" s="3"/>
    </row>
    <row r="3876" spans="1:8" x14ac:dyDescent="0.3">
      <c r="A3876" t="str">
        <f>IF(C3876="","","Allievo "&amp;COUNTIF($C$2:C3876,C3876))</f>
        <v/>
      </c>
      <c r="H3876" s="3"/>
    </row>
    <row r="3877" spans="1:8" x14ac:dyDescent="0.3">
      <c r="A3877" t="str">
        <f>IF(C3877="","","Allievo "&amp;COUNTIF($C$2:C3877,C3877))</f>
        <v/>
      </c>
      <c r="H3877" s="3"/>
    </row>
    <row r="3878" spans="1:8" x14ac:dyDescent="0.3">
      <c r="A3878" t="str">
        <f>IF(C3878="","","Allievo "&amp;COUNTIF($C$2:C3878,C3878))</f>
        <v/>
      </c>
      <c r="H3878" s="3"/>
    </row>
    <row r="3879" spans="1:8" x14ac:dyDescent="0.3">
      <c r="A3879" t="str">
        <f>IF(C3879="","","Allievo "&amp;COUNTIF($C$2:C3879,C3879))</f>
        <v/>
      </c>
      <c r="H3879" s="3"/>
    </row>
    <row r="3880" spans="1:8" x14ac:dyDescent="0.3">
      <c r="A3880" t="str">
        <f>IF(C3880="","","Allievo "&amp;COUNTIF($C$2:C3880,C3880))</f>
        <v/>
      </c>
      <c r="H3880" s="3"/>
    </row>
    <row r="3881" spans="1:8" x14ac:dyDescent="0.3">
      <c r="A3881" t="str">
        <f>IF(C3881="","","Allievo "&amp;COUNTIF($C$2:C3881,C3881))</f>
        <v/>
      </c>
      <c r="H3881" s="3"/>
    </row>
    <row r="3882" spans="1:8" x14ac:dyDescent="0.3">
      <c r="A3882" t="str">
        <f>IF(C3882="","","Allievo "&amp;COUNTIF($C$2:C3882,C3882))</f>
        <v/>
      </c>
      <c r="H3882" s="3"/>
    </row>
    <row r="3883" spans="1:8" x14ac:dyDescent="0.3">
      <c r="A3883" t="str">
        <f>IF(C3883="","","Allievo "&amp;COUNTIF($C$2:C3883,C3883))</f>
        <v/>
      </c>
      <c r="H3883" s="3"/>
    </row>
    <row r="3884" spans="1:8" x14ac:dyDescent="0.3">
      <c r="A3884" t="str">
        <f>IF(C3884="","","Allievo "&amp;COUNTIF($C$2:C3884,C3884))</f>
        <v/>
      </c>
      <c r="H3884" s="3"/>
    </row>
    <row r="3885" spans="1:8" x14ac:dyDescent="0.3">
      <c r="A3885" t="str">
        <f>IF(C3885="","","Allievo "&amp;COUNTIF($C$2:C3885,C3885))</f>
        <v/>
      </c>
      <c r="H3885" s="3"/>
    </row>
    <row r="3886" spans="1:8" x14ac:dyDescent="0.3">
      <c r="A3886" t="str">
        <f>IF(C3886="","","Allievo "&amp;COUNTIF($C$2:C3886,C3886))</f>
        <v/>
      </c>
      <c r="H3886" s="3"/>
    </row>
    <row r="3887" spans="1:8" x14ac:dyDescent="0.3">
      <c r="A3887" t="str">
        <f>IF(C3887="","","Allievo "&amp;COUNTIF($C$2:C3887,C3887))</f>
        <v/>
      </c>
      <c r="H3887" s="3"/>
    </row>
    <row r="3888" spans="1:8" x14ac:dyDescent="0.3">
      <c r="A3888" t="str">
        <f>IF(C3888="","","Allievo "&amp;COUNTIF($C$2:C3888,C3888))</f>
        <v/>
      </c>
      <c r="H3888" s="3"/>
    </row>
    <row r="3889" spans="1:8" x14ac:dyDescent="0.3">
      <c r="A3889" t="str">
        <f>IF(C3889="","","Allievo "&amp;COUNTIF($C$2:C3889,C3889))</f>
        <v/>
      </c>
      <c r="H3889" s="3"/>
    </row>
    <row r="3890" spans="1:8" x14ac:dyDescent="0.3">
      <c r="A3890" t="str">
        <f>IF(C3890="","","Allievo "&amp;COUNTIF($C$2:C3890,C3890))</f>
        <v/>
      </c>
      <c r="H3890" s="3"/>
    </row>
    <row r="3891" spans="1:8" x14ac:dyDescent="0.3">
      <c r="A3891" t="str">
        <f>IF(C3891="","","Allievo "&amp;COUNTIF($C$2:C3891,C3891))</f>
        <v/>
      </c>
      <c r="H3891" s="3"/>
    </row>
    <row r="3892" spans="1:8" x14ac:dyDescent="0.3">
      <c r="A3892" t="str">
        <f>IF(C3892="","","Allievo "&amp;COUNTIF($C$2:C3892,C3892))</f>
        <v/>
      </c>
      <c r="H3892" s="3"/>
    </row>
    <row r="3893" spans="1:8" x14ac:dyDescent="0.3">
      <c r="A3893" t="str">
        <f>IF(C3893="","","Allievo "&amp;COUNTIF($C$2:C3893,C3893))</f>
        <v/>
      </c>
      <c r="H3893" s="3"/>
    </row>
    <row r="3894" spans="1:8" x14ac:dyDescent="0.3">
      <c r="A3894" t="str">
        <f>IF(C3894="","","Allievo "&amp;COUNTIF($C$2:C3894,C3894))</f>
        <v/>
      </c>
      <c r="H3894" s="3"/>
    </row>
    <row r="3895" spans="1:8" x14ac:dyDescent="0.3">
      <c r="A3895" t="str">
        <f>IF(C3895="","","Allievo "&amp;COUNTIF($C$2:C3895,C3895))</f>
        <v/>
      </c>
      <c r="H3895" s="3"/>
    </row>
    <row r="3896" spans="1:8" x14ac:dyDescent="0.3">
      <c r="A3896" t="str">
        <f>IF(C3896="","","Allievo "&amp;COUNTIF($C$2:C3896,C3896))</f>
        <v/>
      </c>
      <c r="H3896" s="3"/>
    </row>
    <row r="3897" spans="1:8" x14ac:dyDescent="0.3">
      <c r="A3897" t="str">
        <f>IF(C3897="","","Allievo "&amp;COUNTIF($C$2:C3897,C3897))</f>
        <v/>
      </c>
      <c r="H3897" s="3"/>
    </row>
    <row r="3898" spans="1:8" x14ac:dyDescent="0.3">
      <c r="A3898" t="str">
        <f>IF(C3898="","","Allievo "&amp;COUNTIF($C$2:C3898,C3898))</f>
        <v/>
      </c>
      <c r="H3898" s="3"/>
    </row>
    <row r="3899" spans="1:8" x14ac:dyDescent="0.3">
      <c r="A3899" t="str">
        <f>IF(C3899="","","Allievo "&amp;COUNTIF($C$2:C3899,C3899))</f>
        <v/>
      </c>
      <c r="H3899" s="3"/>
    </row>
    <row r="3900" spans="1:8" x14ac:dyDescent="0.3">
      <c r="A3900" t="str">
        <f>IF(C3900="","","Allievo "&amp;COUNTIF($C$2:C3900,C3900))</f>
        <v/>
      </c>
      <c r="H3900" s="3"/>
    </row>
    <row r="3901" spans="1:8" x14ac:dyDescent="0.3">
      <c r="A3901" t="str">
        <f>IF(C3901="","","Allievo "&amp;COUNTIF($C$2:C3901,C3901))</f>
        <v/>
      </c>
      <c r="H3901" s="3"/>
    </row>
    <row r="3902" spans="1:8" x14ac:dyDescent="0.3">
      <c r="A3902" t="str">
        <f>IF(C3902="","","Allievo "&amp;COUNTIF($C$2:C3902,C3902))</f>
        <v/>
      </c>
      <c r="H3902" s="3"/>
    </row>
    <row r="3903" spans="1:8" x14ac:dyDescent="0.3">
      <c r="A3903" t="str">
        <f>IF(C3903="","","Allievo "&amp;COUNTIF($C$2:C3903,C3903))</f>
        <v/>
      </c>
      <c r="H3903" s="3"/>
    </row>
    <row r="3904" spans="1:8" x14ac:dyDescent="0.3">
      <c r="A3904" t="str">
        <f>IF(C3904="","","Allievo "&amp;COUNTIF($C$2:C3904,C3904))</f>
        <v/>
      </c>
      <c r="H3904" s="3"/>
    </row>
    <row r="3905" spans="1:8" x14ac:dyDescent="0.3">
      <c r="A3905" t="str">
        <f>IF(C3905="","","Allievo "&amp;COUNTIF($C$2:C3905,C3905))</f>
        <v/>
      </c>
      <c r="H3905" s="3"/>
    </row>
    <row r="3906" spans="1:8" x14ac:dyDescent="0.3">
      <c r="A3906" t="str">
        <f>IF(C3906="","","Allievo "&amp;COUNTIF($C$2:C3906,C3906))</f>
        <v/>
      </c>
      <c r="H3906" s="3"/>
    </row>
    <row r="3907" spans="1:8" x14ac:dyDescent="0.3">
      <c r="A3907" t="str">
        <f>IF(C3907="","","Allievo "&amp;COUNTIF($C$2:C3907,C3907))</f>
        <v/>
      </c>
      <c r="H3907" s="3"/>
    </row>
    <row r="3908" spans="1:8" x14ac:dyDescent="0.3">
      <c r="A3908" t="str">
        <f>IF(C3908="","","Allievo "&amp;COUNTIF($C$2:C3908,C3908))</f>
        <v/>
      </c>
      <c r="H3908" s="3"/>
    </row>
    <row r="3909" spans="1:8" x14ac:dyDescent="0.3">
      <c r="A3909" t="str">
        <f>IF(C3909="","","Allievo "&amp;COUNTIF($C$2:C3909,C3909))</f>
        <v/>
      </c>
      <c r="H3909" s="3"/>
    </row>
    <row r="3910" spans="1:8" x14ac:dyDescent="0.3">
      <c r="A3910" t="str">
        <f>IF(C3910="","","Allievo "&amp;COUNTIF($C$2:C3910,C3910))</f>
        <v/>
      </c>
      <c r="H3910" s="3"/>
    </row>
    <row r="3911" spans="1:8" x14ac:dyDescent="0.3">
      <c r="A3911" t="str">
        <f>IF(C3911="","","Allievo "&amp;COUNTIF($C$2:C3911,C3911))</f>
        <v/>
      </c>
      <c r="H3911" s="3"/>
    </row>
    <row r="3912" spans="1:8" x14ac:dyDescent="0.3">
      <c r="A3912" t="str">
        <f>IF(C3912="","","Allievo "&amp;COUNTIF($C$2:C3912,C3912))</f>
        <v/>
      </c>
      <c r="H3912" s="3"/>
    </row>
    <row r="3913" spans="1:8" x14ac:dyDescent="0.3">
      <c r="A3913" t="str">
        <f>IF(C3913="","","Allievo "&amp;COUNTIF($C$2:C3913,C3913))</f>
        <v/>
      </c>
      <c r="H3913" s="3"/>
    </row>
    <row r="3914" spans="1:8" x14ac:dyDescent="0.3">
      <c r="A3914" t="str">
        <f>IF(C3914="","","Allievo "&amp;COUNTIF($C$2:C3914,C3914))</f>
        <v/>
      </c>
      <c r="H3914" s="3"/>
    </row>
    <row r="3915" spans="1:8" x14ac:dyDescent="0.3">
      <c r="A3915" t="str">
        <f>IF(C3915="","","Allievo "&amp;COUNTIF($C$2:C3915,C3915))</f>
        <v/>
      </c>
      <c r="H3915" s="3"/>
    </row>
    <row r="3916" spans="1:8" x14ac:dyDescent="0.3">
      <c r="A3916" t="str">
        <f>IF(C3916="","","Allievo "&amp;COUNTIF($C$2:C3916,C3916))</f>
        <v/>
      </c>
      <c r="H3916" s="3"/>
    </row>
    <row r="3917" spans="1:8" x14ac:dyDescent="0.3">
      <c r="A3917" t="str">
        <f>IF(C3917="","","Allievo "&amp;COUNTIF($C$2:C3917,C3917))</f>
        <v/>
      </c>
      <c r="H3917" s="3"/>
    </row>
    <row r="3918" spans="1:8" x14ac:dyDescent="0.3">
      <c r="A3918" t="str">
        <f>IF(C3918="","","Allievo "&amp;COUNTIF($C$2:C3918,C3918))</f>
        <v/>
      </c>
      <c r="H3918" s="3"/>
    </row>
    <row r="3919" spans="1:8" x14ac:dyDescent="0.3">
      <c r="A3919" t="str">
        <f>IF(C3919="","","Allievo "&amp;COUNTIF($C$2:C3919,C3919))</f>
        <v/>
      </c>
      <c r="H3919" s="3"/>
    </row>
    <row r="3920" spans="1:8" x14ac:dyDescent="0.3">
      <c r="A3920" t="str">
        <f>IF(C3920="","","Allievo "&amp;COUNTIF($C$2:C3920,C3920))</f>
        <v/>
      </c>
      <c r="H3920" s="3"/>
    </row>
    <row r="3921" spans="1:8" x14ac:dyDescent="0.3">
      <c r="A3921" t="str">
        <f>IF(C3921="","","Allievo "&amp;COUNTIF($C$2:C3921,C3921))</f>
        <v/>
      </c>
      <c r="H3921" s="3"/>
    </row>
    <row r="3922" spans="1:8" x14ac:dyDescent="0.3">
      <c r="A3922" t="str">
        <f>IF(C3922="","","Allievo "&amp;COUNTIF($C$2:C3922,C3922))</f>
        <v/>
      </c>
      <c r="H3922" s="3"/>
    </row>
    <row r="3923" spans="1:8" x14ac:dyDescent="0.3">
      <c r="A3923" t="str">
        <f>IF(C3923="","","Allievo "&amp;COUNTIF($C$2:C3923,C3923))</f>
        <v/>
      </c>
      <c r="H3923" s="3"/>
    </row>
    <row r="3924" spans="1:8" x14ac:dyDescent="0.3">
      <c r="A3924" t="str">
        <f>IF(C3924="","","Allievo "&amp;COUNTIF($C$2:C3924,C3924))</f>
        <v/>
      </c>
      <c r="H3924" s="3"/>
    </row>
    <row r="3925" spans="1:8" x14ac:dyDescent="0.3">
      <c r="A3925" t="str">
        <f>IF(C3925="","","Allievo "&amp;COUNTIF($C$2:C3925,C3925))</f>
        <v/>
      </c>
      <c r="H3925" s="3"/>
    </row>
    <row r="3926" spans="1:8" x14ac:dyDescent="0.3">
      <c r="A3926" t="str">
        <f>IF(C3926="","","Allievo "&amp;COUNTIF($C$2:C3926,C3926))</f>
        <v/>
      </c>
      <c r="H3926" s="3"/>
    </row>
    <row r="3927" spans="1:8" x14ac:dyDescent="0.3">
      <c r="A3927" t="str">
        <f>IF(C3927="","","Allievo "&amp;COUNTIF($C$2:C3927,C3927))</f>
        <v/>
      </c>
      <c r="H3927" s="3"/>
    </row>
    <row r="3928" spans="1:8" x14ac:dyDescent="0.3">
      <c r="A3928" t="str">
        <f>IF(C3928="","","Allievo "&amp;COUNTIF($C$2:C3928,C3928))</f>
        <v/>
      </c>
      <c r="H3928" s="3"/>
    </row>
    <row r="3929" spans="1:8" x14ac:dyDescent="0.3">
      <c r="A3929" t="str">
        <f>IF(C3929="","","Allievo "&amp;COUNTIF($C$2:C3929,C3929))</f>
        <v/>
      </c>
      <c r="H3929" s="3"/>
    </row>
    <row r="3930" spans="1:8" x14ac:dyDescent="0.3">
      <c r="A3930" t="str">
        <f>IF(C3930="","","Allievo "&amp;COUNTIF($C$2:C3930,C3930))</f>
        <v/>
      </c>
      <c r="H3930" s="3"/>
    </row>
    <row r="3931" spans="1:8" x14ac:dyDescent="0.3">
      <c r="A3931" t="str">
        <f>IF(C3931="","","Allievo "&amp;COUNTIF($C$2:C3931,C3931))</f>
        <v/>
      </c>
      <c r="H3931" s="3"/>
    </row>
    <row r="3932" spans="1:8" x14ac:dyDescent="0.3">
      <c r="A3932" t="str">
        <f>IF(C3932="","","Allievo "&amp;COUNTIF($C$2:C3932,C3932))</f>
        <v/>
      </c>
      <c r="H3932" s="3"/>
    </row>
    <row r="3933" spans="1:8" x14ac:dyDescent="0.3">
      <c r="A3933" t="str">
        <f>IF(C3933="","","Allievo "&amp;COUNTIF($C$2:C3933,C3933))</f>
        <v/>
      </c>
      <c r="H3933" s="3"/>
    </row>
    <row r="3934" spans="1:8" x14ac:dyDescent="0.3">
      <c r="A3934" t="str">
        <f>IF(C3934="","","Allievo "&amp;COUNTIF($C$2:C3934,C3934))</f>
        <v/>
      </c>
      <c r="H3934" s="3"/>
    </row>
    <row r="3935" spans="1:8" x14ac:dyDescent="0.3">
      <c r="A3935" t="str">
        <f>IF(C3935="","","Allievo "&amp;COUNTIF($C$2:C3935,C3935))</f>
        <v/>
      </c>
      <c r="H3935" s="3"/>
    </row>
    <row r="3936" spans="1:8" x14ac:dyDescent="0.3">
      <c r="A3936" t="str">
        <f>IF(C3936="","","Allievo "&amp;COUNTIF($C$2:C3936,C3936))</f>
        <v/>
      </c>
      <c r="H3936" s="3"/>
    </row>
    <row r="3937" spans="1:8" x14ac:dyDescent="0.3">
      <c r="A3937" t="str">
        <f>IF(C3937="","","Allievo "&amp;COUNTIF($C$2:C3937,C3937))</f>
        <v/>
      </c>
      <c r="H3937" s="3"/>
    </row>
    <row r="3938" spans="1:8" x14ac:dyDescent="0.3">
      <c r="A3938" t="str">
        <f>IF(C3938="","","Allievo "&amp;COUNTIF($C$2:C3938,C3938))</f>
        <v/>
      </c>
      <c r="H3938" s="3"/>
    </row>
    <row r="3939" spans="1:8" x14ac:dyDescent="0.3">
      <c r="A3939" t="str">
        <f>IF(C3939="","","Allievo "&amp;COUNTIF($C$2:C3939,C3939))</f>
        <v/>
      </c>
      <c r="H3939" s="3"/>
    </row>
    <row r="3940" spans="1:8" x14ac:dyDescent="0.3">
      <c r="A3940" t="str">
        <f>IF(C3940="","","Allievo "&amp;COUNTIF($C$2:C3940,C3940))</f>
        <v/>
      </c>
      <c r="H3940" s="3"/>
    </row>
    <row r="3941" spans="1:8" x14ac:dyDescent="0.3">
      <c r="A3941" t="str">
        <f>IF(C3941="","","Allievo "&amp;COUNTIF($C$2:C3941,C3941))</f>
        <v/>
      </c>
      <c r="H3941" s="3"/>
    </row>
    <row r="3942" spans="1:8" x14ac:dyDescent="0.3">
      <c r="A3942" t="str">
        <f>IF(C3942="","","Allievo "&amp;COUNTIF($C$2:C3942,C3942))</f>
        <v/>
      </c>
      <c r="H3942" s="3"/>
    </row>
    <row r="3943" spans="1:8" x14ac:dyDescent="0.3">
      <c r="A3943" t="str">
        <f>IF(C3943="","","Allievo "&amp;COUNTIF($C$2:C3943,C3943))</f>
        <v/>
      </c>
      <c r="H3943" s="3"/>
    </row>
    <row r="3944" spans="1:8" x14ac:dyDescent="0.3">
      <c r="A3944" t="str">
        <f>IF(C3944="","","Allievo "&amp;COUNTIF($C$2:C3944,C3944))</f>
        <v/>
      </c>
      <c r="H3944" s="3"/>
    </row>
    <row r="3945" spans="1:8" x14ac:dyDescent="0.3">
      <c r="A3945" t="str">
        <f>IF(C3945="","","Allievo "&amp;COUNTIF($C$2:C3945,C3945))</f>
        <v/>
      </c>
      <c r="H3945" s="3"/>
    </row>
    <row r="3946" spans="1:8" x14ac:dyDescent="0.3">
      <c r="A3946" t="str">
        <f>IF(C3946="","","Allievo "&amp;COUNTIF($C$2:C3946,C3946))</f>
        <v/>
      </c>
      <c r="H3946" s="3"/>
    </row>
    <row r="3947" spans="1:8" x14ac:dyDescent="0.3">
      <c r="A3947" t="str">
        <f>IF(C3947="","","Allievo "&amp;COUNTIF($C$2:C3947,C3947))</f>
        <v/>
      </c>
      <c r="H3947" s="3"/>
    </row>
    <row r="3948" spans="1:8" x14ac:dyDescent="0.3">
      <c r="A3948" t="str">
        <f>IF(C3948="","","Allievo "&amp;COUNTIF($C$2:C3948,C3948))</f>
        <v/>
      </c>
      <c r="H3948" s="3"/>
    </row>
    <row r="3949" spans="1:8" x14ac:dyDescent="0.3">
      <c r="A3949" t="str">
        <f>IF(C3949="","","Allievo "&amp;COUNTIF($C$2:C3949,C3949))</f>
        <v/>
      </c>
      <c r="H3949" s="3"/>
    </row>
    <row r="3950" spans="1:8" x14ac:dyDescent="0.3">
      <c r="A3950" t="str">
        <f>IF(C3950="","","Allievo "&amp;COUNTIF($C$2:C3950,C3950))</f>
        <v/>
      </c>
      <c r="H3950" s="3"/>
    </row>
    <row r="3951" spans="1:8" x14ac:dyDescent="0.3">
      <c r="A3951" t="str">
        <f>IF(C3951="","","Allievo "&amp;COUNTIF($C$2:C3951,C3951))</f>
        <v/>
      </c>
      <c r="H3951" s="3"/>
    </row>
    <row r="3952" spans="1:8" x14ac:dyDescent="0.3">
      <c r="A3952" t="str">
        <f>IF(C3952="","","Allievo "&amp;COUNTIF($C$2:C3952,C3952))</f>
        <v/>
      </c>
      <c r="H3952" s="3"/>
    </row>
    <row r="3953" spans="1:8" x14ac:dyDescent="0.3">
      <c r="A3953" t="str">
        <f>IF(C3953="","","Allievo "&amp;COUNTIF($C$2:C3953,C3953))</f>
        <v/>
      </c>
      <c r="H3953" s="3"/>
    </row>
    <row r="3954" spans="1:8" x14ac:dyDescent="0.3">
      <c r="A3954" t="str">
        <f>IF(C3954="","","Allievo "&amp;COUNTIF($C$2:C3954,C3954))</f>
        <v/>
      </c>
      <c r="H3954" s="3"/>
    </row>
    <row r="3955" spans="1:8" x14ac:dyDescent="0.3">
      <c r="A3955" t="str">
        <f>IF(C3955="","","Allievo "&amp;COUNTIF($C$2:C3955,C3955))</f>
        <v/>
      </c>
      <c r="H3955" s="3"/>
    </row>
    <row r="3956" spans="1:8" x14ac:dyDescent="0.3">
      <c r="A3956" t="str">
        <f>IF(C3956="","","Allievo "&amp;COUNTIF($C$2:C3956,C3956))</f>
        <v/>
      </c>
      <c r="H3956" s="3"/>
    </row>
    <row r="3957" spans="1:8" x14ac:dyDescent="0.3">
      <c r="A3957" t="str">
        <f>IF(C3957="","","Allievo "&amp;COUNTIF($C$2:C3957,C3957))</f>
        <v/>
      </c>
      <c r="H3957" s="3"/>
    </row>
    <row r="3958" spans="1:8" x14ac:dyDescent="0.3">
      <c r="A3958" t="str">
        <f>IF(C3958="","","Allievo "&amp;COUNTIF($C$2:C3958,C3958))</f>
        <v/>
      </c>
      <c r="H3958" s="3"/>
    </row>
    <row r="3959" spans="1:8" x14ac:dyDescent="0.3">
      <c r="A3959" t="str">
        <f>IF(C3959="","","Allievo "&amp;COUNTIF($C$2:C3959,C3959))</f>
        <v/>
      </c>
      <c r="H3959" s="3"/>
    </row>
    <row r="3960" spans="1:8" x14ac:dyDescent="0.3">
      <c r="A3960" t="str">
        <f>IF(C3960="","","Allievo "&amp;COUNTIF($C$2:C3960,C3960))</f>
        <v/>
      </c>
      <c r="H3960" s="3"/>
    </row>
    <row r="3961" spans="1:8" x14ac:dyDescent="0.3">
      <c r="A3961" t="str">
        <f>IF(C3961="","","Allievo "&amp;COUNTIF($C$2:C3961,C3961))</f>
        <v/>
      </c>
      <c r="H3961" s="3"/>
    </row>
    <row r="3962" spans="1:8" x14ac:dyDescent="0.3">
      <c r="A3962" t="str">
        <f>IF(C3962="","","Allievo "&amp;COUNTIF($C$2:C3962,C3962))</f>
        <v/>
      </c>
      <c r="H3962" s="3"/>
    </row>
    <row r="3963" spans="1:8" x14ac:dyDescent="0.3">
      <c r="A3963" t="str">
        <f>IF(C3963="","","Allievo "&amp;COUNTIF($C$2:C3963,C3963))</f>
        <v/>
      </c>
      <c r="H3963" s="3"/>
    </row>
    <row r="3964" spans="1:8" x14ac:dyDescent="0.3">
      <c r="A3964" t="str">
        <f>IF(C3964="","","Allievo "&amp;COUNTIF($C$2:C3964,C3964))</f>
        <v/>
      </c>
      <c r="H3964" s="3"/>
    </row>
    <row r="3965" spans="1:8" x14ac:dyDescent="0.3">
      <c r="A3965" t="str">
        <f>IF(C3965="","","Allievo "&amp;COUNTIF($C$2:C3965,C3965))</f>
        <v/>
      </c>
      <c r="H3965" s="3"/>
    </row>
    <row r="3966" spans="1:8" x14ac:dyDescent="0.3">
      <c r="A3966" t="str">
        <f>IF(C3966="","","Allievo "&amp;COUNTIF($C$2:C3966,C3966))</f>
        <v/>
      </c>
      <c r="H3966" s="3"/>
    </row>
    <row r="3967" spans="1:8" x14ac:dyDescent="0.3">
      <c r="A3967" t="str">
        <f>IF(C3967="","","Allievo "&amp;COUNTIF($C$2:C3967,C3967))</f>
        <v/>
      </c>
      <c r="H3967" s="3"/>
    </row>
    <row r="3968" spans="1:8" x14ac:dyDescent="0.3">
      <c r="A3968" t="str">
        <f>IF(C3968="","","Allievo "&amp;COUNTIF($C$2:C3968,C3968))</f>
        <v/>
      </c>
      <c r="H3968" s="3"/>
    </row>
    <row r="3969" spans="1:8" x14ac:dyDescent="0.3">
      <c r="A3969" t="str">
        <f>IF(C3969="","","Allievo "&amp;COUNTIF($C$2:C3969,C3969))</f>
        <v/>
      </c>
      <c r="H3969" s="3"/>
    </row>
    <row r="3970" spans="1:8" x14ac:dyDescent="0.3">
      <c r="A3970" t="str">
        <f>IF(C3970="","","Allievo "&amp;COUNTIF($C$2:C3970,C3970))</f>
        <v/>
      </c>
      <c r="H3970" s="3"/>
    </row>
    <row r="3971" spans="1:8" x14ac:dyDescent="0.3">
      <c r="A3971" t="str">
        <f>IF(C3971="","","Allievo "&amp;COUNTIF($C$2:C3971,C3971))</f>
        <v/>
      </c>
      <c r="H3971" s="3"/>
    </row>
    <row r="3972" spans="1:8" x14ac:dyDescent="0.3">
      <c r="A3972" t="str">
        <f>IF(C3972="","","Allievo "&amp;COUNTIF($C$2:C3972,C3972))</f>
        <v/>
      </c>
      <c r="H3972" s="3"/>
    </row>
    <row r="3973" spans="1:8" x14ac:dyDescent="0.3">
      <c r="A3973" t="str">
        <f>IF(C3973="","","Allievo "&amp;COUNTIF($C$2:C3973,C3973))</f>
        <v/>
      </c>
      <c r="H3973" s="3"/>
    </row>
    <row r="3974" spans="1:8" x14ac:dyDescent="0.3">
      <c r="A3974" t="str">
        <f>IF(C3974="","","Allievo "&amp;COUNTIF($C$2:C3974,C3974))</f>
        <v/>
      </c>
      <c r="H3974" s="3"/>
    </row>
    <row r="3975" spans="1:8" x14ac:dyDescent="0.3">
      <c r="A3975" t="str">
        <f>IF(C3975="","","Allievo "&amp;COUNTIF($C$2:C3975,C3975))</f>
        <v/>
      </c>
      <c r="H3975" s="3"/>
    </row>
    <row r="3976" spans="1:8" x14ac:dyDescent="0.3">
      <c r="A3976" t="str">
        <f>IF(C3976="","","Allievo "&amp;COUNTIF($C$2:C3976,C3976))</f>
        <v/>
      </c>
      <c r="H3976" s="3"/>
    </row>
    <row r="3977" spans="1:8" x14ac:dyDescent="0.3">
      <c r="A3977" t="str">
        <f>IF(C3977="","","Allievo "&amp;COUNTIF($C$2:C3977,C3977))</f>
        <v/>
      </c>
      <c r="H3977" s="3"/>
    </row>
    <row r="3978" spans="1:8" x14ac:dyDescent="0.3">
      <c r="A3978" t="str">
        <f>IF(C3978="","","Allievo "&amp;COUNTIF($C$2:C3978,C3978))</f>
        <v/>
      </c>
      <c r="H3978" s="3"/>
    </row>
    <row r="3979" spans="1:8" x14ac:dyDescent="0.3">
      <c r="A3979" t="str">
        <f>IF(C3979="","","Allievo "&amp;COUNTIF($C$2:C3979,C3979))</f>
        <v/>
      </c>
      <c r="H3979" s="3"/>
    </row>
    <row r="3980" spans="1:8" x14ac:dyDescent="0.3">
      <c r="A3980" t="str">
        <f>IF(C3980="","","Allievo "&amp;COUNTIF($C$2:C3980,C3980))</f>
        <v/>
      </c>
      <c r="H3980" s="3"/>
    </row>
    <row r="3981" spans="1:8" x14ac:dyDescent="0.3">
      <c r="A3981" t="str">
        <f>IF(C3981="","","Allievo "&amp;COUNTIF($C$2:C3981,C3981))</f>
        <v/>
      </c>
      <c r="H3981" s="3"/>
    </row>
    <row r="3982" spans="1:8" x14ac:dyDescent="0.3">
      <c r="A3982" t="str">
        <f>IF(C3982="","","Allievo "&amp;COUNTIF($C$2:C3982,C3982))</f>
        <v/>
      </c>
      <c r="H3982" s="3"/>
    </row>
    <row r="3983" spans="1:8" x14ac:dyDescent="0.3">
      <c r="A3983" t="str">
        <f>IF(C3983="","","Allievo "&amp;COUNTIF($C$2:C3983,C3983))</f>
        <v/>
      </c>
      <c r="H3983" s="3"/>
    </row>
    <row r="3984" spans="1:8" x14ac:dyDescent="0.3">
      <c r="A3984" t="str">
        <f>IF(C3984="","","Allievo "&amp;COUNTIF($C$2:C3984,C3984))</f>
        <v/>
      </c>
      <c r="H3984" s="3"/>
    </row>
    <row r="3985" spans="1:8" x14ac:dyDescent="0.3">
      <c r="A3985" t="str">
        <f>IF(C3985="","","Allievo "&amp;COUNTIF($C$2:C3985,C3985))</f>
        <v/>
      </c>
      <c r="H3985" s="3"/>
    </row>
    <row r="3986" spans="1:8" x14ac:dyDescent="0.3">
      <c r="A3986" t="str">
        <f>IF(C3986="","","Allievo "&amp;COUNTIF($C$2:C3986,C3986))</f>
        <v/>
      </c>
      <c r="H3986" s="3"/>
    </row>
    <row r="3987" spans="1:8" x14ac:dyDescent="0.3">
      <c r="A3987" t="str">
        <f>IF(C3987="","","Allievo "&amp;COUNTIF($C$2:C3987,C3987))</f>
        <v/>
      </c>
      <c r="H3987" s="3"/>
    </row>
    <row r="3988" spans="1:8" x14ac:dyDescent="0.3">
      <c r="A3988" t="str">
        <f>IF(C3988="","","Allievo "&amp;COUNTIF($C$2:C3988,C3988))</f>
        <v/>
      </c>
      <c r="H3988" s="3"/>
    </row>
    <row r="3989" spans="1:8" x14ac:dyDescent="0.3">
      <c r="A3989" t="str">
        <f>IF(C3989="","","Allievo "&amp;COUNTIF($C$2:C3989,C3989))</f>
        <v/>
      </c>
      <c r="H3989" s="3"/>
    </row>
    <row r="3990" spans="1:8" x14ac:dyDescent="0.3">
      <c r="A3990" t="str">
        <f>IF(C3990="","","Allievo "&amp;COUNTIF($C$2:C3990,C3990))</f>
        <v/>
      </c>
      <c r="H3990" s="3"/>
    </row>
    <row r="3991" spans="1:8" x14ac:dyDescent="0.3">
      <c r="A3991" t="str">
        <f>IF(C3991="","","Allievo "&amp;COUNTIF($C$2:C3991,C3991))</f>
        <v/>
      </c>
      <c r="H3991" s="3"/>
    </row>
    <row r="3992" spans="1:8" x14ac:dyDescent="0.3">
      <c r="A3992" t="str">
        <f>IF(C3992="","","Allievo "&amp;COUNTIF($C$2:C3992,C3992))</f>
        <v/>
      </c>
      <c r="H3992" s="3"/>
    </row>
    <row r="3993" spans="1:8" x14ac:dyDescent="0.3">
      <c r="A3993" t="str">
        <f>IF(C3993="","","Allievo "&amp;COUNTIF($C$2:C3993,C3993))</f>
        <v/>
      </c>
      <c r="H3993" s="3"/>
    </row>
    <row r="3994" spans="1:8" x14ac:dyDescent="0.3">
      <c r="A3994" t="str">
        <f>IF(C3994="","","Allievo "&amp;COUNTIF($C$2:C3994,C3994))</f>
        <v/>
      </c>
      <c r="H3994" s="3"/>
    </row>
    <row r="3995" spans="1:8" x14ac:dyDescent="0.3">
      <c r="A3995" t="str">
        <f>IF(C3995="","","Allievo "&amp;COUNTIF($C$2:C3995,C3995))</f>
        <v/>
      </c>
      <c r="H3995" s="3"/>
    </row>
    <row r="3996" spans="1:8" x14ac:dyDescent="0.3">
      <c r="A3996" t="str">
        <f>IF(C3996="","","Allievo "&amp;COUNTIF($C$2:C3996,C3996))</f>
        <v/>
      </c>
      <c r="H3996" s="3"/>
    </row>
    <row r="3997" spans="1:8" x14ac:dyDescent="0.3">
      <c r="A3997" t="str">
        <f>IF(C3997="","","Allievo "&amp;COUNTIF($C$2:C3997,C3997))</f>
        <v/>
      </c>
      <c r="H3997" s="3"/>
    </row>
    <row r="3998" spans="1:8" x14ac:dyDescent="0.3">
      <c r="A3998" t="str">
        <f>IF(C3998="","","Allievo "&amp;COUNTIF($C$2:C3998,C3998))</f>
        <v/>
      </c>
      <c r="H3998" s="3"/>
    </row>
    <row r="3999" spans="1:8" x14ac:dyDescent="0.3">
      <c r="A3999" t="str">
        <f>IF(C3999="","","Allievo "&amp;COUNTIF($C$2:C3999,C3999))</f>
        <v/>
      </c>
      <c r="H3999" s="3"/>
    </row>
    <row r="4000" spans="1:8" x14ac:dyDescent="0.3">
      <c r="A4000" t="str">
        <f>IF(C4000="","","Allievo "&amp;COUNTIF($C$2:C4000,C4000))</f>
        <v/>
      </c>
      <c r="H4000" s="3"/>
    </row>
    <row r="4001" spans="1:8" x14ac:dyDescent="0.3">
      <c r="A4001" t="str">
        <f>IF(C4001="","","Allievo "&amp;COUNTIF($C$2:C4001,C4001))</f>
        <v/>
      </c>
      <c r="H4001" s="3"/>
    </row>
    <row r="4002" spans="1:8" x14ac:dyDescent="0.3">
      <c r="A4002" t="str">
        <f>IF(C4002="","","Allievo "&amp;COUNTIF($C$2:C4002,C4002))</f>
        <v/>
      </c>
      <c r="H4002" s="3"/>
    </row>
    <row r="4003" spans="1:8" x14ac:dyDescent="0.3">
      <c r="A4003" t="str">
        <f>IF(C4003="","","Allievo "&amp;COUNTIF($C$2:C4003,C4003))</f>
        <v/>
      </c>
      <c r="H4003" s="3"/>
    </row>
    <row r="4004" spans="1:8" x14ac:dyDescent="0.3">
      <c r="A4004" t="str">
        <f>IF(C4004="","","Allievo "&amp;COUNTIF($C$2:C4004,C4004))</f>
        <v/>
      </c>
      <c r="H4004" s="3"/>
    </row>
    <row r="4005" spans="1:8" x14ac:dyDescent="0.3">
      <c r="A4005" t="str">
        <f>IF(C4005="","","Allievo "&amp;COUNTIF($C$2:C4005,C4005))</f>
        <v/>
      </c>
      <c r="H4005" s="3"/>
    </row>
    <row r="4006" spans="1:8" x14ac:dyDescent="0.3">
      <c r="A4006" t="str">
        <f>IF(C4006="","","Allievo "&amp;COUNTIF($C$2:C4006,C4006))</f>
        <v/>
      </c>
      <c r="H4006" s="3"/>
    </row>
    <row r="4007" spans="1:8" x14ac:dyDescent="0.3">
      <c r="A4007" t="str">
        <f>IF(C4007="","","Allievo "&amp;COUNTIF($C$2:C4007,C4007))</f>
        <v/>
      </c>
      <c r="H4007" s="3"/>
    </row>
    <row r="4008" spans="1:8" x14ac:dyDescent="0.3">
      <c r="A4008" t="str">
        <f>IF(C4008="","","Allievo "&amp;COUNTIF($C$2:C4008,C4008))</f>
        <v/>
      </c>
      <c r="H4008" s="3"/>
    </row>
    <row r="4009" spans="1:8" x14ac:dyDescent="0.3">
      <c r="A4009" t="str">
        <f>IF(C4009="","","Allievo "&amp;COUNTIF($C$2:C4009,C4009))</f>
        <v/>
      </c>
      <c r="H4009" s="3"/>
    </row>
    <row r="4010" spans="1:8" x14ac:dyDescent="0.3">
      <c r="A4010" t="str">
        <f>IF(C4010="","","Allievo "&amp;COUNTIF($C$2:C4010,C4010))</f>
        <v/>
      </c>
      <c r="H4010" s="3"/>
    </row>
    <row r="4011" spans="1:8" x14ac:dyDescent="0.3">
      <c r="A4011" t="str">
        <f>IF(C4011="","","Allievo "&amp;COUNTIF($C$2:C4011,C4011))</f>
        <v/>
      </c>
      <c r="H4011" s="3"/>
    </row>
    <row r="4012" spans="1:8" x14ac:dyDescent="0.3">
      <c r="A4012" t="str">
        <f>IF(C4012="","","Allievo "&amp;COUNTIF($C$2:C4012,C4012))</f>
        <v/>
      </c>
      <c r="H4012" s="3"/>
    </row>
    <row r="4013" spans="1:8" x14ac:dyDescent="0.3">
      <c r="A4013" t="str">
        <f>IF(C4013="","","Allievo "&amp;COUNTIF($C$2:C4013,C4013))</f>
        <v/>
      </c>
      <c r="H4013" s="3"/>
    </row>
    <row r="4014" spans="1:8" x14ac:dyDescent="0.3">
      <c r="A4014" t="str">
        <f>IF(C4014="","","Allievo "&amp;COUNTIF($C$2:C4014,C4014))</f>
        <v/>
      </c>
      <c r="H4014" s="3"/>
    </row>
    <row r="4015" spans="1:8" x14ac:dyDescent="0.3">
      <c r="A4015" t="str">
        <f>IF(C4015="","","Allievo "&amp;COUNTIF($C$2:C4015,C4015))</f>
        <v/>
      </c>
      <c r="H4015" s="3"/>
    </row>
    <row r="4016" spans="1:8" x14ac:dyDescent="0.3">
      <c r="A4016" t="str">
        <f>IF(C4016="","","Allievo "&amp;COUNTIF($C$2:C4016,C4016))</f>
        <v/>
      </c>
      <c r="H4016" s="3"/>
    </row>
    <row r="4017" spans="1:8" x14ac:dyDescent="0.3">
      <c r="A4017" t="str">
        <f>IF(C4017="","","Allievo "&amp;COUNTIF($C$2:C4017,C4017))</f>
        <v/>
      </c>
      <c r="H4017" s="3"/>
    </row>
    <row r="4018" spans="1:8" x14ac:dyDescent="0.3">
      <c r="A4018" t="str">
        <f>IF(C4018="","","Allievo "&amp;COUNTIF($C$2:C4018,C4018))</f>
        <v/>
      </c>
      <c r="H4018" s="3"/>
    </row>
    <row r="4019" spans="1:8" x14ac:dyDescent="0.3">
      <c r="A4019" t="str">
        <f>IF(C4019="","","Allievo "&amp;COUNTIF($C$2:C4019,C4019))</f>
        <v/>
      </c>
      <c r="H4019" s="3"/>
    </row>
    <row r="4020" spans="1:8" x14ac:dyDescent="0.3">
      <c r="A4020" t="str">
        <f>IF(C4020="","","Allievo "&amp;COUNTIF($C$2:C4020,C4020))</f>
        <v/>
      </c>
      <c r="H4020" s="3"/>
    </row>
    <row r="4021" spans="1:8" x14ac:dyDescent="0.3">
      <c r="A4021" t="str">
        <f>IF(C4021="","","Allievo "&amp;COUNTIF($C$2:C4021,C4021))</f>
        <v/>
      </c>
      <c r="H4021" s="3"/>
    </row>
    <row r="4022" spans="1:8" x14ac:dyDescent="0.3">
      <c r="A4022" t="str">
        <f>IF(C4022="","","Allievo "&amp;COUNTIF($C$2:C4022,C4022))</f>
        <v/>
      </c>
      <c r="H4022" s="3"/>
    </row>
    <row r="4023" spans="1:8" x14ac:dyDescent="0.3">
      <c r="A4023" t="str">
        <f>IF(C4023="","","Allievo "&amp;COUNTIF($C$2:C4023,C4023))</f>
        <v/>
      </c>
      <c r="H4023" s="3"/>
    </row>
    <row r="4024" spans="1:8" x14ac:dyDescent="0.3">
      <c r="A4024" t="str">
        <f>IF(C4024="","","Allievo "&amp;COUNTIF($C$2:C4024,C4024))</f>
        <v/>
      </c>
      <c r="H4024" s="3"/>
    </row>
    <row r="4025" spans="1:8" x14ac:dyDescent="0.3">
      <c r="A4025" t="str">
        <f>IF(C4025="","","Allievo "&amp;COUNTIF($C$2:C4025,C4025))</f>
        <v/>
      </c>
      <c r="H4025" s="3"/>
    </row>
    <row r="4026" spans="1:8" x14ac:dyDescent="0.3">
      <c r="A4026" t="str">
        <f>IF(C4026="","","Allievo "&amp;COUNTIF($C$2:C4026,C4026))</f>
        <v/>
      </c>
      <c r="H4026" s="3"/>
    </row>
    <row r="4027" spans="1:8" x14ac:dyDescent="0.3">
      <c r="A4027" t="str">
        <f>IF(C4027="","","Allievo "&amp;COUNTIF($C$2:C4027,C4027))</f>
        <v/>
      </c>
      <c r="H4027" s="3"/>
    </row>
    <row r="4028" spans="1:8" x14ac:dyDescent="0.3">
      <c r="A4028" t="str">
        <f>IF(C4028="","","Allievo "&amp;COUNTIF($C$2:C4028,C4028))</f>
        <v/>
      </c>
      <c r="H4028" s="3"/>
    </row>
    <row r="4029" spans="1:8" x14ac:dyDescent="0.3">
      <c r="A4029" t="str">
        <f>IF(C4029="","","Allievo "&amp;COUNTIF($C$2:C4029,C4029))</f>
        <v/>
      </c>
      <c r="H4029" s="3"/>
    </row>
    <row r="4030" spans="1:8" x14ac:dyDescent="0.3">
      <c r="A4030" t="str">
        <f>IF(C4030="","","Allievo "&amp;COUNTIF($C$2:C4030,C4030))</f>
        <v/>
      </c>
      <c r="H4030" s="3"/>
    </row>
    <row r="4031" spans="1:8" x14ac:dyDescent="0.3">
      <c r="A4031" t="str">
        <f>IF(C4031="","","Allievo "&amp;COUNTIF($C$2:C4031,C4031))</f>
        <v/>
      </c>
      <c r="H4031" s="3"/>
    </row>
    <row r="4032" spans="1:8" x14ac:dyDescent="0.3">
      <c r="A4032" t="str">
        <f>IF(C4032="","","Allievo "&amp;COUNTIF($C$2:C4032,C4032))</f>
        <v/>
      </c>
      <c r="H4032" s="3"/>
    </row>
    <row r="4033" spans="1:8" x14ac:dyDescent="0.3">
      <c r="A4033" t="str">
        <f>IF(C4033="","","Allievo "&amp;COUNTIF($C$2:C4033,C4033))</f>
        <v/>
      </c>
      <c r="H4033" s="3"/>
    </row>
    <row r="4034" spans="1:8" x14ac:dyDescent="0.3">
      <c r="A4034" t="str">
        <f>IF(C4034="","","Allievo "&amp;COUNTIF($C$2:C4034,C4034))</f>
        <v/>
      </c>
      <c r="H4034" s="3"/>
    </row>
    <row r="4035" spans="1:8" x14ac:dyDescent="0.3">
      <c r="A4035" t="str">
        <f>IF(C4035="","","Allievo "&amp;COUNTIF($C$2:C4035,C4035))</f>
        <v/>
      </c>
      <c r="H4035" s="3"/>
    </row>
    <row r="4036" spans="1:8" x14ac:dyDescent="0.3">
      <c r="A4036" t="str">
        <f>IF(C4036="","","Allievo "&amp;COUNTIF($C$2:C4036,C4036))</f>
        <v/>
      </c>
      <c r="H4036" s="3"/>
    </row>
    <row r="4037" spans="1:8" x14ac:dyDescent="0.3">
      <c r="A4037" t="str">
        <f>IF(C4037="","","Allievo "&amp;COUNTIF($C$2:C4037,C4037))</f>
        <v/>
      </c>
      <c r="H4037" s="3"/>
    </row>
    <row r="4038" spans="1:8" x14ac:dyDescent="0.3">
      <c r="A4038" t="str">
        <f>IF(C4038="","","Allievo "&amp;COUNTIF($C$2:C4038,C4038))</f>
        <v/>
      </c>
      <c r="H4038" s="3"/>
    </row>
    <row r="4039" spans="1:8" x14ac:dyDescent="0.3">
      <c r="A4039" t="str">
        <f>IF(C4039="","","Allievo "&amp;COUNTIF($C$2:C4039,C4039))</f>
        <v/>
      </c>
      <c r="H4039" s="3"/>
    </row>
    <row r="4040" spans="1:8" x14ac:dyDescent="0.3">
      <c r="A4040" t="str">
        <f>IF(C4040="","","Allievo "&amp;COUNTIF($C$2:C4040,C4040))</f>
        <v/>
      </c>
      <c r="H4040" s="3"/>
    </row>
    <row r="4041" spans="1:8" x14ac:dyDescent="0.3">
      <c r="A4041" t="str">
        <f>IF(C4041="","","Allievo "&amp;COUNTIF($C$2:C4041,C4041))</f>
        <v/>
      </c>
      <c r="H4041" s="3"/>
    </row>
    <row r="4042" spans="1:8" x14ac:dyDescent="0.3">
      <c r="A4042" t="str">
        <f>IF(C4042="","","Allievo "&amp;COUNTIF($C$2:C4042,C4042))</f>
        <v/>
      </c>
      <c r="H4042" s="3"/>
    </row>
    <row r="4043" spans="1:8" x14ac:dyDescent="0.3">
      <c r="A4043" t="str">
        <f>IF(C4043="","","Allievo "&amp;COUNTIF($C$2:C4043,C4043))</f>
        <v/>
      </c>
      <c r="H4043" s="3"/>
    </row>
    <row r="4044" spans="1:8" x14ac:dyDescent="0.3">
      <c r="A4044" t="str">
        <f>IF(C4044="","","Allievo "&amp;COUNTIF($C$2:C4044,C4044))</f>
        <v/>
      </c>
      <c r="H4044" s="3"/>
    </row>
    <row r="4045" spans="1:8" x14ac:dyDescent="0.3">
      <c r="A4045" t="str">
        <f>IF(C4045="","","Allievo "&amp;COUNTIF($C$2:C4045,C4045))</f>
        <v/>
      </c>
      <c r="H4045" s="3"/>
    </row>
    <row r="4046" spans="1:8" x14ac:dyDescent="0.3">
      <c r="A4046" t="str">
        <f>IF(C4046="","","Allievo "&amp;COUNTIF($C$2:C4046,C4046))</f>
        <v/>
      </c>
      <c r="H4046" s="3"/>
    </row>
    <row r="4047" spans="1:8" x14ac:dyDescent="0.3">
      <c r="A4047" t="str">
        <f>IF(C4047="","","Allievo "&amp;COUNTIF($C$2:C4047,C4047))</f>
        <v/>
      </c>
      <c r="H4047" s="3"/>
    </row>
    <row r="4048" spans="1:8" x14ac:dyDescent="0.3">
      <c r="A4048" t="str">
        <f>IF(C4048="","","Allievo "&amp;COUNTIF($C$2:C4048,C4048))</f>
        <v/>
      </c>
      <c r="H4048" s="3"/>
    </row>
    <row r="4049" spans="1:8" x14ac:dyDescent="0.3">
      <c r="A4049" t="str">
        <f>IF(C4049="","","Allievo "&amp;COUNTIF($C$2:C4049,C4049))</f>
        <v/>
      </c>
      <c r="H4049" s="3"/>
    </row>
    <row r="4050" spans="1:8" x14ac:dyDescent="0.3">
      <c r="A4050" t="str">
        <f>IF(C4050="","","Allievo "&amp;COUNTIF($C$2:C4050,C4050))</f>
        <v/>
      </c>
      <c r="H4050" s="3"/>
    </row>
    <row r="4051" spans="1:8" x14ac:dyDescent="0.3">
      <c r="A4051" t="str">
        <f>IF(C4051="","","Allievo "&amp;COUNTIF($C$2:C4051,C4051))</f>
        <v/>
      </c>
      <c r="H4051" s="3"/>
    </row>
    <row r="4052" spans="1:8" x14ac:dyDescent="0.3">
      <c r="A4052" t="str">
        <f>IF(C4052="","","Allievo "&amp;COUNTIF($C$2:C4052,C4052))</f>
        <v/>
      </c>
      <c r="H4052" s="3"/>
    </row>
    <row r="4053" spans="1:8" x14ac:dyDescent="0.3">
      <c r="A4053" t="str">
        <f>IF(C4053="","","Allievo "&amp;COUNTIF($C$2:C4053,C4053))</f>
        <v/>
      </c>
      <c r="H4053" s="3"/>
    </row>
    <row r="4054" spans="1:8" x14ac:dyDescent="0.3">
      <c r="A4054" t="str">
        <f>IF(C4054="","","Allievo "&amp;COUNTIF($C$2:C4054,C4054))</f>
        <v/>
      </c>
      <c r="H4054" s="3"/>
    </row>
    <row r="4055" spans="1:8" x14ac:dyDescent="0.3">
      <c r="A4055" t="str">
        <f>IF(C4055="","","Allievo "&amp;COUNTIF($C$2:C4055,C4055))</f>
        <v/>
      </c>
      <c r="H4055" s="3"/>
    </row>
    <row r="4056" spans="1:8" x14ac:dyDescent="0.3">
      <c r="A4056" t="str">
        <f>IF(C4056="","","Allievo "&amp;COUNTIF($C$2:C4056,C4056))</f>
        <v/>
      </c>
      <c r="H4056" s="3"/>
    </row>
    <row r="4057" spans="1:8" x14ac:dyDescent="0.3">
      <c r="A4057" t="str">
        <f>IF(C4057="","","Allievo "&amp;COUNTIF($C$2:C4057,C4057))</f>
        <v/>
      </c>
      <c r="H4057" s="3"/>
    </row>
    <row r="4058" spans="1:8" x14ac:dyDescent="0.3">
      <c r="A4058" t="str">
        <f>IF(C4058="","","Allievo "&amp;COUNTIF($C$2:C4058,C4058))</f>
        <v/>
      </c>
      <c r="H4058" s="3"/>
    </row>
    <row r="4059" spans="1:8" x14ac:dyDescent="0.3">
      <c r="A4059" t="str">
        <f>IF(C4059="","","Allievo "&amp;COUNTIF($C$2:C4059,C4059))</f>
        <v/>
      </c>
      <c r="H4059" s="3"/>
    </row>
    <row r="4060" spans="1:8" x14ac:dyDescent="0.3">
      <c r="A4060" t="str">
        <f>IF(C4060="","","Allievo "&amp;COUNTIF($C$2:C4060,C4060))</f>
        <v/>
      </c>
      <c r="H4060" s="3"/>
    </row>
    <row r="4061" spans="1:8" x14ac:dyDescent="0.3">
      <c r="A4061" t="str">
        <f>IF(C4061="","","Allievo "&amp;COUNTIF($C$2:C4061,C4061))</f>
        <v/>
      </c>
      <c r="H4061" s="3"/>
    </row>
    <row r="4062" spans="1:8" x14ac:dyDescent="0.3">
      <c r="A4062" t="str">
        <f>IF(C4062="","","Allievo "&amp;COUNTIF($C$2:C4062,C4062))</f>
        <v/>
      </c>
      <c r="H4062" s="3"/>
    </row>
    <row r="4063" spans="1:8" x14ac:dyDescent="0.3">
      <c r="A4063" t="str">
        <f>IF(C4063="","","Allievo "&amp;COUNTIF($C$2:C4063,C4063))</f>
        <v/>
      </c>
      <c r="H4063" s="3"/>
    </row>
    <row r="4064" spans="1:8" x14ac:dyDescent="0.3">
      <c r="A4064" t="str">
        <f>IF(C4064="","","Allievo "&amp;COUNTIF($C$2:C4064,C4064))</f>
        <v/>
      </c>
      <c r="H4064" s="3"/>
    </row>
    <row r="4065" spans="1:8" x14ac:dyDescent="0.3">
      <c r="A4065" t="str">
        <f>IF(C4065="","","Allievo "&amp;COUNTIF($C$2:C4065,C4065))</f>
        <v/>
      </c>
      <c r="H4065" s="3"/>
    </row>
    <row r="4066" spans="1:8" x14ac:dyDescent="0.3">
      <c r="A4066" t="str">
        <f>IF(C4066="","","Allievo "&amp;COUNTIF($C$2:C4066,C4066))</f>
        <v/>
      </c>
      <c r="H4066" s="3"/>
    </row>
    <row r="4067" spans="1:8" x14ac:dyDescent="0.3">
      <c r="A4067" t="str">
        <f>IF(C4067="","","Allievo "&amp;COUNTIF($C$2:C4067,C4067))</f>
        <v/>
      </c>
      <c r="H4067" s="3"/>
    </row>
    <row r="4068" spans="1:8" x14ac:dyDescent="0.3">
      <c r="A4068" t="str">
        <f>IF(C4068="","","Allievo "&amp;COUNTIF($C$2:C4068,C4068))</f>
        <v/>
      </c>
      <c r="H4068" s="3"/>
    </row>
    <row r="4069" spans="1:8" x14ac:dyDescent="0.3">
      <c r="A4069" t="str">
        <f>IF(C4069="","","Allievo "&amp;COUNTIF($C$2:C4069,C4069))</f>
        <v/>
      </c>
      <c r="H4069" s="3"/>
    </row>
    <row r="4070" spans="1:8" x14ac:dyDescent="0.3">
      <c r="A4070" t="str">
        <f>IF(C4070="","","Allievo "&amp;COUNTIF($C$2:C4070,C4070))</f>
        <v/>
      </c>
      <c r="H4070" s="3"/>
    </row>
    <row r="4071" spans="1:8" x14ac:dyDescent="0.3">
      <c r="A4071" t="str">
        <f>IF(C4071="","","Allievo "&amp;COUNTIF($C$2:C4071,C4071))</f>
        <v/>
      </c>
      <c r="H4071" s="3"/>
    </row>
    <row r="4072" spans="1:8" x14ac:dyDescent="0.3">
      <c r="A4072" t="str">
        <f>IF(C4072="","","Allievo "&amp;COUNTIF($C$2:C4072,C4072))</f>
        <v/>
      </c>
      <c r="H4072" s="3"/>
    </row>
    <row r="4073" spans="1:8" x14ac:dyDescent="0.3">
      <c r="A4073" t="str">
        <f>IF(C4073="","","Allievo "&amp;COUNTIF($C$2:C4073,C4073))</f>
        <v/>
      </c>
      <c r="H4073" s="3"/>
    </row>
    <row r="4074" spans="1:8" x14ac:dyDescent="0.3">
      <c r="A4074" t="str">
        <f>IF(C4074="","","Allievo "&amp;COUNTIF($C$2:C4074,C4074))</f>
        <v/>
      </c>
      <c r="H4074" s="3"/>
    </row>
    <row r="4075" spans="1:8" x14ac:dyDescent="0.3">
      <c r="A4075" t="str">
        <f>IF(C4075="","","Allievo "&amp;COUNTIF($C$2:C4075,C4075))</f>
        <v/>
      </c>
      <c r="H4075" s="3"/>
    </row>
    <row r="4076" spans="1:8" x14ac:dyDescent="0.3">
      <c r="A4076" t="str">
        <f>IF(C4076="","","Allievo "&amp;COUNTIF($C$2:C4076,C4076))</f>
        <v/>
      </c>
      <c r="H4076" s="3"/>
    </row>
    <row r="4077" spans="1:8" x14ac:dyDescent="0.3">
      <c r="A4077" t="str">
        <f>IF(C4077="","","Allievo "&amp;COUNTIF($C$2:C4077,C4077))</f>
        <v/>
      </c>
      <c r="H4077" s="3"/>
    </row>
    <row r="4078" spans="1:8" x14ac:dyDescent="0.3">
      <c r="A4078" t="str">
        <f>IF(C4078="","","Allievo "&amp;COUNTIF($C$2:C4078,C4078))</f>
        <v/>
      </c>
      <c r="H4078" s="3"/>
    </row>
    <row r="4079" spans="1:8" x14ac:dyDescent="0.3">
      <c r="A4079" t="str">
        <f>IF(C4079="","","Allievo "&amp;COUNTIF($C$2:C4079,C4079))</f>
        <v/>
      </c>
      <c r="H4079" s="3"/>
    </row>
    <row r="4080" spans="1:8" x14ac:dyDescent="0.3">
      <c r="A4080" t="str">
        <f>IF(C4080="","","Allievo "&amp;COUNTIF($C$2:C4080,C4080))</f>
        <v/>
      </c>
      <c r="H4080" s="3"/>
    </row>
    <row r="4081" spans="1:8" x14ac:dyDescent="0.3">
      <c r="A4081" t="str">
        <f>IF(C4081="","","Allievo "&amp;COUNTIF($C$2:C4081,C4081))</f>
        <v/>
      </c>
      <c r="H4081" s="3"/>
    </row>
    <row r="4082" spans="1:8" x14ac:dyDescent="0.3">
      <c r="A4082" t="str">
        <f>IF(C4082="","","Allievo "&amp;COUNTIF($C$2:C4082,C4082))</f>
        <v/>
      </c>
      <c r="H4082" s="3"/>
    </row>
    <row r="4083" spans="1:8" x14ac:dyDescent="0.3">
      <c r="A4083" t="str">
        <f>IF(C4083="","","Allievo "&amp;COUNTIF($C$2:C4083,C4083))</f>
        <v/>
      </c>
      <c r="H4083" s="3"/>
    </row>
    <row r="4084" spans="1:8" x14ac:dyDescent="0.3">
      <c r="A4084" t="str">
        <f>IF(C4084="","","Allievo "&amp;COUNTIF($C$2:C4084,C4084))</f>
        <v/>
      </c>
      <c r="H4084" s="3"/>
    </row>
    <row r="4085" spans="1:8" x14ac:dyDescent="0.3">
      <c r="A4085" t="str">
        <f>IF(C4085="","","Allievo "&amp;COUNTIF($C$2:C4085,C4085))</f>
        <v/>
      </c>
      <c r="H4085" s="3"/>
    </row>
    <row r="4086" spans="1:8" x14ac:dyDescent="0.3">
      <c r="A4086" t="str">
        <f>IF(C4086="","","Allievo "&amp;COUNTIF($C$2:C4086,C4086))</f>
        <v/>
      </c>
      <c r="H4086" s="3"/>
    </row>
    <row r="4087" spans="1:8" x14ac:dyDescent="0.3">
      <c r="A4087" t="str">
        <f>IF(C4087="","","Allievo "&amp;COUNTIF($C$2:C4087,C4087))</f>
        <v/>
      </c>
      <c r="H4087" s="3"/>
    </row>
    <row r="4088" spans="1:8" x14ac:dyDescent="0.3">
      <c r="A4088" t="str">
        <f>IF(C4088="","","Allievo "&amp;COUNTIF($C$2:C4088,C4088))</f>
        <v/>
      </c>
      <c r="H4088" s="3"/>
    </row>
    <row r="4089" spans="1:8" x14ac:dyDescent="0.3">
      <c r="A4089" t="str">
        <f>IF(C4089="","","Allievo "&amp;COUNTIF($C$2:C4089,C4089))</f>
        <v/>
      </c>
      <c r="H4089" s="3"/>
    </row>
    <row r="4090" spans="1:8" x14ac:dyDescent="0.3">
      <c r="A4090" t="str">
        <f>IF(C4090="","","Allievo "&amp;COUNTIF($C$2:C4090,C4090))</f>
        <v/>
      </c>
      <c r="H4090" s="3"/>
    </row>
    <row r="4091" spans="1:8" x14ac:dyDescent="0.3">
      <c r="A4091" t="str">
        <f>IF(C4091="","","Allievo "&amp;COUNTIF($C$2:C4091,C4091))</f>
        <v/>
      </c>
      <c r="H4091" s="3"/>
    </row>
    <row r="4092" spans="1:8" x14ac:dyDescent="0.3">
      <c r="A4092" t="str">
        <f>IF(C4092="","","Allievo "&amp;COUNTIF($C$2:C4092,C4092))</f>
        <v/>
      </c>
      <c r="H4092" s="3"/>
    </row>
    <row r="4093" spans="1:8" x14ac:dyDescent="0.3">
      <c r="A4093" t="str">
        <f>IF(C4093="","","Allievo "&amp;COUNTIF($C$2:C4093,C4093))</f>
        <v/>
      </c>
      <c r="H4093" s="3"/>
    </row>
    <row r="4094" spans="1:8" x14ac:dyDescent="0.3">
      <c r="A4094" t="str">
        <f>IF(C4094="","","Allievo "&amp;COUNTIF($C$2:C4094,C4094))</f>
        <v/>
      </c>
      <c r="H4094" s="3"/>
    </row>
    <row r="4095" spans="1:8" x14ac:dyDescent="0.3">
      <c r="A4095" t="str">
        <f>IF(C4095="","","Allievo "&amp;COUNTIF($C$2:C4095,C4095))</f>
        <v/>
      </c>
      <c r="H4095" s="3"/>
    </row>
    <row r="4096" spans="1:8" x14ac:dyDescent="0.3">
      <c r="A4096" t="str">
        <f>IF(C4096="","","Allievo "&amp;COUNTIF($C$2:C4096,C4096))</f>
        <v/>
      </c>
      <c r="H4096" s="3"/>
    </row>
    <row r="4097" spans="1:8" x14ac:dyDescent="0.3">
      <c r="A4097" t="str">
        <f>IF(C4097="","","Allievo "&amp;COUNTIF($C$2:C4097,C4097))</f>
        <v/>
      </c>
      <c r="H4097" s="3"/>
    </row>
    <row r="4098" spans="1:8" x14ac:dyDescent="0.3">
      <c r="A4098" t="str">
        <f>IF(C4098="","","Allievo "&amp;COUNTIF($C$2:C4098,C4098))</f>
        <v/>
      </c>
      <c r="H4098" s="3"/>
    </row>
    <row r="4099" spans="1:8" x14ac:dyDescent="0.3">
      <c r="A4099" t="str">
        <f>IF(C4099="","","Allievo "&amp;COUNTIF($C$2:C4099,C4099))</f>
        <v/>
      </c>
      <c r="H4099" s="3"/>
    </row>
    <row r="4100" spans="1:8" x14ac:dyDescent="0.3">
      <c r="A4100" t="str">
        <f>IF(C4100="","","Allievo "&amp;COUNTIF($C$2:C4100,C4100))</f>
        <v/>
      </c>
      <c r="H4100" s="3"/>
    </row>
    <row r="4101" spans="1:8" x14ac:dyDescent="0.3">
      <c r="A4101" t="str">
        <f>IF(C4101="","","Allievo "&amp;COUNTIF($C$2:C4101,C4101))</f>
        <v/>
      </c>
      <c r="H4101" s="3"/>
    </row>
    <row r="4102" spans="1:8" x14ac:dyDescent="0.3">
      <c r="A4102" t="str">
        <f>IF(C4102="","","Allievo "&amp;COUNTIF($C$2:C4102,C4102))</f>
        <v/>
      </c>
      <c r="H4102" s="3"/>
    </row>
    <row r="4103" spans="1:8" x14ac:dyDescent="0.3">
      <c r="A4103" t="str">
        <f>IF(C4103="","","Allievo "&amp;COUNTIF($C$2:C4103,C4103))</f>
        <v/>
      </c>
      <c r="H4103" s="3"/>
    </row>
    <row r="4104" spans="1:8" x14ac:dyDescent="0.3">
      <c r="A4104" t="str">
        <f>IF(C4104="","","Allievo "&amp;COUNTIF($C$2:C4104,C4104))</f>
        <v/>
      </c>
      <c r="H4104" s="3"/>
    </row>
    <row r="4105" spans="1:8" x14ac:dyDescent="0.3">
      <c r="A4105" t="str">
        <f>IF(C4105="","","Allievo "&amp;COUNTIF($C$2:C4105,C4105))</f>
        <v/>
      </c>
      <c r="H4105" s="3"/>
    </row>
    <row r="4106" spans="1:8" x14ac:dyDescent="0.3">
      <c r="A4106" t="str">
        <f>IF(C4106="","","Allievo "&amp;COUNTIF($C$2:C4106,C4106))</f>
        <v/>
      </c>
      <c r="H4106" s="3"/>
    </row>
    <row r="4107" spans="1:8" x14ac:dyDescent="0.3">
      <c r="A4107" t="str">
        <f>IF(C4107="","","Allievo "&amp;COUNTIF($C$2:C4107,C4107))</f>
        <v/>
      </c>
      <c r="H4107" s="3"/>
    </row>
    <row r="4108" spans="1:8" x14ac:dyDescent="0.3">
      <c r="A4108" t="str">
        <f>IF(C4108="","","Allievo "&amp;COUNTIF($C$2:C4108,C4108))</f>
        <v/>
      </c>
      <c r="H4108" s="3"/>
    </row>
    <row r="4109" spans="1:8" x14ac:dyDescent="0.3">
      <c r="A4109" t="str">
        <f>IF(C4109="","","Allievo "&amp;COUNTIF($C$2:C4109,C4109))</f>
        <v/>
      </c>
      <c r="H4109" s="3"/>
    </row>
    <row r="4110" spans="1:8" x14ac:dyDescent="0.3">
      <c r="A4110" t="str">
        <f>IF(C4110="","","Allievo "&amp;COUNTIF($C$2:C4110,C4110))</f>
        <v/>
      </c>
      <c r="H4110" s="3"/>
    </row>
    <row r="4111" spans="1:8" x14ac:dyDescent="0.3">
      <c r="A4111" t="str">
        <f>IF(C4111="","","Allievo "&amp;COUNTIF($C$2:C4111,C4111))</f>
        <v/>
      </c>
      <c r="H4111" s="3"/>
    </row>
    <row r="4112" spans="1:8" x14ac:dyDescent="0.3">
      <c r="A4112" t="str">
        <f>IF(C4112="","","Allievo "&amp;COUNTIF($C$2:C4112,C4112))</f>
        <v/>
      </c>
      <c r="H4112" s="3"/>
    </row>
    <row r="4113" spans="1:8" x14ac:dyDescent="0.3">
      <c r="A4113" t="str">
        <f>IF(C4113="","","Allievo "&amp;COUNTIF($C$2:C4113,C4113))</f>
        <v/>
      </c>
      <c r="H4113" s="3"/>
    </row>
    <row r="4114" spans="1:8" x14ac:dyDescent="0.3">
      <c r="A4114" t="str">
        <f>IF(C4114="","","Allievo "&amp;COUNTIF($C$2:C4114,C4114))</f>
        <v/>
      </c>
      <c r="H4114" s="3"/>
    </row>
    <row r="4115" spans="1:8" x14ac:dyDescent="0.3">
      <c r="A4115" t="str">
        <f>IF(C4115="","","Allievo "&amp;COUNTIF($C$2:C4115,C4115))</f>
        <v/>
      </c>
      <c r="H4115" s="3"/>
    </row>
    <row r="4116" spans="1:8" x14ac:dyDescent="0.3">
      <c r="A4116" t="str">
        <f>IF(C4116="","","Allievo "&amp;COUNTIF($C$2:C4116,C4116))</f>
        <v/>
      </c>
      <c r="H4116" s="3"/>
    </row>
    <row r="4117" spans="1:8" x14ac:dyDescent="0.3">
      <c r="A4117" t="str">
        <f>IF(C4117="","","Allievo "&amp;COUNTIF($C$2:C4117,C4117))</f>
        <v/>
      </c>
      <c r="H4117" s="3"/>
    </row>
    <row r="4118" spans="1:8" x14ac:dyDescent="0.3">
      <c r="A4118" t="str">
        <f>IF(C4118="","","Allievo "&amp;COUNTIF($C$2:C4118,C4118))</f>
        <v/>
      </c>
      <c r="H4118" s="3"/>
    </row>
    <row r="4119" spans="1:8" x14ac:dyDescent="0.3">
      <c r="A4119" t="str">
        <f>IF(C4119="","","Allievo "&amp;COUNTIF($C$2:C4119,C4119))</f>
        <v/>
      </c>
      <c r="H4119" s="3"/>
    </row>
    <row r="4120" spans="1:8" x14ac:dyDescent="0.3">
      <c r="A4120" t="str">
        <f>IF(C4120="","","Allievo "&amp;COUNTIF($C$2:C4120,C4120))</f>
        <v/>
      </c>
      <c r="H4120" s="3"/>
    </row>
    <row r="4121" spans="1:8" x14ac:dyDescent="0.3">
      <c r="A4121" t="str">
        <f>IF(C4121="","","Allievo "&amp;COUNTIF($C$2:C4121,C4121))</f>
        <v/>
      </c>
      <c r="H4121" s="3"/>
    </row>
    <row r="4122" spans="1:8" x14ac:dyDescent="0.3">
      <c r="A4122" t="str">
        <f>IF(C4122="","","Allievo "&amp;COUNTIF($C$2:C4122,C4122))</f>
        <v/>
      </c>
      <c r="H4122" s="3"/>
    </row>
    <row r="4123" spans="1:8" x14ac:dyDescent="0.3">
      <c r="A4123" t="str">
        <f>IF(C4123="","","Allievo "&amp;COUNTIF($C$2:C4123,C4123))</f>
        <v/>
      </c>
      <c r="H4123" s="3"/>
    </row>
    <row r="4124" spans="1:8" x14ac:dyDescent="0.3">
      <c r="A4124" t="str">
        <f>IF(C4124="","","Allievo "&amp;COUNTIF($C$2:C4124,C4124))</f>
        <v/>
      </c>
      <c r="H4124" s="3"/>
    </row>
    <row r="4125" spans="1:8" x14ac:dyDescent="0.3">
      <c r="A4125" t="str">
        <f>IF(C4125="","","Allievo "&amp;COUNTIF($C$2:C4125,C4125))</f>
        <v/>
      </c>
      <c r="H4125" s="3"/>
    </row>
    <row r="4126" spans="1:8" x14ac:dyDescent="0.3">
      <c r="A4126" t="str">
        <f>IF(C4126="","","Allievo "&amp;COUNTIF($C$2:C4126,C4126))</f>
        <v/>
      </c>
      <c r="H4126" s="3"/>
    </row>
    <row r="4127" spans="1:8" x14ac:dyDescent="0.3">
      <c r="A4127" t="str">
        <f>IF(C4127="","","Allievo "&amp;COUNTIF($C$2:C4127,C4127))</f>
        <v/>
      </c>
      <c r="H4127" s="3"/>
    </row>
    <row r="4128" spans="1:8" x14ac:dyDescent="0.3">
      <c r="A4128" t="str">
        <f>IF(C4128="","","Allievo "&amp;COUNTIF($C$2:C4128,C4128))</f>
        <v/>
      </c>
      <c r="H4128" s="3"/>
    </row>
    <row r="4129" spans="1:8" x14ac:dyDescent="0.3">
      <c r="A4129" t="str">
        <f>IF(C4129="","","Allievo "&amp;COUNTIF($C$2:C4129,C4129))</f>
        <v/>
      </c>
      <c r="H4129" s="3"/>
    </row>
    <row r="4130" spans="1:8" x14ac:dyDescent="0.3">
      <c r="A4130" t="str">
        <f>IF(C4130="","","Allievo "&amp;COUNTIF($C$2:C4130,C4130))</f>
        <v/>
      </c>
      <c r="H4130" s="3"/>
    </row>
    <row r="4131" spans="1:8" x14ac:dyDescent="0.3">
      <c r="A4131" t="str">
        <f>IF(C4131="","","Allievo "&amp;COUNTIF($C$2:C4131,C4131))</f>
        <v/>
      </c>
      <c r="H4131" s="3"/>
    </row>
    <row r="4132" spans="1:8" x14ac:dyDescent="0.3">
      <c r="A4132" t="str">
        <f>IF(C4132="","","Allievo "&amp;COUNTIF($C$2:C4132,C4132))</f>
        <v/>
      </c>
      <c r="H4132" s="3"/>
    </row>
    <row r="4133" spans="1:8" x14ac:dyDescent="0.3">
      <c r="A4133" t="str">
        <f>IF(C4133="","","Allievo "&amp;COUNTIF($C$2:C4133,C4133))</f>
        <v/>
      </c>
      <c r="H4133" s="3"/>
    </row>
    <row r="4134" spans="1:8" x14ac:dyDescent="0.3">
      <c r="A4134" t="str">
        <f>IF(C4134="","","Allievo "&amp;COUNTIF($C$2:C4134,C4134))</f>
        <v/>
      </c>
      <c r="H4134" s="3"/>
    </row>
    <row r="4135" spans="1:8" x14ac:dyDescent="0.3">
      <c r="A4135" t="str">
        <f>IF(C4135="","","Allievo "&amp;COUNTIF($C$2:C4135,C4135))</f>
        <v/>
      </c>
      <c r="H4135" s="3"/>
    </row>
    <row r="4136" spans="1:8" x14ac:dyDescent="0.3">
      <c r="A4136" t="str">
        <f>IF(C4136="","","Allievo "&amp;COUNTIF($C$2:C4136,C4136))</f>
        <v/>
      </c>
      <c r="H4136" s="3"/>
    </row>
    <row r="4137" spans="1:8" x14ac:dyDescent="0.3">
      <c r="A4137" t="str">
        <f>IF(C4137="","","Allievo "&amp;COUNTIF($C$2:C4137,C4137))</f>
        <v/>
      </c>
      <c r="H4137" s="3"/>
    </row>
    <row r="4138" spans="1:8" x14ac:dyDescent="0.3">
      <c r="A4138" t="str">
        <f>IF(C4138="","","Allievo "&amp;COUNTIF($C$2:C4138,C4138))</f>
        <v/>
      </c>
      <c r="H4138" s="3"/>
    </row>
    <row r="4139" spans="1:8" x14ac:dyDescent="0.3">
      <c r="A4139" t="str">
        <f>IF(C4139="","","Allievo "&amp;COUNTIF($C$2:C4139,C4139))</f>
        <v/>
      </c>
      <c r="H4139" s="3"/>
    </row>
    <row r="4140" spans="1:8" x14ac:dyDescent="0.3">
      <c r="A4140" t="str">
        <f>IF(C4140="","","Allievo "&amp;COUNTIF($C$2:C4140,C4140))</f>
        <v/>
      </c>
      <c r="H4140" s="3"/>
    </row>
    <row r="4141" spans="1:8" x14ac:dyDescent="0.3">
      <c r="A4141" t="str">
        <f>IF(C4141="","","Allievo "&amp;COUNTIF($C$2:C4141,C4141))</f>
        <v/>
      </c>
      <c r="H4141" s="3"/>
    </row>
    <row r="4142" spans="1:8" x14ac:dyDescent="0.3">
      <c r="A4142" t="str">
        <f>IF(C4142="","","Allievo "&amp;COUNTIF($C$2:C4142,C4142))</f>
        <v/>
      </c>
      <c r="H4142" s="3"/>
    </row>
    <row r="4143" spans="1:8" x14ac:dyDescent="0.3">
      <c r="A4143" t="str">
        <f>IF(C4143="","","Allievo "&amp;COUNTIF($C$2:C4143,C4143))</f>
        <v/>
      </c>
      <c r="H4143" s="3"/>
    </row>
    <row r="4144" spans="1:8" x14ac:dyDescent="0.3">
      <c r="A4144" t="str">
        <f>IF(C4144="","","Allievo "&amp;COUNTIF($C$2:C4144,C4144))</f>
        <v/>
      </c>
      <c r="H4144" s="3"/>
    </row>
    <row r="4145" spans="1:8" x14ac:dyDescent="0.3">
      <c r="A4145" t="str">
        <f>IF(C4145="","","Allievo "&amp;COUNTIF($C$2:C4145,C4145))</f>
        <v/>
      </c>
      <c r="H4145" s="3"/>
    </row>
    <row r="4146" spans="1:8" x14ac:dyDescent="0.3">
      <c r="A4146" t="str">
        <f>IF(C4146="","","Allievo "&amp;COUNTIF($C$2:C4146,C4146))</f>
        <v/>
      </c>
      <c r="H4146" s="3"/>
    </row>
    <row r="4147" spans="1:8" x14ac:dyDescent="0.3">
      <c r="A4147" t="str">
        <f>IF(C4147="","","Allievo "&amp;COUNTIF($C$2:C4147,C4147))</f>
        <v/>
      </c>
      <c r="H4147" s="3"/>
    </row>
    <row r="4148" spans="1:8" x14ac:dyDescent="0.3">
      <c r="A4148" t="str">
        <f>IF(C4148="","","Allievo "&amp;COUNTIF($C$2:C4148,C4148))</f>
        <v/>
      </c>
      <c r="H4148" s="3"/>
    </row>
    <row r="4149" spans="1:8" x14ac:dyDescent="0.3">
      <c r="A4149" t="str">
        <f>IF(C4149="","","Allievo "&amp;COUNTIF($C$2:C4149,C4149))</f>
        <v/>
      </c>
      <c r="H4149" s="3"/>
    </row>
    <row r="4150" spans="1:8" x14ac:dyDescent="0.3">
      <c r="A4150" t="str">
        <f>IF(C4150="","","Allievo "&amp;COUNTIF($C$2:C4150,C4150))</f>
        <v/>
      </c>
      <c r="H4150" s="3"/>
    </row>
    <row r="4151" spans="1:8" x14ac:dyDescent="0.3">
      <c r="A4151" t="str">
        <f>IF(C4151="","","Allievo "&amp;COUNTIF($C$2:C4151,C4151))</f>
        <v/>
      </c>
      <c r="H4151" s="3"/>
    </row>
    <row r="4152" spans="1:8" x14ac:dyDescent="0.3">
      <c r="A4152" t="str">
        <f>IF(C4152="","","Allievo "&amp;COUNTIF($C$2:C4152,C4152))</f>
        <v/>
      </c>
      <c r="H4152" s="3"/>
    </row>
    <row r="4153" spans="1:8" x14ac:dyDescent="0.3">
      <c r="A4153" t="str">
        <f>IF(C4153="","","Allievo "&amp;COUNTIF($C$2:C4153,C4153))</f>
        <v/>
      </c>
      <c r="H4153" s="3"/>
    </row>
    <row r="4154" spans="1:8" x14ac:dyDescent="0.3">
      <c r="A4154" t="str">
        <f>IF(C4154="","","Allievo "&amp;COUNTIF($C$2:C4154,C4154))</f>
        <v/>
      </c>
      <c r="H4154" s="3"/>
    </row>
    <row r="4155" spans="1:8" x14ac:dyDescent="0.3">
      <c r="A4155" t="str">
        <f>IF(C4155="","","Allievo "&amp;COUNTIF($C$2:C4155,C4155))</f>
        <v/>
      </c>
      <c r="H4155" s="3"/>
    </row>
    <row r="4156" spans="1:8" x14ac:dyDescent="0.3">
      <c r="A4156" t="str">
        <f>IF(C4156="","","Allievo "&amp;COUNTIF($C$2:C4156,C4156))</f>
        <v/>
      </c>
      <c r="H4156" s="3"/>
    </row>
    <row r="4157" spans="1:8" x14ac:dyDescent="0.3">
      <c r="A4157" t="str">
        <f>IF(C4157="","","Allievo "&amp;COUNTIF($C$2:C4157,C4157))</f>
        <v/>
      </c>
      <c r="H4157" s="3"/>
    </row>
    <row r="4158" spans="1:8" x14ac:dyDescent="0.3">
      <c r="A4158" t="str">
        <f>IF(C4158="","","Allievo "&amp;COUNTIF($C$2:C4158,C4158))</f>
        <v/>
      </c>
      <c r="H4158" s="3"/>
    </row>
    <row r="4159" spans="1:8" x14ac:dyDescent="0.3">
      <c r="A4159" t="str">
        <f>IF(C4159="","","Allievo "&amp;COUNTIF($C$2:C4159,C4159))</f>
        <v/>
      </c>
      <c r="H4159" s="3"/>
    </row>
    <row r="4160" spans="1:8" x14ac:dyDescent="0.3">
      <c r="A4160" t="str">
        <f>IF(C4160="","","Allievo "&amp;COUNTIF($C$2:C4160,C4160))</f>
        <v/>
      </c>
      <c r="H4160" s="3"/>
    </row>
    <row r="4161" spans="1:8" x14ac:dyDescent="0.3">
      <c r="A4161" t="str">
        <f>IF(C4161="","","Allievo "&amp;COUNTIF($C$2:C4161,C4161))</f>
        <v/>
      </c>
      <c r="H4161" s="3"/>
    </row>
    <row r="4162" spans="1:8" x14ac:dyDescent="0.3">
      <c r="A4162" t="str">
        <f>IF(C4162="","","Allievo "&amp;COUNTIF($C$2:C4162,C4162))</f>
        <v/>
      </c>
      <c r="H4162" s="3"/>
    </row>
    <row r="4163" spans="1:8" x14ac:dyDescent="0.3">
      <c r="A4163" t="str">
        <f>IF(C4163="","","Allievo "&amp;COUNTIF($C$2:C4163,C4163))</f>
        <v/>
      </c>
      <c r="H4163" s="3"/>
    </row>
    <row r="4164" spans="1:8" x14ac:dyDescent="0.3">
      <c r="A4164" t="str">
        <f>IF(C4164="","","Allievo "&amp;COUNTIF($C$2:C4164,C4164))</f>
        <v/>
      </c>
      <c r="H4164" s="3"/>
    </row>
    <row r="4165" spans="1:8" x14ac:dyDescent="0.3">
      <c r="A4165" t="str">
        <f>IF(C4165="","","Allievo "&amp;COUNTIF($C$2:C4165,C4165))</f>
        <v/>
      </c>
      <c r="H4165" s="3"/>
    </row>
    <row r="4166" spans="1:8" x14ac:dyDescent="0.3">
      <c r="A4166" t="str">
        <f>IF(C4166="","","Allievo "&amp;COUNTIF($C$2:C4166,C4166))</f>
        <v/>
      </c>
      <c r="H4166" s="3"/>
    </row>
    <row r="4167" spans="1:8" x14ac:dyDescent="0.3">
      <c r="A4167" t="str">
        <f>IF(C4167="","","Allievo "&amp;COUNTIF($C$2:C4167,C4167))</f>
        <v/>
      </c>
      <c r="H4167" s="3"/>
    </row>
    <row r="4168" spans="1:8" x14ac:dyDescent="0.3">
      <c r="A4168" t="str">
        <f>IF(C4168="","","Allievo "&amp;COUNTIF($C$2:C4168,C4168))</f>
        <v/>
      </c>
      <c r="H4168" s="3"/>
    </row>
    <row r="4169" spans="1:8" x14ac:dyDescent="0.3">
      <c r="A4169" t="str">
        <f>IF(C4169="","","Allievo "&amp;COUNTIF($C$2:C4169,C4169))</f>
        <v/>
      </c>
      <c r="H4169" s="3"/>
    </row>
    <row r="4170" spans="1:8" x14ac:dyDescent="0.3">
      <c r="A4170" t="str">
        <f>IF(C4170="","","Allievo "&amp;COUNTIF($C$2:C4170,C4170))</f>
        <v/>
      </c>
      <c r="H4170" s="3"/>
    </row>
    <row r="4171" spans="1:8" x14ac:dyDescent="0.3">
      <c r="A4171" t="str">
        <f>IF(C4171="","","Allievo "&amp;COUNTIF($C$2:C4171,C4171))</f>
        <v/>
      </c>
      <c r="H4171" s="3"/>
    </row>
    <row r="4172" spans="1:8" x14ac:dyDescent="0.3">
      <c r="A4172" t="str">
        <f>IF(C4172="","","Allievo "&amp;COUNTIF($C$2:C4172,C4172))</f>
        <v/>
      </c>
      <c r="H4172" s="3"/>
    </row>
    <row r="4173" spans="1:8" x14ac:dyDescent="0.3">
      <c r="A4173" t="str">
        <f>IF(C4173="","","Allievo "&amp;COUNTIF($C$2:C4173,C4173))</f>
        <v/>
      </c>
      <c r="H4173" s="3"/>
    </row>
    <row r="4174" spans="1:8" x14ac:dyDescent="0.3">
      <c r="A4174" t="str">
        <f>IF(C4174="","","Allievo "&amp;COUNTIF($C$2:C4174,C4174))</f>
        <v/>
      </c>
      <c r="H4174" s="3"/>
    </row>
    <row r="4175" spans="1:8" x14ac:dyDescent="0.3">
      <c r="A4175" t="str">
        <f>IF(C4175="","","Allievo "&amp;COUNTIF($C$2:C4175,C4175))</f>
        <v/>
      </c>
      <c r="H4175" s="3"/>
    </row>
    <row r="4176" spans="1:8" x14ac:dyDescent="0.3">
      <c r="A4176" t="str">
        <f>IF(C4176="","","Allievo "&amp;COUNTIF($C$2:C4176,C4176))</f>
        <v/>
      </c>
      <c r="H4176" s="3"/>
    </row>
    <row r="4177" spans="1:8" x14ac:dyDescent="0.3">
      <c r="A4177" t="str">
        <f>IF(C4177="","","Allievo "&amp;COUNTIF($C$2:C4177,C4177))</f>
        <v/>
      </c>
      <c r="H4177" s="3"/>
    </row>
    <row r="4178" spans="1:8" x14ac:dyDescent="0.3">
      <c r="A4178" t="str">
        <f>IF(C4178="","","Allievo "&amp;COUNTIF($C$2:C4178,C4178))</f>
        <v/>
      </c>
      <c r="H4178" s="3"/>
    </row>
    <row r="4179" spans="1:8" x14ac:dyDescent="0.3">
      <c r="A4179" t="str">
        <f>IF(C4179="","","Allievo "&amp;COUNTIF($C$2:C4179,C4179))</f>
        <v/>
      </c>
      <c r="H4179" s="3"/>
    </row>
    <row r="4180" spans="1:8" x14ac:dyDescent="0.3">
      <c r="A4180" t="str">
        <f>IF(C4180="","","Allievo "&amp;COUNTIF($C$2:C4180,C4180))</f>
        <v/>
      </c>
      <c r="H4180" s="3"/>
    </row>
    <row r="4181" spans="1:8" x14ac:dyDescent="0.3">
      <c r="A4181" t="str">
        <f>IF(C4181="","","Allievo "&amp;COUNTIF($C$2:C4181,C4181))</f>
        <v/>
      </c>
      <c r="H4181" s="3"/>
    </row>
    <row r="4182" spans="1:8" x14ac:dyDescent="0.3">
      <c r="A4182" t="str">
        <f>IF(C4182="","","Allievo "&amp;COUNTIF($C$2:C4182,C4182))</f>
        <v/>
      </c>
      <c r="H4182" s="3"/>
    </row>
    <row r="4183" spans="1:8" x14ac:dyDescent="0.3">
      <c r="A4183" t="str">
        <f>IF(C4183="","","Allievo "&amp;COUNTIF($C$2:C4183,C4183))</f>
        <v/>
      </c>
      <c r="H4183" s="3"/>
    </row>
    <row r="4184" spans="1:8" x14ac:dyDescent="0.3">
      <c r="A4184" t="str">
        <f>IF(C4184="","","Allievo "&amp;COUNTIF($C$2:C4184,C4184))</f>
        <v/>
      </c>
      <c r="H4184" s="3"/>
    </row>
    <row r="4185" spans="1:8" x14ac:dyDescent="0.3">
      <c r="A4185" t="str">
        <f>IF(C4185="","","Allievo "&amp;COUNTIF($C$2:C4185,C4185))</f>
        <v/>
      </c>
      <c r="H4185" s="3"/>
    </row>
    <row r="4186" spans="1:8" x14ac:dyDescent="0.3">
      <c r="A4186" t="str">
        <f>IF(C4186="","","Allievo "&amp;COUNTIF($C$2:C4186,C4186))</f>
        <v/>
      </c>
      <c r="H4186" s="3"/>
    </row>
    <row r="4187" spans="1:8" x14ac:dyDescent="0.3">
      <c r="A4187" t="str">
        <f>IF(C4187="","","Allievo "&amp;COUNTIF($C$2:C4187,C4187))</f>
        <v/>
      </c>
      <c r="H4187" s="3"/>
    </row>
    <row r="4188" spans="1:8" x14ac:dyDescent="0.3">
      <c r="A4188" t="str">
        <f>IF(C4188="","","Allievo "&amp;COUNTIF($C$2:C4188,C4188))</f>
        <v/>
      </c>
      <c r="H4188" s="3"/>
    </row>
    <row r="4189" spans="1:8" x14ac:dyDescent="0.3">
      <c r="A4189" t="str">
        <f>IF(C4189="","","Allievo "&amp;COUNTIF($C$2:C4189,C4189))</f>
        <v/>
      </c>
      <c r="H4189" s="3"/>
    </row>
    <row r="4190" spans="1:8" x14ac:dyDescent="0.3">
      <c r="A4190" t="str">
        <f>IF(C4190="","","Allievo "&amp;COUNTIF($C$2:C4190,C4190))</f>
        <v/>
      </c>
      <c r="H4190" s="3"/>
    </row>
    <row r="4191" spans="1:8" x14ac:dyDescent="0.3">
      <c r="A4191" t="str">
        <f>IF(C4191="","","Allievo "&amp;COUNTIF($C$2:C4191,C4191))</f>
        <v/>
      </c>
      <c r="H4191" s="3"/>
    </row>
    <row r="4192" spans="1:8" x14ac:dyDescent="0.3">
      <c r="A4192" t="str">
        <f>IF(C4192="","","Allievo "&amp;COUNTIF($C$2:C4192,C4192))</f>
        <v/>
      </c>
      <c r="H4192" s="3"/>
    </row>
    <row r="4193" spans="1:8" x14ac:dyDescent="0.3">
      <c r="A4193" t="str">
        <f>IF(C4193="","","Allievo "&amp;COUNTIF($C$2:C4193,C4193))</f>
        <v/>
      </c>
      <c r="H4193" s="3"/>
    </row>
    <row r="4194" spans="1:8" x14ac:dyDescent="0.3">
      <c r="A4194" t="str">
        <f>IF(C4194="","","Allievo "&amp;COUNTIF($C$2:C4194,C4194))</f>
        <v/>
      </c>
      <c r="H4194" s="3"/>
    </row>
    <row r="4195" spans="1:8" x14ac:dyDescent="0.3">
      <c r="A4195" t="str">
        <f>IF(C4195="","","Allievo "&amp;COUNTIF($C$2:C4195,C4195))</f>
        <v/>
      </c>
      <c r="H4195" s="3"/>
    </row>
    <row r="4196" spans="1:8" x14ac:dyDescent="0.3">
      <c r="A4196" t="str">
        <f>IF(C4196="","","Allievo "&amp;COUNTIF($C$2:C4196,C4196))</f>
        <v/>
      </c>
      <c r="H4196" s="3"/>
    </row>
    <row r="4197" spans="1:8" x14ac:dyDescent="0.3">
      <c r="A4197" t="str">
        <f>IF(C4197="","","Allievo "&amp;COUNTIF($C$2:C4197,C4197))</f>
        <v/>
      </c>
      <c r="H4197" s="3"/>
    </row>
    <row r="4198" spans="1:8" x14ac:dyDescent="0.3">
      <c r="A4198" t="str">
        <f>IF(C4198="","","Allievo "&amp;COUNTIF($C$2:C4198,C4198))</f>
        <v/>
      </c>
      <c r="H4198" s="3"/>
    </row>
    <row r="4199" spans="1:8" x14ac:dyDescent="0.3">
      <c r="A4199" t="str">
        <f>IF(C4199="","","Allievo "&amp;COUNTIF($C$2:C4199,C4199))</f>
        <v/>
      </c>
      <c r="H4199" s="3"/>
    </row>
    <row r="4200" spans="1:8" x14ac:dyDescent="0.3">
      <c r="A4200" t="str">
        <f>IF(C4200="","","Allievo "&amp;COUNTIF($C$2:C4200,C4200))</f>
        <v/>
      </c>
      <c r="H4200" s="3"/>
    </row>
    <row r="4201" spans="1:8" x14ac:dyDescent="0.3">
      <c r="A4201" t="str">
        <f>IF(C4201="","","Allievo "&amp;COUNTIF($C$2:C4201,C4201))</f>
        <v/>
      </c>
      <c r="H4201" s="3"/>
    </row>
    <row r="4202" spans="1:8" x14ac:dyDescent="0.3">
      <c r="A4202" t="str">
        <f>IF(C4202="","","Allievo "&amp;COUNTIF($C$2:C4202,C4202))</f>
        <v/>
      </c>
      <c r="H4202" s="3"/>
    </row>
    <row r="4203" spans="1:8" x14ac:dyDescent="0.3">
      <c r="A4203" t="str">
        <f>IF(C4203="","","Allievo "&amp;COUNTIF($C$2:C4203,C4203))</f>
        <v/>
      </c>
      <c r="H4203" s="3"/>
    </row>
    <row r="4204" spans="1:8" x14ac:dyDescent="0.3">
      <c r="A4204" t="str">
        <f>IF(C4204="","","Allievo "&amp;COUNTIF($C$2:C4204,C4204))</f>
        <v/>
      </c>
      <c r="H4204" s="3"/>
    </row>
    <row r="4205" spans="1:8" x14ac:dyDescent="0.3">
      <c r="A4205" t="str">
        <f>IF(C4205="","","Allievo "&amp;COUNTIF($C$2:C4205,C4205))</f>
        <v/>
      </c>
      <c r="H4205" s="3"/>
    </row>
    <row r="4206" spans="1:8" x14ac:dyDescent="0.3">
      <c r="A4206" t="str">
        <f>IF(C4206="","","Allievo "&amp;COUNTIF($C$2:C4206,C4206))</f>
        <v/>
      </c>
      <c r="H4206" s="3"/>
    </row>
    <row r="4207" spans="1:8" x14ac:dyDescent="0.3">
      <c r="A4207" t="str">
        <f>IF(C4207="","","Allievo "&amp;COUNTIF($C$2:C4207,C4207))</f>
        <v/>
      </c>
      <c r="H4207" s="3"/>
    </row>
    <row r="4208" spans="1:8" x14ac:dyDescent="0.3">
      <c r="A4208" t="str">
        <f>IF(C4208="","","Allievo "&amp;COUNTIF($C$2:C4208,C4208))</f>
        <v/>
      </c>
      <c r="H4208" s="3"/>
    </row>
    <row r="4209" spans="1:8" x14ac:dyDescent="0.3">
      <c r="A4209" t="str">
        <f>IF(C4209="","","Allievo "&amp;COUNTIF($C$2:C4209,C4209))</f>
        <v/>
      </c>
      <c r="H4209" s="3"/>
    </row>
    <row r="4210" spans="1:8" x14ac:dyDescent="0.3">
      <c r="A4210" t="str">
        <f>IF(C4210="","","Allievo "&amp;COUNTIF($C$2:C4210,C4210))</f>
        <v/>
      </c>
      <c r="H4210" s="3"/>
    </row>
    <row r="4211" spans="1:8" x14ac:dyDescent="0.3">
      <c r="A4211" t="str">
        <f>IF(C4211="","","Allievo "&amp;COUNTIF($C$2:C4211,C4211))</f>
        <v/>
      </c>
      <c r="H4211" s="3"/>
    </row>
    <row r="4212" spans="1:8" x14ac:dyDescent="0.3">
      <c r="A4212" t="str">
        <f>IF(C4212="","","Allievo "&amp;COUNTIF($C$2:C4212,C4212))</f>
        <v/>
      </c>
      <c r="H4212" s="3"/>
    </row>
    <row r="4213" spans="1:8" x14ac:dyDescent="0.3">
      <c r="A4213" t="str">
        <f>IF(C4213="","","Allievo "&amp;COUNTIF($C$2:C4213,C4213))</f>
        <v/>
      </c>
      <c r="H4213" s="3"/>
    </row>
    <row r="4214" spans="1:8" x14ac:dyDescent="0.3">
      <c r="A4214" t="str">
        <f>IF(C4214="","","Allievo "&amp;COUNTIF($C$2:C4214,C4214))</f>
        <v/>
      </c>
      <c r="H4214" s="3"/>
    </row>
    <row r="4215" spans="1:8" x14ac:dyDescent="0.3">
      <c r="A4215" t="str">
        <f>IF(C4215="","","Allievo "&amp;COUNTIF($C$2:C4215,C4215))</f>
        <v/>
      </c>
      <c r="H4215" s="3"/>
    </row>
    <row r="4216" spans="1:8" x14ac:dyDescent="0.3">
      <c r="A4216" t="str">
        <f>IF(C4216="","","Allievo "&amp;COUNTIF($C$2:C4216,C4216))</f>
        <v/>
      </c>
      <c r="H4216" s="3"/>
    </row>
    <row r="4217" spans="1:8" x14ac:dyDescent="0.3">
      <c r="A4217" t="str">
        <f>IF(C4217="","","Allievo "&amp;COUNTIF($C$2:C4217,C4217))</f>
        <v/>
      </c>
      <c r="H4217" s="3"/>
    </row>
    <row r="4218" spans="1:8" x14ac:dyDescent="0.3">
      <c r="A4218" t="str">
        <f>IF(C4218="","","Allievo "&amp;COUNTIF($C$2:C4218,C4218))</f>
        <v/>
      </c>
      <c r="H4218" s="3"/>
    </row>
    <row r="4219" spans="1:8" x14ac:dyDescent="0.3">
      <c r="A4219" t="str">
        <f>IF(C4219="","","Allievo "&amp;COUNTIF($C$2:C4219,C4219))</f>
        <v/>
      </c>
      <c r="H4219" s="3"/>
    </row>
    <row r="4220" spans="1:8" x14ac:dyDescent="0.3">
      <c r="A4220" t="str">
        <f>IF(C4220="","","Allievo "&amp;COUNTIF($C$2:C4220,C4220))</f>
        <v/>
      </c>
      <c r="H4220" s="3"/>
    </row>
    <row r="4221" spans="1:8" x14ac:dyDescent="0.3">
      <c r="A4221" t="str">
        <f>IF(C4221="","","Allievo "&amp;COUNTIF($C$2:C4221,C4221))</f>
        <v/>
      </c>
      <c r="H4221" s="3"/>
    </row>
    <row r="4222" spans="1:8" x14ac:dyDescent="0.3">
      <c r="A4222" t="str">
        <f>IF(C4222="","","Allievo "&amp;COUNTIF($C$2:C4222,C4222))</f>
        <v/>
      </c>
      <c r="H4222" s="3"/>
    </row>
    <row r="4223" spans="1:8" x14ac:dyDescent="0.3">
      <c r="A4223" t="str">
        <f>IF(C4223="","","Allievo "&amp;COUNTIF($C$2:C4223,C4223))</f>
        <v/>
      </c>
      <c r="H4223" s="3"/>
    </row>
    <row r="4224" spans="1:8" x14ac:dyDescent="0.3">
      <c r="A4224" t="str">
        <f>IF(C4224="","","Allievo "&amp;COUNTIF($C$2:C4224,C4224))</f>
        <v/>
      </c>
      <c r="H4224" s="3"/>
    </row>
    <row r="4225" spans="1:8" x14ac:dyDescent="0.3">
      <c r="A4225" t="str">
        <f>IF(C4225="","","Allievo "&amp;COUNTIF($C$2:C4225,C4225))</f>
        <v/>
      </c>
      <c r="H4225" s="3"/>
    </row>
    <row r="4226" spans="1:8" x14ac:dyDescent="0.3">
      <c r="A4226" t="str">
        <f>IF(C4226="","","Allievo "&amp;COUNTIF($C$2:C4226,C4226))</f>
        <v/>
      </c>
      <c r="H4226" s="3"/>
    </row>
    <row r="4227" spans="1:8" x14ac:dyDescent="0.3">
      <c r="A4227" t="str">
        <f>IF(C4227="","","Allievo "&amp;COUNTIF($C$2:C4227,C4227))</f>
        <v/>
      </c>
      <c r="H4227" s="3"/>
    </row>
    <row r="4228" spans="1:8" x14ac:dyDescent="0.3">
      <c r="A4228" t="str">
        <f>IF(C4228="","","Allievo "&amp;COUNTIF($C$2:C4228,C4228))</f>
        <v/>
      </c>
      <c r="H4228" s="3"/>
    </row>
    <row r="4229" spans="1:8" x14ac:dyDescent="0.3">
      <c r="A4229" t="str">
        <f>IF(C4229="","","Allievo "&amp;COUNTIF($C$2:C4229,C4229))</f>
        <v/>
      </c>
      <c r="H4229" s="3"/>
    </row>
    <row r="4230" spans="1:8" x14ac:dyDescent="0.3">
      <c r="A4230" t="str">
        <f>IF(C4230="","","Allievo "&amp;COUNTIF($C$2:C4230,C4230))</f>
        <v/>
      </c>
      <c r="H4230" s="3"/>
    </row>
    <row r="4231" spans="1:8" x14ac:dyDescent="0.3">
      <c r="A4231" t="str">
        <f>IF(C4231="","","Allievo "&amp;COUNTIF($C$2:C4231,C4231))</f>
        <v/>
      </c>
      <c r="H4231" s="3"/>
    </row>
    <row r="4232" spans="1:8" x14ac:dyDescent="0.3">
      <c r="A4232" t="str">
        <f>IF(C4232="","","Allievo "&amp;COUNTIF($C$2:C4232,C4232))</f>
        <v/>
      </c>
      <c r="H4232" s="3"/>
    </row>
    <row r="4233" spans="1:8" x14ac:dyDescent="0.3">
      <c r="A4233" t="str">
        <f>IF(C4233="","","Allievo "&amp;COUNTIF($C$2:C4233,C4233))</f>
        <v/>
      </c>
      <c r="H4233" s="3"/>
    </row>
    <row r="4234" spans="1:8" x14ac:dyDescent="0.3">
      <c r="A4234" t="str">
        <f>IF(C4234="","","Allievo "&amp;COUNTIF($C$2:C4234,C4234))</f>
        <v/>
      </c>
      <c r="H4234" s="3"/>
    </row>
    <row r="4235" spans="1:8" x14ac:dyDescent="0.3">
      <c r="A4235" t="str">
        <f>IF(C4235="","","Allievo "&amp;COUNTIF($C$2:C4235,C4235))</f>
        <v/>
      </c>
      <c r="H4235" s="3"/>
    </row>
    <row r="4236" spans="1:8" x14ac:dyDescent="0.3">
      <c r="A4236" t="str">
        <f>IF(C4236="","","Allievo "&amp;COUNTIF($C$2:C4236,C4236))</f>
        <v/>
      </c>
      <c r="H4236" s="3"/>
    </row>
    <row r="4237" spans="1:8" x14ac:dyDescent="0.3">
      <c r="A4237" t="str">
        <f>IF(C4237="","","Allievo "&amp;COUNTIF($C$2:C4237,C4237))</f>
        <v/>
      </c>
      <c r="H4237" s="3"/>
    </row>
    <row r="4238" spans="1:8" x14ac:dyDescent="0.3">
      <c r="A4238" t="str">
        <f>IF(C4238="","","Allievo "&amp;COUNTIF($C$2:C4238,C4238))</f>
        <v/>
      </c>
      <c r="H4238" s="3"/>
    </row>
    <row r="4239" spans="1:8" x14ac:dyDescent="0.3">
      <c r="A4239" t="str">
        <f>IF(C4239="","","Allievo "&amp;COUNTIF($C$2:C4239,C4239))</f>
        <v/>
      </c>
      <c r="H4239" s="3"/>
    </row>
    <row r="4240" spans="1:8" x14ac:dyDescent="0.3">
      <c r="A4240" t="str">
        <f>IF(C4240="","","Allievo "&amp;COUNTIF($C$2:C4240,C4240))</f>
        <v/>
      </c>
      <c r="H4240" s="3"/>
    </row>
    <row r="4241" spans="1:8" x14ac:dyDescent="0.3">
      <c r="A4241" t="str">
        <f>IF(C4241="","","Allievo "&amp;COUNTIF($C$2:C4241,C4241))</f>
        <v/>
      </c>
      <c r="H4241" s="3"/>
    </row>
    <row r="4242" spans="1:8" x14ac:dyDescent="0.3">
      <c r="A4242" t="str">
        <f>IF(C4242="","","Allievo "&amp;COUNTIF($C$2:C4242,C4242))</f>
        <v/>
      </c>
      <c r="H4242" s="3"/>
    </row>
    <row r="4243" spans="1:8" x14ac:dyDescent="0.3">
      <c r="A4243" t="str">
        <f>IF(C4243="","","Allievo "&amp;COUNTIF($C$2:C4243,C4243))</f>
        <v/>
      </c>
      <c r="H4243" s="3"/>
    </row>
    <row r="4244" spans="1:8" x14ac:dyDescent="0.3">
      <c r="A4244" t="str">
        <f>IF(C4244="","","Allievo "&amp;COUNTIF($C$2:C4244,C4244))</f>
        <v/>
      </c>
      <c r="H4244" s="3"/>
    </row>
    <row r="4245" spans="1:8" x14ac:dyDescent="0.3">
      <c r="A4245" t="str">
        <f>IF(C4245="","","Allievo "&amp;COUNTIF($C$2:C4245,C4245))</f>
        <v/>
      </c>
      <c r="H4245" s="3"/>
    </row>
    <row r="4246" spans="1:8" x14ac:dyDescent="0.3">
      <c r="A4246" t="str">
        <f>IF(C4246="","","Allievo "&amp;COUNTIF($C$2:C4246,C4246))</f>
        <v/>
      </c>
      <c r="H4246" s="3"/>
    </row>
    <row r="4247" spans="1:8" x14ac:dyDescent="0.3">
      <c r="A4247" t="str">
        <f>IF(C4247="","","Allievo "&amp;COUNTIF($C$2:C4247,C4247))</f>
        <v/>
      </c>
      <c r="H4247" s="3"/>
    </row>
    <row r="4248" spans="1:8" x14ac:dyDescent="0.3">
      <c r="A4248" t="str">
        <f>IF(C4248="","","Allievo "&amp;COUNTIF($C$2:C4248,C4248))</f>
        <v/>
      </c>
      <c r="H4248" s="3"/>
    </row>
    <row r="4249" spans="1:8" x14ac:dyDescent="0.3">
      <c r="A4249" t="str">
        <f>IF(C4249="","","Allievo "&amp;COUNTIF($C$2:C4249,C4249))</f>
        <v/>
      </c>
      <c r="H4249" s="3"/>
    </row>
    <row r="4250" spans="1:8" x14ac:dyDescent="0.3">
      <c r="A4250" t="str">
        <f>IF(C4250="","","Allievo "&amp;COUNTIF($C$2:C4250,C4250))</f>
        <v/>
      </c>
      <c r="H4250" s="3"/>
    </row>
    <row r="4251" spans="1:8" x14ac:dyDescent="0.3">
      <c r="A4251" t="str">
        <f>IF(C4251="","","Allievo "&amp;COUNTIF($C$2:C4251,C4251))</f>
        <v/>
      </c>
      <c r="H4251" s="3"/>
    </row>
    <row r="4252" spans="1:8" x14ac:dyDescent="0.3">
      <c r="A4252" t="str">
        <f>IF(C4252="","","Allievo "&amp;COUNTIF($C$2:C4252,C4252))</f>
        <v/>
      </c>
      <c r="H4252" s="3"/>
    </row>
    <row r="4253" spans="1:8" x14ac:dyDescent="0.3">
      <c r="A4253" t="str">
        <f>IF(C4253="","","Allievo "&amp;COUNTIF($C$2:C4253,C4253))</f>
        <v/>
      </c>
      <c r="H4253" s="3"/>
    </row>
    <row r="4254" spans="1:8" x14ac:dyDescent="0.3">
      <c r="A4254" t="str">
        <f>IF(C4254="","","Allievo "&amp;COUNTIF($C$2:C4254,C4254))</f>
        <v/>
      </c>
      <c r="H4254" s="3"/>
    </row>
    <row r="4255" spans="1:8" x14ac:dyDescent="0.3">
      <c r="A4255" t="str">
        <f>IF(C4255="","","Allievo "&amp;COUNTIF($C$2:C4255,C4255))</f>
        <v/>
      </c>
      <c r="H4255" s="3"/>
    </row>
    <row r="4256" spans="1:8" x14ac:dyDescent="0.3">
      <c r="A4256" t="str">
        <f>IF(C4256="","","Allievo "&amp;COUNTIF($C$2:C4256,C4256))</f>
        <v/>
      </c>
      <c r="H4256" s="3"/>
    </row>
    <row r="4257" spans="1:8" x14ac:dyDescent="0.3">
      <c r="A4257" t="str">
        <f>IF(C4257="","","Allievo "&amp;COUNTIF($C$2:C4257,C4257))</f>
        <v/>
      </c>
      <c r="H4257" s="3"/>
    </row>
    <row r="4258" spans="1:8" x14ac:dyDescent="0.3">
      <c r="A4258" t="str">
        <f>IF(C4258="","","Allievo "&amp;COUNTIF($C$2:C4258,C4258))</f>
        <v/>
      </c>
      <c r="H4258" s="3"/>
    </row>
    <row r="4259" spans="1:8" x14ac:dyDescent="0.3">
      <c r="A4259" t="str">
        <f>IF(C4259="","","Allievo "&amp;COUNTIF($C$2:C4259,C4259))</f>
        <v/>
      </c>
      <c r="H4259" s="3"/>
    </row>
    <row r="4260" spans="1:8" x14ac:dyDescent="0.3">
      <c r="A4260" t="str">
        <f>IF(C4260="","","Allievo "&amp;COUNTIF($C$2:C4260,C4260))</f>
        <v/>
      </c>
      <c r="H4260" s="3"/>
    </row>
    <row r="4261" spans="1:8" x14ac:dyDescent="0.3">
      <c r="A4261" t="str">
        <f>IF(C4261="","","Allievo "&amp;COUNTIF($C$2:C4261,C4261))</f>
        <v/>
      </c>
      <c r="H4261" s="3"/>
    </row>
    <row r="4262" spans="1:8" x14ac:dyDescent="0.3">
      <c r="A4262" t="str">
        <f>IF(C4262="","","Allievo "&amp;COUNTIF($C$2:C4262,C4262))</f>
        <v/>
      </c>
      <c r="H4262" s="3"/>
    </row>
    <row r="4263" spans="1:8" x14ac:dyDescent="0.3">
      <c r="A4263" t="str">
        <f>IF(C4263="","","Allievo "&amp;COUNTIF($C$2:C4263,C4263))</f>
        <v/>
      </c>
      <c r="H4263" s="3"/>
    </row>
    <row r="4264" spans="1:8" x14ac:dyDescent="0.3">
      <c r="A4264" t="str">
        <f>IF(C4264="","","Allievo "&amp;COUNTIF($C$2:C4264,C4264))</f>
        <v/>
      </c>
      <c r="H4264" s="3"/>
    </row>
    <row r="4265" spans="1:8" x14ac:dyDescent="0.3">
      <c r="A4265" t="str">
        <f>IF(C4265="","","Allievo "&amp;COUNTIF($C$2:C4265,C4265))</f>
        <v/>
      </c>
      <c r="H4265" s="3"/>
    </row>
    <row r="4266" spans="1:8" x14ac:dyDescent="0.3">
      <c r="A4266" t="str">
        <f>IF(C4266="","","Allievo "&amp;COUNTIF($C$2:C4266,C4266))</f>
        <v/>
      </c>
      <c r="H4266" s="3"/>
    </row>
    <row r="4267" spans="1:8" x14ac:dyDescent="0.3">
      <c r="A4267" t="str">
        <f>IF(C4267="","","Allievo "&amp;COUNTIF($C$2:C4267,C4267))</f>
        <v/>
      </c>
      <c r="H4267" s="3"/>
    </row>
    <row r="4268" spans="1:8" x14ac:dyDescent="0.3">
      <c r="A4268" t="str">
        <f>IF(C4268="","","Allievo "&amp;COUNTIF($C$2:C4268,C4268))</f>
        <v/>
      </c>
      <c r="H4268" s="3"/>
    </row>
    <row r="4269" spans="1:8" x14ac:dyDescent="0.3">
      <c r="A4269" t="str">
        <f>IF(C4269="","","Allievo "&amp;COUNTIF($C$2:C4269,C4269))</f>
        <v/>
      </c>
      <c r="H4269" s="3"/>
    </row>
    <row r="4270" spans="1:8" x14ac:dyDescent="0.3">
      <c r="A4270" t="str">
        <f>IF(C4270="","","Allievo "&amp;COUNTIF($C$2:C4270,C4270))</f>
        <v/>
      </c>
      <c r="H4270" s="3"/>
    </row>
    <row r="4271" spans="1:8" x14ac:dyDescent="0.3">
      <c r="A4271" t="str">
        <f>IF(C4271="","","Allievo "&amp;COUNTIF($C$2:C4271,C4271))</f>
        <v/>
      </c>
      <c r="H4271" s="3"/>
    </row>
    <row r="4272" spans="1:8" x14ac:dyDescent="0.3">
      <c r="A4272" t="str">
        <f>IF(C4272="","","Allievo "&amp;COUNTIF($C$2:C4272,C4272))</f>
        <v/>
      </c>
      <c r="H4272" s="3"/>
    </row>
    <row r="4273" spans="1:8" x14ac:dyDescent="0.3">
      <c r="A4273" t="str">
        <f>IF(C4273="","","Allievo "&amp;COUNTIF($C$2:C4273,C4273))</f>
        <v/>
      </c>
      <c r="H4273" s="3"/>
    </row>
    <row r="4274" spans="1:8" x14ac:dyDescent="0.3">
      <c r="A4274" t="str">
        <f>IF(C4274="","","Allievo "&amp;COUNTIF($C$2:C4274,C4274))</f>
        <v/>
      </c>
      <c r="H4274" s="3"/>
    </row>
    <row r="4275" spans="1:8" x14ac:dyDescent="0.3">
      <c r="A4275" t="str">
        <f>IF(C4275="","","Allievo "&amp;COUNTIF($C$2:C4275,C4275))</f>
        <v/>
      </c>
      <c r="H4275" s="3"/>
    </row>
    <row r="4276" spans="1:8" x14ac:dyDescent="0.3">
      <c r="A4276" t="str">
        <f>IF(C4276="","","Allievo "&amp;COUNTIF($C$2:C4276,C4276))</f>
        <v/>
      </c>
      <c r="H4276" s="3"/>
    </row>
    <row r="4277" spans="1:8" x14ac:dyDescent="0.3">
      <c r="A4277" t="str">
        <f>IF(C4277="","","Allievo "&amp;COUNTIF($C$2:C4277,C4277))</f>
        <v/>
      </c>
      <c r="H4277" s="3"/>
    </row>
    <row r="4278" spans="1:8" x14ac:dyDescent="0.3">
      <c r="A4278" t="str">
        <f>IF(C4278="","","Allievo "&amp;COUNTIF($C$2:C4278,C4278))</f>
        <v/>
      </c>
      <c r="H4278" s="3"/>
    </row>
    <row r="4279" spans="1:8" x14ac:dyDescent="0.3">
      <c r="A4279" t="str">
        <f>IF(C4279="","","Allievo "&amp;COUNTIF($C$2:C4279,C4279))</f>
        <v/>
      </c>
      <c r="H4279" s="3"/>
    </row>
    <row r="4280" spans="1:8" x14ac:dyDescent="0.3">
      <c r="A4280" t="str">
        <f>IF(C4280="","","Allievo "&amp;COUNTIF($C$2:C4280,C4280))</f>
        <v/>
      </c>
      <c r="H4280" s="3"/>
    </row>
    <row r="4281" spans="1:8" x14ac:dyDescent="0.3">
      <c r="A4281" t="str">
        <f>IF(C4281="","","Allievo "&amp;COUNTIF($C$2:C4281,C4281))</f>
        <v/>
      </c>
      <c r="H4281" s="3"/>
    </row>
    <row r="4282" spans="1:8" x14ac:dyDescent="0.3">
      <c r="A4282" t="str">
        <f>IF(C4282="","","Allievo "&amp;COUNTIF($C$2:C4282,C4282))</f>
        <v/>
      </c>
      <c r="H4282" s="3"/>
    </row>
    <row r="4283" spans="1:8" x14ac:dyDescent="0.3">
      <c r="A4283" t="str">
        <f>IF(C4283="","","Allievo "&amp;COUNTIF($C$2:C4283,C4283))</f>
        <v/>
      </c>
      <c r="H4283" s="3"/>
    </row>
    <row r="4284" spans="1:8" x14ac:dyDescent="0.3">
      <c r="A4284" t="str">
        <f>IF(C4284="","","Allievo "&amp;COUNTIF($C$2:C4284,C4284))</f>
        <v/>
      </c>
      <c r="H4284" s="3"/>
    </row>
    <row r="4285" spans="1:8" x14ac:dyDescent="0.3">
      <c r="A4285" t="str">
        <f>IF(C4285="","","Allievo "&amp;COUNTIF($C$2:C4285,C4285))</f>
        <v/>
      </c>
      <c r="H4285" s="3"/>
    </row>
    <row r="4286" spans="1:8" x14ac:dyDescent="0.3">
      <c r="A4286" t="str">
        <f>IF(C4286="","","Allievo "&amp;COUNTIF($C$2:C4286,C4286))</f>
        <v/>
      </c>
      <c r="H4286" s="3"/>
    </row>
    <row r="4287" spans="1:8" x14ac:dyDescent="0.3">
      <c r="A4287" t="str">
        <f>IF(C4287="","","Allievo "&amp;COUNTIF($C$2:C4287,C4287))</f>
        <v/>
      </c>
      <c r="H4287" s="3"/>
    </row>
    <row r="4288" spans="1:8" x14ac:dyDescent="0.3">
      <c r="A4288" t="str">
        <f>IF(C4288="","","Allievo "&amp;COUNTIF($C$2:C4288,C4288))</f>
        <v/>
      </c>
      <c r="H4288" s="3"/>
    </row>
    <row r="4289" spans="1:8" x14ac:dyDescent="0.3">
      <c r="A4289" t="str">
        <f>IF(C4289="","","Allievo "&amp;COUNTIF($C$2:C4289,C4289))</f>
        <v/>
      </c>
      <c r="H4289" s="3"/>
    </row>
    <row r="4290" spans="1:8" x14ac:dyDescent="0.3">
      <c r="A4290" t="str">
        <f>IF(C4290="","","Allievo "&amp;COUNTIF($C$2:C4290,C4290))</f>
        <v/>
      </c>
      <c r="H4290" s="3"/>
    </row>
    <row r="4291" spans="1:8" x14ac:dyDescent="0.3">
      <c r="A4291" t="str">
        <f>IF(C4291="","","Allievo "&amp;COUNTIF($C$2:C4291,C4291))</f>
        <v/>
      </c>
      <c r="H4291" s="3"/>
    </row>
    <row r="4292" spans="1:8" x14ac:dyDescent="0.3">
      <c r="A4292" t="str">
        <f>IF(C4292="","","Allievo "&amp;COUNTIF($C$2:C4292,C4292))</f>
        <v/>
      </c>
      <c r="H4292" s="3"/>
    </row>
    <row r="4293" spans="1:8" x14ac:dyDescent="0.3">
      <c r="A4293" t="str">
        <f>IF(C4293="","","Allievo "&amp;COUNTIF($C$2:C4293,C4293))</f>
        <v/>
      </c>
      <c r="H4293" s="3"/>
    </row>
    <row r="4294" spans="1:8" x14ac:dyDescent="0.3">
      <c r="A4294" t="str">
        <f>IF(C4294="","","Allievo "&amp;COUNTIF($C$2:C4294,C4294))</f>
        <v/>
      </c>
      <c r="H4294" s="3"/>
    </row>
    <row r="4295" spans="1:8" x14ac:dyDescent="0.3">
      <c r="A4295" t="str">
        <f>IF(C4295="","","Allievo "&amp;COUNTIF($C$2:C4295,C4295))</f>
        <v/>
      </c>
      <c r="H4295" s="3"/>
    </row>
    <row r="4296" spans="1:8" x14ac:dyDescent="0.3">
      <c r="A4296" t="str">
        <f>IF(C4296="","","Allievo "&amp;COUNTIF($C$2:C4296,C4296))</f>
        <v/>
      </c>
      <c r="H4296" s="3"/>
    </row>
    <row r="4297" spans="1:8" x14ac:dyDescent="0.3">
      <c r="A4297" t="str">
        <f>IF(C4297="","","Allievo "&amp;COUNTIF($C$2:C4297,C4297))</f>
        <v/>
      </c>
      <c r="H4297" s="3"/>
    </row>
    <row r="4298" spans="1:8" x14ac:dyDescent="0.3">
      <c r="A4298" t="str">
        <f>IF(C4298="","","Allievo "&amp;COUNTIF($C$2:C4298,C4298))</f>
        <v/>
      </c>
      <c r="H4298" s="3"/>
    </row>
    <row r="4299" spans="1:8" x14ac:dyDescent="0.3">
      <c r="A4299" t="str">
        <f>IF(C4299="","","Allievo "&amp;COUNTIF($C$2:C4299,C4299))</f>
        <v/>
      </c>
      <c r="H4299" s="3"/>
    </row>
    <row r="4300" spans="1:8" x14ac:dyDescent="0.3">
      <c r="A4300" t="str">
        <f>IF(C4300="","","Allievo "&amp;COUNTIF($C$2:C4300,C4300))</f>
        <v/>
      </c>
      <c r="H4300" s="3"/>
    </row>
    <row r="4301" spans="1:8" x14ac:dyDescent="0.3">
      <c r="A4301" t="str">
        <f>IF(C4301="","","Allievo "&amp;COUNTIF($C$2:C4301,C4301))</f>
        <v/>
      </c>
      <c r="H4301" s="3"/>
    </row>
    <row r="4302" spans="1:8" x14ac:dyDescent="0.3">
      <c r="A4302" t="str">
        <f>IF(C4302="","","Allievo "&amp;COUNTIF($C$2:C4302,C4302))</f>
        <v/>
      </c>
      <c r="H4302" s="3"/>
    </row>
    <row r="4303" spans="1:8" x14ac:dyDescent="0.3">
      <c r="A4303" t="str">
        <f>IF(C4303="","","Allievo "&amp;COUNTIF($C$2:C4303,C4303))</f>
        <v/>
      </c>
      <c r="H4303" s="3"/>
    </row>
    <row r="4304" spans="1:8" x14ac:dyDescent="0.3">
      <c r="A4304" t="str">
        <f>IF(C4304="","","Allievo "&amp;COUNTIF($C$2:C4304,C4304))</f>
        <v/>
      </c>
      <c r="H4304" s="3"/>
    </row>
    <row r="4305" spans="1:8" x14ac:dyDescent="0.3">
      <c r="A4305" t="str">
        <f>IF(C4305="","","Allievo "&amp;COUNTIF($C$2:C4305,C4305))</f>
        <v/>
      </c>
      <c r="H4305" s="3"/>
    </row>
    <row r="4306" spans="1:8" x14ac:dyDescent="0.3">
      <c r="A4306" t="str">
        <f>IF(C4306="","","Allievo "&amp;COUNTIF($C$2:C4306,C4306))</f>
        <v/>
      </c>
      <c r="H4306" s="3"/>
    </row>
    <row r="4307" spans="1:8" x14ac:dyDescent="0.3">
      <c r="A4307" t="str">
        <f>IF(C4307="","","Allievo "&amp;COUNTIF($C$2:C4307,C4307))</f>
        <v/>
      </c>
      <c r="H4307" s="3"/>
    </row>
    <row r="4308" spans="1:8" x14ac:dyDescent="0.3">
      <c r="A4308" t="str">
        <f>IF(C4308="","","Allievo "&amp;COUNTIF($C$2:C4308,C4308))</f>
        <v/>
      </c>
      <c r="H4308" s="3"/>
    </row>
    <row r="4309" spans="1:8" x14ac:dyDescent="0.3">
      <c r="A4309" t="str">
        <f>IF(C4309="","","Allievo "&amp;COUNTIF($C$2:C4309,C4309))</f>
        <v/>
      </c>
      <c r="H4309" s="3"/>
    </row>
    <row r="4310" spans="1:8" x14ac:dyDescent="0.3">
      <c r="A4310" t="str">
        <f>IF(C4310="","","Allievo "&amp;COUNTIF($C$2:C4310,C4310))</f>
        <v/>
      </c>
      <c r="H4310" s="3"/>
    </row>
    <row r="4311" spans="1:8" x14ac:dyDescent="0.3">
      <c r="A4311" t="str">
        <f>IF(C4311="","","Allievo "&amp;COUNTIF($C$2:C4311,C4311))</f>
        <v/>
      </c>
      <c r="H4311" s="3"/>
    </row>
    <row r="4312" spans="1:8" x14ac:dyDescent="0.3">
      <c r="A4312" t="str">
        <f>IF(C4312="","","Allievo "&amp;COUNTIF($C$2:C4312,C4312))</f>
        <v/>
      </c>
      <c r="H4312" s="3"/>
    </row>
    <row r="4313" spans="1:8" x14ac:dyDescent="0.3">
      <c r="A4313" t="str">
        <f>IF(C4313="","","Allievo "&amp;COUNTIF($C$2:C4313,C4313))</f>
        <v/>
      </c>
      <c r="H4313" s="3"/>
    </row>
    <row r="4314" spans="1:8" x14ac:dyDescent="0.3">
      <c r="A4314" t="str">
        <f>IF(C4314="","","Allievo "&amp;COUNTIF($C$2:C4314,C4314))</f>
        <v/>
      </c>
      <c r="H4314" s="3"/>
    </row>
    <row r="4315" spans="1:8" x14ac:dyDescent="0.3">
      <c r="A4315" t="str">
        <f>IF(C4315="","","Allievo "&amp;COUNTIF($C$2:C4315,C4315))</f>
        <v/>
      </c>
      <c r="H4315" s="3"/>
    </row>
    <row r="4316" spans="1:8" x14ac:dyDescent="0.3">
      <c r="A4316" t="str">
        <f>IF(C4316="","","Allievo "&amp;COUNTIF($C$2:C4316,C4316))</f>
        <v/>
      </c>
      <c r="H4316" s="3"/>
    </row>
    <row r="4317" spans="1:8" x14ac:dyDescent="0.3">
      <c r="A4317" t="str">
        <f>IF(C4317="","","Allievo "&amp;COUNTIF($C$2:C4317,C4317))</f>
        <v/>
      </c>
      <c r="H4317" s="3"/>
    </row>
    <row r="4318" spans="1:8" x14ac:dyDescent="0.3">
      <c r="A4318" t="str">
        <f>IF(C4318="","","Allievo "&amp;COUNTIF($C$2:C4318,C4318))</f>
        <v/>
      </c>
      <c r="H4318" s="3"/>
    </row>
    <row r="4319" spans="1:8" x14ac:dyDescent="0.3">
      <c r="A4319" t="str">
        <f>IF(C4319="","","Allievo "&amp;COUNTIF($C$2:C4319,C4319))</f>
        <v/>
      </c>
      <c r="H4319" s="3"/>
    </row>
    <row r="4320" spans="1:8" x14ac:dyDescent="0.3">
      <c r="A4320" t="str">
        <f>IF(C4320="","","Allievo "&amp;COUNTIF($C$2:C4320,C4320))</f>
        <v/>
      </c>
      <c r="H4320" s="3"/>
    </row>
    <row r="4321" spans="1:8" x14ac:dyDescent="0.3">
      <c r="A4321" t="str">
        <f>IF(C4321="","","Allievo "&amp;COUNTIF($C$2:C4321,C4321))</f>
        <v/>
      </c>
      <c r="H4321" s="3"/>
    </row>
    <row r="4322" spans="1:8" x14ac:dyDescent="0.3">
      <c r="A4322" t="str">
        <f>IF(C4322="","","Allievo "&amp;COUNTIF($C$2:C4322,C4322))</f>
        <v/>
      </c>
      <c r="H4322" s="3"/>
    </row>
    <row r="4323" spans="1:8" x14ac:dyDescent="0.3">
      <c r="A4323" t="str">
        <f>IF(C4323="","","Allievo "&amp;COUNTIF($C$2:C4323,C4323))</f>
        <v/>
      </c>
      <c r="H4323" s="3"/>
    </row>
    <row r="4324" spans="1:8" x14ac:dyDescent="0.3">
      <c r="A4324" t="str">
        <f>IF(C4324="","","Allievo "&amp;COUNTIF($C$2:C4324,C4324))</f>
        <v/>
      </c>
      <c r="H4324" s="3"/>
    </row>
    <row r="4325" spans="1:8" x14ac:dyDescent="0.3">
      <c r="A4325" t="str">
        <f>IF(C4325="","","Allievo "&amp;COUNTIF($C$2:C4325,C4325))</f>
        <v/>
      </c>
      <c r="H4325" s="3"/>
    </row>
    <row r="4326" spans="1:8" x14ac:dyDescent="0.3">
      <c r="A4326" t="str">
        <f>IF(C4326="","","Allievo "&amp;COUNTIF($C$2:C4326,C4326))</f>
        <v/>
      </c>
      <c r="H4326" s="3"/>
    </row>
    <row r="4327" spans="1:8" x14ac:dyDescent="0.3">
      <c r="A4327" t="str">
        <f>IF(C4327="","","Allievo "&amp;COUNTIF($C$2:C4327,C4327))</f>
        <v/>
      </c>
      <c r="H4327" s="3"/>
    </row>
    <row r="4328" spans="1:8" x14ac:dyDescent="0.3">
      <c r="A4328" t="str">
        <f>IF(C4328="","","Allievo "&amp;COUNTIF($C$2:C4328,C4328))</f>
        <v/>
      </c>
      <c r="H4328" s="3"/>
    </row>
    <row r="4329" spans="1:8" x14ac:dyDescent="0.3">
      <c r="A4329" t="str">
        <f>IF(C4329="","","Allievo "&amp;COUNTIF($C$2:C4329,C4329))</f>
        <v/>
      </c>
      <c r="H4329" s="3"/>
    </row>
    <row r="4330" spans="1:8" x14ac:dyDescent="0.3">
      <c r="A4330" t="str">
        <f>IF(C4330="","","Allievo "&amp;COUNTIF($C$2:C4330,C4330))</f>
        <v/>
      </c>
      <c r="H4330" s="3"/>
    </row>
    <row r="4331" spans="1:8" x14ac:dyDescent="0.3">
      <c r="A4331" t="str">
        <f>IF(C4331="","","Allievo "&amp;COUNTIF($C$2:C4331,C4331))</f>
        <v/>
      </c>
      <c r="H4331" s="3"/>
    </row>
    <row r="4332" spans="1:8" x14ac:dyDescent="0.3">
      <c r="A4332" t="str">
        <f>IF(C4332="","","Allievo "&amp;COUNTIF($C$2:C4332,C4332))</f>
        <v/>
      </c>
      <c r="H4332" s="3"/>
    </row>
    <row r="4333" spans="1:8" x14ac:dyDescent="0.3">
      <c r="A4333" t="str">
        <f>IF(C4333="","","Allievo "&amp;COUNTIF($C$2:C4333,C4333))</f>
        <v/>
      </c>
      <c r="H4333" s="3"/>
    </row>
    <row r="4334" spans="1:8" x14ac:dyDescent="0.3">
      <c r="A4334" t="str">
        <f>IF(C4334="","","Allievo "&amp;COUNTIF($C$2:C4334,C4334))</f>
        <v/>
      </c>
      <c r="H4334" s="3"/>
    </row>
    <row r="4335" spans="1:8" x14ac:dyDescent="0.3">
      <c r="A4335" t="str">
        <f>IF(C4335="","","Allievo "&amp;COUNTIF($C$2:C4335,C4335))</f>
        <v/>
      </c>
      <c r="H4335" s="3"/>
    </row>
    <row r="4336" spans="1:8" x14ac:dyDescent="0.3">
      <c r="A4336" t="str">
        <f>IF(C4336="","","Allievo "&amp;COUNTIF($C$2:C4336,C4336))</f>
        <v/>
      </c>
      <c r="H4336" s="3"/>
    </row>
    <row r="4337" spans="1:8" x14ac:dyDescent="0.3">
      <c r="A4337" t="str">
        <f>IF(C4337="","","Allievo "&amp;COUNTIF($C$2:C4337,C4337))</f>
        <v/>
      </c>
      <c r="H4337" s="3"/>
    </row>
    <row r="4338" spans="1:8" x14ac:dyDescent="0.3">
      <c r="A4338" t="str">
        <f>IF(C4338="","","Allievo "&amp;COUNTIF($C$2:C4338,C4338))</f>
        <v/>
      </c>
      <c r="H4338" s="3"/>
    </row>
    <row r="4339" spans="1:8" x14ac:dyDescent="0.3">
      <c r="A4339" t="str">
        <f>IF(C4339="","","Allievo "&amp;COUNTIF($C$2:C4339,C4339))</f>
        <v/>
      </c>
      <c r="H4339" s="3"/>
    </row>
    <row r="4340" spans="1:8" x14ac:dyDescent="0.3">
      <c r="A4340" t="str">
        <f>IF(C4340="","","Allievo "&amp;COUNTIF($C$2:C4340,C4340))</f>
        <v/>
      </c>
      <c r="H4340" s="3"/>
    </row>
    <row r="4341" spans="1:8" x14ac:dyDescent="0.3">
      <c r="A4341" t="str">
        <f>IF(C4341="","","Allievo "&amp;COUNTIF($C$2:C4341,C4341))</f>
        <v/>
      </c>
      <c r="H4341" s="3"/>
    </row>
    <row r="4342" spans="1:8" x14ac:dyDescent="0.3">
      <c r="A4342" t="str">
        <f>IF(C4342="","","Allievo "&amp;COUNTIF($C$2:C4342,C4342))</f>
        <v/>
      </c>
      <c r="H4342" s="3"/>
    </row>
    <row r="4343" spans="1:8" x14ac:dyDescent="0.3">
      <c r="A4343" t="str">
        <f>IF(C4343="","","Allievo "&amp;COUNTIF($C$2:C4343,C4343))</f>
        <v/>
      </c>
      <c r="H4343" s="3"/>
    </row>
    <row r="4344" spans="1:8" x14ac:dyDescent="0.3">
      <c r="A4344" t="str">
        <f>IF(C4344="","","Allievo "&amp;COUNTIF($C$2:C4344,C4344))</f>
        <v/>
      </c>
      <c r="H4344" s="3"/>
    </row>
    <row r="4345" spans="1:8" x14ac:dyDescent="0.3">
      <c r="A4345" t="str">
        <f>IF(C4345="","","Allievo "&amp;COUNTIF($C$2:C4345,C4345))</f>
        <v/>
      </c>
      <c r="H4345" s="3"/>
    </row>
    <row r="4346" spans="1:8" x14ac:dyDescent="0.3">
      <c r="A4346" t="str">
        <f>IF(C4346="","","Allievo "&amp;COUNTIF($C$2:C4346,C4346))</f>
        <v/>
      </c>
      <c r="H4346" s="3"/>
    </row>
    <row r="4347" spans="1:8" x14ac:dyDescent="0.3">
      <c r="A4347" t="str">
        <f>IF(C4347="","","Allievo "&amp;COUNTIF($C$2:C4347,C4347))</f>
        <v/>
      </c>
      <c r="H4347" s="3"/>
    </row>
    <row r="4348" spans="1:8" x14ac:dyDescent="0.3">
      <c r="A4348" t="str">
        <f>IF(C4348="","","Allievo "&amp;COUNTIF($C$2:C4348,C4348))</f>
        <v/>
      </c>
      <c r="H4348" s="3"/>
    </row>
    <row r="4349" spans="1:8" x14ac:dyDescent="0.3">
      <c r="A4349" t="str">
        <f>IF(C4349="","","Allievo "&amp;COUNTIF($C$2:C4349,C4349))</f>
        <v/>
      </c>
      <c r="H4349" s="3"/>
    </row>
    <row r="4350" spans="1:8" x14ac:dyDescent="0.3">
      <c r="A4350" t="str">
        <f>IF(C4350="","","Allievo "&amp;COUNTIF($C$2:C4350,C4350))</f>
        <v/>
      </c>
      <c r="H4350" s="3"/>
    </row>
    <row r="4351" spans="1:8" x14ac:dyDescent="0.3">
      <c r="A4351" t="str">
        <f>IF(C4351="","","Allievo "&amp;COUNTIF($C$2:C4351,C4351))</f>
        <v/>
      </c>
      <c r="H4351" s="3"/>
    </row>
    <row r="4352" spans="1:8" x14ac:dyDescent="0.3">
      <c r="A4352" t="str">
        <f>IF(C4352="","","Allievo "&amp;COUNTIF($C$2:C4352,C4352))</f>
        <v/>
      </c>
      <c r="H4352" s="3"/>
    </row>
    <row r="4353" spans="1:8" x14ac:dyDescent="0.3">
      <c r="A4353" t="str">
        <f>IF(C4353="","","Allievo "&amp;COUNTIF($C$2:C4353,C4353))</f>
        <v/>
      </c>
      <c r="H4353" s="3"/>
    </row>
    <row r="4354" spans="1:8" x14ac:dyDescent="0.3">
      <c r="A4354" t="str">
        <f>IF(C4354="","","Allievo "&amp;COUNTIF($C$2:C4354,C4354))</f>
        <v/>
      </c>
      <c r="H4354" s="3"/>
    </row>
    <row r="4355" spans="1:8" x14ac:dyDescent="0.3">
      <c r="A4355" t="str">
        <f>IF(C4355="","","Allievo "&amp;COUNTIF($C$2:C4355,C4355))</f>
        <v/>
      </c>
      <c r="H4355" s="3"/>
    </row>
    <row r="4356" spans="1:8" x14ac:dyDescent="0.3">
      <c r="A4356" t="str">
        <f>IF(C4356="","","Allievo "&amp;COUNTIF($C$2:C4356,C4356))</f>
        <v/>
      </c>
      <c r="H4356" s="3"/>
    </row>
    <row r="4357" spans="1:8" x14ac:dyDescent="0.3">
      <c r="A4357" t="str">
        <f>IF(C4357="","","Allievo "&amp;COUNTIF($C$2:C4357,C4357))</f>
        <v/>
      </c>
      <c r="H4357" s="3"/>
    </row>
    <row r="4358" spans="1:8" x14ac:dyDescent="0.3">
      <c r="A4358" t="str">
        <f>IF(C4358="","","Allievo "&amp;COUNTIF($C$2:C4358,C4358))</f>
        <v/>
      </c>
      <c r="H4358" s="3"/>
    </row>
    <row r="4359" spans="1:8" x14ac:dyDescent="0.3">
      <c r="A4359" t="str">
        <f>IF(C4359="","","Allievo "&amp;COUNTIF($C$2:C4359,C4359))</f>
        <v/>
      </c>
      <c r="H4359" s="3"/>
    </row>
    <row r="4360" spans="1:8" x14ac:dyDescent="0.3">
      <c r="A4360" t="str">
        <f>IF(C4360="","","Allievo "&amp;COUNTIF($C$2:C4360,C4360))</f>
        <v/>
      </c>
      <c r="H4360" s="3"/>
    </row>
    <row r="4361" spans="1:8" x14ac:dyDescent="0.3">
      <c r="A4361" t="str">
        <f>IF(C4361="","","Allievo "&amp;COUNTIF($C$2:C4361,C4361))</f>
        <v/>
      </c>
      <c r="H4361" s="3"/>
    </row>
    <row r="4362" spans="1:8" x14ac:dyDescent="0.3">
      <c r="A4362" t="str">
        <f>IF(C4362="","","Allievo "&amp;COUNTIF($C$2:C4362,C4362))</f>
        <v/>
      </c>
      <c r="H4362" s="3"/>
    </row>
    <row r="4363" spans="1:8" x14ac:dyDescent="0.3">
      <c r="A4363" t="str">
        <f>IF(C4363="","","Allievo "&amp;COUNTIF($C$2:C4363,C4363))</f>
        <v/>
      </c>
      <c r="H4363" s="3"/>
    </row>
    <row r="4364" spans="1:8" x14ac:dyDescent="0.3">
      <c r="A4364" t="str">
        <f>IF(C4364="","","Allievo "&amp;COUNTIF($C$2:C4364,C4364))</f>
        <v/>
      </c>
      <c r="H4364" s="3"/>
    </row>
    <row r="4365" spans="1:8" x14ac:dyDescent="0.3">
      <c r="A4365" t="str">
        <f>IF(C4365="","","Allievo "&amp;COUNTIF($C$2:C4365,C4365))</f>
        <v/>
      </c>
      <c r="H4365" s="3"/>
    </row>
    <row r="4366" spans="1:8" x14ac:dyDescent="0.3">
      <c r="A4366" t="str">
        <f>IF(C4366="","","Allievo "&amp;COUNTIF($C$2:C4366,C4366))</f>
        <v/>
      </c>
      <c r="H4366" s="3"/>
    </row>
    <row r="4367" spans="1:8" x14ac:dyDescent="0.3">
      <c r="A4367" t="str">
        <f>IF(C4367="","","Allievo "&amp;COUNTIF($C$2:C4367,C4367))</f>
        <v/>
      </c>
      <c r="H4367" s="3"/>
    </row>
    <row r="4368" spans="1:8" x14ac:dyDescent="0.3">
      <c r="A4368" t="str">
        <f>IF(C4368="","","Allievo "&amp;COUNTIF($C$2:C4368,C4368))</f>
        <v/>
      </c>
      <c r="H4368" s="3"/>
    </row>
    <row r="4369" spans="1:8" x14ac:dyDescent="0.3">
      <c r="A4369" t="str">
        <f>IF(C4369="","","Allievo "&amp;COUNTIF($C$2:C4369,C4369))</f>
        <v/>
      </c>
      <c r="H4369" s="3"/>
    </row>
    <row r="4370" spans="1:8" x14ac:dyDescent="0.3">
      <c r="A4370" t="str">
        <f>IF(C4370="","","Allievo "&amp;COUNTIF($C$2:C4370,C4370))</f>
        <v/>
      </c>
      <c r="H4370" s="3"/>
    </row>
    <row r="4371" spans="1:8" x14ac:dyDescent="0.3">
      <c r="A4371" t="str">
        <f>IF(C4371="","","Allievo "&amp;COUNTIF($C$2:C4371,C4371))</f>
        <v/>
      </c>
      <c r="H4371" s="3"/>
    </row>
    <row r="4372" spans="1:8" x14ac:dyDescent="0.3">
      <c r="A4372" t="str">
        <f>IF(C4372="","","Allievo "&amp;COUNTIF($C$2:C4372,C4372))</f>
        <v/>
      </c>
      <c r="H4372" s="3"/>
    </row>
    <row r="4373" spans="1:8" x14ac:dyDescent="0.3">
      <c r="A4373" t="str">
        <f>IF(C4373="","","Allievo "&amp;COUNTIF($C$2:C4373,C4373))</f>
        <v/>
      </c>
      <c r="H4373" s="3"/>
    </row>
    <row r="4374" spans="1:8" x14ac:dyDescent="0.3">
      <c r="A4374" t="str">
        <f>IF(C4374="","","Allievo "&amp;COUNTIF($C$2:C4374,C4374))</f>
        <v/>
      </c>
      <c r="H4374" s="3"/>
    </row>
    <row r="4375" spans="1:8" x14ac:dyDescent="0.3">
      <c r="A4375" t="str">
        <f>IF(C4375="","","Allievo "&amp;COUNTIF($C$2:C4375,C4375))</f>
        <v/>
      </c>
      <c r="H4375" s="3"/>
    </row>
    <row r="4376" spans="1:8" x14ac:dyDescent="0.3">
      <c r="A4376" t="str">
        <f>IF(C4376="","","Allievo "&amp;COUNTIF($C$2:C4376,C4376))</f>
        <v/>
      </c>
      <c r="H4376" s="3"/>
    </row>
    <row r="4377" spans="1:8" x14ac:dyDescent="0.3">
      <c r="A4377" t="str">
        <f>IF(C4377="","","Allievo "&amp;COUNTIF($C$2:C4377,C4377))</f>
        <v/>
      </c>
      <c r="H4377" s="3"/>
    </row>
    <row r="4378" spans="1:8" x14ac:dyDescent="0.3">
      <c r="A4378" t="str">
        <f>IF(C4378="","","Allievo "&amp;COUNTIF($C$2:C4378,C4378))</f>
        <v/>
      </c>
      <c r="H4378" s="3"/>
    </row>
    <row r="4379" spans="1:8" x14ac:dyDescent="0.3">
      <c r="A4379" t="str">
        <f>IF(C4379="","","Allievo "&amp;COUNTIF($C$2:C4379,C4379))</f>
        <v/>
      </c>
      <c r="H4379" s="3"/>
    </row>
    <row r="4380" spans="1:8" x14ac:dyDescent="0.3">
      <c r="A4380" t="str">
        <f>IF(C4380="","","Allievo "&amp;COUNTIF($C$2:C4380,C4380))</f>
        <v/>
      </c>
      <c r="H4380" s="3"/>
    </row>
    <row r="4381" spans="1:8" x14ac:dyDescent="0.3">
      <c r="A4381" t="str">
        <f>IF(C4381="","","Allievo "&amp;COUNTIF($C$2:C4381,C4381))</f>
        <v/>
      </c>
      <c r="H4381" s="3"/>
    </row>
    <row r="4382" spans="1:8" x14ac:dyDescent="0.3">
      <c r="A4382" t="str">
        <f>IF(C4382="","","Allievo "&amp;COUNTIF($C$2:C4382,C4382))</f>
        <v/>
      </c>
      <c r="H4382" s="3"/>
    </row>
    <row r="4383" spans="1:8" x14ac:dyDescent="0.3">
      <c r="A4383" t="str">
        <f>IF(C4383="","","Allievo "&amp;COUNTIF($C$2:C4383,C4383))</f>
        <v/>
      </c>
      <c r="H4383" s="3"/>
    </row>
    <row r="4384" spans="1:8" x14ac:dyDescent="0.3">
      <c r="A4384" t="str">
        <f>IF(C4384="","","Allievo "&amp;COUNTIF($C$2:C4384,C4384))</f>
        <v/>
      </c>
      <c r="H4384" s="3"/>
    </row>
    <row r="4385" spans="1:8" x14ac:dyDescent="0.3">
      <c r="A4385" t="str">
        <f>IF(C4385="","","Allievo "&amp;COUNTIF($C$2:C4385,C4385))</f>
        <v/>
      </c>
      <c r="H4385" s="3"/>
    </row>
    <row r="4386" spans="1:8" x14ac:dyDescent="0.3">
      <c r="A4386" t="str">
        <f>IF(C4386="","","Allievo "&amp;COUNTIF($C$2:C4386,C4386))</f>
        <v/>
      </c>
      <c r="H4386" s="3"/>
    </row>
    <row r="4387" spans="1:8" x14ac:dyDescent="0.3">
      <c r="A4387" t="str">
        <f>IF(C4387="","","Allievo "&amp;COUNTIF($C$2:C4387,C4387))</f>
        <v/>
      </c>
      <c r="H4387" s="3"/>
    </row>
    <row r="4388" spans="1:8" x14ac:dyDescent="0.3">
      <c r="A4388" t="str">
        <f>IF(C4388="","","Allievo "&amp;COUNTIF($C$2:C4388,C4388))</f>
        <v/>
      </c>
      <c r="H4388" s="3"/>
    </row>
    <row r="4389" spans="1:8" x14ac:dyDescent="0.3">
      <c r="A4389" t="str">
        <f>IF(C4389="","","Allievo "&amp;COUNTIF($C$2:C4389,C4389))</f>
        <v/>
      </c>
      <c r="H4389" s="3"/>
    </row>
    <row r="4390" spans="1:8" x14ac:dyDescent="0.3">
      <c r="A4390" t="str">
        <f>IF(C4390="","","Allievo "&amp;COUNTIF($C$2:C4390,C4390))</f>
        <v/>
      </c>
      <c r="H4390" s="3"/>
    </row>
    <row r="4391" spans="1:8" x14ac:dyDescent="0.3">
      <c r="A4391" t="str">
        <f>IF(C4391="","","Allievo "&amp;COUNTIF($C$2:C4391,C4391))</f>
        <v/>
      </c>
      <c r="H4391" s="3"/>
    </row>
    <row r="4392" spans="1:8" x14ac:dyDescent="0.3">
      <c r="A4392" t="str">
        <f>IF(C4392="","","Allievo "&amp;COUNTIF($C$2:C4392,C4392))</f>
        <v/>
      </c>
      <c r="H4392" s="3"/>
    </row>
    <row r="4393" spans="1:8" x14ac:dyDescent="0.3">
      <c r="A4393" t="str">
        <f>IF(C4393="","","Allievo "&amp;COUNTIF($C$2:C4393,C4393))</f>
        <v/>
      </c>
      <c r="H4393" s="3"/>
    </row>
    <row r="4394" spans="1:8" x14ac:dyDescent="0.3">
      <c r="A4394" t="str">
        <f>IF(C4394="","","Allievo "&amp;COUNTIF($C$2:C4394,C4394))</f>
        <v/>
      </c>
      <c r="H4394" s="3"/>
    </row>
    <row r="4395" spans="1:8" x14ac:dyDescent="0.3">
      <c r="A4395" t="str">
        <f>IF(C4395="","","Allievo "&amp;COUNTIF($C$2:C4395,C4395))</f>
        <v/>
      </c>
      <c r="H4395" s="3"/>
    </row>
    <row r="4396" spans="1:8" x14ac:dyDescent="0.3">
      <c r="A4396" t="str">
        <f>IF(C4396="","","Allievo "&amp;COUNTIF($C$2:C4396,C4396))</f>
        <v/>
      </c>
      <c r="H4396" s="3"/>
    </row>
    <row r="4397" spans="1:8" x14ac:dyDescent="0.3">
      <c r="A4397" t="str">
        <f>IF(C4397="","","Allievo "&amp;COUNTIF($C$2:C4397,C4397))</f>
        <v/>
      </c>
      <c r="H4397" s="3"/>
    </row>
    <row r="4398" spans="1:8" x14ac:dyDescent="0.3">
      <c r="A4398" t="str">
        <f>IF(C4398="","","Allievo "&amp;COUNTIF($C$2:C4398,C4398))</f>
        <v/>
      </c>
      <c r="H4398" s="3"/>
    </row>
    <row r="4399" spans="1:8" x14ac:dyDescent="0.3">
      <c r="A4399" t="str">
        <f>IF(C4399="","","Allievo "&amp;COUNTIF($C$2:C4399,C4399))</f>
        <v/>
      </c>
      <c r="H4399" s="3"/>
    </row>
    <row r="4400" spans="1:8" x14ac:dyDescent="0.3">
      <c r="A4400" t="str">
        <f>IF(C4400="","","Allievo "&amp;COUNTIF($C$2:C4400,C4400))</f>
        <v/>
      </c>
      <c r="H4400" s="3"/>
    </row>
    <row r="4401" spans="1:8" x14ac:dyDescent="0.3">
      <c r="A4401" t="str">
        <f>IF(C4401="","","Allievo "&amp;COUNTIF($C$2:C4401,C4401))</f>
        <v/>
      </c>
      <c r="H4401" s="3"/>
    </row>
    <row r="4402" spans="1:8" x14ac:dyDescent="0.3">
      <c r="A4402" t="str">
        <f>IF(C4402="","","Allievo "&amp;COUNTIF($C$2:C4402,C4402))</f>
        <v/>
      </c>
      <c r="H4402" s="3"/>
    </row>
    <row r="4403" spans="1:8" x14ac:dyDescent="0.3">
      <c r="A4403" t="str">
        <f>IF(C4403="","","Allievo "&amp;COUNTIF($C$2:C4403,C4403))</f>
        <v/>
      </c>
      <c r="H4403" s="3"/>
    </row>
    <row r="4404" spans="1:8" x14ac:dyDescent="0.3">
      <c r="A4404" t="str">
        <f>IF(C4404="","","Allievo "&amp;COUNTIF($C$2:C4404,C4404))</f>
        <v/>
      </c>
      <c r="H4404" s="3"/>
    </row>
    <row r="4405" spans="1:8" x14ac:dyDescent="0.3">
      <c r="A4405" t="str">
        <f>IF(C4405="","","Allievo "&amp;COUNTIF($C$2:C4405,C4405))</f>
        <v/>
      </c>
      <c r="H4405" s="3"/>
    </row>
    <row r="4406" spans="1:8" x14ac:dyDescent="0.3">
      <c r="A4406" t="str">
        <f>IF(C4406="","","Allievo "&amp;COUNTIF($C$2:C4406,C4406))</f>
        <v/>
      </c>
      <c r="H4406" s="3"/>
    </row>
    <row r="4407" spans="1:8" x14ac:dyDescent="0.3">
      <c r="A4407" t="str">
        <f>IF(C4407="","","Allievo "&amp;COUNTIF($C$2:C4407,C4407))</f>
        <v/>
      </c>
      <c r="H4407" s="3"/>
    </row>
    <row r="4408" spans="1:8" x14ac:dyDescent="0.3">
      <c r="A4408" t="str">
        <f>IF(C4408="","","Allievo "&amp;COUNTIF($C$2:C4408,C4408))</f>
        <v/>
      </c>
      <c r="H4408" s="3"/>
    </row>
    <row r="4409" spans="1:8" x14ac:dyDescent="0.3">
      <c r="A4409" t="str">
        <f>IF(C4409="","","Allievo "&amp;COUNTIF($C$2:C4409,C4409))</f>
        <v/>
      </c>
      <c r="H4409" s="3"/>
    </row>
    <row r="4410" spans="1:8" x14ac:dyDescent="0.3">
      <c r="A4410" t="str">
        <f>IF(C4410="","","Allievo "&amp;COUNTIF($C$2:C4410,C4410))</f>
        <v/>
      </c>
      <c r="H4410" s="3"/>
    </row>
    <row r="4411" spans="1:8" x14ac:dyDescent="0.3">
      <c r="A4411" t="str">
        <f>IF(C4411="","","Allievo "&amp;COUNTIF($C$2:C4411,C4411))</f>
        <v/>
      </c>
      <c r="H4411" s="3"/>
    </row>
    <row r="4412" spans="1:8" x14ac:dyDescent="0.3">
      <c r="A4412" t="str">
        <f>IF(C4412="","","Allievo "&amp;COUNTIF($C$2:C4412,C4412))</f>
        <v/>
      </c>
      <c r="H4412" s="3"/>
    </row>
    <row r="4413" spans="1:8" x14ac:dyDescent="0.3">
      <c r="A4413" t="str">
        <f>IF(C4413="","","Allievo "&amp;COUNTIF($C$2:C4413,C4413))</f>
        <v/>
      </c>
      <c r="H4413" s="3"/>
    </row>
    <row r="4414" spans="1:8" x14ac:dyDescent="0.3">
      <c r="A4414" t="str">
        <f>IF(C4414="","","Allievo "&amp;COUNTIF($C$2:C4414,C4414))</f>
        <v/>
      </c>
      <c r="H4414" s="3"/>
    </row>
    <row r="4415" spans="1:8" x14ac:dyDescent="0.3">
      <c r="A4415" t="str">
        <f>IF(C4415="","","Allievo "&amp;COUNTIF($C$2:C4415,C4415))</f>
        <v/>
      </c>
      <c r="H4415" s="3"/>
    </row>
    <row r="4416" spans="1:8" x14ac:dyDescent="0.3">
      <c r="A4416" t="str">
        <f>IF(C4416="","","Allievo "&amp;COUNTIF($C$2:C4416,C4416))</f>
        <v/>
      </c>
      <c r="H4416" s="3"/>
    </row>
    <row r="4417" spans="1:8" x14ac:dyDescent="0.3">
      <c r="A4417" t="str">
        <f>IF(C4417="","","Allievo "&amp;COUNTIF($C$2:C4417,C4417))</f>
        <v/>
      </c>
      <c r="H4417" s="3"/>
    </row>
    <row r="4418" spans="1:8" x14ac:dyDescent="0.3">
      <c r="A4418" t="str">
        <f>IF(C4418="","","Allievo "&amp;COUNTIF($C$2:C4418,C4418))</f>
        <v/>
      </c>
      <c r="H4418" s="3"/>
    </row>
    <row r="4419" spans="1:8" x14ac:dyDescent="0.3">
      <c r="A4419" t="str">
        <f>IF(C4419="","","Allievo "&amp;COUNTIF($C$2:C4419,C4419))</f>
        <v/>
      </c>
      <c r="H4419" s="3"/>
    </row>
    <row r="4420" spans="1:8" x14ac:dyDescent="0.3">
      <c r="A4420" t="str">
        <f>IF(C4420="","","Allievo "&amp;COUNTIF($C$2:C4420,C4420))</f>
        <v/>
      </c>
      <c r="H4420" s="3"/>
    </row>
    <row r="4421" spans="1:8" x14ac:dyDescent="0.3">
      <c r="A4421" t="str">
        <f>IF(C4421="","","Allievo "&amp;COUNTIF($C$2:C4421,C4421))</f>
        <v/>
      </c>
      <c r="H4421" s="3"/>
    </row>
    <row r="4422" spans="1:8" x14ac:dyDescent="0.3">
      <c r="A4422" t="str">
        <f>IF(C4422="","","Allievo "&amp;COUNTIF($C$2:C4422,C4422))</f>
        <v/>
      </c>
      <c r="H4422" s="3"/>
    </row>
    <row r="4423" spans="1:8" x14ac:dyDescent="0.3">
      <c r="A4423" t="str">
        <f>IF(C4423="","","Allievo "&amp;COUNTIF($C$2:C4423,C4423))</f>
        <v/>
      </c>
      <c r="H4423" s="3"/>
    </row>
    <row r="4424" spans="1:8" x14ac:dyDescent="0.3">
      <c r="A4424" t="str">
        <f>IF(C4424="","","Allievo "&amp;COUNTIF($C$2:C4424,C4424))</f>
        <v/>
      </c>
      <c r="H4424" s="3"/>
    </row>
    <row r="4425" spans="1:8" x14ac:dyDescent="0.3">
      <c r="A4425" t="str">
        <f>IF(C4425="","","Allievo "&amp;COUNTIF($C$2:C4425,C4425))</f>
        <v/>
      </c>
      <c r="H4425" s="3"/>
    </row>
    <row r="4426" spans="1:8" x14ac:dyDescent="0.3">
      <c r="A4426" t="str">
        <f>IF(C4426="","","Allievo "&amp;COUNTIF($C$2:C4426,C4426))</f>
        <v/>
      </c>
      <c r="H4426" s="3"/>
    </row>
    <row r="4427" spans="1:8" x14ac:dyDescent="0.3">
      <c r="A4427" t="str">
        <f>IF(C4427="","","Allievo "&amp;COUNTIF($C$2:C4427,C4427))</f>
        <v/>
      </c>
      <c r="H4427" s="3"/>
    </row>
    <row r="4428" spans="1:8" x14ac:dyDescent="0.3">
      <c r="A4428" t="str">
        <f>IF(C4428="","","Allievo "&amp;COUNTIF($C$2:C4428,C4428))</f>
        <v/>
      </c>
      <c r="H4428" s="3"/>
    </row>
    <row r="4429" spans="1:8" x14ac:dyDescent="0.3">
      <c r="A4429" t="str">
        <f>IF(C4429="","","Allievo "&amp;COUNTIF($C$2:C4429,C4429))</f>
        <v/>
      </c>
      <c r="H4429" s="3"/>
    </row>
    <row r="4430" spans="1:8" x14ac:dyDescent="0.3">
      <c r="A4430" t="str">
        <f>IF(C4430="","","Allievo "&amp;COUNTIF($C$2:C4430,C4430))</f>
        <v/>
      </c>
      <c r="H4430" s="3"/>
    </row>
    <row r="4431" spans="1:8" x14ac:dyDescent="0.3">
      <c r="A4431" t="str">
        <f>IF(C4431="","","Allievo "&amp;COUNTIF($C$2:C4431,C4431))</f>
        <v/>
      </c>
      <c r="H4431" s="3"/>
    </row>
    <row r="4432" spans="1:8" x14ac:dyDescent="0.3">
      <c r="A4432" t="str">
        <f>IF(C4432="","","Allievo "&amp;COUNTIF($C$2:C4432,C4432))</f>
        <v/>
      </c>
      <c r="H4432" s="3"/>
    </row>
    <row r="4433" spans="1:8" x14ac:dyDescent="0.3">
      <c r="A4433" t="str">
        <f>IF(C4433="","","Allievo "&amp;COUNTIF($C$2:C4433,C4433))</f>
        <v/>
      </c>
      <c r="H4433" s="3"/>
    </row>
    <row r="4434" spans="1:8" x14ac:dyDescent="0.3">
      <c r="A4434" t="str">
        <f>IF(C4434="","","Allievo "&amp;COUNTIF($C$2:C4434,C4434))</f>
        <v/>
      </c>
      <c r="H4434" s="3"/>
    </row>
    <row r="4435" spans="1:8" x14ac:dyDescent="0.3">
      <c r="A4435" t="str">
        <f>IF(C4435="","","Allievo "&amp;COUNTIF($C$2:C4435,C4435))</f>
        <v/>
      </c>
      <c r="H4435" s="3"/>
    </row>
    <row r="4436" spans="1:8" x14ac:dyDescent="0.3">
      <c r="A4436" t="str">
        <f>IF(C4436="","","Allievo "&amp;COUNTIF($C$2:C4436,C4436))</f>
        <v/>
      </c>
      <c r="H4436" s="3"/>
    </row>
    <row r="4437" spans="1:8" x14ac:dyDescent="0.3">
      <c r="A4437" t="str">
        <f>IF(C4437="","","Allievo "&amp;COUNTIF($C$2:C4437,C4437))</f>
        <v/>
      </c>
      <c r="H4437" s="3"/>
    </row>
    <row r="4438" spans="1:8" x14ac:dyDescent="0.3">
      <c r="A4438" t="str">
        <f>IF(C4438="","","Allievo "&amp;COUNTIF($C$2:C4438,C4438))</f>
        <v/>
      </c>
      <c r="H4438" s="3"/>
    </row>
    <row r="4439" spans="1:8" x14ac:dyDescent="0.3">
      <c r="A4439" t="str">
        <f>IF(C4439="","","Allievo "&amp;COUNTIF($C$2:C4439,C4439))</f>
        <v/>
      </c>
      <c r="H4439" s="3"/>
    </row>
    <row r="4440" spans="1:8" x14ac:dyDescent="0.3">
      <c r="A4440" t="str">
        <f>IF(C4440="","","Allievo "&amp;COUNTIF($C$2:C4440,C4440))</f>
        <v/>
      </c>
      <c r="H4440" s="3"/>
    </row>
    <row r="4441" spans="1:8" x14ac:dyDescent="0.3">
      <c r="A4441" t="str">
        <f>IF(C4441="","","Allievo "&amp;COUNTIF($C$2:C4441,C4441))</f>
        <v/>
      </c>
      <c r="H4441" s="3"/>
    </row>
    <row r="4442" spans="1:8" x14ac:dyDescent="0.3">
      <c r="A4442" t="str">
        <f>IF(C4442="","","Allievo "&amp;COUNTIF($C$2:C4442,C4442))</f>
        <v/>
      </c>
      <c r="H4442" s="3"/>
    </row>
    <row r="4443" spans="1:8" x14ac:dyDescent="0.3">
      <c r="A4443" t="str">
        <f>IF(C4443="","","Allievo "&amp;COUNTIF($C$2:C4443,C4443))</f>
        <v/>
      </c>
      <c r="H4443" s="3"/>
    </row>
    <row r="4444" spans="1:8" x14ac:dyDescent="0.3">
      <c r="A4444" t="str">
        <f>IF(C4444="","","Allievo "&amp;COUNTIF($C$2:C4444,C4444))</f>
        <v/>
      </c>
      <c r="H4444" s="3"/>
    </row>
    <row r="4445" spans="1:8" x14ac:dyDescent="0.3">
      <c r="A4445" t="str">
        <f>IF(C4445="","","Allievo "&amp;COUNTIF($C$2:C4445,C4445))</f>
        <v/>
      </c>
      <c r="H4445" s="3"/>
    </row>
    <row r="4446" spans="1:8" x14ac:dyDescent="0.3">
      <c r="A4446" t="str">
        <f>IF(C4446="","","Allievo "&amp;COUNTIF($C$2:C4446,C4446))</f>
        <v/>
      </c>
      <c r="H4446" s="3"/>
    </row>
    <row r="4447" spans="1:8" x14ac:dyDescent="0.3">
      <c r="A4447" t="str">
        <f>IF(C4447="","","Allievo "&amp;COUNTIF($C$2:C4447,C4447))</f>
        <v/>
      </c>
      <c r="H4447" s="3"/>
    </row>
    <row r="4448" spans="1:8" x14ac:dyDescent="0.3">
      <c r="A4448" t="str">
        <f>IF(C4448="","","Allievo "&amp;COUNTIF($C$2:C4448,C4448))</f>
        <v/>
      </c>
      <c r="H4448" s="3"/>
    </row>
    <row r="4449" spans="1:8" x14ac:dyDescent="0.3">
      <c r="A4449" t="str">
        <f>IF(C4449="","","Allievo "&amp;COUNTIF($C$2:C4449,C4449))</f>
        <v/>
      </c>
      <c r="H4449" s="3"/>
    </row>
    <row r="4450" spans="1:8" x14ac:dyDescent="0.3">
      <c r="A4450" t="str">
        <f>IF(C4450="","","Allievo "&amp;COUNTIF($C$2:C4450,C4450))</f>
        <v/>
      </c>
      <c r="H4450" s="3"/>
    </row>
    <row r="4451" spans="1:8" x14ac:dyDescent="0.3">
      <c r="A4451" t="str">
        <f>IF(C4451="","","Allievo "&amp;COUNTIF($C$2:C4451,C4451))</f>
        <v/>
      </c>
      <c r="H4451" s="3"/>
    </row>
    <row r="4452" spans="1:8" x14ac:dyDescent="0.3">
      <c r="A4452" t="str">
        <f>IF(C4452="","","Allievo "&amp;COUNTIF($C$2:C4452,C4452))</f>
        <v/>
      </c>
      <c r="H4452" s="3"/>
    </row>
    <row r="4453" spans="1:8" x14ac:dyDescent="0.3">
      <c r="A4453" t="str">
        <f>IF(C4453="","","Allievo "&amp;COUNTIF($C$2:C4453,C4453))</f>
        <v/>
      </c>
      <c r="H4453" s="3"/>
    </row>
    <row r="4454" spans="1:8" x14ac:dyDescent="0.3">
      <c r="A4454" t="str">
        <f>IF(C4454="","","Allievo "&amp;COUNTIF($C$2:C4454,C4454))</f>
        <v/>
      </c>
      <c r="H4454" s="3"/>
    </row>
    <row r="4455" spans="1:8" x14ac:dyDescent="0.3">
      <c r="A4455" t="str">
        <f>IF(C4455="","","Allievo "&amp;COUNTIF($C$2:C4455,C4455))</f>
        <v/>
      </c>
      <c r="H4455" s="3"/>
    </row>
    <row r="4456" spans="1:8" x14ac:dyDescent="0.3">
      <c r="A4456" t="str">
        <f>IF(C4456="","","Allievo "&amp;COUNTIF($C$2:C4456,C4456))</f>
        <v/>
      </c>
      <c r="H4456" s="3"/>
    </row>
    <row r="4457" spans="1:8" x14ac:dyDescent="0.3">
      <c r="A4457" t="str">
        <f>IF(C4457="","","Allievo "&amp;COUNTIF($C$2:C4457,C4457))</f>
        <v/>
      </c>
      <c r="H4457" s="3"/>
    </row>
    <row r="4458" spans="1:8" x14ac:dyDescent="0.3">
      <c r="A4458" t="str">
        <f>IF(C4458="","","Allievo "&amp;COUNTIF($C$2:C4458,C4458))</f>
        <v/>
      </c>
      <c r="H4458" s="3"/>
    </row>
    <row r="4459" spans="1:8" x14ac:dyDescent="0.3">
      <c r="A4459" t="str">
        <f>IF(C4459="","","Allievo "&amp;COUNTIF($C$2:C4459,C4459))</f>
        <v/>
      </c>
      <c r="H4459" s="3"/>
    </row>
    <row r="4460" spans="1:8" x14ac:dyDescent="0.3">
      <c r="A4460" t="str">
        <f>IF(C4460="","","Allievo "&amp;COUNTIF($C$2:C4460,C4460))</f>
        <v/>
      </c>
      <c r="H4460" s="3"/>
    </row>
    <row r="4461" spans="1:8" x14ac:dyDescent="0.3">
      <c r="A4461" t="str">
        <f>IF(C4461="","","Allievo "&amp;COUNTIF($C$2:C4461,C4461))</f>
        <v/>
      </c>
      <c r="H4461" s="3"/>
    </row>
    <row r="4462" spans="1:8" x14ac:dyDescent="0.3">
      <c r="A4462" t="str">
        <f>IF(C4462="","","Allievo "&amp;COUNTIF($C$2:C4462,C4462))</f>
        <v/>
      </c>
      <c r="H4462" s="3"/>
    </row>
    <row r="4463" spans="1:8" x14ac:dyDescent="0.3">
      <c r="A4463" t="str">
        <f>IF(C4463="","","Allievo "&amp;COUNTIF($C$2:C4463,C4463))</f>
        <v/>
      </c>
      <c r="H4463" s="3"/>
    </row>
    <row r="4464" spans="1:8" x14ac:dyDescent="0.3">
      <c r="A4464" t="str">
        <f>IF(C4464="","","Allievo "&amp;COUNTIF($C$2:C4464,C4464))</f>
        <v/>
      </c>
      <c r="H4464" s="3"/>
    </row>
    <row r="4465" spans="1:8" x14ac:dyDescent="0.3">
      <c r="A4465" t="str">
        <f>IF(C4465="","","Allievo "&amp;COUNTIF($C$2:C4465,C4465))</f>
        <v/>
      </c>
      <c r="H4465" s="3"/>
    </row>
    <row r="4466" spans="1:8" x14ac:dyDescent="0.3">
      <c r="A4466" t="str">
        <f>IF(C4466="","","Allievo "&amp;COUNTIF($C$2:C4466,C4466))</f>
        <v/>
      </c>
      <c r="H4466" s="3"/>
    </row>
    <row r="4467" spans="1:8" x14ac:dyDescent="0.3">
      <c r="A4467" t="str">
        <f>IF(C4467="","","Allievo "&amp;COUNTIF($C$2:C4467,C4467))</f>
        <v/>
      </c>
      <c r="H4467" s="3"/>
    </row>
    <row r="4468" spans="1:8" x14ac:dyDescent="0.3">
      <c r="A4468" t="str">
        <f>IF(C4468="","","Allievo "&amp;COUNTIF($C$2:C4468,C4468))</f>
        <v/>
      </c>
      <c r="H4468" s="3"/>
    </row>
    <row r="4469" spans="1:8" x14ac:dyDescent="0.3">
      <c r="A4469" t="str">
        <f>IF(C4469="","","Allievo "&amp;COUNTIF($C$2:C4469,C4469))</f>
        <v/>
      </c>
      <c r="H4469" s="3"/>
    </row>
    <row r="4470" spans="1:8" x14ac:dyDescent="0.3">
      <c r="A4470" t="str">
        <f>IF(C4470="","","Allievo "&amp;COUNTIF($C$2:C4470,C4470))</f>
        <v/>
      </c>
      <c r="H4470" s="3"/>
    </row>
    <row r="4471" spans="1:8" x14ac:dyDescent="0.3">
      <c r="A4471" t="str">
        <f>IF(C4471="","","Allievo "&amp;COUNTIF($C$2:C4471,C4471))</f>
        <v/>
      </c>
      <c r="H4471" s="3"/>
    </row>
    <row r="4472" spans="1:8" x14ac:dyDescent="0.3">
      <c r="A4472" t="str">
        <f>IF(C4472="","","Allievo "&amp;COUNTIF($C$2:C4472,C4472))</f>
        <v/>
      </c>
      <c r="H4472" s="3"/>
    </row>
    <row r="4473" spans="1:8" x14ac:dyDescent="0.3">
      <c r="A4473" t="str">
        <f>IF(C4473="","","Allievo "&amp;COUNTIF($C$2:C4473,C4473))</f>
        <v/>
      </c>
      <c r="H4473" s="3"/>
    </row>
    <row r="4474" spans="1:8" x14ac:dyDescent="0.3">
      <c r="A4474" t="str">
        <f>IF(C4474="","","Allievo "&amp;COUNTIF($C$2:C4474,C4474))</f>
        <v/>
      </c>
      <c r="H4474" s="3"/>
    </row>
    <row r="4475" spans="1:8" x14ac:dyDescent="0.3">
      <c r="A4475" t="str">
        <f>IF(C4475="","","Allievo "&amp;COUNTIF($C$2:C4475,C4475))</f>
        <v/>
      </c>
      <c r="H4475" s="3"/>
    </row>
    <row r="4476" spans="1:8" x14ac:dyDescent="0.3">
      <c r="A4476" t="str">
        <f>IF(C4476="","","Allievo "&amp;COUNTIF($C$2:C4476,C4476))</f>
        <v/>
      </c>
      <c r="H4476" s="3"/>
    </row>
    <row r="4477" spans="1:8" x14ac:dyDescent="0.3">
      <c r="A4477" t="str">
        <f>IF(C4477="","","Allievo "&amp;COUNTIF($C$2:C4477,C4477))</f>
        <v/>
      </c>
      <c r="H4477" s="3"/>
    </row>
    <row r="4478" spans="1:8" x14ac:dyDescent="0.3">
      <c r="A4478" t="str">
        <f>IF(C4478="","","Allievo "&amp;COUNTIF($C$2:C4478,C4478))</f>
        <v/>
      </c>
      <c r="H4478" s="3"/>
    </row>
    <row r="4479" spans="1:8" x14ac:dyDescent="0.3">
      <c r="A4479" t="str">
        <f>IF(C4479="","","Allievo "&amp;COUNTIF($C$2:C4479,C4479))</f>
        <v/>
      </c>
      <c r="H4479" s="3"/>
    </row>
    <row r="4480" spans="1:8" x14ac:dyDescent="0.3">
      <c r="A4480" t="str">
        <f>IF(C4480="","","Allievo "&amp;COUNTIF($C$2:C4480,C4480))</f>
        <v/>
      </c>
      <c r="H4480" s="3"/>
    </row>
    <row r="4481" spans="1:8" x14ac:dyDescent="0.3">
      <c r="A4481" t="str">
        <f>IF(C4481="","","Allievo "&amp;COUNTIF($C$2:C4481,C4481))</f>
        <v/>
      </c>
      <c r="H4481" s="3"/>
    </row>
    <row r="4482" spans="1:8" x14ac:dyDescent="0.3">
      <c r="A4482" t="str">
        <f>IF(C4482="","","Allievo "&amp;COUNTIF($C$2:C4482,C4482))</f>
        <v/>
      </c>
      <c r="H4482" s="3"/>
    </row>
    <row r="4483" spans="1:8" x14ac:dyDescent="0.3">
      <c r="A4483" t="str">
        <f>IF(C4483="","","Allievo "&amp;COUNTIF($C$2:C4483,C4483))</f>
        <v/>
      </c>
      <c r="H4483" s="3"/>
    </row>
    <row r="4484" spans="1:8" x14ac:dyDescent="0.3">
      <c r="A4484" t="str">
        <f>IF(C4484="","","Allievo "&amp;COUNTIF($C$2:C4484,C4484))</f>
        <v/>
      </c>
      <c r="H4484" s="3"/>
    </row>
    <row r="4485" spans="1:8" x14ac:dyDescent="0.3">
      <c r="A4485" t="str">
        <f>IF(C4485="","","Allievo "&amp;COUNTIF($C$2:C4485,C4485))</f>
        <v/>
      </c>
      <c r="H4485" s="3"/>
    </row>
    <row r="4486" spans="1:8" x14ac:dyDescent="0.3">
      <c r="A4486" t="str">
        <f>IF(C4486="","","Allievo "&amp;COUNTIF($C$2:C4486,C4486))</f>
        <v/>
      </c>
      <c r="H4486" s="3"/>
    </row>
    <row r="4487" spans="1:8" x14ac:dyDescent="0.3">
      <c r="A4487" t="str">
        <f>IF(C4487="","","Allievo "&amp;COUNTIF($C$2:C4487,C4487))</f>
        <v/>
      </c>
      <c r="H4487" s="3"/>
    </row>
    <row r="4488" spans="1:8" x14ac:dyDescent="0.3">
      <c r="A4488" t="str">
        <f>IF(C4488="","","Allievo "&amp;COUNTIF($C$2:C4488,C4488))</f>
        <v/>
      </c>
      <c r="H4488" s="3"/>
    </row>
    <row r="4489" spans="1:8" x14ac:dyDescent="0.3">
      <c r="A4489" t="str">
        <f>IF(C4489="","","Allievo "&amp;COUNTIF($C$2:C4489,C4489))</f>
        <v/>
      </c>
      <c r="H4489" s="3"/>
    </row>
    <row r="4490" spans="1:8" x14ac:dyDescent="0.3">
      <c r="A4490" t="str">
        <f>IF(C4490="","","Allievo "&amp;COUNTIF($C$2:C4490,C4490))</f>
        <v/>
      </c>
      <c r="H4490" s="3"/>
    </row>
    <row r="4491" spans="1:8" x14ac:dyDescent="0.3">
      <c r="A4491" t="str">
        <f>IF(C4491="","","Allievo "&amp;COUNTIF($C$2:C4491,C4491))</f>
        <v/>
      </c>
      <c r="H4491" s="3"/>
    </row>
    <row r="4492" spans="1:8" x14ac:dyDescent="0.3">
      <c r="A4492" t="str">
        <f>IF(C4492="","","Allievo "&amp;COUNTIF($C$2:C4492,C4492))</f>
        <v/>
      </c>
      <c r="H4492" s="3"/>
    </row>
    <row r="4493" spans="1:8" x14ac:dyDescent="0.3">
      <c r="A4493" t="str">
        <f>IF(C4493="","","Allievo "&amp;COUNTIF($C$2:C4493,C4493))</f>
        <v/>
      </c>
      <c r="H4493" s="3"/>
    </row>
    <row r="4494" spans="1:8" x14ac:dyDescent="0.3">
      <c r="A4494" t="str">
        <f>IF(C4494="","","Allievo "&amp;COUNTIF($C$2:C4494,C4494))</f>
        <v/>
      </c>
      <c r="H4494" s="3"/>
    </row>
    <row r="4495" spans="1:8" x14ac:dyDescent="0.3">
      <c r="A4495" t="str">
        <f>IF(C4495="","","Allievo "&amp;COUNTIF($C$2:C4495,C4495))</f>
        <v/>
      </c>
      <c r="H4495" s="3"/>
    </row>
    <row r="4496" spans="1:8" x14ac:dyDescent="0.3">
      <c r="A4496" t="str">
        <f>IF(C4496="","","Allievo "&amp;COUNTIF($C$2:C4496,C4496))</f>
        <v/>
      </c>
      <c r="H4496" s="3"/>
    </row>
    <row r="4497" spans="1:8" x14ac:dyDescent="0.3">
      <c r="A4497" t="str">
        <f>IF(C4497="","","Allievo "&amp;COUNTIF($C$2:C4497,C4497))</f>
        <v/>
      </c>
      <c r="H4497" s="3"/>
    </row>
    <row r="4498" spans="1:8" x14ac:dyDescent="0.3">
      <c r="A4498" t="str">
        <f>IF(C4498="","","Allievo "&amp;COUNTIF($C$2:C4498,C4498))</f>
        <v/>
      </c>
      <c r="H4498" s="3"/>
    </row>
    <row r="4499" spans="1:8" x14ac:dyDescent="0.3">
      <c r="A4499" t="str">
        <f>IF(C4499="","","Allievo "&amp;COUNTIF($C$2:C4499,C4499))</f>
        <v/>
      </c>
      <c r="H4499" s="3"/>
    </row>
    <row r="4500" spans="1:8" x14ac:dyDescent="0.3">
      <c r="A4500" t="str">
        <f>IF(C4500="","","Allievo "&amp;COUNTIF($C$2:C4500,C4500))</f>
        <v/>
      </c>
      <c r="H4500" s="3"/>
    </row>
    <row r="4501" spans="1:8" x14ac:dyDescent="0.3">
      <c r="A4501" t="str">
        <f>IF(C4501="","","Allievo "&amp;COUNTIF($C$2:C4501,C4501))</f>
        <v/>
      </c>
      <c r="H4501" s="3"/>
    </row>
    <row r="4502" spans="1:8" x14ac:dyDescent="0.3">
      <c r="A4502" t="str">
        <f>IF(C4502="","","Allievo "&amp;COUNTIF($C$2:C4502,C4502))</f>
        <v/>
      </c>
      <c r="H4502" s="3"/>
    </row>
    <row r="4503" spans="1:8" x14ac:dyDescent="0.3">
      <c r="A4503" t="str">
        <f>IF(C4503="","","Allievo "&amp;COUNTIF($C$2:C4503,C4503))</f>
        <v/>
      </c>
      <c r="H4503" s="3"/>
    </row>
    <row r="4504" spans="1:8" x14ac:dyDescent="0.3">
      <c r="A4504" t="str">
        <f>IF(C4504="","","Allievo "&amp;COUNTIF($C$2:C4504,C4504))</f>
        <v/>
      </c>
      <c r="H4504" s="3"/>
    </row>
    <row r="4505" spans="1:8" x14ac:dyDescent="0.3">
      <c r="A4505" t="str">
        <f>IF(C4505="","","Allievo "&amp;COUNTIF($C$2:C4505,C4505))</f>
        <v/>
      </c>
      <c r="H4505" s="3"/>
    </row>
    <row r="4506" spans="1:8" x14ac:dyDescent="0.3">
      <c r="A4506" t="str">
        <f>IF(C4506="","","Allievo "&amp;COUNTIF($C$2:C4506,C4506))</f>
        <v/>
      </c>
      <c r="H4506" s="3"/>
    </row>
    <row r="4507" spans="1:8" x14ac:dyDescent="0.3">
      <c r="A4507" t="str">
        <f>IF(C4507="","","Allievo "&amp;COUNTIF($C$2:C4507,C4507))</f>
        <v/>
      </c>
      <c r="H4507" s="3"/>
    </row>
    <row r="4508" spans="1:8" x14ac:dyDescent="0.3">
      <c r="A4508" t="str">
        <f>IF(C4508="","","Allievo "&amp;COUNTIF($C$2:C4508,C4508))</f>
        <v/>
      </c>
      <c r="H4508" s="3"/>
    </row>
    <row r="4509" spans="1:8" x14ac:dyDescent="0.3">
      <c r="A4509" t="str">
        <f>IF(C4509="","","Allievo "&amp;COUNTIF($C$2:C4509,C4509))</f>
        <v/>
      </c>
      <c r="H4509" s="3"/>
    </row>
    <row r="4510" spans="1:8" x14ac:dyDescent="0.3">
      <c r="A4510" t="str">
        <f>IF(C4510="","","Allievo "&amp;COUNTIF($C$2:C4510,C4510))</f>
        <v/>
      </c>
      <c r="H4510" s="3"/>
    </row>
    <row r="4511" spans="1:8" x14ac:dyDescent="0.3">
      <c r="A4511" t="str">
        <f>IF(C4511="","","Allievo "&amp;COUNTIF($C$2:C4511,C4511))</f>
        <v/>
      </c>
      <c r="H4511" s="3"/>
    </row>
    <row r="4512" spans="1:8" x14ac:dyDescent="0.3">
      <c r="A4512" t="str">
        <f>IF(C4512="","","Allievo "&amp;COUNTIF($C$2:C4512,C4512))</f>
        <v/>
      </c>
      <c r="H4512" s="3"/>
    </row>
    <row r="4513" spans="1:8" x14ac:dyDescent="0.3">
      <c r="A4513" t="str">
        <f>IF(C4513="","","Allievo "&amp;COUNTIF($C$2:C4513,C4513))</f>
        <v/>
      </c>
      <c r="H4513" s="3"/>
    </row>
    <row r="4514" spans="1:8" x14ac:dyDescent="0.3">
      <c r="A4514" t="str">
        <f>IF(C4514="","","Allievo "&amp;COUNTIF($C$2:C4514,C4514))</f>
        <v/>
      </c>
      <c r="H4514" s="3"/>
    </row>
    <row r="4515" spans="1:8" x14ac:dyDescent="0.3">
      <c r="A4515" t="str">
        <f>IF(C4515="","","Allievo "&amp;COUNTIF($C$2:C4515,C4515))</f>
        <v/>
      </c>
      <c r="H4515" s="3"/>
    </row>
    <row r="4516" spans="1:8" x14ac:dyDescent="0.3">
      <c r="A4516" t="str">
        <f>IF(C4516="","","Allievo "&amp;COUNTIF($C$2:C4516,C4516))</f>
        <v/>
      </c>
      <c r="H4516" s="3"/>
    </row>
    <row r="4517" spans="1:8" x14ac:dyDescent="0.3">
      <c r="A4517" t="str">
        <f>IF(C4517="","","Allievo "&amp;COUNTIF($C$2:C4517,C4517))</f>
        <v/>
      </c>
      <c r="H4517" s="3"/>
    </row>
    <row r="4518" spans="1:8" x14ac:dyDescent="0.3">
      <c r="A4518" t="str">
        <f>IF(C4518="","","Allievo "&amp;COUNTIF($C$2:C4518,C4518))</f>
        <v/>
      </c>
      <c r="H4518" s="3"/>
    </row>
    <row r="4519" spans="1:8" x14ac:dyDescent="0.3">
      <c r="A4519" t="str">
        <f>IF(C4519="","","Allievo "&amp;COUNTIF($C$2:C4519,C4519))</f>
        <v/>
      </c>
      <c r="H4519" s="3"/>
    </row>
    <row r="4520" spans="1:8" x14ac:dyDescent="0.3">
      <c r="A4520" t="str">
        <f>IF(C4520="","","Allievo "&amp;COUNTIF($C$2:C4520,C4520))</f>
        <v/>
      </c>
      <c r="H4520" s="3"/>
    </row>
    <row r="4521" spans="1:8" x14ac:dyDescent="0.3">
      <c r="A4521" t="str">
        <f>IF(C4521="","","Allievo "&amp;COUNTIF($C$2:C4521,C4521))</f>
        <v/>
      </c>
      <c r="H4521" s="3"/>
    </row>
    <row r="4522" spans="1:8" x14ac:dyDescent="0.3">
      <c r="A4522" t="str">
        <f>IF(C4522="","","Allievo "&amp;COUNTIF($C$2:C4522,C4522))</f>
        <v/>
      </c>
      <c r="H4522" s="3"/>
    </row>
    <row r="4523" spans="1:8" x14ac:dyDescent="0.3">
      <c r="A4523" t="str">
        <f>IF(C4523="","","Allievo "&amp;COUNTIF($C$2:C4523,C4523))</f>
        <v/>
      </c>
      <c r="H4523" s="3"/>
    </row>
    <row r="4524" spans="1:8" x14ac:dyDescent="0.3">
      <c r="A4524" t="str">
        <f>IF(C4524="","","Allievo "&amp;COUNTIF($C$2:C4524,C4524))</f>
        <v/>
      </c>
      <c r="H4524" s="3"/>
    </row>
    <row r="4525" spans="1:8" x14ac:dyDescent="0.3">
      <c r="A4525" t="str">
        <f>IF(C4525="","","Allievo "&amp;COUNTIF($C$2:C4525,C4525))</f>
        <v/>
      </c>
      <c r="H4525" s="3"/>
    </row>
    <row r="4526" spans="1:8" x14ac:dyDescent="0.3">
      <c r="A4526" t="str">
        <f>IF(C4526="","","Allievo "&amp;COUNTIF($C$2:C4526,C4526))</f>
        <v/>
      </c>
      <c r="H4526" s="3"/>
    </row>
    <row r="4527" spans="1:8" x14ac:dyDescent="0.3">
      <c r="A4527" t="str">
        <f>IF(C4527="","","Allievo "&amp;COUNTIF($C$2:C4527,C4527))</f>
        <v/>
      </c>
      <c r="H4527" s="3"/>
    </row>
    <row r="4528" spans="1:8" x14ac:dyDescent="0.3">
      <c r="A4528" t="str">
        <f>IF(C4528="","","Allievo "&amp;COUNTIF($C$2:C4528,C4528))</f>
        <v/>
      </c>
      <c r="H4528" s="3"/>
    </row>
    <row r="4529" spans="1:8" x14ac:dyDescent="0.3">
      <c r="A4529" t="str">
        <f>IF(C4529="","","Allievo "&amp;COUNTIF($C$2:C4529,C4529))</f>
        <v/>
      </c>
      <c r="H4529" s="3"/>
    </row>
    <row r="4530" spans="1:8" x14ac:dyDescent="0.3">
      <c r="A4530" t="str">
        <f>IF(C4530="","","Allievo "&amp;COUNTIF($C$2:C4530,C4530))</f>
        <v/>
      </c>
      <c r="H4530" s="3"/>
    </row>
    <row r="4531" spans="1:8" x14ac:dyDescent="0.3">
      <c r="A4531" t="str">
        <f>IF(C4531="","","Allievo "&amp;COUNTIF($C$2:C4531,C4531))</f>
        <v/>
      </c>
      <c r="H4531" s="3"/>
    </row>
    <row r="4532" spans="1:8" x14ac:dyDescent="0.3">
      <c r="A4532" t="str">
        <f>IF(C4532="","","Allievo "&amp;COUNTIF($C$2:C4532,C4532))</f>
        <v/>
      </c>
      <c r="H4532" s="3"/>
    </row>
    <row r="4533" spans="1:8" x14ac:dyDescent="0.3">
      <c r="A4533" t="str">
        <f>IF(C4533="","","Allievo "&amp;COUNTIF($C$2:C4533,C4533))</f>
        <v/>
      </c>
      <c r="H4533" s="3"/>
    </row>
    <row r="4534" spans="1:8" x14ac:dyDescent="0.3">
      <c r="A4534" t="str">
        <f>IF(C4534="","","Allievo "&amp;COUNTIF($C$2:C4534,C4534))</f>
        <v/>
      </c>
      <c r="H4534" s="3"/>
    </row>
    <row r="4535" spans="1:8" x14ac:dyDescent="0.3">
      <c r="A4535" t="str">
        <f>IF(C4535="","","Allievo "&amp;COUNTIF($C$2:C4535,C4535))</f>
        <v/>
      </c>
      <c r="H4535" s="3"/>
    </row>
    <row r="4536" spans="1:8" x14ac:dyDescent="0.3">
      <c r="A4536" t="str">
        <f>IF(C4536="","","Allievo "&amp;COUNTIF($C$2:C4536,C4536))</f>
        <v/>
      </c>
      <c r="H4536" s="3"/>
    </row>
    <row r="4537" spans="1:8" x14ac:dyDescent="0.3">
      <c r="A4537" t="str">
        <f>IF(C4537="","","Allievo "&amp;COUNTIF($C$2:C4537,C4537))</f>
        <v/>
      </c>
      <c r="H4537" s="3"/>
    </row>
    <row r="4538" spans="1:8" x14ac:dyDescent="0.3">
      <c r="A4538" t="str">
        <f>IF(C4538="","","Allievo "&amp;COUNTIF($C$2:C4538,C4538))</f>
        <v/>
      </c>
      <c r="H4538" s="3"/>
    </row>
    <row r="4539" spans="1:8" x14ac:dyDescent="0.3">
      <c r="A4539" t="str">
        <f>IF(C4539="","","Allievo "&amp;COUNTIF($C$2:C4539,C4539))</f>
        <v/>
      </c>
      <c r="H4539" s="3"/>
    </row>
    <row r="4540" spans="1:8" x14ac:dyDescent="0.3">
      <c r="A4540" t="str">
        <f>IF(C4540="","","Allievo "&amp;COUNTIF($C$2:C4540,C4540))</f>
        <v/>
      </c>
      <c r="H4540" s="3"/>
    </row>
    <row r="4541" spans="1:8" x14ac:dyDescent="0.3">
      <c r="A4541" t="str">
        <f>IF(C4541="","","Allievo "&amp;COUNTIF($C$2:C4541,C4541))</f>
        <v/>
      </c>
      <c r="H4541" s="3"/>
    </row>
    <row r="4542" spans="1:8" x14ac:dyDescent="0.3">
      <c r="A4542" t="str">
        <f>IF(C4542="","","Allievo "&amp;COUNTIF($C$2:C4542,C4542))</f>
        <v/>
      </c>
      <c r="H4542" s="3"/>
    </row>
    <row r="4543" spans="1:8" x14ac:dyDescent="0.3">
      <c r="A4543" t="str">
        <f>IF(C4543="","","Allievo "&amp;COUNTIF($C$2:C4543,C4543))</f>
        <v/>
      </c>
      <c r="H4543" s="3"/>
    </row>
    <row r="4544" spans="1:8" x14ac:dyDescent="0.3">
      <c r="A4544" t="str">
        <f>IF(C4544="","","Allievo "&amp;COUNTIF($C$2:C4544,C4544))</f>
        <v/>
      </c>
      <c r="H4544" s="3"/>
    </row>
    <row r="4545" spans="1:8" x14ac:dyDescent="0.3">
      <c r="A4545" t="str">
        <f>IF(C4545="","","Allievo "&amp;COUNTIF($C$2:C4545,C4545))</f>
        <v/>
      </c>
      <c r="H4545" s="3"/>
    </row>
    <row r="4546" spans="1:8" x14ac:dyDescent="0.3">
      <c r="A4546" t="str">
        <f>IF(C4546="","","Allievo "&amp;COUNTIF($C$2:C4546,C4546))</f>
        <v/>
      </c>
      <c r="H4546" s="3"/>
    </row>
    <row r="4547" spans="1:8" x14ac:dyDescent="0.3">
      <c r="A4547" t="str">
        <f>IF(C4547="","","Allievo "&amp;COUNTIF($C$2:C4547,C4547))</f>
        <v/>
      </c>
      <c r="H4547" s="3"/>
    </row>
    <row r="4548" spans="1:8" x14ac:dyDescent="0.3">
      <c r="A4548" t="str">
        <f>IF(C4548="","","Allievo "&amp;COUNTIF($C$2:C4548,C4548))</f>
        <v/>
      </c>
      <c r="H4548" s="3"/>
    </row>
    <row r="4549" spans="1:8" x14ac:dyDescent="0.3">
      <c r="A4549" t="str">
        <f>IF(C4549="","","Allievo "&amp;COUNTIF($C$2:C4549,C4549))</f>
        <v/>
      </c>
      <c r="H4549" s="3"/>
    </row>
    <row r="4550" spans="1:8" x14ac:dyDescent="0.3">
      <c r="A4550" t="str">
        <f>IF(C4550="","","Allievo "&amp;COUNTIF($C$2:C4550,C4550))</f>
        <v/>
      </c>
      <c r="H4550" s="3"/>
    </row>
    <row r="4551" spans="1:8" x14ac:dyDescent="0.3">
      <c r="A4551" t="str">
        <f>IF(C4551="","","Allievo "&amp;COUNTIF($C$2:C4551,C4551))</f>
        <v/>
      </c>
      <c r="H4551" s="3"/>
    </row>
    <row r="4552" spans="1:8" x14ac:dyDescent="0.3">
      <c r="A4552" t="str">
        <f>IF(C4552="","","Allievo "&amp;COUNTIF($C$2:C4552,C4552))</f>
        <v/>
      </c>
      <c r="H4552" s="3"/>
    </row>
    <row r="4553" spans="1:8" x14ac:dyDescent="0.3">
      <c r="A4553" t="str">
        <f>IF(C4553="","","Allievo "&amp;COUNTIF($C$2:C4553,C4553))</f>
        <v/>
      </c>
      <c r="H4553" s="3"/>
    </row>
    <row r="4554" spans="1:8" x14ac:dyDescent="0.3">
      <c r="A4554" t="str">
        <f>IF(C4554="","","Allievo "&amp;COUNTIF($C$2:C4554,C4554))</f>
        <v/>
      </c>
      <c r="H4554" s="3"/>
    </row>
    <row r="4555" spans="1:8" x14ac:dyDescent="0.3">
      <c r="A4555" t="str">
        <f>IF(C4555="","","Allievo "&amp;COUNTIF($C$2:C4555,C4555))</f>
        <v/>
      </c>
      <c r="H4555" s="3"/>
    </row>
    <row r="4556" spans="1:8" x14ac:dyDescent="0.3">
      <c r="A4556" t="str">
        <f>IF(C4556="","","Allievo "&amp;COUNTIF($C$2:C4556,C4556))</f>
        <v/>
      </c>
      <c r="H4556" s="3"/>
    </row>
    <row r="4557" spans="1:8" x14ac:dyDescent="0.3">
      <c r="A4557" t="str">
        <f>IF(C4557="","","Allievo "&amp;COUNTIF($C$2:C4557,C4557))</f>
        <v/>
      </c>
      <c r="H4557" s="3"/>
    </row>
    <row r="4558" spans="1:8" x14ac:dyDescent="0.3">
      <c r="A4558" t="str">
        <f>IF(C4558="","","Allievo "&amp;COUNTIF($C$2:C4558,C4558))</f>
        <v/>
      </c>
      <c r="H4558" s="3"/>
    </row>
    <row r="4559" spans="1:8" x14ac:dyDescent="0.3">
      <c r="A4559" t="str">
        <f>IF(C4559="","","Allievo "&amp;COUNTIF($C$2:C4559,C4559))</f>
        <v/>
      </c>
      <c r="H4559" s="3"/>
    </row>
    <row r="4560" spans="1:8" x14ac:dyDescent="0.3">
      <c r="A4560" t="str">
        <f>IF(C4560="","","Allievo "&amp;COUNTIF($C$2:C4560,C4560))</f>
        <v/>
      </c>
      <c r="H4560" s="3"/>
    </row>
    <row r="4561" spans="1:8" x14ac:dyDescent="0.3">
      <c r="A4561" t="str">
        <f>IF(C4561="","","Allievo "&amp;COUNTIF($C$2:C4561,C4561))</f>
        <v/>
      </c>
      <c r="H4561" s="3"/>
    </row>
    <row r="4562" spans="1:8" x14ac:dyDescent="0.3">
      <c r="A4562" t="str">
        <f>IF(C4562="","","Allievo "&amp;COUNTIF($C$2:C4562,C4562))</f>
        <v/>
      </c>
      <c r="H4562" s="3"/>
    </row>
    <row r="4563" spans="1:8" x14ac:dyDescent="0.3">
      <c r="A4563" t="str">
        <f>IF(C4563="","","Allievo "&amp;COUNTIF($C$2:C4563,C4563))</f>
        <v/>
      </c>
      <c r="H4563" s="3"/>
    </row>
    <row r="4564" spans="1:8" x14ac:dyDescent="0.3">
      <c r="A4564" t="str">
        <f>IF(C4564="","","Allievo "&amp;COUNTIF($C$2:C4564,C4564))</f>
        <v/>
      </c>
      <c r="H4564" s="3"/>
    </row>
    <row r="4565" spans="1:8" x14ac:dyDescent="0.3">
      <c r="A4565" t="str">
        <f>IF(C4565="","","Allievo "&amp;COUNTIF($C$2:C4565,C4565))</f>
        <v/>
      </c>
      <c r="H4565" s="3"/>
    </row>
    <row r="4566" spans="1:8" x14ac:dyDescent="0.3">
      <c r="A4566" t="str">
        <f>IF(C4566="","","Allievo "&amp;COUNTIF($C$2:C4566,C4566))</f>
        <v/>
      </c>
      <c r="H4566" s="3"/>
    </row>
    <row r="4567" spans="1:8" x14ac:dyDescent="0.3">
      <c r="A4567" t="str">
        <f>IF(C4567="","","Allievo "&amp;COUNTIF($C$2:C4567,C4567))</f>
        <v/>
      </c>
      <c r="H4567" s="3"/>
    </row>
    <row r="4568" spans="1:8" x14ac:dyDescent="0.3">
      <c r="A4568" t="str">
        <f>IF(C4568="","","Allievo "&amp;COUNTIF($C$2:C4568,C4568))</f>
        <v/>
      </c>
      <c r="H4568" s="3"/>
    </row>
    <row r="4569" spans="1:8" x14ac:dyDescent="0.3">
      <c r="A4569" t="str">
        <f>IF(C4569="","","Allievo "&amp;COUNTIF($C$2:C4569,C4569))</f>
        <v/>
      </c>
      <c r="H4569" s="3"/>
    </row>
    <row r="4570" spans="1:8" x14ac:dyDescent="0.3">
      <c r="A4570" t="str">
        <f>IF(C4570="","","Allievo "&amp;COUNTIF($C$2:C4570,C4570))</f>
        <v/>
      </c>
      <c r="H4570" s="3"/>
    </row>
    <row r="4571" spans="1:8" x14ac:dyDescent="0.3">
      <c r="A4571" t="str">
        <f>IF(C4571="","","Allievo "&amp;COUNTIF($C$2:C4571,C4571))</f>
        <v/>
      </c>
      <c r="H4571" s="3"/>
    </row>
    <row r="4572" spans="1:8" x14ac:dyDescent="0.3">
      <c r="A4572" t="str">
        <f>IF(C4572="","","Allievo "&amp;COUNTIF($C$2:C4572,C4572))</f>
        <v/>
      </c>
      <c r="H4572" s="3"/>
    </row>
    <row r="4573" spans="1:8" x14ac:dyDescent="0.3">
      <c r="A4573" t="str">
        <f>IF(C4573="","","Allievo "&amp;COUNTIF($C$2:C4573,C4573))</f>
        <v/>
      </c>
      <c r="H4573" s="3"/>
    </row>
    <row r="4574" spans="1:8" x14ac:dyDescent="0.3">
      <c r="A4574" t="str">
        <f>IF(C4574="","","Allievo "&amp;COUNTIF($C$2:C4574,C4574))</f>
        <v/>
      </c>
      <c r="H4574" s="3"/>
    </row>
    <row r="4575" spans="1:8" x14ac:dyDescent="0.3">
      <c r="A4575" t="str">
        <f>IF(C4575="","","Allievo "&amp;COUNTIF($C$2:C4575,C4575))</f>
        <v/>
      </c>
      <c r="H4575" s="3"/>
    </row>
    <row r="4576" spans="1:8" x14ac:dyDescent="0.3">
      <c r="A4576" t="str">
        <f>IF(C4576="","","Allievo "&amp;COUNTIF($C$2:C4576,C4576))</f>
        <v/>
      </c>
      <c r="H4576" s="3"/>
    </row>
    <row r="4577" spans="1:8" x14ac:dyDescent="0.3">
      <c r="A4577" t="str">
        <f>IF(C4577="","","Allievo "&amp;COUNTIF($C$2:C4577,C4577))</f>
        <v/>
      </c>
      <c r="H4577" s="3"/>
    </row>
    <row r="4578" spans="1:8" x14ac:dyDescent="0.3">
      <c r="A4578" t="str">
        <f>IF(C4578="","","Allievo "&amp;COUNTIF($C$2:C4578,C4578))</f>
        <v/>
      </c>
      <c r="H4578" s="3"/>
    </row>
    <row r="4579" spans="1:8" x14ac:dyDescent="0.3">
      <c r="A4579" t="str">
        <f>IF(C4579="","","Allievo "&amp;COUNTIF($C$2:C4579,C4579))</f>
        <v/>
      </c>
      <c r="H4579" s="3"/>
    </row>
    <row r="4580" spans="1:8" x14ac:dyDescent="0.3">
      <c r="A4580" t="str">
        <f>IF(C4580="","","Allievo "&amp;COUNTIF($C$2:C4580,C4580))</f>
        <v/>
      </c>
      <c r="H4580" s="3"/>
    </row>
    <row r="4581" spans="1:8" x14ac:dyDescent="0.3">
      <c r="A4581" t="str">
        <f>IF(C4581="","","Allievo "&amp;COUNTIF($C$2:C4581,C4581))</f>
        <v/>
      </c>
      <c r="H4581" s="3"/>
    </row>
    <row r="4582" spans="1:8" x14ac:dyDescent="0.3">
      <c r="A4582" t="str">
        <f>IF(C4582="","","Allievo "&amp;COUNTIF($C$2:C4582,C4582))</f>
        <v/>
      </c>
      <c r="H4582" s="3"/>
    </row>
    <row r="4583" spans="1:8" x14ac:dyDescent="0.3">
      <c r="A4583" t="str">
        <f>IF(C4583="","","Allievo "&amp;COUNTIF($C$2:C4583,C4583))</f>
        <v/>
      </c>
      <c r="H4583" s="3"/>
    </row>
    <row r="4584" spans="1:8" x14ac:dyDescent="0.3">
      <c r="A4584" t="str">
        <f>IF(C4584="","","Allievo "&amp;COUNTIF($C$2:C4584,C4584))</f>
        <v/>
      </c>
      <c r="H4584" s="3"/>
    </row>
    <row r="4585" spans="1:8" x14ac:dyDescent="0.3">
      <c r="A4585" t="str">
        <f>IF(C4585="","","Allievo "&amp;COUNTIF($C$2:C4585,C4585))</f>
        <v/>
      </c>
      <c r="H4585" s="3"/>
    </row>
    <row r="4586" spans="1:8" x14ac:dyDescent="0.3">
      <c r="A4586" t="str">
        <f>IF(C4586="","","Allievo "&amp;COUNTIF($C$2:C4586,C4586))</f>
        <v/>
      </c>
      <c r="H4586" s="3"/>
    </row>
    <row r="4587" spans="1:8" x14ac:dyDescent="0.3">
      <c r="A4587" t="str">
        <f>IF(C4587="","","Allievo "&amp;COUNTIF($C$2:C4587,C4587))</f>
        <v/>
      </c>
      <c r="H4587" s="3"/>
    </row>
    <row r="4588" spans="1:8" x14ac:dyDescent="0.3">
      <c r="A4588" t="str">
        <f>IF(C4588="","","Allievo "&amp;COUNTIF($C$2:C4588,C4588))</f>
        <v/>
      </c>
      <c r="H4588" s="3"/>
    </row>
    <row r="4589" spans="1:8" x14ac:dyDescent="0.3">
      <c r="A4589" t="str">
        <f>IF(C4589="","","Allievo "&amp;COUNTIF($C$2:C4589,C4589))</f>
        <v/>
      </c>
      <c r="H4589" s="3"/>
    </row>
    <row r="4590" spans="1:8" x14ac:dyDescent="0.3">
      <c r="A4590" t="str">
        <f>IF(C4590="","","Allievo "&amp;COUNTIF($C$2:C4590,C4590))</f>
        <v/>
      </c>
      <c r="H4590" s="3"/>
    </row>
    <row r="4591" spans="1:8" x14ac:dyDescent="0.3">
      <c r="A4591" t="str">
        <f>IF(C4591="","","Allievo "&amp;COUNTIF($C$2:C4591,C4591))</f>
        <v/>
      </c>
      <c r="H4591" s="3"/>
    </row>
    <row r="4592" spans="1:8" x14ac:dyDescent="0.3">
      <c r="A4592" t="str">
        <f>IF(C4592="","","Allievo "&amp;COUNTIF($C$2:C4592,C4592))</f>
        <v/>
      </c>
      <c r="H4592" s="3"/>
    </row>
    <row r="4593" spans="1:8" x14ac:dyDescent="0.3">
      <c r="A4593" t="str">
        <f>IF(C4593="","","Allievo "&amp;COUNTIF($C$2:C4593,C4593))</f>
        <v/>
      </c>
      <c r="H4593" s="3"/>
    </row>
    <row r="4594" spans="1:8" x14ac:dyDescent="0.3">
      <c r="A4594" t="str">
        <f>IF(C4594="","","Allievo "&amp;COUNTIF($C$2:C4594,C4594))</f>
        <v/>
      </c>
      <c r="H4594" s="3"/>
    </row>
    <row r="4595" spans="1:8" x14ac:dyDescent="0.3">
      <c r="A4595" t="str">
        <f>IF(C4595="","","Allievo "&amp;COUNTIF($C$2:C4595,C4595))</f>
        <v/>
      </c>
      <c r="H4595" s="3"/>
    </row>
    <row r="4596" spans="1:8" x14ac:dyDescent="0.3">
      <c r="A4596" t="str">
        <f>IF(C4596="","","Allievo "&amp;COUNTIF($C$2:C4596,C4596))</f>
        <v/>
      </c>
      <c r="H4596" s="3"/>
    </row>
    <row r="4597" spans="1:8" x14ac:dyDescent="0.3">
      <c r="A4597" t="str">
        <f>IF(C4597="","","Allievo "&amp;COUNTIF($C$2:C4597,C4597))</f>
        <v/>
      </c>
      <c r="H4597" s="3"/>
    </row>
    <row r="4598" spans="1:8" x14ac:dyDescent="0.3">
      <c r="A4598" t="str">
        <f>IF(C4598="","","Allievo "&amp;COUNTIF($C$2:C4598,C4598))</f>
        <v/>
      </c>
      <c r="H4598" s="3"/>
    </row>
    <row r="4599" spans="1:8" x14ac:dyDescent="0.3">
      <c r="A4599" t="str">
        <f>IF(C4599="","","Allievo "&amp;COUNTIF($C$2:C4599,C4599))</f>
        <v/>
      </c>
      <c r="H4599" s="3"/>
    </row>
    <row r="4600" spans="1:8" x14ac:dyDescent="0.3">
      <c r="A4600" t="str">
        <f>IF(C4600="","","Allievo "&amp;COUNTIF($C$2:C4600,C4600))</f>
        <v/>
      </c>
      <c r="H4600" s="3"/>
    </row>
    <row r="4601" spans="1:8" x14ac:dyDescent="0.3">
      <c r="A4601" t="str">
        <f>IF(C4601="","","Allievo "&amp;COUNTIF($C$2:C4601,C4601))</f>
        <v/>
      </c>
      <c r="H4601" s="3"/>
    </row>
    <row r="4602" spans="1:8" x14ac:dyDescent="0.3">
      <c r="A4602" t="str">
        <f>IF(C4602="","","Allievo "&amp;COUNTIF($C$2:C4602,C4602))</f>
        <v/>
      </c>
      <c r="H4602" s="3"/>
    </row>
    <row r="4603" spans="1:8" x14ac:dyDescent="0.3">
      <c r="A4603" t="str">
        <f>IF(C4603="","","Allievo "&amp;COUNTIF($C$2:C4603,C4603))</f>
        <v/>
      </c>
      <c r="H4603" s="3"/>
    </row>
    <row r="4604" spans="1:8" x14ac:dyDescent="0.3">
      <c r="A4604" t="str">
        <f>IF(C4604="","","Allievo "&amp;COUNTIF($C$2:C4604,C4604))</f>
        <v/>
      </c>
      <c r="H4604" s="3"/>
    </row>
    <row r="4605" spans="1:8" x14ac:dyDescent="0.3">
      <c r="A4605" t="str">
        <f>IF(C4605="","","Allievo "&amp;COUNTIF($C$2:C4605,C4605))</f>
        <v/>
      </c>
      <c r="H4605" s="3"/>
    </row>
    <row r="4606" spans="1:8" x14ac:dyDescent="0.3">
      <c r="A4606" t="str">
        <f>IF(C4606="","","Allievo "&amp;COUNTIF($C$2:C4606,C4606))</f>
        <v/>
      </c>
      <c r="H4606" s="3"/>
    </row>
    <row r="4607" spans="1:8" x14ac:dyDescent="0.3">
      <c r="A4607" t="str">
        <f>IF(C4607="","","Allievo "&amp;COUNTIF($C$2:C4607,C4607))</f>
        <v/>
      </c>
      <c r="H4607" s="3"/>
    </row>
    <row r="4608" spans="1:8" x14ac:dyDescent="0.3">
      <c r="A4608" t="str">
        <f>IF(C4608="","","Allievo "&amp;COUNTIF($C$2:C4608,C4608))</f>
        <v/>
      </c>
      <c r="H4608" s="3"/>
    </row>
    <row r="4609" spans="1:8" x14ac:dyDescent="0.3">
      <c r="A4609" t="str">
        <f>IF(C4609="","","Allievo "&amp;COUNTIF($C$2:C4609,C4609))</f>
        <v/>
      </c>
      <c r="H4609" s="3"/>
    </row>
    <row r="4610" spans="1:8" x14ac:dyDescent="0.3">
      <c r="A4610" t="str">
        <f>IF(C4610="","","Allievo "&amp;COUNTIF($C$2:C4610,C4610))</f>
        <v/>
      </c>
      <c r="H4610" s="3"/>
    </row>
    <row r="4611" spans="1:8" x14ac:dyDescent="0.3">
      <c r="A4611" t="str">
        <f>IF(C4611="","","Allievo "&amp;COUNTIF($C$2:C4611,C4611))</f>
        <v/>
      </c>
      <c r="H4611" s="3"/>
    </row>
    <row r="4612" spans="1:8" x14ac:dyDescent="0.3">
      <c r="A4612" t="str">
        <f>IF(C4612="","","Allievo "&amp;COUNTIF($C$2:C4612,C4612))</f>
        <v/>
      </c>
      <c r="H4612" s="3"/>
    </row>
    <row r="4613" spans="1:8" x14ac:dyDescent="0.3">
      <c r="A4613" t="str">
        <f>IF(C4613="","","Allievo "&amp;COUNTIF($C$2:C4613,C4613))</f>
        <v/>
      </c>
      <c r="H4613" s="3"/>
    </row>
    <row r="4614" spans="1:8" x14ac:dyDescent="0.3">
      <c r="A4614" t="str">
        <f>IF(C4614="","","Allievo "&amp;COUNTIF($C$2:C4614,C4614))</f>
        <v/>
      </c>
      <c r="H4614" s="3"/>
    </row>
    <row r="4615" spans="1:8" x14ac:dyDescent="0.3">
      <c r="A4615" t="str">
        <f>IF(C4615="","","Allievo "&amp;COUNTIF($C$2:C4615,C4615))</f>
        <v/>
      </c>
      <c r="H4615" s="3"/>
    </row>
    <row r="4616" spans="1:8" x14ac:dyDescent="0.3">
      <c r="A4616" t="str">
        <f>IF(C4616="","","Allievo "&amp;COUNTIF($C$2:C4616,C4616))</f>
        <v/>
      </c>
      <c r="H4616" s="3"/>
    </row>
    <row r="4617" spans="1:8" x14ac:dyDescent="0.3">
      <c r="A4617" t="str">
        <f>IF(C4617="","","Allievo "&amp;COUNTIF($C$2:C4617,C4617))</f>
        <v/>
      </c>
      <c r="H4617" s="3"/>
    </row>
    <row r="4618" spans="1:8" x14ac:dyDescent="0.3">
      <c r="A4618" t="str">
        <f>IF(C4618="","","Allievo "&amp;COUNTIF($C$2:C4618,C4618))</f>
        <v/>
      </c>
      <c r="H4618" s="3"/>
    </row>
    <row r="4619" spans="1:8" x14ac:dyDescent="0.3">
      <c r="A4619" t="str">
        <f>IF(C4619="","","Allievo "&amp;COUNTIF($C$2:C4619,C4619))</f>
        <v/>
      </c>
      <c r="H4619" s="3"/>
    </row>
    <row r="4620" spans="1:8" x14ac:dyDescent="0.3">
      <c r="A4620" t="str">
        <f>IF(C4620="","","Allievo "&amp;COUNTIF($C$2:C4620,C4620))</f>
        <v/>
      </c>
      <c r="H4620" s="3"/>
    </row>
    <row r="4621" spans="1:8" x14ac:dyDescent="0.3">
      <c r="A4621" t="str">
        <f>IF(C4621="","","Allievo "&amp;COUNTIF($C$2:C4621,C4621))</f>
        <v/>
      </c>
      <c r="H4621" s="3"/>
    </row>
    <row r="4622" spans="1:8" x14ac:dyDescent="0.3">
      <c r="A4622" t="str">
        <f>IF(C4622="","","Allievo "&amp;COUNTIF($C$2:C4622,C4622))</f>
        <v/>
      </c>
      <c r="H4622" s="3"/>
    </row>
    <row r="4623" spans="1:8" x14ac:dyDescent="0.3">
      <c r="A4623" t="str">
        <f>IF(C4623="","","Allievo "&amp;COUNTIF($C$2:C4623,C4623))</f>
        <v/>
      </c>
      <c r="H4623" s="3"/>
    </row>
    <row r="4624" spans="1:8" x14ac:dyDescent="0.3">
      <c r="A4624" t="str">
        <f>IF(C4624="","","Allievo "&amp;COUNTIF($C$2:C4624,C4624))</f>
        <v/>
      </c>
      <c r="H4624" s="3"/>
    </row>
    <row r="4625" spans="1:8" x14ac:dyDescent="0.3">
      <c r="A4625" t="str">
        <f>IF(C4625="","","Allievo "&amp;COUNTIF($C$2:C4625,C4625))</f>
        <v/>
      </c>
      <c r="H4625" s="3"/>
    </row>
    <row r="4626" spans="1:8" x14ac:dyDescent="0.3">
      <c r="A4626" t="str">
        <f>IF(C4626="","","Allievo "&amp;COUNTIF($C$2:C4626,C4626))</f>
        <v/>
      </c>
      <c r="H4626" s="3"/>
    </row>
    <row r="4627" spans="1:8" x14ac:dyDescent="0.3">
      <c r="A4627" t="str">
        <f>IF(C4627="","","Allievo "&amp;COUNTIF($C$2:C4627,C4627))</f>
        <v/>
      </c>
      <c r="H4627" s="3"/>
    </row>
    <row r="4628" spans="1:8" x14ac:dyDescent="0.3">
      <c r="A4628" t="str">
        <f>IF(C4628="","","Allievo "&amp;COUNTIF($C$2:C4628,C4628))</f>
        <v/>
      </c>
      <c r="H4628" s="3"/>
    </row>
    <row r="4629" spans="1:8" x14ac:dyDescent="0.3">
      <c r="A4629" t="str">
        <f>IF(C4629="","","Allievo "&amp;COUNTIF($C$2:C4629,C4629))</f>
        <v/>
      </c>
      <c r="H4629" s="3"/>
    </row>
    <row r="4630" spans="1:8" x14ac:dyDescent="0.3">
      <c r="A4630" t="str">
        <f>IF(C4630="","","Allievo "&amp;COUNTIF($C$2:C4630,C4630))</f>
        <v/>
      </c>
      <c r="H4630" s="3"/>
    </row>
    <row r="4631" spans="1:8" x14ac:dyDescent="0.3">
      <c r="A4631" t="str">
        <f>IF(C4631="","","Allievo "&amp;COUNTIF($C$2:C4631,C4631))</f>
        <v/>
      </c>
      <c r="H4631" s="3"/>
    </row>
    <row r="4632" spans="1:8" x14ac:dyDescent="0.3">
      <c r="A4632" t="str">
        <f>IF(C4632="","","Allievo "&amp;COUNTIF($C$2:C4632,C4632))</f>
        <v/>
      </c>
      <c r="H4632" s="3"/>
    </row>
    <row r="4633" spans="1:8" x14ac:dyDescent="0.3">
      <c r="A4633" t="str">
        <f>IF(C4633="","","Allievo "&amp;COUNTIF($C$2:C4633,C4633))</f>
        <v/>
      </c>
      <c r="H4633" s="3"/>
    </row>
    <row r="4634" spans="1:8" x14ac:dyDescent="0.3">
      <c r="A4634" t="str">
        <f>IF(C4634="","","Allievo "&amp;COUNTIF($C$2:C4634,C4634))</f>
        <v/>
      </c>
      <c r="H4634" s="3"/>
    </row>
    <row r="4635" spans="1:8" x14ac:dyDescent="0.3">
      <c r="A4635" t="str">
        <f>IF(C4635="","","Allievo "&amp;COUNTIF($C$2:C4635,C4635))</f>
        <v/>
      </c>
      <c r="H4635" s="3"/>
    </row>
    <row r="4636" spans="1:8" x14ac:dyDescent="0.3">
      <c r="A4636" t="str">
        <f>IF(C4636="","","Allievo "&amp;COUNTIF($C$2:C4636,C4636))</f>
        <v/>
      </c>
      <c r="H4636" s="3"/>
    </row>
    <row r="4637" spans="1:8" x14ac:dyDescent="0.3">
      <c r="A4637" t="str">
        <f>IF(C4637="","","Allievo "&amp;COUNTIF($C$2:C4637,C4637))</f>
        <v/>
      </c>
      <c r="H4637" s="3"/>
    </row>
    <row r="4638" spans="1:8" x14ac:dyDescent="0.3">
      <c r="A4638" t="str">
        <f>IF(C4638="","","Allievo "&amp;COUNTIF($C$2:C4638,C4638))</f>
        <v/>
      </c>
      <c r="H4638" s="3"/>
    </row>
    <row r="4639" spans="1:8" x14ac:dyDescent="0.3">
      <c r="A4639" t="str">
        <f>IF(C4639="","","Allievo "&amp;COUNTIF($C$2:C4639,C4639))</f>
        <v/>
      </c>
      <c r="H4639" s="3"/>
    </row>
    <row r="4640" spans="1:8" x14ac:dyDescent="0.3">
      <c r="A4640" t="str">
        <f>IF(C4640="","","Allievo "&amp;COUNTIF($C$2:C4640,C4640))</f>
        <v/>
      </c>
      <c r="H4640" s="3"/>
    </row>
    <row r="4641" spans="1:8" x14ac:dyDescent="0.3">
      <c r="A4641" t="str">
        <f>IF(C4641="","","Allievo "&amp;COUNTIF($C$2:C4641,C4641))</f>
        <v/>
      </c>
      <c r="H4641" s="3"/>
    </row>
    <row r="4642" spans="1:8" x14ac:dyDescent="0.3">
      <c r="A4642" t="str">
        <f>IF(C4642="","","Allievo "&amp;COUNTIF($C$2:C4642,C4642))</f>
        <v/>
      </c>
      <c r="H4642" s="3"/>
    </row>
    <row r="4643" spans="1:8" x14ac:dyDescent="0.3">
      <c r="A4643" t="str">
        <f>IF(C4643="","","Allievo "&amp;COUNTIF($C$2:C4643,C4643))</f>
        <v/>
      </c>
      <c r="H4643" s="3"/>
    </row>
    <row r="4644" spans="1:8" x14ac:dyDescent="0.3">
      <c r="A4644" t="str">
        <f>IF(C4644="","","Allievo "&amp;COUNTIF($C$2:C4644,C4644))</f>
        <v/>
      </c>
      <c r="H4644" s="3"/>
    </row>
    <row r="4645" spans="1:8" x14ac:dyDescent="0.3">
      <c r="A4645" t="str">
        <f>IF(C4645="","","Allievo "&amp;COUNTIF($C$2:C4645,C4645))</f>
        <v/>
      </c>
      <c r="H4645" s="3"/>
    </row>
    <row r="4646" spans="1:8" x14ac:dyDescent="0.3">
      <c r="A4646" t="str">
        <f>IF(C4646="","","Allievo "&amp;COUNTIF($C$2:C4646,C4646))</f>
        <v/>
      </c>
      <c r="H4646" s="3"/>
    </row>
    <row r="4647" spans="1:8" x14ac:dyDescent="0.3">
      <c r="A4647" t="str">
        <f>IF(C4647="","","Allievo "&amp;COUNTIF($C$2:C4647,C4647))</f>
        <v/>
      </c>
      <c r="H4647" s="3"/>
    </row>
    <row r="4648" spans="1:8" x14ac:dyDescent="0.3">
      <c r="A4648" t="str">
        <f>IF(C4648="","","Allievo "&amp;COUNTIF($C$2:C4648,C4648))</f>
        <v/>
      </c>
      <c r="H4648" s="3"/>
    </row>
    <row r="4649" spans="1:8" x14ac:dyDescent="0.3">
      <c r="A4649" t="str">
        <f>IF(C4649="","","Allievo "&amp;COUNTIF($C$2:C4649,C4649))</f>
        <v/>
      </c>
      <c r="H4649" s="3"/>
    </row>
    <row r="4650" spans="1:8" x14ac:dyDescent="0.3">
      <c r="A4650" t="str">
        <f>IF(C4650="","","Allievo "&amp;COUNTIF($C$2:C4650,C4650))</f>
        <v/>
      </c>
      <c r="H4650" s="3"/>
    </row>
    <row r="4651" spans="1:8" x14ac:dyDescent="0.3">
      <c r="A4651" t="str">
        <f>IF(C4651="","","Allievo "&amp;COUNTIF($C$2:C4651,C4651))</f>
        <v/>
      </c>
      <c r="H4651" s="3"/>
    </row>
    <row r="4652" spans="1:8" x14ac:dyDescent="0.3">
      <c r="A4652" t="str">
        <f>IF(C4652="","","Allievo "&amp;COUNTIF($C$2:C4652,C4652))</f>
        <v/>
      </c>
      <c r="H4652" s="3"/>
    </row>
    <row r="4653" spans="1:8" x14ac:dyDescent="0.3">
      <c r="A4653" t="str">
        <f>IF(C4653="","","Allievo "&amp;COUNTIF($C$2:C4653,C4653))</f>
        <v/>
      </c>
      <c r="H4653" s="3"/>
    </row>
    <row r="4654" spans="1:8" x14ac:dyDescent="0.3">
      <c r="A4654" t="str">
        <f>IF(C4654="","","Allievo "&amp;COUNTIF($C$2:C4654,C4654))</f>
        <v/>
      </c>
      <c r="H4654" s="3"/>
    </row>
    <row r="4655" spans="1:8" x14ac:dyDescent="0.3">
      <c r="A4655" t="str">
        <f>IF(C4655="","","Allievo "&amp;COUNTIF($C$2:C4655,C4655))</f>
        <v/>
      </c>
      <c r="H4655" s="3"/>
    </row>
    <row r="4656" spans="1:8" x14ac:dyDescent="0.3">
      <c r="A4656" t="str">
        <f>IF(C4656="","","Allievo "&amp;COUNTIF($C$2:C4656,C4656))</f>
        <v/>
      </c>
      <c r="H4656" s="3"/>
    </row>
    <row r="4657" spans="1:8" x14ac:dyDescent="0.3">
      <c r="A4657" t="str">
        <f>IF(C4657="","","Allievo "&amp;COUNTIF($C$2:C4657,C4657))</f>
        <v/>
      </c>
      <c r="H4657" s="3"/>
    </row>
    <row r="4658" spans="1:8" x14ac:dyDescent="0.3">
      <c r="A4658" t="str">
        <f>IF(C4658="","","Allievo "&amp;COUNTIF($C$2:C4658,C4658))</f>
        <v/>
      </c>
      <c r="H4658" s="3"/>
    </row>
    <row r="4659" spans="1:8" x14ac:dyDescent="0.3">
      <c r="A4659" t="str">
        <f>IF(C4659="","","Allievo "&amp;COUNTIF($C$2:C4659,C4659))</f>
        <v/>
      </c>
      <c r="H4659" s="3"/>
    </row>
    <row r="4660" spans="1:8" x14ac:dyDescent="0.3">
      <c r="A4660" t="str">
        <f>IF(C4660="","","Allievo "&amp;COUNTIF($C$2:C4660,C4660))</f>
        <v/>
      </c>
      <c r="H4660" s="3"/>
    </row>
    <row r="4661" spans="1:8" x14ac:dyDescent="0.3">
      <c r="A4661" t="str">
        <f>IF(C4661="","","Allievo "&amp;COUNTIF($C$2:C4661,C4661))</f>
        <v/>
      </c>
      <c r="H4661" s="3"/>
    </row>
    <row r="4662" spans="1:8" x14ac:dyDescent="0.3">
      <c r="A4662" t="str">
        <f>IF(C4662="","","Allievo "&amp;COUNTIF($C$2:C4662,C4662))</f>
        <v/>
      </c>
      <c r="H4662" s="3"/>
    </row>
    <row r="4663" spans="1:8" x14ac:dyDescent="0.3">
      <c r="A4663" t="str">
        <f>IF(C4663="","","Allievo "&amp;COUNTIF($C$2:C4663,C4663))</f>
        <v/>
      </c>
      <c r="H4663" s="3"/>
    </row>
    <row r="4664" spans="1:8" x14ac:dyDescent="0.3">
      <c r="A4664" t="str">
        <f>IF(C4664="","","Allievo "&amp;COUNTIF($C$2:C4664,C4664))</f>
        <v/>
      </c>
      <c r="H4664" s="3"/>
    </row>
    <row r="4665" spans="1:8" x14ac:dyDescent="0.3">
      <c r="A4665" t="str">
        <f>IF(C4665="","","Allievo "&amp;COUNTIF($C$2:C4665,C4665))</f>
        <v/>
      </c>
      <c r="H4665" s="3"/>
    </row>
    <row r="4666" spans="1:8" x14ac:dyDescent="0.3">
      <c r="A4666" t="str">
        <f>IF(C4666="","","Allievo "&amp;COUNTIF($C$2:C4666,C4666))</f>
        <v/>
      </c>
      <c r="H4666" s="3"/>
    </row>
    <row r="4667" spans="1:8" x14ac:dyDescent="0.3">
      <c r="A4667" t="str">
        <f>IF(C4667="","","Allievo "&amp;COUNTIF($C$2:C4667,C4667))</f>
        <v/>
      </c>
      <c r="H4667" s="3"/>
    </row>
    <row r="4668" spans="1:8" x14ac:dyDescent="0.3">
      <c r="A4668" t="str">
        <f>IF(C4668="","","Allievo "&amp;COUNTIF($C$2:C4668,C4668))</f>
        <v/>
      </c>
      <c r="H4668" s="3"/>
    </row>
    <row r="4669" spans="1:8" x14ac:dyDescent="0.3">
      <c r="A4669" t="str">
        <f>IF(C4669="","","Allievo "&amp;COUNTIF($C$2:C4669,C4669))</f>
        <v/>
      </c>
      <c r="H4669" s="3"/>
    </row>
    <row r="4670" spans="1:8" x14ac:dyDescent="0.3">
      <c r="A4670" t="str">
        <f>IF(C4670="","","Allievo "&amp;COUNTIF($C$2:C4670,C4670))</f>
        <v/>
      </c>
      <c r="H4670" s="3"/>
    </row>
    <row r="4671" spans="1:8" x14ac:dyDescent="0.3">
      <c r="A4671" t="str">
        <f>IF(C4671="","","Allievo "&amp;COUNTIF($C$2:C4671,C4671))</f>
        <v/>
      </c>
      <c r="H4671" s="3"/>
    </row>
    <row r="4672" spans="1:8" x14ac:dyDescent="0.3">
      <c r="A4672" t="str">
        <f>IF(C4672="","","Allievo "&amp;COUNTIF($C$2:C4672,C4672))</f>
        <v/>
      </c>
      <c r="H4672" s="3"/>
    </row>
    <row r="4673" spans="1:8" x14ac:dyDescent="0.3">
      <c r="A4673" t="str">
        <f>IF(C4673="","","Allievo "&amp;COUNTIF($C$2:C4673,C4673))</f>
        <v/>
      </c>
      <c r="H4673" s="3"/>
    </row>
    <row r="4674" spans="1:8" x14ac:dyDescent="0.3">
      <c r="A4674" t="str">
        <f>IF(C4674="","","Allievo "&amp;COUNTIF($C$2:C4674,C4674))</f>
        <v/>
      </c>
      <c r="H4674" s="3"/>
    </row>
    <row r="4675" spans="1:8" x14ac:dyDescent="0.3">
      <c r="A4675" t="str">
        <f>IF(C4675="","","Allievo "&amp;COUNTIF($C$2:C4675,C4675))</f>
        <v/>
      </c>
      <c r="H4675" s="3"/>
    </row>
    <row r="4676" spans="1:8" x14ac:dyDescent="0.3">
      <c r="A4676" t="str">
        <f>IF(C4676="","","Allievo "&amp;COUNTIF($C$2:C4676,C4676))</f>
        <v/>
      </c>
      <c r="H4676" s="3"/>
    </row>
    <row r="4677" spans="1:8" x14ac:dyDescent="0.3">
      <c r="A4677" t="str">
        <f>IF(C4677="","","Allievo "&amp;COUNTIF($C$2:C4677,C4677))</f>
        <v/>
      </c>
      <c r="H4677" s="3"/>
    </row>
    <row r="4678" spans="1:8" x14ac:dyDescent="0.3">
      <c r="A4678" t="str">
        <f>IF(C4678="","","Allievo "&amp;COUNTIF($C$2:C4678,C4678))</f>
        <v/>
      </c>
      <c r="H4678" s="3"/>
    </row>
    <row r="4679" spans="1:8" x14ac:dyDescent="0.3">
      <c r="A4679" t="str">
        <f>IF(C4679="","","Allievo "&amp;COUNTIF($C$2:C4679,C4679))</f>
        <v/>
      </c>
      <c r="H4679" s="3"/>
    </row>
    <row r="4680" spans="1:8" x14ac:dyDescent="0.3">
      <c r="A4680" t="str">
        <f>IF(C4680="","","Allievo "&amp;COUNTIF($C$2:C4680,C4680))</f>
        <v/>
      </c>
      <c r="H4680" s="3"/>
    </row>
    <row r="4681" spans="1:8" x14ac:dyDescent="0.3">
      <c r="A4681" t="str">
        <f>IF(C4681="","","Allievo "&amp;COUNTIF($C$2:C4681,C4681))</f>
        <v/>
      </c>
      <c r="H4681" s="3"/>
    </row>
    <row r="4682" spans="1:8" x14ac:dyDescent="0.3">
      <c r="A4682" t="str">
        <f>IF(C4682="","","Allievo "&amp;COUNTIF($C$2:C4682,C4682))</f>
        <v/>
      </c>
      <c r="H4682" s="3"/>
    </row>
    <row r="4683" spans="1:8" x14ac:dyDescent="0.3">
      <c r="A4683" t="str">
        <f>IF(C4683="","","Allievo "&amp;COUNTIF($C$2:C4683,C4683))</f>
        <v/>
      </c>
      <c r="H4683" s="3"/>
    </row>
    <row r="4684" spans="1:8" x14ac:dyDescent="0.3">
      <c r="A4684" t="str">
        <f>IF(C4684="","","Allievo "&amp;COUNTIF($C$2:C4684,C4684))</f>
        <v/>
      </c>
      <c r="H4684" s="3"/>
    </row>
    <row r="4685" spans="1:8" x14ac:dyDescent="0.3">
      <c r="A4685" t="str">
        <f>IF(C4685="","","Allievo "&amp;COUNTIF($C$2:C4685,C4685))</f>
        <v/>
      </c>
      <c r="H4685" s="3"/>
    </row>
    <row r="4686" spans="1:8" x14ac:dyDescent="0.3">
      <c r="A4686" t="str">
        <f>IF(C4686="","","Allievo "&amp;COUNTIF($C$2:C4686,C4686))</f>
        <v/>
      </c>
      <c r="H4686" s="3"/>
    </row>
    <row r="4687" spans="1:8" x14ac:dyDescent="0.3">
      <c r="A4687" t="str">
        <f>IF(C4687="","","Allievo "&amp;COUNTIF($C$2:C4687,C4687))</f>
        <v/>
      </c>
      <c r="H4687" s="3"/>
    </row>
    <row r="4688" spans="1:8" x14ac:dyDescent="0.3">
      <c r="A4688" t="str">
        <f>IF(C4688="","","Allievo "&amp;COUNTIF($C$2:C4688,C4688))</f>
        <v/>
      </c>
      <c r="H4688" s="3"/>
    </row>
    <row r="4689" spans="1:8" x14ac:dyDescent="0.3">
      <c r="A4689" t="str">
        <f>IF(C4689="","","Allievo "&amp;COUNTIF($C$2:C4689,C4689))</f>
        <v/>
      </c>
      <c r="H4689" s="3"/>
    </row>
    <row r="4690" spans="1:8" x14ac:dyDescent="0.3">
      <c r="A4690" t="str">
        <f>IF(C4690="","","Allievo "&amp;COUNTIF($C$2:C4690,C4690))</f>
        <v/>
      </c>
      <c r="H4690" s="3"/>
    </row>
    <row r="4691" spans="1:8" x14ac:dyDescent="0.3">
      <c r="A4691" t="str">
        <f>IF(C4691="","","Allievo "&amp;COUNTIF($C$2:C4691,C4691))</f>
        <v/>
      </c>
      <c r="H4691" s="3"/>
    </row>
    <row r="4692" spans="1:8" x14ac:dyDescent="0.3">
      <c r="A4692" t="str">
        <f>IF(C4692="","","Allievo "&amp;COUNTIF($C$2:C4692,C4692))</f>
        <v/>
      </c>
      <c r="H4692" s="3"/>
    </row>
    <row r="4693" spans="1:8" x14ac:dyDescent="0.3">
      <c r="A4693" t="str">
        <f>IF(C4693="","","Allievo "&amp;COUNTIF($C$2:C4693,C4693))</f>
        <v/>
      </c>
      <c r="H4693" s="3"/>
    </row>
    <row r="4694" spans="1:8" x14ac:dyDescent="0.3">
      <c r="A4694" t="str">
        <f>IF(C4694="","","Allievo "&amp;COUNTIF($C$2:C4694,C4694))</f>
        <v/>
      </c>
      <c r="H4694" s="3"/>
    </row>
    <row r="4695" spans="1:8" x14ac:dyDescent="0.3">
      <c r="A4695" t="str">
        <f>IF(C4695="","","Allievo "&amp;COUNTIF($C$2:C4695,C4695))</f>
        <v/>
      </c>
      <c r="H4695" s="3"/>
    </row>
    <row r="4696" spans="1:8" x14ac:dyDescent="0.3">
      <c r="A4696" t="str">
        <f>IF(C4696="","","Allievo "&amp;COUNTIF($C$2:C4696,C4696))</f>
        <v/>
      </c>
      <c r="H4696" s="3"/>
    </row>
    <row r="4697" spans="1:8" x14ac:dyDescent="0.3">
      <c r="A4697" t="str">
        <f>IF(C4697="","","Allievo "&amp;COUNTIF($C$2:C4697,C4697))</f>
        <v/>
      </c>
      <c r="H4697" s="3"/>
    </row>
    <row r="4698" spans="1:8" x14ac:dyDescent="0.3">
      <c r="A4698" t="str">
        <f>IF(C4698="","","Allievo "&amp;COUNTIF($C$2:C4698,C4698))</f>
        <v/>
      </c>
      <c r="H4698" s="3"/>
    </row>
    <row r="4699" spans="1:8" x14ac:dyDescent="0.3">
      <c r="A4699" t="str">
        <f>IF(C4699="","","Allievo "&amp;COUNTIF($C$2:C4699,C4699))</f>
        <v/>
      </c>
      <c r="H4699" s="3"/>
    </row>
    <row r="4700" spans="1:8" x14ac:dyDescent="0.3">
      <c r="A4700" t="str">
        <f>IF(C4700="","","Allievo "&amp;COUNTIF($C$2:C4700,C4700))</f>
        <v/>
      </c>
      <c r="H4700" s="3"/>
    </row>
    <row r="4701" spans="1:8" x14ac:dyDescent="0.3">
      <c r="A4701" t="str">
        <f>IF(C4701="","","Allievo "&amp;COUNTIF($C$2:C4701,C4701))</f>
        <v/>
      </c>
      <c r="H4701" s="3"/>
    </row>
    <row r="4702" spans="1:8" x14ac:dyDescent="0.3">
      <c r="A4702" t="str">
        <f>IF(C4702="","","Allievo "&amp;COUNTIF($C$2:C4702,C4702))</f>
        <v/>
      </c>
      <c r="H4702" s="3"/>
    </row>
    <row r="4703" spans="1:8" x14ac:dyDescent="0.3">
      <c r="A4703" t="str">
        <f>IF(C4703="","","Allievo "&amp;COUNTIF($C$2:C4703,C4703))</f>
        <v/>
      </c>
      <c r="H4703" s="3"/>
    </row>
    <row r="4704" spans="1:8" x14ac:dyDescent="0.3">
      <c r="A4704" t="str">
        <f>IF(C4704="","","Allievo "&amp;COUNTIF($C$2:C4704,C4704))</f>
        <v/>
      </c>
      <c r="H4704" s="3"/>
    </row>
    <row r="4705" spans="1:8" x14ac:dyDescent="0.3">
      <c r="A4705" t="str">
        <f>IF(C4705="","","Allievo "&amp;COUNTIF($C$2:C4705,C4705))</f>
        <v/>
      </c>
      <c r="H4705" s="3"/>
    </row>
    <row r="4706" spans="1:8" x14ac:dyDescent="0.3">
      <c r="A4706" t="str">
        <f>IF(C4706="","","Allievo "&amp;COUNTIF($C$2:C4706,C4706))</f>
        <v/>
      </c>
      <c r="H4706" s="3"/>
    </row>
    <row r="4707" spans="1:8" x14ac:dyDescent="0.3">
      <c r="A4707" t="str">
        <f>IF(C4707="","","Allievo "&amp;COUNTIF($C$2:C4707,C4707))</f>
        <v/>
      </c>
      <c r="H4707" s="3"/>
    </row>
    <row r="4708" spans="1:8" x14ac:dyDescent="0.3">
      <c r="A4708" t="str">
        <f>IF(C4708="","","Allievo "&amp;COUNTIF($C$2:C4708,C4708))</f>
        <v/>
      </c>
      <c r="H4708" s="3"/>
    </row>
    <row r="4709" spans="1:8" x14ac:dyDescent="0.3">
      <c r="A4709" t="str">
        <f>IF(C4709="","","Allievo "&amp;COUNTIF($C$2:C4709,C4709))</f>
        <v/>
      </c>
      <c r="H4709" s="3"/>
    </row>
    <row r="4710" spans="1:8" x14ac:dyDescent="0.3">
      <c r="A4710" t="str">
        <f>IF(C4710="","","Allievo "&amp;COUNTIF($C$2:C4710,C4710))</f>
        <v/>
      </c>
      <c r="H4710" s="3"/>
    </row>
    <row r="4711" spans="1:8" x14ac:dyDescent="0.3">
      <c r="A4711" t="str">
        <f>IF(C4711="","","Allievo "&amp;COUNTIF($C$2:C4711,C4711))</f>
        <v/>
      </c>
      <c r="H4711" s="3"/>
    </row>
    <row r="4712" spans="1:8" x14ac:dyDescent="0.3">
      <c r="A4712" t="str">
        <f>IF(C4712="","","Allievo "&amp;COUNTIF($C$2:C4712,C4712))</f>
        <v/>
      </c>
      <c r="H4712" s="3"/>
    </row>
    <row r="4713" spans="1:8" x14ac:dyDescent="0.3">
      <c r="A4713" t="str">
        <f>IF(C4713="","","Allievo "&amp;COUNTIF($C$2:C4713,C4713))</f>
        <v/>
      </c>
      <c r="H4713" s="3"/>
    </row>
    <row r="4714" spans="1:8" x14ac:dyDescent="0.3">
      <c r="A4714" t="str">
        <f>IF(C4714="","","Allievo "&amp;COUNTIF($C$2:C4714,C4714))</f>
        <v/>
      </c>
      <c r="H4714" s="3"/>
    </row>
    <row r="4715" spans="1:8" x14ac:dyDescent="0.3">
      <c r="A4715" t="str">
        <f>IF(C4715="","","Allievo "&amp;COUNTIF($C$2:C4715,C4715))</f>
        <v/>
      </c>
      <c r="H4715" s="3"/>
    </row>
    <row r="4716" spans="1:8" x14ac:dyDescent="0.3">
      <c r="A4716" t="str">
        <f>IF(C4716="","","Allievo "&amp;COUNTIF($C$2:C4716,C4716))</f>
        <v/>
      </c>
      <c r="H4716" s="3"/>
    </row>
    <row r="4717" spans="1:8" x14ac:dyDescent="0.3">
      <c r="A4717" t="str">
        <f>IF(C4717="","","Allievo "&amp;COUNTIF($C$2:C4717,C4717))</f>
        <v/>
      </c>
      <c r="H4717" s="3"/>
    </row>
    <row r="4718" spans="1:8" x14ac:dyDescent="0.3">
      <c r="A4718" t="str">
        <f>IF(C4718="","","Allievo "&amp;COUNTIF($C$2:C4718,C4718))</f>
        <v/>
      </c>
      <c r="H4718" s="3"/>
    </row>
    <row r="4719" spans="1:8" x14ac:dyDescent="0.3">
      <c r="A4719" t="str">
        <f>IF(C4719="","","Allievo "&amp;COUNTIF($C$2:C4719,C4719))</f>
        <v/>
      </c>
      <c r="H4719" s="3"/>
    </row>
    <row r="4720" spans="1:8" x14ac:dyDescent="0.3">
      <c r="A4720" t="str">
        <f>IF(C4720="","","Allievo "&amp;COUNTIF($C$2:C4720,C4720))</f>
        <v/>
      </c>
      <c r="H4720" s="3"/>
    </row>
    <row r="4721" spans="1:8" x14ac:dyDescent="0.3">
      <c r="A4721" t="str">
        <f>IF(C4721="","","Allievo "&amp;COUNTIF($C$2:C4721,C4721))</f>
        <v/>
      </c>
      <c r="H4721" s="3"/>
    </row>
    <row r="4722" spans="1:8" x14ac:dyDescent="0.3">
      <c r="A4722" t="str">
        <f>IF(C4722="","","Allievo "&amp;COUNTIF($C$2:C4722,C4722))</f>
        <v/>
      </c>
      <c r="H4722" s="3"/>
    </row>
    <row r="4723" spans="1:8" x14ac:dyDescent="0.3">
      <c r="A4723" t="str">
        <f>IF(C4723="","","Allievo "&amp;COUNTIF($C$2:C4723,C4723))</f>
        <v/>
      </c>
      <c r="H4723" s="3"/>
    </row>
    <row r="4724" spans="1:8" x14ac:dyDescent="0.3">
      <c r="A4724" t="str">
        <f>IF(C4724="","","Allievo "&amp;COUNTIF($C$2:C4724,C4724))</f>
        <v/>
      </c>
      <c r="H4724" s="3"/>
    </row>
    <row r="4725" spans="1:8" x14ac:dyDescent="0.3">
      <c r="A4725" t="str">
        <f>IF(C4725="","","Allievo "&amp;COUNTIF($C$2:C4725,C4725))</f>
        <v/>
      </c>
      <c r="H4725" s="3"/>
    </row>
    <row r="4726" spans="1:8" x14ac:dyDescent="0.3">
      <c r="A4726" t="str">
        <f>IF(C4726="","","Allievo "&amp;COUNTIF($C$2:C4726,C4726))</f>
        <v/>
      </c>
      <c r="H4726" s="3"/>
    </row>
    <row r="4727" spans="1:8" x14ac:dyDescent="0.3">
      <c r="A4727" t="str">
        <f>IF(C4727="","","Allievo "&amp;COUNTIF($C$2:C4727,C4727))</f>
        <v/>
      </c>
      <c r="H4727" s="3"/>
    </row>
    <row r="4728" spans="1:8" x14ac:dyDescent="0.3">
      <c r="A4728" t="str">
        <f>IF(C4728="","","Allievo "&amp;COUNTIF($C$2:C4728,C4728))</f>
        <v/>
      </c>
      <c r="H4728" s="3"/>
    </row>
    <row r="4729" spans="1:8" x14ac:dyDescent="0.3">
      <c r="A4729" t="str">
        <f>IF(C4729="","","Allievo "&amp;COUNTIF($C$2:C4729,C4729))</f>
        <v/>
      </c>
      <c r="H4729" s="3"/>
    </row>
    <row r="4730" spans="1:8" x14ac:dyDescent="0.3">
      <c r="A4730" t="str">
        <f>IF(C4730="","","Allievo "&amp;COUNTIF($C$2:C4730,C4730))</f>
        <v/>
      </c>
      <c r="H4730" s="3"/>
    </row>
    <row r="4731" spans="1:8" x14ac:dyDescent="0.3">
      <c r="A4731" t="str">
        <f>IF(C4731="","","Allievo "&amp;COUNTIF($C$2:C4731,C4731))</f>
        <v/>
      </c>
      <c r="H4731" s="3"/>
    </row>
    <row r="4732" spans="1:8" x14ac:dyDescent="0.3">
      <c r="A4732" t="str">
        <f>IF(C4732="","","Allievo "&amp;COUNTIF($C$2:C4732,C4732))</f>
        <v/>
      </c>
      <c r="H4732" s="3"/>
    </row>
    <row r="4733" spans="1:8" x14ac:dyDescent="0.3">
      <c r="A4733" t="str">
        <f>IF(C4733="","","Allievo "&amp;COUNTIF($C$2:C4733,C4733))</f>
        <v/>
      </c>
      <c r="H4733" s="3"/>
    </row>
    <row r="4734" spans="1:8" x14ac:dyDescent="0.3">
      <c r="A4734" t="str">
        <f>IF(C4734="","","Allievo "&amp;COUNTIF($C$2:C4734,C4734))</f>
        <v/>
      </c>
      <c r="H4734" s="3"/>
    </row>
    <row r="4735" spans="1:8" x14ac:dyDescent="0.3">
      <c r="A4735" t="str">
        <f>IF(C4735="","","Allievo "&amp;COUNTIF($C$2:C4735,C4735))</f>
        <v/>
      </c>
      <c r="H4735" s="3"/>
    </row>
    <row r="4736" spans="1:8" x14ac:dyDescent="0.3">
      <c r="A4736" t="str">
        <f>IF(C4736="","","Allievo "&amp;COUNTIF($C$2:C4736,C4736))</f>
        <v/>
      </c>
      <c r="H4736" s="3"/>
    </row>
    <row r="4737" spans="1:8" x14ac:dyDescent="0.3">
      <c r="A4737" t="str">
        <f>IF(C4737="","","Allievo "&amp;COUNTIF($C$2:C4737,C4737))</f>
        <v/>
      </c>
      <c r="H4737" s="3"/>
    </row>
    <row r="4738" spans="1:8" x14ac:dyDescent="0.3">
      <c r="A4738" t="str">
        <f>IF(C4738="","","Allievo "&amp;COUNTIF($C$2:C4738,C4738))</f>
        <v/>
      </c>
      <c r="H4738" s="3"/>
    </row>
    <row r="4739" spans="1:8" x14ac:dyDescent="0.3">
      <c r="A4739" t="str">
        <f>IF(C4739="","","Allievo "&amp;COUNTIF($C$2:C4739,C4739))</f>
        <v/>
      </c>
      <c r="H4739" s="3"/>
    </row>
    <row r="4740" spans="1:8" x14ac:dyDescent="0.3">
      <c r="A4740" t="str">
        <f>IF(C4740="","","Allievo "&amp;COUNTIF($C$2:C4740,C4740))</f>
        <v/>
      </c>
      <c r="H4740" s="3"/>
    </row>
    <row r="4741" spans="1:8" x14ac:dyDescent="0.3">
      <c r="A4741" t="str">
        <f>IF(C4741="","","Allievo "&amp;COUNTIF($C$2:C4741,C4741))</f>
        <v/>
      </c>
      <c r="H4741" s="3"/>
    </row>
    <row r="4742" spans="1:8" x14ac:dyDescent="0.3">
      <c r="A4742" t="str">
        <f>IF(C4742="","","Allievo "&amp;COUNTIF($C$2:C4742,C4742))</f>
        <v/>
      </c>
      <c r="H4742" s="3"/>
    </row>
    <row r="4743" spans="1:8" x14ac:dyDescent="0.3">
      <c r="A4743" t="str">
        <f>IF(C4743="","","Allievo "&amp;COUNTIF($C$2:C4743,C4743))</f>
        <v/>
      </c>
      <c r="H4743" s="3"/>
    </row>
    <row r="4744" spans="1:8" x14ac:dyDescent="0.3">
      <c r="A4744" t="str">
        <f>IF(C4744="","","Allievo "&amp;COUNTIF($C$2:C4744,C4744))</f>
        <v/>
      </c>
      <c r="H4744" s="3"/>
    </row>
    <row r="4745" spans="1:8" x14ac:dyDescent="0.3">
      <c r="A4745" t="str">
        <f>IF(C4745="","","Allievo "&amp;COUNTIF($C$2:C4745,C4745))</f>
        <v/>
      </c>
      <c r="H4745" s="3"/>
    </row>
    <row r="4746" spans="1:8" x14ac:dyDescent="0.3">
      <c r="A4746" t="str">
        <f>IF(C4746="","","Allievo "&amp;COUNTIF($C$2:C4746,C4746))</f>
        <v/>
      </c>
      <c r="H4746" s="3"/>
    </row>
    <row r="4747" spans="1:8" x14ac:dyDescent="0.3">
      <c r="A4747" t="str">
        <f>IF(C4747="","","Allievo "&amp;COUNTIF($C$2:C4747,C4747))</f>
        <v/>
      </c>
      <c r="H4747" s="3"/>
    </row>
    <row r="4748" spans="1:8" x14ac:dyDescent="0.3">
      <c r="A4748" t="str">
        <f>IF(C4748="","","Allievo "&amp;COUNTIF($C$2:C4748,C4748))</f>
        <v/>
      </c>
      <c r="H4748" s="3"/>
    </row>
    <row r="4749" spans="1:8" x14ac:dyDescent="0.3">
      <c r="A4749" t="str">
        <f>IF(C4749="","","Allievo "&amp;COUNTIF($C$2:C4749,C4749))</f>
        <v/>
      </c>
      <c r="H4749" s="3"/>
    </row>
    <row r="4750" spans="1:8" x14ac:dyDescent="0.3">
      <c r="A4750" t="str">
        <f>IF(C4750="","","Allievo "&amp;COUNTIF($C$2:C4750,C4750))</f>
        <v/>
      </c>
      <c r="H4750" s="3"/>
    </row>
    <row r="4751" spans="1:8" x14ac:dyDescent="0.3">
      <c r="A4751" t="str">
        <f>IF(C4751="","","Allievo "&amp;COUNTIF($C$2:C4751,C4751))</f>
        <v/>
      </c>
      <c r="H4751" s="3"/>
    </row>
    <row r="4752" spans="1:8" x14ac:dyDescent="0.3">
      <c r="A4752" t="str">
        <f>IF(C4752="","","Allievo "&amp;COUNTIF($C$2:C4752,C4752))</f>
        <v/>
      </c>
      <c r="H4752" s="3"/>
    </row>
    <row r="4753" spans="1:8" x14ac:dyDescent="0.3">
      <c r="A4753" t="str">
        <f>IF(C4753="","","Allievo "&amp;COUNTIF($C$2:C4753,C4753))</f>
        <v/>
      </c>
      <c r="H4753" s="3"/>
    </row>
    <row r="4754" spans="1:8" x14ac:dyDescent="0.3">
      <c r="A4754" t="str">
        <f>IF(C4754="","","Allievo "&amp;COUNTIF($C$2:C4754,C4754))</f>
        <v/>
      </c>
      <c r="H4754" s="3"/>
    </row>
    <row r="4755" spans="1:8" x14ac:dyDescent="0.3">
      <c r="A4755" t="str">
        <f>IF(C4755="","","Allievo "&amp;COUNTIF($C$2:C4755,C4755))</f>
        <v/>
      </c>
      <c r="H4755" s="3"/>
    </row>
    <row r="4756" spans="1:8" x14ac:dyDescent="0.3">
      <c r="A4756" t="str">
        <f>IF(C4756="","","Allievo "&amp;COUNTIF($C$2:C4756,C4756))</f>
        <v/>
      </c>
      <c r="H4756" s="3"/>
    </row>
    <row r="4757" spans="1:8" x14ac:dyDescent="0.3">
      <c r="A4757" t="str">
        <f>IF(C4757="","","Allievo "&amp;COUNTIF($C$2:C4757,C4757))</f>
        <v/>
      </c>
      <c r="H4757" s="3"/>
    </row>
    <row r="4758" spans="1:8" x14ac:dyDescent="0.3">
      <c r="A4758" t="str">
        <f>IF(C4758="","","Allievo "&amp;COUNTIF($C$2:C4758,C4758))</f>
        <v/>
      </c>
      <c r="H4758" s="3"/>
    </row>
    <row r="4759" spans="1:8" x14ac:dyDescent="0.3">
      <c r="A4759" t="str">
        <f>IF(C4759="","","Allievo "&amp;COUNTIF($C$2:C4759,C4759))</f>
        <v/>
      </c>
      <c r="H4759" s="3"/>
    </row>
    <row r="4760" spans="1:8" x14ac:dyDescent="0.3">
      <c r="A4760" t="str">
        <f>IF(C4760="","","Allievo "&amp;COUNTIF($C$2:C4760,C4760))</f>
        <v/>
      </c>
      <c r="H4760" s="3"/>
    </row>
    <row r="4761" spans="1:8" x14ac:dyDescent="0.3">
      <c r="A4761" t="str">
        <f>IF(C4761="","","Allievo "&amp;COUNTIF($C$2:C4761,C4761))</f>
        <v/>
      </c>
      <c r="H4761" s="3"/>
    </row>
    <row r="4762" spans="1:8" x14ac:dyDescent="0.3">
      <c r="A4762" t="str">
        <f>IF(C4762="","","Allievo "&amp;COUNTIF($C$2:C4762,C4762))</f>
        <v/>
      </c>
      <c r="H4762" s="3"/>
    </row>
    <row r="4763" spans="1:8" x14ac:dyDescent="0.3">
      <c r="A4763" t="str">
        <f>IF(C4763="","","Allievo "&amp;COUNTIF($C$2:C4763,C4763))</f>
        <v/>
      </c>
      <c r="H4763" s="3"/>
    </row>
    <row r="4764" spans="1:8" x14ac:dyDescent="0.3">
      <c r="A4764" t="str">
        <f>IF(C4764="","","Allievo "&amp;COUNTIF($C$2:C4764,C4764))</f>
        <v/>
      </c>
      <c r="H4764" s="3"/>
    </row>
    <row r="4765" spans="1:8" x14ac:dyDescent="0.3">
      <c r="A4765" t="str">
        <f>IF(C4765="","","Allievo "&amp;COUNTIF($C$2:C4765,C4765))</f>
        <v/>
      </c>
      <c r="H4765" s="3"/>
    </row>
    <row r="4766" spans="1:8" x14ac:dyDescent="0.3">
      <c r="A4766" t="str">
        <f>IF(C4766="","","Allievo "&amp;COUNTIF($C$2:C4766,C4766))</f>
        <v/>
      </c>
      <c r="H4766" s="3"/>
    </row>
    <row r="4767" spans="1:8" x14ac:dyDescent="0.3">
      <c r="A4767" t="str">
        <f>IF(C4767="","","Allievo "&amp;COUNTIF($C$2:C4767,C4767))</f>
        <v/>
      </c>
      <c r="H4767" s="3"/>
    </row>
    <row r="4768" spans="1:8" x14ac:dyDescent="0.3">
      <c r="A4768" t="str">
        <f>IF(C4768="","","Allievo "&amp;COUNTIF($C$2:C4768,C4768))</f>
        <v/>
      </c>
      <c r="H4768" s="3"/>
    </row>
    <row r="4769" spans="1:8" x14ac:dyDescent="0.3">
      <c r="A4769" t="str">
        <f>IF(C4769="","","Allievo "&amp;COUNTIF($C$2:C4769,C4769))</f>
        <v/>
      </c>
      <c r="H4769" s="3"/>
    </row>
    <row r="4770" spans="1:8" x14ac:dyDescent="0.3">
      <c r="A4770" t="str">
        <f>IF(C4770="","","Allievo "&amp;COUNTIF($C$2:C4770,C4770))</f>
        <v/>
      </c>
      <c r="H4770" s="3"/>
    </row>
    <row r="4771" spans="1:8" x14ac:dyDescent="0.3">
      <c r="A4771" t="str">
        <f>IF(C4771="","","Allievo "&amp;COUNTIF($C$2:C4771,C4771))</f>
        <v/>
      </c>
      <c r="H4771" s="3"/>
    </row>
    <row r="4772" spans="1:8" x14ac:dyDescent="0.3">
      <c r="A4772" t="str">
        <f>IF(C4772="","","Allievo "&amp;COUNTIF($C$2:C4772,C4772))</f>
        <v/>
      </c>
      <c r="H4772" s="3"/>
    </row>
    <row r="4773" spans="1:8" x14ac:dyDescent="0.3">
      <c r="A4773" t="str">
        <f>IF(C4773="","","Allievo "&amp;COUNTIF($C$2:C4773,C4773))</f>
        <v/>
      </c>
      <c r="H4773" s="3"/>
    </row>
    <row r="4774" spans="1:8" x14ac:dyDescent="0.3">
      <c r="A4774" t="str">
        <f>IF(C4774="","","Allievo "&amp;COUNTIF($C$2:C4774,C4774))</f>
        <v/>
      </c>
      <c r="H4774" s="3"/>
    </row>
    <row r="4775" spans="1:8" x14ac:dyDescent="0.3">
      <c r="A4775" t="str">
        <f>IF(C4775="","","Allievo "&amp;COUNTIF($C$2:C4775,C4775))</f>
        <v/>
      </c>
      <c r="H4775" s="3"/>
    </row>
    <row r="4776" spans="1:8" x14ac:dyDescent="0.3">
      <c r="A4776" t="str">
        <f>IF(C4776="","","Allievo "&amp;COUNTIF($C$2:C4776,C4776))</f>
        <v/>
      </c>
      <c r="H4776" s="3"/>
    </row>
    <row r="4777" spans="1:8" x14ac:dyDescent="0.3">
      <c r="A4777" t="str">
        <f>IF(C4777="","","Allievo "&amp;COUNTIF($C$2:C4777,C4777))</f>
        <v/>
      </c>
      <c r="H4777" s="3"/>
    </row>
    <row r="4778" spans="1:8" x14ac:dyDescent="0.3">
      <c r="A4778" t="str">
        <f>IF(C4778="","","Allievo "&amp;COUNTIF($C$2:C4778,C4778))</f>
        <v/>
      </c>
      <c r="H4778" s="3"/>
    </row>
    <row r="4779" spans="1:8" x14ac:dyDescent="0.3">
      <c r="A4779" t="str">
        <f>IF(C4779="","","Allievo "&amp;COUNTIF($C$2:C4779,C4779))</f>
        <v/>
      </c>
      <c r="H4779" s="3"/>
    </row>
    <row r="4780" spans="1:8" x14ac:dyDescent="0.3">
      <c r="A4780" t="str">
        <f>IF(C4780="","","Allievo "&amp;COUNTIF($C$2:C4780,C4780))</f>
        <v/>
      </c>
      <c r="H4780" s="3"/>
    </row>
    <row r="4781" spans="1:8" x14ac:dyDescent="0.3">
      <c r="A4781" t="str">
        <f>IF(C4781="","","Allievo "&amp;COUNTIF($C$2:C4781,C4781))</f>
        <v/>
      </c>
      <c r="H4781" s="3"/>
    </row>
    <row r="4782" spans="1:8" x14ac:dyDescent="0.3">
      <c r="A4782" t="str">
        <f>IF(C4782="","","Allievo "&amp;COUNTIF($C$2:C4782,C4782))</f>
        <v/>
      </c>
      <c r="H4782" s="3"/>
    </row>
    <row r="4783" spans="1:8" x14ac:dyDescent="0.3">
      <c r="A4783" t="str">
        <f>IF(C4783="","","Allievo "&amp;COUNTIF($C$2:C4783,C4783))</f>
        <v/>
      </c>
      <c r="H4783" s="3"/>
    </row>
    <row r="4784" spans="1:8" x14ac:dyDescent="0.3">
      <c r="A4784" t="str">
        <f>IF(C4784="","","Allievo "&amp;COUNTIF($C$2:C4784,C4784))</f>
        <v/>
      </c>
      <c r="H4784" s="3"/>
    </row>
    <row r="4785" spans="1:8" x14ac:dyDescent="0.3">
      <c r="A4785" t="str">
        <f>IF(C4785="","","Allievo "&amp;COUNTIF($C$2:C4785,C4785))</f>
        <v/>
      </c>
      <c r="H4785" s="3"/>
    </row>
    <row r="4786" spans="1:8" x14ac:dyDescent="0.3">
      <c r="A4786" t="str">
        <f>IF(C4786="","","Allievo "&amp;COUNTIF($C$2:C4786,C4786))</f>
        <v/>
      </c>
      <c r="H4786" s="3"/>
    </row>
    <row r="4787" spans="1:8" x14ac:dyDescent="0.3">
      <c r="A4787" t="str">
        <f>IF(C4787="","","Allievo "&amp;COUNTIF($C$2:C4787,C4787))</f>
        <v/>
      </c>
      <c r="H4787" s="3"/>
    </row>
    <row r="4788" spans="1:8" x14ac:dyDescent="0.3">
      <c r="A4788" t="str">
        <f>IF(C4788="","","Allievo "&amp;COUNTIF($C$2:C4788,C4788))</f>
        <v/>
      </c>
      <c r="H4788" s="3"/>
    </row>
    <row r="4789" spans="1:8" x14ac:dyDescent="0.3">
      <c r="A4789" t="str">
        <f>IF(C4789="","","Allievo "&amp;COUNTIF($C$2:C4789,C4789))</f>
        <v/>
      </c>
      <c r="H4789" s="3"/>
    </row>
    <row r="4790" spans="1:8" x14ac:dyDescent="0.3">
      <c r="A4790" t="str">
        <f>IF(C4790="","","Allievo "&amp;COUNTIF($C$2:C4790,C4790))</f>
        <v/>
      </c>
      <c r="H4790" s="3"/>
    </row>
    <row r="4791" spans="1:8" x14ac:dyDescent="0.3">
      <c r="A4791" t="str">
        <f>IF(C4791="","","Allievo "&amp;COUNTIF($C$2:C4791,C4791))</f>
        <v/>
      </c>
      <c r="H4791" s="3"/>
    </row>
    <row r="4792" spans="1:8" x14ac:dyDescent="0.3">
      <c r="A4792" t="str">
        <f>IF(C4792="","","Allievo "&amp;COUNTIF($C$2:C4792,C4792))</f>
        <v/>
      </c>
      <c r="H4792" s="3"/>
    </row>
    <row r="4793" spans="1:8" x14ac:dyDescent="0.3">
      <c r="A4793" t="str">
        <f>IF(C4793="","","Allievo "&amp;COUNTIF($C$2:C4793,C4793))</f>
        <v/>
      </c>
      <c r="H4793" s="3"/>
    </row>
    <row r="4794" spans="1:8" x14ac:dyDescent="0.3">
      <c r="A4794" t="str">
        <f>IF(C4794="","","Allievo "&amp;COUNTIF($C$2:C4794,C4794))</f>
        <v/>
      </c>
      <c r="H4794" s="3"/>
    </row>
    <row r="4795" spans="1:8" x14ac:dyDescent="0.3">
      <c r="A4795" t="str">
        <f>IF(C4795="","","Allievo "&amp;COUNTIF($C$2:C4795,C4795))</f>
        <v/>
      </c>
      <c r="H4795" s="3"/>
    </row>
    <row r="4796" spans="1:8" x14ac:dyDescent="0.3">
      <c r="A4796" t="str">
        <f>IF(C4796="","","Allievo "&amp;COUNTIF($C$2:C4796,C4796))</f>
        <v/>
      </c>
      <c r="H4796" s="3"/>
    </row>
    <row r="4797" spans="1:8" x14ac:dyDescent="0.3">
      <c r="A4797" t="str">
        <f>IF(C4797="","","Allievo "&amp;COUNTIF($C$2:C4797,C4797))</f>
        <v/>
      </c>
      <c r="H4797" s="3"/>
    </row>
    <row r="4798" spans="1:8" x14ac:dyDescent="0.3">
      <c r="A4798" t="str">
        <f>IF(C4798="","","Allievo "&amp;COUNTIF($C$2:C4798,C4798))</f>
        <v/>
      </c>
      <c r="H4798" s="3"/>
    </row>
    <row r="4799" spans="1:8" x14ac:dyDescent="0.3">
      <c r="A4799" t="str">
        <f>IF(C4799="","","Allievo "&amp;COUNTIF($C$2:C4799,C4799))</f>
        <v/>
      </c>
      <c r="H4799" s="3"/>
    </row>
    <row r="4800" spans="1:8" x14ac:dyDescent="0.3">
      <c r="A4800" t="str">
        <f>IF(C4800="","","Allievo "&amp;COUNTIF($C$2:C4800,C4800))</f>
        <v/>
      </c>
      <c r="H4800" s="3"/>
    </row>
    <row r="4801" spans="1:8" x14ac:dyDescent="0.3">
      <c r="A4801" t="str">
        <f>IF(C4801="","","Allievo "&amp;COUNTIF($C$2:C4801,C4801))</f>
        <v/>
      </c>
      <c r="H4801" s="3"/>
    </row>
    <row r="4802" spans="1:8" x14ac:dyDescent="0.3">
      <c r="A4802" t="str">
        <f>IF(C4802="","","Allievo "&amp;COUNTIF($C$2:C4802,C4802))</f>
        <v/>
      </c>
      <c r="H4802" s="3"/>
    </row>
    <row r="4803" spans="1:8" x14ac:dyDescent="0.3">
      <c r="A4803" t="str">
        <f>IF(C4803="","","Allievo "&amp;COUNTIF($C$2:C4803,C4803))</f>
        <v/>
      </c>
      <c r="H4803" s="3"/>
    </row>
    <row r="4804" spans="1:8" x14ac:dyDescent="0.3">
      <c r="A4804" t="str">
        <f>IF(C4804="","","Allievo "&amp;COUNTIF($C$2:C4804,C4804))</f>
        <v/>
      </c>
      <c r="H4804" s="3"/>
    </row>
    <row r="4805" spans="1:8" x14ac:dyDescent="0.3">
      <c r="A4805" t="str">
        <f>IF(C4805="","","Allievo "&amp;COUNTIF($C$2:C4805,C4805))</f>
        <v/>
      </c>
      <c r="H4805" s="3"/>
    </row>
    <row r="4806" spans="1:8" x14ac:dyDescent="0.3">
      <c r="A4806" t="str">
        <f>IF(C4806="","","Allievo "&amp;COUNTIF($C$2:C4806,C4806))</f>
        <v/>
      </c>
      <c r="H4806" s="3"/>
    </row>
    <row r="4807" spans="1:8" x14ac:dyDescent="0.3">
      <c r="A4807" t="str">
        <f>IF(C4807="","","Allievo "&amp;COUNTIF($C$2:C4807,C4807))</f>
        <v/>
      </c>
      <c r="H4807" s="3"/>
    </row>
    <row r="4808" spans="1:8" x14ac:dyDescent="0.3">
      <c r="A4808" t="str">
        <f>IF(C4808="","","Allievo "&amp;COUNTIF($C$2:C4808,C4808))</f>
        <v/>
      </c>
      <c r="H4808" s="3"/>
    </row>
    <row r="4809" spans="1:8" x14ac:dyDescent="0.3">
      <c r="A4809" t="str">
        <f>IF(C4809="","","Allievo "&amp;COUNTIF($C$2:C4809,C4809))</f>
        <v/>
      </c>
      <c r="H4809" s="3"/>
    </row>
    <row r="4810" spans="1:8" x14ac:dyDescent="0.3">
      <c r="A4810" t="str">
        <f>IF(C4810="","","Allievo "&amp;COUNTIF($C$2:C4810,C4810))</f>
        <v/>
      </c>
      <c r="H4810" s="3"/>
    </row>
    <row r="4811" spans="1:8" x14ac:dyDescent="0.3">
      <c r="A4811" t="str">
        <f>IF(C4811="","","Allievo "&amp;COUNTIF($C$2:C4811,C4811))</f>
        <v/>
      </c>
      <c r="H4811" s="3"/>
    </row>
    <row r="4812" spans="1:8" x14ac:dyDescent="0.3">
      <c r="A4812" t="str">
        <f>IF(C4812="","","Allievo "&amp;COUNTIF($C$2:C4812,C4812))</f>
        <v/>
      </c>
      <c r="H4812" s="3"/>
    </row>
    <row r="4813" spans="1:8" x14ac:dyDescent="0.3">
      <c r="A4813" t="str">
        <f>IF(C4813="","","Allievo "&amp;COUNTIF($C$2:C4813,C4813))</f>
        <v/>
      </c>
      <c r="H4813" s="3"/>
    </row>
    <row r="4814" spans="1:8" x14ac:dyDescent="0.3">
      <c r="A4814" t="str">
        <f>IF(C4814="","","Allievo "&amp;COUNTIF($C$2:C4814,C4814))</f>
        <v/>
      </c>
      <c r="H4814" s="3"/>
    </row>
    <row r="4815" spans="1:8" x14ac:dyDescent="0.3">
      <c r="A4815" t="str">
        <f>IF(C4815="","","Allievo "&amp;COUNTIF($C$2:C4815,C4815))</f>
        <v/>
      </c>
      <c r="H4815" s="3"/>
    </row>
    <row r="4816" spans="1:8" x14ac:dyDescent="0.3">
      <c r="A4816" t="str">
        <f>IF(C4816="","","Allievo "&amp;COUNTIF($C$2:C4816,C4816))</f>
        <v/>
      </c>
      <c r="H4816" s="3"/>
    </row>
    <row r="4817" spans="1:8" x14ac:dyDescent="0.3">
      <c r="A4817" t="str">
        <f>IF(C4817="","","Allievo "&amp;COUNTIF($C$2:C4817,C4817))</f>
        <v/>
      </c>
      <c r="H4817" s="3"/>
    </row>
    <row r="4818" spans="1:8" x14ac:dyDescent="0.3">
      <c r="A4818" t="str">
        <f>IF(C4818="","","Allievo "&amp;COUNTIF($C$2:C4818,C4818))</f>
        <v/>
      </c>
      <c r="H4818" s="3"/>
    </row>
    <row r="4819" spans="1:8" x14ac:dyDescent="0.3">
      <c r="A4819" t="str">
        <f>IF(C4819="","","Allievo "&amp;COUNTIF($C$2:C4819,C4819))</f>
        <v/>
      </c>
      <c r="H4819" s="3"/>
    </row>
    <row r="4820" spans="1:8" x14ac:dyDescent="0.3">
      <c r="A4820" t="str">
        <f>IF(C4820="","","Allievo "&amp;COUNTIF($C$2:C4820,C4820))</f>
        <v/>
      </c>
      <c r="H4820" s="3"/>
    </row>
    <row r="4821" spans="1:8" x14ac:dyDescent="0.3">
      <c r="A4821" t="str">
        <f>IF(C4821="","","Allievo "&amp;COUNTIF($C$2:C4821,C4821))</f>
        <v/>
      </c>
      <c r="H4821" s="3"/>
    </row>
    <row r="4822" spans="1:8" x14ac:dyDescent="0.3">
      <c r="A4822" t="str">
        <f>IF(C4822="","","Allievo "&amp;COUNTIF($C$2:C4822,C4822))</f>
        <v/>
      </c>
      <c r="H4822" s="3"/>
    </row>
    <row r="4823" spans="1:8" x14ac:dyDescent="0.3">
      <c r="A4823" t="str">
        <f>IF(C4823="","","Allievo "&amp;COUNTIF($C$2:C4823,C4823))</f>
        <v/>
      </c>
      <c r="H4823" s="3"/>
    </row>
    <row r="4824" spans="1:8" x14ac:dyDescent="0.3">
      <c r="A4824" t="str">
        <f>IF(C4824="","","Allievo "&amp;COUNTIF($C$2:C4824,C4824))</f>
        <v/>
      </c>
      <c r="H4824" s="3"/>
    </row>
    <row r="4825" spans="1:8" x14ac:dyDescent="0.3">
      <c r="A4825" t="str">
        <f>IF(C4825="","","Allievo "&amp;COUNTIF($C$2:C4825,C4825))</f>
        <v/>
      </c>
      <c r="H4825" s="3"/>
    </row>
    <row r="4826" spans="1:8" x14ac:dyDescent="0.3">
      <c r="A4826" t="str">
        <f>IF(C4826="","","Allievo "&amp;COUNTIF($C$2:C4826,C4826))</f>
        <v/>
      </c>
      <c r="H4826" s="3"/>
    </row>
    <row r="4827" spans="1:8" x14ac:dyDescent="0.3">
      <c r="A4827" t="str">
        <f>IF(C4827="","","Allievo "&amp;COUNTIF($C$2:C4827,C4827))</f>
        <v/>
      </c>
      <c r="H4827" s="3"/>
    </row>
    <row r="4828" spans="1:8" x14ac:dyDescent="0.3">
      <c r="A4828" t="str">
        <f>IF(C4828="","","Allievo "&amp;COUNTIF($C$2:C4828,C4828))</f>
        <v/>
      </c>
      <c r="H4828" s="3"/>
    </row>
    <row r="4829" spans="1:8" x14ac:dyDescent="0.3">
      <c r="A4829" t="str">
        <f>IF(C4829="","","Allievo "&amp;COUNTIF($C$2:C4829,C4829))</f>
        <v/>
      </c>
      <c r="H4829" s="3"/>
    </row>
    <row r="4830" spans="1:8" x14ac:dyDescent="0.3">
      <c r="A4830" t="str">
        <f>IF(C4830="","","Allievo "&amp;COUNTIF($C$2:C4830,C4830))</f>
        <v/>
      </c>
      <c r="H4830" s="3"/>
    </row>
    <row r="4831" spans="1:8" x14ac:dyDescent="0.3">
      <c r="A4831" t="str">
        <f>IF(C4831="","","Allievo "&amp;COUNTIF($C$2:C4831,C4831))</f>
        <v/>
      </c>
      <c r="H4831" s="3"/>
    </row>
    <row r="4832" spans="1:8" x14ac:dyDescent="0.3">
      <c r="A4832" t="str">
        <f>IF(C4832="","","Allievo "&amp;COUNTIF($C$2:C4832,C4832))</f>
        <v/>
      </c>
      <c r="H4832" s="3"/>
    </row>
    <row r="4833" spans="1:8" x14ac:dyDescent="0.3">
      <c r="A4833" t="str">
        <f>IF(C4833="","","Allievo "&amp;COUNTIF($C$2:C4833,C4833))</f>
        <v/>
      </c>
      <c r="H4833" s="3"/>
    </row>
    <row r="4834" spans="1:8" x14ac:dyDescent="0.3">
      <c r="A4834" t="str">
        <f>IF(C4834="","","Allievo "&amp;COUNTIF($C$2:C4834,C4834))</f>
        <v/>
      </c>
      <c r="H4834" s="3"/>
    </row>
    <row r="4835" spans="1:8" x14ac:dyDescent="0.3">
      <c r="A4835" t="str">
        <f>IF(C4835="","","Allievo "&amp;COUNTIF($C$2:C4835,C4835))</f>
        <v/>
      </c>
      <c r="H4835" s="3"/>
    </row>
    <row r="4836" spans="1:8" x14ac:dyDescent="0.3">
      <c r="A4836" t="str">
        <f>IF(C4836="","","Allievo "&amp;COUNTIF($C$2:C4836,C4836))</f>
        <v/>
      </c>
      <c r="H4836" s="3"/>
    </row>
    <row r="4837" spans="1:8" x14ac:dyDescent="0.3">
      <c r="A4837" t="str">
        <f>IF(C4837="","","Allievo "&amp;COUNTIF($C$2:C4837,C4837))</f>
        <v/>
      </c>
      <c r="H4837" s="3"/>
    </row>
    <row r="4838" spans="1:8" x14ac:dyDescent="0.3">
      <c r="A4838" t="str">
        <f>IF(C4838="","","Allievo "&amp;COUNTIF($C$2:C4838,C4838))</f>
        <v/>
      </c>
      <c r="H4838" s="3"/>
    </row>
    <row r="4839" spans="1:8" x14ac:dyDescent="0.3">
      <c r="A4839" t="str">
        <f>IF(C4839="","","Allievo "&amp;COUNTIF($C$2:C4839,C4839))</f>
        <v/>
      </c>
      <c r="H4839" s="3"/>
    </row>
    <row r="4840" spans="1:8" x14ac:dyDescent="0.3">
      <c r="A4840" t="str">
        <f>IF(C4840="","","Allievo "&amp;COUNTIF($C$2:C4840,C4840))</f>
        <v/>
      </c>
      <c r="H4840" s="3"/>
    </row>
    <row r="4841" spans="1:8" x14ac:dyDescent="0.3">
      <c r="A4841" t="str">
        <f>IF(C4841="","","Allievo "&amp;COUNTIF($C$2:C4841,C4841))</f>
        <v/>
      </c>
      <c r="H4841" s="3"/>
    </row>
    <row r="4842" spans="1:8" x14ac:dyDescent="0.3">
      <c r="A4842" t="str">
        <f>IF(C4842="","","Allievo "&amp;COUNTIF($C$2:C4842,C4842))</f>
        <v/>
      </c>
      <c r="H4842" s="3"/>
    </row>
    <row r="4843" spans="1:8" x14ac:dyDescent="0.3">
      <c r="A4843" t="str">
        <f>IF(C4843="","","Allievo "&amp;COUNTIF($C$2:C4843,C4843))</f>
        <v/>
      </c>
      <c r="H4843" s="3"/>
    </row>
    <row r="4844" spans="1:8" x14ac:dyDescent="0.3">
      <c r="A4844" t="str">
        <f>IF(C4844="","","Allievo "&amp;COUNTIF($C$2:C4844,C4844))</f>
        <v/>
      </c>
      <c r="H4844" s="3"/>
    </row>
    <row r="4845" spans="1:8" x14ac:dyDescent="0.3">
      <c r="A4845" t="str">
        <f>IF(C4845="","","Allievo "&amp;COUNTIF($C$2:C4845,C4845))</f>
        <v/>
      </c>
      <c r="H4845" s="3"/>
    </row>
    <row r="4846" spans="1:8" x14ac:dyDescent="0.3">
      <c r="A4846" t="str">
        <f>IF(C4846="","","Allievo "&amp;COUNTIF($C$2:C4846,C4846))</f>
        <v/>
      </c>
      <c r="H4846" s="3"/>
    </row>
    <row r="4847" spans="1:8" x14ac:dyDescent="0.3">
      <c r="A4847" t="str">
        <f>IF(C4847="","","Allievo "&amp;COUNTIF($C$2:C4847,C4847))</f>
        <v/>
      </c>
      <c r="H4847" s="3"/>
    </row>
    <row r="4848" spans="1:8" x14ac:dyDescent="0.3">
      <c r="A4848" t="str">
        <f>IF(C4848="","","Allievo "&amp;COUNTIF($C$2:C4848,C4848))</f>
        <v/>
      </c>
      <c r="H4848" s="3"/>
    </row>
    <row r="4849" spans="1:8" x14ac:dyDescent="0.3">
      <c r="A4849" t="str">
        <f>IF(C4849="","","Allievo "&amp;COUNTIF($C$2:C4849,C4849))</f>
        <v/>
      </c>
      <c r="H4849" s="3"/>
    </row>
    <row r="4850" spans="1:8" x14ac:dyDescent="0.3">
      <c r="A4850" t="str">
        <f>IF(C4850="","","Allievo "&amp;COUNTIF($C$2:C4850,C4850))</f>
        <v/>
      </c>
      <c r="H4850" s="3"/>
    </row>
    <row r="4851" spans="1:8" x14ac:dyDescent="0.3">
      <c r="A4851" t="str">
        <f>IF(C4851="","","Allievo "&amp;COUNTIF($C$2:C4851,C4851))</f>
        <v/>
      </c>
      <c r="H4851" s="3"/>
    </row>
    <row r="4852" spans="1:8" x14ac:dyDescent="0.3">
      <c r="A4852" t="str">
        <f>IF(C4852="","","Allievo "&amp;COUNTIF($C$2:C4852,C4852))</f>
        <v/>
      </c>
      <c r="H4852" s="3"/>
    </row>
    <row r="4853" spans="1:8" x14ac:dyDescent="0.3">
      <c r="A4853" t="str">
        <f>IF(C4853="","","Allievo "&amp;COUNTIF($C$2:C4853,C4853))</f>
        <v/>
      </c>
      <c r="H4853" s="3"/>
    </row>
    <row r="4854" spans="1:8" x14ac:dyDescent="0.3">
      <c r="A4854" t="str">
        <f>IF(C4854="","","Allievo "&amp;COUNTIF($C$2:C4854,C4854))</f>
        <v/>
      </c>
      <c r="H4854" s="3"/>
    </row>
    <row r="4855" spans="1:8" x14ac:dyDescent="0.3">
      <c r="A4855" t="str">
        <f>IF(C4855="","","Allievo "&amp;COUNTIF($C$2:C4855,C4855))</f>
        <v/>
      </c>
      <c r="H4855" s="3"/>
    </row>
    <row r="4856" spans="1:8" x14ac:dyDescent="0.3">
      <c r="A4856" t="str">
        <f>IF(C4856="","","Allievo "&amp;COUNTIF($C$2:C4856,C4856))</f>
        <v/>
      </c>
      <c r="H4856" s="3"/>
    </row>
    <row r="4857" spans="1:8" x14ac:dyDescent="0.3">
      <c r="A4857" t="str">
        <f>IF(C4857="","","Allievo "&amp;COUNTIF($C$2:C4857,C4857))</f>
        <v/>
      </c>
      <c r="H4857" s="3"/>
    </row>
    <row r="4858" spans="1:8" x14ac:dyDescent="0.3">
      <c r="A4858" t="str">
        <f>IF(C4858="","","Allievo "&amp;COUNTIF($C$2:C4858,C4858))</f>
        <v/>
      </c>
      <c r="H4858" s="3"/>
    </row>
    <row r="4859" spans="1:8" x14ac:dyDescent="0.3">
      <c r="A4859" t="str">
        <f>IF(C4859="","","Allievo "&amp;COUNTIF($C$2:C4859,C4859))</f>
        <v/>
      </c>
      <c r="H4859" s="3"/>
    </row>
    <row r="4860" spans="1:8" x14ac:dyDescent="0.3">
      <c r="A4860" t="str">
        <f>IF(C4860="","","Allievo "&amp;COUNTIF($C$2:C4860,C4860))</f>
        <v/>
      </c>
      <c r="H4860" s="3"/>
    </row>
    <row r="4861" spans="1:8" x14ac:dyDescent="0.3">
      <c r="A4861" t="str">
        <f>IF(C4861="","","Allievo "&amp;COUNTIF($C$2:C4861,C4861))</f>
        <v/>
      </c>
      <c r="H4861" s="3"/>
    </row>
    <row r="4862" spans="1:8" x14ac:dyDescent="0.3">
      <c r="A4862" t="str">
        <f>IF(C4862="","","Allievo "&amp;COUNTIF($C$2:C4862,C4862))</f>
        <v/>
      </c>
      <c r="H4862" s="3"/>
    </row>
    <row r="4863" spans="1:8" x14ac:dyDescent="0.3">
      <c r="A4863" t="str">
        <f>IF(C4863="","","Allievo "&amp;COUNTIF($C$2:C4863,C4863))</f>
        <v/>
      </c>
      <c r="H4863" s="3"/>
    </row>
    <row r="4864" spans="1:8" x14ac:dyDescent="0.3">
      <c r="A4864" t="str">
        <f>IF(C4864="","","Allievo "&amp;COUNTIF($C$2:C4864,C4864))</f>
        <v/>
      </c>
      <c r="H4864" s="3"/>
    </row>
    <row r="4865" spans="1:8" x14ac:dyDescent="0.3">
      <c r="A4865" t="str">
        <f>IF(C4865="","","Allievo "&amp;COUNTIF($C$2:C4865,C4865))</f>
        <v/>
      </c>
      <c r="H4865" s="3"/>
    </row>
    <row r="4866" spans="1:8" x14ac:dyDescent="0.3">
      <c r="A4866" t="str">
        <f>IF(C4866="","","Allievo "&amp;COUNTIF($C$2:C4866,C4866))</f>
        <v/>
      </c>
      <c r="H4866" s="3"/>
    </row>
    <row r="4867" spans="1:8" x14ac:dyDescent="0.3">
      <c r="A4867" t="str">
        <f>IF(C4867="","","Allievo "&amp;COUNTIF($C$2:C4867,C4867))</f>
        <v/>
      </c>
      <c r="H4867" s="3"/>
    </row>
    <row r="4868" spans="1:8" x14ac:dyDescent="0.3">
      <c r="A4868" t="str">
        <f>IF(C4868="","","Allievo "&amp;COUNTIF($C$2:C4868,C4868))</f>
        <v/>
      </c>
      <c r="H4868" s="3"/>
    </row>
    <row r="4869" spans="1:8" x14ac:dyDescent="0.3">
      <c r="A4869" t="str">
        <f>IF(C4869="","","Allievo "&amp;COUNTIF($C$2:C4869,C4869))</f>
        <v/>
      </c>
      <c r="H4869" s="3"/>
    </row>
    <row r="4870" spans="1:8" x14ac:dyDescent="0.3">
      <c r="A4870" t="str">
        <f>IF(C4870="","","Allievo "&amp;COUNTIF($C$2:C4870,C4870))</f>
        <v/>
      </c>
      <c r="H4870" s="3"/>
    </row>
    <row r="4871" spans="1:8" x14ac:dyDescent="0.3">
      <c r="A4871" t="str">
        <f>IF(C4871="","","Allievo "&amp;COUNTIF($C$2:C4871,C4871))</f>
        <v/>
      </c>
      <c r="H4871" s="3"/>
    </row>
    <row r="4872" spans="1:8" x14ac:dyDescent="0.3">
      <c r="A4872" t="str">
        <f>IF(C4872="","","Allievo "&amp;COUNTIF($C$2:C4872,C4872))</f>
        <v/>
      </c>
      <c r="H4872" s="3"/>
    </row>
    <row r="4873" spans="1:8" x14ac:dyDescent="0.3">
      <c r="A4873" t="str">
        <f>IF(C4873="","","Allievo "&amp;COUNTIF($C$2:C4873,C4873))</f>
        <v/>
      </c>
      <c r="H4873" s="3"/>
    </row>
    <row r="4874" spans="1:8" x14ac:dyDescent="0.3">
      <c r="A4874" t="str">
        <f>IF(C4874="","","Allievo "&amp;COUNTIF($C$2:C4874,C4874))</f>
        <v/>
      </c>
      <c r="H4874" s="3"/>
    </row>
    <row r="4875" spans="1:8" x14ac:dyDescent="0.3">
      <c r="A4875" t="str">
        <f>IF(C4875="","","Allievo "&amp;COUNTIF($C$2:C4875,C4875))</f>
        <v/>
      </c>
      <c r="H4875" s="3"/>
    </row>
    <row r="4876" spans="1:8" x14ac:dyDescent="0.3">
      <c r="A4876" t="str">
        <f>IF(C4876="","","Allievo "&amp;COUNTIF($C$2:C4876,C4876))</f>
        <v/>
      </c>
      <c r="H4876" s="3"/>
    </row>
    <row r="4877" spans="1:8" x14ac:dyDescent="0.3">
      <c r="A4877" t="str">
        <f>IF(C4877="","","Allievo "&amp;COUNTIF($C$2:C4877,C4877))</f>
        <v/>
      </c>
      <c r="H4877" s="3"/>
    </row>
    <row r="4878" spans="1:8" x14ac:dyDescent="0.3">
      <c r="A4878" t="str">
        <f>IF(C4878="","","Allievo "&amp;COUNTIF($C$2:C4878,C4878))</f>
        <v/>
      </c>
      <c r="H4878" s="3"/>
    </row>
    <row r="4879" spans="1:8" x14ac:dyDescent="0.3">
      <c r="A4879" t="str">
        <f>IF(C4879="","","Allievo "&amp;COUNTIF($C$2:C4879,C4879))</f>
        <v/>
      </c>
      <c r="H4879" s="3"/>
    </row>
    <row r="4880" spans="1:8" x14ac:dyDescent="0.3">
      <c r="A4880" t="str">
        <f>IF(C4880="","","Allievo "&amp;COUNTIF($C$2:C4880,C4880))</f>
        <v/>
      </c>
      <c r="H4880" s="3"/>
    </row>
    <row r="4881" spans="1:8" x14ac:dyDescent="0.3">
      <c r="A4881" t="str">
        <f>IF(C4881="","","Allievo "&amp;COUNTIF($C$2:C4881,C4881))</f>
        <v/>
      </c>
      <c r="H4881" s="3"/>
    </row>
    <row r="4882" spans="1:8" x14ac:dyDescent="0.3">
      <c r="A4882" t="str">
        <f>IF(C4882="","","Allievo "&amp;COUNTIF($C$2:C4882,C4882))</f>
        <v/>
      </c>
      <c r="H4882" s="3"/>
    </row>
    <row r="4883" spans="1:8" x14ac:dyDescent="0.3">
      <c r="A4883" t="str">
        <f>IF(C4883="","","Allievo "&amp;COUNTIF($C$2:C4883,C4883))</f>
        <v/>
      </c>
      <c r="H4883" s="3"/>
    </row>
    <row r="4884" spans="1:8" x14ac:dyDescent="0.3">
      <c r="A4884" t="str">
        <f>IF(C4884="","","Allievo "&amp;COUNTIF($C$2:C4884,C4884))</f>
        <v/>
      </c>
      <c r="H4884" s="3"/>
    </row>
    <row r="4885" spans="1:8" x14ac:dyDescent="0.3">
      <c r="A4885" t="str">
        <f>IF(C4885="","","Allievo "&amp;COUNTIF($C$2:C4885,C4885))</f>
        <v/>
      </c>
      <c r="H4885" s="3"/>
    </row>
    <row r="4886" spans="1:8" x14ac:dyDescent="0.3">
      <c r="A4886" t="str">
        <f>IF(C4886="","","Allievo "&amp;COUNTIF($C$2:C4886,C4886))</f>
        <v/>
      </c>
      <c r="H4886" s="3"/>
    </row>
    <row r="4887" spans="1:8" x14ac:dyDescent="0.3">
      <c r="A4887" t="str">
        <f>IF(C4887="","","Allievo "&amp;COUNTIF($C$2:C4887,C4887))</f>
        <v/>
      </c>
      <c r="H4887" s="3"/>
    </row>
    <row r="4888" spans="1:8" x14ac:dyDescent="0.3">
      <c r="A4888" t="str">
        <f>IF(C4888="","","Allievo "&amp;COUNTIF($C$2:C4888,C4888))</f>
        <v/>
      </c>
      <c r="H4888" s="3"/>
    </row>
    <row r="4889" spans="1:8" x14ac:dyDescent="0.3">
      <c r="A4889" t="str">
        <f>IF(C4889="","","Allievo "&amp;COUNTIF($C$2:C4889,C4889))</f>
        <v/>
      </c>
      <c r="H4889" s="3"/>
    </row>
    <row r="4890" spans="1:8" x14ac:dyDescent="0.3">
      <c r="A4890" t="str">
        <f>IF(C4890="","","Allievo "&amp;COUNTIF($C$2:C4890,C4890))</f>
        <v/>
      </c>
      <c r="H4890" s="3"/>
    </row>
    <row r="4891" spans="1:8" x14ac:dyDescent="0.3">
      <c r="A4891" t="str">
        <f>IF(C4891="","","Allievo "&amp;COUNTIF($C$2:C4891,C4891))</f>
        <v/>
      </c>
      <c r="H4891" s="3"/>
    </row>
    <row r="4892" spans="1:8" x14ac:dyDescent="0.3">
      <c r="A4892" t="str">
        <f>IF(C4892="","","Allievo "&amp;COUNTIF($C$2:C4892,C4892))</f>
        <v/>
      </c>
      <c r="H4892" s="3"/>
    </row>
    <row r="4893" spans="1:8" x14ac:dyDescent="0.3">
      <c r="A4893" t="str">
        <f>IF(C4893="","","Allievo "&amp;COUNTIF($C$2:C4893,C4893))</f>
        <v/>
      </c>
      <c r="H4893" s="3"/>
    </row>
    <row r="4894" spans="1:8" x14ac:dyDescent="0.3">
      <c r="A4894" t="str">
        <f>IF(C4894="","","Allievo "&amp;COUNTIF($C$2:C4894,C4894))</f>
        <v/>
      </c>
      <c r="H4894" s="3"/>
    </row>
    <row r="4895" spans="1:8" x14ac:dyDescent="0.3">
      <c r="A4895" t="str">
        <f>IF(C4895="","","Allievo "&amp;COUNTIF($C$2:C4895,C4895))</f>
        <v/>
      </c>
      <c r="H4895" s="3"/>
    </row>
    <row r="4896" spans="1:8" x14ac:dyDescent="0.3">
      <c r="A4896" t="str">
        <f>IF(C4896="","","Allievo "&amp;COUNTIF($C$2:C4896,C4896))</f>
        <v/>
      </c>
      <c r="H4896" s="3"/>
    </row>
    <row r="4897" spans="1:8" x14ac:dyDescent="0.3">
      <c r="A4897" t="str">
        <f>IF(C4897="","","Allievo "&amp;COUNTIF($C$2:C4897,C4897))</f>
        <v/>
      </c>
      <c r="H4897" s="3"/>
    </row>
    <row r="4898" spans="1:8" x14ac:dyDescent="0.3">
      <c r="A4898" t="str">
        <f>IF(C4898="","","Allievo "&amp;COUNTIF($C$2:C4898,C4898))</f>
        <v/>
      </c>
      <c r="H4898" s="3"/>
    </row>
    <row r="4899" spans="1:8" x14ac:dyDescent="0.3">
      <c r="A4899" t="str">
        <f>IF(C4899="","","Allievo "&amp;COUNTIF($C$2:C4899,C4899))</f>
        <v/>
      </c>
      <c r="H4899" s="3"/>
    </row>
    <row r="4900" spans="1:8" x14ac:dyDescent="0.3">
      <c r="A4900" t="str">
        <f>IF(C4900="","","Allievo "&amp;COUNTIF($C$2:C4900,C4900))</f>
        <v/>
      </c>
      <c r="H4900" s="3"/>
    </row>
    <row r="4901" spans="1:8" x14ac:dyDescent="0.3">
      <c r="A4901" t="str">
        <f>IF(C4901="","","Allievo "&amp;COUNTIF($C$2:C4901,C4901))</f>
        <v/>
      </c>
      <c r="H4901" s="3"/>
    </row>
    <row r="4902" spans="1:8" x14ac:dyDescent="0.3">
      <c r="A4902" t="str">
        <f>IF(C4902="","","Allievo "&amp;COUNTIF($C$2:C4902,C4902))</f>
        <v/>
      </c>
      <c r="H4902" s="3"/>
    </row>
    <row r="4903" spans="1:8" x14ac:dyDescent="0.3">
      <c r="A4903" t="str">
        <f>IF(C4903="","","Allievo "&amp;COUNTIF($C$2:C4903,C4903))</f>
        <v/>
      </c>
      <c r="H4903" s="3"/>
    </row>
    <row r="4904" spans="1:8" x14ac:dyDescent="0.3">
      <c r="A4904" t="str">
        <f>IF(C4904="","","Allievo "&amp;COUNTIF($C$2:C4904,C4904))</f>
        <v/>
      </c>
      <c r="H4904" s="3"/>
    </row>
    <row r="4905" spans="1:8" x14ac:dyDescent="0.3">
      <c r="A4905" t="str">
        <f>IF(C4905="","","Allievo "&amp;COUNTIF($C$2:C4905,C4905))</f>
        <v/>
      </c>
      <c r="H4905" s="3"/>
    </row>
    <row r="4906" spans="1:8" x14ac:dyDescent="0.3">
      <c r="A4906" t="str">
        <f>IF(C4906="","","Allievo "&amp;COUNTIF($C$2:C4906,C4906))</f>
        <v/>
      </c>
      <c r="H4906" s="3"/>
    </row>
    <row r="4907" spans="1:8" x14ac:dyDescent="0.3">
      <c r="A4907" t="str">
        <f>IF(C4907="","","Allievo "&amp;COUNTIF($C$2:C4907,C4907))</f>
        <v/>
      </c>
      <c r="H4907" s="3"/>
    </row>
    <row r="4908" spans="1:8" x14ac:dyDescent="0.3">
      <c r="A4908" t="str">
        <f>IF(C4908="","","Allievo "&amp;COUNTIF($C$2:C4908,C4908))</f>
        <v/>
      </c>
      <c r="H4908" s="3"/>
    </row>
    <row r="4909" spans="1:8" x14ac:dyDescent="0.3">
      <c r="A4909" t="str">
        <f>IF(C4909="","","Allievo "&amp;COUNTIF($C$2:C4909,C4909))</f>
        <v/>
      </c>
      <c r="H4909" s="3"/>
    </row>
    <row r="4910" spans="1:8" x14ac:dyDescent="0.3">
      <c r="A4910" t="str">
        <f>IF(C4910="","","Allievo "&amp;COUNTIF($C$2:C4910,C4910))</f>
        <v/>
      </c>
      <c r="H4910" s="3"/>
    </row>
    <row r="4911" spans="1:8" x14ac:dyDescent="0.3">
      <c r="A4911" t="str">
        <f>IF(C4911="","","Allievo "&amp;COUNTIF($C$2:C4911,C4911))</f>
        <v/>
      </c>
      <c r="H4911" s="3"/>
    </row>
    <row r="4912" spans="1:8" x14ac:dyDescent="0.3">
      <c r="A4912" t="str">
        <f>IF(C4912="","","Allievo "&amp;COUNTIF($C$2:C4912,C4912))</f>
        <v/>
      </c>
      <c r="H4912" s="3"/>
    </row>
    <row r="4913" spans="1:8" x14ac:dyDescent="0.3">
      <c r="A4913" t="str">
        <f>IF(C4913="","","Allievo "&amp;COUNTIF($C$2:C4913,C4913))</f>
        <v/>
      </c>
      <c r="H4913" s="3"/>
    </row>
    <row r="4914" spans="1:8" x14ac:dyDescent="0.3">
      <c r="A4914" t="str">
        <f>IF(C4914="","","Allievo "&amp;COUNTIF($C$2:C4914,C4914))</f>
        <v/>
      </c>
      <c r="H4914" s="3"/>
    </row>
    <row r="4915" spans="1:8" x14ac:dyDescent="0.3">
      <c r="A4915" t="str">
        <f>IF(C4915="","","Allievo "&amp;COUNTIF($C$2:C4915,C4915))</f>
        <v/>
      </c>
      <c r="H4915" s="3"/>
    </row>
    <row r="4916" spans="1:8" x14ac:dyDescent="0.3">
      <c r="A4916" t="str">
        <f>IF(C4916="","","Allievo "&amp;COUNTIF($C$2:C4916,C4916))</f>
        <v/>
      </c>
      <c r="H4916" s="3"/>
    </row>
    <row r="4917" spans="1:8" x14ac:dyDescent="0.3">
      <c r="A4917" t="str">
        <f>IF(C4917="","","Allievo "&amp;COUNTIF($C$2:C4917,C4917))</f>
        <v/>
      </c>
      <c r="H4917" s="3"/>
    </row>
    <row r="4918" spans="1:8" x14ac:dyDescent="0.3">
      <c r="A4918" t="str">
        <f>IF(C4918="","","Allievo "&amp;COUNTIF($C$2:C4918,C4918))</f>
        <v/>
      </c>
      <c r="H4918" s="3"/>
    </row>
    <row r="4919" spans="1:8" x14ac:dyDescent="0.3">
      <c r="A4919" t="str">
        <f>IF(C4919="","","Allievo "&amp;COUNTIF($C$2:C4919,C4919))</f>
        <v/>
      </c>
      <c r="H4919" s="3"/>
    </row>
    <row r="4920" spans="1:8" x14ac:dyDescent="0.3">
      <c r="A4920" t="str">
        <f>IF(C4920="","","Allievo "&amp;COUNTIF($C$2:C4920,C4920))</f>
        <v/>
      </c>
      <c r="H4920" s="3"/>
    </row>
    <row r="4921" spans="1:8" x14ac:dyDescent="0.3">
      <c r="A4921" t="str">
        <f>IF(C4921="","","Allievo "&amp;COUNTIF($C$2:C4921,C4921))</f>
        <v/>
      </c>
      <c r="H4921" s="3"/>
    </row>
    <row r="4922" spans="1:8" x14ac:dyDescent="0.3">
      <c r="A4922" t="str">
        <f>IF(C4922="","","Allievo "&amp;COUNTIF($C$2:C4922,C4922))</f>
        <v/>
      </c>
      <c r="H4922" s="3"/>
    </row>
    <row r="4923" spans="1:8" x14ac:dyDescent="0.3">
      <c r="A4923" t="str">
        <f>IF(C4923="","","Allievo "&amp;COUNTIF($C$2:C4923,C4923))</f>
        <v/>
      </c>
      <c r="H4923" s="3"/>
    </row>
    <row r="4924" spans="1:8" x14ac:dyDescent="0.3">
      <c r="A4924" t="str">
        <f>IF(C4924="","","Allievo "&amp;COUNTIF($C$2:C4924,C4924))</f>
        <v/>
      </c>
      <c r="H4924" s="3"/>
    </row>
    <row r="4925" spans="1:8" x14ac:dyDescent="0.3">
      <c r="A4925" t="str">
        <f>IF(C4925="","","Allievo "&amp;COUNTIF($C$2:C4925,C4925))</f>
        <v/>
      </c>
      <c r="H4925" s="3"/>
    </row>
    <row r="4926" spans="1:8" x14ac:dyDescent="0.3">
      <c r="A4926" t="str">
        <f>IF(C4926="","","Allievo "&amp;COUNTIF($C$2:C4926,C4926))</f>
        <v/>
      </c>
      <c r="H4926" s="3"/>
    </row>
    <row r="4927" spans="1:8" x14ac:dyDescent="0.3">
      <c r="A4927" t="str">
        <f>IF(C4927="","","Allievo "&amp;COUNTIF($C$2:C4927,C4927))</f>
        <v/>
      </c>
      <c r="H4927" s="3"/>
    </row>
    <row r="4928" spans="1:8" x14ac:dyDescent="0.3">
      <c r="A4928" t="str">
        <f>IF(C4928="","","Allievo "&amp;COUNTIF($C$2:C4928,C4928))</f>
        <v/>
      </c>
      <c r="H4928" s="3"/>
    </row>
    <row r="4929" spans="1:8" x14ac:dyDescent="0.3">
      <c r="A4929" t="str">
        <f>IF(C4929="","","Allievo "&amp;COUNTIF($C$2:C4929,C4929))</f>
        <v/>
      </c>
      <c r="H4929" s="3"/>
    </row>
    <row r="4930" spans="1:8" x14ac:dyDescent="0.3">
      <c r="A4930" t="str">
        <f>IF(C4930="","","Allievo "&amp;COUNTIF($C$2:C4930,C4930))</f>
        <v/>
      </c>
      <c r="H4930" s="3"/>
    </row>
    <row r="4931" spans="1:8" x14ac:dyDescent="0.3">
      <c r="A4931" t="str">
        <f>IF(C4931="","","Allievo "&amp;COUNTIF($C$2:C4931,C4931))</f>
        <v/>
      </c>
      <c r="H4931" s="3"/>
    </row>
    <row r="4932" spans="1:8" x14ac:dyDescent="0.3">
      <c r="A4932" t="str">
        <f>IF(C4932="","","Allievo "&amp;COUNTIF($C$2:C4932,C4932))</f>
        <v/>
      </c>
      <c r="H4932" s="3"/>
    </row>
    <row r="4933" spans="1:8" x14ac:dyDescent="0.3">
      <c r="A4933" t="str">
        <f>IF(C4933="","","Allievo "&amp;COUNTIF($C$2:C4933,C4933))</f>
        <v/>
      </c>
      <c r="H4933" s="3"/>
    </row>
    <row r="4934" spans="1:8" x14ac:dyDescent="0.3">
      <c r="A4934" t="str">
        <f>IF(C4934="","","Allievo "&amp;COUNTIF($C$2:C4934,C4934))</f>
        <v/>
      </c>
      <c r="H4934" s="3"/>
    </row>
    <row r="4935" spans="1:8" x14ac:dyDescent="0.3">
      <c r="A4935" t="str">
        <f>IF(C4935="","","Allievo "&amp;COUNTIF($C$2:C4935,C4935))</f>
        <v/>
      </c>
      <c r="H4935" s="3"/>
    </row>
    <row r="4936" spans="1:8" x14ac:dyDescent="0.3">
      <c r="A4936" t="str">
        <f>IF(C4936="","","Allievo "&amp;COUNTIF($C$2:C4936,C4936))</f>
        <v/>
      </c>
      <c r="H4936" s="3"/>
    </row>
    <row r="4937" spans="1:8" x14ac:dyDescent="0.3">
      <c r="A4937" t="str">
        <f>IF(C4937="","","Allievo "&amp;COUNTIF($C$2:C4937,C4937))</f>
        <v/>
      </c>
      <c r="H4937" s="3"/>
    </row>
    <row r="4938" spans="1:8" x14ac:dyDescent="0.3">
      <c r="A4938" t="str">
        <f>IF(C4938="","","Allievo "&amp;COUNTIF($C$2:C4938,C4938))</f>
        <v/>
      </c>
      <c r="H4938" s="3"/>
    </row>
    <row r="4939" spans="1:8" x14ac:dyDescent="0.3">
      <c r="A4939" t="str">
        <f>IF(C4939="","","Allievo "&amp;COUNTIF($C$2:C4939,C4939))</f>
        <v/>
      </c>
      <c r="H4939" s="3"/>
    </row>
    <row r="4940" spans="1:8" x14ac:dyDescent="0.3">
      <c r="A4940" t="str">
        <f>IF(C4940="","","Allievo "&amp;COUNTIF($C$2:C4940,C4940))</f>
        <v/>
      </c>
      <c r="H4940" s="3"/>
    </row>
    <row r="4941" spans="1:8" x14ac:dyDescent="0.3">
      <c r="A4941" t="str">
        <f>IF(C4941="","","Allievo "&amp;COUNTIF($C$2:C4941,C4941))</f>
        <v/>
      </c>
      <c r="H4941" s="3"/>
    </row>
    <row r="4942" spans="1:8" x14ac:dyDescent="0.3">
      <c r="A4942" t="str">
        <f>IF(C4942="","","Allievo "&amp;COUNTIF($C$2:C4942,C4942))</f>
        <v/>
      </c>
      <c r="H4942" s="3"/>
    </row>
    <row r="4943" spans="1:8" x14ac:dyDescent="0.3">
      <c r="A4943" t="str">
        <f>IF(C4943="","","Allievo "&amp;COUNTIF($C$2:C4943,C4943))</f>
        <v/>
      </c>
      <c r="H4943" s="3"/>
    </row>
    <row r="4944" spans="1:8" x14ac:dyDescent="0.3">
      <c r="A4944" t="str">
        <f>IF(C4944="","","Allievo "&amp;COUNTIF($C$2:C4944,C4944))</f>
        <v/>
      </c>
      <c r="H4944" s="3"/>
    </row>
    <row r="4945" spans="1:8" x14ac:dyDescent="0.3">
      <c r="A4945" t="str">
        <f>IF(C4945="","","Allievo "&amp;COUNTIF($C$2:C4945,C4945))</f>
        <v/>
      </c>
      <c r="H4945" s="3"/>
    </row>
    <row r="4946" spans="1:8" x14ac:dyDescent="0.3">
      <c r="A4946" t="str">
        <f>IF(C4946="","","Allievo "&amp;COUNTIF($C$2:C4946,C4946))</f>
        <v/>
      </c>
      <c r="H4946" s="3"/>
    </row>
    <row r="4947" spans="1:8" x14ac:dyDescent="0.3">
      <c r="A4947" t="str">
        <f>IF(C4947="","","Allievo "&amp;COUNTIF($C$2:C4947,C4947))</f>
        <v/>
      </c>
      <c r="H4947" s="3"/>
    </row>
    <row r="4948" spans="1:8" x14ac:dyDescent="0.3">
      <c r="A4948" t="str">
        <f>IF(C4948="","","Allievo "&amp;COUNTIF($C$2:C4948,C4948))</f>
        <v/>
      </c>
      <c r="H4948" s="3"/>
    </row>
    <row r="4949" spans="1:8" x14ac:dyDescent="0.3">
      <c r="A4949" t="str">
        <f>IF(C4949="","","Allievo "&amp;COUNTIF($C$2:C4949,C4949))</f>
        <v/>
      </c>
      <c r="H4949" s="3"/>
    </row>
    <row r="4950" spans="1:8" x14ac:dyDescent="0.3">
      <c r="A4950" t="str">
        <f>IF(C4950="","","Allievo "&amp;COUNTIF($C$2:C4950,C4950))</f>
        <v/>
      </c>
      <c r="H4950" s="3"/>
    </row>
    <row r="4951" spans="1:8" x14ac:dyDescent="0.3">
      <c r="A4951" t="str">
        <f>IF(C4951="","","Allievo "&amp;COUNTIF($C$2:C4951,C4951))</f>
        <v/>
      </c>
      <c r="H4951" s="3"/>
    </row>
    <row r="4952" spans="1:8" x14ac:dyDescent="0.3">
      <c r="A4952" t="str">
        <f>IF(C4952="","","Allievo "&amp;COUNTIF($C$2:C4952,C4952))</f>
        <v/>
      </c>
      <c r="H4952" s="3"/>
    </row>
    <row r="4953" spans="1:8" x14ac:dyDescent="0.3">
      <c r="A4953" t="str">
        <f>IF(C4953="","","Allievo "&amp;COUNTIF($C$2:C4953,C4953))</f>
        <v/>
      </c>
      <c r="H4953" s="3"/>
    </row>
    <row r="4954" spans="1:8" x14ac:dyDescent="0.3">
      <c r="A4954" t="str">
        <f>IF(C4954="","","Allievo "&amp;COUNTIF($C$2:C4954,C4954))</f>
        <v/>
      </c>
      <c r="H4954" s="3"/>
    </row>
    <row r="4955" spans="1:8" x14ac:dyDescent="0.3">
      <c r="A4955" t="str">
        <f>IF(C4955="","","Allievo "&amp;COUNTIF($C$2:C4955,C4955))</f>
        <v/>
      </c>
      <c r="H4955" s="3"/>
    </row>
    <row r="4956" spans="1:8" x14ac:dyDescent="0.3">
      <c r="A4956" t="str">
        <f>IF(C4956="","","Allievo "&amp;COUNTIF($C$2:C4956,C4956))</f>
        <v/>
      </c>
      <c r="H4956" s="3"/>
    </row>
    <row r="4957" spans="1:8" x14ac:dyDescent="0.3">
      <c r="A4957" t="str">
        <f>IF(C4957="","","Allievo "&amp;COUNTIF($C$2:C4957,C4957))</f>
        <v/>
      </c>
      <c r="H4957" s="3"/>
    </row>
    <row r="4958" spans="1:8" x14ac:dyDescent="0.3">
      <c r="A4958" t="str">
        <f>IF(C4958="","","Allievo "&amp;COUNTIF($C$2:C4958,C4958))</f>
        <v/>
      </c>
      <c r="H4958" s="3"/>
    </row>
    <row r="4959" spans="1:8" x14ac:dyDescent="0.3">
      <c r="A4959" t="str">
        <f>IF(C4959="","","Allievo "&amp;COUNTIF($C$2:C4959,C4959))</f>
        <v/>
      </c>
      <c r="H4959" s="3"/>
    </row>
    <row r="4960" spans="1:8" x14ac:dyDescent="0.3">
      <c r="A4960" t="str">
        <f>IF(C4960="","","Allievo "&amp;COUNTIF($C$2:C4960,C4960))</f>
        <v/>
      </c>
      <c r="H4960" s="3"/>
    </row>
    <row r="4961" spans="1:8" x14ac:dyDescent="0.3">
      <c r="A4961" t="str">
        <f>IF(C4961="","","Allievo "&amp;COUNTIF($C$2:C4961,C4961))</f>
        <v/>
      </c>
      <c r="H4961" s="3"/>
    </row>
    <row r="4962" spans="1:8" x14ac:dyDescent="0.3">
      <c r="A4962" t="str">
        <f>IF(C4962="","","Allievo "&amp;COUNTIF($C$2:C4962,C4962))</f>
        <v/>
      </c>
      <c r="H4962" s="3"/>
    </row>
    <row r="4963" spans="1:8" x14ac:dyDescent="0.3">
      <c r="A4963" t="str">
        <f>IF(C4963="","","Allievo "&amp;COUNTIF($C$2:C4963,C4963))</f>
        <v/>
      </c>
      <c r="H4963" s="3"/>
    </row>
    <row r="4964" spans="1:8" x14ac:dyDescent="0.3">
      <c r="A4964" t="str">
        <f>IF(C4964="","","Allievo "&amp;COUNTIF($C$2:C4964,C4964))</f>
        <v/>
      </c>
      <c r="H4964" s="3"/>
    </row>
    <row r="4965" spans="1:8" x14ac:dyDescent="0.3">
      <c r="A4965" t="str">
        <f>IF(C4965="","","Allievo "&amp;COUNTIF($C$2:C4965,C4965))</f>
        <v/>
      </c>
      <c r="H4965" s="3"/>
    </row>
    <row r="4966" spans="1:8" x14ac:dyDescent="0.3">
      <c r="A4966" t="str">
        <f>IF(C4966="","","Allievo "&amp;COUNTIF($C$2:C4966,C4966))</f>
        <v/>
      </c>
      <c r="H4966" s="3"/>
    </row>
    <row r="4967" spans="1:8" x14ac:dyDescent="0.3">
      <c r="A4967" t="str">
        <f>IF(C4967="","","Allievo "&amp;COUNTIF($C$2:C4967,C4967))</f>
        <v/>
      </c>
      <c r="H4967" s="3"/>
    </row>
    <row r="4968" spans="1:8" x14ac:dyDescent="0.3">
      <c r="A4968" t="str">
        <f>IF(C4968="","","Allievo "&amp;COUNTIF($C$2:C4968,C4968))</f>
        <v/>
      </c>
      <c r="H4968" s="3"/>
    </row>
    <row r="4969" spans="1:8" x14ac:dyDescent="0.3">
      <c r="A4969" t="str">
        <f>IF(C4969="","","Allievo "&amp;COUNTIF($C$2:C4969,C4969))</f>
        <v/>
      </c>
      <c r="H4969" s="3"/>
    </row>
    <row r="4970" spans="1:8" x14ac:dyDescent="0.3">
      <c r="A4970" t="str">
        <f>IF(C4970="","","Allievo "&amp;COUNTIF($C$2:C4970,C4970))</f>
        <v/>
      </c>
      <c r="H4970" s="3"/>
    </row>
    <row r="4971" spans="1:8" x14ac:dyDescent="0.3">
      <c r="A4971" t="str">
        <f>IF(C4971="","","Allievo "&amp;COUNTIF($C$2:C4971,C4971))</f>
        <v/>
      </c>
      <c r="H4971" s="3"/>
    </row>
    <row r="4972" spans="1:8" x14ac:dyDescent="0.3">
      <c r="A4972" t="str">
        <f>IF(C4972="","","Allievo "&amp;COUNTIF($C$2:C4972,C4972))</f>
        <v/>
      </c>
      <c r="H4972" s="3"/>
    </row>
    <row r="4973" spans="1:8" x14ac:dyDescent="0.3">
      <c r="A4973" t="str">
        <f>IF(C4973="","","Allievo "&amp;COUNTIF($C$2:C4973,C4973))</f>
        <v/>
      </c>
      <c r="H4973" s="3"/>
    </row>
    <row r="4974" spans="1:8" x14ac:dyDescent="0.3">
      <c r="A4974" t="str">
        <f>IF(C4974="","","Allievo "&amp;COUNTIF($C$2:C4974,C4974))</f>
        <v/>
      </c>
      <c r="H4974" s="3"/>
    </row>
    <row r="4975" spans="1:8" x14ac:dyDescent="0.3">
      <c r="A4975" t="str">
        <f>IF(C4975="","","Allievo "&amp;COUNTIF($C$2:C4975,C4975))</f>
        <v/>
      </c>
      <c r="H4975" s="3"/>
    </row>
    <row r="4976" spans="1:8" x14ac:dyDescent="0.3">
      <c r="A4976" t="str">
        <f>IF(C4976="","","Allievo "&amp;COUNTIF($C$2:C4976,C4976))</f>
        <v/>
      </c>
      <c r="H4976" s="3"/>
    </row>
    <row r="4977" spans="1:8" x14ac:dyDescent="0.3">
      <c r="A4977" t="str">
        <f>IF(C4977="","","Allievo "&amp;COUNTIF($C$2:C4977,C4977))</f>
        <v/>
      </c>
      <c r="H4977" s="3"/>
    </row>
    <row r="4978" spans="1:8" x14ac:dyDescent="0.3">
      <c r="A4978" t="str">
        <f>IF(C4978="","","Allievo "&amp;COUNTIF($C$2:C4978,C4978))</f>
        <v/>
      </c>
      <c r="H4978" s="3"/>
    </row>
    <row r="4979" spans="1:8" x14ac:dyDescent="0.3">
      <c r="A4979" t="str">
        <f>IF(C4979="","","Allievo "&amp;COUNTIF($C$2:C4979,C4979))</f>
        <v/>
      </c>
      <c r="H4979" s="3"/>
    </row>
    <row r="4980" spans="1:8" x14ac:dyDescent="0.3">
      <c r="A4980" t="str">
        <f>IF(C4980="","","Allievo "&amp;COUNTIF($C$2:C4980,C4980))</f>
        <v/>
      </c>
      <c r="H4980" s="3"/>
    </row>
    <row r="4981" spans="1:8" x14ac:dyDescent="0.3">
      <c r="A4981" t="str">
        <f>IF(C4981="","","Allievo "&amp;COUNTIF($C$2:C4981,C4981))</f>
        <v/>
      </c>
      <c r="H4981" s="3"/>
    </row>
    <row r="4982" spans="1:8" x14ac:dyDescent="0.3">
      <c r="A4982" t="str">
        <f>IF(C4982="","","Allievo "&amp;COUNTIF($C$2:C4982,C4982))</f>
        <v/>
      </c>
      <c r="H4982" s="3"/>
    </row>
    <row r="4983" spans="1:8" x14ac:dyDescent="0.3">
      <c r="A4983" t="str">
        <f>IF(C4983="","","Allievo "&amp;COUNTIF($C$2:C4983,C4983))</f>
        <v/>
      </c>
      <c r="H4983" s="3"/>
    </row>
    <row r="4984" spans="1:8" x14ac:dyDescent="0.3">
      <c r="A4984" t="str">
        <f>IF(C4984="","","Allievo "&amp;COUNTIF($C$2:C4984,C4984))</f>
        <v/>
      </c>
      <c r="H4984" s="3"/>
    </row>
    <row r="4985" spans="1:8" x14ac:dyDescent="0.3">
      <c r="A4985" t="str">
        <f>IF(C4985="","","Allievo "&amp;COUNTIF($C$2:C4985,C4985))</f>
        <v/>
      </c>
      <c r="H4985" s="3"/>
    </row>
    <row r="4986" spans="1:8" x14ac:dyDescent="0.3">
      <c r="A4986" t="str">
        <f>IF(C4986="","","Allievo "&amp;COUNTIF($C$2:C4986,C4986))</f>
        <v/>
      </c>
      <c r="H4986" s="3"/>
    </row>
    <row r="4987" spans="1:8" x14ac:dyDescent="0.3">
      <c r="A4987" t="str">
        <f>IF(C4987="","","Allievo "&amp;COUNTIF($C$2:C4987,C4987))</f>
        <v/>
      </c>
      <c r="H4987" s="3"/>
    </row>
    <row r="4988" spans="1:8" x14ac:dyDescent="0.3">
      <c r="A4988" t="str">
        <f>IF(C4988="","","Allievo "&amp;COUNTIF($C$2:C4988,C4988))</f>
        <v/>
      </c>
      <c r="H4988" s="3"/>
    </row>
    <row r="4989" spans="1:8" x14ac:dyDescent="0.3">
      <c r="A4989" t="str">
        <f>IF(C4989="","","Allievo "&amp;COUNTIF($C$2:C4989,C4989))</f>
        <v/>
      </c>
      <c r="H4989" s="3"/>
    </row>
    <row r="4990" spans="1:8" x14ac:dyDescent="0.3">
      <c r="A4990" t="str">
        <f>IF(C4990="","","Allievo "&amp;COUNTIF($C$2:C4990,C4990))</f>
        <v/>
      </c>
      <c r="H4990" s="3"/>
    </row>
    <row r="4991" spans="1:8" x14ac:dyDescent="0.3">
      <c r="A4991" t="str">
        <f>IF(C4991="","","Allievo "&amp;COUNTIF($C$2:C4991,C4991))</f>
        <v/>
      </c>
      <c r="H4991" s="3"/>
    </row>
    <row r="4992" spans="1:8" x14ac:dyDescent="0.3">
      <c r="A4992" t="str">
        <f>IF(C4992="","","Allievo "&amp;COUNTIF($C$2:C4992,C4992))</f>
        <v/>
      </c>
      <c r="H4992" s="3"/>
    </row>
    <row r="4993" spans="1:8" x14ac:dyDescent="0.3">
      <c r="A4993" t="str">
        <f>IF(C4993="","","Allievo "&amp;COUNTIF($C$2:C4993,C4993))</f>
        <v/>
      </c>
      <c r="H4993" s="3"/>
    </row>
    <row r="4994" spans="1:8" x14ac:dyDescent="0.3">
      <c r="A4994" t="str">
        <f>IF(C4994="","","Allievo "&amp;COUNTIF($C$2:C4994,C4994))</f>
        <v/>
      </c>
      <c r="H4994" s="3"/>
    </row>
    <row r="4995" spans="1:8" x14ac:dyDescent="0.3">
      <c r="A4995" t="str">
        <f>IF(C4995="","","Allievo "&amp;COUNTIF($C$2:C4995,C4995))</f>
        <v/>
      </c>
      <c r="H4995" s="3"/>
    </row>
    <row r="4996" spans="1:8" x14ac:dyDescent="0.3">
      <c r="A4996" t="str">
        <f>IF(C4996="","","Allievo "&amp;COUNTIF($C$2:C4996,C4996))</f>
        <v/>
      </c>
      <c r="H4996" s="3"/>
    </row>
    <row r="4997" spans="1:8" x14ac:dyDescent="0.3">
      <c r="A4997" t="str">
        <f>IF(C4997="","","Allievo "&amp;COUNTIF($C$2:C4997,C4997))</f>
        <v/>
      </c>
      <c r="H4997" s="3"/>
    </row>
    <row r="4998" spans="1:8" x14ac:dyDescent="0.3">
      <c r="A4998" t="str">
        <f>IF(C4998="","","Allievo "&amp;COUNTIF($C$2:C4998,C4998))</f>
        <v/>
      </c>
      <c r="H4998" s="3"/>
    </row>
    <row r="4999" spans="1:8" x14ac:dyDescent="0.3">
      <c r="A4999" t="str">
        <f>IF(C4999="","","Allievo "&amp;COUNTIF($C$2:C4999,C4999))</f>
        <v/>
      </c>
      <c r="H4999" s="3"/>
    </row>
    <row r="5000" spans="1:8" x14ac:dyDescent="0.3">
      <c r="A5000" t="str">
        <f>IF(C5000="","","Allievo "&amp;COUNTIF($C$2:C5000,C5000))</f>
        <v/>
      </c>
      <c r="H5000" s="3"/>
    </row>
    <row r="5001" spans="1:8" x14ac:dyDescent="0.3">
      <c r="A5001" t="str">
        <f>IF(C5001="","","Allievo "&amp;COUNTIF($C$2:C5001,C5001))</f>
        <v/>
      </c>
      <c r="H5001" s="3"/>
    </row>
  </sheetData>
  <phoneticPr fontId="5" type="noConversion"/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575F3-7592-4A09-9DBB-42EC69ED883D}">
  <dimension ref="A1:C1"/>
  <sheetViews>
    <sheetView workbookViewId="0">
      <selection activeCell="C2" sqref="C2"/>
    </sheetView>
  </sheetViews>
  <sheetFormatPr defaultRowHeight="14.4" x14ac:dyDescent="0.3"/>
  <cols>
    <col min="1" max="1" width="20.5546875" bestFit="1" customWidth="1"/>
    <col min="2" max="2" width="25.5546875" bestFit="1" customWidth="1"/>
    <col min="3" max="3" width="28.44140625" bestFit="1" customWidth="1"/>
  </cols>
  <sheetData>
    <row r="1" spans="1:3" x14ac:dyDescent="0.3">
      <c r="A1" s="2" t="s">
        <v>43</v>
      </c>
      <c r="B1" s="2" t="s">
        <v>44</v>
      </c>
      <c r="C1" s="2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01"/>
  <sheetViews>
    <sheetView workbookViewId="0">
      <pane ySplit="1" topLeftCell="A2" activePane="bottomLeft" state="frozen"/>
      <selection pane="bottomLeft" activeCell="A2" sqref="A2"/>
    </sheetView>
  </sheetViews>
  <sheetFormatPr defaultRowHeight="14.4" x14ac:dyDescent="0.3"/>
  <cols>
    <col min="1" max="1" width="26" customWidth="1"/>
    <col min="2" max="2" width="70" customWidth="1"/>
    <col min="3" max="3" width="15" customWidth="1"/>
    <col min="4" max="4" width="30" customWidth="1"/>
  </cols>
  <sheetData>
    <row r="1" spans="1:4" x14ac:dyDescent="0.3">
      <c r="A1" s="1" t="s">
        <v>46</v>
      </c>
      <c r="B1" s="1" t="s">
        <v>47</v>
      </c>
      <c r="C1" s="1" t="s">
        <v>48</v>
      </c>
      <c r="D1" s="1" t="s">
        <v>49</v>
      </c>
    </row>
    <row r="2" spans="1:4" x14ac:dyDescent="0.3">
      <c r="A2" s="13"/>
      <c r="B2" s="13" t="str" cm="1">
        <f t="array" ref="B2">IFERROR(INDEX(ESITI_QUESTIONARI!$C$2:$C$5000,_xlfn.AGGREGATE(15,6,(ROW(ESITI_QUESTIONARI!$C$2:$C$5000)-ROW(ESITI_QUESTIONARI!$C$2)+1)/((ESITI_QUESTIONARI!$C$2:$C$5000&lt;&gt;"")*(COUNTIF($B$1:B1,ESITI_QUESTIONARI!$C$2:$C$5000)=0)),1)),"")</f>
        <v/>
      </c>
      <c r="C2" t="str">
        <f>IF(tbl_corsi[[#This Row],[TITOLO_INTERVENTO]]&lt;&gt;"",COUNTIF(ESITI_QUESTIONARI!C:C,tbl_corsi[[#This Row],[TITOLO_INTERVENTO]]),"")</f>
        <v/>
      </c>
      <c r="D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" spans="1:4" x14ac:dyDescent="0.3">
      <c r="A3" s="13"/>
      <c r="B3" s="13" t="str" cm="1">
        <f t="array" ref="B3">IFERROR(INDEX(ESITI_QUESTIONARI!$C$2:$C$5000,_xlfn.AGGREGATE(15,6,(ROW(ESITI_QUESTIONARI!$C$2:$C$5000)-ROW(ESITI_QUESTIONARI!$C$2)+1)/((ESITI_QUESTIONARI!$C$2:$C$5000&lt;&gt;"")*(COUNTIF($B$1:B2,ESITI_QUESTIONARI!$C$2:$C$5000)=0)),1)),"")</f>
        <v/>
      </c>
      <c r="C3" t="str">
        <f>IF(tbl_corsi[[#This Row],[TITOLO_INTERVENTO]]&lt;&gt;"",COUNTIF(ESITI_QUESTIONARI!C:C,tbl_corsi[[#This Row],[TITOLO_INTERVENTO]]),"")</f>
        <v/>
      </c>
      <c r="D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" spans="1:4" x14ac:dyDescent="0.3">
      <c r="A4" s="13"/>
      <c r="B4" s="13" t="str" cm="1">
        <f t="array" ref="B4">IFERROR(INDEX(ESITI_QUESTIONARI!$C$2:$C$5000,_xlfn.AGGREGATE(15,6,(ROW(ESITI_QUESTIONARI!$C$2:$C$5000)-ROW(ESITI_QUESTIONARI!$C$2)+1)/((ESITI_QUESTIONARI!$C$2:$C$5000&lt;&gt;"")*(COUNTIF($B$1:B3,ESITI_QUESTIONARI!$C$2:$C$5000)=0)),1)),"")</f>
        <v/>
      </c>
      <c r="C4" t="str">
        <f>IF(tbl_corsi[[#This Row],[TITOLO_INTERVENTO]]&lt;&gt;"",COUNTIF(ESITI_QUESTIONARI!C:C,tbl_corsi[[#This Row],[TITOLO_INTERVENTO]]),"")</f>
        <v/>
      </c>
      <c r="D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" spans="1:4" x14ac:dyDescent="0.3">
      <c r="A5" s="13"/>
      <c r="B5" s="13" t="str" cm="1">
        <f t="array" ref="B5">IFERROR(INDEX(ESITI_QUESTIONARI!$C$2:$C$5000,_xlfn.AGGREGATE(15,6,(ROW(ESITI_QUESTIONARI!$C$2:$C$5000)-ROW(ESITI_QUESTIONARI!$C$2)+1)/((ESITI_QUESTIONARI!$C$2:$C$5000&lt;&gt;"")*(COUNTIF($B$1:B4,ESITI_QUESTIONARI!$C$2:$C$5000)=0)),1)),"")</f>
        <v/>
      </c>
      <c r="C5" t="str">
        <f>IF(tbl_corsi[[#This Row],[TITOLO_INTERVENTO]]&lt;&gt;"",COUNTIF(ESITI_QUESTIONARI!C:C,tbl_corsi[[#This Row],[TITOLO_INTERVENTO]]),"")</f>
        <v/>
      </c>
      <c r="D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" spans="1:4" x14ac:dyDescent="0.3">
      <c r="A6" s="13"/>
      <c r="B6" s="13" t="str" cm="1">
        <f t="array" ref="B6">IFERROR(INDEX(ESITI_QUESTIONARI!$C$2:$C$5000,_xlfn.AGGREGATE(15,6,(ROW(ESITI_QUESTIONARI!$C$2:$C$5000)-ROW(ESITI_QUESTIONARI!$C$2)+1)/((ESITI_QUESTIONARI!$C$2:$C$5000&lt;&gt;"")*(COUNTIF($B$1:B5,ESITI_QUESTIONARI!$C$2:$C$5000)=0)),1)),"")</f>
        <v/>
      </c>
      <c r="C6" t="str">
        <f>IF(tbl_corsi[[#This Row],[TITOLO_INTERVENTO]]&lt;&gt;"",COUNTIF(ESITI_QUESTIONARI!C:C,tbl_corsi[[#This Row],[TITOLO_INTERVENTO]]),"")</f>
        <v/>
      </c>
      <c r="D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" spans="1:4" x14ac:dyDescent="0.3">
      <c r="A7" s="13"/>
      <c r="B7" s="13" t="str" cm="1">
        <f t="array" ref="B7">IFERROR(INDEX(ESITI_QUESTIONARI!$C$2:$C$5000,_xlfn.AGGREGATE(15,6,(ROW(ESITI_QUESTIONARI!$C$2:$C$5000)-ROW(ESITI_QUESTIONARI!$C$2)+1)/((ESITI_QUESTIONARI!$C$2:$C$5000&lt;&gt;"")*(COUNTIF($B$1:B6,ESITI_QUESTIONARI!$C$2:$C$5000)=0)),1)),"")</f>
        <v/>
      </c>
      <c r="C7" t="str">
        <f>IF(tbl_corsi[[#This Row],[TITOLO_INTERVENTO]]&lt;&gt;"",COUNTIF(ESITI_QUESTIONARI!C:C,tbl_corsi[[#This Row],[TITOLO_INTERVENTO]]),"")</f>
        <v/>
      </c>
      <c r="D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" spans="1:4" x14ac:dyDescent="0.3">
      <c r="A8" s="13"/>
      <c r="B8" s="13" t="str" cm="1">
        <f t="array" ref="B8">IFERROR(INDEX(ESITI_QUESTIONARI!$C$2:$C$5000,_xlfn.AGGREGATE(15,6,(ROW(ESITI_QUESTIONARI!$C$2:$C$5000)-ROW(ESITI_QUESTIONARI!$C$2)+1)/((ESITI_QUESTIONARI!$C$2:$C$5000&lt;&gt;"")*(COUNTIF($B$1:B7,ESITI_QUESTIONARI!$C$2:$C$5000)=0)),1)),"")</f>
        <v/>
      </c>
      <c r="C8" t="str">
        <f>IF(tbl_corsi[[#This Row],[TITOLO_INTERVENTO]]&lt;&gt;"",COUNTIF(ESITI_QUESTIONARI!C:C,tbl_corsi[[#This Row],[TITOLO_INTERVENTO]]),"")</f>
        <v/>
      </c>
      <c r="D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" spans="1:4" x14ac:dyDescent="0.3">
      <c r="A9" s="13"/>
      <c r="B9" s="13" t="str" cm="1">
        <f t="array" ref="B9">IFERROR(INDEX(ESITI_QUESTIONARI!$C$2:$C$5000,_xlfn.AGGREGATE(15,6,(ROW(ESITI_QUESTIONARI!$C$2:$C$5000)-ROW(ESITI_QUESTIONARI!$C$2)+1)/((ESITI_QUESTIONARI!$C$2:$C$5000&lt;&gt;"")*(COUNTIF($B$1:B8,ESITI_QUESTIONARI!$C$2:$C$5000)=0)),1)),"")</f>
        <v/>
      </c>
      <c r="C9" t="str">
        <f>IF(tbl_corsi[[#This Row],[TITOLO_INTERVENTO]]&lt;&gt;"",COUNTIF(ESITI_QUESTIONARI!C:C,tbl_corsi[[#This Row],[TITOLO_INTERVENTO]]),"")</f>
        <v/>
      </c>
      <c r="D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" spans="1:4" x14ac:dyDescent="0.3">
      <c r="A10" s="13"/>
      <c r="B10" s="13" t="str" cm="1">
        <f t="array" ref="B10">IFERROR(INDEX(ESITI_QUESTIONARI!$C$2:$C$5000,_xlfn.AGGREGATE(15,6,(ROW(ESITI_QUESTIONARI!$C$2:$C$5000)-ROW(ESITI_QUESTIONARI!$C$2)+1)/((ESITI_QUESTIONARI!$C$2:$C$5000&lt;&gt;"")*(COUNTIF($B$1:B9,ESITI_QUESTIONARI!$C$2:$C$5000)=0)),1)),"")</f>
        <v/>
      </c>
      <c r="C10" t="str">
        <f>IF(tbl_corsi[[#This Row],[TITOLO_INTERVENTO]]&lt;&gt;"",COUNTIF(ESITI_QUESTIONARI!C:C,tbl_corsi[[#This Row],[TITOLO_INTERVENTO]]),"")</f>
        <v/>
      </c>
      <c r="D1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" spans="1:4" x14ac:dyDescent="0.3">
      <c r="A11" s="13"/>
      <c r="B11" s="13" t="str" cm="1">
        <f t="array" ref="B11">IFERROR(INDEX(ESITI_QUESTIONARI!$C$2:$C$5000,_xlfn.AGGREGATE(15,6,(ROW(ESITI_QUESTIONARI!$C$2:$C$5000)-ROW(ESITI_QUESTIONARI!$C$2)+1)/((ESITI_QUESTIONARI!$C$2:$C$5000&lt;&gt;"")*(COUNTIF($B$1:B10,ESITI_QUESTIONARI!$C$2:$C$5000)=0)),1)),"")</f>
        <v/>
      </c>
      <c r="C11" t="str">
        <f>IF(tbl_corsi[[#This Row],[TITOLO_INTERVENTO]]&lt;&gt;"",COUNTIF(ESITI_QUESTIONARI!C:C,tbl_corsi[[#This Row],[TITOLO_INTERVENTO]]),"")</f>
        <v/>
      </c>
      <c r="D1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" spans="1:4" x14ac:dyDescent="0.3">
      <c r="A12" s="13"/>
      <c r="B12" s="13" t="str" cm="1">
        <f t="array" ref="B12">IFERROR(INDEX(ESITI_QUESTIONARI!$C$2:$C$5000,_xlfn.AGGREGATE(15,6,(ROW(ESITI_QUESTIONARI!$C$2:$C$5000)-ROW(ESITI_QUESTIONARI!$C$2)+1)/((ESITI_QUESTIONARI!$C$2:$C$5000&lt;&gt;"")*(COUNTIF($B$1:B11,ESITI_QUESTIONARI!$C$2:$C$5000)=0)),1)),"")</f>
        <v/>
      </c>
      <c r="C12" t="str">
        <f>IF(tbl_corsi[[#This Row],[TITOLO_INTERVENTO]]&lt;&gt;"",COUNTIF(ESITI_QUESTIONARI!C:C,tbl_corsi[[#This Row],[TITOLO_INTERVENTO]]),"")</f>
        <v/>
      </c>
      <c r="D1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" spans="1:4" x14ac:dyDescent="0.3">
      <c r="A13" s="13"/>
      <c r="B13" s="13" t="str" cm="1">
        <f t="array" ref="B13">IFERROR(INDEX(ESITI_QUESTIONARI!$C$2:$C$5000,_xlfn.AGGREGATE(15,6,(ROW(ESITI_QUESTIONARI!$C$2:$C$5000)-ROW(ESITI_QUESTIONARI!$C$2)+1)/((ESITI_QUESTIONARI!$C$2:$C$5000&lt;&gt;"")*(COUNTIF($B$1:B12,ESITI_QUESTIONARI!$C$2:$C$5000)=0)),1)),"")</f>
        <v/>
      </c>
      <c r="C13" t="str">
        <f>IF(tbl_corsi[[#This Row],[TITOLO_INTERVENTO]]&lt;&gt;"",COUNTIF(ESITI_QUESTIONARI!C:C,tbl_corsi[[#This Row],[TITOLO_INTERVENTO]]),"")</f>
        <v/>
      </c>
      <c r="D1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" spans="1:4" x14ac:dyDescent="0.3">
      <c r="A14" s="13"/>
      <c r="B14" s="13" t="str" cm="1">
        <f t="array" ref="B14">IFERROR(INDEX(ESITI_QUESTIONARI!$C$2:$C$5000,_xlfn.AGGREGATE(15,6,(ROW(ESITI_QUESTIONARI!$C$2:$C$5000)-ROW(ESITI_QUESTIONARI!$C$2)+1)/((ESITI_QUESTIONARI!$C$2:$C$5000&lt;&gt;"")*(COUNTIF($B$1:B13,ESITI_QUESTIONARI!$C$2:$C$5000)=0)),1)),"")</f>
        <v/>
      </c>
      <c r="C14" t="str">
        <f>IF(tbl_corsi[[#This Row],[TITOLO_INTERVENTO]]&lt;&gt;"",COUNTIF(ESITI_QUESTIONARI!C:C,tbl_corsi[[#This Row],[TITOLO_INTERVENTO]]),"")</f>
        <v/>
      </c>
      <c r="D1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" spans="1:4" x14ac:dyDescent="0.3">
      <c r="A15" s="13"/>
      <c r="B15" s="13" t="str" cm="1">
        <f t="array" ref="B15">IFERROR(INDEX(ESITI_QUESTIONARI!$C$2:$C$5000,_xlfn.AGGREGATE(15,6,(ROW(ESITI_QUESTIONARI!$C$2:$C$5000)-ROW(ESITI_QUESTIONARI!$C$2)+1)/((ESITI_QUESTIONARI!$C$2:$C$5000&lt;&gt;"")*(COUNTIF($B$1:B14,ESITI_QUESTIONARI!$C$2:$C$5000)=0)),1)),"")</f>
        <v/>
      </c>
      <c r="C15" t="str">
        <f>IF(tbl_corsi[[#This Row],[TITOLO_INTERVENTO]]&lt;&gt;"",COUNTIF(ESITI_QUESTIONARI!C:C,tbl_corsi[[#This Row],[TITOLO_INTERVENTO]]),"")</f>
        <v/>
      </c>
      <c r="D1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" spans="1:4" x14ac:dyDescent="0.3">
      <c r="A16" s="13"/>
      <c r="B16" s="13" t="str" cm="1">
        <f t="array" ref="B16">IFERROR(INDEX(ESITI_QUESTIONARI!$C$2:$C$5000,_xlfn.AGGREGATE(15,6,(ROW(ESITI_QUESTIONARI!$C$2:$C$5000)-ROW(ESITI_QUESTIONARI!$C$2)+1)/((ESITI_QUESTIONARI!$C$2:$C$5000&lt;&gt;"")*(COUNTIF($B$1:B15,ESITI_QUESTIONARI!$C$2:$C$5000)=0)),1)),"")</f>
        <v/>
      </c>
      <c r="C16" t="str">
        <f>IF(tbl_corsi[[#This Row],[TITOLO_INTERVENTO]]&lt;&gt;"",COUNTIF(ESITI_QUESTIONARI!C:C,tbl_corsi[[#This Row],[TITOLO_INTERVENTO]]),"")</f>
        <v/>
      </c>
      <c r="D1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" spans="1:4" x14ac:dyDescent="0.3">
      <c r="A17" s="13"/>
      <c r="B17" s="13" t="str" cm="1">
        <f t="array" ref="B17">IFERROR(INDEX(ESITI_QUESTIONARI!$C$2:$C$5000,_xlfn.AGGREGATE(15,6,(ROW(ESITI_QUESTIONARI!$C$2:$C$5000)-ROW(ESITI_QUESTIONARI!$C$2)+1)/((ESITI_QUESTIONARI!$C$2:$C$5000&lt;&gt;"")*(COUNTIF($B$1:B16,ESITI_QUESTIONARI!$C$2:$C$5000)=0)),1)),"")</f>
        <v/>
      </c>
      <c r="C17" t="str">
        <f>IF(tbl_corsi[[#This Row],[TITOLO_INTERVENTO]]&lt;&gt;"",COUNTIF(ESITI_QUESTIONARI!C:C,tbl_corsi[[#This Row],[TITOLO_INTERVENTO]]),"")</f>
        <v/>
      </c>
      <c r="D1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" spans="1:4" x14ac:dyDescent="0.3">
      <c r="A18" s="13"/>
      <c r="B18" s="13" t="str" cm="1">
        <f t="array" ref="B18">IFERROR(INDEX(ESITI_QUESTIONARI!$C$2:$C$5000,_xlfn.AGGREGATE(15,6,(ROW(ESITI_QUESTIONARI!$C$2:$C$5000)-ROW(ESITI_QUESTIONARI!$C$2)+1)/((ESITI_QUESTIONARI!$C$2:$C$5000&lt;&gt;"")*(COUNTIF($B$1:B17,ESITI_QUESTIONARI!$C$2:$C$5000)=0)),1)),"")</f>
        <v/>
      </c>
      <c r="C18" t="str">
        <f>IF(tbl_corsi[[#This Row],[TITOLO_INTERVENTO]]&lt;&gt;"",COUNTIF(ESITI_QUESTIONARI!C:C,tbl_corsi[[#This Row],[TITOLO_INTERVENTO]]),"")</f>
        <v/>
      </c>
      <c r="D1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" spans="1:4" x14ac:dyDescent="0.3">
      <c r="A19" s="13"/>
      <c r="B19" s="13" t="str" cm="1">
        <f t="array" ref="B19">IFERROR(INDEX(ESITI_QUESTIONARI!$C$2:$C$5000,_xlfn.AGGREGATE(15,6,(ROW(ESITI_QUESTIONARI!$C$2:$C$5000)-ROW(ESITI_QUESTIONARI!$C$2)+1)/((ESITI_QUESTIONARI!$C$2:$C$5000&lt;&gt;"")*(COUNTIF($B$1:B18,ESITI_QUESTIONARI!$C$2:$C$5000)=0)),1)),"")</f>
        <v/>
      </c>
      <c r="C19" t="str">
        <f>IF(tbl_corsi[[#This Row],[TITOLO_INTERVENTO]]&lt;&gt;"",COUNTIF(ESITI_QUESTIONARI!C:C,tbl_corsi[[#This Row],[TITOLO_INTERVENTO]]),"")</f>
        <v/>
      </c>
      <c r="D1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" spans="1:4" x14ac:dyDescent="0.3">
      <c r="A20" s="13"/>
      <c r="B20" s="13" t="str" cm="1">
        <f t="array" ref="B20">IFERROR(INDEX(ESITI_QUESTIONARI!$C$2:$C$5000,_xlfn.AGGREGATE(15,6,(ROW(ESITI_QUESTIONARI!$C$2:$C$5000)-ROW(ESITI_QUESTIONARI!$C$2)+1)/((ESITI_QUESTIONARI!$C$2:$C$5000&lt;&gt;"")*(COUNTIF($B$1:B19,ESITI_QUESTIONARI!$C$2:$C$5000)=0)),1)),"")</f>
        <v/>
      </c>
      <c r="C20" t="str">
        <f>IF(tbl_corsi[[#This Row],[TITOLO_INTERVENTO]]&lt;&gt;"",COUNTIF(ESITI_QUESTIONARI!C:C,tbl_corsi[[#This Row],[TITOLO_INTERVENTO]]),"")</f>
        <v/>
      </c>
      <c r="D2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" spans="1:4" x14ac:dyDescent="0.3">
      <c r="A21" s="13"/>
      <c r="B21" s="13" t="str" cm="1">
        <f t="array" ref="B21">IFERROR(INDEX(ESITI_QUESTIONARI!$C$2:$C$5000,_xlfn.AGGREGATE(15,6,(ROW(ESITI_QUESTIONARI!$C$2:$C$5000)-ROW(ESITI_QUESTIONARI!$C$2)+1)/((ESITI_QUESTIONARI!$C$2:$C$5000&lt;&gt;"")*(COUNTIF($B$1:B20,ESITI_QUESTIONARI!$C$2:$C$5000)=0)),1)),"")</f>
        <v/>
      </c>
      <c r="C21" t="str">
        <f>IF(tbl_corsi[[#This Row],[TITOLO_INTERVENTO]]&lt;&gt;"",COUNTIF(ESITI_QUESTIONARI!C:C,tbl_corsi[[#This Row],[TITOLO_INTERVENTO]]),"")</f>
        <v/>
      </c>
      <c r="D2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" spans="1:4" x14ac:dyDescent="0.3">
      <c r="A22" s="13"/>
      <c r="B22" s="13" t="str" cm="1">
        <f t="array" ref="B22">IFERROR(INDEX(ESITI_QUESTIONARI!$C$2:$C$5000,_xlfn.AGGREGATE(15,6,(ROW(ESITI_QUESTIONARI!$C$2:$C$5000)-ROW(ESITI_QUESTIONARI!$C$2)+1)/((ESITI_QUESTIONARI!$C$2:$C$5000&lt;&gt;"")*(COUNTIF($B$1:B21,ESITI_QUESTIONARI!$C$2:$C$5000)=0)),1)),"")</f>
        <v/>
      </c>
      <c r="C22" t="str">
        <f>IF(tbl_corsi[[#This Row],[TITOLO_INTERVENTO]]&lt;&gt;"",COUNTIF(ESITI_QUESTIONARI!C:C,tbl_corsi[[#This Row],[TITOLO_INTERVENTO]]),"")</f>
        <v/>
      </c>
      <c r="D2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" spans="1:4" x14ac:dyDescent="0.3">
      <c r="A23" s="13"/>
      <c r="B23" s="13" t="str" cm="1">
        <f t="array" ref="B23">IFERROR(INDEX(ESITI_QUESTIONARI!$C$2:$C$5000,_xlfn.AGGREGATE(15,6,(ROW(ESITI_QUESTIONARI!$C$2:$C$5000)-ROW(ESITI_QUESTIONARI!$C$2)+1)/((ESITI_QUESTIONARI!$C$2:$C$5000&lt;&gt;"")*(COUNTIF($B$1:B22,ESITI_QUESTIONARI!$C$2:$C$5000)=0)),1)),"")</f>
        <v/>
      </c>
      <c r="C23" t="str">
        <f>IF(tbl_corsi[[#This Row],[TITOLO_INTERVENTO]]&lt;&gt;"",COUNTIF(ESITI_QUESTIONARI!C:C,tbl_corsi[[#This Row],[TITOLO_INTERVENTO]]),"")</f>
        <v/>
      </c>
      <c r="D2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" spans="1:4" x14ac:dyDescent="0.3">
      <c r="A24" s="13"/>
      <c r="B24" s="13" t="str" cm="1">
        <f t="array" ref="B24">IFERROR(INDEX(ESITI_QUESTIONARI!$C$2:$C$5000,_xlfn.AGGREGATE(15,6,(ROW(ESITI_QUESTIONARI!$C$2:$C$5000)-ROW(ESITI_QUESTIONARI!$C$2)+1)/((ESITI_QUESTIONARI!$C$2:$C$5000&lt;&gt;"")*(COUNTIF($B$1:B23,ESITI_QUESTIONARI!$C$2:$C$5000)=0)),1)),"")</f>
        <v/>
      </c>
      <c r="C24" t="str">
        <f>IF(tbl_corsi[[#This Row],[TITOLO_INTERVENTO]]&lt;&gt;"",COUNTIF(ESITI_QUESTIONARI!C:C,tbl_corsi[[#This Row],[TITOLO_INTERVENTO]]),"")</f>
        <v/>
      </c>
      <c r="D2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" spans="1:4" x14ac:dyDescent="0.3">
      <c r="A25" s="13"/>
      <c r="B25" s="13" t="str" cm="1">
        <f t="array" ref="B25">IFERROR(INDEX(ESITI_QUESTIONARI!$C$2:$C$5000,_xlfn.AGGREGATE(15,6,(ROW(ESITI_QUESTIONARI!$C$2:$C$5000)-ROW(ESITI_QUESTIONARI!$C$2)+1)/((ESITI_QUESTIONARI!$C$2:$C$5000&lt;&gt;"")*(COUNTIF($B$1:B24,ESITI_QUESTIONARI!$C$2:$C$5000)=0)),1)),"")</f>
        <v/>
      </c>
      <c r="C25" t="str">
        <f>IF(tbl_corsi[[#This Row],[TITOLO_INTERVENTO]]&lt;&gt;"",COUNTIF(ESITI_QUESTIONARI!C:C,tbl_corsi[[#This Row],[TITOLO_INTERVENTO]]),"")</f>
        <v/>
      </c>
      <c r="D2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" spans="1:4" x14ac:dyDescent="0.3">
      <c r="A26" s="13"/>
      <c r="B26" s="13" t="str" cm="1">
        <f t="array" ref="B26">IFERROR(INDEX(ESITI_QUESTIONARI!$C$2:$C$5000,_xlfn.AGGREGATE(15,6,(ROW(ESITI_QUESTIONARI!$C$2:$C$5000)-ROW(ESITI_QUESTIONARI!$C$2)+1)/((ESITI_QUESTIONARI!$C$2:$C$5000&lt;&gt;"")*(COUNTIF($B$1:B25,ESITI_QUESTIONARI!$C$2:$C$5000)=0)),1)),"")</f>
        <v/>
      </c>
      <c r="C26" t="str">
        <f>IF(tbl_corsi[[#This Row],[TITOLO_INTERVENTO]]&lt;&gt;"",COUNTIF(ESITI_QUESTIONARI!C:C,tbl_corsi[[#This Row],[TITOLO_INTERVENTO]]),"")</f>
        <v/>
      </c>
      <c r="D2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" spans="1:4" x14ac:dyDescent="0.3">
      <c r="A27" s="13"/>
      <c r="B27" s="13" t="str" cm="1">
        <f t="array" ref="B27">IFERROR(INDEX(ESITI_QUESTIONARI!$C$2:$C$5000,_xlfn.AGGREGATE(15,6,(ROW(ESITI_QUESTIONARI!$C$2:$C$5000)-ROW(ESITI_QUESTIONARI!$C$2)+1)/((ESITI_QUESTIONARI!$C$2:$C$5000&lt;&gt;"")*(COUNTIF($B$1:B26,ESITI_QUESTIONARI!$C$2:$C$5000)=0)),1)),"")</f>
        <v/>
      </c>
      <c r="C27" t="str">
        <f>IF(tbl_corsi[[#This Row],[TITOLO_INTERVENTO]]&lt;&gt;"",COUNTIF(ESITI_QUESTIONARI!C:C,tbl_corsi[[#This Row],[TITOLO_INTERVENTO]]),"")</f>
        <v/>
      </c>
      <c r="D2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" spans="1:4" x14ac:dyDescent="0.3">
      <c r="A28" s="13"/>
      <c r="B28" s="13" t="str" cm="1">
        <f t="array" ref="B28">IFERROR(INDEX(ESITI_QUESTIONARI!$C$2:$C$5000,_xlfn.AGGREGATE(15,6,(ROW(ESITI_QUESTIONARI!$C$2:$C$5000)-ROW(ESITI_QUESTIONARI!$C$2)+1)/((ESITI_QUESTIONARI!$C$2:$C$5000&lt;&gt;"")*(COUNTIF($B$1:B27,ESITI_QUESTIONARI!$C$2:$C$5000)=0)),1)),"")</f>
        <v/>
      </c>
      <c r="C28" t="str">
        <f>IF(tbl_corsi[[#This Row],[TITOLO_INTERVENTO]]&lt;&gt;"",COUNTIF(ESITI_QUESTIONARI!C:C,tbl_corsi[[#This Row],[TITOLO_INTERVENTO]]),"")</f>
        <v/>
      </c>
      <c r="D2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" spans="1:4" x14ac:dyDescent="0.3">
      <c r="A29" s="13"/>
      <c r="B29" s="13" t="str" cm="1">
        <f t="array" ref="B29">IFERROR(INDEX(ESITI_QUESTIONARI!$C$2:$C$5000,_xlfn.AGGREGATE(15,6,(ROW(ESITI_QUESTIONARI!$C$2:$C$5000)-ROW(ESITI_QUESTIONARI!$C$2)+1)/((ESITI_QUESTIONARI!$C$2:$C$5000&lt;&gt;"")*(COUNTIF($B$1:B28,ESITI_QUESTIONARI!$C$2:$C$5000)=0)),1)),"")</f>
        <v/>
      </c>
      <c r="C29" t="str">
        <f>IF(tbl_corsi[[#This Row],[TITOLO_INTERVENTO]]&lt;&gt;"",COUNTIF(ESITI_QUESTIONARI!C:C,tbl_corsi[[#This Row],[TITOLO_INTERVENTO]]),"")</f>
        <v/>
      </c>
      <c r="D2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" spans="1:4" x14ac:dyDescent="0.3">
      <c r="A30" s="13"/>
      <c r="B30" s="13" t="str" cm="1">
        <f t="array" ref="B30">IFERROR(INDEX(ESITI_QUESTIONARI!$C$2:$C$5000,_xlfn.AGGREGATE(15,6,(ROW(ESITI_QUESTIONARI!$C$2:$C$5000)-ROW(ESITI_QUESTIONARI!$C$2)+1)/((ESITI_QUESTIONARI!$C$2:$C$5000&lt;&gt;"")*(COUNTIF($B$1:B29,ESITI_QUESTIONARI!$C$2:$C$5000)=0)),1)),"")</f>
        <v/>
      </c>
      <c r="C30" t="str">
        <f>IF(tbl_corsi[[#This Row],[TITOLO_INTERVENTO]]&lt;&gt;"",COUNTIF(ESITI_QUESTIONARI!C:C,tbl_corsi[[#This Row],[TITOLO_INTERVENTO]]),"")</f>
        <v/>
      </c>
      <c r="D3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" spans="1:4" x14ac:dyDescent="0.3">
      <c r="A31" s="13"/>
      <c r="B31" s="13" t="str" cm="1">
        <f t="array" ref="B31">IFERROR(INDEX(ESITI_QUESTIONARI!$C$2:$C$5000,_xlfn.AGGREGATE(15,6,(ROW(ESITI_QUESTIONARI!$C$2:$C$5000)-ROW(ESITI_QUESTIONARI!$C$2)+1)/((ESITI_QUESTIONARI!$C$2:$C$5000&lt;&gt;"")*(COUNTIF($B$1:B30,ESITI_QUESTIONARI!$C$2:$C$5000)=0)),1)),"")</f>
        <v/>
      </c>
      <c r="C31" t="str">
        <f>IF(tbl_corsi[[#This Row],[TITOLO_INTERVENTO]]&lt;&gt;"",COUNTIF(ESITI_QUESTIONARI!C:C,tbl_corsi[[#This Row],[TITOLO_INTERVENTO]]),"")</f>
        <v/>
      </c>
      <c r="D3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" spans="1:4" x14ac:dyDescent="0.3">
      <c r="A32" s="13"/>
      <c r="B32" s="13" t="str" cm="1">
        <f t="array" ref="B32">IFERROR(INDEX(ESITI_QUESTIONARI!$C$2:$C$5000,_xlfn.AGGREGATE(15,6,(ROW(ESITI_QUESTIONARI!$C$2:$C$5000)-ROW(ESITI_QUESTIONARI!$C$2)+1)/((ESITI_QUESTIONARI!$C$2:$C$5000&lt;&gt;"")*(COUNTIF($B$1:B31,ESITI_QUESTIONARI!$C$2:$C$5000)=0)),1)),"")</f>
        <v/>
      </c>
      <c r="C32" t="str">
        <f>IF(tbl_corsi[[#This Row],[TITOLO_INTERVENTO]]&lt;&gt;"",COUNTIF(ESITI_QUESTIONARI!C:C,tbl_corsi[[#This Row],[TITOLO_INTERVENTO]]),"")</f>
        <v/>
      </c>
      <c r="D3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" spans="1:4" x14ac:dyDescent="0.3">
      <c r="A33" s="13"/>
      <c r="B33" s="13" t="str" cm="1">
        <f t="array" ref="B33">IFERROR(INDEX(ESITI_QUESTIONARI!$C$2:$C$5000,_xlfn.AGGREGATE(15,6,(ROW(ESITI_QUESTIONARI!$C$2:$C$5000)-ROW(ESITI_QUESTIONARI!$C$2)+1)/((ESITI_QUESTIONARI!$C$2:$C$5000&lt;&gt;"")*(COUNTIF($B$1:B32,ESITI_QUESTIONARI!$C$2:$C$5000)=0)),1)),"")</f>
        <v/>
      </c>
      <c r="C33" t="str">
        <f>IF(tbl_corsi[[#This Row],[TITOLO_INTERVENTO]]&lt;&gt;"",COUNTIF(ESITI_QUESTIONARI!C:C,tbl_corsi[[#This Row],[TITOLO_INTERVENTO]]),"")</f>
        <v/>
      </c>
      <c r="D3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" spans="1:4" x14ac:dyDescent="0.3">
      <c r="A34" s="13"/>
      <c r="B34" s="13" t="str" cm="1">
        <f t="array" ref="B34">IFERROR(INDEX(ESITI_QUESTIONARI!$C$2:$C$5000,_xlfn.AGGREGATE(15,6,(ROW(ESITI_QUESTIONARI!$C$2:$C$5000)-ROW(ESITI_QUESTIONARI!$C$2)+1)/((ESITI_QUESTIONARI!$C$2:$C$5000&lt;&gt;"")*(COUNTIF($B$1:B33,ESITI_QUESTIONARI!$C$2:$C$5000)=0)),1)),"")</f>
        <v/>
      </c>
      <c r="C34" t="str">
        <f>IF(tbl_corsi[[#This Row],[TITOLO_INTERVENTO]]&lt;&gt;"",COUNTIF(ESITI_QUESTIONARI!C:C,tbl_corsi[[#This Row],[TITOLO_INTERVENTO]]),"")</f>
        <v/>
      </c>
      <c r="D3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" spans="1:4" x14ac:dyDescent="0.3">
      <c r="A35" s="13"/>
      <c r="B35" s="13" t="str" cm="1">
        <f t="array" ref="B35">IFERROR(INDEX(ESITI_QUESTIONARI!$C$2:$C$5000,_xlfn.AGGREGATE(15,6,(ROW(ESITI_QUESTIONARI!$C$2:$C$5000)-ROW(ESITI_QUESTIONARI!$C$2)+1)/((ESITI_QUESTIONARI!$C$2:$C$5000&lt;&gt;"")*(COUNTIF($B$1:B34,ESITI_QUESTIONARI!$C$2:$C$5000)=0)),1)),"")</f>
        <v/>
      </c>
      <c r="C35" t="str">
        <f>IF(tbl_corsi[[#This Row],[TITOLO_INTERVENTO]]&lt;&gt;"",COUNTIF(ESITI_QUESTIONARI!C:C,tbl_corsi[[#This Row],[TITOLO_INTERVENTO]]),"")</f>
        <v/>
      </c>
      <c r="D3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" spans="1:4" x14ac:dyDescent="0.3">
      <c r="A36" s="13"/>
      <c r="B36" s="13" t="str" cm="1">
        <f t="array" ref="B36">IFERROR(INDEX(ESITI_QUESTIONARI!$C$2:$C$5000,_xlfn.AGGREGATE(15,6,(ROW(ESITI_QUESTIONARI!$C$2:$C$5000)-ROW(ESITI_QUESTIONARI!$C$2)+1)/((ESITI_QUESTIONARI!$C$2:$C$5000&lt;&gt;"")*(COUNTIF($B$1:B35,ESITI_QUESTIONARI!$C$2:$C$5000)=0)),1)),"")</f>
        <v/>
      </c>
      <c r="C36" t="str">
        <f>IF(tbl_corsi[[#This Row],[TITOLO_INTERVENTO]]&lt;&gt;"",COUNTIF(ESITI_QUESTIONARI!C:C,tbl_corsi[[#This Row],[TITOLO_INTERVENTO]]),"")</f>
        <v/>
      </c>
      <c r="D3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" spans="1:4" x14ac:dyDescent="0.3">
      <c r="A37" s="13"/>
      <c r="B37" s="13" t="str" cm="1">
        <f t="array" ref="B37">IFERROR(INDEX(ESITI_QUESTIONARI!$C$2:$C$5000,_xlfn.AGGREGATE(15,6,(ROW(ESITI_QUESTIONARI!$C$2:$C$5000)-ROW(ESITI_QUESTIONARI!$C$2)+1)/((ESITI_QUESTIONARI!$C$2:$C$5000&lt;&gt;"")*(COUNTIF($B$1:B36,ESITI_QUESTIONARI!$C$2:$C$5000)=0)),1)),"")</f>
        <v/>
      </c>
      <c r="C37" t="str">
        <f>IF(tbl_corsi[[#This Row],[TITOLO_INTERVENTO]]&lt;&gt;"",COUNTIF(ESITI_QUESTIONARI!C:C,tbl_corsi[[#This Row],[TITOLO_INTERVENTO]]),"")</f>
        <v/>
      </c>
      <c r="D3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" spans="1:4" x14ac:dyDescent="0.3">
      <c r="A38" s="13"/>
      <c r="B38" s="13" t="str" cm="1">
        <f t="array" ref="B38">IFERROR(INDEX(ESITI_QUESTIONARI!$C$2:$C$5000,_xlfn.AGGREGATE(15,6,(ROW(ESITI_QUESTIONARI!$C$2:$C$5000)-ROW(ESITI_QUESTIONARI!$C$2)+1)/((ESITI_QUESTIONARI!$C$2:$C$5000&lt;&gt;"")*(COUNTIF($B$1:B37,ESITI_QUESTIONARI!$C$2:$C$5000)=0)),1)),"")</f>
        <v/>
      </c>
      <c r="C38" t="str">
        <f>IF(tbl_corsi[[#This Row],[TITOLO_INTERVENTO]]&lt;&gt;"",COUNTIF(ESITI_QUESTIONARI!C:C,tbl_corsi[[#This Row],[TITOLO_INTERVENTO]]),"")</f>
        <v/>
      </c>
      <c r="D3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" spans="1:4" x14ac:dyDescent="0.3">
      <c r="A39" s="13"/>
      <c r="B39" s="13" t="str" cm="1">
        <f t="array" ref="B39">IFERROR(INDEX(ESITI_QUESTIONARI!$C$2:$C$5000,_xlfn.AGGREGATE(15,6,(ROW(ESITI_QUESTIONARI!$C$2:$C$5000)-ROW(ESITI_QUESTIONARI!$C$2)+1)/((ESITI_QUESTIONARI!$C$2:$C$5000&lt;&gt;"")*(COUNTIF($B$1:B38,ESITI_QUESTIONARI!$C$2:$C$5000)=0)),1)),"")</f>
        <v/>
      </c>
      <c r="C39" t="str">
        <f>IF(tbl_corsi[[#This Row],[TITOLO_INTERVENTO]]&lt;&gt;"",COUNTIF(ESITI_QUESTIONARI!C:C,tbl_corsi[[#This Row],[TITOLO_INTERVENTO]]),"")</f>
        <v/>
      </c>
      <c r="D3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" spans="1:4" x14ac:dyDescent="0.3">
      <c r="A40" s="13"/>
      <c r="B40" s="13" t="str" cm="1">
        <f t="array" ref="B40">IFERROR(INDEX(ESITI_QUESTIONARI!$C$2:$C$5000,_xlfn.AGGREGATE(15,6,(ROW(ESITI_QUESTIONARI!$C$2:$C$5000)-ROW(ESITI_QUESTIONARI!$C$2)+1)/((ESITI_QUESTIONARI!$C$2:$C$5000&lt;&gt;"")*(COUNTIF($B$1:B39,ESITI_QUESTIONARI!$C$2:$C$5000)=0)),1)),"")</f>
        <v/>
      </c>
      <c r="C40" t="str">
        <f>IF(tbl_corsi[[#This Row],[TITOLO_INTERVENTO]]&lt;&gt;"",COUNTIF(ESITI_QUESTIONARI!C:C,tbl_corsi[[#This Row],[TITOLO_INTERVENTO]]),"")</f>
        <v/>
      </c>
      <c r="D4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" spans="1:4" x14ac:dyDescent="0.3">
      <c r="A41" s="13"/>
      <c r="B41" s="13" t="str" cm="1">
        <f t="array" ref="B41">IFERROR(INDEX(ESITI_QUESTIONARI!$C$2:$C$5000,_xlfn.AGGREGATE(15,6,(ROW(ESITI_QUESTIONARI!$C$2:$C$5000)-ROW(ESITI_QUESTIONARI!$C$2)+1)/((ESITI_QUESTIONARI!$C$2:$C$5000&lt;&gt;"")*(COUNTIF($B$1:B40,ESITI_QUESTIONARI!$C$2:$C$5000)=0)),1)),"")</f>
        <v/>
      </c>
      <c r="C41" t="str">
        <f>IF(tbl_corsi[[#This Row],[TITOLO_INTERVENTO]]&lt;&gt;"",COUNTIF(ESITI_QUESTIONARI!C:C,tbl_corsi[[#This Row],[TITOLO_INTERVENTO]]),"")</f>
        <v/>
      </c>
      <c r="D4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" spans="1:4" x14ac:dyDescent="0.3">
      <c r="A42" s="13"/>
      <c r="B42" s="13" t="str" cm="1">
        <f t="array" ref="B42">IFERROR(INDEX(ESITI_QUESTIONARI!$C$2:$C$5000,_xlfn.AGGREGATE(15,6,(ROW(ESITI_QUESTIONARI!$C$2:$C$5000)-ROW(ESITI_QUESTIONARI!$C$2)+1)/((ESITI_QUESTIONARI!$C$2:$C$5000&lt;&gt;"")*(COUNTIF($B$1:B41,ESITI_QUESTIONARI!$C$2:$C$5000)=0)),1)),"")</f>
        <v/>
      </c>
      <c r="C42" t="str">
        <f>IF(tbl_corsi[[#This Row],[TITOLO_INTERVENTO]]&lt;&gt;"",COUNTIF(ESITI_QUESTIONARI!C:C,tbl_corsi[[#This Row],[TITOLO_INTERVENTO]]),"")</f>
        <v/>
      </c>
      <c r="D4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" spans="1:4" x14ac:dyDescent="0.3">
      <c r="A43" s="13"/>
      <c r="B43" s="13" t="str" cm="1">
        <f t="array" ref="B43">IFERROR(INDEX(ESITI_QUESTIONARI!$C$2:$C$5000,_xlfn.AGGREGATE(15,6,(ROW(ESITI_QUESTIONARI!$C$2:$C$5000)-ROW(ESITI_QUESTIONARI!$C$2)+1)/((ESITI_QUESTIONARI!$C$2:$C$5000&lt;&gt;"")*(COUNTIF($B$1:B42,ESITI_QUESTIONARI!$C$2:$C$5000)=0)),1)),"")</f>
        <v/>
      </c>
      <c r="C43" t="str">
        <f>IF(tbl_corsi[[#This Row],[TITOLO_INTERVENTO]]&lt;&gt;"",COUNTIF(ESITI_QUESTIONARI!C:C,tbl_corsi[[#This Row],[TITOLO_INTERVENTO]]),"")</f>
        <v/>
      </c>
      <c r="D4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" spans="1:4" x14ac:dyDescent="0.3">
      <c r="A44" s="13"/>
      <c r="B44" s="13" t="str" cm="1">
        <f t="array" ref="B44">IFERROR(INDEX(ESITI_QUESTIONARI!$C$2:$C$5000,_xlfn.AGGREGATE(15,6,(ROW(ESITI_QUESTIONARI!$C$2:$C$5000)-ROW(ESITI_QUESTIONARI!$C$2)+1)/((ESITI_QUESTIONARI!$C$2:$C$5000&lt;&gt;"")*(COUNTIF($B$1:B43,ESITI_QUESTIONARI!$C$2:$C$5000)=0)),1)),"")</f>
        <v/>
      </c>
      <c r="C44" t="str">
        <f>IF(tbl_corsi[[#This Row],[TITOLO_INTERVENTO]]&lt;&gt;"",COUNTIF(ESITI_QUESTIONARI!C:C,tbl_corsi[[#This Row],[TITOLO_INTERVENTO]]),"")</f>
        <v/>
      </c>
      <c r="D4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" spans="1:4" x14ac:dyDescent="0.3">
      <c r="A45" s="13"/>
      <c r="B45" s="13" t="str" cm="1">
        <f t="array" ref="B45">IFERROR(INDEX(ESITI_QUESTIONARI!$C$2:$C$5000,_xlfn.AGGREGATE(15,6,(ROW(ESITI_QUESTIONARI!$C$2:$C$5000)-ROW(ESITI_QUESTIONARI!$C$2)+1)/((ESITI_QUESTIONARI!$C$2:$C$5000&lt;&gt;"")*(COUNTIF($B$1:B44,ESITI_QUESTIONARI!$C$2:$C$5000)=0)),1)),"")</f>
        <v/>
      </c>
      <c r="C45" t="str">
        <f>IF(tbl_corsi[[#This Row],[TITOLO_INTERVENTO]]&lt;&gt;"",COUNTIF(ESITI_QUESTIONARI!C:C,tbl_corsi[[#This Row],[TITOLO_INTERVENTO]]),"")</f>
        <v/>
      </c>
      <c r="D4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" spans="1:4" x14ac:dyDescent="0.3">
      <c r="A46" s="13"/>
      <c r="B46" s="13" t="str" cm="1">
        <f t="array" ref="B46">IFERROR(INDEX(ESITI_QUESTIONARI!$C$2:$C$5000,_xlfn.AGGREGATE(15,6,(ROW(ESITI_QUESTIONARI!$C$2:$C$5000)-ROW(ESITI_QUESTIONARI!$C$2)+1)/((ESITI_QUESTIONARI!$C$2:$C$5000&lt;&gt;"")*(COUNTIF($B$1:B45,ESITI_QUESTIONARI!$C$2:$C$5000)=0)),1)),"")</f>
        <v/>
      </c>
      <c r="C46" t="str">
        <f>IF(tbl_corsi[[#This Row],[TITOLO_INTERVENTO]]&lt;&gt;"",COUNTIF(ESITI_QUESTIONARI!C:C,tbl_corsi[[#This Row],[TITOLO_INTERVENTO]]),"")</f>
        <v/>
      </c>
      <c r="D4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" spans="1:4" x14ac:dyDescent="0.3">
      <c r="A47" s="13"/>
      <c r="B47" s="13" t="str" cm="1">
        <f t="array" ref="B47">IFERROR(INDEX(ESITI_QUESTIONARI!$C$2:$C$5000,_xlfn.AGGREGATE(15,6,(ROW(ESITI_QUESTIONARI!$C$2:$C$5000)-ROW(ESITI_QUESTIONARI!$C$2)+1)/((ESITI_QUESTIONARI!$C$2:$C$5000&lt;&gt;"")*(COUNTIF($B$1:B46,ESITI_QUESTIONARI!$C$2:$C$5000)=0)),1)),"")</f>
        <v/>
      </c>
      <c r="C47" t="str">
        <f>IF(tbl_corsi[[#This Row],[TITOLO_INTERVENTO]]&lt;&gt;"",COUNTIF(ESITI_QUESTIONARI!C:C,tbl_corsi[[#This Row],[TITOLO_INTERVENTO]]),"")</f>
        <v/>
      </c>
      <c r="D4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" spans="1:4" x14ac:dyDescent="0.3">
      <c r="A48" s="13"/>
      <c r="B48" s="13" t="str" cm="1">
        <f t="array" ref="B48">IFERROR(INDEX(ESITI_QUESTIONARI!$C$2:$C$5000,_xlfn.AGGREGATE(15,6,(ROW(ESITI_QUESTIONARI!$C$2:$C$5000)-ROW(ESITI_QUESTIONARI!$C$2)+1)/((ESITI_QUESTIONARI!$C$2:$C$5000&lt;&gt;"")*(COUNTIF($B$1:B47,ESITI_QUESTIONARI!$C$2:$C$5000)=0)),1)),"")</f>
        <v/>
      </c>
      <c r="C48" t="str">
        <f>IF(tbl_corsi[[#This Row],[TITOLO_INTERVENTO]]&lt;&gt;"",COUNTIF(ESITI_QUESTIONARI!C:C,tbl_corsi[[#This Row],[TITOLO_INTERVENTO]]),"")</f>
        <v/>
      </c>
      <c r="D4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" spans="1:4" x14ac:dyDescent="0.3">
      <c r="A49" s="13"/>
      <c r="B49" s="13" t="str" cm="1">
        <f t="array" ref="B49">IFERROR(INDEX(ESITI_QUESTIONARI!$C$2:$C$5000,_xlfn.AGGREGATE(15,6,(ROW(ESITI_QUESTIONARI!$C$2:$C$5000)-ROW(ESITI_QUESTIONARI!$C$2)+1)/((ESITI_QUESTIONARI!$C$2:$C$5000&lt;&gt;"")*(COUNTIF($B$1:B48,ESITI_QUESTIONARI!$C$2:$C$5000)=0)),1)),"")</f>
        <v/>
      </c>
      <c r="C49" t="str">
        <f>IF(tbl_corsi[[#This Row],[TITOLO_INTERVENTO]]&lt;&gt;"",COUNTIF(ESITI_QUESTIONARI!C:C,tbl_corsi[[#This Row],[TITOLO_INTERVENTO]]),"")</f>
        <v/>
      </c>
      <c r="D4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0" spans="1:4" x14ac:dyDescent="0.3">
      <c r="A50" s="13"/>
      <c r="B50" s="13" t="str" cm="1">
        <f t="array" ref="B50">IFERROR(INDEX(ESITI_QUESTIONARI!$C$2:$C$5000,_xlfn.AGGREGATE(15,6,(ROW(ESITI_QUESTIONARI!$C$2:$C$5000)-ROW(ESITI_QUESTIONARI!$C$2)+1)/((ESITI_QUESTIONARI!$C$2:$C$5000&lt;&gt;"")*(COUNTIF($B$1:B49,ESITI_QUESTIONARI!$C$2:$C$5000)=0)),1)),"")</f>
        <v/>
      </c>
      <c r="C50" t="str">
        <f>IF(tbl_corsi[[#This Row],[TITOLO_INTERVENTO]]&lt;&gt;"",COUNTIF(ESITI_QUESTIONARI!C:C,tbl_corsi[[#This Row],[TITOLO_INTERVENTO]]),"")</f>
        <v/>
      </c>
      <c r="D5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1" spans="1:4" x14ac:dyDescent="0.3">
      <c r="A51" s="13"/>
      <c r="B51" s="13" t="str" cm="1">
        <f t="array" ref="B51">IFERROR(INDEX(ESITI_QUESTIONARI!$C$2:$C$5000,_xlfn.AGGREGATE(15,6,(ROW(ESITI_QUESTIONARI!$C$2:$C$5000)-ROW(ESITI_QUESTIONARI!$C$2)+1)/((ESITI_QUESTIONARI!$C$2:$C$5000&lt;&gt;"")*(COUNTIF($B$1:B50,ESITI_QUESTIONARI!$C$2:$C$5000)=0)),1)),"")</f>
        <v/>
      </c>
      <c r="C51" t="str">
        <f>IF(tbl_corsi[[#This Row],[TITOLO_INTERVENTO]]&lt;&gt;"",COUNTIF(ESITI_QUESTIONARI!C:C,tbl_corsi[[#This Row],[TITOLO_INTERVENTO]]),"")</f>
        <v/>
      </c>
      <c r="D5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2" spans="1:4" x14ac:dyDescent="0.3">
      <c r="A52" s="13"/>
      <c r="B52" s="13" t="str" cm="1">
        <f t="array" ref="B52">IFERROR(INDEX(ESITI_QUESTIONARI!$C$2:$C$5000,_xlfn.AGGREGATE(15,6,(ROW(ESITI_QUESTIONARI!$C$2:$C$5000)-ROW(ESITI_QUESTIONARI!$C$2)+1)/((ESITI_QUESTIONARI!$C$2:$C$5000&lt;&gt;"")*(COUNTIF($B$1:B51,ESITI_QUESTIONARI!$C$2:$C$5000)=0)),1)),"")</f>
        <v/>
      </c>
      <c r="C52" t="str">
        <f>IF(tbl_corsi[[#This Row],[TITOLO_INTERVENTO]]&lt;&gt;"",COUNTIF(ESITI_QUESTIONARI!C:C,tbl_corsi[[#This Row],[TITOLO_INTERVENTO]]),"")</f>
        <v/>
      </c>
      <c r="D5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3" spans="1:4" x14ac:dyDescent="0.3">
      <c r="A53" s="13"/>
      <c r="B53" s="13" t="str" cm="1">
        <f t="array" ref="B53">IFERROR(INDEX(ESITI_QUESTIONARI!$C$2:$C$5000,_xlfn.AGGREGATE(15,6,(ROW(ESITI_QUESTIONARI!$C$2:$C$5000)-ROW(ESITI_QUESTIONARI!$C$2)+1)/((ESITI_QUESTIONARI!$C$2:$C$5000&lt;&gt;"")*(COUNTIF($B$1:B52,ESITI_QUESTIONARI!$C$2:$C$5000)=0)),1)),"")</f>
        <v/>
      </c>
      <c r="C53" t="str">
        <f>IF(tbl_corsi[[#This Row],[TITOLO_INTERVENTO]]&lt;&gt;"",COUNTIF(ESITI_QUESTIONARI!C:C,tbl_corsi[[#This Row],[TITOLO_INTERVENTO]]),"")</f>
        <v/>
      </c>
      <c r="D5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4" spans="1:4" x14ac:dyDescent="0.3">
      <c r="A54" s="13"/>
      <c r="B54" s="13" t="str" cm="1">
        <f t="array" ref="B54">IFERROR(INDEX(ESITI_QUESTIONARI!$C$2:$C$5000,_xlfn.AGGREGATE(15,6,(ROW(ESITI_QUESTIONARI!$C$2:$C$5000)-ROW(ESITI_QUESTIONARI!$C$2)+1)/((ESITI_QUESTIONARI!$C$2:$C$5000&lt;&gt;"")*(COUNTIF($B$1:B53,ESITI_QUESTIONARI!$C$2:$C$5000)=0)),1)),"")</f>
        <v/>
      </c>
      <c r="C54" t="str">
        <f>IF(tbl_corsi[[#This Row],[TITOLO_INTERVENTO]]&lt;&gt;"",COUNTIF(ESITI_QUESTIONARI!C:C,tbl_corsi[[#This Row],[TITOLO_INTERVENTO]]),"")</f>
        <v/>
      </c>
      <c r="D5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5" spans="1:4" x14ac:dyDescent="0.3">
      <c r="A55" s="13"/>
      <c r="B55" s="13" t="str" cm="1">
        <f t="array" ref="B55">IFERROR(INDEX(ESITI_QUESTIONARI!$C$2:$C$5000,_xlfn.AGGREGATE(15,6,(ROW(ESITI_QUESTIONARI!$C$2:$C$5000)-ROW(ESITI_QUESTIONARI!$C$2)+1)/((ESITI_QUESTIONARI!$C$2:$C$5000&lt;&gt;"")*(COUNTIF($B$1:B54,ESITI_QUESTIONARI!$C$2:$C$5000)=0)),1)),"")</f>
        <v/>
      </c>
      <c r="C55" t="str">
        <f>IF(tbl_corsi[[#This Row],[TITOLO_INTERVENTO]]&lt;&gt;"",COUNTIF(ESITI_QUESTIONARI!C:C,tbl_corsi[[#This Row],[TITOLO_INTERVENTO]]),"")</f>
        <v/>
      </c>
      <c r="D5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6" spans="1:4" x14ac:dyDescent="0.3">
      <c r="A56" s="13"/>
      <c r="B56" s="13" t="str" cm="1">
        <f t="array" ref="B56">IFERROR(INDEX(ESITI_QUESTIONARI!$C$2:$C$5000,_xlfn.AGGREGATE(15,6,(ROW(ESITI_QUESTIONARI!$C$2:$C$5000)-ROW(ESITI_QUESTIONARI!$C$2)+1)/((ESITI_QUESTIONARI!$C$2:$C$5000&lt;&gt;"")*(COUNTIF($B$1:B55,ESITI_QUESTIONARI!$C$2:$C$5000)=0)),1)),"")</f>
        <v/>
      </c>
      <c r="C56" t="str">
        <f>IF(tbl_corsi[[#This Row],[TITOLO_INTERVENTO]]&lt;&gt;"",COUNTIF(ESITI_QUESTIONARI!C:C,tbl_corsi[[#This Row],[TITOLO_INTERVENTO]]),"")</f>
        <v/>
      </c>
      <c r="D5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7" spans="1:4" x14ac:dyDescent="0.3">
      <c r="A57" s="13"/>
      <c r="B57" s="13" t="str" cm="1">
        <f t="array" ref="B57">IFERROR(INDEX(ESITI_QUESTIONARI!$C$2:$C$5000,_xlfn.AGGREGATE(15,6,(ROW(ESITI_QUESTIONARI!$C$2:$C$5000)-ROW(ESITI_QUESTIONARI!$C$2)+1)/((ESITI_QUESTIONARI!$C$2:$C$5000&lt;&gt;"")*(COUNTIF($B$1:B56,ESITI_QUESTIONARI!$C$2:$C$5000)=0)),1)),"")</f>
        <v/>
      </c>
      <c r="C57" t="str">
        <f>IF(tbl_corsi[[#This Row],[TITOLO_INTERVENTO]]&lt;&gt;"",COUNTIF(ESITI_QUESTIONARI!C:C,tbl_corsi[[#This Row],[TITOLO_INTERVENTO]]),"")</f>
        <v/>
      </c>
      <c r="D5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8" spans="1:4" x14ac:dyDescent="0.3">
      <c r="A58" s="13"/>
      <c r="B58" s="13" t="str" cm="1">
        <f t="array" ref="B58">IFERROR(INDEX(ESITI_QUESTIONARI!$C$2:$C$5000,_xlfn.AGGREGATE(15,6,(ROW(ESITI_QUESTIONARI!$C$2:$C$5000)-ROW(ESITI_QUESTIONARI!$C$2)+1)/((ESITI_QUESTIONARI!$C$2:$C$5000&lt;&gt;"")*(COUNTIF($B$1:B57,ESITI_QUESTIONARI!$C$2:$C$5000)=0)),1)),"")</f>
        <v/>
      </c>
      <c r="C58" t="str">
        <f>IF(tbl_corsi[[#This Row],[TITOLO_INTERVENTO]]&lt;&gt;"",COUNTIF(ESITI_QUESTIONARI!C:C,tbl_corsi[[#This Row],[TITOLO_INTERVENTO]]),"")</f>
        <v/>
      </c>
      <c r="D5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9" spans="1:4" x14ac:dyDescent="0.3">
      <c r="A59" s="13"/>
      <c r="B59" s="13" t="str" cm="1">
        <f t="array" ref="B59">IFERROR(INDEX(ESITI_QUESTIONARI!$C$2:$C$5000,_xlfn.AGGREGATE(15,6,(ROW(ESITI_QUESTIONARI!$C$2:$C$5000)-ROW(ESITI_QUESTIONARI!$C$2)+1)/((ESITI_QUESTIONARI!$C$2:$C$5000&lt;&gt;"")*(COUNTIF($B$1:B58,ESITI_QUESTIONARI!$C$2:$C$5000)=0)),1)),"")</f>
        <v/>
      </c>
      <c r="C59" t="str">
        <f>IF(tbl_corsi[[#This Row],[TITOLO_INTERVENTO]]&lt;&gt;"",COUNTIF(ESITI_QUESTIONARI!C:C,tbl_corsi[[#This Row],[TITOLO_INTERVENTO]]),"")</f>
        <v/>
      </c>
      <c r="D5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0" spans="1:4" x14ac:dyDescent="0.3">
      <c r="A60" s="13"/>
      <c r="B60" s="13" t="str" cm="1">
        <f t="array" ref="B60">IFERROR(INDEX(ESITI_QUESTIONARI!$C$2:$C$5000,_xlfn.AGGREGATE(15,6,(ROW(ESITI_QUESTIONARI!$C$2:$C$5000)-ROW(ESITI_QUESTIONARI!$C$2)+1)/((ESITI_QUESTIONARI!$C$2:$C$5000&lt;&gt;"")*(COUNTIF($B$1:B59,ESITI_QUESTIONARI!$C$2:$C$5000)=0)),1)),"")</f>
        <v/>
      </c>
      <c r="C60" t="str">
        <f>IF(tbl_corsi[[#This Row],[TITOLO_INTERVENTO]]&lt;&gt;"",COUNTIF(ESITI_QUESTIONARI!C:C,tbl_corsi[[#This Row],[TITOLO_INTERVENTO]]),"")</f>
        <v/>
      </c>
      <c r="D6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1" spans="1:4" x14ac:dyDescent="0.3">
      <c r="A61" s="13"/>
      <c r="B61" s="13" t="str" cm="1">
        <f t="array" ref="B61">IFERROR(INDEX(ESITI_QUESTIONARI!$C$2:$C$5000,_xlfn.AGGREGATE(15,6,(ROW(ESITI_QUESTIONARI!$C$2:$C$5000)-ROW(ESITI_QUESTIONARI!$C$2)+1)/((ESITI_QUESTIONARI!$C$2:$C$5000&lt;&gt;"")*(COUNTIF($B$1:B60,ESITI_QUESTIONARI!$C$2:$C$5000)=0)),1)),"")</f>
        <v/>
      </c>
      <c r="C61" t="str">
        <f>IF(tbl_corsi[[#This Row],[TITOLO_INTERVENTO]]&lt;&gt;"",COUNTIF(ESITI_QUESTIONARI!C:C,tbl_corsi[[#This Row],[TITOLO_INTERVENTO]]),"")</f>
        <v/>
      </c>
      <c r="D6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2" spans="1:4" x14ac:dyDescent="0.3">
      <c r="A62" s="13"/>
      <c r="B62" s="13" t="str" cm="1">
        <f t="array" ref="B62">IFERROR(INDEX(ESITI_QUESTIONARI!$C$2:$C$5000,_xlfn.AGGREGATE(15,6,(ROW(ESITI_QUESTIONARI!$C$2:$C$5000)-ROW(ESITI_QUESTIONARI!$C$2)+1)/((ESITI_QUESTIONARI!$C$2:$C$5000&lt;&gt;"")*(COUNTIF($B$1:B61,ESITI_QUESTIONARI!$C$2:$C$5000)=0)),1)),"")</f>
        <v/>
      </c>
      <c r="C62" t="str">
        <f>IF(tbl_corsi[[#This Row],[TITOLO_INTERVENTO]]&lt;&gt;"",COUNTIF(ESITI_QUESTIONARI!C:C,tbl_corsi[[#This Row],[TITOLO_INTERVENTO]]),"")</f>
        <v/>
      </c>
      <c r="D6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3" spans="1:4" x14ac:dyDescent="0.3">
      <c r="A63" s="13"/>
      <c r="B63" s="13" t="str" cm="1">
        <f t="array" ref="B63">IFERROR(INDEX(ESITI_QUESTIONARI!$C$2:$C$5000,_xlfn.AGGREGATE(15,6,(ROW(ESITI_QUESTIONARI!$C$2:$C$5000)-ROW(ESITI_QUESTIONARI!$C$2)+1)/((ESITI_QUESTIONARI!$C$2:$C$5000&lt;&gt;"")*(COUNTIF($B$1:B62,ESITI_QUESTIONARI!$C$2:$C$5000)=0)),1)),"")</f>
        <v/>
      </c>
      <c r="C63" t="str">
        <f>IF(tbl_corsi[[#This Row],[TITOLO_INTERVENTO]]&lt;&gt;"",COUNTIF(ESITI_QUESTIONARI!C:C,tbl_corsi[[#This Row],[TITOLO_INTERVENTO]]),"")</f>
        <v/>
      </c>
      <c r="D6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4" spans="1:4" x14ac:dyDescent="0.3">
      <c r="A64" s="13"/>
      <c r="B64" s="13" t="str" cm="1">
        <f t="array" ref="B64">IFERROR(INDEX(ESITI_QUESTIONARI!$C$2:$C$5000,_xlfn.AGGREGATE(15,6,(ROW(ESITI_QUESTIONARI!$C$2:$C$5000)-ROW(ESITI_QUESTIONARI!$C$2)+1)/((ESITI_QUESTIONARI!$C$2:$C$5000&lt;&gt;"")*(COUNTIF($B$1:B63,ESITI_QUESTIONARI!$C$2:$C$5000)=0)),1)),"")</f>
        <v/>
      </c>
      <c r="C64" t="str">
        <f>IF(tbl_corsi[[#This Row],[TITOLO_INTERVENTO]]&lt;&gt;"",COUNTIF(ESITI_QUESTIONARI!C:C,tbl_corsi[[#This Row],[TITOLO_INTERVENTO]]),"")</f>
        <v/>
      </c>
      <c r="D6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5" spans="1:4" x14ac:dyDescent="0.3">
      <c r="A65" s="13"/>
      <c r="B65" s="13" t="str" cm="1">
        <f t="array" ref="B65">IFERROR(INDEX(ESITI_QUESTIONARI!$C$2:$C$5000,_xlfn.AGGREGATE(15,6,(ROW(ESITI_QUESTIONARI!$C$2:$C$5000)-ROW(ESITI_QUESTIONARI!$C$2)+1)/((ESITI_QUESTIONARI!$C$2:$C$5000&lt;&gt;"")*(COUNTIF($B$1:B64,ESITI_QUESTIONARI!$C$2:$C$5000)=0)),1)),"")</f>
        <v/>
      </c>
      <c r="C65" t="str">
        <f>IF(tbl_corsi[[#This Row],[TITOLO_INTERVENTO]]&lt;&gt;"",COUNTIF(ESITI_QUESTIONARI!C:C,tbl_corsi[[#This Row],[TITOLO_INTERVENTO]]),"")</f>
        <v/>
      </c>
      <c r="D6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6" spans="1:4" x14ac:dyDescent="0.3">
      <c r="A66" s="13"/>
      <c r="B66" s="13" t="str" cm="1">
        <f t="array" ref="B66">IFERROR(INDEX(ESITI_QUESTIONARI!$C$2:$C$5000,_xlfn.AGGREGATE(15,6,(ROW(ESITI_QUESTIONARI!$C$2:$C$5000)-ROW(ESITI_QUESTIONARI!$C$2)+1)/((ESITI_QUESTIONARI!$C$2:$C$5000&lt;&gt;"")*(COUNTIF($B$1:B65,ESITI_QUESTIONARI!$C$2:$C$5000)=0)),1)),"")</f>
        <v/>
      </c>
      <c r="C66" t="str">
        <f>IF(tbl_corsi[[#This Row],[TITOLO_INTERVENTO]]&lt;&gt;"",COUNTIF(ESITI_QUESTIONARI!C:C,tbl_corsi[[#This Row],[TITOLO_INTERVENTO]]),"")</f>
        <v/>
      </c>
      <c r="D6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7" spans="1:4" x14ac:dyDescent="0.3">
      <c r="A67" s="13"/>
      <c r="B67" s="13" t="str" cm="1">
        <f t="array" ref="B67">IFERROR(INDEX(ESITI_QUESTIONARI!$C$2:$C$5000,_xlfn.AGGREGATE(15,6,(ROW(ESITI_QUESTIONARI!$C$2:$C$5000)-ROW(ESITI_QUESTIONARI!$C$2)+1)/((ESITI_QUESTIONARI!$C$2:$C$5000&lt;&gt;"")*(COUNTIF($B$1:B66,ESITI_QUESTIONARI!$C$2:$C$5000)=0)),1)),"")</f>
        <v/>
      </c>
      <c r="C67" t="str">
        <f>IF(tbl_corsi[[#This Row],[TITOLO_INTERVENTO]]&lt;&gt;"",COUNTIF(ESITI_QUESTIONARI!C:C,tbl_corsi[[#This Row],[TITOLO_INTERVENTO]]),"")</f>
        <v/>
      </c>
      <c r="D6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8" spans="1:4" x14ac:dyDescent="0.3">
      <c r="A68" s="13"/>
      <c r="B68" s="13" t="str" cm="1">
        <f t="array" ref="B68">IFERROR(INDEX(ESITI_QUESTIONARI!$C$2:$C$5000,_xlfn.AGGREGATE(15,6,(ROW(ESITI_QUESTIONARI!$C$2:$C$5000)-ROW(ESITI_QUESTIONARI!$C$2)+1)/((ESITI_QUESTIONARI!$C$2:$C$5000&lt;&gt;"")*(COUNTIF($B$1:B67,ESITI_QUESTIONARI!$C$2:$C$5000)=0)),1)),"")</f>
        <v/>
      </c>
      <c r="C68" t="str">
        <f>IF(tbl_corsi[[#This Row],[TITOLO_INTERVENTO]]&lt;&gt;"",COUNTIF(ESITI_QUESTIONARI!C:C,tbl_corsi[[#This Row],[TITOLO_INTERVENTO]]),"")</f>
        <v/>
      </c>
      <c r="D6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69" spans="1:4" x14ac:dyDescent="0.3">
      <c r="A69" s="13"/>
      <c r="B69" s="13" t="str" cm="1">
        <f t="array" ref="B69">IFERROR(INDEX(ESITI_QUESTIONARI!$C$2:$C$5000,_xlfn.AGGREGATE(15,6,(ROW(ESITI_QUESTIONARI!$C$2:$C$5000)-ROW(ESITI_QUESTIONARI!$C$2)+1)/((ESITI_QUESTIONARI!$C$2:$C$5000&lt;&gt;"")*(COUNTIF($B$1:B68,ESITI_QUESTIONARI!$C$2:$C$5000)=0)),1)),"")</f>
        <v/>
      </c>
      <c r="C69" t="str">
        <f>IF(tbl_corsi[[#This Row],[TITOLO_INTERVENTO]]&lt;&gt;"",COUNTIF(ESITI_QUESTIONARI!C:C,tbl_corsi[[#This Row],[TITOLO_INTERVENTO]]),"")</f>
        <v/>
      </c>
      <c r="D6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0" spans="1:4" x14ac:dyDescent="0.3">
      <c r="A70" s="13"/>
      <c r="B70" s="13" t="str" cm="1">
        <f t="array" ref="B70">IFERROR(INDEX(ESITI_QUESTIONARI!$C$2:$C$5000,_xlfn.AGGREGATE(15,6,(ROW(ESITI_QUESTIONARI!$C$2:$C$5000)-ROW(ESITI_QUESTIONARI!$C$2)+1)/((ESITI_QUESTIONARI!$C$2:$C$5000&lt;&gt;"")*(COUNTIF($B$1:B69,ESITI_QUESTIONARI!$C$2:$C$5000)=0)),1)),"")</f>
        <v/>
      </c>
      <c r="C70" t="str">
        <f>IF(tbl_corsi[[#This Row],[TITOLO_INTERVENTO]]&lt;&gt;"",COUNTIF(ESITI_QUESTIONARI!C:C,tbl_corsi[[#This Row],[TITOLO_INTERVENTO]]),"")</f>
        <v/>
      </c>
      <c r="D7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1" spans="1:4" x14ac:dyDescent="0.3">
      <c r="A71" s="13"/>
      <c r="B71" s="13" t="str" cm="1">
        <f t="array" ref="B71">IFERROR(INDEX(ESITI_QUESTIONARI!$C$2:$C$5000,_xlfn.AGGREGATE(15,6,(ROW(ESITI_QUESTIONARI!$C$2:$C$5000)-ROW(ESITI_QUESTIONARI!$C$2)+1)/((ESITI_QUESTIONARI!$C$2:$C$5000&lt;&gt;"")*(COUNTIF($B$1:B70,ESITI_QUESTIONARI!$C$2:$C$5000)=0)),1)),"")</f>
        <v/>
      </c>
      <c r="C71" t="str">
        <f>IF(tbl_corsi[[#This Row],[TITOLO_INTERVENTO]]&lt;&gt;"",COUNTIF(ESITI_QUESTIONARI!C:C,tbl_corsi[[#This Row],[TITOLO_INTERVENTO]]),"")</f>
        <v/>
      </c>
      <c r="D7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2" spans="1:4" x14ac:dyDescent="0.3">
      <c r="A72" s="13"/>
      <c r="B72" s="13" t="str" cm="1">
        <f t="array" ref="B72">IFERROR(INDEX(ESITI_QUESTIONARI!$C$2:$C$5000,_xlfn.AGGREGATE(15,6,(ROW(ESITI_QUESTIONARI!$C$2:$C$5000)-ROW(ESITI_QUESTIONARI!$C$2)+1)/((ESITI_QUESTIONARI!$C$2:$C$5000&lt;&gt;"")*(COUNTIF($B$1:B71,ESITI_QUESTIONARI!$C$2:$C$5000)=0)),1)),"")</f>
        <v/>
      </c>
      <c r="C72" t="str">
        <f>IF(tbl_corsi[[#This Row],[TITOLO_INTERVENTO]]&lt;&gt;"",COUNTIF(ESITI_QUESTIONARI!C:C,tbl_corsi[[#This Row],[TITOLO_INTERVENTO]]),"")</f>
        <v/>
      </c>
      <c r="D7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3" spans="1:4" x14ac:dyDescent="0.3">
      <c r="A73" s="13"/>
      <c r="B73" s="13" t="str" cm="1">
        <f t="array" ref="B73">IFERROR(INDEX(ESITI_QUESTIONARI!$C$2:$C$5000,_xlfn.AGGREGATE(15,6,(ROW(ESITI_QUESTIONARI!$C$2:$C$5000)-ROW(ESITI_QUESTIONARI!$C$2)+1)/((ESITI_QUESTIONARI!$C$2:$C$5000&lt;&gt;"")*(COUNTIF($B$1:B72,ESITI_QUESTIONARI!$C$2:$C$5000)=0)),1)),"")</f>
        <v/>
      </c>
      <c r="C73" t="str">
        <f>IF(tbl_corsi[[#This Row],[TITOLO_INTERVENTO]]&lt;&gt;"",COUNTIF(ESITI_QUESTIONARI!C:C,tbl_corsi[[#This Row],[TITOLO_INTERVENTO]]),"")</f>
        <v/>
      </c>
      <c r="D7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4" spans="1:4" x14ac:dyDescent="0.3">
      <c r="A74" s="13"/>
      <c r="B74" s="13" t="str" cm="1">
        <f t="array" ref="B74">IFERROR(INDEX(ESITI_QUESTIONARI!$C$2:$C$5000,_xlfn.AGGREGATE(15,6,(ROW(ESITI_QUESTIONARI!$C$2:$C$5000)-ROW(ESITI_QUESTIONARI!$C$2)+1)/((ESITI_QUESTIONARI!$C$2:$C$5000&lt;&gt;"")*(COUNTIF($B$1:B73,ESITI_QUESTIONARI!$C$2:$C$5000)=0)),1)),"")</f>
        <v/>
      </c>
      <c r="C74" t="str">
        <f>IF(tbl_corsi[[#This Row],[TITOLO_INTERVENTO]]&lt;&gt;"",COUNTIF(ESITI_QUESTIONARI!C:C,tbl_corsi[[#This Row],[TITOLO_INTERVENTO]]),"")</f>
        <v/>
      </c>
      <c r="D7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5" spans="1:4" x14ac:dyDescent="0.3">
      <c r="A75" s="13"/>
      <c r="B75" s="13" t="str" cm="1">
        <f t="array" ref="B75">IFERROR(INDEX(ESITI_QUESTIONARI!$C$2:$C$5000,_xlfn.AGGREGATE(15,6,(ROW(ESITI_QUESTIONARI!$C$2:$C$5000)-ROW(ESITI_QUESTIONARI!$C$2)+1)/((ESITI_QUESTIONARI!$C$2:$C$5000&lt;&gt;"")*(COUNTIF($B$1:B74,ESITI_QUESTIONARI!$C$2:$C$5000)=0)),1)),"")</f>
        <v/>
      </c>
      <c r="C75" t="str">
        <f>IF(tbl_corsi[[#This Row],[TITOLO_INTERVENTO]]&lt;&gt;"",COUNTIF(ESITI_QUESTIONARI!C:C,tbl_corsi[[#This Row],[TITOLO_INTERVENTO]]),"")</f>
        <v/>
      </c>
      <c r="D7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6" spans="1:4" x14ac:dyDescent="0.3">
      <c r="A76" s="13"/>
      <c r="B76" s="13" t="str" cm="1">
        <f t="array" ref="B76">IFERROR(INDEX(ESITI_QUESTIONARI!$C$2:$C$5000,_xlfn.AGGREGATE(15,6,(ROW(ESITI_QUESTIONARI!$C$2:$C$5000)-ROW(ESITI_QUESTIONARI!$C$2)+1)/((ESITI_QUESTIONARI!$C$2:$C$5000&lt;&gt;"")*(COUNTIF($B$1:B75,ESITI_QUESTIONARI!$C$2:$C$5000)=0)),1)),"")</f>
        <v/>
      </c>
      <c r="C76" t="str">
        <f>IF(tbl_corsi[[#This Row],[TITOLO_INTERVENTO]]&lt;&gt;"",COUNTIF(ESITI_QUESTIONARI!C:C,tbl_corsi[[#This Row],[TITOLO_INTERVENTO]]),"")</f>
        <v/>
      </c>
      <c r="D7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7" spans="1:4" x14ac:dyDescent="0.3">
      <c r="A77" s="13"/>
      <c r="B77" s="13" t="str" cm="1">
        <f t="array" ref="B77">IFERROR(INDEX(ESITI_QUESTIONARI!$C$2:$C$5000,_xlfn.AGGREGATE(15,6,(ROW(ESITI_QUESTIONARI!$C$2:$C$5000)-ROW(ESITI_QUESTIONARI!$C$2)+1)/((ESITI_QUESTIONARI!$C$2:$C$5000&lt;&gt;"")*(COUNTIF($B$1:B76,ESITI_QUESTIONARI!$C$2:$C$5000)=0)),1)),"")</f>
        <v/>
      </c>
      <c r="C77" t="str">
        <f>IF(tbl_corsi[[#This Row],[TITOLO_INTERVENTO]]&lt;&gt;"",COUNTIF(ESITI_QUESTIONARI!C:C,tbl_corsi[[#This Row],[TITOLO_INTERVENTO]]),"")</f>
        <v/>
      </c>
      <c r="D7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8" spans="1:4" x14ac:dyDescent="0.3">
      <c r="A78" s="13"/>
      <c r="B78" s="13" t="str" cm="1">
        <f t="array" ref="B78">IFERROR(INDEX(ESITI_QUESTIONARI!$C$2:$C$5000,_xlfn.AGGREGATE(15,6,(ROW(ESITI_QUESTIONARI!$C$2:$C$5000)-ROW(ESITI_QUESTIONARI!$C$2)+1)/((ESITI_QUESTIONARI!$C$2:$C$5000&lt;&gt;"")*(COUNTIF($B$1:B77,ESITI_QUESTIONARI!$C$2:$C$5000)=0)),1)),"")</f>
        <v/>
      </c>
      <c r="C78" t="str">
        <f>IF(tbl_corsi[[#This Row],[TITOLO_INTERVENTO]]&lt;&gt;"",COUNTIF(ESITI_QUESTIONARI!C:C,tbl_corsi[[#This Row],[TITOLO_INTERVENTO]]),"")</f>
        <v/>
      </c>
      <c r="D7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79" spans="1:4" x14ac:dyDescent="0.3">
      <c r="A79" s="13"/>
      <c r="B79" s="13" t="str" cm="1">
        <f t="array" ref="B79">IFERROR(INDEX(ESITI_QUESTIONARI!$C$2:$C$5000,_xlfn.AGGREGATE(15,6,(ROW(ESITI_QUESTIONARI!$C$2:$C$5000)-ROW(ESITI_QUESTIONARI!$C$2)+1)/((ESITI_QUESTIONARI!$C$2:$C$5000&lt;&gt;"")*(COUNTIF($B$1:B78,ESITI_QUESTIONARI!$C$2:$C$5000)=0)),1)),"")</f>
        <v/>
      </c>
      <c r="C79" t="str">
        <f>IF(tbl_corsi[[#This Row],[TITOLO_INTERVENTO]]&lt;&gt;"",COUNTIF(ESITI_QUESTIONARI!C:C,tbl_corsi[[#This Row],[TITOLO_INTERVENTO]]),"")</f>
        <v/>
      </c>
      <c r="D7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0" spans="1:4" x14ac:dyDescent="0.3">
      <c r="A80" s="13"/>
      <c r="B80" s="13" t="str" cm="1">
        <f t="array" ref="B80">IFERROR(INDEX(ESITI_QUESTIONARI!$C$2:$C$5000,_xlfn.AGGREGATE(15,6,(ROW(ESITI_QUESTIONARI!$C$2:$C$5000)-ROW(ESITI_QUESTIONARI!$C$2)+1)/((ESITI_QUESTIONARI!$C$2:$C$5000&lt;&gt;"")*(COUNTIF($B$1:B79,ESITI_QUESTIONARI!$C$2:$C$5000)=0)),1)),"")</f>
        <v/>
      </c>
      <c r="C80" t="str">
        <f>IF(tbl_corsi[[#This Row],[TITOLO_INTERVENTO]]&lt;&gt;"",COUNTIF(ESITI_QUESTIONARI!C:C,tbl_corsi[[#This Row],[TITOLO_INTERVENTO]]),"")</f>
        <v/>
      </c>
      <c r="D8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1" spans="1:4" x14ac:dyDescent="0.3">
      <c r="A81" s="13"/>
      <c r="B81" s="13" t="str" cm="1">
        <f t="array" ref="B81">IFERROR(INDEX(ESITI_QUESTIONARI!$C$2:$C$5000,_xlfn.AGGREGATE(15,6,(ROW(ESITI_QUESTIONARI!$C$2:$C$5000)-ROW(ESITI_QUESTIONARI!$C$2)+1)/((ESITI_QUESTIONARI!$C$2:$C$5000&lt;&gt;"")*(COUNTIF($B$1:B80,ESITI_QUESTIONARI!$C$2:$C$5000)=0)),1)),"")</f>
        <v/>
      </c>
      <c r="C81" t="str">
        <f>IF(tbl_corsi[[#This Row],[TITOLO_INTERVENTO]]&lt;&gt;"",COUNTIF(ESITI_QUESTIONARI!C:C,tbl_corsi[[#This Row],[TITOLO_INTERVENTO]]),"")</f>
        <v/>
      </c>
      <c r="D8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2" spans="1:4" x14ac:dyDescent="0.3">
      <c r="A82" s="13"/>
      <c r="B82" s="13" t="str" cm="1">
        <f t="array" ref="B82">IFERROR(INDEX(ESITI_QUESTIONARI!$C$2:$C$5000,_xlfn.AGGREGATE(15,6,(ROW(ESITI_QUESTIONARI!$C$2:$C$5000)-ROW(ESITI_QUESTIONARI!$C$2)+1)/((ESITI_QUESTIONARI!$C$2:$C$5000&lt;&gt;"")*(COUNTIF($B$1:B81,ESITI_QUESTIONARI!$C$2:$C$5000)=0)),1)),"")</f>
        <v/>
      </c>
      <c r="C82" t="str">
        <f>IF(tbl_corsi[[#This Row],[TITOLO_INTERVENTO]]&lt;&gt;"",COUNTIF(ESITI_QUESTIONARI!C:C,tbl_corsi[[#This Row],[TITOLO_INTERVENTO]]),"")</f>
        <v/>
      </c>
      <c r="D8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3" spans="1:4" x14ac:dyDescent="0.3">
      <c r="A83" s="13"/>
      <c r="B83" s="13" t="str" cm="1">
        <f t="array" ref="B83">IFERROR(INDEX(ESITI_QUESTIONARI!$C$2:$C$5000,_xlfn.AGGREGATE(15,6,(ROW(ESITI_QUESTIONARI!$C$2:$C$5000)-ROW(ESITI_QUESTIONARI!$C$2)+1)/((ESITI_QUESTIONARI!$C$2:$C$5000&lt;&gt;"")*(COUNTIF($B$1:B82,ESITI_QUESTIONARI!$C$2:$C$5000)=0)),1)),"")</f>
        <v/>
      </c>
      <c r="C83" t="str">
        <f>IF(tbl_corsi[[#This Row],[TITOLO_INTERVENTO]]&lt;&gt;"",COUNTIF(ESITI_QUESTIONARI!C:C,tbl_corsi[[#This Row],[TITOLO_INTERVENTO]]),"")</f>
        <v/>
      </c>
      <c r="D8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4" spans="1:4" x14ac:dyDescent="0.3">
      <c r="A84" s="13"/>
      <c r="B84" s="13" t="str" cm="1">
        <f t="array" ref="B84">IFERROR(INDEX(ESITI_QUESTIONARI!$C$2:$C$5000,_xlfn.AGGREGATE(15,6,(ROW(ESITI_QUESTIONARI!$C$2:$C$5000)-ROW(ESITI_QUESTIONARI!$C$2)+1)/((ESITI_QUESTIONARI!$C$2:$C$5000&lt;&gt;"")*(COUNTIF($B$1:B83,ESITI_QUESTIONARI!$C$2:$C$5000)=0)),1)),"")</f>
        <v/>
      </c>
      <c r="C84" t="str">
        <f>IF(tbl_corsi[[#This Row],[TITOLO_INTERVENTO]]&lt;&gt;"",COUNTIF(ESITI_QUESTIONARI!C:C,tbl_corsi[[#This Row],[TITOLO_INTERVENTO]]),"")</f>
        <v/>
      </c>
      <c r="D8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5" spans="1:4" x14ac:dyDescent="0.3">
      <c r="A85" s="13"/>
      <c r="B85" s="13" t="str" cm="1">
        <f t="array" ref="B85">IFERROR(INDEX(ESITI_QUESTIONARI!$C$2:$C$5000,_xlfn.AGGREGATE(15,6,(ROW(ESITI_QUESTIONARI!$C$2:$C$5000)-ROW(ESITI_QUESTIONARI!$C$2)+1)/((ESITI_QUESTIONARI!$C$2:$C$5000&lt;&gt;"")*(COUNTIF($B$1:B84,ESITI_QUESTIONARI!$C$2:$C$5000)=0)),1)),"")</f>
        <v/>
      </c>
      <c r="C85" t="str">
        <f>IF(tbl_corsi[[#This Row],[TITOLO_INTERVENTO]]&lt;&gt;"",COUNTIF(ESITI_QUESTIONARI!C:C,tbl_corsi[[#This Row],[TITOLO_INTERVENTO]]),"")</f>
        <v/>
      </c>
      <c r="D8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6" spans="1:4" x14ac:dyDescent="0.3">
      <c r="A86" s="13"/>
      <c r="B86" s="13" t="str" cm="1">
        <f t="array" ref="B86">IFERROR(INDEX(ESITI_QUESTIONARI!$C$2:$C$5000,_xlfn.AGGREGATE(15,6,(ROW(ESITI_QUESTIONARI!$C$2:$C$5000)-ROW(ESITI_QUESTIONARI!$C$2)+1)/((ESITI_QUESTIONARI!$C$2:$C$5000&lt;&gt;"")*(COUNTIF($B$1:B85,ESITI_QUESTIONARI!$C$2:$C$5000)=0)),1)),"")</f>
        <v/>
      </c>
      <c r="C86" t="str">
        <f>IF(tbl_corsi[[#This Row],[TITOLO_INTERVENTO]]&lt;&gt;"",COUNTIF(ESITI_QUESTIONARI!C:C,tbl_corsi[[#This Row],[TITOLO_INTERVENTO]]),"")</f>
        <v/>
      </c>
      <c r="D8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7" spans="1:4" x14ac:dyDescent="0.3">
      <c r="A87" s="13"/>
      <c r="B87" s="13" t="str" cm="1">
        <f t="array" ref="B87">IFERROR(INDEX(ESITI_QUESTIONARI!$C$2:$C$5000,_xlfn.AGGREGATE(15,6,(ROW(ESITI_QUESTIONARI!$C$2:$C$5000)-ROW(ESITI_QUESTIONARI!$C$2)+1)/((ESITI_QUESTIONARI!$C$2:$C$5000&lt;&gt;"")*(COUNTIF($B$1:B86,ESITI_QUESTIONARI!$C$2:$C$5000)=0)),1)),"")</f>
        <v/>
      </c>
      <c r="C87" t="str">
        <f>IF(tbl_corsi[[#This Row],[TITOLO_INTERVENTO]]&lt;&gt;"",COUNTIF(ESITI_QUESTIONARI!C:C,tbl_corsi[[#This Row],[TITOLO_INTERVENTO]]),"")</f>
        <v/>
      </c>
      <c r="D8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8" spans="1:4" x14ac:dyDescent="0.3">
      <c r="A88" s="13"/>
      <c r="B88" s="13" t="str" cm="1">
        <f t="array" ref="B88">IFERROR(INDEX(ESITI_QUESTIONARI!$C$2:$C$5000,_xlfn.AGGREGATE(15,6,(ROW(ESITI_QUESTIONARI!$C$2:$C$5000)-ROW(ESITI_QUESTIONARI!$C$2)+1)/((ESITI_QUESTIONARI!$C$2:$C$5000&lt;&gt;"")*(COUNTIF($B$1:B87,ESITI_QUESTIONARI!$C$2:$C$5000)=0)),1)),"")</f>
        <v/>
      </c>
      <c r="C88" t="str">
        <f>IF(tbl_corsi[[#This Row],[TITOLO_INTERVENTO]]&lt;&gt;"",COUNTIF(ESITI_QUESTIONARI!C:C,tbl_corsi[[#This Row],[TITOLO_INTERVENTO]]),"")</f>
        <v/>
      </c>
      <c r="D8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89" spans="1:4" x14ac:dyDescent="0.3">
      <c r="A89" s="13"/>
      <c r="B89" s="13" t="str" cm="1">
        <f t="array" ref="B89">IFERROR(INDEX(ESITI_QUESTIONARI!$C$2:$C$5000,_xlfn.AGGREGATE(15,6,(ROW(ESITI_QUESTIONARI!$C$2:$C$5000)-ROW(ESITI_QUESTIONARI!$C$2)+1)/((ESITI_QUESTIONARI!$C$2:$C$5000&lt;&gt;"")*(COUNTIF($B$1:B88,ESITI_QUESTIONARI!$C$2:$C$5000)=0)),1)),"")</f>
        <v/>
      </c>
      <c r="C89" t="str">
        <f>IF(tbl_corsi[[#This Row],[TITOLO_INTERVENTO]]&lt;&gt;"",COUNTIF(ESITI_QUESTIONARI!C:C,tbl_corsi[[#This Row],[TITOLO_INTERVENTO]]),"")</f>
        <v/>
      </c>
      <c r="D8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0" spans="1:4" x14ac:dyDescent="0.3">
      <c r="A90" s="13"/>
      <c r="B90" s="13" t="str" cm="1">
        <f t="array" ref="B90">IFERROR(INDEX(ESITI_QUESTIONARI!$C$2:$C$5000,_xlfn.AGGREGATE(15,6,(ROW(ESITI_QUESTIONARI!$C$2:$C$5000)-ROW(ESITI_QUESTIONARI!$C$2)+1)/((ESITI_QUESTIONARI!$C$2:$C$5000&lt;&gt;"")*(COUNTIF($B$1:B89,ESITI_QUESTIONARI!$C$2:$C$5000)=0)),1)),"")</f>
        <v/>
      </c>
      <c r="C90" t="str">
        <f>IF(tbl_corsi[[#This Row],[TITOLO_INTERVENTO]]&lt;&gt;"",COUNTIF(ESITI_QUESTIONARI!C:C,tbl_corsi[[#This Row],[TITOLO_INTERVENTO]]),"")</f>
        <v/>
      </c>
      <c r="D9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1" spans="1:4" x14ac:dyDescent="0.3">
      <c r="A91" s="13"/>
      <c r="B91" s="13" t="str" cm="1">
        <f t="array" ref="B91">IFERROR(INDEX(ESITI_QUESTIONARI!$C$2:$C$5000,_xlfn.AGGREGATE(15,6,(ROW(ESITI_QUESTIONARI!$C$2:$C$5000)-ROW(ESITI_QUESTIONARI!$C$2)+1)/((ESITI_QUESTIONARI!$C$2:$C$5000&lt;&gt;"")*(COUNTIF($B$1:B90,ESITI_QUESTIONARI!$C$2:$C$5000)=0)),1)),"")</f>
        <v/>
      </c>
      <c r="C91" t="str">
        <f>IF(tbl_corsi[[#This Row],[TITOLO_INTERVENTO]]&lt;&gt;"",COUNTIF(ESITI_QUESTIONARI!C:C,tbl_corsi[[#This Row],[TITOLO_INTERVENTO]]),"")</f>
        <v/>
      </c>
      <c r="D9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2" spans="1:4" x14ac:dyDescent="0.3">
      <c r="A92" s="13"/>
      <c r="B92" s="13" t="str" cm="1">
        <f t="array" ref="B92">IFERROR(INDEX(ESITI_QUESTIONARI!$C$2:$C$5000,_xlfn.AGGREGATE(15,6,(ROW(ESITI_QUESTIONARI!$C$2:$C$5000)-ROW(ESITI_QUESTIONARI!$C$2)+1)/((ESITI_QUESTIONARI!$C$2:$C$5000&lt;&gt;"")*(COUNTIF($B$1:B91,ESITI_QUESTIONARI!$C$2:$C$5000)=0)),1)),"")</f>
        <v/>
      </c>
      <c r="C92" t="str">
        <f>IF(tbl_corsi[[#This Row],[TITOLO_INTERVENTO]]&lt;&gt;"",COUNTIF(ESITI_QUESTIONARI!C:C,tbl_corsi[[#This Row],[TITOLO_INTERVENTO]]),"")</f>
        <v/>
      </c>
      <c r="D9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3" spans="1:4" x14ac:dyDescent="0.3">
      <c r="A93" s="13"/>
      <c r="B93" s="13" t="str" cm="1">
        <f t="array" ref="B93">IFERROR(INDEX(ESITI_QUESTIONARI!$C$2:$C$5000,_xlfn.AGGREGATE(15,6,(ROW(ESITI_QUESTIONARI!$C$2:$C$5000)-ROW(ESITI_QUESTIONARI!$C$2)+1)/((ESITI_QUESTIONARI!$C$2:$C$5000&lt;&gt;"")*(COUNTIF($B$1:B92,ESITI_QUESTIONARI!$C$2:$C$5000)=0)),1)),"")</f>
        <v/>
      </c>
      <c r="C93" t="str">
        <f>IF(tbl_corsi[[#This Row],[TITOLO_INTERVENTO]]&lt;&gt;"",COUNTIF(ESITI_QUESTIONARI!C:C,tbl_corsi[[#This Row],[TITOLO_INTERVENTO]]),"")</f>
        <v/>
      </c>
      <c r="D9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4" spans="1:4" x14ac:dyDescent="0.3">
      <c r="A94" s="13"/>
      <c r="B94" s="13" t="str" cm="1">
        <f t="array" ref="B94">IFERROR(INDEX(ESITI_QUESTIONARI!$C$2:$C$5000,_xlfn.AGGREGATE(15,6,(ROW(ESITI_QUESTIONARI!$C$2:$C$5000)-ROW(ESITI_QUESTIONARI!$C$2)+1)/((ESITI_QUESTIONARI!$C$2:$C$5000&lt;&gt;"")*(COUNTIF($B$1:B93,ESITI_QUESTIONARI!$C$2:$C$5000)=0)),1)),"")</f>
        <v/>
      </c>
      <c r="C94" t="str">
        <f>IF(tbl_corsi[[#This Row],[TITOLO_INTERVENTO]]&lt;&gt;"",COUNTIF(ESITI_QUESTIONARI!C:C,tbl_corsi[[#This Row],[TITOLO_INTERVENTO]]),"")</f>
        <v/>
      </c>
      <c r="D9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5" spans="1:4" x14ac:dyDescent="0.3">
      <c r="A95" s="13"/>
      <c r="B95" s="13" t="str" cm="1">
        <f t="array" ref="B95">IFERROR(INDEX(ESITI_QUESTIONARI!$C$2:$C$5000,_xlfn.AGGREGATE(15,6,(ROW(ESITI_QUESTIONARI!$C$2:$C$5000)-ROW(ESITI_QUESTIONARI!$C$2)+1)/((ESITI_QUESTIONARI!$C$2:$C$5000&lt;&gt;"")*(COUNTIF($B$1:B94,ESITI_QUESTIONARI!$C$2:$C$5000)=0)),1)),"")</f>
        <v/>
      </c>
      <c r="C95" t="str">
        <f>IF(tbl_corsi[[#This Row],[TITOLO_INTERVENTO]]&lt;&gt;"",COUNTIF(ESITI_QUESTIONARI!C:C,tbl_corsi[[#This Row],[TITOLO_INTERVENTO]]),"")</f>
        <v/>
      </c>
      <c r="D9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6" spans="1:4" x14ac:dyDescent="0.3">
      <c r="A96" s="13"/>
      <c r="B96" s="13" t="str" cm="1">
        <f t="array" ref="B96">IFERROR(INDEX(ESITI_QUESTIONARI!$C$2:$C$5000,_xlfn.AGGREGATE(15,6,(ROW(ESITI_QUESTIONARI!$C$2:$C$5000)-ROW(ESITI_QUESTIONARI!$C$2)+1)/((ESITI_QUESTIONARI!$C$2:$C$5000&lt;&gt;"")*(COUNTIF($B$1:B95,ESITI_QUESTIONARI!$C$2:$C$5000)=0)),1)),"")</f>
        <v/>
      </c>
      <c r="C96" t="str">
        <f>IF(tbl_corsi[[#This Row],[TITOLO_INTERVENTO]]&lt;&gt;"",COUNTIF(ESITI_QUESTIONARI!C:C,tbl_corsi[[#This Row],[TITOLO_INTERVENTO]]),"")</f>
        <v/>
      </c>
      <c r="D9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7" spans="1:4" x14ac:dyDescent="0.3">
      <c r="A97" s="13"/>
      <c r="B97" s="13" t="str" cm="1">
        <f t="array" ref="B97">IFERROR(INDEX(ESITI_QUESTIONARI!$C$2:$C$5000,_xlfn.AGGREGATE(15,6,(ROW(ESITI_QUESTIONARI!$C$2:$C$5000)-ROW(ESITI_QUESTIONARI!$C$2)+1)/((ESITI_QUESTIONARI!$C$2:$C$5000&lt;&gt;"")*(COUNTIF($B$1:B96,ESITI_QUESTIONARI!$C$2:$C$5000)=0)),1)),"")</f>
        <v/>
      </c>
      <c r="C97" t="str">
        <f>IF(tbl_corsi[[#This Row],[TITOLO_INTERVENTO]]&lt;&gt;"",COUNTIF(ESITI_QUESTIONARI!C:C,tbl_corsi[[#This Row],[TITOLO_INTERVENTO]]),"")</f>
        <v/>
      </c>
      <c r="D9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8" spans="1:4" x14ac:dyDescent="0.3">
      <c r="A98" s="13"/>
      <c r="B98" s="13" t="str" cm="1">
        <f t="array" ref="B98">IFERROR(INDEX(ESITI_QUESTIONARI!$C$2:$C$5000,_xlfn.AGGREGATE(15,6,(ROW(ESITI_QUESTIONARI!$C$2:$C$5000)-ROW(ESITI_QUESTIONARI!$C$2)+1)/((ESITI_QUESTIONARI!$C$2:$C$5000&lt;&gt;"")*(COUNTIF($B$1:B97,ESITI_QUESTIONARI!$C$2:$C$5000)=0)),1)),"")</f>
        <v/>
      </c>
      <c r="C98" t="str">
        <f>IF(tbl_corsi[[#This Row],[TITOLO_INTERVENTO]]&lt;&gt;"",COUNTIF(ESITI_QUESTIONARI!C:C,tbl_corsi[[#This Row],[TITOLO_INTERVENTO]]),"")</f>
        <v/>
      </c>
      <c r="D9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99" spans="1:4" x14ac:dyDescent="0.3">
      <c r="A99" s="13"/>
      <c r="B99" s="13" t="str" cm="1">
        <f t="array" ref="B99">IFERROR(INDEX(ESITI_QUESTIONARI!$C$2:$C$5000,_xlfn.AGGREGATE(15,6,(ROW(ESITI_QUESTIONARI!$C$2:$C$5000)-ROW(ESITI_QUESTIONARI!$C$2)+1)/((ESITI_QUESTIONARI!$C$2:$C$5000&lt;&gt;"")*(COUNTIF($B$1:B98,ESITI_QUESTIONARI!$C$2:$C$5000)=0)),1)),"")</f>
        <v/>
      </c>
      <c r="C99" t="str">
        <f>IF(tbl_corsi[[#This Row],[TITOLO_INTERVENTO]]&lt;&gt;"",COUNTIF(ESITI_QUESTIONARI!C:C,tbl_corsi[[#This Row],[TITOLO_INTERVENTO]]),"")</f>
        <v/>
      </c>
      <c r="D9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0" spans="1:4" x14ac:dyDescent="0.3">
      <c r="A100" s="13"/>
      <c r="B100" s="13" t="str" cm="1">
        <f t="array" ref="B100">IFERROR(INDEX(ESITI_QUESTIONARI!$C$2:$C$5000,_xlfn.AGGREGATE(15,6,(ROW(ESITI_QUESTIONARI!$C$2:$C$5000)-ROW(ESITI_QUESTIONARI!$C$2)+1)/((ESITI_QUESTIONARI!$C$2:$C$5000&lt;&gt;"")*(COUNTIF($B$1:B99,ESITI_QUESTIONARI!$C$2:$C$5000)=0)),1)),"")</f>
        <v/>
      </c>
      <c r="C100" t="str">
        <f>IF(tbl_corsi[[#This Row],[TITOLO_INTERVENTO]]&lt;&gt;"",COUNTIF(ESITI_QUESTIONARI!C:C,tbl_corsi[[#This Row],[TITOLO_INTERVENTO]]),"")</f>
        <v/>
      </c>
      <c r="D10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1" spans="1:4" x14ac:dyDescent="0.3">
      <c r="A101" s="13"/>
      <c r="B101" s="13" t="str" cm="1">
        <f t="array" ref="B101">IFERROR(INDEX(ESITI_QUESTIONARI!$C$2:$C$5000,_xlfn.AGGREGATE(15,6,(ROW(ESITI_QUESTIONARI!$C$2:$C$5000)-ROW(ESITI_QUESTIONARI!$C$2)+1)/((ESITI_QUESTIONARI!$C$2:$C$5000&lt;&gt;"")*(COUNTIF($B$1:B100,ESITI_QUESTIONARI!$C$2:$C$5000)=0)),1)),"")</f>
        <v/>
      </c>
      <c r="C101" t="str">
        <f>IF(tbl_corsi[[#This Row],[TITOLO_INTERVENTO]]&lt;&gt;"",COUNTIF(ESITI_QUESTIONARI!C:C,tbl_corsi[[#This Row],[TITOLO_INTERVENTO]]),"")</f>
        <v/>
      </c>
      <c r="D10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2" spans="1:4" x14ac:dyDescent="0.3">
      <c r="A102" s="13"/>
      <c r="B102" s="13" t="str" cm="1">
        <f t="array" ref="B102">IFERROR(INDEX(ESITI_QUESTIONARI!$C$2:$C$5000,_xlfn.AGGREGATE(15,6,(ROW(ESITI_QUESTIONARI!$C$2:$C$5000)-ROW(ESITI_QUESTIONARI!$C$2)+1)/((ESITI_QUESTIONARI!$C$2:$C$5000&lt;&gt;"")*(COUNTIF($B$1:B101,ESITI_QUESTIONARI!$C$2:$C$5000)=0)),1)),"")</f>
        <v/>
      </c>
      <c r="C102" t="str">
        <f>IF(tbl_corsi[[#This Row],[TITOLO_INTERVENTO]]&lt;&gt;"",COUNTIF(ESITI_QUESTIONARI!C:C,tbl_corsi[[#This Row],[TITOLO_INTERVENTO]]),"")</f>
        <v/>
      </c>
      <c r="D10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3" spans="1:4" x14ac:dyDescent="0.3">
      <c r="A103" s="13"/>
      <c r="B103" s="13" t="str" cm="1">
        <f t="array" ref="B103">IFERROR(INDEX(ESITI_QUESTIONARI!$C$2:$C$5000,_xlfn.AGGREGATE(15,6,(ROW(ESITI_QUESTIONARI!$C$2:$C$5000)-ROW(ESITI_QUESTIONARI!$C$2)+1)/((ESITI_QUESTIONARI!$C$2:$C$5000&lt;&gt;"")*(COUNTIF($B$1:B102,ESITI_QUESTIONARI!$C$2:$C$5000)=0)),1)),"")</f>
        <v/>
      </c>
      <c r="C103" t="str">
        <f>IF(tbl_corsi[[#This Row],[TITOLO_INTERVENTO]]&lt;&gt;"",COUNTIF(ESITI_QUESTIONARI!C:C,tbl_corsi[[#This Row],[TITOLO_INTERVENTO]]),"")</f>
        <v/>
      </c>
      <c r="D10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4" spans="1:4" x14ac:dyDescent="0.3">
      <c r="A104" s="13"/>
      <c r="B104" s="13" t="str" cm="1">
        <f t="array" ref="B104">IFERROR(INDEX(ESITI_QUESTIONARI!$C$2:$C$5000,_xlfn.AGGREGATE(15,6,(ROW(ESITI_QUESTIONARI!$C$2:$C$5000)-ROW(ESITI_QUESTIONARI!$C$2)+1)/((ESITI_QUESTIONARI!$C$2:$C$5000&lt;&gt;"")*(COUNTIF($B$1:B103,ESITI_QUESTIONARI!$C$2:$C$5000)=0)),1)),"")</f>
        <v/>
      </c>
      <c r="C104" t="str">
        <f>IF(tbl_corsi[[#This Row],[TITOLO_INTERVENTO]]&lt;&gt;"",COUNTIF(ESITI_QUESTIONARI!C:C,tbl_corsi[[#This Row],[TITOLO_INTERVENTO]]),"")</f>
        <v/>
      </c>
      <c r="D10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5" spans="1:4" x14ac:dyDescent="0.3">
      <c r="A105" s="13"/>
      <c r="B105" s="13" t="str" cm="1">
        <f t="array" ref="B105">IFERROR(INDEX(ESITI_QUESTIONARI!$C$2:$C$5000,_xlfn.AGGREGATE(15,6,(ROW(ESITI_QUESTIONARI!$C$2:$C$5000)-ROW(ESITI_QUESTIONARI!$C$2)+1)/((ESITI_QUESTIONARI!$C$2:$C$5000&lt;&gt;"")*(COUNTIF($B$1:B104,ESITI_QUESTIONARI!$C$2:$C$5000)=0)),1)),"")</f>
        <v/>
      </c>
      <c r="C105" t="str">
        <f>IF(tbl_corsi[[#This Row],[TITOLO_INTERVENTO]]&lt;&gt;"",COUNTIF(ESITI_QUESTIONARI!C:C,tbl_corsi[[#This Row],[TITOLO_INTERVENTO]]),"")</f>
        <v/>
      </c>
      <c r="D10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6" spans="1:4" x14ac:dyDescent="0.3">
      <c r="A106" s="13"/>
      <c r="B106" s="13" t="str" cm="1">
        <f t="array" ref="B106">IFERROR(INDEX(ESITI_QUESTIONARI!$C$2:$C$5000,_xlfn.AGGREGATE(15,6,(ROW(ESITI_QUESTIONARI!$C$2:$C$5000)-ROW(ESITI_QUESTIONARI!$C$2)+1)/((ESITI_QUESTIONARI!$C$2:$C$5000&lt;&gt;"")*(COUNTIF($B$1:B105,ESITI_QUESTIONARI!$C$2:$C$5000)=0)),1)),"")</f>
        <v/>
      </c>
      <c r="C106" t="str">
        <f>IF(tbl_corsi[[#This Row],[TITOLO_INTERVENTO]]&lt;&gt;"",COUNTIF(ESITI_QUESTIONARI!C:C,tbl_corsi[[#This Row],[TITOLO_INTERVENTO]]),"")</f>
        <v/>
      </c>
      <c r="D10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7" spans="1:4" x14ac:dyDescent="0.3">
      <c r="A107" s="13"/>
      <c r="B107" s="13" t="str" cm="1">
        <f t="array" ref="B107">IFERROR(INDEX(ESITI_QUESTIONARI!$C$2:$C$5000,_xlfn.AGGREGATE(15,6,(ROW(ESITI_QUESTIONARI!$C$2:$C$5000)-ROW(ESITI_QUESTIONARI!$C$2)+1)/((ESITI_QUESTIONARI!$C$2:$C$5000&lt;&gt;"")*(COUNTIF($B$1:B106,ESITI_QUESTIONARI!$C$2:$C$5000)=0)),1)),"")</f>
        <v/>
      </c>
      <c r="C107" t="str">
        <f>IF(tbl_corsi[[#This Row],[TITOLO_INTERVENTO]]&lt;&gt;"",COUNTIF(ESITI_QUESTIONARI!C:C,tbl_corsi[[#This Row],[TITOLO_INTERVENTO]]),"")</f>
        <v/>
      </c>
      <c r="D10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8" spans="1:4" x14ac:dyDescent="0.3">
      <c r="A108" s="13"/>
      <c r="B108" s="13" t="str" cm="1">
        <f t="array" ref="B108">IFERROR(INDEX(ESITI_QUESTIONARI!$C$2:$C$5000,_xlfn.AGGREGATE(15,6,(ROW(ESITI_QUESTIONARI!$C$2:$C$5000)-ROW(ESITI_QUESTIONARI!$C$2)+1)/((ESITI_QUESTIONARI!$C$2:$C$5000&lt;&gt;"")*(COUNTIF($B$1:B107,ESITI_QUESTIONARI!$C$2:$C$5000)=0)),1)),"")</f>
        <v/>
      </c>
      <c r="C108" t="str">
        <f>IF(tbl_corsi[[#This Row],[TITOLO_INTERVENTO]]&lt;&gt;"",COUNTIF(ESITI_QUESTIONARI!C:C,tbl_corsi[[#This Row],[TITOLO_INTERVENTO]]),"")</f>
        <v/>
      </c>
      <c r="D10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09" spans="1:4" x14ac:dyDescent="0.3">
      <c r="A109" s="13"/>
      <c r="B109" s="13" t="str" cm="1">
        <f t="array" ref="B109">IFERROR(INDEX(ESITI_QUESTIONARI!$C$2:$C$5000,_xlfn.AGGREGATE(15,6,(ROW(ESITI_QUESTIONARI!$C$2:$C$5000)-ROW(ESITI_QUESTIONARI!$C$2)+1)/((ESITI_QUESTIONARI!$C$2:$C$5000&lt;&gt;"")*(COUNTIF($B$1:B108,ESITI_QUESTIONARI!$C$2:$C$5000)=0)),1)),"")</f>
        <v/>
      </c>
      <c r="C109" t="str">
        <f>IF(tbl_corsi[[#This Row],[TITOLO_INTERVENTO]]&lt;&gt;"",COUNTIF(ESITI_QUESTIONARI!C:C,tbl_corsi[[#This Row],[TITOLO_INTERVENTO]]),"")</f>
        <v/>
      </c>
      <c r="D10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0" spans="1:4" x14ac:dyDescent="0.3">
      <c r="A110" s="13"/>
      <c r="B110" s="13" t="str" cm="1">
        <f t="array" ref="B110">IFERROR(INDEX(ESITI_QUESTIONARI!$C$2:$C$5000,_xlfn.AGGREGATE(15,6,(ROW(ESITI_QUESTIONARI!$C$2:$C$5000)-ROW(ESITI_QUESTIONARI!$C$2)+1)/((ESITI_QUESTIONARI!$C$2:$C$5000&lt;&gt;"")*(COUNTIF($B$1:B109,ESITI_QUESTIONARI!$C$2:$C$5000)=0)),1)),"")</f>
        <v/>
      </c>
      <c r="C110" t="str">
        <f>IF(tbl_corsi[[#This Row],[TITOLO_INTERVENTO]]&lt;&gt;"",COUNTIF(ESITI_QUESTIONARI!C:C,tbl_corsi[[#This Row],[TITOLO_INTERVENTO]]),"")</f>
        <v/>
      </c>
      <c r="D11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1" spans="1:4" x14ac:dyDescent="0.3">
      <c r="A111" s="13"/>
      <c r="B111" s="13" t="str" cm="1">
        <f t="array" ref="B111">IFERROR(INDEX(ESITI_QUESTIONARI!$C$2:$C$5000,_xlfn.AGGREGATE(15,6,(ROW(ESITI_QUESTIONARI!$C$2:$C$5000)-ROW(ESITI_QUESTIONARI!$C$2)+1)/((ESITI_QUESTIONARI!$C$2:$C$5000&lt;&gt;"")*(COUNTIF($B$1:B110,ESITI_QUESTIONARI!$C$2:$C$5000)=0)),1)),"")</f>
        <v/>
      </c>
      <c r="C111" t="str">
        <f>IF(tbl_corsi[[#This Row],[TITOLO_INTERVENTO]]&lt;&gt;"",COUNTIF(ESITI_QUESTIONARI!C:C,tbl_corsi[[#This Row],[TITOLO_INTERVENTO]]),"")</f>
        <v/>
      </c>
      <c r="D11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2" spans="1:4" x14ac:dyDescent="0.3">
      <c r="A112" s="13"/>
      <c r="B112" s="13" t="str" cm="1">
        <f t="array" ref="B112">IFERROR(INDEX(ESITI_QUESTIONARI!$C$2:$C$5000,_xlfn.AGGREGATE(15,6,(ROW(ESITI_QUESTIONARI!$C$2:$C$5000)-ROW(ESITI_QUESTIONARI!$C$2)+1)/((ESITI_QUESTIONARI!$C$2:$C$5000&lt;&gt;"")*(COUNTIF($B$1:B111,ESITI_QUESTIONARI!$C$2:$C$5000)=0)),1)),"")</f>
        <v/>
      </c>
      <c r="C112" t="str">
        <f>IF(tbl_corsi[[#This Row],[TITOLO_INTERVENTO]]&lt;&gt;"",COUNTIF(ESITI_QUESTIONARI!C:C,tbl_corsi[[#This Row],[TITOLO_INTERVENTO]]),"")</f>
        <v/>
      </c>
      <c r="D11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3" spans="1:4" x14ac:dyDescent="0.3">
      <c r="A113" s="13"/>
      <c r="B113" s="13" t="str" cm="1">
        <f t="array" ref="B113">IFERROR(INDEX(ESITI_QUESTIONARI!$C$2:$C$5000,_xlfn.AGGREGATE(15,6,(ROW(ESITI_QUESTIONARI!$C$2:$C$5000)-ROW(ESITI_QUESTIONARI!$C$2)+1)/((ESITI_QUESTIONARI!$C$2:$C$5000&lt;&gt;"")*(COUNTIF($B$1:B112,ESITI_QUESTIONARI!$C$2:$C$5000)=0)),1)),"")</f>
        <v/>
      </c>
      <c r="C113" t="str">
        <f>IF(tbl_corsi[[#This Row],[TITOLO_INTERVENTO]]&lt;&gt;"",COUNTIF(ESITI_QUESTIONARI!C:C,tbl_corsi[[#This Row],[TITOLO_INTERVENTO]]),"")</f>
        <v/>
      </c>
      <c r="D11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4" spans="1:4" x14ac:dyDescent="0.3">
      <c r="A114" s="13"/>
      <c r="B114" s="13" t="str" cm="1">
        <f t="array" ref="B114">IFERROR(INDEX(ESITI_QUESTIONARI!$C$2:$C$5000,_xlfn.AGGREGATE(15,6,(ROW(ESITI_QUESTIONARI!$C$2:$C$5000)-ROW(ESITI_QUESTIONARI!$C$2)+1)/((ESITI_QUESTIONARI!$C$2:$C$5000&lt;&gt;"")*(COUNTIF($B$1:B113,ESITI_QUESTIONARI!$C$2:$C$5000)=0)),1)),"")</f>
        <v/>
      </c>
      <c r="C114" t="str">
        <f>IF(tbl_corsi[[#This Row],[TITOLO_INTERVENTO]]&lt;&gt;"",COUNTIF(ESITI_QUESTIONARI!C:C,tbl_corsi[[#This Row],[TITOLO_INTERVENTO]]),"")</f>
        <v/>
      </c>
      <c r="D11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5" spans="1:4" x14ac:dyDescent="0.3">
      <c r="A115" s="13"/>
      <c r="B115" s="13" t="str" cm="1">
        <f t="array" ref="B115">IFERROR(INDEX(ESITI_QUESTIONARI!$C$2:$C$5000,_xlfn.AGGREGATE(15,6,(ROW(ESITI_QUESTIONARI!$C$2:$C$5000)-ROW(ESITI_QUESTIONARI!$C$2)+1)/((ESITI_QUESTIONARI!$C$2:$C$5000&lt;&gt;"")*(COUNTIF($B$1:B114,ESITI_QUESTIONARI!$C$2:$C$5000)=0)),1)),"")</f>
        <v/>
      </c>
      <c r="C115" t="str">
        <f>IF(tbl_corsi[[#This Row],[TITOLO_INTERVENTO]]&lt;&gt;"",COUNTIF(ESITI_QUESTIONARI!C:C,tbl_corsi[[#This Row],[TITOLO_INTERVENTO]]),"")</f>
        <v/>
      </c>
      <c r="D11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6" spans="1:4" x14ac:dyDescent="0.3">
      <c r="A116" s="13"/>
      <c r="B116" s="13" t="str" cm="1">
        <f t="array" ref="B116">IFERROR(INDEX(ESITI_QUESTIONARI!$C$2:$C$5000,_xlfn.AGGREGATE(15,6,(ROW(ESITI_QUESTIONARI!$C$2:$C$5000)-ROW(ESITI_QUESTIONARI!$C$2)+1)/((ESITI_QUESTIONARI!$C$2:$C$5000&lt;&gt;"")*(COUNTIF($B$1:B115,ESITI_QUESTIONARI!$C$2:$C$5000)=0)),1)),"")</f>
        <v/>
      </c>
      <c r="C116" t="str">
        <f>IF(tbl_corsi[[#This Row],[TITOLO_INTERVENTO]]&lt;&gt;"",COUNTIF(ESITI_QUESTIONARI!C:C,tbl_corsi[[#This Row],[TITOLO_INTERVENTO]]),"")</f>
        <v/>
      </c>
      <c r="D11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7" spans="1:4" x14ac:dyDescent="0.3">
      <c r="A117" s="13"/>
      <c r="B117" s="13" t="str" cm="1">
        <f t="array" ref="B117">IFERROR(INDEX(ESITI_QUESTIONARI!$C$2:$C$5000,_xlfn.AGGREGATE(15,6,(ROW(ESITI_QUESTIONARI!$C$2:$C$5000)-ROW(ESITI_QUESTIONARI!$C$2)+1)/((ESITI_QUESTIONARI!$C$2:$C$5000&lt;&gt;"")*(COUNTIF($B$1:B116,ESITI_QUESTIONARI!$C$2:$C$5000)=0)),1)),"")</f>
        <v/>
      </c>
      <c r="C117" t="str">
        <f>IF(tbl_corsi[[#This Row],[TITOLO_INTERVENTO]]&lt;&gt;"",COUNTIF(ESITI_QUESTIONARI!C:C,tbl_corsi[[#This Row],[TITOLO_INTERVENTO]]),"")</f>
        <v/>
      </c>
      <c r="D11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8" spans="1:4" x14ac:dyDescent="0.3">
      <c r="A118" s="13"/>
      <c r="B118" s="13" t="str" cm="1">
        <f t="array" ref="B118">IFERROR(INDEX(ESITI_QUESTIONARI!$C$2:$C$5000,_xlfn.AGGREGATE(15,6,(ROW(ESITI_QUESTIONARI!$C$2:$C$5000)-ROW(ESITI_QUESTIONARI!$C$2)+1)/((ESITI_QUESTIONARI!$C$2:$C$5000&lt;&gt;"")*(COUNTIF($B$1:B117,ESITI_QUESTIONARI!$C$2:$C$5000)=0)),1)),"")</f>
        <v/>
      </c>
      <c r="C118" t="str">
        <f>IF(tbl_corsi[[#This Row],[TITOLO_INTERVENTO]]&lt;&gt;"",COUNTIF(ESITI_QUESTIONARI!C:C,tbl_corsi[[#This Row],[TITOLO_INTERVENTO]]),"")</f>
        <v/>
      </c>
      <c r="D11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19" spans="1:4" x14ac:dyDescent="0.3">
      <c r="A119" s="13"/>
      <c r="B119" s="13" t="str" cm="1">
        <f t="array" ref="B119">IFERROR(INDEX(ESITI_QUESTIONARI!$C$2:$C$5000,_xlfn.AGGREGATE(15,6,(ROW(ESITI_QUESTIONARI!$C$2:$C$5000)-ROW(ESITI_QUESTIONARI!$C$2)+1)/((ESITI_QUESTIONARI!$C$2:$C$5000&lt;&gt;"")*(COUNTIF($B$1:B118,ESITI_QUESTIONARI!$C$2:$C$5000)=0)),1)),"")</f>
        <v/>
      </c>
      <c r="C119" t="str">
        <f>IF(tbl_corsi[[#This Row],[TITOLO_INTERVENTO]]&lt;&gt;"",COUNTIF(ESITI_QUESTIONARI!C:C,tbl_corsi[[#This Row],[TITOLO_INTERVENTO]]),"")</f>
        <v/>
      </c>
      <c r="D11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0" spans="1:4" x14ac:dyDescent="0.3">
      <c r="A120" s="13"/>
      <c r="B120" s="13" t="str" cm="1">
        <f t="array" ref="B120">IFERROR(INDEX(ESITI_QUESTIONARI!$C$2:$C$5000,_xlfn.AGGREGATE(15,6,(ROW(ESITI_QUESTIONARI!$C$2:$C$5000)-ROW(ESITI_QUESTIONARI!$C$2)+1)/((ESITI_QUESTIONARI!$C$2:$C$5000&lt;&gt;"")*(COUNTIF($B$1:B119,ESITI_QUESTIONARI!$C$2:$C$5000)=0)),1)),"")</f>
        <v/>
      </c>
      <c r="C120" t="str">
        <f>IF(tbl_corsi[[#This Row],[TITOLO_INTERVENTO]]&lt;&gt;"",COUNTIF(ESITI_QUESTIONARI!C:C,tbl_corsi[[#This Row],[TITOLO_INTERVENTO]]),"")</f>
        <v/>
      </c>
      <c r="D12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1" spans="1:4" x14ac:dyDescent="0.3">
      <c r="A121" s="13"/>
      <c r="B121" s="13" t="str" cm="1">
        <f t="array" ref="B121">IFERROR(INDEX(ESITI_QUESTIONARI!$C$2:$C$5000,_xlfn.AGGREGATE(15,6,(ROW(ESITI_QUESTIONARI!$C$2:$C$5000)-ROW(ESITI_QUESTIONARI!$C$2)+1)/((ESITI_QUESTIONARI!$C$2:$C$5000&lt;&gt;"")*(COUNTIF($B$1:B120,ESITI_QUESTIONARI!$C$2:$C$5000)=0)),1)),"")</f>
        <v/>
      </c>
      <c r="C121" t="str">
        <f>IF(tbl_corsi[[#This Row],[TITOLO_INTERVENTO]]&lt;&gt;"",COUNTIF(ESITI_QUESTIONARI!C:C,tbl_corsi[[#This Row],[TITOLO_INTERVENTO]]),"")</f>
        <v/>
      </c>
      <c r="D12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2" spans="1:4" x14ac:dyDescent="0.3">
      <c r="A122" s="13"/>
      <c r="B122" s="13" t="str" cm="1">
        <f t="array" ref="B122">IFERROR(INDEX(ESITI_QUESTIONARI!$C$2:$C$5000,_xlfn.AGGREGATE(15,6,(ROW(ESITI_QUESTIONARI!$C$2:$C$5000)-ROW(ESITI_QUESTIONARI!$C$2)+1)/((ESITI_QUESTIONARI!$C$2:$C$5000&lt;&gt;"")*(COUNTIF($B$1:B121,ESITI_QUESTIONARI!$C$2:$C$5000)=0)),1)),"")</f>
        <v/>
      </c>
      <c r="C122" t="str">
        <f>IF(tbl_corsi[[#This Row],[TITOLO_INTERVENTO]]&lt;&gt;"",COUNTIF(ESITI_QUESTIONARI!C:C,tbl_corsi[[#This Row],[TITOLO_INTERVENTO]]),"")</f>
        <v/>
      </c>
      <c r="D12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3" spans="1:4" x14ac:dyDescent="0.3">
      <c r="A123" s="13"/>
      <c r="B123" s="13" t="str" cm="1">
        <f t="array" ref="B123">IFERROR(INDEX(ESITI_QUESTIONARI!$C$2:$C$5000,_xlfn.AGGREGATE(15,6,(ROW(ESITI_QUESTIONARI!$C$2:$C$5000)-ROW(ESITI_QUESTIONARI!$C$2)+1)/((ESITI_QUESTIONARI!$C$2:$C$5000&lt;&gt;"")*(COUNTIF($B$1:B122,ESITI_QUESTIONARI!$C$2:$C$5000)=0)),1)),"")</f>
        <v/>
      </c>
      <c r="C123" t="str">
        <f>IF(tbl_corsi[[#This Row],[TITOLO_INTERVENTO]]&lt;&gt;"",COUNTIF(ESITI_QUESTIONARI!C:C,tbl_corsi[[#This Row],[TITOLO_INTERVENTO]]),"")</f>
        <v/>
      </c>
      <c r="D12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4" spans="1:4" x14ac:dyDescent="0.3">
      <c r="A124" s="13"/>
      <c r="B124" s="13" t="str" cm="1">
        <f t="array" ref="B124">IFERROR(INDEX(ESITI_QUESTIONARI!$C$2:$C$5000,_xlfn.AGGREGATE(15,6,(ROW(ESITI_QUESTIONARI!$C$2:$C$5000)-ROW(ESITI_QUESTIONARI!$C$2)+1)/((ESITI_QUESTIONARI!$C$2:$C$5000&lt;&gt;"")*(COUNTIF($B$1:B123,ESITI_QUESTIONARI!$C$2:$C$5000)=0)),1)),"")</f>
        <v/>
      </c>
      <c r="C124" t="str">
        <f>IF(tbl_corsi[[#This Row],[TITOLO_INTERVENTO]]&lt;&gt;"",COUNTIF(ESITI_QUESTIONARI!C:C,tbl_corsi[[#This Row],[TITOLO_INTERVENTO]]),"")</f>
        <v/>
      </c>
      <c r="D12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5" spans="1:4" x14ac:dyDescent="0.3">
      <c r="A125" s="13"/>
      <c r="B125" s="13" t="str" cm="1">
        <f t="array" ref="B125">IFERROR(INDEX(ESITI_QUESTIONARI!$C$2:$C$5000,_xlfn.AGGREGATE(15,6,(ROW(ESITI_QUESTIONARI!$C$2:$C$5000)-ROW(ESITI_QUESTIONARI!$C$2)+1)/((ESITI_QUESTIONARI!$C$2:$C$5000&lt;&gt;"")*(COUNTIF($B$1:B124,ESITI_QUESTIONARI!$C$2:$C$5000)=0)),1)),"")</f>
        <v/>
      </c>
      <c r="C125" t="str">
        <f>IF(tbl_corsi[[#This Row],[TITOLO_INTERVENTO]]&lt;&gt;"",COUNTIF(ESITI_QUESTIONARI!C:C,tbl_corsi[[#This Row],[TITOLO_INTERVENTO]]),"")</f>
        <v/>
      </c>
      <c r="D12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6" spans="1:4" x14ac:dyDescent="0.3">
      <c r="A126" s="13"/>
      <c r="B126" s="13" t="str" cm="1">
        <f t="array" ref="B126">IFERROR(INDEX(ESITI_QUESTIONARI!$C$2:$C$5000,_xlfn.AGGREGATE(15,6,(ROW(ESITI_QUESTIONARI!$C$2:$C$5000)-ROW(ESITI_QUESTIONARI!$C$2)+1)/((ESITI_QUESTIONARI!$C$2:$C$5000&lt;&gt;"")*(COUNTIF($B$1:B125,ESITI_QUESTIONARI!$C$2:$C$5000)=0)),1)),"")</f>
        <v/>
      </c>
      <c r="C126" t="str">
        <f>IF(tbl_corsi[[#This Row],[TITOLO_INTERVENTO]]&lt;&gt;"",COUNTIF(ESITI_QUESTIONARI!C:C,tbl_corsi[[#This Row],[TITOLO_INTERVENTO]]),"")</f>
        <v/>
      </c>
      <c r="D12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7" spans="1:4" x14ac:dyDescent="0.3">
      <c r="A127" s="13"/>
      <c r="B127" s="13" t="str" cm="1">
        <f t="array" ref="B127">IFERROR(INDEX(ESITI_QUESTIONARI!$C$2:$C$5000,_xlfn.AGGREGATE(15,6,(ROW(ESITI_QUESTIONARI!$C$2:$C$5000)-ROW(ESITI_QUESTIONARI!$C$2)+1)/((ESITI_QUESTIONARI!$C$2:$C$5000&lt;&gt;"")*(COUNTIF($B$1:B126,ESITI_QUESTIONARI!$C$2:$C$5000)=0)),1)),"")</f>
        <v/>
      </c>
      <c r="C127" t="str">
        <f>IF(tbl_corsi[[#This Row],[TITOLO_INTERVENTO]]&lt;&gt;"",COUNTIF(ESITI_QUESTIONARI!C:C,tbl_corsi[[#This Row],[TITOLO_INTERVENTO]]),"")</f>
        <v/>
      </c>
      <c r="D12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8" spans="1:4" x14ac:dyDescent="0.3">
      <c r="A128" s="13"/>
      <c r="B128" s="13" t="str" cm="1">
        <f t="array" ref="B128">IFERROR(INDEX(ESITI_QUESTIONARI!$C$2:$C$5000,_xlfn.AGGREGATE(15,6,(ROW(ESITI_QUESTIONARI!$C$2:$C$5000)-ROW(ESITI_QUESTIONARI!$C$2)+1)/((ESITI_QUESTIONARI!$C$2:$C$5000&lt;&gt;"")*(COUNTIF($B$1:B127,ESITI_QUESTIONARI!$C$2:$C$5000)=0)),1)),"")</f>
        <v/>
      </c>
      <c r="C128" t="str">
        <f>IF(tbl_corsi[[#This Row],[TITOLO_INTERVENTO]]&lt;&gt;"",COUNTIF(ESITI_QUESTIONARI!C:C,tbl_corsi[[#This Row],[TITOLO_INTERVENTO]]),"")</f>
        <v/>
      </c>
      <c r="D12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29" spans="1:4" x14ac:dyDescent="0.3">
      <c r="A129" s="13"/>
      <c r="B129" s="13" t="str" cm="1">
        <f t="array" ref="B129">IFERROR(INDEX(ESITI_QUESTIONARI!$C$2:$C$5000,_xlfn.AGGREGATE(15,6,(ROW(ESITI_QUESTIONARI!$C$2:$C$5000)-ROW(ESITI_QUESTIONARI!$C$2)+1)/((ESITI_QUESTIONARI!$C$2:$C$5000&lt;&gt;"")*(COUNTIF($B$1:B128,ESITI_QUESTIONARI!$C$2:$C$5000)=0)),1)),"")</f>
        <v/>
      </c>
      <c r="C129" t="str">
        <f>IF(tbl_corsi[[#This Row],[TITOLO_INTERVENTO]]&lt;&gt;"",COUNTIF(ESITI_QUESTIONARI!C:C,tbl_corsi[[#This Row],[TITOLO_INTERVENTO]]),"")</f>
        <v/>
      </c>
      <c r="D12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0" spans="1:4" x14ac:dyDescent="0.3">
      <c r="A130" s="13"/>
      <c r="B130" s="13" t="str" cm="1">
        <f t="array" ref="B130">IFERROR(INDEX(ESITI_QUESTIONARI!$C$2:$C$5000,_xlfn.AGGREGATE(15,6,(ROW(ESITI_QUESTIONARI!$C$2:$C$5000)-ROW(ESITI_QUESTIONARI!$C$2)+1)/((ESITI_QUESTIONARI!$C$2:$C$5000&lt;&gt;"")*(COUNTIF($B$1:B129,ESITI_QUESTIONARI!$C$2:$C$5000)=0)),1)),"")</f>
        <v/>
      </c>
      <c r="C130" t="str">
        <f>IF(tbl_corsi[[#This Row],[TITOLO_INTERVENTO]]&lt;&gt;"",COUNTIF(ESITI_QUESTIONARI!C:C,tbl_corsi[[#This Row],[TITOLO_INTERVENTO]]),"")</f>
        <v/>
      </c>
      <c r="D13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1" spans="1:4" x14ac:dyDescent="0.3">
      <c r="A131" s="13"/>
      <c r="B131" s="13" t="str" cm="1">
        <f t="array" ref="B131">IFERROR(INDEX(ESITI_QUESTIONARI!$C$2:$C$5000,_xlfn.AGGREGATE(15,6,(ROW(ESITI_QUESTIONARI!$C$2:$C$5000)-ROW(ESITI_QUESTIONARI!$C$2)+1)/((ESITI_QUESTIONARI!$C$2:$C$5000&lt;&gt;"")*(COUNTIF($B$1:B130,ESITI_QUESTIONARI!$C$2:$C$5000)=0)),1)),"")</f>
        <v/>
      </c>
      <c r="C131" t="str">
        <f>IF(tbl_corsi[[#This Row],[TITOLO_INTERVENTO]]&lt;&gt;"",COUNTIF(ESITI_QUESTIONARI!C:C,tbl_corsi[[#This Row],[TITOLO_INTERVENTO]]),"")</f>
        <v/>
      </c>
      <c r="D13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2" spans="1:4" x14ac:dyDescent="0.3">
      <c r="A132" s="13"/>
      <c r="B132" s="13" t="str" cm="1">
        <f t="array" ref="B132">IFERROR(INDEX(ESITI_QUESTIONARI!$C$2:$C$5000,_xlfn.AGGREGATE(15,6,(ROW(ESITI_QUESTIONARI!$C$2:$C$5000)-ROW(ESITI_QUESTIONARI!$C$2)+1)/((ESITI_QUESTIONARI!$C$2:$C$5000&lt;&gt;"")*(COUNTIF($B$1:B131,ESITI_QUESTIONARI!$C$2:$C$5000)=0)),1)),"")</f>
        <v/>
      </c>
      <c r="C132" t="str">
        <f>IF(tbl_corsi[[#This Row],[TITOLO_INTERVENTO]]&lt;&gt;"",COUNTIF(ESITI_QUESTIONARI!C:C,tbl_corsi[[#This Row],[TITOLO_INTERVENTO]]),"")</f>
        <v/>
      </c>
      <c r="D13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3" spans="1:4" x14ac:dyDescent="0.3">
      <c r="A133" s="13"/>
      <c r="B133" s="13" t="str" cm="1">
        <f t="array" ref="B133">IFERROR(INDEX(ESITI_QUESTIONARI!$C$2:$C$5000,_xlfn.AGGREGATE(15,6,(ROW(ESITI_QUESTIONARI!$C$2:$C$5000)-ROW(ESITI_QUESTIONARI!$C$2)+1)/((ESITI_QUESTIONARI!$C$2:$C$5000&lt;&gt;"")*(COUNTIF($B$1:B132,ESITI_QUESTIONARI!$C$2:$C$5000)=0)),1)),"")</f>
        <v/>
      </c>
      <c r="C133" t="str">
        <f>IF(tbl_corsi[[#This Row],[TITOLO_INTERVENTO]]&lt;&gt;"",COUNTIF(ESITI_QUESTIONARI!C:C,tbl_corsi[[#This Row],[TITOLO_INTERVENTO]]),"")</f>
        <v/>
      </c>
      <c r="D13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4" spans="1:4" x14ac:dyDescent="0.3">
      <c r="A134" s="13"/>
      <c r="B134" s="13" t="str" cm="1">
        <f t="array" ref="B134">IFERROR(INDEX(ESITI_QUESTIONARI!$C$2:$C$5000,_xlfn.AGGREGATE(15,6,(ROW(ESITI_QUESTIONARI!$C$2:$C$5000)-ROW(ESITI_QUESTIONARI!$C$2)+1)/((ESITI_QUESTIONARI!$C$2:$C$5000&lt;&gt;"")*(COUNTIF($B$1:B133,ESITI_QUESTIONARI!$C$2:$C$5000)=0)),1)),"")</f>
        <v/>
      </c>
      <c r="C134" t="str">
        <f>IF(tbl_corsi[[#This Row],[TITOLO_INTERVENTO]]&lt;&gt;"",COUNTIF(ESITI_QUESTIONARI!C:C,tbl_corsi[[#This Row],[TITOLO_INTERVENTO]]),"")</f>
        <v/>
      </c>
      <c r="D13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5" spans="1:4" x14ac:dyDescent="0.3">
      <c r="A135" s="13"/>
      <c r="B135" s="13" t="str" cm="1">
        <f t="array" ref="B135">IFERROR(INDEX(ESITI_QUESTIONARI!$C$2:$C$5000,_xlfn.AGGREGATE(15,6,(ROW(ESITI_QUESTIONARI!$C$2:$C$5000)-ROW(ESITI_QUESTIONARI!$C$2)+1)/((ESITI_QUESTIONARI!$C$2:$C$5000&lt;&gt;"")*(COUNTIF($B$1:B134,ESITI_QUESTIONARI!$C$2:$C$5000)=0)),1)),"")</f>
        <v/>
      </c>
      <c r="C135" t="str">
        <f>IF(tbl_corsi[[#This Row],[TITOLO_INTERVENTO]]&lt;&gt;"",COUNTIF(ESITI_QUESTIONARI!C:C,tbl_corsi[[#This Row],[TITOLO_INTERVENTO]]),"")</f>
        <v/>
      </c>
      <c r="D13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6" spans="1:4" x14ac:dyDescent="0.3">
      <c r="A136" s="13"/>
      <c r="B136" s="13" t="str" cm="1">
        <f t="array" ref="B136">IFERROR(INDEX(ESITI_QUESTIONARI!$C$2:$C$5000,_xlfn.AGGREGATE(15,6,(ROW(ESITI_QUESTIONARI!$C$2:$C$5000)-ROW(ESITI_QUESTIONARI!$C$2)+1)/((ESITI_QUESTIONARI!$C$2:$C$5000&lt;&gt;"")*(COUNTIF($B$1:B135,ESITI_QUESTIONARI!$C$2:$C$5000)=0)),1)),"")</f>
        <v/>
      </c>
      <c r="C136" t="str">
        <f>IF(tbl_corsi[[#This Row],[TITOLO_INTERVENTO]]&lt;&gt;"",COUNTIF(ESITI_QUESTIONARI!C:C,tbl_corsi[[#This Row],[TITOLO_INTERVENTO]]),"")</f>
        <v/>
      </c>
      <c r="D13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7" spans="1:4" x14ac:dyDescent="0.3">
      <c r="A137" s="13"/>
      <c r="B137" s="13" t="str" cm="1">
        <f t="array" ref="B137">IFERROR(INDEX(ESITI_QUESTIONARI!$C$2:$C$5000,_xlfn.AGGREGATE(15,6,(ROW(ESITI_QUESTIONARI!$C$2:$C$5000)-ROW(ESITI_QUESTIONARI!$C$2)+1)/((ESITI_QUESTIONARI!$C$2:$C$5000&lt;&gt;"")*(COUNTIF($B$1:B136,ESITI_QUESTIONARI!$C$2:$C$5000)=0)),1)),"")</f>
        <v/>
      </c>
      <c r="C137" t="str">
        <f>IF(tbl_corsi[[#This Row],[TITOLO_INTERVENTO]]&lt;&gt;"",COUNTIF(ESITI_QUESTIONARI!C:C,tbl_corsi[[#This Row],[TITOLO_INTERVENTO]]),"")</f>
        <v/>
      </c>
      <c r="D13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8" spans="1:4" x14ac:dyDescent="0.3">
      <c r="A138" s="13"/>
      <c r="B138" s="13" t="str" cm="1">
        <f t="array" ref="B138">IFERROR(INDEX(ESITI_QUESTIONARI!$C$2:$C$5000,_xlfn.AGGREGATE(15,6,(ROW(ESITI_QUESTIONARI!$C$2:$C$5000)-ROW(ESITI_QUESTIONARI!$C$2)+1)/((ESITI_QUESTIONARI!$C$2:$C$5000&lt;&gt;"")*(COUNTIF($B$1:B137,ESITI_QUESTIONARI!$C$2:$C$5000)=0)),1)),"")</f>
        <v/>
      </c>
      <c r="C138" t="str">
        <f>IF(tbl_corsi[[#This Row],[TITOLO_INTERVENTO]]&lt;&gt;"",COUNTIF(ESITI_QUESTIONARI!C:C,tbl_corsi[[#This Row],[TITOLO_INTERVENTO]]),"")</f>
        <v/>
      </c>
      <c r="D13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39" spans="1:4" x14ac:dyDescent="0.3">
      <c r="A139" s="13"/>
      <c r="B139" s="13" t="str" cm="1">
        <f t="array" ref="B139">IFERROR(INDEX(ESITI_QUESTIONARI!$C$2:$C$5000,_xlfn.AGGREGATE(15,6,(ROW(ESITI_QUESTIONARI!$C$2:$C$5000)-ROW(ESITI_QUESTIONARI!$C$2)+1)/((ESITI_QUESTIONARI!$C$2:$C$5000&lt;&gt;"")*(COUNTIF($B$1:B138,ESITI_QUESTIONARI!$C$2:$C$5000)=0)),1)),"")</f>
        <v/>
      </c>
      <c r="C139" t="str">
        <f>IF(tbl_corsi[[#This Row],[TITOLO_INTERVENTO]]&lt;&gt;"",COUNTIF(ESITI_QUESTIONARI!C:C,tbl_corsi[[#This Row],[TITOLO_INTERVENTO]]),"")</f>
        <v/>
      </c>
      <c r="D13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0" spans="1:4" x14ac:dyDescent="0.3">
      <c r="A140" s="13"/>
      <c r="B140" s="13" t="str" cm="1">
        <f t="array" ref="B140">IFERROR(INDEX(ESITI_QUESTIONARI!$C$2:$C$5000,_xlfn.AGGREGATE(15,6,(ROW(ESITI_QUESTIONARI!$C$2:$C$5000)-ROW(ESITI_QUESTIONARI!$C$2)+1)/((ESITI_QUESTIONARI!$C$2:$C$5000&lt;&gt;"")*(COUNTIF($B$1:B139,ESITI_QUESTIONARI!$C$2:$C$5000)=0)),1)),"")</f>
        <v/>
      </c>
      <c r="C140" t="str">
        <f>IF(tbl_corsi[[#This Row],[TITOLO_INTERVENTO]]&lt;&gt;"",COUNTIF(ESITI_QUESTIONARI!C:C,tbl_corsi[[#This Row],[TITOLO_INTERVENTO]]),"")</f>
        <v/>
      </c>
      <c r="D14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1" spans="1:4" x14ac:dyDescent="0.3">
      <c r="A141" s="13"/>
      <c r="B141" s="13" t="str" cm="1">
        <f t="array" ref="B141">IFERROR(INDEX(ESITI_QUESTIONARI!$C$2:$C$5000,_xlfn.AGGREGATE(15,6,(ROW(ESITI_QUESTIONARI!$C$2:$C$5000)-ROW(ESITI_QUESTIONARI!$C$2)+1)/((ESITI_QUESTIONARI!$C$2:$C$5000&lt;&gt;"")*(COUNTIF($B$1:B140,ESITI_QUESTIONARI!$C$2:$C$5000)=0)),1)),"")</f>
        <v/>
      </c>
      <c r="C141" t="str">
        <f>IF(tbl_corsi[[#This Row],[TITOLO_INTERVENTO]]&lt;&gt;"",COUNTIF(ESITI_QUESTIONARI!C:C,tbl_corsi[[#This Row],[TITOLO_INTERVENTO]]),"")</f>
        <v/>
      </c>
      <c r="D14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2" spans="1:4" x14ac:dyDescent="0.3">
      <c r="A142" s="13"/>
      <c r="B142" s="13" t="str" cm="1">
        <f t="array" ref="B142">IFERROR(INDEX(ESITI_QUESTIONARI!$C$2:$C$5000,_xlfn.AGGREGATE(15,6,(ROW(ESITI_QUESTIONARI!$C$2:$C$5000)-ROW(ESITI_QUESTIONARI!$C$2)+1)/((ESITI_QUESTIONARI!$C$2:$C$5000&lt;&gt;"")*(COUNTIF($B$1:B141,ESITI_QUESTIONARI!$C$2:$C$5000)=0)),1)),"")</f>
        <v/>
      </c>
      <c r="C142" t="str">
        <f>IF(tbl_corsi[[#This Row],[TITOLO_INTERVENTO]]&lt;&gt;"",COUNTIF(ESITI_QUESTIONARI!C:C,tbl_corsi[[#This Row],[TITOLO_INTERVENTO]]),"")</f>
        <v/>
      </c>
      <c r="D14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3" spans="1:4" x14ac:dyDescent="0.3">
      <c r="A143" s="13"/>
      <c r="B143" s="13" t="str" cm="1">
        <f t="array" ref="B143">IFERROR(INDEX(ESITI_QUESTIONARI!$C$2:$C$5000,_xlfn.AGGREGATE(15,6,(ROW(ESITI_QUESTIONARI!$C$2:$C$5000)-ROW(ESITI_QUESTIONARI!$C$2)+1)/((ESITI_QUESTIONARI!$C$2:$C$5000&lt;&gt;"")*(COUNTIF($B$1:B142,ESITI_QUESTIONARI!$C$2:$C$5000)=0)),1)),"")</f>
        <v/>
      </c>
      <c r="C143" t="str">
        <f>IF(tbl_corsi[[#This Row],[TITOLO_INTERVENTO]]&lt;&gt;"",COUNTIF(ESITI_QUESTIONARI!C:C,tbl_corsi[[#This Row],[TITOLO_INTERVENTO]]),"")</f>
        <v/>
      </c>
      <c r="D14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4" spans="1:4" x14ac:dyDescent="0.3">
      <c r="A144" s="13"/>
      <c r="B144" s="13" t="str" cm="1">
        <f t="array" ref="B144">IFERROR(INDEX(ESITI_QUESTIONARI!$C$2:$C$5000,_xlfn.AGGREGATE(15,6,(ROW(ESITI_QUESTIONARI!$C$2:$C$5000)-ROW(ESITI_QUESTIONARI!$C$2)+1)/((ESITI_QUESTIONARI!$C$2:$C$5000&lt;&gt;"")*(COUNTIF($B$1:B143,ESITI_QUESTIONARI!$C$2:$C$5000)=0)),1)),"")</f>
        <v/>
      </c>
      <c r="C144" t="str">
        <f>IF(tbl_corsi[[#This Row],[TITOLO_INTERVENTO]]&lt;&gt;"",COUNTIF(ESITI_QUESTIONARI!C:C,tbl_corsi[[#This Row],[TITOLO_INTERVENTO]]),"")</f>
        <v/>
      </c>
      <c r="D14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5" spans="1:4" x14ac:dyDescent="0.3">
      <c r="A145" s="13"/>
      <c r="B145" s="13" t="str" cm="1">
        <f t="array" ref="B145">IFERROR(INDEX(ESITI_QUESTIONARI!$C$2:$C$5000,_xlfn.AGGREGATE(15,6,(ROW(ESITI_QUESTIONARI!$C$2:$C$5000)-ROW(ESITI_QUESTIONARI!$C$2)+1)/((ESITI_QUESTIONARI!$C$2:$C$5000&lt;&gt;"")*(COUNTIF($B$1:B144,ESITI_QUESTIONARI!$C$2:$C$5000)=0)),1)),"")</f>
        <v/>
      </c>
      <c r="C145" t="str">
        <f>IF(tbl_corsi[[#This Row],[TITOLO_INTERVENTO]]&lt;&gt;"",COUNTIF(ESITI_QUESTIONARI!C:C,tbl_corsi[[#This Row],[TITOLO_INTERVENTO]]),"")</f>
        <v/>
      </c>
      <c r="D14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6" spans="1:4" x14ac:dyDescent="0.3">
      <c r="A146" s="13"/>
      <c r="B146" s="13" t="str" cm="1">
        <f t="array" ref="B146">IFERROR(INDEX(ESITI_QUESTIONARI!$C$2:$C$5000,_xlfn.AGGREGATE(15,6,(ROW(ESITI_QUESTIONARI!$C$2:$C$5000)-ROW(ESITI_QUESTIONARI!$C$2)+1)/((ESITI_QUESTIONARI!$C$2:$C$5000&lt;&gt;"")*(COUNTIF($B$1:B145,ESITI_QUESTIONARI!$C$2:$C$5000)=0)),1)),"")</f>
        <v/>
      </c>
      <c r="C146" t="str">
        <f>IF(tbl_corsi[[#This Row],[TITOLO_INTERVENTO]]&lt;&gt;"",COUNTIF(ESITI_QUESTIONARI!C:C,tbl_corsi[[#This Row],[TITOLO_INTERVENTO]]),"")</f>
        <v/>
      </c>
      <c r="D14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7" spans="1:4" x14ac:dyDescent="0.3">
      <c r="A147" s="13"/>
      <c r="B147" s="13" t="str" cm="1">
        <f t="array" ref="B147">IFERROR(INDEX(ESITI_QUESTIONARI!$C$2:$C$5000,_xlfn.AGGREGATE(15,6,(ROW(ESITI_QUESTIONARI!$C$2:$C$5000)-ROW(ESITI_QUESTIONARI!$C$2)+1)/((ESITI_QUESTIONARI!$C$2:$C$5000&lt;&gt;"")*(COUNTIF($B$1:B146,ESITI_QUESTIONARI!$C$2:$C$5000)=0)),1)),"")</f>
        <v/>
      </c>
      <c r="C147" t="str">
        <f>IF(tbl_corsi[[#This Row],[TITOLO_INTERVENTO]]&lt;&gt;"",COUNTIF(ESITI_QUESTIONARI!C:C,tbl_corsi[[#This Row],[TITOLO_INTERVENTO]]),"")</f>
        <v/>
      </c>
      <c r="D14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8" spans="1:4" x14ac:dyDescent="0.3">
      <c r="A148" s="13"/>
      <c r="B148" s="13" t="str" cm="1">
        <f t="array" ref="B148">IFERROR(INDEX(ESITI_QUESTIONARI!$C$2:$C$5000,_xlfn.AGGREGATE(15,6,(ROW(ESITI_QUESTIONARI!$C$2:$C$5000)-ROW(ESITI_QUESTIONARI!$C$2)+1)/((ESITI_QUESTIONARI!$C$2:$C$5000&lt;&gt;"")*(COUNTIF($B$1:B147,ESITI_QUESTIONARI!$C$2:$C$5000)=0)),1)),"")</f>
        <v/>
      </c>
      <c r="C148" t="str">
        <f>IF(tbl_corsi[[#This Row],[TITOLO_INTERVENTO]]&lt;&gt;"",COUNTIF(ESITI_QUESTIONARI!C:C,tbl_corsi[[#This Row],[TITOLO_INTERVENTO]]),"")</f>
        <v/>
      </c>
      <c r="D14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49" spans="1:4" x14ac:dyDescent="0.3">
      <c r="A149" s="13"/>
      <c r="B149" s="13" t="str" cm="1">
        <f t="array" ref="B149">IFERROR(INDEX(ESITI_QUESTIONARI!$C$2:$C$5000,_xlfn.AGGREGATE(15,6,(ROW(ESITI_QUESTIONARI!$C$2:$C$5000)-ROW(ESITI_QUESTIONARI!$C$2)+1)/((ESITI_QUESTIONARI!$C$2:$C$5000&lt;&gt;"")*(COUNTIF($B$1:B148,ESITI_QUESTIONARI!$C$2:$C$5000)=0)),1)),"")</f>
        <v/>
      </c>
      <c r="C149" t="str">
        <f>IF(tbl_corsi[[#This Row],[TITOLO_INTERVENTO]]&lt;&gt;"",COUNTIF(ESITI_QUESTIONARI!C:C,tbl_corsi[[#This Row],[TITOLO_INTERVENTO]]),"")</f>
        <v/>
      </c>
      <c r="D14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0" spans="1:4" x14ac:dyDescent="0.3">
      <c r="A150" s="13"/>
      <c r="B150" s="13" t="str" cm="1">
        <f t="array" ref="B150">IFERROR(INDEX(ESITI_QUESTIONARI!$C$2:$C$5000,_xlfn.AGGREGATE(15,6,(ROW(ESITI_QUESTIONARI!$C$2:$C$5000)-ROW(ESITI_QUESTIONARI!$C$2)+1)/((ESITI_QUESTIONARI!$C$2:$C$5000&lt;&gt;"")*(COUNTIF($B$1:B149,ESITI_QUESTIONARI!$C$2:$C$5000)=0)),1)),"")</f>
        <v/>
      </c>
      <c r="C150" t="str">
        <f>IF(tbl_corsi[[#This Row],[TITOLO_INTERVENTO]]&lt;&gt;"",COUNTIF(ESITI_QUESTIONARI!C:C,tbl_corsi[[#This Row],[TITOLO_INTERVENTO]]),"")</f>
        <v/>
      </c>
      <c r="D15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1" spans="1:4" x14ac:dyDescent="0.3">
      <c r="A151" s="13"/>
      <c r="B151" s="13" t="str" cm="1">
        <f t="array" ref="B151">IFERROR(INDEX(ESITI_QUESTIONARI!$C$2:$C$5000,_xlfn.AGGREGATE(15,6,(ROW(ESITI_QUESTIONARI!$C$2:$C$5000)-ROW(ESITI_QUESTIONARI!$C$2)+1)/((ESITI_QUESTIONARI!$C$2:$C$5000&lt;&gt;"")*(COUNTIF($B$1:B150,ESITI_QUESTIONARI!$C$2:$C$5000)=0)),1)),"")</f>
        <v/>
      </c>
      <c r="C151" t="str">
        <f>IF(tbl_corsi[[#This Row],[TITOLO_INTERVENTO]]&lt;&gt;"",COUNTIF(ESITI_QUESTIONARI!C:C,tbl_corsi[[#This Row],[TITOLO_INTERVENTO]]),"")</f>
        <v/>
      </c>
      <c r="D15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2" spans="1:4" x14ac:dyDescent="0.3">
      <c r="A152" s="13"/>
      <c r="B152" s="13" t="str" cm="1">
        <f t="array" ref="B152">IFERROR(INDEX(ESITI_QUESTIONARI!$C$2:$C$5000,_xlfn.AGGREGATE(15,6,(ROW(ESITI_QUESTIONARI!$C$2:$C$5000)-ROW(ESITI_QUESTIONARI!$C$2)+1)/((ESITI_QUESTIONARI!$C$2:$C$5000&lt;&gt;"")*(COUNTIF($B$1:B151,ESITI_QUESTIONARI!$C$2:$C$5000)=0)),1)),"")</f>
        <v/>
      </c>
      <c r="C152" t="str">
        <f>IF(tbl_corsi[[#This Row],[TITOLO_INTERVENTO]]&lt;&gt;"",COUNTIF(ESITI_QUESTIONARI!C:C,tbl_corsi[[#This Row],[TITOLO_INTERVENTO]]),"")</f>
        <v/>
      </c>
      <c r="D15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3" spans="1:4" x14ac:dyDescent="0.3">
      <c r="A153" s="13"/>
      <c r="B153" s="13" t="str" cm="1">
        <f t="array" ref="B153">IFERROR(INDEX(ESITI_QUESTIONARI!$C$2:$C$5000,_xlfn.AGGREGATE(15,6,(ROW(ESITI_QUESTIONARI!$C$2:$C$5000)-ROW(ESITI_QUESTIONARI!$C$2)+1)/((ESITI_QUESTIONARI!$C$2:$C$5000&lt;&gt;"")*(COUNTIF($B$1:B152,ESITI_QUESTIONARI!$C$2:$C$5000)=0)),1)),"")</f>
        <v/>
      </c>
      <c r="C153" t="str">
        <f>IF(tbl_corsi[[#This Row],[TITOLO_INTERVENTO]]&lt;&gt;"",COUNTIF(ESITI_QUESTIONARI!C:C,tbl_corsi[[#This Row],[TITOLO_INTERVENTO]]),"")</f>
        <v/>
      </c>
      <c r="D15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4" spans="1:4" x14ac:dyDescent="0.3">
      <c r="A154" s="13"/>
      <c r="B154" s="13" t="str" cm="1">
        <f t="array" ref="B154">IFERROR(INDEX(ESITI_QUESTIONARI!$C$2:$C$5000,_xlfn.AGGREGATE(15,6,(ROW(ESITI_QUESTIONARI!$C$2:$C$5000)-ROW(ESITI_QUESTIONARI!$C$2)+1)/((ESITI_QUESTIONARI!$C$2:$C$5000&lt;&gt;"")*(COUNTIF($B$1:B153,ESITI_QUESTIONARI!$C$2:$C$5000)=0)),1)),"")</f>
        <v/>
      </c>
      <c r="C154" t="str">
        <f>IF(tbl_corsi[[#This Row],[TITOLO_INTERVENTO]]&lt;&gt;"",COUNTIF(ESITI_QUESTIONARI!C:C,tbl_corsi[[#This Row],[TITOLO_INTERVENTO]]),"")</f>
        <v/>
      </c>
      <c r="D15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5" spans="1:4" x14ac:dyDescent="0.3">
      <c r="A155" s="13"/>
      <c r="B155" s="13" t="str" cm="1">
        <f t="array" ref="B155">IFERROR(INDEX(ESITI_QUESTIONARI!$C$2:$C$5000,_xlfn.AGGREGATE(15,6,(ROW(ESITI_QUESTIONARI!$C$2:$C$5000)-ROW(ESITI_QUESTIONARI!$C$2)+1)/((ESITI_QUESTIONARI!$C$2:$C$5000&lt;&gt;"")*(COUNTIF($B$1:B154,ESITI_QUESTIONARI!$C$2:$C$5000)=0)),1)),"")</f>
        <v/>
      </c>
      <c r="C155" t="str">
        <f>IF(tbl_corsi[[#This Row],[TITOLO_INTERVENTO]]&lt;&gt;"",COUNTIF(ESITI_QUESTIONARI!C:C,tbl_corsi[[#This Row],[TITOLO_INTERVENTO]]),"")</f>
        <v/>
      </c>
      <c r="D15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6" spans="1:4" x14ac:dyDescent="0.3">
      <c r="A156" s="13"/>
      <c r="B156" s="13" t="str" cm="1">
        <f t="array" ref="B156">IFERROR(INDEX(ESITI_QUESTIONARI!$C$2:$C$5000,_xlfn.AGGREGATE(15,6,(ROW(ESITI_QUESTIONARI!$C$2:$C$5000)-ROW(ESITI_QUESTIONARI!$C$2)+1)/((ESITI_QUESTIONARI!$C$2:$C$5000&lt;&gt;"")*(COUNTIF($B$1:B155,ESITI_QUESTIONARI!$C$2:$C$5000)=0)),1)),"")</f>
        <v/>
      </c>
      <c r="C156" t="str">
        <f>IF(tbl_corsi[[#This Row],[TITOLO_INTERVENTO]]&lt;&gt;"",COUNTIF(ESITI_QUESTIONARI!C:C,tbl_corsi[[#This Row],[TITOLO_INTERVENTO]]),"")</f>
        <v/>
      </c>
      <c r="D15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7" spans="1:4" x14ac:dyDescent="0.3">
      <c r="A157" s="13"/>
      <c r="B157" s="13" t="str" cm="1">
        <f t="array" ref="B157">IFERROR(INDEX(ESITI_QUESTIONARI!$C$2:$C$5000,_xlfn.AGGREGATE(15,6,(ROW(ESITI_QUESTIONARI!$C$2:$C$5000)-ROW(ESITI_QUESTIONARI!$C$2)+1)/((ESITI_QUESTIONARI!$C$2:$C$5000&lt;&gt;"")*(COUNTIF($B$1:B156,ESITI_QUESTIONARI!$C$2:$C$5000)=0)),1)),"")</f>
        <v/>
      </c>
      <c r="C157" t="str">
        <f>IF(tbl_corsi[[#This Row],[TITOLO_INTERVENTO]]&lt;&gt;"",COUNTIF(ESITI_QUESTIONARI!C:C,tbl_corsi[[#This Row],[TITOLO_INTERVENTO]]),"")</f>
        <v/>
      </c>
      <c r="D15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8" spans="1:4" x14ac:dyDescent="0.3">
      <c r="A158" s="13"/>
      <c r="B158" s="13" t="str" cm="1">
        <f t="array" ref="B158">IFERROR(INDEX(ESITI_QUESTIONARI!$C$2:$C$5000,_xlfn.AGGREGATE(15,6,(ROW(ESITI_QUESTIONARI!$C$2:$C$5000)-ROW(ESITI_QUESTIONARI!$C$2)+1)/((ESITI_QUESTIONARI!$C$2:$C$5000&lt;&gt;"")*(COUNTIF($B$1:B157,ESITI_QUESTIONARI!$C$2:$C$5000)=0)),1)),"")</f>
        <v/>
      </c>
      <c r="C158" t="str">
        <f>IF(tbl_corsi[[#This Row],[TITOLO_INTERVENTO]]&lt;&gt;"",COUNTIF(ESITI_QUESTIONARI!C:C,tbl_corsi[[#This Row],[TITOLO_INTERVENTO]]),"")</f>
        <v/>
      </c>
      <c r="D15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59" spans="1:4" x14ac:dyDescent="0.3">
      <c r="A159" s="13"/>
      <c r="B159" s="13" t="str" cm="1">
        <f t="array" ref="B159">IFERROR(INDEX(ESITI_QUESTIONARI!$C$2:$C$5000,_xlfn.AGGREGATE(15,6,(ROW(ESITI_QUESTIONARI!$C$2:$C$5000)-ROW(ESITI_QUESTIONARI!$C$2)+1)/((ESITI_QUESTIONARI!$C$2:$C$5000&lt;&gt;"")*(COUNTIF($B$1:B158,ESITI_QUESTIONARI!$C$2:$C$5000)=0)),1)),"")</f>
        <v/>
      </c>
      <c r="C159" t="str">
        <f>IF(tbl_corsi[[#This Row],[TITOLO_INTERVENTO]]&lt;&gt;"",COUNTIF(ESITI_QUESTIONARI!C:C,tbl_corsi[[#This Row],[TITOLO_INTERVENTO]]),"")</f>
        <v/>
      </c>
      <c r="D15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0" spans="1:4" x14ac:dyDescent="0.3">
      <c r="A160" s="13"/>
      <c r="B160" s="13" t="str" cm="1">
        <f t="array" ref="B160">IFERROR(INDEX(ESITI_QUESTIONARI!$C$2:$C$5000,_xlfn.AGGREGATE(15,6,(ROW(ESITI_QUESTIONARI!$C$2:$C$5000)-ROW(ESITI_QUESTIONARI!$C$2)+1)/((ESITI_QUESTIONARI!$C$2:$C$5000&lt;&gt;"")*(COUNTIF($B$1:B159,ESITI_QUESTIONARI!$C$2:$C$5000)=0)),1)),"")</f>
        <v/>
      </c>
      <c r="C160" t="str">
        <f>IF(tbl_corsi[[#This Row],[TITOLO_INTERVENTO]]&lt;&gt;"",COUNTIF(ESITI_QUESTIONARI!C:C,tbl_corsi[[#This Row],[TITOLO_INTERVENTO]]),"")</f>
        <v/>
      </c>
      <c r="D16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1" spans="1:4" x14ac:dyDescent="0.3">
      <c r="A161" s="13"/>
      <c r="B161" s="13" t="str" cm="1">
        <f t="array" ref="B161">IFERROR(INDEX(ESITI_QUESTIONARI!$C$2:$C$5000,_xlfn.AGGREGATE(15,6,(ROW(ESITI_QUESTIONARI!$C$2:$C$5000)-ROW(ESITI_QUESTIONARI!$C$2)+1)/((ESITI_QUESTIONARI!$C$2:$C$5000&lt;&gt;"")*(COUNTIF($B$1:B160,ESITI_QUESTIONARI!$C$2:$C$5000)=0)),1)),"")</f>
        <v/>
      </c>
      <c r="C161" t="str">
        <f>IF(tbl_corsi[[#This Row],[TITOLO_INTERVENTO]]&lt;&gt;"",COUNTIF(ESITI_QUESTIONARI!C:C,tbl_corsi[[#This Row],[TITOLO_INTERVENTO]]),"")</f>
        <v/>
      </c>
      <c r="D16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2" spans="1:4" x14ac:dyDescent="0.3">
      <c r="A162" s="13"/>
      <c r="B162" s="13" t="str" cm="1">
        <f t="array" ref="B162">IFERROR(INDEX(ESITI_QUESTIONARI!$C$2:$C$5000,_xlfn.AGGREGATE(15,6,(ROW(ESITI_QUESTIONARI!$C$2:$C$5000)-ROW(ESITI_QUESTIONARI!$C$2)+1)/((ESITI_QUESTIONARI!$C$2:$C$5000&lt;&gt;"")*(COUNTIF($B$1:B161,ESITI_QUESTIONARI!$C$2:$C$5000)=0)),1)),"")</f>
        <v/>
      </c>
      <c r="C162" t="str">
        <f>IF(tbl_corsi[[#This Row],[TITOLO_INTERVENTO]]&lt;&gt;"",COUNTIF(ESITI_QUESTIONARI!C:C,tbl_corsi[[#This Row],[TITOLO_INTERVENTO]]),"")</f>
        <v/>
      </c>
      <c r="D16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3" spans="1:4" x14ac:dyDescent="0.3">
      <c r="A163" s="13"/>
      <c r="B163" s="13" t="str" cm="1">
        <f t="array" ref="B163">IFERROR(INDEX(ESITI_QUESTIONARI!$C$2:$C$5000,_xlfn.AGGREGATE(15,6,(ROW(ESITI_QUESTIONARI!$C$2:$C$5000)-ROW(ESITI_QUESTIONARI!$C$2)+1)/((ESITI_QUESTIONARI!$C$2:$C$5000&lt;&gt;"")*(COUNTIF($B$1:B162,ESITI_QUESTIONARI!$C$2:$C$5000)=0)),1)),"")</f>
        <v/>
      </c>
      <c r="C163" t="str">
        <f>IF(tbl_corsi[[#This Row],[TITOLO_INTERVENTO]]&lt;&gt;"",COUNTIF(ESITI_QUESTIONARI!C:C,tbl_corsi[[#This Row],[TITOLO_INTERVENTO]]),"")</f>
        <v/>
      </c>
      <c r="D16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4" spans="1:4" x14ac:dyDescent="0.3">
      <c r="A164" s="13"/>
      <c r="B164" s="13" t="str" cm="1">
        <f t="array" ref="B164">IFERROR(INDEX(ESITI_QUESTIONARI!$C$2:$C$5000,_xlfn.AGGREGATE(15,6,(ROW(ESITI_QUESTIONARI!$C$2:$C$5000)-ROW(ESITI_QUESTIONARI!$C$2)+1)/((ESITI_QUESTIONARI!$C$2:$C$5000&lt;&gt;"")*(COUNTIF($B$1:B163,ESITI_QUESTIONARI!$C$2:$C$5000)=0)),1)),"")</f>
        <v/>
      </c>
      <c r="C164" t="str">
        <f>IF(tbl_corsi[[#This Row],[TITOLO_INTERVENTO]]&lt;&gt;"",COUNTIF(ESITI_QUESTIONARI!C:C,tbl_corsi[[#This Row],[TITOLO_INTERVENTO]]),"")</f>
        <v/>
      </c>
      <c r="D16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5" spans="1:4" x14ac:dyDescent="0.3">
      <c r="A165" s="13"/>
      <c r="B165" s="13" t="str" cm="1">
        <f t="array" ref="B165">IFERROR(INDEX(ESITI_QUESTIONARI!$C$2:$C$5000,_xlfn.AGGREGATE(15,6,(ROW(ESITI_QUESTIONARI!$C$2:$C$5000)-ROW(ESITI_QUESTIONARI!$C$2)+1)/((ESITI_QUESTIONARI!$C$2:$C$5000&lt;&gt;"")*(COUNTIF($B$1:B164,ESITI_QUESTIONARI!$C$2:$C$5000)=0)),1)),"")</f>
        <v/>
      </c>
      <c r="C165" t="str">
        <f>IF(tbl_corsi[[#This Row],[TITOLO_INTERVENTO]]&lt;&gt;"",COUNTIF(ESITI_QUESTIONARI!C:C,tbl_corsi[[#This Row],[TITOLO_INTERVENTO]]),"")</f>
        <v/>
      </c>
      <c r="D16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6" spans="1:4" x14ac:dyDescent="0.3">
      <c r="A166" s="13"/>
      <c r="B166" s="13" t="str" cm="1">
        <f t="array" ref="B166">IFERROR(INDEX(ESITI_QUESTIONARI!$C$2:$C$5000,_xlfn.AGGREGATE(15,6,(ROW(ESITI_QUESTIONARI!$C$2:$C$5000)-ROW(ESITI_QUESTIONARI!$C$2)+1)/((ESITI_QUESTIONARI!$C$2:$C$5000&lt;&gt;"")*(COUNTIF($B$1:B165,ESITI_QUESTIONARI!$C$2:$C$5000)=0)),1)),"")</f>
        <v/>
      </c>
      <c r="C166" t="str">
        <f>IF(tbl_corsi[[#This Row],[TITOLO_INTERVENTO]]&lt;&gt;"",COUNTIF(ESITI_QUESTIONARI!C:C,tbl_corsi[[#This Row],[TITOLO_INTERVENTO]]),"")</f>
        <v/>
      </c>
      <c r="D16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7" spans="1:4" x14ac:dyDescent="0.3">
      <c r="A167" s="13"/>
      <c r="B167" s="13" t="str" cm="1">
        <f t="array" ref="B167">IFERROR(INDEX(ESITI_QUESTIONARI!$C$2:$C$5000,_xlfn.AGGREGATE(15,6,(ROW(ESITI_QUESTIONARI!$C$2:$C$5000)-ROW(ESITI_QUESTIONARI!$C$2)+1)/((ESITI_QUESTIONARI!$C$2:$C$5000&lt;&gt;"")*(COUNTIF($B$1:B166,ESITI_QUESTIONARI!$C$2:$C$5000)=0)),1)),"")</f>
        <v/>
      </c>
      <c r="C167" t="str">
        <f>IF(tbl_corsi[[#This Row],[TITOLO_INTERVENTO]]&lt;&gt;"",COUNTIF(ESITI_QUESTIONARI!C:C,tbl_corsi[[#This Row],[TITOLO_INTERVENTO]]),"")</f>
        <v/>
      </c>
      <c r="D16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8" spans="1:4" x14ac:dyDescent="0.3">
      <c r="A168" s="13"/>
      <c r="B168" s="13" t="str" cm="1">
        <f t="array" ref="B168">IFERROR(INDEX(ESITI_QUESTIONARI!$C$2:$C$5000,_xlfn.AGGREGATE(15,6,(ROW(ESITI_QUESTIONARI!$C$2:$C$5000)-ROW(ESITI_QUESTIONARI!$C$2)+1)/((ESITI_QUESTIONARI!$C$2:$C$5000&lt;&gt;"")*(COUNTIF($B$1:B167,ESITI_QUESTIONARI!$C$2:$C$5000)=0)),1)),"")</f>
        <v/>
      </c>
      <c r="C168" t="str">
        <f>IF(tbl_corsi[[#This Row],[TITOLO_INTERVENTO]]&lt;&gt;"",COUNTIF(ESITI_QUESTIONARI!C:C,tbl_corsi[[#This Row],[TITOLO_INTERVENTO]]),"")</f>
        <v/>
      </c>
      <c r="D16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69" spans="1:4" x14ac:dyDescent="0.3">
      <c r="A169" s="13"/>
      <c r="B169" s="13" t="str" cm="1">
        <f t="array" ref="B169">IFERROR(INDEX(ESITI_QUESTIONARI!$C$2:$C$5000,_xlfn.AGGREGATE(15,6,(ROW(ESITI_QUESTIONARI!$C$2:$C$5000)-ROW(ESITI_QUESTIONARI!$C$2)+1)/((ESITI_QUESTIONARI!$C$2:$C$5000&lt;&gt;"")*(COUNTIF($B$1:B168,ESITI_QUESTIONARI!$C$2:$C$5000)=0)),1)),"")</f>
        <v/>
      </c>
      <c r="C169" t="str">
        <f>IF(tbl_corsi[[#This Row],[TITOLO_INTERVENTO]]&lt;&gt;"",COUNTIF(ESITI_QUESTIONARI!C:C,tbl_corsi[[#This Row],[TITOLO_INTERVENTO]]),"")</f>
        <v/>
      </c>
      <c r="D16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0" spans="1:4" x14ac:dyDescent="0.3">
      <c r="A170" s="13"/>
      <c r="B170" s="13" t="str" cm="1">
        <f t="array" ref="B170">IFERROR(INDEX(ESITI_QUESTIONARI!$C$2:$C$5000,_xlfn.AGGREGATE(15,6,(ROW(ESITI_QUESTIONARI!$C$2:$C$5000)-ROW(ESITI_QUESTIONARI!$C$2)+1)/((ESITI_QUESTIONARI!$C$2:$C$5000&lt;&gt;"")*(COUNTIF($B$1:B169,ESITI_QUESTIONARI!$C$2:$C$5000)=0)),1)),"")</f>
        <v/>
      </c>
      <c r="C170" t="str">
        <f>IF(tbl_corsi[[#This Row],[TITOLO_INTERVENTO]]&lt;&gt;"",COUNTIF(ESITI_QUESTIONARI!C:C,tbl_corsi[[#This Row],[TITOLO_INTERVENTO]]),"")</f>
        <v/>
      </c>
      <c r="D17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1" spans="1:4" x14ac:dyDescent="0.3">
      <c r="A171" s="13"/>
      <c r="B171" s="13" t="str" cm="1">
        <f t="array" ref="B171">IFERROR(INDEX(ESITI_QUESTIONARI!$C$2:$C$5000,_xlfn.AGGREGATE(15,6,(ROW(ESITI_QUESTIONARI!$C$2:$C$5000)-ROW(ESITI_QUESTIONARI!$C$2)+1)/((ESITI_QUESTIONARI!$C$2:$C$5000&lt;&gt;"")*(COUNTIF($B$1:B170,ESITI_QUESTIONARI!$C$2:$C$5000)=0)),1)),"")</f>
        <v/>
      </c>
      <c r="C171" t="str">
        <f>IF(tbl_corsi[[#This Row],[TITOLO_INTERVENTO]]&lt;&gt;"",COUNTIF(ESITI_QUESTIONARI!C:C,tbl_corsi[[#This Row],[TITOLO_INTERVENTO]]),"")</f>
        <v/>
      </c>
      <c r="D17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2" spans="1:4" x14ac:dyDescent="0.3">
      <c r="A172" s="13"/>
      <c r="B172" s="13" t="str" cm="1">
        <f t="array" ref="B172">IFERROR(INDEX(ESITI_QUESTIONARI!$C$2:$C$5000,_xlfn.AGGREGATE(15,6,(ROW(ESITI_QUESTIONARI!$C$2:$C$5000)-ROW(ESITI_QUESTIONARI!$C$2)+1)/((ESITI_QUESTIONARI!$C$2:$C$5000&lt;&gt;"")*(COUNTIF($B$1:B171,ESITI_QUESTIONARI!$C$2:$C$5000)=0)),1)),"")</f>
        <v/>
      </c>
      <c r="C172" t="str">
        <f>IF(tbl_corsi[[#This Row],[TITOLO_INTERVENTO]]&lt;&gt;"",COUNTIF(ESITI_QUESTIONARI!C:C,tbl_corsi[[#This Row],[TITOLO_INTERVENTO]]),"")</f>
        <v/>
      </c>
      <c r="D17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3" spans="1:4" x14ac:dyDescent="0.3">
      <c r="A173" s="13"/>
      <c r="B173" s="13" t="str" cm="1">
        <f t="array" ref="B173">IFERROR(INDEX(ESITI_QUESTIONARI!$C$2:$C$5000,_xlfn.AGGREGATE(15,6,(ROW(ESITI_QUESTIONARI!$C$2:$C$5000)-ROW(ESITI_QUESTIONARI!$C$2)+1)/((ESITI_QUESTIONARI!$C$2:$C$5000&lt;&gt;"")*(COUNTIF($B$1:B172,ESITI_QUESTIONARI!$C$2:$C$5000)=0)),1)),"")</f>
        <v/>
      </c>
      <c r="C173" t="str">
        <f>IF(tbl_corsi[[#This Row],[TITOLO_INTERVENTO]]&lt;&gt;"",COUNTIF(ESITI_QUESTIONARI!C:C,tbl_corsi[[#This Row],[TITOLO_INTERVENTO]]),"")</f>
        <v/>
      </c>
      <c r="D17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4" spans="1:4" x14ac:dyDescent="0.3">
      <c r="A174" s="13"/>
      <c r="B174" s="13" t="str" cm="1">
        <f t="array" ref="B174">IFERROR(INDEX(ESITI_QUESTIONARI!$C$2:$C$5000,_xlfn.AGGREGATE(15,6,(ROW(ESITI_QUESTIONARI!$C$2:$C$5000)-ROW(ESITI_QUESTIONARI!$C$2)+1)/((ESITI_QUESTIONARI!$C$2:$C$5000&lt;&gt;"")*(COUNTIF($B$1:B173,ESITI_QUESTIONARI!$C$2:$C$5000)=0)),1)),"")</f>
        <v/>
      </c>
      <c r="C174" t="str">
        <f>IF(tbl_corsi[[#This Row],[TITOLO_INTERVENTO]]&lt;&gt;"",COUNTIF(ESITI_QUESTIONARI!C:C,tbl_corsi[[#This Row],[TITOLO_INTERVENTO]]),"")</f>
        <v/>
      </c>
      <c r="D17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5" spans="1:4" x14ac:dyDescent="0.3">
      <c r="A175" s="13"/>
      <c r="B175" s="13" t="str" cm="1">
        <f t="array" ref="B175">IFERROR(INDEX(ESITI_QUESTIONARI!$C$2:$C$5000,_xlfn.AGGREGATE(15,6,(ROW(ESITI_QUESTIONARI!$C$2:$C$5000)-ROW(ESITI_QUESTIONARI!$C$2)+1)/((ESITI_QUESTIONARI!$C$2:$C$5000&lt;&gt;"")*(COUNTIF($B$1:B174,ESITI_QUESTIONARI!$C$2:$C$5000)=0)),1)),"")</f>
        <v/>
      </c>
      <c r="C175" t="str">
        <f>IF(tbl_corsi[[#This Row],[TITOLO_INTERVENTO]]&lt;&gt;"",COUNTIF(ESITI_QUESTIONARI!C:C,tbl_corsi[[#This Row],[TITOLO_INTERVENTO]]),"")</f>
        <v/>
      </c>
      <c r="D17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6" spans="1:4" x14ac:dyDescent="0.3">
      <c r="A176" s="13"/>
      <c r="B176" s="13" t="str" cm="1">
        <f t="array" ref="B176">IFERROR(INDEX(ESITI_QUESTIONARI!$C$2:$C$5000,_xlfn.AGGREGATE(15,6,(ROW(ESITI_QUESTIONARI!$C$2:$C$5000)-ROW(ESITI_QUESTIONARI!$C$2)+1)/((ESITI_QUESTIONARI!$C$2:$C$5000&lt;&gt;"")*(COUNTIF($B$1:B175,ESITI_QUESTIONARI!$C$2:$C$5000)=0)),1)),"")</f>
        <v/>
      </c>
      <c r="C176" t="str">
        <f>IF(tbl_corsi[[#This Row],[TITOLO_INTERVENTO]]&lt;&gt;"",COUNTIF(ESITI_QUESTIONARI!C:C,tbl_corsi[[#This Row],[TITOLO_INTERVENTO]]),"")</f>
        <v/>
      </c>
      <c r="D17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7" spans="1:4" x14ac:dyDescent="0.3">
      <c r="A177" s="13"/>
      <c r="B177" s="13" t="str" cm="1">
        <f t="array" ref="B177">IFERROR(INDEX(ESITI_QUESTIONARI!$C$2:$C$5000,_xlfn.AGGREGATE(15,6,(ROW(ESITI_QUESTIONARI!$C$2:$C$5000)-ROW(ESITI_QUESTIONARI!$C$2)+1)/((ESITI_QUESTIONARI!$C$2:$C$5000&lt;&gt;"")*(COUNTIF($B$1:B176,ESITI_QUESTIONARI!$C$2:$C$5000)=0)),1)),"")</f>
        <v/>
      </c>
      <c r="C177" t="str">
        <f>IF(tbl_corsi[[#This Row],[TITOLO_INTERVENTO]]&lt;&gt;"",COUNTIF(ESITI_QUESTIONARI!C:C,tbl_corsi[[#This Row],[TITOLO_INTERVENTO]]),"")</f>
        <v/>
      </c>
      <c r="D17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8" spans="1:4" x14ac:dyDescent="0.3">
      <c r="A178" s="13"/>
      <c r="B178" s="13" t="str" cm="1">
        <f t="array" ref="B178">IFERROR(INDEX(ESITI_QUESTIONARI!$C$2:$C$5000,_xlfn.AGGREGATE(15,6,(ROW(ESITI_QUESTIONARI!$C$2:$C$5000)-ROW(ESITI_QUESTIONARI!$C$2)+1)/((ESITI_QUESTIONARI!$C$2:$C$5000&lt;&gt;"")*(COUNTIF($B$1:B177,ESITI_QUESTIONARI!$C$2:$C$5000)=0)),1)),"")</f>
        <v/>
      </c>
      <c r="C178" t="str">
        <f>IF(tbl_corsi[[#This Row],[TITOLO_INTERVENTO]]&lt;&gt;"",COUNTIF(ESITI_QUESTIONARI!C:C,tbl_corsi[[#This Row],[TITOLO_INTERVENTO]]),"")</f>
        <v/>
      </c>
      <c r="D17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79" spans="1:4" x14ac:dyDescent="0.3">
      <c r="A179" s="13"/>
      <c r="B179" s="13" t="str" cm="1">
        <f t="array" ref="B179">IFERROR(INDEX(ESITI_QUESTIONARI!$C$2:$C$5000,_xlfn.AGGREGATE(15,6,(ROW(ESITI_QUESTIONARI!$C$2:$C$5000)-ROW(ESITI_QUESTIONARI!$C$2)+1)/((ESITI_QUESTIONARI!$C$2:$C$5000&lt;&gt;"")*(COUNTIF($B$1:B178,ESITI_QUESTIONARI!$C$2:$C$5000)=0)),1)),"")</f>
        <v/>
      </c>
      <c r="C179" t="str">
        <f>IF(tbl_corsi[[#This Row],[TITOLO_INTERVENTO]]&lt;&gt;"",COUNTIF(ESITI_QUESTIONARI!C:C,tbl_corsi[[#This Row],[TITOLO_INTERVENTO]]),"")</f>
        <v/>
      </c>
      <c r="D17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0" spans="1:4" x14ac:dyDescent="0.3">
      <c r="A180" s="13"/>
      <c r="B180" s="13" t="str" cm="1">
        <f t="array" ref="B180">IFERROR(INDEX(ESITI_QUESTIONARI!$C$2:$C$5000,_xlfn.AGGREGATE(15,6,(ROW(ESITI_QUESTIONARI!$C$2:$C$5000)-ROW(ESITI_QUESTIONARI!$C$2)+1)/((ESITI_QUESTIONARI!$C$2:$C$5000&lt;&gt;"")*(COUNTIF($B$1:B179,ESITI_QUESTIONARI!$C$2:$C$5000)=0)),1)),"")</f>
        <v/>
      </c>
      <c r="C180" t="str">
        <f>IF(tbl_corsi[[#This Row],[TITOLO_INTERVENTO]]&lt;&gt;"",COUNTIF(ESITI_QUESTIONARI!C:C,tbl_corsi[[#This Row],[TITOLO_INTERVENTO]]),"")</f>
        <v/>
      </c>
      <c r="D18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1" spans="1:4" x14ac:dyDescent="0.3">
      <c r="A181" s="13"/>
      <c r="B181" s="13" t="str" cm="1">
        <f t="array" ref="B181">IFERROR(INDEX(ESITI_QUESTIONARI!$C$2:$C$5000,_xlfn.AGGREGATE(15,6,(ROW(ESITI_QUESTIONARI!$C$2:$C$5000)-ROW(ESITI_QUESTIONARI!$C$2)+1)/((ESITI_QUESTIONARI!$C$2:$C$5000&lt;&gt;"")*(COUNTIF($B$1:B180,ESITI_QUESTIONARI!$C$2:$C$5000)=0)),1)),"")</f>
        <v/>
      </c>
      <c r="C181" t="str">
        <f>IF(tbl_corsi[[#This Row],[TITOLO_INTERVENTO]]&lt;&gt;"",COUNTIF(ESITI_QUESTIONARI!C:C,tbl_corsi[[#This Row],[TITOLO_INTERVENTO]]),"")</f>
        <v/>
      </c>
      <c r="D18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2" spans="1:4" x14ac:dyDescent="0.3">
      <c r="A182" s="13"/>
      <c r="B182" s="13" t="str" cm="1">
        <f t="array" ref="B182">IFERROR(INDEX(ESITI_QUESTIONARI!$C$2:$C$5000,_xlfn.AGGREGATE(15,6,(ROW(ESITI_QUESTIONARI!$C$2:$C$5000)-ROW(ESITI_QUESTIONARI!$C$2)+1)/((ESITI_QUESTIONARI!$C$2:$C$5000&lt;&gt;"")*(COUNTIF($B$1:B181,ESITI_QUESTIONARI!$C$2:$C$5000)=0)),1)),"")</f>
        <v/>
      </c>
      <c r="C182" t="str">
        <f>IF(tbl_corsi[[#This Row],[TITOLO_INTERVENTO]]&lt;&gt;"",COUNTIF(ESITI_QUESTIONARI!C:C,tbl_corsi[[#This Row],[TITOLO_INTERVENTO]]),"")</f>
        <v/>
      </c>
      <c r="D18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3" spans="1:4" x14ac:dyDescent="0.3">
      <c r="A183" s="13"/>
      <c r="B183" s="13" t="str" cm="1">
        <f t="array" ref="B183">IFERROR(INDEX(ESITI_QUESTIONARI!$C$2:$C$5000,_xlfn.AGGREGATE(15,6,(ROW(ESITI_QUESTIONARI!$C$2:$C$5000)-ROW(ESITI_QUESTIONARI!$C$2)+1)/((ESITI_QUESTIONARI!$C$2:$C$5000&lt;&gt;"")*(COUNTIF($B$1:B182,ESITI_QUESTIONARI!$C$2:$C$5000)=0)),1)),"")</f>
        <v/>
      </c>
      <c r="C183" t="str">
        <f>IF(tbl_corsi[[#This Row],[TITOLO_INTERVENTO]]&lt;&gt;"",COUNTIF(ESITI_QUESTIONARI!C:C,tbl_corsi[[#This Row],[TITOLO_INTERVENTO]]),"")</f>
        <v/>
      </c>
      <c r="D18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4" spans="1:4" x14ac:dyDescent="0.3">
      <c r="A184" s="13"/>
      <c r="B184" s="13" t="str" cm="1">
        <f t="array" ref="B184">IFERROR(INDEX(ESITI_QUESTIONARI!$C$2:$C$5000,_xlfn.AGGREGATE(15,6,(ROW(ESITI_QUESTIONARI!$C$2:$C$5000)-ROW(ESITI_QUESTIONARI!$C$2)+1)/((ESITI_QUESTIONARI!$C$2:$C$5000&lt;&gt;"")*(COUNTIF($B$1:B183,ESITI_QUESTIONARI!$C$2:$C$5000)=0)),1)),"")</f>
        <v/>
      </c>
      <c r="C184" t="str">
        <f>IF(tbl_corsi[[#This Row],[TITOLO_INTERVENTO]]&lt;&gt;"",COUNTIF(ESITI_QUESTIONARI!C:C,tbl_corsi[[#This Row],[TITOLO_INTERVENTO]]),"")</f>
        <v/>
      </c>
      <c r="D18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5" spans="1:4" x14ac:dyDescent="0.3">
      <c r="A185" s="13"/>
      <c r="B185" s="13" t="str" cm="1">
        <f t="array" ref="B185">IFERROR(INDEX(ESITI_QUESTIONARI!$C$2:$C$5000,_xlfn.AGGREGATE(15,6,(ROW(ESITI_QUESTIONARI!$C$2:$C$5000)-ROW(ESITI_QUESTIONARI!$C$2)+1)/((ESITI_QUESTIONARI!$C$2:$C$5000&lt;&gt;"")*(COUNTIF($B$1:B184,ESITI_QUESTIONARI!$C$2:$C$5000)=0)),1)),"")</f>
        <v/>
      </c>
      <c r="C185" t="str">
        <f>IF(tbl_corsi[[#This Row],[TITOLO_INTERVENTO]]&lt;&gt;"",COUNTIF(ESITI_QUESTIONARI!C:C,tbl_corsi[[#This Row],[TITOLO_INTERVENTO]]),"")</f>
        <v/>
      </c>
      <c r="D18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6" spans="1:4" x14ac:dyDescent="0.3">
      <c r="A186" s="13"/>
      <c r="B186" s="13" t="str" cm="1">
        <f t="array" ref="B186">IFERROR(INDEX(ESITI_QUESTIONARI!$C$2:$C$5000,_xlfn.AGGREGATE(15,6,(ROW(ESITI_QUESTIONARI!$C$2:$C$5000)-ROW(ESITI_QUESTIONARI!$C$2)+1)/((ESITI_QUESTIONARI!$C$2:$C$5000&lt;&gt;"")*(COUNTIF($B$1:B185,ESITI_QUESTIONARI!$C$2:$C$5000)=0)),1)),"")</f>
        <v/>
      </c>
      <c r="C186" t="str">
        <f>IF(tbl_corsi[[#This Row],[TITOLO_INTERVENTO]]&lt;&gt;"",COUNTIF(ESITI_QUESTIONARI!C:C,tbl_corsi[[#This Row],[TITOLO_INTERVENTO]]),"")</f>
        <v/>
      </c>
      <c r="D18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7" spans="1:4" x14ac:dyDescent="0.3">
      <c r="A187" s="13"/>
      <c r="B187" s="13" t="str" cm="1">
        <f t="array" ref="B187">IFERROR(INDEX(ESITI_QUESTIONARI!$C$2:$C$5000,_xlfn.AGGREGATE(15,6,(ROW(ESITI_QUESTIONARI!$C$2:$C$5000)-ROW(ESITI_QUESTIONARI!$C$2)+1)/((ESITI_QUESTIONARI!$C$2:$C$5000&lt;&gt;"")*(COUNTIF($B$1:B186,ESITI_QUESTIONARI!$C$2:$C$5000)=0)),1)),"")</f>
        <v/>
      </c>
      <c r="C187" t="str">
        <f>IF(tbl_corsi[[#This Row],[TITOLO_INTERVENTO]]&lt;&gt;"",COUNTIF(ESITI_QUESTIONARI!C:C,tbl_corsi[[#This Row],[TITOLO_INTERVENTO]]),"")</f>
        <v/>
      </c>
      <c r="D18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8" spans="1:4" x14ac:dyDescent="0.3">
      <c r="A188" s="13"/>
      <c r="B188" s="13" t="str" cm="1">
        <f t="array" ref="B188">IFERROR(INDEX(ESITI_QUESTIONARI!$C$2:$C$5000,_xlfn.AGGREGATE(15,6,(ROW(ESITI_QUESTIONARI!$C$2:$C$5000)-ROW(ESITI_QUESTIONARI!$C$2)+1)/((ESITI_QUESTIONARI!$C$2:$C$5000&lt;&gt;"")*(COUNTIF($B$1:B187,ESITI_QUESTIONARI!$C$2:$C$5000)=0)),1)),"")</f>
        <v/>
      </c>
      <c r="C188" t="str">
        <f>IF(tbl_corsi[[#This Row],[TITOLO_INTERVENTO]]&lt;&gt;"",COUNTIF(ESITI_QUESTIONARI!C:C,tbl_corsi[[#This Row],[TITOLO_INTERVENTO]]),"")</f>
        <v/>
      </c>
      <c r="D18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89" spans="1:4" x14ac:dyDescent="0.3">
      <c r="A189" s="13"/>
      <c r="B189" s="13" t="str" cm="1">
        <f t="array" ref="B189">IFERROR(INDEX(ESITI_QUESTIONARI!$C$2:$C$5000,_xlfn.AGGREGATE(15,6,(ROW(ESITI_QUESTIONARI!$C$2:$C$5000)-ROW(ESITI_QUESTIONARI!$C$2)+1)/((ESITI_QUESTIONARI!$C$2:$C$5000&lt;&gt;"")*(COUNTIF($B$1:B188,ESITI_QUESTIONARI!$C$2:$C$5000)=0)),1)),"")</f>
        <v/>
      </c>
      <c r="C189" t="str">
        <f>IF(tbl_corsi[[#This Row],[TITOLO_INTERVENTO]]&lt;&gt;"",COUNTIF(ESITI_QUESTIONARI!C:C,tbl_corsi[[#This Row],[TITOLO_INTERVENTO]]),"")</f>
        <v/>
      </c>
      <c r="D18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0" spans="1:4" x14ac:dyDescent="0.3">
      <c r="A190" s="13"/>
      <c r="B190" s="13" t="str" cm="1">
        <f t="array" ref="B190">IFERROR(INDEX(ESITI_QUESTIONARI!$C$2:$C$5000,_xlfn.AGGREGATE(15,6,(ROW(ESITI_QUESTIONARI!$C$2:$C$5000)-ROW(ESITI_QUESTIONARI!$C$2)+1)/((ESITI_QUESTIONARI!$C$2:$C$5000&lt;&gt;"")*(COUNTIF($B$1:B189,ESITI_QUESTIONARI!$C$2:$C$5000)=0)),1)),"")</f>
        <v/>
      </c>
      <c r="C190" t="str">
        <f>IF(tbl_corsi[[#This Row],[TITOLO_INTERVENTO]]&lt;&gt;"",COUNTIF(ESITI_QUESTIONARI!C:C,tbl_corsi[[#This Row],[TITOLO_INTERVENTO]]),"")</f>
        <v/>
      </c>
      <c r="D19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1" spans="1:4" x14ac:dyDescent="0.3">
      <c r="A191" s="13"/>
      <c r="B191" s="13" t="str" cm="1">
        <f t="array" ref="B191">IFERROR(INDEX(ESITI_QUESTIONARI!$C$2:$C$5000,_xlfn.AGGREGATE(15,6,(ROW(ESITI_QUESTIONARI!$C$2:$C$5000)-ROW(ESITI_QUESTIONARI!$C$2)+1)/((ESITI_QUESTIONARI!$C$2:$C$5000&lt;&gt;"")*(COUNTIF($B$1:B190,ESITI_QUESTIONARI!$C$2:$C$5000)=0)),1)),"")</f>
        <v/>
      </c>
      <c r="C191" t="str">
        <f>IF(tbl_corsi[[#This Row],[TITOLO_INTERVENTO]]&lt;&gt;"",COUNTIF(ESITI_QUESTIONARI!C:C,tbl_corsi[[#This Row],[TITOLO_INTERVENTO]]),"")</f>
        <v/>
      </c>
      <c r="D19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2" spans="1:4" x14ac:dyDescent="0.3">
      <c r="A192" s="13"/>
      <c r="B192" s="13" t="str" cm="1">
        <f t="array" ref="B192">IFERROR(INDEX(ESITI_QUESTIONARI!$C$2:$C$5000,_xlfn.AGGREGATE(15,6,(ROW(ESITI_QUESTIONARI!$C$2:$C$5000)-ROW(ESITI_QUESTIONARI!$C$2)+1)/((ESITI_QUESTIONARI!$C$2:$C$5000&lt;&gt;"")*(COUNTIF($B$1:B191,ESITI_QUESTIONARI!$C$2:$C$5000)=0)),1)),"")</f>
        <v/>
      </c>
      <c r="C192" t="str">
        <f>IF(tbl_corsi[[#This Row],[TITOLO_INTERVENTO]]&lt;&gt;"",COUNTIF(ESITI_QUESTIONARI!C:C,tbl_corsi[[#This Row],[TITOLO_INTERVENTO]]),"")</f>
        <v/>
      </c>
      <c r="D19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3" spans="1:4" x14ac:dyDescent="0.3">
      <c r="A193" s="13"/>
      <c r="B193" s="13" t="str" cm="1">
        <f t="array" ref="B193">IFERROR(INDEX(ESITI_QUESTIONARI!$C$2:$C$5000,_xlfn.AGGREGATE(15,6,(ROW(ESITI_QUESTIONARI!$C$2:$C$5000)-ROW(ESITI_QUESTIONARI!$C$2)+1)/((ESITI_QUESTIONARI!$C$2:$C$5000&lt;&gt;"")*(COUNTIF($B$1:B192,ESITI_QUESTIONARI!$C$2:$C$5000)=0)),1)),"")</f>
        <v/>
      </c>
      <c r="C193" t="str">
        <f>IF(tbl_corsi[[#This Row],[TITOLO_INTERVENTO]]&lt;&gt;"",COUNTIF(ESITI_QUESTIONARI!C:C,tbl_corsi[[#This Row],[TITOLO_INTERVENTO]]),"")</f>
        <v/>
      </c>
      <c r="D19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4" spans="1:4" x14ac:dyDescent="0.3">
      <c r="A194" s="13"/>
      <c r="B194" s="13" t="str" cm="1">
        <f t="array" ref="B194">IFERROR(INDEX(ESITI_QUESTIONARI!$C$2:$C$5000,_xlfn.AGGREGATE(15,6,(ROW(ESITI_QUESTIONARI!$C$2:$C$5000)-ROW(ESITI_QUESTIONARI!$C$2)+1)/((ESITI_QUESTIONARI!$C$2:$C$5000&lt;&gt;"")*(COUNTIF($B$1:B193,ESITI_QUESTIONARI!$C$2:$C$5000)=0)),1)),"")</f>
        <v/>
      </c>
      <c r="C194" t="str">
        <f>IF(tbl_corsi[[#This Row],[TITOLO_INTERVENTO]]&lt;&gt;"",COUNTIF(ESITI_QUESTIONARI!C:C,tbl_corsi[[#This Row],[TITOLO_INTERVENTO]]),"")</f>
        <v/>
      </c>
      <c r="D19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5" spans="1:4" x14ac:dyDescent="0.3">
      <c r="A195" s="13"/>
      <c r="B195" s="13" t="str" cm="1">
        <f t="array" ref="B195">IFERROR(INDEX(ESITI_QUESTIONARI!$C$2:$C$5000,_xlfn.AGGREGATE(15,6,(ROW(ESITI_QUESTIONARI!$C$2:$C$5000)-ROW(ESITI_QUESTIONARI!$C$2)+1)/((ESITI_QUESTIONARI!$C$2:$C$5000&lt;&gt;"")*(COUNTIF($B$1:B194,ESITI_QUESTIONARI!$C$2:$C$5000)=0)),1)),"")</f>
        <v/>
      </c>
      <c r="C195" t="str">
        <f>IF(tbl_corsi[[#This Row],[TITOLO_INTERVENTO]]&lt;&gt;"",COUNTIF(ESITI_QUESTIONARI!C:C,tbl_corsi[[#This Row],[TITOLO_INTERVENTO]]),"")</f>
        <v/>
      </c>
      <c r="D19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6" spans="1:4" x14ac:dyDescent="0.3">
      <c r="A196" s="13"/>
      <c r="B196" s="13" t="str" cm="1">
        <f t="array" ref="B196">IFERROR(INDEX(ESITI_QUESTIONARI!$C$2:$C$5000,_xlfn.AGGREGATE(15,6,(ROW(ESITI_QUESTIONARI!$C$2:$C$5000)-ROW(ESITI_QUESTIONARI!$C$2)+1)/((ESITI_QUESTIONARI!$C$2:$C$5000&lt;&gt;"")*(COUNTIF($B$1:B195,ESITI_QUESTIONARI!$C$2:$C$5000)=0)),1)),"")</f>
        <v/>
      </c>
      <c r="C196" t="str">
        <f>IF(tbl_corsi[[#This Row],[TITOLO_INTERVENTO]]&lt;&gt;"",COUNTIF(ESITI_QUESTIONARI!C:C,tbl_corsi[[#This Row],[TITOLO_INTERVENTO]]),"")</f>
        <v/>
      </c>
      <c r="D19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7" spans="1:4" x14ac:dyDescent="0.3">
      <c r="A197" s="13"/>
      <c r="B197" s="13" t="str" cm="1">
        <f t="array" ref="B197">IFERROR(INDEX(ESITI_QUESTIONARI!$C$2:$C$5000,_xlfn.AGGREGATE(15,6,(ROW(ESITI_QUESTIONARI!$C$2:$C$5000)-ROW(ESITI_QUESTIONARI!$C$2)+1)/((ESITI_QUESTIONARI!$C$2:$C$5000&lt;&gt;"")*(COUNTIF($B$1:B196,ESITI_QUESTIONARI!$C$2:$C$5000)=0)),1)),"")</f>
        <v/>
      </c>
      <c r="C197" t="str">
        <f>IF(tbl_corsi[[#This Row],[TITOLO_INTERVENTO]]&lt;&gt;"",COUNTIF(ESITI_QUESTIONARI!C:C,tbl_corsi[[#This Row],[TITOLO_INTERVENTO]]),"")</f>
        <v/>
      </c>
      <c r="D19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8" spans="1:4" x14ac:dyDescent="0.3">
      <c r="A198" s="13"/>
      <c r="B198" s="13" t="str" cm="1">
        <f t="array" ref="B198">IFERROR(INDEX(ESITI_QUESTIONARI!$C$2:$C$5000,_xlfn.AGGREGATE(15,6,(ROW(ESITI_QUESTIONARI!$C$2:$C$5000)-ROW(ESITI_QUESTIONARI!$C$2)+1)/((ESITI_QUESTIONARI!$C$2:$C$5000&lt;&gt;"")*(COUNTIF($B$1:B197,ESITI_QUESTIONARI!$C$2:$C$5000)=0)),1)),"")</f>
        <v/>
      </c>
      <c r="C198" t="str">
        <f>IF(tbl_corsi[[#This Row],[TITOLO_INTERVENTO]]&lt;&gt;"",COUNTIF(ESITI_QUESTIONARI!C:C,tbl_corsi[[#This Row],[TITOLO_INTERVENTO]]),"")</f>
        <v/>
      </c>
      <c r="D19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199" spans="1:4" x14ac:dyDescent="0.3">
      <c r="A199" s="13"/>
      <c r="B199" s="13" t="str" cm="1">
        <f t="array" ref="B199">IFERROR(INDEX(ESITI_QUESTIONARI!$C$2:$C$5000,_xlfn.AGGREGATE(15,6,(ROW(ESITI_QUESTIONARI!$C$2:$C$5000)-ROW(ESITI_QUESTIONARI!$C$2)+1)/((ESITI_QUESTIONARI!$C$2:$C$5000&lt;&gt;"")*(COUNTIF($B$1:B198,ESITI_QUESTIONARI!$C$2:$C$5000)=0)),1)),"")</f>
        <v/>
      </c>
      <c r="C199" t="str">
        <f>IF(tbl_corsi[[#This Row],[TITOLO_INTERVENTO]]&lt;&gt;"",COUNTIF(ESITI_QUESTIONARI!C:C,tbl_corsi[[#This Row],[TITOLO_INTERVENTO]]),"")</f>
        <v/>
      </c>
      <c r="D19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0" spans="1:4" x14ac:dyDescent="0.3">
      <c r="A200" s="13"/>
      <c r="B200" s="13" t="str" cm="1">
        <f t="array" ref="B200">IFERROR(INDEX(ESITI_QUESTIONARI!$C$2:$C$5000,_xlfn.AGGREGATE(15,6,(ROW(ESITI_QUESTIONARI!$C$2:$C$5000)-ROW(ESITI_QUESTIONARI!$C$2)+1)/((ESITI_QUESTIONARI!$C$2:$C$5000&lt;&gt;"")*(COUNTIF($B$1:B199,ESITI_QUESTIONARI!$C$2:$C$5000)=0)),1)),"")</f>
        <v/>
      </c>
      <c r="C200" t="str">
        <f>IF(tbl_corsi[[#This Row],[TITOLO_INTERVENTO]]&lt;&gt;"",COUNTIF(ESITI_QUESTIONARI!C:C,tbl_corsi[[#This Row],[TITOLO_INTERVENTO]]),"")</f>
        <v/>
      </c>
      <c r="D20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1" spans="1:4" x14ac:dyDescent="0.3">
      <c r="A201" s="13"/>
      <c r="B201" s="13" t="str" cm="1">
        <f t="array" ref="B201">IFERROR(INDEX(ESITI_QUESTIONARI!$C$2:$C$5000,_xlfn.AGGREGATE(15,6,(ROW(ESITI_QUESTIONARI!$C$2:$C$5000)-ROW(ESITI_QUESTIONARI!$C$2)+1)/((ESITI_QUESTIONARI!$C$2:$C$5000&lt;&gt;"")*(COUNTIF($B$1:B200,ESITI_QUESTIONARI!$C$2:$C$5000)=0)),1)),"")</f>
        <v/>
      </c>
      <c r="C201" t="str">
        <f>IF(tbl_corsi[[#This Row],[TITOLO_INTERVENTO]]&lt;&gt;"",COUNTIF(ESITI_QUESTIONARI!C:C,tbl_corsi[[#This Row],[TITOLO_INTERVENTO]]),"")</f>
        <v/>
      </c>
      <c r="D20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2" spans="1:4" x14ac:dyDescent="0.3">
      <c r="A202" s="13"/>
      <c r="B202" s="13" t="str" cm="1">
        <f t="array" ref="B202">IFERROR(INDEX(ESITI_QUESTIONARI!$C$2:$C$5000,_xlfn.AGGREGATE(15,6,(ROW(ESITI_QUESTIONARI!$C$2:$C$5000)-ROW(ESITI_QUESTIONARI!$C$2)+1)/((ESITI_QUESTIONARI!$C$2:$C$5000&lt;&gt;"")*(COUNTIF($B$1:B201,ESITI_QUESTIONARI!$C$2:$C$5000)=0)),1)),"")</f>
        <v/>
      </c>
      <c r="C202" t="str">
        <f>IF(tbl_corsi[[#This Row],[TITOLO_INTERVENTO]]&lt;&gt;"",COUNTIF(ESITI_QUESTIONARI!C:C,tbl_corsi[[#This Row],[TITOLO_INTERVENTO]]),"")</f>
        <v/>
      </c>
      <c r="D20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3" spans="1:4" x14ac:dyDescent="0.3">
      <c r="A203" s="13"/>
      <c r="B203" s="13" t="str" cm="1">
        <f t="array" ref="B203">IFERROR(INDEX(ESITI_QUESTIONARI!$C$2:$C$5000,_xlfn.AGGREGATE(15,6,(ROW(ESITI_QUESTIONARI!$C$2:$C$5000)-ROW(ESITI_QUESTIONARI!$C$2)+1)/((ESITI_QUESTIONARI!$C$2:$C$5000&lt;&gt;"")*(COUNTIF($B$1:B202,ESITI_QUESTIONARI!$C$2:$C$5000)=0)),1)),"")</f>
        <v/>
      </c>
      <c r="C203" t="str">
        <f>IF(tbl_corsi[[#This Row],[TITOLO_INTERVENTO]]&lt;&gt;"",COUNTIF(ESITI_QUESTIONARI!C:C,tbl_corsi[[#This Row],[TITOLO_INTERVENTO]]),"")</f>
        <v/>
      </c>
      <c r="D20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4" spans="1:4" x14ac:dyDescent="0.3">
      <c r="A204" s="13"/>
      <c r="B204" s="13" t="str" cm="1">
        <f t="array" ref="B204">IFERROR(INDEX(ESITI_QUESTIONARI!$C$2:$C$5000,_xlfn.AGGREGATE(15,6,(ROW(ESITI_QUESTIONARI!$C$2:$C$5000)-ROW(ESITI_QUESTIONARI!$C$2)+1)/((ESITI_QUESTIONARI!$C$2:$C$5000&lt;&gt;"")*(COUNTIF($B$1:B203,ESITI_QUESTIONARI!$C$2:$C$5000)=0)),1)),"")</f>
        <v/>
      </c>
      <c r="C204" t="str">
        <f>IF(tbl_corsi[[#This Row],[TITOLO_INTERVENTO]]&lt;&gt;"",COUNTIF(ESITI_QUESTIONARI!C:C,tbl_corsi[[#This Row],[TITOLO_INTERVENTO]]),"")</f>
        <v/>
      </c>
      <c r="D20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5" spans="1:4" x14ac:dyDescent="0.3">
      <c r="A205" s="13"/>
      <c r="B205" s="13" t="str" cm="1">
        <f t="array" ref="B205">IFERROR(INDEX(ESITI_QUESTIONARI!$C$2:$C$5000,_xlfn.AGGREGATE(15,6,(ROW(ESITI_QUESTIONARI!$C$2:$C$5000)-ROW(ESITI_QUESTIONARI!$C$2)+1)/((ESITI_QUESTIONARI!$C$2:$C$5000&lt;&gt;"")*(COUNTIF($B$1:B204,ESITI_QUESTIONARI!$C$2:$C$5000)=0)),1)),"")</f>
        <v/>
      </c>
      <c r="C205" t="str">
        <f>IF(tbl_corsi[[#This Row],[TITOLO_INTERVENTO]]&lt;&gt;"",COUNTIF(ESITI_QUESTIONARI!C:C,tbl_corsi[[#This Row],[TITOLO_INTERVENTO]]),"")</f>
        <v/>
      </c>
      <c r="D20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6" spans="1:4" x14ac:dyDescent="0.3">
      <c r="A206" s="13"/>
      <c r="B206" s="13" t="str" cm="1">
        <f t="array" ref="B206">IFERROR(INDEX(ESITI_QUESTIONARI!$C$2:$C$5000,_xlfn.AGGREGATE(15,6,(ROW(ESITI_QUESTIONARI!$C$2:$C$5000)-ROW(ESITI_QUESTIONARI!$C$2)+1)/((ESITI_QUESTIONARI!$C$2:$C$5000&lt;&gt;"")*(COUNTIF($B$1:B205,ESITI_QUESTIONARI!$C$2:$C$5000)=0)),1)),"")</f>
        <v/>
      </c>
      <c r="C206" t="str">
        <f>IF(tbl_corsi[[#This Row],[TITOLO_INTERVENTO]]&lt;&gt;"",COUNTIF(ESITI_QUESTIONARI!C:C,tbl_corsi[[#This Row],[TITOLO_INTERVENTO]]),"")</f>
        <v/>
      </c>
      <c r="D20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7" spans="1:4" x14ac:dyDescent="0.3">
      <c r="A207" s="13"/>
      <c r="B207" s="13" t="str" cm="1">
        <f t="array" ref="B207">IFERROR(INDEX(ESITI_QUESTIONARI!$C$2:$C$5000,_xlfn.AGGREGATE(15,6,(ROW(ESITI_QUESTIONARI!$C$2:$C$5000)-ROW(ESITI_QUESTIONARI!$C$2)+1)/((ESITI_QUESTIONARI!$C$2:$C$5000&lt;&gt;"")*(COUNTIF($B$1:B206,ESITI_QUESTIONARI!$C$2:$C$5000)=0)),1)),"")</f>
        <v/>
      </c>
      <c r="C207" t="str">
        <f>IF(tbl_corsi[[#This Row],[TITOLO_INTERVENTO]]&lt;&gt;"",COUNTIF(ESITI_QUESTIONARI!C:C,tbl_corsi[[#This Row],[TITOLO_INTERVENTO]]),"")</f>
        <v/>
      </c>
      <c r="D20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8" spans="1:4" x14ac:dyDescent="0.3">
      <c r="A208" s="13"/>
      <c r="B208" s="13" t="str" cm="1">
        <f t="array" ref="B208">IFERROR(INDEX(ESITI_QUESTIONARI!$C$2:$C$5000,_xlfn.AGGREGATE(15,6,(ROW(ESITI_QUESTIONARI!$C$2:$C$5000)-ROW(ESITI_QUESTIONARI!$C$2)+1)/((ESITI_QUESTIONARI!$C$2:$C$5000&lt;&gt;"")*(COUNTIF($B$1:B207,ESITI_QUESTIONARI!$C$2:$C$5000)=0)),1)),"")</f>
        <v/>
      </c>
      <c r="C208" t="str">
        <f>IF(tbl_corsi[[#This Row],[TITOLO_INTERVENTO]]&lt;&gt;"",COUNTIF(ESITI_QUESTIONARI!C:C,tbl_corsi[[#This Row],[TITOLO_INTERVENTO]]),"")</f>
        <v/>
      </c>
      <c r="D20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09" spans="1:4" x14ac:dyDescent="0.3">
      <c r="A209" s="13"/>
      <c r="B209" s="13" t="str" cm="1">
        <f t="array" ref="B209">IFERROR(INDEX(ESITI_QUESTIONARI!$C$2:$C$5000,_xlfn.AGGREGATE(15,6,(ROW(ESITI_QUESTIONARI!$C$2:$C$5000)-ROW(ESITI_QUESTIONARI!$C$2)+1)/((ESITI_QUESTIONARI!$C$2:$C$5000&lt;&gt;"")*(COUNTIF($B$1:B208,ESITI_QUESTIONARI!$C$2:$C$5000)=0)),1)),"")</f>
        <v/>
      </c>
      <c r="C209" t="str">
        <f>IF(tbl_corsi[[#This Row],[TITOLO_INTERVENTO]]&lt;&gt;"",COUNTIF(ESITI_QUESTIONARI!C:C,tbl_corsi[[#This Row],[TITOLO_INTERVENTO]]),"")</f>
        <v/>
      </c>
      <c r="D20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0" spans="1:4" x14ac:dyDescent="0.3">
      <c r="A210" s="13"/>
      <c r="B210" s="13" t="str" cm="1">
        <f t="array" ref="B210">IFERROR(INDEX(ESITI_QUESTIONARI!$C$2:$C$5000,_xlfn.AGGREGATE(15,6,(ROW(ESITI_QUESTIONARI!$C$2:$C$5000)-ROW(ESITI_QUESTIONARI!$C$2)+1)/((ESITI_QUESTIONARI!$C$2:$C$5000&lt;&gt;"")*(COUNTIF($B$1:B209,ESITI_QUESTIONARI!$C$2:$C$5000)=0)),1)),"")</f>
        <v/>
      </c>
      <c r="C210" t="str">
        <f>IF(tbl_corsi[[#This Row],[TITOLO_INTERVENTO]]&lt;&gt;"",COUNTIF(ESITI_QUESTIONARI!C:C,tbl_corsi[[#This Row],[TITOLO_INTERVENTO]]),"")</f>
        <v/>
      </c>
      <c r="D21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1" spans="1:4" x14ac:dyDescent="0.3">
      <c r="A211" s="13"/>
      <c r="B211" s="13" t="str" cm="1">
        <f t="array" ref="B211">IFERROR(INDEX(ESITI_QUESTIONARI!$C$2:$C$5000,_xlfn.AGGREGATE(15,6,(ROW(ESITI_QUESTIONARI!$C$2:$C$5000)-ROW(ESITI_QUESTIONARI!$C$2)+1)/((ESITI_QUESTIONARI!$C$2:$C$5000&lt;&gt;"")*(COUNTIF($B$1:B210,ESITI_QUESTIONARI!$C$2:$C$5000)=0)),1)),"")</f>
        <v/>
      </c>
      <c r="C211" t="str">
        <f>IF(tbl_corsi[[#This Row],[TITOLO_INTERVENTO]]&lt;&gt;"",COUNTIF(ESITI_QUESTIONARI!C:C,tbl_corsi[[#This Row],[TITOLO_INTERVENTO]]),"")</f>
        <v/>
      </c>
      <c r="D21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2" spans="1:4" x14ac:dyDescent="0.3">
      <c r="A212" s="13"/>
      <c r="B212" s="13" t="str" cm="1">
        <f t="array" ref="B212">IFERROR(INDEX(ESITI_QUESTIONARI!$C$2:$C$5000,_xlfn.AGGREGATE(15,6,(ROW(ESITI_QUESTIONARI!$C$2:$C$5000)-ROW(ESITI_QUESTIONARI!$C$2)+1)/((ESITI_QUESTIONARI!$C$2:$C$5000&lt;&gt;"")*(COUNTIF($B$1:B211,ESITI_QUESTIONARI!$C$2:$C$5000)=0)),1)),"")</f>
        <v/>
      </c>
      <c r="C212" t="str">
        <f>IF(tbl_corsi[[#This Row],[TITOLO_INTERVENTO]]&lt;&gt;"",COUNTIF(ESITI_QUESTIONARI!C:C,tbl_corsi[[#This Row],[TITOLO_INTERVENTO]]),"")</f>
        <v/>
      </c>
      <c r="D21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3" spans="1:4" x14ac:dyDescent="0.3">
      <c r="A213" s="13"/>
      <c r="B213" s="13" t="str" cm="1">
        <f t="array" ref="B213">IFERROR(INDEX(ESITI_QUESTIONARI!$C$2:$C$5000,_xlfn.AGGREGATE(15,6,(ROW(ESITI_QUESTIONARI!$C$2:$C$5000)-ROW(ESITI_QUESTIONARI!$C$2)+1)/((ESITI_QUESTIONARI!$C$2:$C$5000&lt;&gt;"")*(COUNTIF($B$1:B212,ESITI_QUESTIONARI!$C$2:$C$5000)=0)),1)),"")</f>
        <v/>
      </c>
      <c r="C213" t="str">
        <f>IF(tbl_corsi[[#This Row],[TITOLO_INTERVENTO]]&lt;&gt;"",COUNTIF(ESITI_QUESTIONARI!C:C,tbl_corsi[[#This Row],[TITOLO_INTERVENTO]]),"")</f>
        <v/>
      </c>
      <c r="D21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4" spans="1:4" x14ac:dyDescent="0.3">
      <c r="A214" s="13"/>
      <c r="B214" s="13" t="str" cm="1">
        <f t="array" ref="B214">IFERROR(INDEX(ESITI_QUESTIONARI!$C$2:$C$5000,_xlfn.AGGREGATE(15,6,(ROW(ESITI_QUESTIONARI!$C$2:$C$5000)-ROW(ESITI_QUESTIONARI!$C$2)+1)/((ESITI_QUESTIONARI!$C$2:$C$5000&lt;&gt;"")*(COUNTIF($B$1:B213,ESITI_QUESTIONARI!$C$2:$C$5000)=0)),1)),"")</f>
        <v/>
      </c>
      <c r="C214" t="str">
        <f>IF(tbl_corsi[[#This Row],[TITOLO_INTERVENTO]]&lt;&gt;"",COUNTIF(ESITI_QUESTIONARI!C:C,tbl_corsi[[#This Row],[TITOLO_INTERVENTO]]),"")</f>
        <v/>
      </c>
      <c r="D21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5" spans="1:4" x14ac:dyDescent="0.3">
      <c r="A215" s="13"/>
      <c r="B215" s="13" t="str" cm="1">
        <f t="array" ref="B215">IFERROR(INDEX(ESITI_QUESTIONARI!$C$2:$C$5000,_xlfn.AGGREGATE(15,6,(ROW(ESITI_QUESTIONARI!$C$2:$C$5000)-ROW(ESITI_QUESTIONARI!$C$2)+1)/((ESITI_QUESTIONARI!$C$2:$C$5000&lt;&gt;"")*(COUNTIF($B$1:B214,ESITI_QUESTIONARI!$C$2:$C$5000)=0)),1)),"")</f>
        <v/>
      </c>
      <c r="C215" t="str">
        <f>IF(tbl_corsi[[#This Row],[TITOLO_INTERVENTO]]&lt;&gt;"",COUNTIF(ESITI_QUESTIONARI!C:C,tbl_corsi[[#This Row],[TITOLO_INTERVENTO]]),"")</f>
        <v/>
      </c>
      <c r="D21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6" spans="1:4" x14ac:dyDescent="0.3">
      <c r="A216" s="13"/>
      <c r="B216" s="13" t="str" cm="1">
        <f t="array" ref="B216">IFERROR(INDEX(ESITI_QUESTIONARI!$C$2:$C$5000,_xlfn.AGGREGATE(15,6,(ROW(ESITI_QUESTIONARI!$C$2:$C$5000)-ROW(ESITI_QUESTIONARI!$C$2)+1)/((ESITI_QUESTIONARI!$C$2:$C$5000&lt;&gt;"")*(COUNTIF($B$1:B215,ESITI_QUESTIONARI!$C$2:$C$5000)=0)),1)),"")</f>
        <v/>
      </c>
      <c r="C216" t="str">
        <f>IF(tbl_corsi[[#This Row],[TITOLO_INTERVENTO]]&lt;&gt;"",COUNTIF(ESITI_QUESTIONARI!C:C,tbl_corsi[[#This Row],[TITOLO_INTERVENTO]]),"")</f>
        <v/>
      </c>
      <c r="D21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7" spans="1:4" x14ac:dyDescent="0.3">
      <c r="A217" s="13"/>
      <c r="B217" s="13" t="str" cm="1">
        <f t="array" ref="B217">IFERROR(INDEX(ESITI_QUESTIONARI!$C$2:$C$5000,_xlfn.AGGREGATE(15,6,(ROW(ESITI_QUESTIONARI!$C$2:$C$5000)-ROW(ESITI_QUESTIONARI!$C$2)+1)/((ESITI_QUESTIONARI!$C$2:$C$5000&lt;&gt;"")*(COUNTIF($B$1:B216,ESITI_QUESTIONARI!$C$2:$C$5000)=0)),1)),"")</f>
        <v/>
      </c>
      <c r="C217" t="str">
        <f>IF(tbl_corsi[[#This Row],[TITOLO_INTERVENTO]]&lt;&gt;"",COUNTIF(ESITI_QUESTIONARI!C:C,tbl_corsi[[#This Row],[TITOLO_INTERVENTO]]),"")</f>
        <v/>
      </c>
      <c r="D21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8" spans="1:4" x14ac:dyDescent="0.3">
      <c r="A218" s="13"/>
      <c r="B218" s="13" t="str" cm="1">
        <f t="array" ref="B218">IFERROR(INDEX(ESITI_QUESTIONARI!$C$2:$C$5000,_xlfn.AGGREGATE(15,6,(ROW(ESITI_QUESTIONARI!$C$2:$C$5000)-ROW(ESITI_QUESTIONARI!$C$2)+1)/((ESITI_QUESTIONARI!$C$2:$C$5000&lt;&gt;"")*(COUNTIF($B$1:B217,ESITI_QUESTIONARI!$C$2:$C$5000)=0)),1)),"")</f>
        <v/>
      </c>
      <c r="C218" t="str">
        <f>IF(tbl_corsi[[#This Row],[TITOLO_INTERVENTO]]&lt;&gt;"",COUNTIF(ESITI_QUESTIONARI!C:C,tbl_corsi[[#This Row],[TITOLO_INTERVENTO]]),"")</f>
        <v/>
      </c>
      <c r="D21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19" spans="1:4" x14ac:dyDescent="0.3">
      <c r="A219" s="13"/>
      <c r="B219" s="13" t="str" cm="1">
        <f t="array" ref="B219">IFERROR(INDEX(ESITI_QUESTIONARI!$C$2:$C$5000,_xlfn.AGGREGATE(15,6,(ROW(ESITI_QUESTIONARI!$C$2:$C$5000)-ROW(ESITI_QUESTIONARI!$C$2)+1)/((ESITI_QUESTIONARI!$C$2:$C$5000&lt;&gt;"")*(COUNTIF($B$1:B218,ESITI_QUESTIONARI!$C$2:$C$5000)=0)),1)),"")</f>
        <v/>
      </c>
      <c r="C219" t="str">
        <f>IF(tbl_corsi[[#This Row],[TITOLO_INTERVENTO]]&lt;&gt;"",COUNTIF(ESITI_QUESTIONARI!C:C,tbl_corsi[[#This Row],[TITOLO_INTERVENTO]]),"")</f>
        <v/>
      </c>
      <c r="D21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0" spans="1:4" x14ac:dyDescent="0.3">
      <c r="A220" s="13"/>
      <c r="B220" s="13" t="str" cm="1">
        <f t="array" ref="B220">IFERROR(INDEX(ESITI_QUESTIONARI!$C$2:$C$5000,_xlfn.AGGREGATE(15,6,(ROW(ESITI_QUESTIONARI!$C$2:$C$5000)-ROW(ESITI_QUESTIONARI!$C$2)+1)/((ESITI_QUESTIONARI!$C$2:$C$5000&lt;&gt;"")*(COUNTIF($B$1:B219,ESITI_QUESTIONARI!$C$2:$C$5000)=0)),1)),"")</f>
        <v/>
      </c>
      <c r="C220" t="str">
        <f>IF(tbl_corsi[[#This Row],[TITOLO_INTERVENTO]]&lt;&gt;"",COUNTIF(ESITI_QUESTIONARI!C:C,tbl_corsi[[#This Row],[TITOLO_INTERVENTO]]),"")</f>
        <v/>
      </c>
      <c r="D22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1" spans="1:4" x14ac:dyDescent="0.3">
      <c r="A221" s="13"/>
      <c r="B221" s="13" t="str" cm="1">
        <f t="array" ref="B221">IFERROR(INDEX(ESITI_QUESTIONARI!$C$2:$C$5000,_xlfn.AGGREGATE(15,6,(ROW(ESITI_QUESTIONARI!$C$2:$C$5000)-ROW(ESITI_QUESTIONARI!$C$2)+1)/((ESITI_QUESTIONARI!$C$2:$C$5000&lt;&gt;"")*(COUNTIF($B$1:B220,ESITI_QUESTIONARI!$C$2:$C$5000)=0)),1)),"")</f>
        <v/>
      </c>
      <c r="C221" t="str">
        <f>IF(tbl_corsi[[#This Row],[TITOLO_INTERVENTO]]&lt;&gt;"",COUNTIF(ESITI_QUESTIONARI!C:C,tbl_corsi[[#This Row],[TITOLO_INTERVENTO]]),"")</f>
        <v/>
      </c>
      <c r="D22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2" spans="1:4" x14ac:dyDescent="0.3">
      <c r="A222" s="13"/>
      <c r="B222" s="13" t="str" cm="1">
        <f t="array" ref="B222">IFERROR(INDEX(ESITI_QUESTIONARI!$C$2:$C$5000,_xlfn.AGGREGATE(15,6,(ROW(ESITI_QUESTIONARI!$C$2:$C$5000)-ROW(ESITI_QUESTIONARI!$C$2)+1)/((ESITI_QUESTIONARI!$C$2:$C$5000&lt;&gt;"")*(COUNTIF($B$1:B221,ESITI_QUESTIONARI!$C$2:$C$5000)=0)),1)),"")</f>
        <v/>
      </c>
      <c r="C222" t="str">
        <f>IF(tbl_corsi[[#This Row],[TITOLO_INTERVENTO]]&lt;&gt;"",COUNTIF(ESITI_QUESTIONARI!C:C,tbl_corsi[[#This Row],[TITOLO_INTERVENTO]]),"")</f>
        <v/>
      </c>
      <c r="D22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3" spans="1:4" x14ac:dyDescent="0.3">
      <c r="A223" s="13"/>
      <c r="B223" s="13" t="str" cm="1">
        <f t="array" ref="B223">IFERROR(INDEX(ESITI_QUESTIONARI!$C$2:$C$5000,_xlfn.AGGREGATE(15,6,(ROW(ESITI_QUESTIONARI!$C$2:$C$5000)-ROW(ESITI_QUESTIONARI!$C$2)+1)/((ESITI_QUESTIONARI!$C$2:$C$5000&lt;&gt;"")*(COUNTIF($B$1:B222,ESITI_QUESTIONARI!$C$2:$C$5000)=0)),1)),"")</f>
        <v/>
      </c>
      <c r="C223" t="str">
        <f>IF(tbl_corsi[[#This Row],[TITOLO_INTERVENTO]]&lt;&gt;"",COUNTIF(ESITI_QUESTIONARI!C:C,tbl_corsi[[#This Row],[TITOLO_INTERVENTO]]),"")</f>
        <v/>
      </c>
      <c r="D22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4" spans="1:4" x14ac:dyDescent="0.3">
      <c r="A224" s="13"/>
      <c r="B224" s="13" t="str" cm="1">
        <f t="array" ref="B224">IFERROR(INDEX(ESITI_QUESTIONARI!$C$2:$C$5000,_xlfn.AGGREGATE(15,6,(ROW(ESITI_QUESTIONARI!$C$2:$C$5000)-ROW(ESITI_QUESTIONARI!$C$2)+1)/((ESITI_QUESTIONARI!$C$2:$C$5000&lt;&gt;"")*(COUNTIF($B$1:B223,ESITI_QUESTIONARI!$C$2:$C$5000)=0)),1)),"")</f>
        <v/>
      </c>
      <c r="C224" t="str">
        <f>IF(tbl_corsi[[#This Row],[TITOLO_INTERVENTO]]&lt;&gt;"",COUNTIF(ESITI_QUESTIONARI!C:C,tbl_corsi[[#This Row],[TITOLO_INTERVENTO]]),"")</f>
        <v/>
      </c>
      <c r="D22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5" spans="1:4" x14ac:dyDescent="0.3">
      <c r="A225" s="13"/>
      <c r="B225" s="13" t="str" cm="1">
        <f t="array" ref="B225">IFERROR(INDEX(ESITI_QUESTIONARI!$C$2:$C$5000,_xlfn.AGGREGATE(15,6,(ROW(ESITI_QUESTIONARI!$C$2:$C$5000)-ROW(ESITI_QUESTIONARI!$C$2)+1)/((ESITI_QUESTIONARI!$C$2:$C$5000&lt;&gt;"")*(COUNTIF($B$1:B224,ESITI_QUESTIONARI!$C$2:$C$5000)=0)),1)),"")</f>
        <v/>
      </c>
      <c r="C225" t="str">
        <f>IF(tbl_corsi[[#This Row],[TITOLO_INTERVENTO]]&lt;&gt;"",COUNTIF(ESITI_QUESTIONARI!C:C,tbl_corsi[[#This Row],[TITOLO_INTERVENTO]]),"")</f>
        <v/>
      </c>
      <c r="D22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6" spans="1:4" x14ac:dyDescent="0.3">
      <c r="A226" s="13"/>
      <c r="B226" s="13" t="str" cm="1">
        <f t="array" ref="B226">IFERROR(INDEX(ESITI_QUESTIONARI!$C$2:$C$5000,_xlfn.AGGREGATE(15,6,(ROW(ESITI_QUESTIONARI!$C$2:$C$5000)-ROW(ESITI_QUESTIONARI!$C$2)+1)/((ESITI_QUESTIONARI!$C$2:$C$5000&lt;&gt;"")*(COUNTIF($B$1:B225,ESITI_QUESTIONARI!$C$2:$C$5000)=0)),1)),"")</f>
        <v/>
      </c>
      <c r="C226" t="str">
        <f>IF(tbl_corsi[[#This Row],[TITOLO_INTERVENTO]]&lt;&gt;"",COUNTIF(ESITI_QUESTIONARI!C:C,tbl_corsi[[#This Row],[TITOLO_INTERVENTO]]),"")</f>
        <v/>
      </c>
      <c r="D22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7" spans="1:4" x14ac:dyDescent="0.3">
      <c r="A227" s="13"/>
      <c r="B227" s="13" t="str" cm="1">
        <f t="array" ref="B227">IFERROR(INDEX(ESITI_QUESTIONARI!$C$2:$C$5000,_xlfn.AGGREGATE(15,6,(ROW(ESITI_QUESTIONARI!$C$2:$C$5000)-ROW(ESITI_QUESTIONARI!$C$2)+1)/((ESITI_QUESTIONARI!$C$2:$C$5000&lt;&gt;"")*(COUNTIF($B$1:B226,ESITI_QUESTIONARI!$C$2:$C$5000)=0)),1)),"")</f>
        <v/>
      </c>
      <c r="C227" t="str">
        <f>IF(tbl_corsi[[#This Row],[TITOLO_INTERVENTO]]&lt;&gt;"",COUNTIF(ESITI_QUESTIONARI!C:C,tbl_corsi[[#This Row],[TITOLO_INTERVENTO]]),"")</f>
        <v/>
      </c>
      <c r="D22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8" spans="1:4" x14ac:dyDescent="0.3">
      <c r="A228" s="13"/>
      <c r="B228" s="13" t="str" cm="1">
        <f t="array" ref="B228">IFERROR(INDEX(ESITI_QUESTIONARI!$C$2:$C$5000,_xlfn.AGGREGATE(15,6,(ROW(ESITI_QUESTIONARI!$C$2:$C$5000)-ROW(ESITI_QUESTIONARI!$C$2)+1)/((ESITI_QUESTIONARI!$C$2:$C$5000&lt;&gt;"")*(COUNTIF($B$1:B227,ESITI_QUESTIONARI!$C$2:$C$5000)=0)),1)),"")</f>
        <v/>
      </c>
      <c r="C228" t="str">
        <f>IF(tbl_corsi[[#This Row],[TITOLO_INTERVENTO]]&lt;&gt;"",COUNTIF(ESITI_QUESTIONARI!C:C,tbl_corsi[[#This Row],[TITOLO_INTERVENTO]]),"")</f>
        <v/>
      </c>
      <c r="D22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29" spans="1:4" x14ac:dyDescent="0.3">
      <c r="A229" s="13"/>
      <c r="B229" s="13" t="str" cm="1">
        <f t="array" ref="B229">IFERROR(INDEX(ESITI_QUESTIONARI!$C$2:$C$5000,_xlfn.AGGREGATE(15,6,(ROW(ESITI_QUESTIONARI!$C$2:$C$5000)-ROW(ESITI_QUESTIONARI!$C$2)+1)/((ESITI_QUESTIONARI!$C$2:$C$5000&lt;&gt;"")*(COUNTIF($B$1:B228,ESITI_QUESTIONARI!$C$2:$C$5000)=0)),1)),"")</f>
        <v/>
      </c>
      <c r="C229" t="str">
        <f>IF(tbl_corsi[[#This Row],[TITOLO_INTERVENTO]]&lt;&gt;"",COUNTIF(ESITI_QUESTIONARI!C:C,tbl_corsi[[#This Row],[TITOLO_INTERVENTO]]),"")</f>
        <v/>
      </c>
      <c r="D22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0" spans="1:4" x14ac:dyDescent="0.3">
      <c r="A230" s="13"/>
      <c r="B230" s="13" t="str" cm="1">
        <f t="array" ref="B230">IFERROR(INDEX(ESITI_QUESTIONARI!$C$2:$C$5000,_xlfn.AGGREGATE(15,6,(ROW(ESITI_QUESTIONARI!$C$2:$C$5000)-ROW(ESITI_QUESTIONARI!$C$2)+1)/((ESITI_QUESTIONARI!$C$2:$C$5000&lt;&gt;"")*(COUNTIF($B$1:B229,ESITI_QUESTIONARI!$C$2:$C$5000)=0)),1)),"")</f>
        <v/>
      </c>
      <c r="C230" t="str">
        <f>IF(tbl_corsi[[#This Row],[TITOLO_INTERVENTO]]&lt;&gt;"",COUNTIF(ESITI_QUESTIONARI!C:C,tbl_corsi[[#This Row],[TITOLO_INTERVENTO]]),"")</f>
        <v/>
      </c>
      <c r="D23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1" spans="1:4" x14ac:dyDescent="0.3">
      <c r="A231" s="13"/>
      <c r="B231" s="13" t="str" cm="1">
        <f t="array" ref="B231">IFERROR(INDEX(ESITI_QUESTIONARI!$C$2:$C$5000,_xlfn.AGGREGATE(15,6,(ROW(ESITI_QUESTIONARI!$C$2:$C$5000)-ROW(ESITI_QUESTIONARI!$C$2)+1)/((ESITI_QUESTIONARI!$C$2:$C$5000&lt;&gt;"")*(COUNTIF($B$1:B230,ESITI_QUESTIONARI!$C$2:$C$5000)=0)),1)),"")</f>
        <v/>
      </c>
      <c r="C231" t="str">
        <f>IF(tbl_corsi[[#This Row],[TITOLO_INTERVENTO]]&lt;&gt;"",COUNTIF(ESITI_QUESTIONARI!C:C,tbl_corsi[[#This Row],[TITOLO_INTERVENTO]]),"")</f>
        <v/>
      </c>
      <c r="D23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2" spans="1:4" x14ac:dyDescent="0.3">
      <c r="A232" s="13"/>
      <c r="B232" s="13" t="str" cm="1">
        <f t="array" ref="B232">IFERROR(INDEX(ESITI_QUESTIONARI!$C$2:$C$5000,_xlfn.AGGREGATE(15,6,(ROW(ESITI_QUESTIONARI!$C$2:$C$5000)-ROW(ESITI_QUESTIONARI!$C$2)+1)/((ESITI_QUESTIONARI!$C$2:$C$5000&lt;&gt;"")*(COUNTIF($B$1:B231,ESITI_QUESTIONARI!$C$2:$C$5000)=0)),1)),"")</f>
        <v/>
      </c>
      <c r="C232" t="str">
        <f>IF(tbl_corsi[[#This Row],[TITOLO_INTERVENTO]]&lt;&gt;"",COUNTIF(ESITI_QUESTIONARI!C:C,tbl_corsi[[#This Row],[TITOLO_INTERVENTO]]),"")</f>
        <v/>
      </c>
      <c r="D23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3" spans="1:4" x14ac:dyDescent="0.3">
      <c r="A233" s="13"/>
      <c r="B233" s="13" t="str" cm="1">
        <f t="array" ref="B233">IFERROR(INDEX(ESITI_QUESTIONARI!$C$2:$C$5000,_xlfn.AGGREGATE(15,6,(ROW(ESITI_QUESTIONARI!$C$2:$C$5000)-ROW(ESITI_QUESTIONARI!$C$2)+1)/((ESITI_QUESTIONARI!$C$2:$C$5000&lt;&gt;"")*(COUNTIF($B$1:B232,ESITI_QUESTIONARI!$C$2:$C$5000)=0)),1)),"")</f>
        <v/>
      </c>
      <c r="C233" t="str">
        <f>IF(tbl_corsi[[#This Row],[TITOLO_INTERVENTO]]&lt;&gt;"",COUNTIF(ESITI_QUESTIONARI!C:C,tbl_corsi[[#This Row],[TITOLO_INTERVENTO]]),"")</f>
        <v/>
      </c>
      <c r="D23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4" spans="1:4" x14ac:dyDescent="0.3">
      <c r="A234" s="13"/>
      <c r="B234" s="13" t="str" cm="1">
        <f t="array" ref="B234">IFERROR(INDEX(ESITI_QUESTIONARI!$C$2:$C$5000,_xlfn.AGGREGATE(15,6,(ROW(ESITI_QUESTIONARI!$C$2:$C$5000)-ROW(ESITI_QUESTIONARI!$C$2)+1)/((ESITI_QUESTIONARI!$C$2:$C$5000&lt;&gt;"")*(COUNTIF($B$1:B233,ESITI_QUESTIONARI!$C$2:$C$5000)=0)),1)),"")</f>
        <v/>
      </c>
      <c r="C234" t="str">
        <f>IF(tbl_corsi[[#This Row],[TITOLO_INTERVENTO]]&lt;&gt;"",COUNTIF(ESITI_QUESTIONARI!C:C,tbl_corsi[[#This Row],[TITOLO_INTERVENTO]]),"")</f>
        <v/>
      </c>
      <c r="D23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5" spans="1:4" x14ac:dyDescent="0.3">
      <c r="A235" s="13"/>
      <c r="B235" s="13" t="str" cm="1">
        <f t="array" ref="B235">IFERROR(INDEX(ESITI_QUESTIONARI!$C$2:$C$5000,_xlfn.AGGREGATE(15,6,(ROW(ESITI_QUESTIONARI!$C$2:$C$5000)-ROW(ESITI_QUESTIONARI!$C$2)+1)/((ESITI_QUESTIONARI!$C$2:$C$5000&lt;&gt;"")*(COUNTIF($B$1:B234,ESITI_QUESTIONARI!$C$2:$C$5000)=0)),1)),"")</f>
        <v/>
      </c>
      <c r="C235" t="str">
        <f>IF(tbl_corsi[[#This Row],[TITOLO_INTERVENTO]]&lt;&gt;"",COUNTIF(ESITI_QUESTIONARI!C:C,tbl_corsi[[#This Row],[TITOLO_INTERVENTO]]),"")</f>
        <v/>
      </c>
      <c r="D23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6" spans="1:4" x14ac:dyDescent="0.3">
      <c r="A236" s="13"/>
      <c r="B236" s="13" t="str" cm="1">
        <f t="array" ref="B236">IFERROR(INDEX(ESITI_QUESTIONARI!$C$2:$C$5000,_xlfn.AGGREGATE(15,6,(ROW(ESITI_QUESTIONARI!$C$2:$C$5000)-ROW(ESITI_QUESTIONARI!$C$2)+1)/((ESITI_QUESTIONARI!$C$2:$C$5000&lt;&gt;"")*(COUNTIF($B$1:B235,ESITI_QUESTIONARI!$C$2:$C$5000)=0)),1)),"")</f>
        <v/>
      </c>
      <c r="C236" t="str">
        <f>IF(tbl_corsi[[#This Row],[TITOLO_INTERVENTO]]&lt;&gt;"",COUNTIF(ESITI_QUESTIONARI!C:C,tbl_corsi[[#This Row],[TITOLO_INTERVENTO]]),"")</f>
        <v/>
      </c>
      <c r="D23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7" spans="1:4" x14ac:dyDescent="0.3">
      <c r="A237" s="13"/>
      <c r="B237" s="13" t="str" cm="1">
        <f t="array" ref="B237">IFERROR(INDEX(ESITI_QUESTIONARI!$C$2:$C$5000,_xlfn.AGGREGATE(15,6,(ROW(ESITI_QUESTIONARI!$C$2:$C$5000)-ROW(ESITI_QUESTIONARI!$C$2)+1)/((ESITI_QUESTIONARI!$C$2:$C$5000&lt;&gt;"")*(COUNTIF($B$1:B236,ESITI_QUESTIONARI!$C$2:$C$5000)=0)),1)),"")</f>
        <v/>
      </c>
      <c r="C237" t="str">
        <f>IF(tbl_corsi[[#This Row],[TITOLO_INTERVENTO]]&lt;&gt;"",COUNTIF(ESITI_QUESTIONARI!C:C,tbl_corsi[[#This Row],[TITOLO_INTERVENTO]]),"")</f>
        <v/>
      </c>
      <c r="D23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8" spans="1:4" x14ac:dyDescent="0.3">
      <c r="A238" s="13"/>
      <c r="B238" s="13" t="str" cm="1">
        <f t="array" ref="B238">IFERROR(INDEX(ESITI_QUESTIONARI!$C$2:$C$5000,_xlfn.AGGREGATE(15,6,(ROW(ESITI_QUESTIONARI!$C$2:$C$5000)-ROW(ESITI_QUESTIONARI!$C$2)+1)/((ESITI_QUESTIONARI!$C$2:$C$5000&lt;&gt;"")*(COUNTIF($B$1:B237,ESITI_QUESTIONARI!$C$2:$C$5000)=0)),1)),"")</f>
        <v/>
      </c>
      <c r="C238" t="str">
        <f>IF(tbl_corsi[[#This Row],[TITOLO_INTERVENTO]]&lt;&gt;"",COUNTIF(ESITI_QUESTIONARI!C:C,tbl_corsi[[#This Row],[TITOLO_INTERVENTO]]),"")</f>
        <v/>
      </c>
      <c r="D23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39" spans="1:4" x14ac:dyDescent="0.3">
      <c r="A239" s="13"/>
      <c r="B239" s="13" t="str" cm="1">
        <f t="array" ref="B239">IFERROR(INDEX(ESITI_QUESTIONARI!$C$2:$C$5000,_xlfn.AGGREGATE(15,6,(ROW(ESITI_QUESTIONARI!$C$2:$C$5000)-ROW(ESITI_QUESTIONARI!$C$2)+1)/((ESITI_QUESTIONARI!$C$2:$C$5000&lt;&gt;"")*(COUNTIF($B$1:B238,ESITI_QUESTIONARI!$C$2:$C$5000)=0)),1)),"")</f>
        <v/>
      </c>
      <c r="C239" t="str">
        <f>IF(tbl_corsi[[#This Row],[TITOLO_INTERVENTO]]&lt;&gt;"",COUNTIF(ESITI_QUESTIONARI!C:C,tbl_corsi[[#This Row],[TITOLO_INTERVENTO]]),"")</f>
        <v/>
      </c>
      <c r="D23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0" spans="1:4" x14ac:dyDescent="0.3">
      <c r="A240" s="13"/>
      <c r="B240" s="13" t="str" cm="1">
        <f t="array" ref="B240">IFERROR(INDEX(ESITI_QUESTIONARI!$C$2:$C$5000,_xlfn.AGGREGATE(15,6,(ROW(ESITI_QUESTIONARI!$C$2:$C$5000)-ROW(ESITI_QUESTIONARI!$C$2)+1)/((ESITI_QUESTIONARI!$C$2:$C$5000&lt;&gt;"")*(COUNTIF($B$1:B239,ESITI_QUESTIONARI!$C$2:$C$5000)=0)),1)),"")</f>
        <v/>
      </c>
      <c r="C240" t="str">
        <f>IF(tbl_corsi[[#This Row],[TITOLO_INTERVENTO]]&lt;&gt;"",COUNTIF(ESITI_QUESTIONARI!C:C,tbl_corsi[[#This Row],[TITOLO_INTERVENTO]]),"")</f>
        <v/>
      </c>
      <c r="D24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1" spans="1:4" x14ac:dyDescent="0.3">
      <c r="A241" s="13"/>
      <c r="B241" s="13" t="str" cm="1">
        <f t="array" ref="B241">IFERROR(INDEX(ESITI_QUESTIONARI!$C$2:$C$5000,_xlfn.AGGREGATE(15,6,(ROW(ESITI_QUESTIONARI!$C$2:$C$5000)-ROW(ESITI_QUESTIONARI!$C$2)+1)/((ESITI_QUESTIONARI!$C$2:$C$5000&lt;&gt;"")*(COUNTIF($B$1:B240,ESITI_QUESTIONARI!$C$2:$C$5000)=0)),1)),"")</f>
        <v/>
      </c>
      <c r="C241" t="str">
        <f>IF(tbl_corsi[[#This Row],[TITOLO_INTERVENTO]]&lt;&gt;"",COUNTIF(ESITI_QUESTIONARI!C:C,tbl_corsi[[#This Row],[TITOLO_INTERVENTO]]),"")</f>
        <v/>
      </c>
      <c r="D24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2" spans="1:4" x14ac:dyDescent="0.3">
      <c r="A242" s="13"/>
      <c r="B242" s="13" t="str" cm="1">
        <f t="array" ref="B242">IFERROR(INDEX(ESITI_QUESTIONARI!$C$2:$C$5000,_xlfn.AGGREGATE(15,6,(ROW(ESITI_QUESTIONARI!$C$2:$C$5000)-ROW(ESITI_QUESTIONARI!$C$2)+1)/((ESITI_QUESTIONARI!$C$2:$C$5000&lt;&gt;"")*(COUNTIF($B$1:B241,ESITI_QUESTIONARI!$C$2:$C$5000)=0)),1)),"")</f>
        <v/>
      </c>
      <c r="C242" t="str">
        <f>IF(tbl_corsi[[#This Row],[TITOLO_INTERVENTO]]&lt;&gt;"",COUNTIF(ESITI_QUESTIONARI!C:C,tbl_corsi[[#This Row],[TITOLO_INTERVENTO]]),"")</f>
        <v/>
      </c>
      <c r="D24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3" spans="1:4" x14ac:dyDescent="0.3">
      <c r="A243" s="13"/>
      <c r="B243" s="13" t="str" cm="1">
        <f t="array" ref="B243">IFERROR(INDEX(ESITI_QUESTIONARI!$C$2:$C$5000,_xlfn.AGGREGATE(15,6,(ROW(ESITI_QUESTIONARI!$C$2:$C$5000)-ROW(ESITI_QUESTIONARI!$C$2)+1)/((ESITI_QUESTIONARI!$C$2:$C$5000&lt;&gt;"")*(COUNTIF($B$1:B242,ESITI_QUESTIONARI!$C$2:$C$5000)=0)),1)),"")</f>
        <v/>
      </c>
      <c r="C243" t="str">
        <f>IF(tbl_corsi[[#This Row],[TITOLO_INTERVENTO]]&lt;&gt;"",COUNTIF(ESITI_QUESTIONARI!C:C,tbl_corsi[[#This Row],[TITOLO_INTERVENTO]]),"")</f>
        <v/>
      </c>
      <c r="D24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4" spans="1:4" x14ac:dyDescent="0.3">
      <c r="A244" s="13"/>
      <c r="B244" s="13" t="str" cm="1">
        <f t="array" ref="B244">IFERROR(INDEX(ESITI_QUESTIONARI!$C$2:$C$5000,_xlfn.AGGREGATE(15,6,(ROW(ESITI_QUESTIONARI!$C$2:$C$5000)-ROW(ESITI_QUESTIONARI!$C$2)+1)/((ESITI_QUESTIONARI!$C$2:$C$5000&lt;&gt;"")*(COUNTIF($B$1:B243,ESITI_QUESTIONARI!$C$2:$C$5000)=0)),1)),"")</f>
        <v/>
      </c>
      <c r="C244" t="str">
        <f>IF(tbl_corsi[[#This Row],[TITOLO_INTERVENTO]]&lt;&gt;"",COUNTIF(ESITI_QUESTIONARI!C:C,tbl_corsi[[#This Row],[TITOLO_INTERVENTO]]),"")</f>
        <v/>
      </c>
      <c r="D24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5" spans="1:4" x14ac:dyDescent="0.3">
      <c r="A245" s="13"/>
      <c r="B245" s="13" t="str" cm="1">
        <f t="array" ref="B245">IFERROR(INDEX(ESITI_QUESTIONARI!$C$2:$C$5000,_xlfn.AGGREGATE(15,6,(ROW(ESITI_QUESTIONARI!$C$2:$C$5000)-ROW(ESITI_QUESTIONARI!$C$2)+1)/((ESITI_QUESTIONARI!$C$2:$C$5000&lt;&gt;"")*(COUNTIF($B$1:B244,ESITI_QUESTIONARI!$C$2:$C$5000)=0)),1)),"")</f>
        <v/>
      </c>
      <c r="C245" t="str">
        <f>IF(tbl_corsi[[#This Row],[TITOLO_INTERVENTO]]&lt;&gt;"",COUNTIF(ESITI_QUESTIONARI!C:C,tbl_corsi[[#This Row],[TITOLO_INTERVENTO]]),"")</f>
        <v/>
      </c>
      <c r="D24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6" spans="1:4" x14ac:dyDescent="0.3">
      <c r="A246" s="13"/>
      <c r="B246" s="13" t="str" cm="1">
        <f t="array" ref="B246">IFERROR(INDEX(ESITI_QUESTIONARI!$C$2:$C$5000,_xlfn.AGGREGATE(15,6,(ROW(ESITI_QUESTIONARI!$C$2:$C$5000)-ROW(ESITI_QUESTIONARI!$C$2)+1)/((ESITI_QUESTIONARI!$C$2:$C$5000&lt;&gt;"")*(COUNTIF($B$1:B245,ESITI_QUESTIONARI!$C$2:$C$5000)=0)),1)),"")</f>
        <v/>
      </c>
      <c r="C246" t="str">
        <f>IF(tbl_corsi[[#This Row],[TITOLO_INTERVENTO]]&lt;&gt;"",COUNTIF(ESITI_QUESTIONARI!C:C,tbl_corsi[[#This Row],[TITOLO_INTERVENTO]]),"")</f>
        <v/>
      </c>
      <c r="D24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7" spans="1:4" x14ac:dyDescent="0.3">
      <c r="A247" s="13"/>
      <c r="B247" s="13" t="str" cm="1">
        <f t="array" ref="B247">IFERROR(INDEX(ESITI_QUESTIONARI!$C$2:$C$5000,_xlfn.AGGREGATE(15,6,(ROW(ESITI_QUESTIONARI!$C$2:$C$5000)-ROW(ESITI_QUESTIONARI!$C$2)+1)/((ESITI_QUESTIONARI!$C$2:$C$5000&lt;&gt;"")*(COUNTIF($B$1:B246,ESITI_QUESTIONARI!$C$2:$C$5000)=0)),1)),"")</f>
        <v/>
      </c>
      <c r="C247" t="str">
        <f>IF(tbl_corsi[[#This Row],[TITOLO_INTERVENTO]]&lt;&gt;"",COUNTIF(ESITI_QUESTIONARI!C:C,tbl_corsi[[#This Row],[TITOLO_INTERVENTO]]),"")</f>
        <v/>
      </c>
      <c r="D24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8" spans="1:4" x14ac:dyDescent="0.3">
      <c r="A248" s="13"/>
      <c r="B248" s="13" t="str" cm="1">
        <f t="array" ref="B248">IFERROR(INDEX(ESITI_QUESTIONARI!$C$2:$C$5000,_xlfn.AGGREGATE(15,6,(ROW(ESITI_QUESTIONARI!$C$2:$C$5000)-ROW(ESITI_QUESTIONARI!$C$2)+1)/((ESITI_QUESTIONARI!$C$2:$C$5000&lt;&gt;"")*(COUNTIF($B$1:B247,ESITI_QUESTIONARI!$C$2:$C$5000)=0)),1)),"")</f>
        <v/>
      </c>
      <c r="C248" t="str">
        <f>IF(tbl_corsi[[#This Row],[TITOLO_INTERVENTO]]&lt;&gt;"",COUNTIF(ESITI_QUESTIONARI!C:C,tbl_corsi[[#This Row],[TITOLO_INTERVENTO]]),"")</f>
        <v/>
      </c>
      <c r="D24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49" spans="1:4" x14ac:dyDescent="0.3">
      <c r="A249" s="13"/>
      <c r="B249" s="13" t="str" cm="1">
        <f t="array" ref="B249">IFERROR(INDEX(ESITI_QUESTIONARI!$C$2:$C$5000,_xlfn.AGGREGATE(15,6,(ROW(ESITI_QUESTIONARI!$C$2:$C$5000)-ROW(ESITI_QUESTIONARI!$C$2)+1)/((ESITI_QUESTIONARI!$C$2:$C$5000&lt;&gt;"")*(COUNTIF($B$1:B248,ESITI_QUESTIONARI!$C$2:$C$5000)=0)),1)),"")</f>
        <v/>
      </c>
      <c r="C249" t="str">
        <f>IF(tbl_corsi[[#This Row],[TITOLO_INTERVENTO]]&lt;&gt;"",COUNTIF(ESITI_QUESTIONARI!C:C,tbl_corsi[[#This Row],[TITOLO_INTERVENTO]]),"")</f>
        <v/>
      </c>
      <c r="D24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0" spans="1:4" x14ac:dyDescent="0.3">
      <c r="A250" s="13"/>
      <c r="B250" s="13" t="str" cm="1">
        <f t="array" ref="B250">IFERROR(INDEX(ESITI_QUESTIONARI!$C$2:$C$5000,_xlfn.AGGREGATE(15,6,(ROW(ESITI_QUESTIONARI!$C$2:$C$5000)-ROW(ESITI_QUESTIONARI!$C$2)+1)/((ESITI_QUESTIONARI!$C$2:$C$5000&lt;&gt;"")*(COUNTIF($B$1:B249,ESITI_QUESTIONARI!$C$2:$C$5000)=0)),1)),"")</f>
        <v/>
      </c>
      <c r="C250" t="str">
        <f>IF(tbl_corsi[[#This Row],[TITOLO_INTERVENTO]]&lt;&gt;"",COUNTIF(ESITI_QUESTIONARI!C:C,tbl_corsi[[#This Row],[TITOLO_INTERVENTO]]),"")</f>
        <v/>
      </c>
      <c r="D25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1" spans="1:4" x14ac:dyDescent="0.3">
      <c r="A251" s="13"/>
      <c r="B251" s="13" t="str" cm="1">
        <f t="array" ref="B251">IFERROR(INDEX(ESITI_QUESTIONARI!$C$2:$C$5000,_xlfn.AGGREGATE(15,6,(ROW(ESITI_QUESTIONARI!$C$2:$C$5000)-ROW(ESITI_QUESTIONARI!$C$2)+1)/((ESITI_QUESTIONARI!$C$2:$C$5000&lt;&gt;"")*(COUNTIF($B$1:B250,ESITI_QUESTIONARI!$C$2:$C$5000)=0)),1)),"")</f>
        <v/>
      </c>
      <c r="C251" t="str">
        <f>IF(tbl_corsi[[#This Row],[TITOLO_INTERVENTO]]&lt;&gt;"",COUNTIF(ESITI_QUESTIONARI!C:C,tbl_corsi[[#This Row],[TITOLO_INTERVENTO]]),"")</f>
        <v/>
      </c>
      <c r="D25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2" spans="1:4" x14ac:dyDescent="0.3">
      <c r="A252" s="13"/>
      <c r="B252" s="13" t="str" cm="1">
        <f t="array" ref="B252">IFERROR(INDEX(ESITI_QUESTIONARI!$C$2:$C$5000,_xlfn.AGGREGATE(15,6,(ROW(ESITI_QUESTIONARI!$C$2:$C$5000)-ROW(ESITI_QUESTIONARI!$C$2)+1)/((ESITI_QUESTIONARI!$C$2:$C$5000&lt;&gt;"")*(COUNTIF($B$1:B251,ESITI_QUESTIONARI!$C$2:$C$5000)=0)),1)),"")</f>
        <v/>
      </c>
      <c r="C252" t="str">
        <f>IF(tbl_corsi[[#This Row],[TITOLO_INTERVENTO]]&lt;&gt;"",COUNTIF(ESITI_QUESTIONARI!C:C,tbl_corsi[[#This Row],[TITOLO_INTERVENTO]]),"")</f>
        <v/>
      </c>
      <c r="D25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3" spans="1:4" x14ac:dyDescent="0.3">
      <c r="A253" s="13"/>
      <c r="B253" s="13" t="str" cm="1">
        <f t="array" ref="B253">IFERROR(INDEX(ESITI_QUESTIONARI!$C$2:$C$5000,_xlfn.AGGREGATE(15,6,(ROW(ESITI_QUESTIONARI!$C$2:$C$5000)-ROW(ESITI_QUESTIONARI!$C$2)+1)/((ESITI_QUESTIONARI!$C$2:$C$5000&lt;&gt;"")*(COUNTIF($B$1:B252,ESITI_QUESTIONARI!$C$2:$C$5000)=0)),1)),"")</f>
        <v/>
      </c>
      <c r="C253" t="str">
        <f>IF(tbl_corsi[[#This Row],[TITOLO_INTERVENTO]]&lt;&gt;"",COUNTIF(ESITI_QUESTIONARI!C:C,tbl_corsi[[#This Row],[TITOLO_INTERVENTO]]),"")</f>
        <v/>
      </c>
      <c r="D25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4" spans="1:4" x14ac:dyDescent="0.3">
      <c r="A254" s="13"/>
      <c r="B254" s="13" t="str" cm="1">
        <f t="array" ref="B254">IFERROR(INDEX(ESITI_QUESTIONARI!$C$2:$C$5000,_xlfn.AGGREGATE(15,6,(ROW(ESITI_QUESTIONARI!$C$2:$C$5000)-ROW(ESITI_QUESTIONARI!$C$2)+1)/((ESITI_QUESTIONARI!$C$2:$C$5000&lt;&gt;"")*(COUNTIF($B$1:B253,ESITI_QUESTIONARI!$C$2:$C$5000)=0)),1)),"")</f>
        <v/>
      </c>
      <c r="C254" t="str">
        <f>IF(tbl_corsi[[#This Row],[TITOLO_INTERVENTO]]&lt;&gt;"",COUNTIF(ESITI_QUESTIONARI!C:C,tbl_corsi[[#This Row],[TITOLO_INTERVENTO]]),"")</f>
        <v/>
      </c>
      <c r="D25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5" spans="1:4" x14ac:dyDescent="0.3">
      <c r="A255" s="13"/>
      <c r="B255" s="13" t="str" cm="1">
        <f t="array" ref="B255">IFERROR(INDEX(ESITI_QUESTIONARI!$C$2:$C$5000,_xlfn.AGGREGATE(15,6,(ROW(ESITI_QUESTIONARI!$C$2:$C$5000)-ROW(ESITI_QUESTIONARI!$C$2)+1)/((ESITI_QUESTIONARI!$C$2:$C$5000&lt;&gt;"")*(COUNTIF($B$1:B254,ESITI_QUESTIONARI!$C$2:$C$5000)=0)),1)),"")</f>
        <v/>
      </c>
      <c r="C255" t="str">
        <f>IF(tbl_corsi[[#This Row],[TITOLO_INTERVENTO]]&lt;&gt;"",COUNTIF(ESITI_QUESTIONARI!C:C,tbl_corsi[[#This Row],[TITOLO_INTERVENTO]]),"")</f>
        <v/>
      </c>
      <c r="D25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6" spans="1:4" x14ac:dyDescent="0.3">
      <c r="A256" s="13"/>
      <c r="B256" s="13" t="str" cm="1">
        <f t="array" ref="B256">IFERROR(INDEX(ESITI_QUESTIONARI!$C$2:$C$5000,_xlfn.AGGREGATE(15,6,(ROW(ESITI_QUESTIONARI!$C$2:$C$5000)-ROW(ESITI_QUESTIONARI!$C$2)+1)/((ESITI_QUESTIONARI!$C$2:$C$5000&lt;&gt;"")*(COUNTIF($B$1:B255,ESITI_QUESTIONARI!$C$2:$C$5000)=0)),1)),"")</f>
        <v/>
      </c>
      <c r="C256" t="str">
        <f>IF(tbl_corsi[[#This Row],[TITOLO_INTERVENTO]]&lt;&gt;"",COUNTIF(ESITI_QUESTIONARI!C:C,tbl_corsi[[#This Row],[TITOLO_INTERVENTO]]),"")</f>
        <v/>
      </c>
      <c r="D25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7" spans="1:4" x14ac:dyDescent="0.3">
      <c r="A257" s="13"/>
      <c r="B257" s="13" t="str" cm="1">
        <f t="array" ref="B257">IFERROR(INDEX(ESITI_QUESTIONARI!$C$2:$C$5000,_xlfn.AGGREGATE(15,6,(ROW(ESITI_QUESTIONARI!$C$2:$C$5000)-ROW(ESITI_QUESTIONARI!$C$2)+1)/((ESITI_QUESTIONARI!$C$2:$C$5000&lt;&gt;"")*(COUNTIF($B$1:B256,ESITI_QUESTIONARI!$C$2:$C$5000)=0)),1)),"")</f>
        <v/>
      </c>
      <c r="C257" t="str">
        <f>IF(tbl_corsi[[#This Row],[TITOLO_INTERVENTO]]&lt;&gt;"",COUNTIF(ESITI_QUESTIONARI!C:C,tbl_corsi[[#This Row],[TITOLO_INTERVENTO]]),"")</f>
        <v/>
      </c>
      <c r="D25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8" spans="1:4" x14ac:dyDescent="0.3">
      <c r="A258" s="13"/>
      <c r="B258" s="13" t="str" cm="1">
        <f t="array" ref="B258">IFERROR(INDEX(ESITI_QUESTIONARI!$C$2:$C$5000,_xlfn.AGGREGATE(15,6,(ROW(ESITI_QUESTIONARI!$C$2:$C$5000)-ROW(ESITI_QUESTIONARI!$C$2)+1)/((ESITI_QUESTIONARI!$C$2:$C$5000&lt;&gt;"")*(COUNTIF($B$1:B257,ESITI_QUESTIONARI!$C$2:$C$5000)=0)),1)),"")</f>
        <v/>
      </c>
      <c r="C258" t="str">
        <f>IF(tbl_corsi[[#This Row],[TITOLO_INTERVENTO]]&lt;&gt;"",COUNTIF(ESITI_QUESTIONARI!C:C,tbl_corsi[[#This Row],[TITOLO_INTERVENTO]]),"")</f>
        <v/>
      </c>
      <c r="D25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59" spans="1:4" x14ac:dyDescent="0.3">
      <c r="A259" s="13"/>
      <c r="B259" s="13" t="str" cm="1">
        <f t="array" ref="B259">IFERROR(INDEX(ESITI_QUESTIONARI!$C$2:$C$5000,_xlfn.AGGREGATE(15,6,(ROW(ESITI_QUESTIONARI!$C$2:$C$5000)-ROW(ESITI_QUESTIONARI!$C$2)+1)/((ESITI_QUESTIONARI!$C$2:$C$5000&lt;&gt;"")*(COUNTIF($B$1:B258,ESITI_QUESTIONARI!$C$2:$C$5000)=0)),1)),"")</f>
        <v/>
      </c>
      <c r="C259" t="str">
        <f>IF(tbl_corsi[[#This Row],[TITOLO_INTERVENTO]]&lt;&gt;"",COUNTIF(ESITI_QUESTIONARI!C:C,tbl_corsi[[#This Row],[TITOLO_INTERVENTO]]),"")</f>
        <v/>
      </c>
      <c r="D25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0" spans="1:4" x14ac:dyDescent="0.3">
      <c r="A260" s="13"/>
      <c r="B260" s="13" t="str" cm="1">
        <f t="array" ref="B260">IFERROR(INDEX(ESITI_QUESTIONARI!$C$2:$C$5000,_xlfn.AGGREGATE(15,6,(ROW(ESITI_QUESTIONARI!$C$2:$C$5000)-ROW(ESITI_QUESTIONARI!$C$2)+1)/((ESITI_QUESTIONARI!$C$2:$C$5000&lt;&gt;"")*(COUNTIF($B$1:B259,ESITI_QUESTIONARI!$C$2:$C$5000)=0)),1)),"")</f>
        <v/>
      </c>
      <c r="C260" t="str">
        <f>IF(tbl_corsi[[#This Row],[TITOLO_INTERVENTO]]&lt;&gt;"",COUNTIF(ESITI_QUESTIONARI!C:C,tbl_corsi[[#This Row],[TITOLO_INTERVENTO]]),"")</f>
        <v/>
      </c>
      <c r="D26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1" spans="1:4" x14ac:dyDescent="0.3">
      <c r="A261" s="13"/>
      <c r="B261" s="13" t="str" cm="1">
        <f t="array" ref="B261">IFERROR(INDEX(ESITI_QUESTIONARI!$C$2:$C$5000,_xlfn.AGGREGATE(15,6,(ROW(ESITI_QUESTIONARI!$C$2:$C$5000)-ROW(ESITI_QUESTIONARI!$C$2)+1)/((ESITI_QUESTIONARI!$C$2:$C$5000&lt;&gt;"")*(COUNTIF($B$1:B260,ESITI_QUESTIONARI!$C$2:$C$5000)=0)),1)),"")</f>
        <v/>
      </c>
      <c r="C261" t="str">
        <f>IF(tbl_corsi[[#This Row],[TITOLO_INTERVENTO]]&lt;&gt;"",COUNTIF(ESITI_QUESTIONARI!C:C,tbl_corsi[[#This Row],[TITOLO_INTERVENTO]]),"")</f>
        <v/>
      </c>
      <c r="D26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2" spans="1:4" x14ac:dyDescent="0.3">
      <c r="A262" s="13"/>
      <c r="B262" s="13" t="str" cm="1">
        <f t="array" ref="B262">IFERROR(INDEX(ESITI_QUESTIONARI!$C$2:$C$5000,_xlfn.AGGREGATE(15,6,(ROW(ESITI_QUESTIONARI!$C$2:$C$5000)-ROW(ESITI_QUESTIONARI!$C$2)+1)/((ESITI_QUESTIONARI!$C$2:$C$5000&lt;&gt;"")*(COUNTIF($B$1:B261,ESITI_QUESTIONARI!$C$2:$C$5000)=0)),1)),"")</f>
        <v/>
      </c>
      <c r="C262" t="str">
        <f>IF(tbl_corsi[[#This Row],[TITOLO_INTERVENTO]]&lt;&gt;"",COUNTIF(ESITI_QUESTIONARI!C:C,tbl_corsi[[#This Row],[TITOLO_INTERVENTO]]),"")</f>
        <v/>
      </c>
      <c r="D26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3" spans="1:4" x14ac:dyDescent="0.3">
      <c r="A263" s="13"/>
      <c r="B263" s="13" t="str" cm="1">
        <f t="array" ref="B263">IFERROR(INDEX(ESITI_QUESTIONARI!$C$2:$C$5000,_xlfn.AGGREGATE(15,6,(ROW(ESITI_QUESTIONARI!$C$2:$C$5000)-ROW(ESITI_QUESTIONARI!$C$2)+1)/((ESITI_QUESTIONARI!$C$2:$C$5000&lt;&gt;"")*(COUNTIF($B$1:B262,ESITI_QUESTIONARI!$C$2:$C$5000)=0)),1)),"")</f>
        <v/>
      </c>
      <c r="C263" t="str">
        <f>IF(tbl_corsi[[#This Row],[TITOLO_INTERVENTO]]&lt;&gt;"",COUNTIF(ESITI_QUESTIONARI!C:C,tbl_corsi[[#This Row],[TITOLO_INTERVENTO]]),"")</f>
        <v/>
      </c>
      <c r="D26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4" spans="1:4" x14ac:dyDescent="0.3">
      <c r="A264" s="13"/>
      <c r="B264" s="13" t="str" cm="1">
        <f t="array" ref="B264">IFERROR(INDEX(ESITI_QUESTIONARI!$C$2:$C$5000,_xlfn.AGGREGATE(15,6,(ROW(ESITI_QUESTIONARI!$C$2:$C$5000)-ROW(ESITI_QUESTIONARI!$C$2)+1)/((ESITI_QUESTIONARI!$C$2:$C$5000&lt;&gt;"")*(COUNTIF($B$1:B263,ESITI_QUESTIONARI!$C$2:$C$5000)=0)),1)),"")</f>
        <v/>
      </c>
      <c r="C264" t="str">
        <f>IF(tbl_corsi[[#This Row],[TITOLO_INTERVENTO]]&lt;&gt;"",COUNTIF(ESITI_QUESTIONARI!C:C,tbl_corsi[[#This Row],[TITOLO_INTERVENTO]]),"")</f>
        <v/>
      </c>
      <c r="D26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5" spans="1:4" x14ac:dyDescent="0.3">
      <c r="A265" s="13"/>
      <c r="B265" s="13" t="str" cm="1">
        <f t="array" ref="B265">IFERROR(INDEX(ESITI_QUESTIONARI!$C$2:$C$5000,_xlfn.AGGREGATE(15,6,(ROW(ESITI_QUESTIONARI!$C$2:$C$5000)-ROW(ESITI_QUESTIONARI!$C$2)+1)/((ESITI_QUESTIONARI!$C$2:$C$5000&lt;&gt;"")*(COUNTIF($B$1:B264,ESITI_QUESTIONARI!$C$2:$C$5000)=0)),1)),"")</f>
        <v/>
      </c>
      <c r="C265" t="str">
        <f>IF(tbl_corsi[[#This Row],[TITOLO_INTERVENTO]]&lt;&gt;"",COUNTIF(ESITI_QUESTIONARI!C:C,tbl_corsi[[#This Row],[TITOLO_INTERVENTO]]),"")</f>
        <v/>
      </c>
      <c r="D26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6" spans="1:4" x14ac:dyDescent="0.3">
      <c r="A266" s="13"/>
      <c r="B266" s="13" t="str" cm="1">
        <f t="array" ref="B266">IFERROR(INDEX(ESITI_QUESTIONARI!$C$2:$C$5000,_xlfn.AGGREGATE(15,6,(ROW(ESITI_QUESTIONARI!$C$2:$C$5000)-ROW(ESITI_QUESTIONARI!$C$2)+1)/((ESITI_QUESTIONARI!$C$2:$C$5000&lt;&gt;"")*(COUNTIF($B$1:B265,ESITI_QUESTIONARI!$C$2:$C$5000)=0)),1)),"")</f>
        <v/>
      </c>
      <c r="C266" t="str">
        <f>IF(tbl_corsi[[#This Row],[TITOLO_INTERVENTO]]&lt;&gt;"",COUNTIF(ESITI_QUESTIONARI!C:C,tbl_corsi[[#This Row],[TITOLO_INTERVENTO]]),"")</f>
        <v/>
      </c>
      <c r="D26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7" spans="1:4" x14ac:dyDescent="0.3">
      <c r="A267" s="13"/>
      <c r="B267" s="13" t="str" cm="1">
        <f t="array" ref="B267">IFERROR(INDEX(ESITI_QUESTIONARI!$C$2:$C$5000,_xlfn.AGGREGATE(15,6,(ROW(ESITI_QUESTIONARI!$C$2:$C$5000)-ROW(ESITI_QUESTIONARI!$C$2)+1)/((ESITI_QUESTIONARI!$C$2:$C$5000&lt;&gt;"")*(COUNTIF($B$1:B266,ESITI_QUESTIONARI!$C$2:$C$5000)=0)),1)),"")</f>
        <v/>
      </c>
      <c r="C267" t="str">
        <f>IF(tbl_corsi[[#This Row],[TITOLO_INTERVENTO]]&lt;&gt;"",COUNTIF(ESITI_QUESTIONARI!C:C,tbl_corsi[[#This Row],[TITOLO_INTERVENTO]]),"")</f>
        <v/>
      </c>
      <c r="D26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8" spans="1:4" x14ac:dyDescent="0.3">
      <c r="A268" s="13"/>
      <c r="B268" s="13" t="str" cm="1">
        <f t="array" ref="B268">IFERROR(INDEX(ESITI_QUESTIONARI!$C$2:$C$5000,_xlfn.AGGREGATE(15,6,(ROW(ESITI_QUESTIONARI!$C$2:$C$5000)-ROW(ESITI_QUESTIONARI!$C$2)+1)/((ESITI_QUESTIONARI!$C$2:$C$5000&lt;&gt;"")*(COUNTIF($B$1:B267,ESITI_QUESTIONARI!$C$2:$C$5000)=0)),1)),"")</f>
        <v/>
      </c>
      <c r="C268" t="str">
        <f>IF(tbl_corsi[[#This Row],[TITOLO_INTERVENTO]]&lt;&gt;"",COUNTIF(ESITI_QUESTIONARI!C:C,tbl_corsi[[#This Row],[TITOLO_INTERVENTO]]),"")</f>
        <v/>
      </c>
      <c r="D26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69" spans="1:4" x14ac:dyDescent="0.3">
      <c r="A269" s="13"/>
      <c r="B269" s="13" t="str" cm="1">
        <f t="array" ref="B269">IFERROR(INDEX(ESITI_QUESTIONARI!$C$2:$C$5000,_xlfn.AGGREGATE(15,6,(ROW(ESITI_QUESTIONARI!$C$2:$C$5000)-ROW(ESITI_QUESTIONARI!$C$2)+1)/((ESITI_QUESTIONARI!$C$2:$C$5000&lt;&gt;"")*(COUNTIF($B$1:B268,ESITI_QUESTIONARI!$C$2:$C$5000)=0)),1)),"")</f>
        <v/>
      </c>
      <c r="C269" t="str">
        <f>IF(tbl_corsi[[#This Row],[TITOLO_INTERVENTO]]&lt;&gt;"",COUNTIF(ESITI_QUESTIONARI!C:C,tbl_corsi[[#This Row],[TITOLO_INTERVENTO]]),"")</f>
        <v/>
      </c>
      <c r="D26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0" spans="1:4" x14ac:dyDescent="0.3">
      <c r="A270" s="13"/>
      <c r="B270" s="13" t="str" cm="1">
        <f t="array" ref="B270">IFERROR(INDEX(ESITI_QUESTIONARI!$C$2:$C$5000,_xlfn.AGGREGATE(15,6,(ROW(ESITI_QUESTIONARI!$C$2:$C$5000)-ROW(ESITI_QUESTIONARI!$C$2)+1)/((ESITI_QUESTIONARI!$C$2:$C$5000&lt;&gt;"")*(COUNTIF($B$1:B269,ESITI_QUESTIONARI!$C$2:$C$5000)=0)),1)),"")</f>
        <v/>
      </c>
      <c r="C270" t="str">
        <f>IF(tbl_corsi[[#This Row],[TITOLO_INTERVENTO]]&lt;&gt;"",COUNTIF(ESITI_QUESTIONARI!C:C,tbl_corsi[[#This Row],[TITOLO_INTERVENTO]]),"")</f>
        <v/>
      </c>
      <c r="D27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1" spans="1:4" x14ac:dyDescent="0.3">
      <c r="A271" s="13"/>
      <c r="B271" s="13" t="str" cm="1">
        <f t="array" ref="B271">IFERROR(INDEX(ESITI_QUESTIONARI!$C$2:$C$5000,_xlfn.AGGREGATE(15,6,(ROW(ESITI_QUESTIONARI!$C$2:$C$5000)-ROW(ESITI_QUESTIONARI!$C$2)+1)/((ESITI_QUESTIONARI!$C$2:$C$5000&lt;&gt;"")*(COUNTIF($B$1:B270,ESITI_QUESTIONARI!$C$2:$C$5000)=0)),1)),"")</f>
        <v/>
      </c>
      <c r="C271" t="str">
        <f>IF(tbl_corsi[[#This Row],[TITOLO_INTERVENTO]]&lt;&gt;"",COUNTIF(ESITI_QUESTIONARI!C:C,tbl_corsi[[#This Row],[TITOLO_INTERVENTO]]),"")</f>
        <v/>
      </c>
      <c r="D27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2" spans="1:4" x14ac:dyDescent="0.3">
      <c r="A272" s="13"/>
      <c r="B272" s="13" t="str" cm="1">
        <f t="array" ref="B272">IFERROR(INDEX(ESITI_QUESTIONARI!$C$2:$C$5000,_xlfn.AGGREGATE(15,6,(ROW(ESITI_QUESTIONARI!$C$2:$C$5000)-ROW(ESITI_QUESTIONARI!$C$2)+1)/((ESITI_QUESTIONARI!$C$2:$C$5000&lt;&gt;"")*(COUNTIF($B$1:B271,ESITI_QUESTIONARI!$C$2:$C$5000)=0)),1)),"")</f>
        <v/>
      </c>
      <c r="C272" t="str">
        <f>IF(tbl_corsi[[#This Row],[TITOLO_INTERVENTO]]&lt;&gt;"",COUNTIF(ESITI_QUESTIONARI!C:C,tbl_corsi[[#This Row],[TITOLO_INTERVENTO]]),"")</f>
        <v/>
      </c>
      <c r="D27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3" spans="1:4" x14ac:dyDescent="0.3">
      <c r="A273" s="13"/>
      <c r="B273" s="13" t="str" cm="1">
        <f t="array" ref="B273">IFERROR(INDEX(ESITI_QUESTIONARI!$C$2:$C$5000,_xlfn.AGGREGATE(15,6,(ROW(ESITI_QUESTIONARI!$C$2:$C$5000)-ROW(ESITI_QUESTIONARI!$C$2)+1)/((ESITI_QUESTIONARI!$C$2:$C$5000&lt;&gt;"")*(COUNTIF($B$1:B272,ESITI_QUESTIONARI!$C$2:$C$5000)=0)),1)),"")</f>
        <v/>
      </c>
      <c r="C273" t="str">
        <f>IF(tbl_corsi[[#This Row],[TITOLO_INTERVENTO]]&lt;&gt;"",COUNTIF(ESITI_QUESTIONARI!C:C,tbl_corsi[[#This Row],[TITOLO_INTERVENTO]]),"")</f>
        <v/>
      </c>
      <c r="D27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4" spans="1:4" x14ac:dyDescent="0.3">
      <c r="A274" s="13"/>
      <c r="B274" s="13" t="str" cm="1">
        <f t="array" ref="B274">IFERROR(INDEX(ESITI_QUESTIONARI!$C$2:$C$5000,_xlfn.AGGREGATE(15,6,(ROW(ESITI_QUESTIONARI!$C$2:$C$5000)-ROW(ESITI_QUESTIONARI!$C$2)+1)/((ESITI_QUESTIONARI!$C$2:$C$5000&lt;&gt;"")*(COUNTIF($B$1:B273,ESITI_QUESTIONARI!$C$2:$C$5000)=0)),1)),"")</f>
        <v/>
      </c>
      <c r="C274" t="str">
        <f>IF(tbl_corsi[[#This Row],[TITOLO_INTERVENTO]]&lt;&gt;"",COUNTIF(ESITI_QUESTIONARI!C:C,tbl_corsi[[#This Row],[TITOLO_INTERVENTO]]),"")</f>
        <v/>
      </c>
      <c r="D27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5" spans="1:4" x14ac:dyDescent="0.3">
      <c r="A275" s="13"/>
      <c r="B275" s="13" t="str" cm="1">
        <f t="array" ref="B275">IFERROR(INDEX(ESITI_QUESTIONARI!$C$2:$C$5000,_xlfn.AGGREGATE(15,6,(ROW(ESITI_QUESTIONARI!$C$2:$C$5000)-ROW(ESITI_QUESTIONARI!$C$2)+1)/((ESITI_QUESTIONARI!$C$2:$C$5000&lt;&gt;"")*(COUNTIF($B$1:B274,ESITI_QUESTIONARI!$C$2:$C$5000)=0)),1)),"")</f>
        <v/>
      </c>
      <c r="C275" t="str">
        <f>IF(tbl_corsi[[#This Row],[TITOLO_INTERVENTO]]&lt;&gt;"",COUNTIF(ESITI_QUESTIONARI!C:C,tbl_corsi[[#This Row],[TITOLO_INTERVENTO]]),"")</f>
        <v/>
      </c>
      <c r="D27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6" spans="1:4" x14ac:dyDescent="0.3">
      <c r="A276" s="13"/>
      <c r="B276" s="13" t="str" cm="1">
        <f t="array" ref="B276">IFERROR(INDEX(ESITI_QUESTIONARI!$C$2:$C$5000,_xlfn.AGGREGATE(15,6,(ROW(ESITI_QUESTIONARI!$C$2:$C$5000)-ROW(ESITI_QUESTIONARI!$C$2)+1)/((ESITI_QUESTIONARI!$C$2:$C$5000&lt;&gt;"")*(COUNTIF($B$1:B275,ESITI_QUESTIONARI!$C$2:$C$5000)=0)),1)),"")</f>
        <v/>
      </c>
      <c r="C276" t="str">
        <f>IF(tbl_corsi[[#This Row],[TITOLO_INTERVENTO]]&lt;&gt;"",COUNTIF(ESITI_QUESTIONARI!C:C,tbl_corsi[[#This Row],[TITOLO_INTERVENTO]]),"")</f>
        <v/>
      </c>
      <c r="D27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7" spans="1:4" x14ac:dyDescent="0.3">
      <c r="A277" s="13"/>
      <c r="B277" s="13" t="str" cm="1">
        <f t="array" ref="B277">IFERROR(INDEX(ESITI_QUESTIONARI!$C$2:$C$5000,_xlfn.AGGREGATE(15,6,(ROW(ESITI_QUESTIONARI!$C$2:$C$5000)-ROW(ESITI_QUESTIONARI!$C$2)+1)/((ESITI_QUESTIONARI!$C$2:$C$5000&lt;&gt;"")*(COUNTIF($B$1:B276,ESITI_QUESTIONARI!$C$2:$C$5000)=0)),1)),"")</f>
        <v/>
      </c>
      <c r="C277" t="str">
        <f>IF(tbl_corsi[[#This Row],[TITOLO_INTERVENTO]]&lt;&gt;"",COUNTIF(ESITI_QUESTIONARI!C:C,tbl_corsi[[#This Row],[TITOLO_INTERVENTO]]),"")</f>
        <v/>
      </c>
      <c r="D27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8" spans="1:4" x14ac:dyDescent="0.3">
      <c r="A278" s="13"/>
      <c r="B278" s="13" t="str" cm="1">
        <f t="array" ref="B278">IFERROR(INDEX(ESITI_QUESTIONARI!$C$2:$C$5000,_xlfn.AGGREGATE(15,6,(ROW(ESITI_QUESTIONARI!$C$2:$C$5000)-ROW(ESITI_QUESTIONARI!$C$2)+1)/((ESITI_QUESTIONARI!$C$2:$C$5000&lt;&gt;"")*(COUNTIF($B$1:B277,ESITI_QUESTIONARI!$C$2:$C$5000)=0)),1)),"")</f>
        <v/>
      </c>
      <c r="C278" t="str">
        <f>IF(tbl_corsi[[#This Row],[TITOLO_INTERVENTO]]&lt;&gt;"",COUNTIF(ESITI_QUESTIONARI!C:C,tbl_corsi[[#This Row],[TITOLO_INTERVENTO]]),"")</f>
        <v/>
      </c>
      <c r="D27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79" spans="1:4" x14ac:dyDescent="0.3">
      <c r="A279" s="13"/>
      <c r="B279" s="13" t="str" cm="1">
        <f t="array" ref="B279">IFERROR(INDEX(ESITI_QUESTIONARI!$C$2:$C$5000,_xlfn.AGGREGATE(15,6,(ROW(ESITI_QUESTIONARI!$C$2:$C$5000)-ROW(ESITI_QUESTIONARI!$C$2)+1)/((ESITI_QUESTIONARI!$C$2:$C$5000&lt;&gt;"")*(COUNTIF($B$1:B278,ESITI_QUESTIONARI!$C$2:$C$5000)=0)),1)),"")</f>
        <v/>
      </c>
      <c r="C279" t="str">
        <f>IF(tbl_corsi[[#This Row],[TITOLO_INTERVENTO]]&lt;&gt;"",COUNTIF(ESITI_QUESTIONARI!C:C,tbl_corsi[[#This Row],[TITOLO_INTERVENTO]]),"")</f>
        <v/>
      </c>
      <c r="D27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0" spans="1:4" x14ac:dyDescent="0.3">
      <c r="A280" s="13"/>
      <c r="B280" s="13" t="str" cm="1">
        <f t="array" ref="B280">IFERROR(INDEX(ESITI_QUESTIONARI!$C$2:$C$5000,_xlfn.AGGREGATE(15,6,(ROW(ESITI_QUESTIONARI!$C$2:$C$5000)-ROW(ESITI_QUESTIONARI!$C$2)+1)/((ESITI_QUESTIONARI!$C$2:$C$5000&lt;&gt;"")*(COUNTIF($B$1:B279,ESITI_QUESTIONARI!$C$2:$C$5000)=0)),1)),"")</f>
        <v/>
      </c>
      <c r="C280" t="str">
        <f>IF(tbl_corsi[[#This Row],[TITOLO_INTERVENTO]]&lt;&gt;"",COUNTIF(ESITI_QUESTIONARI!C:C,tbl_corsi[[#This Row],[TITOLO_INTERVENTO]]),"")</f>
        <v/>
      </c>
      <c r="D28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1" spans="1:4" x14ac:dyDescent="0.3">
      <c r="A281" s="13"/>
      <c r="B281" s="13" t="str" cm="1">
        <f t="array" ref="B281">IFERROR(INDEX(ESITI_QUESTIONARI!$C$2:$C$5000,_xlfn.AGGREGATE(15,6,(ROW(ESITI_QUESTIONARI!$C$2:$C$5000)-ROW(ESITI_QUESTIONARI!$C$2)+1)/((ESITI_QUESTIONARI!$C$2:$C$5000&lt;&gt;"")*(COUNTIF($B$1:B280,ESITI_QUESTIONARI!$C$2:$C$5000)=0)),1)),"")</f>
        <v/>
      </c>
      <c r="C281" t="str">
        <f>IF(tbl_corsi[[#This Row],[TITOLO_INTERVENTO]]&lt;&gt;"",COUNTIF(ESITI_QUESTIONARI!C:C,tbl_corsi[[#This Row],[TITOLO_INTERVENTO]]),"")</f>
        <v/>
      </c>
      <c r="D28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2" spans="1:4" x14ac:dyDescent="0.3">
      <c r="A282" s="13"/>
      <c r="B282" s="13" t="str" cm="1">
        <f t="array" ref="B282">IFERROR(INDEX(ESITI_QUESTIONARI!$C$2:$C$5000,_xlfn.AGGREGATE(15,6,(ROW(ESITI_QUESTIONARI!$C$2:$C$5000)-ROW(ESITI_QUESTIONARI!$C$2)+1)/((ESITI_QUESTIONARI!$C$2:$C$5000&lt;&gt;"")*(COUNTIF($B$1:B281,ESITI_QUESTIONARI!$C$2:$C$5000)=0)),1)),"")</f>
        <v/>
      </c>
      <c r="C282" t="str">
        <f>IF(tbl_corsi[[#This Row],[TITOLO_INTERVENTO]]&lt;&gt;"",COUNTIF(ESITI_QUESTIONARI!C:C,tbl_corsi[[#This Row],[TITOLO_INTERVENTO]]),"")</f>
        <v/>
      </c>
      <c r="D28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3" spans="1:4" x14ac:dyDescent="0.3">
      <c r="A283" s="13"/>
      <c r="B283" s="13" t="str" cm="1">
        <f t="array" ref="B283">IFERROR(INDEX(ESITI_QUESTIONARI!$C$2:$C$5000,_xlfn.AGGREGATE(15,6,(ROW(ESITI_QUESTIONARI!$C$2:$C$5000)-ROW(ESITI_QUESTIONARI!$C$2)+1)/((ESITI_QUESTIONARI!$C$2:$C$5000&lt;&gt;"")*(COUNTIF($B$1:B282,ESITI_QUESTIONARI!$C$2:$C$5000)=0)),1)),"")</f>
        <v/>
      </c>
      <c r="C283" t="str">
        <f>IF(tbl_corsi[[#This Row],[TITOLO_INTERVENTO]]&lt;&gt;"",COUNTIF(ESITI_QUESTIONARI!C:C,tbl_corsi[[#This Row],[TITOLO_INTERVENTO]]),"")</f>
        <v/>
      </c>
      <c r="D28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4" spans="1:4" x14ac:dyDescent="0.3">
      <c r="A284" s="13"/>
      <c r="B284" s="13" t="str" cm="1">
        <f t="array" ref="B284">IFERROR(INDEX(ESITI_QUESTIONARI!$C$2:$C$5000,_xlfn.AGGREGATE(15,6,(ROW(ESITI_QUESTIONARI!$C$2:$C$5000)-ROW(ESITI_QUESTIONARI!$C$2)+1)/((ESITI_QUESTIONARI!$C$2:$C$5000&lt;&gt;"")*(COUNTIF($B$1:B283,ESITI_QUESTIONARI!$C$2:$C$5000)=0)),1)),"")</f>
        <v/>
      </c>
      <c r="C284" t="str">
        <f>IF(tbl_corsi[[#This Row],[TITOLO_INTERVENTO]]&lt;&gt;"",COUNTIF(ESITI_QUESTIONARI!C:C,tbl_corsi[[#This Row],[TITOLO_INTERVENTO]]),"")</f>
        <v/>
      </c>
      <c r="D28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5" spans="1:4" x14ac:dyDescent="0.3">
      <c r="A285" s="13"/>
      <c r="B285" s="13" t="str" cm="1">
        <f t="array" ref="B285">IFERROR(INDEX(ESITI_QUESTIONARI!$C$2:$C$5000,_xlfn.AGGREGATE(15,6,(ROW(ESITI_QUESTIONARI!$C$2:$C$5000)-ROW(ESITI_QUESTIONARI!$C$2)+1)/((ESITI_QUESTIONARI!$C$2:$C$5000&lt;&gt;"")*(COUNTIF($B$1:B284,ESITI_QUESTIONARI!$C$2:$C$5000)=0)),1)),"")</f>
        <v/>
      </c>
      <c r="C285" t="str">
        <f>IF(tbl_corsi[[#This Row],[TITOLO_INTERVENTO]]&lt;&gt;"",COUNTIF(ESITI_QUESTIONARI!C:C,tbl_corsi[[#This Row],[TITOLO_INTERVENTO]]),"")</f>
        <v/>
      </c>
      <c r="D28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6" spans="1:4" x14ac:dyDescent="0.3">
      <c r="A286" s="13"/>
      <c r="B286" s="13" t="str" cm="1">
        <f t="array" ref="B286">IFERROR(INDEX(ESITI_QUESTIONARI!$C$2:$C$5000,_xlfn.AGGREGATE(15,6,(ROW(ESITI_QUESTIONARI!$C$2:$C$5000)-ROW(ESITI_QUESTIONARI!$C$2)+1)/((ESITI_QUESTIONARI!$C$2:$C$5000&lt;&gt;"")*(COUNTIF($B$1:B285,ESITI_QUESTIONARI!$C$2:$C$5000)=0)),1)),"")</f>
        <v/>
      </c>
      <c r="C286" t="str">
        <f>IF(tbl_corsi[[#This Row],[TITOLO_INTERVENTO]]&lt;&gt;"",COUNTIF(ESITI_QUESTIONARI!C:C,tbl_corsi[[#This Row],[TITOLO_INTERVENTO]]),"")</f>
        <v/>
      </c>
      <c r="D28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7" spans="1:4" x14ac:dyDescent="0.3">
      <c r="A287" s="13"/>
      <c r="B287" s="13" t="str" cm="1">
        <f t="array" ref="B287">IFERROR(INDEX(ESITI_QUESTIONARI!$C$2:$C$5000,_xlfn.AGGREGATE(15,6,(ROW(ESITI_QUESTIONARI!$C$2:$C$5000)-ROW(ESITI_QUESTIONARI!$C$2)+1)/((ESITI_QUESTIONARI!$C$2:$C$5000&lt;&gt;"")*(COUNTIF($B$1:B286,ESITI_QUESTIONARI!$C$2:$C$5000)=0)),1)),"")</f>
        <v/>
      </c>
      <c r="C287" t="str">
        <f>IF(tbl_corsi[[#This Row],[TITOLO_INTERVENTO]]&lt;&gt;"",COUNTIF(ESITI_QUESTIONARI!C:C,tbl_corsi[[#This Row],[TITOLO_INTERVENTO]]),"")</f>
        <v/>
      </c>
      <c r="D28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8" spans="1:4" x14ac:dyDescent="0.3">
      <c r="A288" s="13"/>
      <c r="B288" s="13" t="str" cm="1">
        <f t="array" ref="B288">IFERROR(INDEX(ESITI_QUESTIONARI!$C$2:$C$5000,_xlfn.AGGREGATE(15,6,(ROW(ESITI_QUESTIONARI!$C$2:$C$5000)-ROW(ESITI_QUESTIONARI!$C$2)+1)/((ESITI_QUESTIONARI!$C$2:$C$5000&lt;&gt;"")*(COUNTIF($B$1:B287,ESITI_QUESTIONARI!$C$2:$C$5000)=0)),1)),"")</f>
        <v/>
      </c>
      <c r="C288" t="str">
        <f>IF(tbl_corsi[[#This Row],[TITOLO_INTERVENTO]]&lt;&gt;"",COUNTIF(ESITI_QUESTIONARI!C:C,tbl_corsi[[#This Row],[TITOLO_INTERVENTO]]),"")</f>
        <v/>
      </c>
      <c r="D28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89" spans="1:4" x14ac:dyDescent="0.3">
      <c r="A289" s="13"/>
      <c r="B289" s="13" t="str" cm="1">
        <f t="array" ref="B289">IFERROR(INDEX(ESITI_QUESTIONARI!$C$2:$C$5000,_xlfn.AGGREGATE(15,6,(ROW(ESITI_QUESTIONARI!$C$2:$C$5000)-ROW(ESITI_QUESTIONARI!$C$2)+1)/((ESITI_QUESTIONARI!$C$2:$C$5000&lt;&gt;"")*(COUNTIF($B$1:B288,ESITI_QUESTIONARI!$C$2:$C$5000)=0)),1)),"")</f>
        <v/>
      </c>
      <c r="C289" t="str">
        <f>IF(tbl_corsi[[#This Row],[TITOLO_INTERVENTO]]&lt;&gt;"",COUNTIF(ESITI_QUESTIONARI!C:C,tbl_corsi[[#This Row],[TITOLO_INTERVENTO]]),"")</f>
        <v/>
      </c>
      <c r="D28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0" spans="1:4" x14ac:dyDescent="0.3">
      <c r="A290" s="13"/>
      <c r="B290" s="13" t="str" cm="1">
        <f t="array" ref="B290">IFERROR(INDEX(ESITI_QUESTIONARI!$C$2:$C$5000,_xlfn.AGGREGATE(15,6,(ROW(ESITI_QUESTIONARI!$C$2:$C$5000)-ROW(ESITI_QUESTIONARI!$C$2)+1)/((ESITI_QUESTIONARI!$C$2:$C$5000&lt;&gt;"")*(COUNTIF($B$1:B289,ESITI_QUESTIONARI!$C$2:$C$5000)=0)),1)),"")</f>
        <v/>
      </c>
      <c r="C290" t="str">
        <f>IF(tbl_corsi[[#This Row],[TITOLO_INTERVENTO]]&lt;&gt;"",COUNTIF(ESITI_QUESTIONARI!C:C,tbl_corsi[[#This Row],[TITOLO_INTERVENTO]]),"")</f>
        <v/>
      </c>
      <c r="D29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1" spans="1:4" x14ac:dyDescent="0.3">
      <c r="A291" s="13"/>
      <c r="B291" s="13" t="str" cm="1">
        <f t="array" ref="B291">IFERROR(INDEX(ESITI_QUESTIONARI!$C$2:$C$5000,_xlfn.AGGREGATE(15,6,(ROW(ESITI_QUESTIONARI!$C$2:$C$5000)-ROW(ESITI_QUESTIONARI!$C$2)+1)/((ESITI_QUESTIONARI!$C$2:$C$5000&lt;&gt;"")*(COUNTIF($B$1:B290,ESITI_QUESTIONARI!$C$2:$C$5000)=0)),1)),"")</f>
        <v/>
      </c>
      <c r="C291" t="str">
        <f>IF(tbl_corsi[[#This Row],[TITOLO_INTERVENTO]]&lt;&gt;"",COUNTIF(ESITI_QUESTIONARI!C:C,tbl_corsi[[#This Row],[TITOLO_INTERVENTO]]),"")</f>
        <v/>
      </c>
      <c r="D29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2" spans="1:4" x14ac:dyDescent="0.3">
      <c r="A292" s="13"/>
      <c r="B292" s="13" t="str" cm="1">
        <f t="array" ref="B292">IFERROR(INDEX(ESITI_QUESTIONARI!$C$2:$C$5000,_xlfn.AGGREGATE(15,6,(ROW(ESITI_QUESTIONARI!$C$2:$C$5000)-ROW(ESITI_QUESTIONARI!$C$2)+1)/((ESITI_QUESTIONARI!$C$2:$C$5000&lt;&gt;"")*(COUNTIF($B$1:B291,ESITI_QUESTIONARI!$C$2:$C$5000)=0)),1)),"")</f>
        <v/>
      </c>
      <c r="C292" t="str">
        <f>IF(tbl_corsi[[#This Row],[TITOLO_INTERVENTO]]&lt;&gt;"",COUNTIF(ESITI_QUESTIONARI!C:C,tbl_corsi[[#This Row],[TITOLO_INTERVENTO]]),"")</f>
        <v/>
      </c>
      <c r="D29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3" spans="1:4" x14ac:dyDescent="0.3">
      <c r="A293" s="13"/>
      <c r="B293" s="13" t="str" cm="1">
        <f t="array" ref="B293">IFERROR(INDEX(ESITI_QUESTIONARI!$C$2:$C$5000,_xlfn.AGGREGATE(15,6,(ROW(ESITI_QUESTIONARI!$C$2:$C$5000)-ROW(ESITI_QUESTIONARI!$C$2)+1)/((ESITI_QUESTIONARI!$C$2:$C$5000&lt;&gt;"")*(COUNTIF($B$1:B292,ESITI_QUESTIONARI!$C$2:$C$5000)=0)),1)),"")</f>
        <v/>
      </c>
      <c r="C293" t="str">
        <f>IF(tbl_corsi[[#This Row],[TITOLO_INTERVENTO]]&lt;&gt;"",COUNTIF(ESITI_QUESTIONARI!C:C,tbl_corsi[[#This Row],[TITOLO_INTERVENTO]]),"")</f>
        <v/>
      </c>
      <c r="D29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4" spans="1:4" x14ac:dyDescent="0.3">
      <c r="A294" s="13"/>
      <c r="B294" s="13" t="str" cm="1">
        <f t="array" ref="B294">IFERROR(INDEX(ESITI_QUESTIONARI!$C$2:$C$5000,_xlfn.AGGREGATE(15,6,(ROW(ESITI_QUESTIONARI!$C$2:$C$5000)-ROW(ESITI_QUESTIONARI!$C$2)+1)/((ESITI_QUESTIONARI!$C$2:$C$5000&lt;&gt;"")*(COUNTIF($B$1:B293,ESITI_QUESTIONARI!$C$2:$C$5000)=0)),1)),"")</f>
        <v/>
      </c>
      <c r="C294" t="str">
        <f>IF(tbl_corsi[[#This Row],[TITOLO_INTERVENTO]]&lt;&gt;"",COUNTIF(ESITI_QUESTIONARI!C:C,tbl_corsi[[#This Row],[TITOLO_INTERVENTO]]),"")</f>
        <v/>
      </c>
      <c r="D29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5" spans="1:4" x14ac:dyDescent="0.3">
      <c r="A295" s="13"/>
      <c r="B295" s="13" t="str" cm="1">
        <f t="array" ref="B295">IFERROR(INDEX(ESITI_QUESTIONARI!$C$2:$C$5000,_xlfn.AGGREGATE(15,6,(ROW(ESITI_QUESTIONARI!$C$2:$C$5000)-ROW(ESITI_QUESTIONARI!$C$2)+1)/((ESITI_QUESTIONARI!$C$2:$C$5000&lt;&gt;"")*(COUNTIF($B$1:B294,ESITI_QUESTIONARI!$C$2:$C$5000)=0)),1)),"")</f>
        <v/>
      </c>
      <c r="C295" t="str">
        <f>IF(tbl_corsi[[#This Row],[TITOLO_INTERVENTO]]&lt;&gt;"",COUNTIF(ESITI_QUESTIONARI!C:C,tbl_corsi[[#This Row],[TITOLO_INTERVENTO]]),"")</f>
        <v/>
      </c>
      <c r="D29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6" spans="1:4" x14ac:dyDescent="0.3">
      <c r="A296" s="13"/>
      <c r="B296" s="13" t="str" cm="1">
        <f t="array" ref="B296">IFERROR(INDEX(ESITI_QUESTIONARI!$C$2:$C$5000,_xlfn.AGGREGATE(15,6,(ROW(ESITI_QUESTIONARI!$C$2:$C$5000)-ROW(ESITI_QUESTIONARI!$C$2)+1)/((ESITI_QUESTIONARI!$C$2:$C$5000&lt;&gt;"")*(COUNTIF($B$1:B295,ESITI_QUESTIONARI!$C$2:$C$5000)=0)),1)),"")</f>
        <v/>
      </c>
      <c r="C296" t="str">
        <f>IF(tbl_corsi[[#This Row],[TITOLO_INTERVENTO]]&lt;&gt;"",COUNTIF(ESITI_QUESTIONARI!C:C,tbl_corsi[[#This Row],[TITOLO_INTERVENTO]]),"")</f>
        <v/>
      </c>
      <c r="D29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7" spans="1:4" x14ac:dyDescent="0.3">
      <c r="A297" s="13"/>
      <c r="B297" s="13" t="str" cm="1">
        <f t="array" ref="B297">IFERROR(INDEX(ESITI_QUESTIONARI!$C$2:$C$5000,_xlfn.AGGREGATE(15,6,(ROW(ESITI_QUESTIONARI!$C$2:$C$5000)-ROW(ESITI_QUESTIONARI!$C$2)+1)/((ESITI_QUESTIONARI!$C$2:$C$5000&lt;&gt;"")*(COUNTIF($B$1:B296,ESITI_QUESTIONARI!$C$2:$C$5000)=0)),1)),"")</f>
        <v/>
      </c>
      <c r="C297" t="str">
        <f>IF(tbl_corsi[[#This Row],[TITOLO_INTERVENTO]]&lt;&gt;"",COUNTIF(ESITI_QUESTIONARI!C:C,tbl_corsi[[#This Row],[TITOLO_INTERVENTO]]),"")</f>
        <v/>
      </c>
      <c r="D29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8" spans="1:4" x14ac:dyDescent="0.3">
      <c r="A298" s="13"/>
      <c r="B298" s="13" t="str" cm="1">
        <f t="array" ref="B298">IFERROR(INDEX(ESITI_QUESTIONARI!$C$2:$C$5000,_xlfn.AGGREGATE(15,6,(ROW(ESITI_QUESTIONARI!$C$2:$C$5000)-ROW(ESITI_QUESTIONARI!$C$2)+1)/((ESITI_QUESTIONARI!$C$2:$C$5000&lt;&gt;"")*(COUNTIF($B$1:B297,ESITI_QUESTIONARI!$C$2:$C$5000)=0)),1)),"")</f>
        <v/>
      </c>
      <c r="C298" t="str">
        <f>IF(tbl_corsi[[#This Row],[TITOLO_INTERVENTO]]&lt;&gt;"",COUNTIF(ESITI_QUESTIONARI!C:C,tbl_corsi[[#This Row],[TITOLO_INTERVENTO]]),"")</f>
        <v/>
      </c>
      <c r="D29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299" spans="1:4" x14ac:dyDescent="0.3">
      <c r="A299" s="13"/>
      <c r="B299" s="13" t="str" cm="1">
        <f t="array" ref="B299">IFERROR(INDEX(ESITI_QUESTIONARI!$C$2:$C$5000,_xlfn.AGGREGATE(15,6,(ROW(ESITI_QUESTIONARI!$C$2:$C$5000)-ROW(ESITI_QUESTIONARI!$C$2)+1)/((ESITI_QUESTIONARI!$C$2:$C$5000&lt;&gt;"")*(COUNTIF($B$1:B298,ESITI_QUESTIONARI!$C$2:$C$5000)=0)),1)),"")</f>
        <v/>
      </c>
      <c r="C299" t="str">
        <f>IF(tbl_corsi[[#This Row],[TITOLO_INTERVENTO]]&lt;&gt;"",COUNTIF(ESITI_QUESTIONARI!C:C,tbl_corsi[[#This Row],[TITOLO_INTERVENTO]]),"")</f>
        <v/>
      </c>
      <c r="D29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0" spans="1:4" x14ac:dyDescent="0.3">
      <c r="A300" s="13"/>
      <c r="B300" s="13" t="str" cm="1">
        <f t="array" ref="B300">IFERROR(INDEX(ESITI_QUESTIONARI!$C$2:$C$5000,_xlfn.AGGREGATE(15,6,(ROW(ESITI_QUESTIONARI!$C$2:$C$5000)-ROW(ESITI_QUESTIONARI!$C$2)+1)/((ESITI_QUESTIONARI!$C$2:$C$5000&lt;&gt;"")*(COUNTIF($B$1:B299,ESITI_QUESTIONARI!$C$2:$C$5000)=0)),1)),"")</f>
        <v/>
      </c>
      <c r="C300" t="str">
        <f>IF(tbl_corsi[[#This Row],[TITOLO_INTERVENTO]]&lt;&gt;"",COUNTIF(ESITI_QUESTIONARI!C:C,tbl_corsi[[#This Row],[TITOLO_INTERVENTO]]),"")</f>
        <v/>
      </c>
      <c r="D30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1" spans="1:4" x14ac:dyDescent="0.3">
      <c r="A301" s="13"/>
      <c r="B301" s="13" t="str" cm="1">
        <f t="array" ref="B301">IFERROR(INDEX(ESITI_QUESTIONARI!$C$2:$C$5000,_xlfn.AGGREGATE(15,6,(ROW(ESITI_QUESTIONARI!$C$2:$C$5000)-ROW(ESITI_QUESTIONARI!$C$2)+1)/((ESITI_QUESTIONARI!$C$2:$C$5000&lt;&gt;"")*(COUNTIF($B$1:B300,ESITI_QUESTIONARI!$C$2:$C$5000)=0)),1)),"")</f>
        <v/>
      </c>
      <c r="C301" t="str">
        <f>IF(tbl_corsi[[#This Row],[TITOLO_INTERVENTO]]&lt;&gt;"",COUNTIF(ESITI_QUESTIONARI!C:C,tbl_corsi[[#This Row],[TITOLO_INTERVENTO]]),"")</f>
        <v/>
      </c>
      <c r="D30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2" spans="1:4" x14ac:dyDescent="0.3">
      <c r="A302" s="13"/>
      <c r="B302" s="13" t="str" cm="1">
        <f t="array" ref="B302">IFERROR(INDEX(ESITI_QUESTIONARI!$C$2:$C$5000,_xlfn.AGGREGATE(15,6,(ROW(ESITI_QUESTIONARI!$C$2:$C$5000)-ROW(ESITI_QUESTIONARI!$C$2)+1)/((ESITI_QUESTIONARI!$C$2:$C$5000&lt;&gt;"")*(COUNTIF($B$1:B301,ESITI_QUESTIONARI!$C$2:$C$5000)=0)),1)),"")</f>
        <v/>
      </c>
      <c r="C302" t="str">
        <f>IF(tbl_corsi[[#This Row],[TITOLO_INTERVENTO]]&lt;&gt;"",COUNTIF(ESITI_QUESTIONARI!C:C,tbl_corsi[[#This Row],[TITOLO_INTERVENTO]]),"")</f>
        <v/>
      </c>
      <c r="D30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3" spans="1:4" x14ac:dyDescent="0.3">
      <c r="A303" s="13"/>
      <c r="B303" s="13" t="str" cm="1">
        <f t="array" ref="B303">IFERROR(INDEX(ESITI_QUESTIONARI!$C$2:$C$5000,_xlfn.AGGREGATE(15,6,(ROW(ESITI_QUESTIONARI!$C$2:$C$5000)-ROW(ESITI_QUESTIONARI!$C$2)+1)/((ESITI_QUESTIONARI!$C$2:$C$5000&lt;&gt;"")*(COUNTIF($B$1:B302,ESITI_QUESTIONARI!$C$2:$C$5000)=0)),1)),"")</f>
        <v/>
      </c>
      <c r="C303" t="str">
        <f>IF(tbl_corsi[[#This Row],[TITOLO_INTERVENTO]]&lt;&gt;"",COUNTIF(ESITI_QUESTIONARI!C:C,tbl_corsi[[#This Row],[TITOLO_INTERVENTO]]),"")</f>
        <v/>
      </c>
      <c r="D30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4" spans="1:4" x14ac:dyDescent="0.3">
      <c r="A304" s="13"/>
      <c r="B304" s="13" t="str" cm="1">
        <f t="array" ref="B304">IFERROR(INDEX(ESITI_QUESTIONARI!$C$2:$C$5000,_xlfn.AGGREGATE(15,6,(ROW(ESITI_QUESTIONARI!$C$2:$C$5000)-ROW(ESITI_QUESTIONARI!$C$2)+1)/((ESITI_QUESTIONARI!$C$2:$C$5000&lt;&gt;"")*(COUNTIF($B$1:B303,ESITI_QUESTIONARI!$C$2:$C$5000)=0)),1)),"")</f>
        <v/>
      </c>
      <c r="C304" t="str">
        <f>IF(tbl_corsi[[#This Row],[TITOLO_INTERVENTO]]&lt;&gt;"",COUNTIF(ESITI_QUESTIONARI!C:C,tbl_corsi[[#This Row],[TITOLO_INTERVENTO]]),"")</f>
        <v/>
      </c>
      <c r="D30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5" spans="1:4" x14ac:dyDescent="0.3">
      <c r="A305" s="13"/>
      <c r="B305" s="13" t="str" cm="1">
        <f t="array" ref="B305">IFERROR(INDEX(ESITI_QUESTIONARI!$C$2:$C$5000,_xlfn.AGGREGATE(15,6,(ROW(ESITI_QUESTIONARI!$C$2:$C$5000)-ROW(ESITI_QUESTIONARI!$C$2)+1)/((ESITI_QUESTIONARI!$C$2:$C$5000&lt;&gt;"")*(COUNTIF($B$1:B304,ESITI_QUESTIONARI!$C$2:$C$5000)=0)),1)),"")</f>
        <v/>
      </c>
      <c r="C305" t="str">
        <f>IF(tbl_corsi[[#This Row],[TITOLO_INTERVENTO]]&lt;&gt;"",COUNTIF(ESITI_QUESTIONARI!C:C,tbl_corsi[[#This Row],[TITOLO_INTERVENTO]]),"")</f>
        <v/>
      </c>
      <c r="D30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6" spans="1:4" x14ac:dyDescent="0.3">
      <c r="A306" s="13"/>
      <c r="B306" s="13" t="str" cm="1">
        <f t="array" ref="B306">IFERROR(INDEX(ESITI_QUESTIONARI!$C$2:$C$5000,_xlfn.AGGREGATE(15,6,(ROW(ESITI_QUESTIONARI!$C$2:$C$5000)-ROW(ESITI_QUESTIONARI!$C$2)+1)/((ESITI_QUESTIONARI!$C$2:$C$5000&lt;&gt;"")*(COUNTIF($B$1:B305,ESITI_QUESTIONARI!$C$2:$C$5000)=0)),1)),"")</f>
        <v/>
      </c>
      <c r="C306" t="str">
        <f>IF(tbl_corsi[[#This Row],[TITOLO_INTERVENTO]]&lt;&gt;"",COUNTIF(ESITI_QUESTIONARI!C:C,tbl_corsi[[#This Row],[TITOLO_INTERVENTO]]),"")</f>
        <v/>
      </c>
      <c r="D30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7" spans="1:4" x14ac:dyDescent="0.3">
      <c r="A307" s="13"/>
      <c r="B307" s="13" t="str" cm="1">
        <f t="array" ref="B307">IFERROR(INDEX(ESITI_QUESTIONARI!$C$2:$C$5000,_xlfn.AGGREGATE(15,6,(ROW(ESITI_QUESTIONARI!$C$2:$C$5000)-ROW(ESITI_QUESTIONARI!$C$2)+1)/((ESITI_QUESTIONARI!$C$2:$C$5000&lt;&gt;"")*(COUNTIF($B$1:B306,ESITI_QUESTIONARI!$C$2:$C$5000)=0)),1)),"")</f>
        <v/>
      </c>
      <c r="C307" t="str">
        <f>IF(tbl_corsi[[#This Row],[TITOLO_INTERVENTO]]&lt;&gt;"",COUNTIF(ESITI_QUESTIONARI!C:C,tbl_corsi[[#This Row],[TITOLO_INTERVENTO]]),"")</f>
        <v/>
      </c>
      <c r="D30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8" spans="1:4" x14ac:dyDescent="0.3">
      <c r="A308" s="13"/>
      <c r="B308" s="13" t="str" cm="1">
        <f t="array" ref="B308">IFERROR(INDEX(ESITI_QUESTIONARI!$C$2:$C$5000,_xlfn.AGGREGATE(15,6,(ROW(ESITI_QUESTIONARI!$C$2:$C$5000)-ROW(ESITI_QUESTIONARI!$C$2)+1)/((ESITI_QUESTIONARI!$C$2:$C$5000&lt;&gt;"")*(COUNTIF($B$1:B307,ESITI_QUESTIONARI!$C$2:$C$5000)=0)),1)),"")</f>
        <v/>
      </c>
      <c r="C308" t="str">
        <f>IF(tbl_corsi[[#This Row],[TITOLO_INTERVENTO]]&lt;&gt;"",COUNTIF(ESITI_QUESTIONARI!C:C,tbl_corsi[[#This Row],[TITOLO_INTERVENTO]]),"")</f>
        <v/>
      </c>
      <c r="D30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09" spans="1:4" x14ac:dyDescent="0.3">
      <c r="A309" s="13"/>
      <c r="B309" s="13" t="str" cm="1">
        <f t="array" ref="B309">IFERROR(INDEX(ESITI_QUESTIONARI!$C$2:$C$5000,_xlfn.AGGREGATE(15,6,(ROW(ESITI_QUESTIONARI!$C$2:$C$5000)-ROW(ESITI_QUESTIONARI!$C$2)+1)/((ESITI_QUESTIONARI!$C$2:$C$5000&lt;&gt;"")*(COUNTIF($B$1:B308,ESITI_QUESTIONARI!$C$2:$C$5000)=0)),1)),"")</f>
        <v/>
      </c>
      <c r="C309" t="str">
        <f>IF(tbl_corsi[[#This Row],[TITOLO_INTERVENTO]]&lt;&gt;"",COUNTIF(ESITI_QUESTIONARI!C:C,tbl_corsi[[#This Row],[TITOLO_INTERVENTO]]),"")</f>
        <v/>
      </c>
      <c r="D30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0" spans="1:4" x14ac:dyDescent="0.3">
      <c r="A310" s="13"/>
      <c r="B310" s="13" t="str" cm="1">
        <f t="array" ref="B310">IFERROR(INDEX(ESITI_QUESTIONARI!$C$2:$C$5000,_xlfn.AGGREGATE(15,6,(ROW(ESITI_QUESTIONARI!$C$2:$C$5000)-ROW(ESITI_QUESTIONARI!$C$2)+1)/((ESITI_QUESTIONARI!$C$2:$C$5000&lt;&gt;"")*(COUNTIF($B$1:B309,ESITI_QUESTIONARI!$C$2:$C$5000)=0)),1)),"")</f>
        <v/>
      </c>
      <c r="C310" t="str">
        <f>IF(tbl_corsi[[#This Row],[TITOLO_INTERVENTO]]&lt;&gt;"",COUNTIF(ESITI_QUESTIONARI!C:C,tbl_corsi[[#This Row],[TITOLO_INTERVENTO]]),"")</f>
        <v/>
      </c>
      <c r="D31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1" spans="1:4" x14ac:dyDescent="0.3">
      <c r="A311" s="13"/>
      <c r="B311" s="13" t="str" cm="1">
        <f t="array" ref="B311">IFERROR(INDEX(ESITI_QUESTIONARI!$C$2:$C$5000,_xlfn.AGGREGATE(15,6,(ROW(ESITI_QUESTIONARI!$C$2:$C$5000)-ROW(ESITI_QUESTIONARI!$C$2)+1)/((ESITI_QUESTIONARI!$C$2:$C$5000&lt;&gt;"")*(COUNTIF($B$1:B310,ESITI_QUESTIONARI!$C$2:$C$5000)=0)),1)),"")</f>
        <v/>
      </c>
      <c r="C311" t="str">
        <f>IF(tbl_corsi[[#This Row],[TITOLO_INTERVENTO]]&lt;&gt;"",COUNTIF(ESITI_QUESTIONARI!C:C,tbl_corsi[[#This Row],[TITOLO_INTERVENTO]]),"")</f>
        <v/>
      </c>
      <c r="D31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2" spans="1:4" x14ac:dyDescent="0.3">
      <c r="A312" s="13"/>
      <c r="B312" s="13" t="str" cm="1">
        <f t="array" ref="B312">IFERROR(INDEX(ESITI_QUESTIONARI!$C$2:$C$5000,_xlfn.AGGREGATE(15,6,(ROW(ESITI_QUESTIONARI!$C$2:$C$5000)-ROW(ESITI_QUESTIONARI!$C$2)+1)/((ESITI_QUESTIONARI!$C$2:$C$5000&lt;&gt;"")*(COUNTIF($B$1:B311,ESITI_QUESTIONARI!$C$2:$C$5000)=0)),1)),"")</f>
        <v/>
      </c>
      <c r="C312" t="str">
        <f>IF(tbl_corsi[[#This Row],[TITOLO_INTERVENTO]]&lt;&gt;"",COUNTIF(ESITI_QUESTIONARI!C:C,tbl_corsi[[#This Row],[TITOLO_INTERVENTO]]),"")</f>
        <v/>
      </c>
      <c r="D31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3" spans="1:4" x14ac:dyDescent="0.3">
      <c r="A313" s="13"/>
      <c r="B313" s="13" t="str" cm="1">
        <f t="array" ref="B313">IFERROR(INDEX(ESITI_QUESTIONARI!$C$2:$C$5000,_xlfn.AGGREGATE(15,6,(ROW(ESITI_QUESTIONARI!$C$2:$C$5000)-ROW(ESITI_QUESTIONARI!$C$2)+1)/((ESITI_QUESTIONARI!$C$2:$C$5000&lt;&gt;"")*(COUNTIF($B$1:B312,ESITI_QUESTIONARI!$C$2:$C$5000)=0)),1)),"")</f>
        <v/>
      </c>
      <c r="C313" t="str">
        <f>IF(tbl_corsi[[#This Row],[TITOLO_INTERVENTO]]&lt;&gt;"",COUNTIF(ESITI_QUESTIONARI!C:C,tbl_corsi[[#This Row],[TITOLO_INTERVENTO]]),"")</f>
        <v/>
      </c>
      <c r="D31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4" spans="1:4" x14ac:dyDescent="0.3">
      <c r="A314" s="13"/>
      <c r="B314" s="13" t="str" cm="1">
        <f t="array" ref="B314">IFERROR(INDEX(ESITI_QUESTIONARI!$C$2:$C$5000,_xlfn.AGGREGATE(15,6,(ROW(ESITI_QUESTIONARI!$C$2:$C$5000)-ROW(ESITI_QUESTIONARI!$C$2)+1)/((ESITI_QUESTIONARI!$C$2:$C$5000&lt;&gt;"")*(COUNTIF($B$1:B313,ESITI_QUESTIONARI!$C$2:$C$5000)=0)),1)),"")</f>
        <v/>
      </c>
      <c r="C314" t="str">
        <f>IF(tbl_corsi[[#This Row],[TITOLO_INTERVENTO]]&lt;&gt;"",COUNTIF(ESITI_QUESTIONARI!C:C,tbl_corsi[[#This Row],[TITOLO_INTERVENTO]]),"")</f>
        <v/>
      </c>
      <c r="D31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5" spans="1:4" x14ac:dyDescent="0.3">
      <c r="A315" s="13"/>
      <c r="B315" s="13" t="str" cm="1">
        <f t="array" ref="B315">IFERROR(INDEX(ESITI_QUESTIONARI!$C$2:$C$5000,_xlfn.AGGREGATE(15,6,(ROW(ESITI_QUESTIONARI!$C$2:$C$5000)-ROW(ESITI_QUESTIONARI!$C$2)+1)/((ESITI_QUESTIONARI!$C$2:$C$5000&lt;&gt;"")*(COUNTIF($B$1:B314,ESITI_QUESTIONARI!$C$2:$C$5000)=0)),1)),"")</f>
        <v/>
      </c>
      <c r="C315" t="str">
        <f>IF(tbl_corsi[[#This Row],[TITOLO_INTERVENTO]]&lt;&gt;"",COUNTIF(ESITI_QUESTIONARI!C:C,tbl_corsi[[#This Row],[TITOLO_INTERVENTO]]),"")</f>
        <v/>
      </c>
      <c r="D31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6" spans="1:4" x14ac:dyDescent="0.3">
      <c r="A316" s="13"/>
      <c r="B316" s="13" t="str" cm="1">
        <f t="array" ref="B316">IFERROR(INDEX(ESITI_QUESTIONARI!$C$2:$C$5000,_xlfn.AGGREGATE(15,6,(ROW(ESITI_QUESTIONARI!$C$2:$C$5000)-ROW(ESITI_QUESTIONARI!$C$2)+1)/((ESITI_QUESTIONARI!$C$2:$C$5000&lt;&gt;"")*(COUNTIF($B$1:B315,ESITI_QUESTIONARI!$C$2:$C$5000)=0)),1)),"")</f>
        <v/>
      </c>
      <c r="C316" t="str">
        <f>IF(tbl_corsi[[#This Row],[TITOLO_INTERVENTO]]&lt;&gt;"",COUNTIF(ESITI_QUESTIONARI!C:C,tbl_corsi[[#This Row],[TITOLO_INTERVENTO]]),"")</f>
        <v/>
      </c>
      <c r="D31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7" spans="1:4" x14ac:dyDescent="0.3">
      <c r="A317" s="13"/>
      <c r="B317" s="13" t="str" cm="1">
        <f t="array" ref="B317">IFERROR(INDEX(ESITI_QUESTIONARI!$C$2:$C$5000,_xlfn.AGGREGATE(15,6,(ROW(ESITI_QUESTIONARI!$C$2:$C$5000)-ROW(ESITI_QUESTIONARI!$C$2)+1)/((ESITI_QUESTIONARI!$C$2:$C$5000&lt;&gt;"")*(COUNTIF($B$1:B316,ESITI_QUESTIONARI!$C$2:$C$5000)=0)),1)),"")</f>
        <v/>
      </c>
      <c r="C317" t="str">
        <f>IF(tbl_corsi[[#This Row],[TITOLO_INTERVENTO]]&lt;&gt;"",COUNTIF(ESITI_QUESTIONARI!C:C,tbl_corsi[[#This Row],[TITOLO_INTERVENTO]]),"")</f>
        <v/>
      </c>
      <c r="D31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8" spans="1:4" x14ac:dyDescent="0.3">
      <c r="A318" s="13"/>
      <c r="B318" s="13" t="str" cm="1">
        <f t="array" ref="B318">IFERROR(INDEX(ESITI_QUESTIONARI!$C$2:$C$5000,_xlfn.AGGREGATE(15,6,(ROW(ESITI_QUESTIONARI!$C$2:$C$5000)-ROW(ESITI_QUESTIONARI!$C$2)+1)/((ESITI_QUESTIONARI!$C$2:$C$5000&lt;&gt;"")*(COUNTIF($B$1:B317,ESITI_QUESTIONARI!$C$2:$C$5000)=0)),1)),"")</f>
        <v/>
      </c>
      <c r="C318" t="str">
        <f>IF(tbl_corsi[[#This Row],[TITOLO_INTERVENTO]]&lt;&gt;"",COUNTIF(ESITI_QUESTIONARI!C:C,tbl_corsi[[#This Row],[TITOLO_INTERVENTO]]),"")</f>
        <v/>
      </c>
      <c r="D31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19" spans="1:4" x14ac:dyDescent="0.3">
      <c r="A319" s="13"/>
      <c r="B319" s="13" t="str" cm="1">
        <f t="array" ref="B319">IFERROR(INDEX(ESITI_QUESTIONARI!$C$2:$C$5000,_xlfn.AGGREGATE(15,6,(ROW(ESITI_QUESTIONARI!$C$2:$C$5000)-ROW(ESITI_QUESTIONARI!$C$2)+1)/((ESITI_QUESTIONARI!$C$2:$C$5000&lt;&gt;"")*(COUNTIF($B$1:B318,ESITI_QUESTIONARI!$C$2:$C$5000)=0)),1)),"")</f>
        <v/>
      </c>
      <c r="C319" t="str">
        <f>IF(tbl_corsi[[#This Row],[TITOLO_INTERVENTO]]&lt;&gt;"",COUNTIF(ESITI_QUESTIONARI!C:C,tbl_corsi[[#This Row],[TITOLO_INTERVENTO]]),"")</f>
        <v/>
      </c>
      <c r="D31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0" spans="1:4" x14ac:dyDescent="0.3">
      <c r="A320" s="13"/>
      <c r="B320" s="13" t="str" cm="1">
        <f t="array" ref="B320">IFERROR(INDEX(ESITI_QUESTIONARI!$C$2:$C$5000,_xlfn.AGGREGATE(15,6,(ROW(ESITI_QUESTIONARI!$C$2:$C$5000)-ROW(ESITI_QUESTIONARI!$C$2)+1)/((ESITI_QUESTIONARI!$C$2:$C$5000&lt;&gt;"")*(COUNTIF($B$1:B319,ESITI_QUESTIONARI!$C$2:$C$5000)=0)),1)),"")</f>
        <v/>
      </c>
      <c r="C320" t="str">
        <f>IF(tbl_corsi[[#This Row],[TITOLO_INTERVENTO]]&lt;&gt;"",COUNTIF(ESITI_QUESTIONARI!C:C,tbl_corsi[[#This Row],[TITOLO_INTERVENTO]]),"")</f>
        <v/>
      </c>
      <c r="D32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1" spans="1:4" x14ac:dyDescent="0.3">
      <c r="A321" s="13"/>
      <c r="B321" s="13" t="str" cm="1">
        <f t="array" ref="B321">IFERROR(INDEX(ESITI_QUESTIONARI!$C$2:$C$5000,_xlfn.AGGREGATE(15,6,(ROW(ESITI_QUESTIONARI!$C$2:$C$5000)-ROW(ESITI_QUESTIONARI!$C$2)+1)/((ESITI_QUESTIONARI!$C$2:$C$5000&lt;&gt;"")*(COUNTIF($B$1:B320,ESITI_QUESTIONARI!$C$2:$C$5000)=0)),1)),"")</f>
        <v/>
      </c>
      <c r="C321" t="str">
        <f>IF(tbl_corsi[[#This Row],[TITOLO_INTERVENTO]]&lt;&gt;"",COUNTIF(ESITI_QUESTIONARI!C:C,tbl_corsi[[#This Row],[TITOLO_INTERVENTO]]),"")</f>
        <v/>
      </c>
      <c r="D32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2" spans="1:4" x14ac:dyDescent="0.3">
      <c r="A322" s="13"/>
      <c r="B322" s="13" t="str" cm="1">
        <f t="array" ref="B322">IFERROR(INDEX(ESITI_QUESTIONARI!$C$2:$C$5000,_xlfn.AGGREGATE(15,6,(ROW(ESITI_QUESTIONARI!$C$2:$C$5000)-ROW(ESITI_QUESTIONARI!$C$2)+1)/((ESITI_QUESTIONARI!$C$2:$C$5000&lt;&gt;"")*(COUNTIF($B$1:B321,ESITI_QUESTIONARI!$C$2:$C$5000)=0)),1)),"")</f>
        <v/>
      </c>
      <c r="C322" t="str">
        <f>IF(tbl_corsi[[#This Row],[TITOLO_INTERVENTO]]&lt;&gt;"",COUNTIF(ESITI_QUESTIONARI!C:C,tbl_corsi[[#This Row],[TITOLO_INTERVENTO]]),"")</f>
        <v/>
      </c>
      <c r="D32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3" spans="1:4" x14ac:dyDescent="0.3">
      <c r="A323" s="13"/>
      <c r="B323" s="13" t="str" cm="1">
        <f t="array" ref="B323">IFERROR(INDEX(ESITI_QUESTIONARI!$C$2:$C$5000,_xlfn.AGGREGATE(15,6,(ROW(ESITI_QUESTIONARI!$C$2:$C$5000)-ROW(ESITI_QUESTIONARI!$C$2)+1)/((ESITI_QUESTIONARI!$C$2:$C$5000&lt;&gt;"")*(COUNTIF($B$1:B322,ESITI_QUESTIONARI!$C$2:$C$5000)=0)),1)),"")</f>
        <v/>
      </c>
      <c r="C323" t="str">
        <f>IF(tbl_corsi[[#This Row],[TITOLO_INTERVENTO]]&lt;&gt;"",COUNTIF(ESITI_QUESTIONARI!C:C,tbl_corsi[[#This Row],[TITOLO_INTERVENTO]]),"")</f>
        <v/>
      </c>
      <c r="D32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4" spans="1:4" x14ac:dyDescent="0.3">
      <c r="A324" s="13"/>
      <c r="B324" s="13" t="str" cm="1">
        <f t="array" ref="B324">IFERROR(INDEX(ESITI_QUESTIONARI!$C$2:$C$5000,_xlfn.AGGREGATE(15,6,(ROW(ESITI_QUESTIONARI!$C$2:$C$5000)-ROW(ESITI_QUESTIONARI!$C$2)+1)/((ESITI_QUESTIONARI!$C$2:$C$5000&lt;&gt;"")*(COUNTIF($B$1:B323,ESITI_QUESTIONARI!$C$2:$C$5000)=0)),1)),"")</f>
        <v/>
      </c>
      <c r="C324" t="str">
        <f>IF(tbl_corsi[[#This Row],[TITOLO_INTERVENTO]]&lt;&gt;"",COUNTIF(ESITI_QUESTIONARI!C:C,tbl_corsi[[#This Row],[TITOLO_INTERVENTO]]),"")</f>
        <v/>
      </c>
      <c r="D32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5" spans="1:4" x14ac:dyDescent="0.3">
      <c r="A325" s="13"/>
      <c r="B325" s="13" t="str" cm="1">
        <f t="array" ref="B325">IFERROR(INDEX(ESITI_QUESTIONARI!$C$2:$C$5000,_xlfn.AGGREGATE(15,6,(ROW(ESITI_QUESTIONARI!$C$2:$C$5000)-ROW(ESITI_QUESTIONARI!$C$2)+1)/((ESITI_QUESTIONARI!$C$2:$C$5000&lt;&gt;"")*(COUNTIF($B$1:B324,ESITI_QUESTIONARI!$C$2:$C$5000)=0)),1)),"")</f>
        <v/>
      </c>
      <c r="C325" t="str">
        <f>IF(tbl_corsi[[#This Row],[TITOLO_INTERVENTO]]&lt;&gt;"",COUNTIF(ESITI_QUESTIONARI!C:C,tbl_corsi[[#This Row],[TITOLO_INTERVENTO]]),"")</f>
        <v/>
      </c>
      <c r="D32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6" spans="1:4" x14ac:dyDescent="0.3">
      <c r="A326" s="13"/>
      <c r="B326" s="13" t="str" cm="1">
        <f t="array" ref="B326">IFERROR(INDEX(ESITI_QUESTIONARI!$C$2:$C$5000,_xlfn.AGGREGATE(15,6,(ROW(ESITI_QUESTIONARI!$C$2:$C$5000)-ROW(ESITI_QUESTIONARI!$C$2)+1)/((ESITI_QUESTIONARI!$C$2:$C$5000&lt;&gt;"")*(COUNTIF($B$1:B325,ESITI_QUESTIONARI!$C$2:$C$5000)=0)),1)),"")</f>
        <v/>
      </c>
      <c r="C326" t="str">
        <f>IF(tbl_corsi[[#This Row],[TITOLO_INTERVENTO]]&lt;&gt;"",COUNTIF(ESITI_QUESTIONARI!C:C,tbl_corsi[[#This Row],[TITOLO_INTERVENTO]]),"")</f>
        <v/>
      </c>
      <c r="D32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7" spans="1:4" x14ac:dyDescent="0.3">
      <c r="A327" s="13"/>
      <c r="B327" s="13" t="str" cm="1">
        <f t="array" ref="B327">IFERROR(INDEX(ESITI_QUESTIONARI!$C$2:$C$5000,_xlfn.AGGREGATE(15,6,(ROW(ESITI_QUESTIONARI!$C$2:$C$5000)-ROW(ESITI_QUESTIONARI!$C$2)+1)/((ESITI_QUESTIONARI!$C$2:$C$5000&lt;&gt;"")*(COUNTIF($B$1:B326,ESITI_QUESTIONARI!$C$2:$C$5000)=0)),1)),"")</f>
        <v/>
      </c>
      <c r="C327" t="str">
        <f>IF(tbl_corsi[[#This Row],[TITOLO_INTERVENTO]]&lt;&gt;"",COUNTIF(ESITI_QUESTIONARI!C:C,tbl_corsi[[#This Row],[TITOLO_INTERVENTO]]),"")</f>
        <v/>
      </c>
      <c r="D32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8" spans="1:4" x14ac:dyDescent="0.3">
      <c r="A328" s="13"/>
      <c r="B328" s="13" t="str" cm="1">
        <f t="array" ref="B328">IFERROR(INDEX(ESITI_QUESTIONARI!$C$2:$C$5000,_xlfn.AGGREGATE(15,6,(ROW(ESITI_QUESTIONARI!$C$2:$C$5000)-ROW(ESITI_QUESTIONARI!$C$2)+1)/((ESITI_QUESTIONARI!$C$2:$C$5000&lt;&gt;"")*(COUNTIF($B$1:B327,ESITI_QUESTIONARI!$C$2:$C$5000)=0)),1)),"")</f>
        <v/>
      </c>
      <c r="C328" t="str">
        <f>IF(tbl_corsi[[#This Row],[TITOLO_INTERVENTO]]&lt;&gt;"",COUNTIF(ESITI_QUESTIONARI!C:C,tbl_corsi[[#This Row],[TITOLO_INTERVENTO]]),"")</f>
        <v/>
      </c>
      <c r="D32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29" spans="1:4" x14ac:dyDescent="0.3">
      <c r="A329" s="13"/>
      <c r="B329" s="13" t="str" cm="1">
        <f t="array" ref="B329">IFERROR(INDEX(ESITI_QUESTIONARI!$C$2:$C$5000,_xlfn.AGGREGATE(15,6,(ROW(ESITI_QUESTIONARI!$C$2:$C$5000)-ROW(ESITI_QUESTIONARI!$C$2)+1)/((ESITI_QUESTIONARI!$C$2:$C$5000&lt;&gt;"")*(COUNTIF($B$1:B328,ESITI_QUESTIONARI!$C$2:$C$5000)=0)),1)),"")</f>
        <v/>
      </c>
      <c r="C329" t="str">
        <f>IF(tbl_corsi[[#This Row],[TITOLO_INTERVENTO]]&lt;&gt;"",COUNTIF(ESITI_QUESTIONARI!C:C,tbl_corsi[[#This Row],[TITOLO_INTERVENTO]]),"")</f>
        <v/>
      </c>
      <c r="D32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0" spans="1:4" x14ac:dyDescent="0.3">
      <c r="A330" s="13"/>
      <c r="B330" s="13" t="str" cm="1">
        <f t="array" ref="B330">IFERROR(INDEX(ESITI_QUESTIONARI!$C$2:$C$5000,_xlfn.AGGREGATE(15,6,(ROW(ESITI_QUESTIONARI!$C$2:$C$5000)-ROW(ESITI_QUESTIONARI!$C$2)+1)/((ESITI_QUESTIONARI!$C$2:$C$5000&lt;&gt;"")*(COUNTIF($B$1:B329,ESITI_QUESTIONARI!$C$2:$C$5000)=0)),1)),"")</f>
        <v/>
      </c>
      <c r="C330" t="str">
        <f>IF(tbl_corsi[[#This Row],[TITOLO_INTERVENTO]]&lt;&gt;"",COUNTIF(ESITI_QUESTIONARI!C:C,tbl_corsi[[#This Row],[TITOLO_INTERVENTO]]),"")</f>
        <v/>
      </c>
      <c r="D33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1" spans="1:4" x14ac:dyDescent="0.3">
      <c r="A331" s="13"/>
      <c r="B331" s="13" t="str" cm="1">
        <f t="array" ref="B331">IFERROR(INDEX(ESITI_QUESTIONARI!$C$2:$C$5000,_xlfn.AGGREGATE(15,6,(ROW(ESITI_QUESTIONARI!$C$2:$C$5000)-ROW(ESITI_QUESTIONARI!$C$2)+1)/((ESITI_QUESTIONARI!$C$2:$C$5000&lt;&gt;"")*(COUNTIF($B$1:B330,ESITI_QUESTIONARI!$C$2:$C$5000)=0)),1)),"")</f>
        <v/>
      </c>
      <c r="C331" t="str">
        <f>IF(tbl_corsi[[#This Row],[TITOLO_INTERVENTO]]&lt;&gt;"",COUNTIF(ESITI_QUESTIONARI!C:C,tbl_corsi[[#This Row],[TITOLO_INTERVENTO]]),"")</f>
        <v/>
      </c>
      <c r="D33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2" spans="1:4" x14ac:dyDescent="0.3">
      <c r="A332" s="13"/>
      <c r="B332" s="13" t="str" cm="1">
        <f t="array" ref="B332">IFERROR(INDEX(ESITI_QUESTIONARI!$C$2:$C$5000,_xlfn.AGGREGATE(15,6,(ROW(ESITI_QUESTIONARI!$C$2:$C$5000)-ROW(ESITI_QUESTIONARI!$C$2)+1)/((ESITI_QUESTIONARI!$C$2:$C$5000&lt;&gt;"")*(COUNTIF($B$1:B331,ESITI_QUESTIONARI!$C$2:$C$5000)=0)),1)),"")</f>
        <v/>
      </c>
      <c r="C332" t="str">
        <f>IF(tbl_corsi[[#This Row],[TITOLO_INTERVENTO]]&lt;&gt;"",COUNTIF(ESITI_QUESTIONARI!C:C,tbl_corsi[[#This Row],[TITOLO_INTERVENTO]]),"")</f>
        <v/>
      </c>
      <c r="D33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3" spans="1:4" x14ac:dyDescent="0.3">
      <c r="A333" s="13"/>
      <c r="B333" s="13" t="str" cm="1">
        <f t="array" ref="B333">IFERROR(INDEX(ESITI_QUESTIONARI!$C$2:$C$5000,_xlfn.AGGREGATE(15,6,(ROW(ESITI_QUESTIONARI!$C$2:$C$5000)-ROW(ESITI_QUESTIONARI!$C$2)+1)/((ESITI_QUESTIONARI!$C$2:$C$5000&lt;&gt;"")*(COUNTIF($B$1:B332,ESITI_QUESTIONARI!$C$2:$C$5000)=0)),1)),"")</f>
        <v/>
      </c>
      <c r="C333" t="str">
        <f>IF(tbl_corsi[[#This Row],[TITOLO_INTERVENTO]]&lt;&gt;"",COUNTIF(ESITI_QUESTIONARI!C:C,tbl_corsi[[#This Row],[TITOLO_INTERVENTO]]),"")</f>
        <v/>
      </c>
      <c r="D33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4" spans="1:4" x14ac:dyDescent="0.3">
      <c r="A334" s="13"/>
      <c r="B334" s="13" t="str" cm="1">
        <f t="array" ref="B334">IFERROR(INDEX(ESITI_QUESTIONARI!$C$2:$C$5000,_xlfn.AGGREGATE(15,6,(ROW(ESITI_QUESTIONARI!$C$2:$C$5000)-ROW(ESITI_QUESTIONARI!$C$2)+1)/((ESITI_QUESTIONARI!$C$2:$C$5000&lt;&gt;"")*(COUNTIF($B$1:B333,ESITI_QUESTIONARI!$C$2:$C$5000)=0)),1)),"")</f>
        <v/>
      </c>
      <c r="C334" t="str">
        <f>IF(tbl_corsi[[#This Row],[TITOLO_INTERVENTO]]&lt;&gt;"",COUNTIF(ESITI_QUESTIONARI!C:C,tbl_corsi[[#This Row],[TITOLO_INTERVENTO]]),"")</f>
        <v/>
      </c>
      <c r="D33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5" spans="1:4" x14ac:dyDescent="0.3">
      <c r="A335" s="13"/>
      <c r="B335" s="13" t="str" cm="1">
        <f t="array" ref="B335">IFERROR(INDEX(ESITI_QUESTIONARI!$C$2:$C$5000,_xlfn.AGGREGATE(15,6,(ROW(ESITI_QUESTIONARI!$C$2:$C$5000)-ROW(ESITI_QUESTIONARI!$C$2)+1)/((ESITI_QUESTIONARI!$C$2:$C$5000&lt;&gt;"")*(COUNTIF($B$1:B334,ESITI_QUESTIONARI!$C$2:$C$5000)=0)),1)),"")</f>
        <v/>
      </c>
      <c r="C335" t="str">
        <f>IF(tbl_corsi[[#This Row],[TITOLO_INTERVENTO]]&lt;&gt;"",COUNTIF(ESITI_QUESTIONARI!C:C,tbl_corsi[[#This Row],[TITOLO_INTERVENTO]]),"")</f>
        <v/>
      </c>
      <c r="D33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6" spans="1:4" x14ac:dyDescent="0.3">
      <c r="A336" s="13"/>
      <c r="B336" s="13" t="str" cm="1">
        <f t="array" ref="B336">IFERROR(INDEX(ESITI_QUESTIONARI!$C$2:$C$5000,_xlfn.AGGREGATE(15,6,(ROW(ESITI_QUESTIONARI!$C$2:$C$5000)-ROW(ESITI_QUESTIONARI!$C$2)+1)/((ESITI_QUESTIONARI!$C$2:$C$5000&lt;&gt;"")*(COUNTIF($B$1:B335,ESITI_QUESTIONARI!$C$2:$C$5000)=0)),1)),"")</f>
        <v/>
      </c>
      <c r="C336" t="str">
        <f>IF(tbl_corsi[[#This Row],[TITOLO_INTERVENTO]]&lt;&gt;"",COUNTIF(ESITI_QUESTIONARI!C:C,tbl_corsi[[#This Row],[TITOLO_INTERVENTO]]),"")</f>
        <v/>
      </c>
      <c r="D33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7" spans="1:4" x14ac:dyDescent="0.3">
      <c r="A337" s="13"/>
      <c r="B337" s="13" t="str" cm="1">
        <f t="array" ref="B337">IFERROR(INDEX(ESITI_QUESTIONARI!$C$2:$C$5000,_xlfn.AGGREGATE(15,6,(ROW(ESITI_QUESTIONARI!$C$2:$C$5000)-ROW(ESITI_QUESTIONARI!$C$2)+1)/((ESITI_QUESTIONARI!$C$2:$C$5000&lt;&gt;"")*(COUNTIF($B$1:B336,ESITI_QUESTIONARI!$C$2:$C$5000)=0)),1)),"")</f>
        <v/>
      </c>
      <c r="C337" t="str">
        <f>IF(tbl_corsi[[#This Row],[TITOLO_INTERVENTO]]&lt;&gt;"",COUNTIF(ESITI_QUESTIONARI!C:C,tbl_corsi[[#This Row],[TITOLO_INTERVENTO]]),"")</f>
        <v/>
      </c>
      <c r="D33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8" spans="1:4" x14ac:dyDescent="0.3">
      <c r="A338" s="13"/>
      <c r="B338" s="13" t="str" cm="1">
        <f t="array" ref="B338">IFERROR(INDEX(ESITI_QUESTIONARI!$C$2:$C$5000,_xlfn.AGGREGATE(15,6,(ROW(ESITI_QUESTIONARI!$C$2:$C$5000)-ROW(ESITI_QUESTIONARI!$C$2)+1)/((ESITI_QUESTIONARI!$C$2:$C$5000&lt;&gt;"")*(COUNTIF($B$1:B337,ESITI_QUESTIONARI!$C$2:$C$5000)=0)),1)),"")</f>
        <v/>
      </c>
      <c r="C338" t="str">
        <f>IF(tbl_corsi[[#This Row],[TITOLO_INTERVENTO]]&lt;&gt;"",COUNTIF(ESITI_QUESTIONARI!C:C,tbl_corsi[[#This Row],[TITOLO_INTERVENTO]]),"")</f>
        <v/>
      </c>
      <c r="D33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39" spans="1:4" x14ac:dyDescent="0.3">
      <c r="A339" s="13"/>
      <c r="B339" s="13" t="str" cm="1">
        <f t="array" ref="B339">IFERROR(INDEX(ESITI_QUESTIONARI!$C$2:$C$5000,_xlfn.AGGREGATE(15,6,(ROW(ESITI_QUESTIONARI!$C$2:$C$5000)-ROW(ESITI_QUESTIONARI!$C$2)+1)/((ESITI_QUESTIONARI!$C$2:$C$5000&lt;&gt;"")*(COUNTIF($B$1:B338,ESITI_QUESTIONARI!$C$2:$C$5000)=0)),1)),"")</f>
        <v/>
      </c>
      <c r="C339" t="str">
        <f>IF(tbl_corsi[[#This Row],[TITOLO_INTERVENTO]]&lt;&gt;"",COUNTIF(ESITI_QUESTIONARI!C:C,tbl_corsi[[#This Row],[TITOLO_INTERVENTO]]),"")</f>
        <v/>
      </c>
      <c r="D33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0" spans="1:4" x14ac:dyDescent="0.3">
      <c r="A340" s="13"/>
      <c r="B340" s="13" t="str" cm="1">
        <f t="array" ref="B340">IFERROR(INDEX(ESITI_QUESTIONARI!$C$2:$C$5000,_xlfn.AGGREGATE(15,6,(ROW(ESITI_QUESTIONARI!$C$2:$C$5000)-ROW(ESITI_QUESTIONARI!$C$2)+1)/((ESITI_QUESTIONARI!$C$2:$C$5000&lt;&gt;"")*(COUNTIF($B$1:B339,ESITI_QUESTIONARI!$C$2:$C$5000)=0)),1)),"")</f>
        <v/>
      </c>
      <c r="C340" t="str">
        <f>IF(tbl_corsi[[#This Row],[TITOLO_INTERVENTO]]&lt;&gt;"",COUNTIF(ESITI_QUESTIONARI!C:C,tbl_corsi[[#This Row],[TITOLO_INTERVENTO]]),"")</f>
        <v/>
      </c>
      <c r="D34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1" spans="1:4" x14ac:dyDescent="0.3">
      <c r="A341" s="13"/>
      <c r="B341" s="13" t="str" cm="1">
        <f t="array" ref="B341">IFERROR(INDEX(ESITI_QUESTIONARI!$C$2:$C$5000,_xlfn.AGGREGATE(15,6,(ROW(ESITI_QUESTIONARI!$C$2:$C$5000)-ROW(ESITI_QUESTIONARI!$C$2)+1)/((ESITI_QUESTIONARI!$C$2:$C$5000&lt;&gt;"")*(COUNTIF($B$1:B340,ESITI_QUESTIONARI!$C$2:$C$5000)=0)),1)),"")</f>
        <v/>
      </c>
      <c r="C341" t="str">
        <f>IF(tbl_corsi[[#This Row],[TITOLO_INTERVENTO]]&lt;&gt;"",COUNTIF(ESITI_QUESTIONARI!C:C,tbl_corsi[[#This Row],[TITOLO_INTERVENTO]]),"")</f>
        <v/>
      </c>
      <c r="D34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2" spans="1:4" x14ac:dyDescent="0.3">
      <c r="A342" s="13"/>
      <c r="B342" s="13" t="str" cm="1">
        <f t="array" ref="B342">IFERROR(INDEX(ESITI_QUESTIONARI!$C$2:$C$5000,_xlfn.AGGREGATE(15,6,(ROW(ESITI_QUESTIONARI!$C$2:$C$5000)-ROW(ESITI_QUESTIONARI!$C$2)+1)/((ESITI_QUESTIONARI!$C$2:$C$5000&lt;&gt;"")*(COUNTIF($B$1:B341,ESITI_QUESTIONARI!$C$2:$C$5000)=0)),1)),"")</f>
        <v/>
      </c>
      <c r="C342" t="str">
        <f>IF(tbl_corsi[[#This Row],[TITOLO_INTERVENTO]]&lt;&gt;"",COUNTIF(ESITI_QUESTIONARI!C:C,tbl_corsi[[#This Row],[TITOLO_INTERVENTO]]),"")</f>
        <v/>
      </c>
      <c r="D34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3" spans="1:4" x14ac:dyDescent="0.3">
      <c r="A343" s="13"/>
      <c r="B343" s="13" t="str" cm="1">
        <f t="array" ref="B343">IFERROR(INDEX(ESITI_QUESTIONARI!$C$2:$C$5000,_xlfn.AGGREGATE(15,6,(ROW(ESITI_QUESTIONARI!$C$2:$C$5000)-ROW(ESITI_QUESTIONARI!$C$2)+1)/((ESITI_QUESTIONARI!$C$2:$C$5000&lt;&gt;"")*(COUNTIF($B$1:B342,ESITI_QUESTIONARI!$C$2:$C$5000)=0)),1)),"")</f>
        <v/>
      </c>
      <c r="C343" t="str">
        <f>IF(tbl_corsi[[#This Row],[TITOLO_INTERVENTO]]&lt;&gt;"",COUNTIF(ESITI_QUESTIONARI!C:C,tbl_corsi[[#This Row],[TITOLO_INTERVENTO]]),"")</f>
        <v/>
      </c>
      <c r="D34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4" spans="1:4" x14ac:dyDescent="0.3">
      <c r="A344" s="13"/>
      <c r="B344" s="13" t="str" cm="1">
        <f t="array" ref="B344">IFERROR(INDEX(ESITI_QUESTIONARI!$C$2:$C$5000,_xlfn.AGGREGATE(15,6,(ROW(ESITI_QUESTIONARI!$C$2:$C$5000)-ROW(ESITI_QUESTIONARI!$C$2)+1)/((ESITI_QUESTIONARI!$C$2:$C$5000&lt;&gt;"")*(COUNTIF($B$1:B343,ESITI_QUESTIONARI!$C$2:$C$5000)=0)),1)),"")</f>
        <v/>
      </c>
      <c r="C344" t="str">
        <f>IF(tbl_corsi[[#This Row],[TITOLO_INTERVENTO]]&lt;&gt;"",COUNTIF(ESITI_QUESTIONARI!C:C,tbl_corsi[[#This Row],[TITOLO_INTERVENTO]]),"")</f>
        <v/>
      </c>
      <c r="D34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5" spans="1:4" x14ac:dyDescent="0.3">
      <c r="A345" s="13"/>
      <c r="B345" s="13" t="str" cm="1">
        <f t="array" ref="B345">IFERROR(INDEX(ESITI_QUESTIONARI!$C$2:$C$5000,_xlfn.AGGREGATE(15,6,(ROW(ESITI_QUESTIONARI!$C$2:$C$5000)-ROW(ESITI_QUESTIONARI!$C$2)+1)/((ESITI_QUESTIONARI!$C$2:$C$5000&lt;&gt;"")*(COUNTIF($B$1:B344,ESITI_QUESTIONARI!$C$2:$C$5000)=0)),1)),"")</f>
        <v/>
      </c>
      <c r="C345" t="str">
        <f>IF(tbl_corsi[[#This Row],[TITOLO_INTERVENTO]]&lt;&gt;"",COUNTIF(ESITI_QUESTIONARI!C:C,tbl_corsi[[#This Row],[TITOLO_INTERVENTO]]),"")</f>
        <v/>
      </c>
      <c r="D34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6" spans="1:4" x14ac:dyDescent="0.3">
      <c r="A346" s="13"/>
      <c r="B346" s="13" t="str" cm="1">
        <f t="array" ref="B346">IFERROR(INDEX(ESITI_QUESTIONARI!$C$2:$C$5000,_xlfn.AGGREGATE(15,6,(ROW(ESITI_QUESTIONARI!$C$2:$C$5000)-ROW(ESITI_QUESTIONARI!$C$2)+1)/((ESITI_QUESTIONARI!$C$2:$C$5000&lt;&gt;"")*(COUNTIF($B$1:B345,ESITI_QUESTIONARI!$C$2:$C$5000)=0)),1)),"")</f>
        <v/>
      </c>
      <c r="C346" t="str">
        <f>IF(tbl_corsi[[#This Row],[TITOLO_INTERVENTO]]&lt;&gt;"",COUNTIF(ESITI_QUESTIONARI!C:C,tbl_corsi[[#This Row],[TITOLO_INTERVENTO]]),"")</f>
        <v/>
      </c>
      <c r="D34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7" spans="1:4" x14ac:dyDescent="0.3">
      <c r="A347" s="13"/>
      <c r="B347" s="13" t="str" cm="1">
        <f t="array" ref="B347">IFERROR(INDEX(ESITI_QUESTIONARI!$C$2:$C$5000,_xlfn.AGGREGATE(15,6,(ROW(ESITI_QUESTIONARI!$C$2:$C$5000)-ROW(ESITI_QUESTIONARI!$C$2)+1)/((ESITI_QUESTIONARI!$C$2:$C$5000&lt;&gt;"")*(COUNTIF($B$1:B346,ESITI_QUESTIONARI!$C$2:$C$5000)=0)),1)),"")</f>
        <v/>
      </c>
      <c r="C347" t="str">
        <f>IF(tbl_corsi[[#This Row],[TITOLO_INTERVENTO]]&lt;&gt;"",COUNTIF(ESITI_QUESTIONARI!C:C,tbl_corsi[[#This Row],[TITOLO_INTERVENTO]]),"")</f>
        <v/>
      </c>
      <c r="D34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8" spans="1:4" x14ac:dyDescent="0.3">
      <c r="A348" s="13"/>
      <c r="B348" s="13" t="str" cm="1">
        <f t="array" ref="B348">IFERROR(INDEX(ESITI_QUESTIONARI!$C$2:$C$5000,_xlfn.AGGREGATE(15,6,(ROW(ESITI_QUESTIONARI!$C$2:$C$5000)-ROW(ESITI_QUESTIONARI!$C$2)+1)/((ESITI_QUESTIONARI!$C$2:$C$5000&lt;&gt;"")*(COUNTIF($B$1:B347,ESITI_QUESTIONARI!$C$2:$C$5000)=0)),1)),"")</f>
        <v/>
      </c>
      <c r="C348" t="str">
        <f>IF(tbl_corsi[[#This Row],[TITOLO_INTERVENTO]]&lt;&gt;"",COUNTIF(ESITI_QUESTIONARI!C:C,tbl_corsi[[#This Row],[TITOLO_INTERVENTO]]),"")</f>
        <v/>
      </c>
      <c r="D34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49" spans="1:4" x14ac:dyDescent="0.3">
      <c r="A349" s="13"/>
      <c r="B349" s="13" t="str" cm="1">
        <f t="array" ref="B349">IFERROR(INDEX(ESITI_QUESTIONARI!$C$2:$C$5000,_xlfn.AGGREGATE(15,6,(ROW(ESITI_QUESTIONARI!$C$2:$C$5000)-ROW(ESITI_QUESTIONARI!$C$2)+1)/((ESITI_QUESTIONARI!$C$2:$C$5000&lt;&gt;"")*(COUNTIF($B$1:B348,ESITI_QUESTIONARI!$C$2:$C$5000)=0)),1)),"")</f>
        <v/>
      </c>
      <c r="C349" t="str">
        <f>IF(tbl_corsi[[#This Row],[TITOLO_INTERVENTO]]&lt;&gt;"",COUNTIF(ESITI_QUESTIONARI!C:C,tbl_corsi[[#This Row],[TITOLO_INTERVENTO]]),"")</f>
        <v/>
      </c>
      <c r="D34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0" spans="1:4" x14ac:dyDescent="0.3">
      <c r="A350" s="13"/>
      <c r="B350" s="13" t="str" cm="1">
        <f t="array" ref="B350">IFERROR(INDEX(ESITI_QUESTIONARI!$C$2:$C$5000,_xlfn.AGGREGATE(15,6,(ROW(ESITI_QUESTIONARI!$C$2:$C$5000)-ROW(ESITI_QUESTIONARI!$C$2)+1)/((ESITI_QUESTIONARI!$C$2:$C$5000&lt;&gt;"")*(COUNTIF($B$1:B349,ESITI_QUESTIONARI!$C$2:$C$5000)=0)),1)),"")</f>
        <v/>
      </c>
      <c r="C350" t="str">
        <f>IF(tbl_corsi[[#This Row],[TITOLO_INTERVENTO]]&lt;&gt;"",COUNTIF(ESITI_QUESTIONARI!C:C,tbl_corsi[[#This Row],[TITOLO_INTERVENTO]]),"")</f>
        <v/>
      </c>
      <c r="D35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1" spans="1:4" x14ac:dyDescent="0.3">
      <c r="A351" s="13"/>
      <c r="B351" s="13" t="str" cm="1">
        <f t="array" ref="B351">IFERROR(INDEX(ESITI_QUESTIONARI!$C$2:$C$5000,_xlfn.AGGREGATE(15,6,(ROW(ESITI_QUESTIONARI!$C$2:$C$5000)-ROW(ESITI_QUESTIONARI!$C$2)+1)/((ESITI_QUESTIONARI!$C$2:$C$5000&lt;&gt;"")*(COUNTIF($B$1:B350,ESITI_QUESTIONARI!$C$2:$C$5000)=0)),1)),"")</f>
        <v/>
      </c>
      <c r="C351" t="str">
        <f>IF(tbl_corsi[[#This Row],[TITOLO_INTERVENTO]]&lt;&gt;"",COUNTIF(ESITI_QUESTIONARI!C:C,tbl_corsi[[#This Row],[TITOLO_INTERVENTO]]),"")</f>
        <v/>
      </c>
      <c r="D35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2" spans="1:4" x14ac:dyDescent="0.3">
      <c r="A352" s="13"/>
      <c r="B352" s="13" t="str" cm="1">
        <f t="array" ref="B352">IFERROR(INDEX(ESITI_QUESTIONARI!$C$2:$C$5000,_xlfn.AGGREGATE(15,6,(ROW(ESITI_QUESTIONARI!$C$2:$C$5000)-ROW(ESITI_QUESTIONARI!$C$2)+1)/((ESITI_QUESTIONARI!$C$2:$C$5000&lt;&gt;"")*(COUNTIF($B$1:B351,ESITI_QUESTIONARI!$C$2:$C$5000)=0)),1)),"")</f>
        <v/>
      </c>
      <c r="C352" t="str">
        <f>IF(tbl_corsi[[#This Row],[TITOLO_INTERVENTO]]&lt;&gt;"",COUNTIF(ESITI_QUESTIONARI!C:C,tbl_corsi[[#This Row],[TITOLO_INTERVENTO]]),"")</f>
        <v/>
      </c>
      <c r="D35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3" spans="1:4" x14ac:dyDescent="0.3">
      <c r="A353" s="13"/>
      <c r="B353" s="13" t="str" cm="1">
        <f t="array" ref="B353">IFERROR(INDEX(ESITI_QUESTIONARI!$C$2:$C$5000,_xlfn.AGGREGATE(15,6,(ROW(ESITI_QUESTIONARI!$C$2:$C$5000)-ROW(ESITI_QUESTIONARI!$C$2)+1)/((ESITI_QUESTIONARI!$C$2:$C$5000&lt;&gt;"")*(COUNTIF($B$1:B352,ESITI_QUESTIONARI!$C$2:$C$5000)=0)),1)),"")</f>
        <v/>
      </c>
      <c r="C353" t="str">
        <f>IF(tbl_corsi[[#This Row],[TITOLO_INTERVENTO]]&lt;&gt;"",COUNTIF(ESITI_QUESTIONARI!C:C,tbl_corsi[[#This Row],[TITOLO_INTERVENTO]]),"")</f>
        <v/>
      </c>
      <c r="D35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4" spans="1:4" x14ac:dyDescent="0.3">
      <c r="A354" s="13"/>
      <c r="B354" s="13" t="str" cm="1">
        <f t="array" ref="B354">IFERROR(INDEX(ESITI_QUESTIONARI!$C$2:$C$5000,_xlfn.AGGREGATE(15,6,(ROW(ESITI_QUESTIONARI!$C$2:$C$5000)-ROW(ESITI_QUESTIONARI!$C$2)+1)/((ESITI_QUESTIONARI!$C$2:$C$5000&lt;&gt;"")*(COUNTIF($B$1:B353,ESITI_QUESTIONARI!$C$2:$C$5000)=0)),1)),"")</f>
        <v/>
      </c>
      <c r="C354" t="str">
        <f>IF(tbl_corsi[[#This Row],[TITOLO_INTERVENTO]]&lt;&gt;"",COUNTIF(ESITI_QUESTIONARI!C:C,tbl_corsi[[#This Row],[TITOLO_INTERVENTO]]),"")</f>
        <v/>
      </c>
      <c r="D35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5" spans="1:4" x14ac:dyDescent="0.3">
      <c r="A355" s="13"/>
      <c r="B355" s="13" t="str" cm="1">
        <f t="array" ref="B355">IFERROR(INDEX(ESITI_QUESTIONARI!$C$2:$C$5000,_xlfn.AGGREGATE(15,6,(ROW(ESITI_QUESTIONARI!$C$2:$C$5000)-ROW(ESITI_QUESTIONARI!$C$2)+1)/((ESITI_QUESTIONARI!$C$2:$C$5000&lt;&gt;"")*(COUNTIF($B$1:B354,ESITI_QUESTIONARI!$C$2:$C$5000)=0)),1)),"")</f>
        <v/>
      </c>
      <c r="C355" t="str">
        <f>IF(tbl_corsi[[#This Row],[TITOLO_INTERVENTO]]&lt;&gt;"",COUNTIF(ESITI_QUESTIONARI!C:C,tbl_corsi[[#This Row],[TITOLO_INTERVENTO]]),"")</f>
        <v/>
      </c>
      <c r="D35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6" spans="1:4" x14ac:dyDescent="0.3">
      <c r="A356" s="13"/>
      <c r="B356" s="13" t="str" cm="1">
        <f t="array" ref="B356">IFERROR(INDEX(ESITI_QUESTIONARI!$C$2:$C$5000,_xlfn.AGGREGATE(15,6,(ROW(ESITI_QUESTIONARI!$C$2:$C$5000)-ROW(ESITI_QUESTIONARI!$C$2)+1)/((ESITI_QUESTIONARI!$C$2:$C$5000&lt;&gt;"")*(COUNTIF($B$1:B355,ESITI_QUESTIONARI!$C$2:$C$5000)=0)),1)),"")</f>
        <v/>
      </c>
      <c r="C356" t="str">
        <f>IF(tbl_corsi[[#This Row],[TITOLO_INTERVENTO]]&lt;&gt;"",COUNTIF(ESITI_QUESTIONARI!C:C,tbl_corsi[[#This Row],[TITOLO_INTERVENTO]]),"")</f>
        <v/>
      </c>
      <c r="D35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7" spans="1:4" x14ac:dyDescent="0.3">
      <c r="A357" s="13"/>
      <c r="B357" s="13" t="str" cm="1">
        <f t="array" ref="B357">IFERROR(INDEX(ESITI_QUESTIONARI!$C$2:$C$5000,_xlfn.AGGREGATE(15,6,(ROW(ESITI_QUESTIONARI!$C$2:$C$5000)-ROW(ESITI_QUESTIONARI!$C$2)+1)/((ESITI_QUESTIONARI!$C$2:$C$5000&lt;&gt;"")*(COUNTIF($B$1:B356,ESITI_QUESTIONARI!$C$2:$C$5000)=0)),1)),"")</f>
        <v/>
      </c>
      <c r="C357" t="str">
        <f>IF(tbl_corsi[[#This Row],[TITOLO_INTERVENTO]]&lt;&gt;"",COUNTIF(ESITI_QUESTIONARI!C:C,tbl_corsi[[#This Row],[TITOLO_INTERVENTO]]),"")</f>
        <v/>
      </c>
      <c r="D35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8" spans="1:4" x14ac:dyDescent="0.3">
      <c r="A358" s="13"/>
      <c r="B358" s="13" t="str" cm="1">
        <f t="array" ref="B358">IFERROR(INDEX(ESITI_QUESTIONARI!$C$2:$C$5000,_xlfn.AGGREGATE(15,6,(ROW(ESITI_QUESTIONARI!$C$2:$C$5000)-ROW(ESITI_QUESTIONARI!$C$2)+1)/((ESITI_QUESTIONARI!$C$2:$C$5000&lt;&gt;"")*(COUNTIF($B$1:B357,ESITI_QUESTIONARI!$C$2:$C$5000)=0)),1)),"")</f>
        <v/>
      </c>
      <c r="C358" t="str">
        <f>IF(tbl_corsi[[#This Row],[TITOLO_INTERVENTO]]&lt;&gt;"",COUNTIF(ESITI_QUESTIONARI!C:C,tbl_corsi[[#This Row],[TITOLO_INTERVENTO]]),"")</f>
        <v/>
      </c>
      <c r="D35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59" spans="1:4" x14ac:dyDescent="0.3">
      <c r="A359" s="13"/>
      <c r="B359" s="13" t="str" cm="1">
        <f t="array" ref="B359">IFERROR(INDEX(ESITI_QUESTIONARI!$C$2:$C$5000,_xlfn.AGGREGATE(15,6,(ROW(ESITI_QUESTIONARI!$C$2:$C$5000)-ROW(ESITI_QUESTIONARI!$C$2)+1)/((ESITI_QUESTIONARI!$C$2:$C$5000&lt;&gt;"")*(COUNTIF($B$1:B358,ESITI_QUESTIONARI!$C$2:$C$5000)=0)),1)),"")</f>
        <v/>
      </c>
      <c r="C359" t="str">
        <f>IF(tbl_corsi[[#This Row],[TITOLO_INTERVENTO]]&lt;&gt;"",COUNTIF(ESITI_QUESTIONARI!C:C,tbl_corsi[[#This Row],[TITOLO_INTERVENTO]]),"")</f>
        <v/>
      </c>
      <c r="D35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0" spans="1:4" x14ac:dyDescent="0.3">
      <c r="A360" s="13"/>
      <c r="B360" s="13" t="str" cm="1">
        <f t="array" ref="B360">IFERROR(INDEX(ESITI_QUESTIONARI!$C$2:$C$5000,_xlfn.AGGREGATE(15,6,(ROW(ESITI_QUESTIONARI!$C$2:$C$5000)-ROW(ESITI_QUESTIONARI!$C$2)+1)/((ESITI_QUESTIONARI!$C$2:$C$5000&lt;&gt;"")*(COUNTIF($B$1:B359,ESITI_QUESTIONARI!$C$2:$C$5000)=0)),1)),"")</f>
        <v/>
      </c>
      <c r="C360" t="str">
        <f>IF(tbl_corsi[[#This Row],[TITOLO_INTERVENTO]]&lt;&gt;"",COUNTIF(ESITI_QUESTIONARI!C:C,tbl_corsi[[#This Row],[TITOLO_INTERVENTO]]),"")</f>
        <v/>
      </c>
      <c r="D36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1" spans="1:4" x14ac:dyDescent="0.3">
      <c r="A361" s="13"/>
      <c r="B361" s="13" t="str" cm="1">
        <f t="array" ref="B361">IFERROR(INDEX(ESITI_QUESTIONARI!$C$2:$C$5000,_xlfn.AGGREGATE(15,6,(ROW(ESITI_QUESTIONARI!$C$2:$C$5000)-ROW(ESITI_QUESTIONARI!$C$2)+1)/((ESITI_QUESTIONARI!$C$2:$C$5000&lt;&gt;"")*(COUNTIF($B$1:B360,ESITI_QUESTIONARI!$C$2:$C$5000)=0)),1)),"")</f>
        <v/>
      </c>
      <c r="C361" t="str">
        <f>IF(tbl_corsi[[#This Row],[TITOLO_INTERVENTO]]&lt;&gt;"",COUNTIF(ESITI_QUESTIONARI!C:C,tbl_corsi[[#This Row],[TITOLO_INTERVENTO]]),"")</f>
        <v/>
      </c>
      <c r="D36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2" spans="1:4" x14ac:dyDescent="0.3">
      <c r="A362" s="13"/>
      <c r="B362" s="13" t="str" cm="1">
        <f t="array" ref="B362">IFERROR(INDEX(ESITI_QUESTIONARI!$C$2:$C$5000,_xlfn.AGGREGATE(15,6,(ROW(ESITI_QUESTIONARI!$C$2:$C$5000)-ROW(ESITI_QUESTIONARI!$C$2)+1)/((ESITI_QUESTIONARI!$C$2:$C$5000&lt;&gt;"")*(COUNTIF($B$1:B361,ESITI_QUESTIONARI!$C$2:$C$5000)=0)),1)),"")</f>
        <v/>
      </c>
      <c r="C362" t="str">
        <f>IF(tbl_corsi[[#This Row],[TITOLO_INTERVENTO]]&lt;&gt;"",COUNTIF(ESITI_QUESTIONARI!C:C,tbl_corsi[[#This Row],[TITOLO_INTERVENTO]]),"")</f>
        <v/>
      </c>
      <c r="D36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3" spans="1:4" x14ac:dyDescent="0.3">
      <c r="A363" s="13"/>
      <c r="B363" s="13" t="str" cm="1">
        <f t="array" ref="B363">IFERROR(INDEX(ESITI_QUESTIONARI!$C$2:$C$5000,_xlfn.AGGREGATE(15,6,(ROW(ESITI_QUESTIONARI!$C$2:$C$5000)-ROW(ESITI_QUESTIONARI!$C$2)+1)/((ESITI_QUESTIONARI!$C$2:$C$5000&lt;&gt;"")*(COUNTIF($B$1:B362,ESITI_QUESTIONARI!$C$2:$C$5000)=0)),1)),"")</f>
        <v/>
      </c>
      <c r="C363" t="str">
        <f>IF(tbl_corsi[[#This Row],[TITOLO_INTERVENTO]]&lt;&gt;"",COUNTIF(ESITI_QUESTIONARI!C:C,tbl_corsi[[#This Row],[TITOLO_INTERVENTO]]),"")</f>
        <v/>
      </c>
      <c r="D36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4" spans="1:4" x14ac:dyDescent="0.3">
      <c r="A364" s="13"/>
      <c r="B364" s="13" t="str" cm="1">
        <f t="array" ref="B364">IFERROR(INDEX(ESITI_QUESTIONARI!$C$2:$C$5000,_xlfn.AGGREGATE(15,6,(ROW(ESITI_QUESTIONARI!$C$2:$C$5000)-ROW(ESITI_QUESTIONARI!$C$2)+1)/((ESITI_QUESTIONARI!$C$2:$C$5000&lt;&gt;"")*(COUNTIF($B$1:B363,ESITI_QUESTIONARI!$C$2:$C$5000)=0)),1)),"")</f>
        <v/>
      </c>
      <c r="C364" t="str">
        <f>IF(tbl_corsi[[#This Row],[TITOLO_INTERVENTO]]&lt;&gt;"",COUNTIF(ESITI_QUESTIONARI!C:C,tbl_corsi[[#This Row],[TITOLO_INTERVENTO]]),"")</f>
        <v/>
      </c>
      <c r="D36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5" spans="1:4" x14ac:dyDescent="0.3">
      <c r="A365" s="13"/>
      <c r="B365" s="13" t="str" cm="1">
        <f t="array" ref="B365">IFERROR(INDEX(ESITI_QUESTIONARI!$C$2:$C$5000,_xlfn.AGGREGATE(15,6,(ROW(ESITI_QUESTIONARI!$C$2:$C$5000)-ROW(ESITI_QUESTIONARI!$C$2)+1)/((ESITI_QUESTIONARI!$C$2:$C$5000&lt;&gt;"")*(COUNTIF($B$1:B364,ESITI_QUESTIONARI!$C$2:$C$5000)=0)),1)),"")</f>
        <v/>
      </c>
      <c r="C365" t="str">
        <f>IF(tbl_corsi[[#This Row],[TITOLO_INTERVENTO]]&lt;&gt;"",COUNTIF(ESITI_QUESTIONARI!C:C,tbl_corsi[[#This Row],[TITOLO_INTERVENTO]]),"")</f>
        <v/>
      </c>
      <c r="D36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6" spans="1:4" x14ac:dyDescent="0.3">
      <c r="A366" s="13"/>
      <c r="B366" s="13" t="str" cm="1">
        <f t="array" ref="B366">IFERROR(INDEX(ESITI_QUESTIONARI!$C$2:$C$5000,_xlfn.AGGREGATE(15,6,(ROW(ESITI_QUESTIONARI!$C$2:$C$5000)-ROW(ESITI_QUESTIONARI!$C$2)+1)/((ESITI_QUESTIONARI!$C$2:$C$5000&lt;&gt;"")*(COUNTIF($B$1:B365,ESITI_QUESTIONARI!$C$2:$C$5000)=0)),1)),"")</f>
        <v/>
      </c>
      <c r="C366" t="str">
        <f>IF(tbl_corsi[[#This Row],[TITOLO_INTERVENTO]]&lt;&gt;"",COUNTIF(ESITI_QUESTIONARI!C:C,tbl_corsi[[#This Row],[TITOLO_INTERVENTO]]),"")</f>
        <v/>
      </c>
      <c r="D36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7" spans="1:4" x14ac:dyDescent="0.3">
      <c r="A367" s="13"/>
      <c r="B367" s="13" t="str" cm="1">
        <f t="array" ref="B367">IFERROR(INDEX(ESITI_QUESTIONARI!$C$2:$C$5000,_xlfn.AGGREGATE(15,6,(ROW(ESITI_QUESTIONARI!$C$2:$C$5000)-ROW(ESITI_QUESTIONARI!$C$2)+1)/((ESITI_QUESTIONARI!$C$2:$C$5000&lt;&gt;"")*(COUNTIF($B$1:B366,ESITI_QUESTIONARI!$C$2:$C$5000)=0)),1)),"")</f>
        <v/>
      </c>
      <c r="C367" t="str">
        <f>IF(tbl_corsi[[#This Row],[TITOLO_INTERVENTO]]&lt;&gt;"",COUNTIF(ESITI_QUESTIONARI!C:C,tbl_corsi[[#This Row],[TITOLO_INTERVENTO]]),"")</f>
        <v/>
      </c>
      <c r="D36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8" spans="1:4" x14ac:dyDescent="0.3">
      <c r="A368" s="13"/>
      <c r="B368" s="13" t="str" cm="1">
        <f t="array" ref="B368">IFERROR(INDEX(ESITI_QUESTIONARI!$C$2:$C$5000,_xlfn.AGGREGATE(15,6,(ROW(ESITI_QUESTIONARI!$C$2:$C$5000)-ROW(ESITI_QUESTIONARI!$C$2)+1)/((ESITI_QUESTIONARI!$C$2:$C$5000&lt;&gt;"")*(COUNTIF($B$1:B367,ESITI_QUESTIONARI!$C$2:$C$5000)=0)),1)),"")</f>
        <v/>
      </c>
      <c r="C368" t="str">
        <f>IF(tbl_corsi[[#This Row],[TITOLO_INTERVENTO]]&lt;&gt;"",COUNTIF(ESITI_QUESTIONARI!C:C,tbl_corsi[[#This Row],[TITOLO_INTERVENTO]]),"")</f>
        <v/>
      </c>
      <c r="D36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69" spans="1:4" x14ac:dyDescent="0.3">
      <c r="A369" s="13"/>
      <c r="B369" s="13" t="str" cm="1">
        <f t="array" ref="B369">IFERROR(INDEX(ESITI_QUESTIONARI!$C$2:$C$5000,_xlfn.AGGREGATE(15,6,(ROW(ESITI_QUESTIONARI!$C$2:$C$5000)-ROW(ESITI_QUESTIONARI!$C$2)+1)/((ESITI_QUESTIONARI!$C$2:$C$5000&lt;&gt;"")*(COUNTIF($B$1:B368,ESITI_QUESTIONARI!$C$2:$C$5000)=0)),1)),"")</f>
        <v/>
      </c>
      <c r="C369" t="str">
        <f>IF(tbl_corsi[[#This Row],[TITOLO_INTERVENTO]]&lt;&gt;"",COUNTIF(ESITI_QUESTIONARI!C:C,tbl_corsi[[#This Row],[TITOLO_INTERVENTO]]),"")</f>
        <v/>
      </c>
      <c r="D36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0" spans="1:4" x14ac:dyDescent="0.3">
      <c r="A370" s="13"/>
      <c r="B370" s="13" t="str" cm="1">
        <f t="array" ref="B370">IFERROR(INDEX(ESITI_QUESTIONARI!$C$2:$C$5000,_xlfn.AGGREGATE(15,6,(ROW(ESITI_QUESTIONARI!$C$2:$C$5000)-ROW(ESITI_QUESTIONARI!$C$2)+1)/((ESITI_QUESTIONARI!$C$2:$C$5000&lt;&gt;"")*(COUNTIF($B$1:B369,ESITI_QUESTIONARI!$C$2:$C$5000)=0)),1)),"")</f>
        <v/>
      </c>
      <c r="C370" t="str">
        <f>IF(tbl_corsi[[#This Row],[TITOLO_INTERVENTO]]&lt;&gt;"",COUNTIF(ESITI_QUESTIONARI!C:C,tbl_corsi[[#This Row],[TITOLO_INTERVENTO]]),"")</f>
        <v/>
      </c>
      <c r="D37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1" spans="1:4" x14ac:dyDescent="0.3">
      <c r="A371" s="13"/>
      <c r="B371" s="13" t="str" cm="1">
        <f t="array" ref="B371">IFERROR(INDEX(ESITI_QUESTIONARI!$C$2:$C$5000,_xlfn.AGGREGATE(15,6,(ROW(ESITI_QUESTIONARI!$C$2:$C$5000)-ROW(ESITI_QUESTIONARI!$C$2)+1)/((ESITI_QUESTIONARI!$C$2:$C$5000&lt;&gt;"")*(COUNTIF($B$1:B370,ESITI_QUESTIONARI!$C$2:$C$5000)=0)),1)),"")</f>
        <v/>
      </c>
      <c r="C371" t="str">
        <f>IF(tbl_corsi[[#This Row],[TITOLO_INTERVENTO]]&lt;&gt;"",COUNTIF(ESITI_QUESTIONARI!C:C,tbl_corsi[[#This Row],[TITOLO_INTERVENTO]]),"")</f>
        <v/>
      </c>
      <c r="D37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2" spans="1:4" x14ac:dyDescent="0.3">
      <c r="A372" s="13"/>
      <c r="B372" s="13" t="str" cm="1">
        <f t="array" ref="B372">IFERROR(INDEX(ESITI_QUESTIONARI!$C$2:$C$5000,_xlfn.AGGREGATE(15,6,(ROW(ESITI_QUESTIONARI!$C$2:$C$5000)-ROW(ESITI_QUESTIONARI!$C$2)+1)/((ESITI_QUESTIONARI!$C$2:$C$5000&lt;&gt;"")*(COUNTIF($B$1:B371,ESITI_QUESTIONARI!$C$2:$C$5000)=0)),1)),"")</f>
        <v/>
      </c>
      <c r="C372" t="str">
        <f>IF(tbl_corsi[[#This Row],[TITOLO_INTERVENTO]]&lt;&gt;"",COUNTIF(ESITI_QUESTIONARI!C:C,tbl_corsi[[#This Row],[TITOLO_INTERVENTO]]),"")</f>
        <v/>
      </c>
      <c r="D37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3" spans="1:4" x14ac:dyDescent="0.3">
      <c r="A373" s="13"/>
      <c r="B373" s="13" t="str" cm="1">
        <f t="array" ref="B373">IFERROR(INDEX(ESITI_QUESTIONARI!$C$2:$C$5000,_xlfn.AGGREGATE(15,6,(ROW(ESITI_QUESTIONARI!$C$2:$C$5000)-ROW(ESITI_QUESTIONARI!$C$2)+1)/((ESITI_QUESTIONARI!$C$2:$C$5000&lt;&gt;"")*(COUNTIF($B$1:B372,ESITI_QUESTIONARI!$C$2:$C$5000)=0)),1)),"")</f>
        <v/>
      </c>
      <c r="C373" t="str">
        <f>IF(tbl_corsi[[#This Row],[TITOLO_INTERVENTO]]&lt;&gt;"",COUNTIF(ESITI_QUESTIONARI!C:C,tbl_corsi[[#This Row],[TITOLO_INTERVENTO]]),"")</f>
        <v/>
      </c>
      <c r="D37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4" spans="1:4" x14ac:dyDescent="0.3">
      <c r="A374" s="13"/>
      <c r="B374" s="13" t="str" cm="1">
        <f t="array" ref="B374">IFERROR(INDEX(ESITI_QUESTIONARI!$C$2:$C$5000,_xlfn.AGGREGATE(15,6,(ROW(ESITI_QUESTIONARI!$C$2:$C$5000)-ROW(ESITI_QUESTIONARI!$C$2)+1)/((ESITI_QUESTIONARI!$C$2:$C$5000&lt;&gt;"")*(COUNTIF($B$1:B373,ESITI_QUESTIONARI!$C$2:$C$5000)=0)),1)),"")</f>
        <v/>
      </c>
      <c r="C374" t="str">
        <f>IF(tbl_corsi[[#This Row],[TITOLO_INTERVENTO]]&lt;&gt;"",COUNTIF(ESITI_QUESTIONARI!C:C,tbl_corsi[[#This Row],[TITOLO_INTERVENTO]]),"")</f>
        <v/>
      </c>
      <c r="D37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5" spans="1:4" x14ac:dyDescent="0.3">
      <c r="A375" s="13"/>
      <c r="B375" s="13" t="str" cm="1">
        <f t="array" ref="B375">IFERROR(INDEX(ESITI_QUESTIONARI!$C$2:$C$5000,_xlfn.AGGREGATE(15,6,(ROW(ESITI_QUESTIONARI!$C$2:$C$5000)-ROW(ESITI_QUESTIONARI!$C$2)+1)/((ESITI_QUESTIONARI!$C$2:$C$5000&lt;&gt;"")*(COUNTIF($B$1:B374,ESITI_QUESTIONARI!$C$2:$C$5000)=0)),1)),"")</f>
        <v/>
      </c>
      <c r="C375" t="str">
        <f>IF(tbl_corsi[[#This Row],[TITOLO_INTERVENTO]]&lt;&gt;"",COUNTIF(ESITI_QUESTIONARI!C:C,tbl_corsi[[#This Row],[TITOLO_INTERVENTO]]),"")</f>
        <v/>
      </c>
      <c r="D37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6" spans="1:4" x14ac:dyDescent="0.3">
      <c r="A376" s="13"/>
      <c r="B376" s="13" t="str" cm="1">
        <f t="array" ref="B376">IFERROR(INDEX(ESITI_QUESTIONARI!$C$2:$C$5000,_xlfn.AGGREGATE(15,6,(ROW(ESITI_QUESTIONARI!$C$2:$C$5000)-ROW(ESITI_QUESTIONARI!$C$2)+1)/((ESITI_QUESTIONARI!$C$2:$C$5000&lt;&gt;"")*(COUNTIF($B$1:B375,ESITI_QUESTIONARI!$C$2:$C$5000)=0)),1)),"")</f>
        <v/>
      </c>
      <c r="C376" t="str">
        <f>IF(tbl_corsi[[#This Row],[TITOLO_INTERVENTO]]&lt;&gt;"",COUNTIF(ESITI_QUESTIONARI!C:C,tbl_corsi[[#This Row],[TITOLO_INTERVENTO]]),"")</f>
        <v/>
      </c>
      <c r="D37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7" spans="1:4" x14ac:dyDescent="0.3">
      <c r="A377" s="13"/>
      <c r="B377" s="13" t="str" cm="1">
        <f t="array" ref="B377">IFERROR(INDEX(ESITI_QUESTIONARI!$C$2:$C$5000,_xlfn.AGGREGATE(15,6,(ROW(ESITI_QUESTIONARI!$C$2:$C$5000)-ROW(ESITI_QUESTIONARI!$C$2)+1)/((ESITI_QUESTIONARI!$C$2:$C$5000&lt;&gt;"")*(COUNTIF($B$1:B376,ESITI_QUESTIONARI!$C$2:$C$5000)=0)),1)),"")</f>
        <v/>
      </c>
      <c r="C377" t="str">
        <f>IF(tbl_corsi[[#This Row],[TITOLO_INTERVENTO]]&lt;&gt;"",COUNTIF(ESITI_QUESTIONARI!C:C,tbl_corsi[[#This Row],[TITOLO_INTERVENTO]]),"")</f>
        <v/>
      </c>
      <c r="D37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8" spans="1:4" x14ac:dyDescent="0.3">
      <c r="A378" s="13"/>
      <c r="B378" s="13" t="str" cm="1">
        <f t="array" ref="B378">IFERROR(INDEX(ESITI_QUESTIONARI!$C$2:$C$5000,_xlfn.AGGREGATE(15,6,(ROW(ESITI_QUESTIONARI!$C$2:$C$5000)-ROW(ESITI_QUESTIONARI!$C$2)+1)/((ESITI_QUESTIONARI!$C$2:$C$5000&lt;&gt;"")*(COUNTIF($B$1:B377,ESITI_QUESTIONARI!$C$2:$C$5000)=0)),1)),"")</f>
        <v/>
      </c>
      <c r="C378" t="str">
        <f>IF(tbl_corsi[[#This Row],[TITOLO_INTERVENTO]]&lt;&gt;"",COUNTIF(ESITI_QUESTIONARI!C:C,tbl_corsi[[#This Row],[TITOLO_INTERVENTO]]),"")</f>
        <v/>
      </c>
      <c r="D37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79" spans="1:4" x14ac:dyDescent="0.3">
      <c r="A379" s="13"/>
      <c r="B379" s="13" t="str" cm="1">
        <f t="array" ref="B379">IFERROR(INDEX(ESITI_QUESTIONARI!$C$2:$C$5000,_xlfn.AGGREGATE(15,6,(ROW(ESITI_QUESTIONARI!$C$2:$C$5000)-ROW(ESITI_QUESTIONARI!$C$2)+1)/((ESITI_QUESTIONARI!$C$2:$C$5000&lt;&gt;"")*(COUNTIF($B$1:B378,ESITI_QUESTIONARI!$C$2:$C$5000)=0)),1)),"")</f>
        <v/>
      </c>
      <c r="C379" t="str">
        <f>IF(tbl_corsi[[#This Row],[TITOLO_INTERVENTO]]&lt;&gt;"",COUNTIF(ESITI_QUESTIONARI!C:C,tbl_corsi[[#This Row],[TITOLO_INTERVENTO]]),"")</f>
        <v/>
      </c>
      <c r="D37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0" spans="1:4" x14ac:dyDescent="0.3">
      <c r="A380" s="13"/>
      <c r="B380" s="13" t="str" cm="1">
        <f t="array" ref="B380">IFERROR(INDEX(ESITI_QUESTIONARI!$C$2:$C$5000,_xlfn.AGGREGATE(15,6,(ROW(ESITI_QUESTIONARI!$C$2:$C$5000)-ROW(ESITI_QUESTIONARI!$C$2)+1)/((ESITI_QUESTIONARI!$C$2:$C$5000&lt;&gt;"")*(COUNTIF($B$1:B379,ESITI_QUESTIONARI!$C$2:$C$5000)=0)),1)),"")</f>
        <v/>
      </c>
      <c r="C380" t="str">
        <f>IF(tbl_corsi[[#This Row],[TITOLO_INTERVENTO]]&lt;&gt;"",COUNTIF(ESITI_QUESTIONARI!C:C,tbl_corsi[[#This Row],[TITOLO_INTERVENTO]]),"")</f>
        <v/>
      </c>
      <c r="D38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1" spans="1:4" x14ac:dyDescent="0.3">
      <c r="A381" s="13"/>
      <c r="B381" s="13" t="str" cm="1">
        <f t="array" ref="B381">IFERROR(INDEX(ESITI_QUESTIONARI!$C$2:$C$5000,_xlfn.AGGREGATE(15,6,(ROW(ESITI_QUESTIONARI!$C$2:$C$5000)-ROW(ESITI_QUESTIONARI!$C$2)+1)/((ESITI_QUESTIONARI!$C$2:$C$5000&lt;&gt;"")*(COUNTIF($B$1:B380,ESITI_QUESTIONARI!$C$2:$C$5000)=0)),1)),"")</f>
        <v/>
      </c>
      <c r="C381" t="str">
        <f>IF(tbl_corsi[[#This Row],[TITOLO_INTERVENTO]]&lt;&gt;"",COUNTIF(ESITI_QUESTIONARI!C:C,tbl_corsi[[#This Row],[TITOLO_INTERVENTO]]),"")</f>
        <v/>
      </c>
      <c r="D38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2" spans="1:4" x14ac:dyDescent="0.3">
      <c r="A382" s="13"/>
      <c r="B382" s="13" t="str" cm="1">
        <f t="array" ref="B382">IFERROR(INDEX(ESITI_QUESTIONARI!$C$2:$C$5000,_xlfn.AGGREGATE(15,6,(ROW(ESITI_QUESTIONARI!$C$2:$C$5000)-ROW(ESITI_QUESTIONARI!$C$2)+1)/((ESITI_QUESTIONARI!$C$2:$C$5000&lt;&gt;"")*(COUNTIF($B$1:B381,ESITI_QUESTIONARI!$C$2:$C$5000)=0)),1)),"")</f>
        <v/>
      </c>
      <c r="C382" t="str">
        <f>IF(tbl_corsi[[#This Row],[TITOLO_INTERVENTO]]&lt;&gt;"",COUNTIF(ESITI_QUESTIONARI!C:C,tbl_corsi[[#This Row],[TITOLO_INTERVENTO]]),"")</f>
        <v/>
      </c>
      <c r="D38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3" spans="1:4" x14ac:dyDescent="0.3">
      <c r="A383" s="13"/>
      <c r="B383" s="13" t="str" cm="1">
        <f t="array" ref="B383">IFERROR(INDEX(ESITI_QUESTIONARI!$C$2:$C$5000,_xlfn.AGGREGATE(15,6,(ROW(ESITI_QUESTIONARI!$C$2:$C$5000)-ROW(ESITI_QUESTIONARI!$C$2)+1)/((ESITI_QUESTIONARI!$C$2:$C$5000&lt;&gt;"")*(COUNTIF($B$1:B382,ESITI_QUESTIONARI!$C$2:$C$5000)=0)),1)),"")</f>
        <v/>
      </c>
      <c r="C383" t="str">
        <f>IF(tbl_corsi[[#This Row],[TITOLO_INTERVENTO]]&lt;&gt;"",COUNTIF(ESITI_QUESTIONARI!C:C,tbl_corsi[[#This Row],[TITOLO_INTERVENTO]]),"")</f>
        <v/>
      </c>
      <c r="D38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4" spans="1:4" x14ac:dyDescent="0.3">
      <c r="A384" s="13"/>
      <c r="B384" s="13" t="str" cm="1">
        <f t="array" ref="B384">IFERROR(INDEX(ESITI_QUESTIONARI!$C$2:$C$5000,_xlfn.AGGREGATE(15,6,(ROW(ESITI_QUESTIONARI!$C$2:$C$5000)-ROW(ESITI_QUESTIONARI!$C$2)+1)/((ESITI_QUESTIONARI!$C$2:$C$5000&lt;&gt;"")*(COUNTIF($B$1:B383,ESITI_QUESTIONARI!$C$2:$C$5000)=0)),1)),"")</f>
        <v/>
      </c>
      <c r="C384" t="str">
        <f>IF(tbl_corsi[[#This Row],[TITOLO_INTERVENTO]]&lt;&gt;"",COUNTIF(ESITI_QUESTIONARI!C:C,tbl_corsi[[#This Row],[TITOLO_INTERVENTO]]),"")</f>
        <v/>
      </c>
      <c r="D38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5" spans="1:4" x14ac:dyDescent="0.3">
      <c r="A385" s="13"/>
      <c r="B385" s="13" t="str" cm="1">
        <f t="array" ref="B385">IFERROR(INDEX(ESITI_QUESTIONARI!$C$2:$C$5000,_xlfn.AGGREGATE(15,6,(ROW(ESITI_QUESTIONARI!$C$2:$C$5000)-ROW(ESITI_QUESTIONARI!$C$2)+1)/((ESITI_QUESTIONARI!$C$2:$C$5000&lt;&gt;"")*(COUNTIF($B$1:B384,ESITI_QUESTIONARI!$C$2:$C$5000)=0)),1)),"")</f>
        <v/>
      </c>
      <c r="C385" t="str">
        <f>IF(tbl_corsi[[#This Row],[TITOLO_INTERVENTO]]&lt;&gt;"",COUNTIF(ESITI_QUESTIONARI!C:C,tbl_corsi[[#This Row],[TITOLO_INTERVENTO]]),"")</f>
        <v/>
      </c>
      <c r="D38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6" spans="1:4" x14ac:dyDescent="0.3">
      <c r="A386" s="13"/>
      <c r="B386" s="13" t="str" cm="1">
        <f t="array" ref="B386">IFERROR(INDEX(ESITI_QUESTIONARI!$C$2:$C$5000,_xlfn.AGGREGATE(15,6,(ROW(ESITI_QUESTIONARI!$C$2:$C$5000)-ROW(ESITI_QUESTIONARI!$C$2)+1)/((ESITI_QUESTIONARI!$C$2:$C$5000&lt;&gt;"")*(COUNTIF($B$1:B385,ESITI_QUESTIONARI!$C$2:$C$5000)=0)),1)),"")</f>
        <v/>
      </c>
      <c r="C386" t="str">
        <f>IF(tbl_corsi[[#This Row],[TITOLO_INTERVENTO]]&lt;&gt;"",COUNTIF(ESITI_QUESTIONARI!C:C,tbl_corsi[[#This Row],[TITOLO_INTERVENTO]]),"")</f>
        <v/>
      </c>
      <c r="D38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7" spans="1:4" x14ac:dyDescent="0.3">
      <c r="A387" s="13"/>
      <c r="B387" s="13" t="str" cm="1">
        <f t="array" ref="B387">IFERROR(INDEX(ESITI_QUESTIONARI!$C$2:$C$5000,_xlfn.AGGREGATE(15,6,(ROW(ESITI_QUESTIONARI!$C$2:$C$5000)-ROW(ESITI_QUESTIONARI!$C$2)+1)/((ESITI_QUESTIONARI!$C$2:$C$5000&lt;&gt;"")*(COUNTIF($B$1:B386,ESITI_QUESTIONARI!$C$2:$C$5000)=0)),1)),"")</f>
        <v/>
      </c>
      <c r="C387" t="str">
        <f>IF(tbl_corsi[[#This Row],[TITOLO_INTERVENTO]]&lt;&gt;"",COUNTIF(ESITI_QUESTIONARI!C:C,tbl_corsi[[#This Row],[TITOLO_INTERVENTO]]),"")</f>
        <v/>
      </c>
      <c r="D38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8" spans="1:4" x14ac:dyDescent="0.3">
      <c r="A388" s="13"/>
      <c r="B388" s="13" t="str" cm="1">
        <f t="array" ref="B388">IFERROR(INDEX(ESITI_QUESTIONARI!$C$2:$C$5000,_xlfn.AGGREGATE(15,6,(ROW(ESITI_QUESTIONARI!$C$2:$C$5000)-ROW(ESITI_QUESTIONARI!$C$2)+1)/((ESITI_QUESTIONARI!$C$2:$C$5000&lt;&gt;"")*(COUNTIF($B$1:B387,ESITI_QUESTIONARI!$C$2:$C$5000)=0)),1)),"")</f>
        <v/>
      </c>
      <c r="C388" t="str">
        <f>IF(tbl_corsi[[#This Row],[TITOLO_INTERVENTO]]&lt;&gt;"",COUNTIF(ESITI_QUESTIONARI!C:C,tbl_corsi[[#This Row],[TITOLO_INTERVENTO]]),"")</f>
        <v/>
      </c>
      <c r="D38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89" spans="1:4" x14ac:dyDescent="0.3">
      <c r="A389" s="13"/>
      <c r="B389" s="13" t="str" cm="1">
        <f t="array" ref="B389">IFERROR(INDEX(ESITI_QUESTIONARI!$C$2:$C$5000,_xlfn.AGGREGATE(15,6,(ROW(ESITI_QUESTIONARI!$C$2:$C$5000)-ROW(ESITI_QUESTIONARI!$C$2)+1)/((ESITI_QUESTIONARI!$C$2:$C$5000&lt;&gt;"")*(COUNTIF($B$1:B388,ESITI_QUESTIONARI!$C$2:$C$5000)=0)),1)),"")</f>
        <v/>
      </c>
      <c r="C389" t="str">
        <f>IF(tbl_corsi[[#This Row],[TITOLO_INTERVENTO]]&lt;&gt;"",COUNTIF(ESITI_QUESTIONARI!C:C,tbl_corsi[[#This Row],[TITOLO_INTERVENTO]]),"")</f>
        <v/>
      </c>
      <c r="D38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0" spans="1:4" x14ac:dyDescent="0.3">
      <c r="A390" s="13"/>
      <c r="B390" s="13" t="str" cm="1">
        <f t="array" ref="B390">IFERROR(INDEX(ESITI_QUESTIONARI!$C$2:$C$5000,_xlfn.AGGREGATE(15,6,(ROW(ESITI_QUESTIONARI!$C$2:$C$5000)-ROW(ESITI_QUESTIONARI!$C$2)+1)/((ESITI_QUESTIONARI!$C$2:$C$5000&lt;&gt;"")*(COUNTIF($B$1:B389,ESITI_QUESTIONARI!$C$2:$C$5000)=0)),1)),"")</f>
        <v/>
      </c>
      <c r="C390" t="str">
        <f>IF(tbl_corsi[[#This Row],[TITOLO_INTERVENTO]]&lt;&gt;"",COUNTIF(ESITI_QUESTIONARI!C:C,tbl_corsi[[#This Row],[TITOLO_INTERVENTO]]),"")</f>
        <v/>
      </c>
      <c r="D39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1" spans="1:4" x14ac:dyDescent="0.3">
      <c r="A391" s="13"/>
      <c r="B391" s="13" t="str" cm="1">
        <f t="array" ref="B391">IFERROR(INDEX(ESITI_QUESTIONARI!$C$2:$C$5000,_xlfn.AGGREGATE(15,6,(ROW(ESITI_QUESTIONARI!$C$2:$C$5000)-ROW(ESITI_QUESTIONARI!$C$2)+1)/((ESITI_QUESTIONARI!$C$2:$C$5000&lt;&gt;"")*(COUNTIF($B$1:B390,ESITI_QUESTIONARI!$C$2:$C$5000)=0)),1)),"")</f>
        <v/>
      </c>
      <c r="C391" t="str">
        <f>IF(tbl_corsi[[#This Row],[TITOLO_INTERVENTO]]&lt;&gt;"",COUNTIF(ESITI_QUESTIONARI!C:C,tbl_corsi[[#This Row],[TITOLO_INTERVENTO]]),"")</f>
        <v/>
      </c>
      <c r="D39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2" spans="1:4" x14ac:dyDescent="0.3">
      <c r="A392" s="13"/>
      <c r="B392" s="13" t="str" cm="1">
        <f t="array" ref="B392">IFERROR(INDEX(ESITI_QUESTIONARI!$C$2:$C$5000,_xlfn.AGGREGATE(15,6,(ROW(ESITI_QUESTIONARI!$C$2:$C$5000)-ROW(ESITI_QUESTIONARI!$C$2)+1)/((ESITI_QUESTIONARI!$C$2:$C$5000&lt;&gt;"")*(COUNTIF($B$1:B391,ESITI_QUESTIONARI!$C$2:$C$5000)=0)),1)),"")</f>
        <v/>
      </c>
      <c r="C392" t="str">
        <f>IF(tbl_corsi[[#This Row],[TITOLO_INTERVENTO]]&lt;&gt;"",COUNTIF(ESITI_QUESTIONARI!C:C,tbl_corsi[[#This Row],[TITOLO_INTERVENTO]]),"")</f>
        <v/>
      </c>
      <c r="D39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3" spans="1:4" x14ac:dyDescent="0.3">
      <c r="A393" s="13"/>
      <c r="B393" s="13" t="str" cm="1">
        <f t="array" ref="B393">IFERROR(INDEX(ESITI_QUESTIONARI!$C$2:$C$5000,_xlfn.AGGREGATE(15,6,(ROW(ESITI_QUESTIONARI!$C$2:$C$5000)-ROW(ESITI_QUESTIONARI!$C$2)+1)/((ESITI_QUESTIONARI!$C$2:$C$5000&lt;&gt;"")*(COUNTIF($B$1:B392,ESITI_QUESTIONARI!$C$2:$C$5000)=0)),1)),"")</f>
        <v/>
      </c>
      <c r="C393" t="str">
        <f>IF(tbl_corsi[[#This Row],[TITOLO_INTERVENTO]]&lt;&gt;"",COUNTIF(ESITI_QUESTIONARI!C:C,tbl_corsi[[#This Row],[TITOLO_INTERVENTO]]),"")</f>
        <v/>
      </c>
      <c r="D39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4" spans="1:4" x14ac:dyDescent="0.3">
      <c r="A394" s="13"/>
      <c r="B394" s="13" t="str" cm="1">
        <f t="array" ref="B394">IFERROR(INDEX(ESITI_QUESTIONARI!$C$2:$C$5000,_xlfn.AGGREGATE(15,6,(ROW(ESITI_QUESTIONARI!$C$2:$C$5000)-ROW(ESITI_QUESTIONARI!$C$2)+1)/((ESITI_QUESTIONARI!$C$2:$C$5000&lt;&gt;"")*(COUNTIF($B$1:B393,ESITI_QUESTIONARI!$C$2:$C$5000)=0)),1)),"")</f>
        <v/>
      </c>
      <c r="C394" t="str">
        <f>IF(tbl_corsi[[#This Row],[TITOLO_INTERVENTO]]&lt;&gt;"",COUNTIF(ESITI_QUESTIONARI!C:C,tbl_corsi[[#This Row],[TITOLO_INTERVENTO]]),"")</f>
        <v/>
      </c>
      <c r="D39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5" spans="1:4" x14ac:dyDescent="0.3">
      <c r="A395" s="13"/>
      <c r="B395" s="13" t="str" cm="1">
        <f t="array" ref="B395">IFERROR(INDEX(ESITI_QUESTIONARI!$C$2:$C$5000,_xlfn.AGGREGATE(15,6,(ROW(ESITI_QUESTIONARI!$C$2:$C$5000)-ROW(ESITI_QUESTIONARI!$C$2)+1)/((ESITI_QUESTIONARI!$C$2:$C$5000&lt;&gt;"")*(COUNTIF($B$1:B394,ESITI_QUESTIONARI!$C$2:$C$5000)=0)),1)),"")</f>
        <v/>
      </c>
      <c r="C395" t="str">
        <f>IF(tbl_corsi[[#This Row],[TITOLO_INTERVENTO]]&lt;&gt;"",COUNTIF(ESITI_QUESTIONARI!C:C,tbl_corsi[[#This Row],[TITOLO_INTERVENTO]]),"")</f>
        <v/>
      </c>
      <c r="D39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6" spans="1:4" x14ac:dyDescent="0.3">
      <c r="A396" s="13"/>
      <c r="B396" s="13" t="str" cm="1">
        <f t="array" ref="B396">IFERROR(INDEX(ESITI_QUESTIONARI!$C$2:$C$5000,_xlfn.AGGREGATE(15,6,(ROW(ESITI_QUESTIONARI!$C$2:$C$5000)-ROW(ESITI_QUESTIONARI!$C$2)+1)/((ESITI_QUESTIONARI!$C$2:$C$5000&lt;&gt;"")*(COUNTIF($B$1:B395,ESITI_QUESTIONARI!$C$2:$C$5000)=0)),1)),"")</f>
        <v/>
      </c>
      <c r="C396" t="str">
        <f>IF(tbl_corsi[[#This Row],[TITOLO_INTERVENTO]]&lt;&gt;"",COUNTIF(ESITI_QUESTIONARI!C:C,tbl_corsi[[#This Row],[TITOLO_INTERVENTO]]),"")</f>
        <v/>
      </c>
      <c r="D39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7" spans="1:4" x14ac:dyDescent="0.3">
      <c r="A397" s="13"/>
      <c r="B397" s="13" t="str" cm="1">
        <f t="array" ref="B397">IFERROR(INDEX(ESITI_QUESTIONARI!$C$2:$C$5000,_xlfn.AGGREGATE(15,6,(ROW(ESITI_QUESTIONARI!$C$2:$C$5000)-ROW(ESITI_QUESTIONARI!$C$2)+1)/((ESITI_QUESTIONARI!$C$2:$C$5000&lt;&gt;"")*(COUNTIF($B$1:B396,ESITI_QUESTIONARI!$C$2:$C$5000)=0)),1)),"")</f>
        <v/>
      </c>
      <c r="C397" t="str">
        <f>IF(tbl_corsi[[#This Row],[TITOLO_INTERVENTO]]&lt;&gt;"",COUNTIF(ESITI_QUESTIONARI!C:C,tbl_corsi[[#This Row],[TITOLO_INTERVENTO]]),"")</f>
        <v/>
      </c>
      <c r="D39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8" spans="1:4" x14ac:dyDescent="0.3">
      <c r="A398" s="13"/>
      <c r="B398" s="13" t="str" cm="1">
        <f t="array" ref="B398">IFERROR(INDEX(ESITI_QUESTIONARI!$C$2:$C$5000,_xlfn.AGGREGATE(15,6,(ROW(ESITI_QUESTIONARI!$C$2:$C$5000)-ROW(ESITI_QUESTIONARI!$C$2)+1)/((ESITI_QUESTIONARI!$C$2:$C$5000&lt;&gt;"")*(COUNTIF($B$1:B397,ESITI_QUESTIONARI!$C$2:$C$5000)=0)),1)),"")</f>
        <v/>
      </c>
      <c r="C398" t="str">
        <f>IF(tbl_corsi[[#This Row],[TITOLO_INTERVENTO]]&lt;&gt;"",COUNTIF(ESITI_QUESTIONARI!C:C,tbl_corsi[[#This Row],[TITOLO_INTERVENTO]]),"")</f>
        <v/>
      </c>
      <c r="D39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399" spans="1:4" x14ac:dyDescent="0.3">
      <c r="A399" s="13"/>
      <c r="B399" s="13" t="str" cm="1">
        <f t="array" ref="B399">IFERROR(INDEX(ESITI_QUESTIONARI!$C$2:$C$5000,_xlfn.AGGREGATE(15,6,(ROW(ESITI_QUESTIONARI!$C$2:$C$5000)-ROW(ESITI_QUESTIONARI!$C$2)+1)/((ESITI_QUESTIONARI!$C$2:$C$5000&lt;&gt;"")*(COUNTIF($B$1:B398,ESITI_QUESTIONARI!$C$2:$C$5000)=0)),1)),"")</f>
        <v/>
      </c>
      <c r="C399" t="str">
        <f>IF(tbl_corsi[[#This Row],[TITOLO_INTERVENTO]]&lt;&gt;"",COUNTIF(ESITI_QUESTIONARI!C:C,tbl_corsi[[#This Row],[TITOLO_INTERVENTO]]),"")</f>
        <v/>
      </c>
      <c r="D39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0" spans="1:4" x14ac:dyDescent="0.3">
      <c r="A400" s="13"/>
      <c r="B400" s="13" t="str" cm="1">
        <f t="array" ref="B400">IFERROR(INDEX(ESITI_QUESTIONARI!$C$2:$C$5000,_xlfn.AGGREGATE(15,6,(ROW(ESITI_QUESTIONARI!$C$2:$C$5000)-ROW(ESITI_QUESTIONARI!$C$2)+1)/((ESITI_QUESTIONARI!$C$2:$C$5000&lt;&gt;"")*(COUNTIF($B$1:B399,ESITI_QUESTIONARI!$C$2:$C$5000)=0)),1)),"")</f>
        <v/>
      </c>
      <c r="C400" t="str">
        <f>IF(tbl_corsi[[#This Row],[TITOLO_INTERVENTO]]&lt;&gt;"",COUNTIF(ESITI_QUESTIONARI!C:C,tbl_corsi[[#This Row],[TITOLO_INTERVENTO]]),"")</f>
        <v/>
      </c>
      <c r="D40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1" spans="1:4" x14ac:dyDescent="0.3">
      <c r="A401" s="13"/>
      <c r="B401" s="13" t="str" cm="1">
        <f t="array" ref="B401">IFERROR(INDEX(ESITI_QUESTIONARI!$C$2:$C$5000,_xlfn.AGGREGATE(15,6,(ROW(ESITI_QUESTIONARI!$C$2:$C$5000)-ROW(ESITI_QUESTIONARI!$C$2)+1)/((ESITI_QUESTIONARI!$C$2:$C$5000&lt;&gt;"")*(COUNTIF($B$1:B400,ESITI_QUESTIONARI!$C$2:$C$5000)=0)),1)),"")</f>
        <v/>
      </c>
      <c r="C401" t="str">
        <f>IF(tbl_corsi[[#This Row],[TITOLO_INTERVENTO]]&lt;&gt;"",COUNTIF(ESITI_QUESTIONARI!C:C,tbl_corsi[[#This Row],[TITOLO_INTERVENTO]]),"")</f>
        <v/>
      </c>
      <c r="D40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2" spans="1:4" x14ac:dyDescent="0.3">
      <c r="A402" s="13"/>
      <c r="B402" s="13" t="str" cm="1">
        <f t="array" ref="B402">IFERROR(INDEX(ESITI_QUESTIONARI!$C$2:$C$5000,_xlfn.AGGREGATE(15,6,(ROW(ESITI_QUESTIONARI!$C$2:$C$5000)-ROW(ESITI_QUESTIONARI!$C$2)+1)/((ESITI_QUESTIONARI!$C$2:$C$5000&lt;&gt;"")*(COUNTIF($B$1:B401,ESITI_QUESTIONARI!$C$2:$C$5000)=0)),1)),"")</f>
        <v/>
      </c>
      <c r="C402" t="str">
        <f>IF(tbl_corsi[[#This Row],[TITOLO_INTERVENTO]]&lt;&gt;"",COUNTIF(ESITI_QUESTIONARI!C:C,tbl_corsi[[#This Row],[TITOLO_INTERVENTO]]),"")</f>
        <v/>
      </c>
      <c r="D40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3" spans="1:4" x14ac:dyDescent="0.3">
      <c r="A403" s="13"/>
      <c r="B403" s="13" t="str" cm="1">
        <f t="array" ref="B403">IFERROR(INDEX(ESITI_QUESTIONARI!$C$2:$C$5000,_xlfn.AGGREGATE(15,6,(ROW(ESITI_QUESTIONARI!$C$2:$C$5000)-ROW(ESITI_QUESTIONARI!$C$2)+1)/((ESITI_QUESTIONARI!$C$2:$C$5000&lt;&gt;"")*(COUNTIF($B$1:B402,ESITI_QUESTIONARI!$C$2:$C$5000)=0)),1)),"")</f>
        <v/>
      </c>
      <c r="C403" t="str">
        <f>IF(tbl_corsi[[#This Row],[TITOLO_INTERVENTO]]&lt;&gt;"",COUNTIF(ESITI_QUESTIONARI!C:C,tbl_corsi[[#This Row],[TITOLO_INTERVENTO]]),"")</f>
        <v/>
      </c>
      <c r="D40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4" spans="1:4" x14ac:dyDescent="0.3">
      <c r="A404" s="13"/>
      <c r="B404" s="13" t="str" cm="1">
        <f t="array" ref="B404">IFERROR(INDEX(ESITI_QUESTIONARI!$C$2:$C$5000,_xlfn.AGGREGATE(15,6,(ROW(ESITI_QUESTIONARI!$C$2:$C$5000)-ROW(ESITI_QUESTIONARI!$C$2)+1)/((ESITI_QUESTIONARI!$C$2:$C$5000&lt;&gt;"")*(COUNTIF($B$1:B403,ESITI_QUESTIONARI!$C$2:$C$5000)=0)),1)),"")</f>
        <v/>
      </c>
      <c r="C404" t="str">
        <f>IF(tbl_corsi[[#This Row],[TITOLO_INTERVENTO]]&lt;&gt;"",COUNTIF(ESITI_QUESTIONARI!C:C,tbl_corsi[[#This Row],[TITOLO_INTERVENTO]]),"")</f>
        <v/>
      </c>
      <c r="D40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5" spans="1:4" x14ac:dyDescent="0.3">
      <c r="A405" s="13"/>
      <c r="B405" s="13" t="str" cm="1">
        <f t="array" ref="B405">IFERROR(INDEX(ESITI_QUESTIONARI!$C$2:$C$5000,_xlfn.AGGREGATE(15,6,(ROW(ESITI_QUESTIONARI!$C$2:$C$5000)-ROW(ESITI_QUESTIONARI!$C$2)+1)/((ESITI_QUESTIONARI!$C$2:$C$5000&lt;&gt;"")*(COUNTIF($B$1:B404,ESITI_QUESTIONARI!$C$2:$C$5000)=0)),1)),"")</f>
        <v/>
      </c>
      <c r="C405" t="str">
        <f>IF(tbl_corsi[[#This Row],[TITOLO_INTERVENTO]]&lt;&gt;"",COUNTIF(ESITI_QUESTIONARI!C:C,tbl_corsi[[#This Row],[TITOLO_INTERVENTO]]),"")</f>
        <v/>
      </c>
      <c r="D40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6" spans="1:4" x14ac:dyDescent="0.3">
      <c r="A406" s="13"/>
      <c r="B406" s="13" t="str" cm="1">
        <f t="array" ref="B406">IFERROR(INDEX(ESITI_QUESTIONARI!$C$2:$C$5000,_xlfn.AGGREGATE(15,6,(ROW(ESITI_QUESTIONARI!$C$2:$C$5000)-ROW(ESITI_QUESTIONARI!$C$2)+1)/((ESITI_QUESTIONARI!$C$2:$C$5000&lt;&gt;"")*(COUNTIF($B$1:B405,ESITI_QUESTIONARI!$C$2:$C$5000)=0)),1)),"")</f>
        <v/>
      </c>
      <c r="C406" t="str">
        <f>IF(tbl_corsi[[#This Row],[TITOLO_INTERVENTO]]&lt;&gt;"",COUNTIF(ESITI_QUESTIONARI!C:C,tbl_corsi[[#This Row],[TITOLO_INTERVENTO]]),"")</f>
        <v/>
      </c>
      <c r="D40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7" spans="1:4" x14ac:dyDescent="0.3">
      <c r="A407" s="13"/>
      <c r="B407" s="13" t="str" cm="1">
        <f t="array" ref="B407">IFERROR(INDEX(ESITI_QUESTIONARI!$C$2:$C$5000,_xlfn.AGGREGATE(15,6,(ROW(ESITI_QUESTIONARI!$C$2:$C$5000)-ROW(ESITI_QUESTIONARI!$C$2)+1)/((ESITI_QUESTIONARI!$C$2:$C$5000&lt;&gt;"")*(COUNTIF($B$1:B406,ESITI_QUESTIONARI!$C$2:$C$5000)=0)),1)),"")</f>
        <v/>
      </c>
      <c r="C407" t="str">
        <f>IF(tbl_corsi[[#This Row],[TITOLO_INTERVENTO]]&lt;&gt;"",COUNTIF(ESITI_QUESTIONARI!C:C,tbl_corsi[[#This Row],[TITOLO_INTERVENTO]]),"")</f>
        <v/>
      </c>
      <c r="D40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8" spans="1:4" x14ac:dyDescent="0.3">
      <c r="A408" s="13"/>
      <c r="B408" s="13" t="str" cm="1">
        <f t="array" ref="B408">IFERROR(INDEX(ESITI_QUESTIONARI!$C$2:$C$5000,_xlfn.AGGREGATE(15,6,(ROW(ESITI_QUESTIONARI!$C$2:$C$5000)-ROW(ESITI_QUESTIONARI!$C$2)+1)/((ESITI_QUESTIONARI!$C$2:$C$5000&lt;&gt;"")*(COUNTIF($B$1:B407,ESITI_QUESTIONARI!$C$2:$C$5000)=0)),1)),"")</f>
        <v/>
      </c>
      <c r="C408" t="str">
        <f>IF(tbl_corsi[[#This Row],[TITOLO_INTERVENTO]]&lt;&gt;"",COUNTIF(ESITI_QUESTIONARI!C:C,tbl_corsi[[#This Row],[TITOLO_INTERVENTO]]),"")</f>
        <v/>
      </c>
      <c r="D40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09" spans="1:4" x14ac:dyDescent="0.3">
      <c r="A409" s="13"/>
      <c r="B409" s="13" t="str" cm="1">
        <f t="array" ref="B409">IFERROR(INDEX(ESITI_QUESTIONARI!$C$2:$C$5000,_xlfn.AGGREGATE(15,6,(ROW(ESITI_QUESTIONARI!$C$2:$C$5000)-ROW(ESITI_QUESTIONARI!$C$2)+1)/((ESITI_QUESTIONARI!$C$2:$C$5000&lt;&gt;"")*(COUNTIF($B$1:B408,ESITI_QUESTIONARI!$C$2:$C$5000)=0)),1)),"")</f>
        <v/>
      </c>
      <c r="C409" t="str">
        <f>IF(tbl_corsi[[#This Row],[TITOLO_INTERVENTO]]&lt;&gt;"",COUNTIF(ESITI_QUESTIONARI!C:C,tbl_corsi[[#This Row],[TITOLO_INTERVENTO]]),"")</f>
        <v/>
      </c>
      <c r="D40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0" spans="1:4" x14ac:dyDescent="0.3">
      <c r="A410" s="13"/>
      <c r="B410" s="13" t="str" cm="1">
        <f t="array" ref="B410">IFERROR(INDEX(ESITI_QUESTIONARI!$C$2:$C$5000,_xlfn.AGGREGATE(15,6,(ROW(ESITI_QUESTIONARI!$C$2:$C$5000)-ROW(ESITI_QUESTIONARI!$C$2)+1)/((ESITI_QUESTIONARI!$C$2:$C$5000&lt;&gt;"")*(COUNTIF($B$1:B409,ESITI_QUESTIONARI!$C$2:$C$5000)=0)),1)),"")</f>
        <v/>
      </c>
      <c r="C410" t="str">
        <f>IF(tbl_corsi[[#This Row],[TITOLO_INTERVENTO]]&lt;&gt;"",COUNTIF(ESITI_QUESTIONARI!C:C,tbl_corsi[[#This Row],[TITOLO_INTERVENTO]]),"")</f>
        <v/>
      </c>
      <c r="D41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1" spans="1:4" x14ac:dyDescent="0.3">
      <c r="A411" s="13"/>
      <c r="B411" s="13" t="str" cm="1">
        <f t="array" ref="B411">IFERROR(INDEX(ESITI_QUESTIONARI!$C$2:$C$5000,_xlfn.AGGREGATE(15,6,(ROW(ESITI_QUESTIONARI!$C$2:$C$5000)-ROW(ESITI_QUESTIONARI!$C$2)+1)/((ESITI_QUESTIONARI!$C$2:$C$5000&lt;&gt;"")*(COUNTIF($B$1:B410,ESITI_QUESTIONARI!$C$2:$C$5000)=0)),1)),"")</f>
        <v/>
      </c>
      <c r="C411" t="str">
        <f>IF(tbl_corsi[[#This Row],[TITOLO_INTERVENTO]]&lt;&gt;"",COUNTIF(ESITI_QUESTIONARI!C:C,tbl_corsi[[#This Row],[TITOLO_INTERVENTO]]),"")</f>
        <v/>
      </c>
      <c r="D41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2" spans="1:4" x14ac:dyDescent="0.3">
      <c r="A412" s="13"/>
      <c r="B412" s="13" t="str" cm="1">
        <f t="array" ref="B412">IFERROR(INDEX(ESITI_QUESTIONARI!$C$2:$C$5000,_xlfn.AGGREGATE(15,6,(ROW(ESITI_QUESTIONARI!$C$2:$C$5000)-ROW(ESITI_QUESTIONARI!$C$2)+1)/((ESITI_QUESTIONARI!$C$2:$C$5000&lt;&gt;"")*(COUNTIF($B$1:B411,ESITI_QUESTIONARI!$C$2:$C$5000)=0)),1)),"")</f>
        <v/>
      </c>
      <c r="C412" t="str">
        <f>IF(tbl_corsi[[#This Row],[TITOLO_INTERVENTO]]&lt;&gt;"",COUNTIF(ESITI_QUESTIONARI!C:C,tbl_corsi[[#This Row],[TITOLO_INTERVENTO]]),"")</f>
        <v/>
      </c>
      <c r="D41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3" spans="1:4" x14ac:dyDescent="0.3">
      <c r="A413" s="13"/>
      <c r="B413" s="13" t="str" cm="1">
        <f t="array" ref="B413">IFERROR(INDEX(ESITI_QUESTIONARI!$C$2:$C$5000,_xlfn.AGGREGATE(15,6,(ROW(ESITI_QUESTIONARI!$C$2:$C$5000)-ROW(ESITI_QUESTIONARI!$C$2)+1)/((ESITI_QUESTIONARI!$C$2:$C$5000&lt;&gt;"")*(COUNTIF($B$1:B412,ESITI_QUESTIONARI!$C$2:$C$5000)=0)),1)),"")</f>
        <v/>
      </c>
      <c r="C413" t="str">
        <f>IF(tbl_corsi[[#This Row],[TITOLO_INTERVENTO]]&lt;&gt;"",COUNTIF(ESITI_QUESTIONARI!C:C,tbl_corsi[[#This Row],[TITOLO_INTERVENTO]]),"")</f>
        <v/>
      </c>
      <c r="D41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4" spans="1:4" x14ac:dyDescent="0.3">
      <c r="A414" s="13"/>
      <c r="B414" s="13" t="str" cm="1">
        <f t="array" ref="B414">IFERROR(INDEX(ESITI_QUESTIONARI!$C$2:$C$5000,_xlfn.AGGREGATE(15,6,(ROW(ESITI_QUESTIONARI!$C$2:$C$5000)-ROW(ESITI_QUESTIONARI!$C$2)+1)/((ESITI_QUESTIONARI!$C$2:$C$5000&lt;&gt;"")*(COUNTIF($B$1:B413,ESITI_QUESTIONARI!$C$2:$C$5000)=0)),1)),"")</f>
        <v/>
      </c>
      <c r="C414" t="str">
        <f>IF(tbl_corsi[[#This Row],[TITOLO_INTERVENTO]]&lt;&gt;"",COUNTIF(ESITI_QUESTIONARI!C:C,tbl_corsi[[#This Row],[TITOLO_INTERVENTO]]),"")</f>
        <v/>
      </c>
      <c r="D41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5" spans="1:4" x14ac:dyDescent="0.3">
      <c r="A415" s="13"/>
      <c r="B415" s="13" t="str" cm="1">
        <f t="array" ref="B415">IFERROR(INDEX(ESITI_QUESTIONARI!$C$2:$C$5000,_xlfn.AGGREGATE(15,6,(ROW(ESITI_QUESTIONARI!$C$2:$C$5000)-ROW(ESITI_QUESTIONARI!$C$2)+1)/((ESITI_QUESTIONARI!$C$2:$C$5000&lt;&gt;"")*(COUNTIF($B$1:B414,ESITI_QUESTIONARI!$C$2:$C$5000)=0)),1)),"")</f>
        <v/>
      </c>
      <c r="C415" t="str">
        <f>IF(tbl_corsi[[#This Row],[TITOLO_INTERVENTO]]&lt;&gt;"",COUNTIF(ESITI_QUESTIONARI!C:C,tbl_corsi[[#This Row],[TITOLO_INTERVENTO]]),"")</f>
        <v/>
      </c>
      <c r="D41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6" spans="1:4" x14ac:dyDescent="0.3">
      <c r="A416" s="13"/>
      <c r="B416" s="13" t="str" cm="1">
        <f t="array" ref="B416">IFERROR(INDEX(ESITI_QUESTIONARI!$C$2:$C$5000,_xlfn.AGGREGATE(15,6,(ROW(ESITI_QUESTIONARI!$C$2:$C$5000)-ROW(ESITI_QUESTIONARI!$C$2)+1)/((ESITI_QUESTIONARI!$C$2:$C$5000&lt;&gt;"")*(COUNTIF($B$1:B415,ESITI_QUESTIONARI!$C$2:$C$5000)=0)),1)),"")</f>
        <v/>
      </c>
      <c r="C416" t="str">
        <f>IF(tbl_corsi[[#This Row],[TITOLO_INTERVENTO]]&lt;&gt;"",COUNTIF(ESITI_QUESTIONARI!C:C,tbl_corsi[[#This Row],[TITOLO_INTERVENTO]]),"")</f>
        <v/>
      </c>
      <c r="D41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7" spans="1:4" x14ac:dyDescent="0.3">
      <c r="A417" s="13"/>
      <c r="B417" s="13" t="str" cm="1">
        <f t="array" ref="B417">IFERROR(INDEX(ESITI_QUESTIONARI!$C$2:$C$5000,_xlfn.AGGREGATE(15,6,(ROW(ESITI_QUESTIONARI!$C$2:$C$5000)-ROW(ESITI_QUESTIONARI!$C$2)+1)/((ESITI_QUESTIONARI!$C$2:$C$5000&lt;&gt;"")*(COUNTIF($B$1:B416,ESITI_QUESTIONARI!$C$2:$C$5000)=0)),1)),"")</f>
        <v/>
      </c>
      <c r="C417" t="str">
        <f>IF(tbl_corsi[[#This Row],[TITOLO_INTERVENTO]]&lt;&gt;"",COUNTIF(ESITI_QUESTIONARI!C:C,tbl_corsi[[#This Row],[TITOLO_INTERVENTO]]),"")</f>
        <v/>
      </c>
      <c r="D41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8" spans="1:4" x14ac:dyDescent="0.3">
      <c r="A418" s="13"/>
      <c r="B418" s="13" t="str" cm="1">
        <f t="array" ref="B418">IFERROR(INDEX(ESITI_QUESTIONARI!$C$2:$C$5000,_xlfn.AGGREGATE(15,6,(ROW(ESITI_QUESTIONARI!$C$2:$C$5000)-ROW(ESITI_QUESTIONARI!$C$2)+1)/((ESITI_QUESTIONARI!$C$2:$C$5000&lt;&gt;"")*(COUNTIF($B$1:B417,ESITI_QUESTIONARI!$C$2:$C$5000)=0)),1)),"")</f>
        <v/>
      </c>
      <c r="C418" t="str">
        <f>IF(tbl_corsi[[#This Row],[TITOLO_INTERVENTO]]&lt;&gt;"",COUNTIF(ESITI_QUESTIONARI!C:C,tbl_corsi[[#This Row],[TITOLO_INTERVENTO]]),"")</f>
        <v/>
      </c>
      <c r="D41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19" spans="1:4" x14ac:dyDescent="0.3">
      <c r="A419" s="13"/>
      <c r="B419" s="13" t="str" cm="1">
        <f t="array" ref="B419">IFERROR(INDEX(ESITI_QUESTIONARI!$C$2:$C$5000,_xlfn.AGGREGATE(15,6,(ROW(ESITI_QUESTIONARI!$C$2:$C$5000)-ROW(ESITI_QUESTIONARI!$C$2)+1)/((ESITI_QUESTIONARI!$C$2:$C$5000&lt;&gt;"")*(COUNTIF($B$1:B418,ESITI_QUESTIONARI!$C$2:$C$5000)=0)),1)),"")</f>
        <v/>
      </c>
      <c r="C419" t="str">
        <f>IF(tbl_corsi[[#This Row],[TITOLO_INTERVENTO]]&lt;&gt;"",COUNTIF(ESITI_QUESTIONARI!C:C,tbl_corsi[[#This Row],[TITOLO_INTERVENTO]]),"")</f>
        <v/>
      </c>
      <c r="D41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0" spans="1:4" x14ac:dyDescent="0.3">
      <c r="A420" s="13"/>
      <c r="B420" s="13" t="str" cm="1">
        <f t="array" ref="B420">IFERROR(INDEX(ESITI_QUESTIONARI!$C$2:$C$5000,_xlfn.AGGREGATE(15,6,(ROW(ESITI_QUESTIONARI!$C$2:$C$5000)-ROW(ESITI_QUESTIONARI!$C$2)+1)/((ESITI_QUESTIONARI!$C$2:$C$5000&lt;&gt;"")*(COUNTIF($B$1:B419,ESITI_QUESTIONARI!$C$2:$C$5000)=0)),1)),"")</f>
        <v/>
      </c>
      <c r="C420" t="str">
        <f>IF(tbl_corsi[[#This Row],[TITOLO_INTERVENTO]]&lt;&gt;"",COUNTIF(ESITI_QUESTIONARI!C:C,tbl_corsi[[#This Row],[TITOLO_INTERVENTO]]),"")</f>
        <v/>
      </c>
      <c r="D42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1" spans="1:4" x14ac:dyDescent="0.3">
      <c r="A421" s="13"/>
      <c r="B421" s="13" t="str" cm="1">
        <f t="array" ref="B421">IFERROR(INDEX(ESITI_QUESTIONARI!$C$2:$C$5000,_xlfn.AGGREGATE(15,6,(ROW(ESITI_QUESTIONARI!$C$2:$C$5000)-ROW(ESITI_QUESTIONARI!$C$2)+1)/((ESITI_QUESTIONARI!$C$2:$C$5000&lt;&gt;"")*(COUNTIF($B$1:B420,ESITI_QUESTIONARI!$C$2:$C$5000)=0)),1)),"")</f>
        <v/>
      </c>
      <c r="C421" t="str">
        <f>IF(tbl_corsi[[#This Row],[TITOLO_INTERVENTO]]&lt;&gt;"",COUNTIF(ESITI_QUESTIONARI!C:C,tbl_corsi[[#This Row],[TITOLO_INTERVENTO]]),"")</f>
        <v/>
      </c>
      <c r="D42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2" spans="1:4" x14ac:dyDescent="0.3">
      <c r="A422" s="13"/>
      <c r="B422" s="13" t="str" cm="1">
        <f t="array" ref="B422">IFERROR(INDEX(ESITI_QUESTIONARI!$C$2:$C$5000,_xlfn.AGGREGATE(15,6,(ROW(ESITI_QUESTIONARI!$C$2:$C$5000)-ROW(ESITI_QUESTIONARI!$C$2)+1)/((ESITI_QUESTIONARI!$C$2:$C$5000&lt;&gt;"")*(COUNTIF($B$1:B421,ESITI_QUESTIONARI!$C$2:$C$5000)=0)),1)),"")</f>
        <v/>
      </c>
      <c r="C422" t="str">
        <f>IF(tbl_corsi[[#This Row],[TITOLO_INTERVENTO]]&lt;&gt;"",COUNTIF(ESITI_QUESTIONARI!C:C,tbl_corsi[[#This Row],[TITOLO_INTERVENTO]]),"")</f>
        <v/>
      </c>
      <c r="D42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3" spans="1:4" x14ac:dyDescent="0.3">
      <c r="A423" s="13"/>
      <c r="B423" s="13" t="str" cm="1">
        <f t="array" ref="B423">IFERROR(INDEX(ESITI_QUESTIONARI!$C$2:$C$5000,_xlfn.AGGREGATE(15,6,(ROW(ESITI_QUESTIONARI!$C$2:$C$5000)-ROW(ESITI_QUESTIONARI!$C$2)+1)/((ESITI_QUESTIONARI!$C$2:$C$5000&lt;&gt;"")*(COUNTIF($B$1:B422,ESITI_QUESTIONARI!$C$2:$C$5000)=0)),1)),"")</f>
        <v/>
      </c>
      <c r="C423" t="str">
        <f>IF(tbl_corsi[[#This Row],[TITOLO_INTERVENTO]]&lt;&gt;"",COUNTIF(ESITI_QUESTIONARI!C:C,tbl_corsi[[#This Row],[TITOLO_INTERVENTO]]),"")</f>
        <v/>
      </c>
      <c r="D42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4" spans="1:4" x14ac:dyDescent="0.3">
      <c r="A424" s="13"/>
      <c r="B424" s="13" t="str" cm="1">
        <f t="array" ref="B424">IFERROR(INDEX(ESITI_QUESTIONARI!$C$2:$C$5000,_xlfn.AGGREGATE(15,6,(ROW(ESITI_QUESTIONARI!$C$2:$C$5000)-ROW(ESITI_QUESTIONARI!$C$2)+1)/((ESITI_QUESTIONARI!$C$2:$C$5000&lt;&gt;"")*(COUNTIF($B$1:B423,ESITI_QUESTIONARI!$C$2:$C$5000)=0)),1)),"")</f>
        <v/>
      </c>
      <c r="C424" t="str">
        <f>IF(tbl_corsi[[#This Row],[TITOLO_INTERVENTO]]&lt;&gt;"",COUNTIF(ESITI_QUESTIONARI!C:C,tbl_corsi[[#This Row],[TITOLO_INTERVENTO]]),"")</f>
        <v/>
      </c>
      <c r="D42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5" spans="1:4" x14ac:dyDescent="0.3">
      <c r="A425" s="13"/>
      <c r="B425" s="13" t="str" cm="1">
        <f t="array" ref="B425">IFERROR(INDEX(ESITI_QUESTIONARI!$C$2:$C$5000,_xlfn.AGGREGATE(15,6,(ROW(ESITI_QUESTIONARI!$C$2:$C$5000)-ROW(ESITI_QUESTIONARI!$C$2)+1)/((ESITI_QUESTIONARI!$C$2:$C$5000&lt;&gt;"")*(COUNTIF($B$1:B424,ESITI_QUESTIONARI!$C$2:$C$5000)=0)),1)),"")</f>
        <v/>
      </c>
      <c r="C425" t="str">
        <f>IF(tbl_corsi[[#This Row],[TITOLO_INTERVENTO]]&lt;&gt;"",COUNTIF(ESITI_QUESTIONARI!C:C,tbl_corsi[[#This Row],[TITOLO_INTERVENTO]]),"")</f>
        <v/>
      </c>
      <c r="D42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6" spans="1:4" x14ac:dyDescent="0.3">
      <c r="A426" s="13"/>
      <c r="B426" s="13" t="str" cm="1">
        <f t="array" ref="B426">IFERROR(INDEX(ESITI_QUESTIONARI!$C$2:$C$5000,_xlfn.AGGREGATE(15,6,(ROW(ESITI_QUESTIONARI!$C$2:$C$5000)-ROW(ESITI_QUESTIONARI!$C$2)+1)/((ESITI_QUESTIONARI!$C$2:$C$5000&lt;&gt;"")*(COUNTIF($B$1:B425,ESITI_QUESTIONARI!$C$2:$C$5000)=0)),1)),"")</f>
        <v/>
      </c>
      <c r="C426" t="str">
        <f>IF(tbl_corsi[[#This Row],[TITOLO_INTERVENTO]]&lt;&gt;"",COUNTIF(ESITI_QUESTIONARI!C:C,tbl_corsi[[#This Row],[TITOLO_INTERVENTO]]),"")</f>
        <v/>
      </c>
      <c r="D42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7" spans="1:4" x14ac:dyDescent="0.3">
      <c r="A427" s="13"/>
      <c r="B427" s="13" t="str" cm="1">
        <f t="array" ref="B427">IFERROR(INDEX(ESITI_QUESTIONARI!$C$2:$C$5000,_xlfn.AGGREGATE(15,6,(ROW(ESITI_QUESTIONARI!$C$2:$C$5000)-ROW(ESITI_QUESTIONARI!$C$2)+1)/((ESITI_QUESTIONARI!$C$2:$C$5000&lt;&gt;"")*(COUNTIF($B$1:B426,ESITI_QUESTIONARI!$C$2:$C$5000)=0)),1)),"")</f>
        <v/>
      </c>
      <c r="C427" t="str">
        <f>IF(tbl_corsi[[#This Row],[TITOLO_INTERVENTO]]&lt;&gt;"",COUNTIF(ESITI_QUESTIONARI!C:C,tbl_corsi[[#This Row],[TITOLO_INTERVENTO]]),"")</f>
        <v/>
      </c>
      <c r="D42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8" spans="1:4" x14ac:dyDescent="0.3">
      <c r="A428" s="13"/>
      <c r="B428" s="13" t="str" cm="1">
        <f t="array" ref="B428">IFERROR(INDEX(ESITI_QUESTIONARI!$C$2:$C$5000,_xlfn.AGGREGATE(15,6,(ROW(ESITI_QUESTIONARI!$C$2:$C$5000)-ROW(ESITI_QUESTIONARI!$C$2)+1)/((ESITI_QUESTIONARI!$C$2:$C$5000&lt;&gt;"")*(COUNTIF($B$1:B427,ESITI_QUESTIONARI!$C$2:$C$5000)=0)),1)),"")</f>
        <v/>
      </c>
      <c r="C428" t="str">
        <f>IF(tbl_corsi[[#This Row],[TITOLO_INTERVENTO]]&lt;&gt;"",COUNTIF(ESITI_QUESTIONARI!C:C,tbl_corsi[[#This Row],[TITOLO_INTERVENTO]]),"")</f>
        <v/>
      </c>
      <c r="D42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29" spans="1:4" x14ac:dyDescent="0.3">
      <c r="A429" s="13"/>
      <c r="B429" s="13" t="str" cm="1">
        <f t="array" ref="B429">IFERROR(INDEX(ESITI_QUESTIONARI!$C$2:$C$5000,_xlfn.AGGREGATE(15,6,(ROW(ESITI_QUESTIONARI!$C$2:$C$5000)-ROW(ESITI_QUESTIONARI!$C$2)+1)/((ESITI_QUESTIONARI!$C$2:$C$5000&lt;&gt;"")*(COUNTIF($B$1:B428,ESITI_QUESTIONARI!$C$2:$C$5000)=0)),1)),"")</f>
        <v/>
      </c>
      <c r="C429" t="str">
        <f>IF(tbl_corsi[[#This Row],[TITOLO_INTERVENTO]]&lt;&gt;"",COUNTIF(ESITI_QUESTIONARI!C:C,tbl_corsi[[#This Row],[TITOLO_INTERVENTO]]),"")</f>
        <v/>
      </c>
      <c r="D42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0" spans="1:4" x14ac:dyDescent="0.3">
      <c r="A430" s="13"/>
      <c r="B430" s="13" t="str" cm="1">
        <f t="array" ref="B430">IFERROR(INDEX(ESITI_QUESTIONARI!$C$2:$C$5000,_xlfn.AGGREGATE(15,6,(ROW(ESITI_QUESTIONARI!$C$2:$C$5000)-ROW(ESITI_QUESTIONARI!$C$2)+1)/((ESITI_QUESTIONARI!$C$2:$C$5000&lt;&gt;"")*(COUNTIF($B$1:B429,ESITI_QUESTIONARI!$C$2:$C$5000)=0)),1)),"")</f>
        <v/>
      </c>
      <c r="C430" t="str">
        <f>IF(tbl_corsi[[#This Row],[TITOLO_INTERVENTO]]&lt;&gt;"",COUNTIF(ESITI_QUESTIONARI!C:C,tbl_corsi[[#This Row],[TITOLO_INTERVENTO]]),"")</f>
        <v/>
      </c>
      <c r="D43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1" spans="1:4" x14ac:dyDescent="0.3">
      <c r="A431" s="13"/>
      <c r="B431" s="13" t="str" cm="1">
        <f t="array" ref="B431">IFERROR(INDEX(ESITI_QUESTIONARI!$C$2:$C$5000,_xlfn.AGGREGATE(15,6,(ROW(ESITI_QUESTIONARI!$C$2:$C$5000)-ROW(ESITI_QUESTIONARI!$C$2)+1)/((ESITI_QUESTIONARI!$C$2:$C$5000&lt;&gt;"")*(COUNTIF($B$1:B430,ESITI_QUESTIONARI!$C$2:$C$5000)=0)),1)),"")</f>
        <v/>
      </c>
      <c r="C431" t="str">
        <f>IF(tbl_corsi[[#This Row],[TITOLO_INTERVENTO]]&lt;&gt;"",COUNTIF(ESITI_QUESTIONARI!C:C,tbl_corsi[[#This Row],[TITOLO_INTERVENTO]]),"")</f>
        <v/>
      </c>
      <c r="D43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2" spans="1:4" x14ac:dyDescent="0.3">
      <c r="A432" s="13"/>
      <c r="B432" s="13" t="str" cm="1">
        <f t="array" ref="B432">IFERROR(INDEX(ESITI_QUESTIONARI!$C$2:$C$5000,_xlfn.AGGREGATE(15,6,(ROW(ESITI_QUESTIONARI!$C$2:$C$5000)-ROW(ESITI_QUESTIONARI!$C$2)+1)/((ESITI_QUESTIONARI!$C$2:$C$5000&lt;&gt;"")*(COUNTIF($B$1:B431,ESITI_QUESTIONARI!$C$2:$C$5000)=0)),1)),"")</f>
        <v/>
      </c>
      <c r="C432" t="str">
        <f>IF(tbl_corsi[[#This Row],[TITOLO_INTERVENTO]]&lt;&gt;"",COUNTIF(ESITI_QUESTIONARI!C:C,tbl_corsi[[#This Row],[TITOLO_INTERVENTO]]),"")</f>
        <v/>
      </c>
      <c r="D43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3" spans="1:4" x14ac:dyDescent="0.3">
      <c r="A433" s="13"/>
      <c r="B433" s="13" t="str" cm="1">
        <f t="array" ref="B433">IFERROR(INDEX(ESITI_QUESTIONARI!$C$2:$C$5000,_xlfn.AGGREGATE(15,6,(ROW(ESITI_QUESTIONARI!$C$2:$C$5000)-ROW(ESITI_QUESTIONARI!$C$2)+1)/((ESITI_QUESTIONARI!$C$2:$C$5000&lt;&gt;"")*(COUNTIF($B$1:B432,ESITI_QUESTIONARI!$C$2:$C$5000)=0)),1)),"")</f>
        <v/>
      </c>
      <c r="C433" t="str">
        <f>IF(tbl_corsi[[#This Row],[TITOLO_INTERVENTO]]&lt;&gt;"",COUNTIF(ESITI_QUESTIONARI!C:C,tbl_corsi[[#This Row],[TITOLO_INTERVENTO]]),"")</f>
        <v/>
      </c>
      <c r="D43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4" spans="1:4" x14ac:dyDescent="0.3">
      <c r="A434" s="13"/>
      <c r="B434" s="13" t="str" cm="1">
        <f t="array" ref="B434">IFERROR(INDEX(ESITI_QUESTIONARI!$C$2:$C$5000,_xlfn.AGGREGATE(15,6,(ROW(ESITI_QUESTIONARI!$C$2:$C$5000)-ROW(ESITI_QUESTIONARI!$C$2)+1)/((ESITI_QUESTIONARI!$C$2:$C$5000&lt;&gt;"")*(COUNTIF($B$1:B433,ESITI_QUESTIONARI!$C$2:$C$5000)=0)),1)),"")</f>
        <v/>
      </c>
      <c r="C434" t="str">
        <f>IF(tbl_corsi[[#This Row],[TITOLO_INTERVENTO]]&lt;&gt;"",COUNTIF(ESITI_QUESTIONARI!C:C,tbl_corsi[[#This Row],[TITOLO_INTERVENTO]]),"")</f>
        <v/>
      </c>
      <c r="D43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5" spans="1:4" x14ac:dyDescent="0.3">
      <c r="A435" s="13"/>
      <c r="B435" s="13" t="str" cm="1">
        <f t="array" ref="B435">IFERROR(INDEX(ESITI_QUESTIONARI!$C$2:$C$5000,_xlfn.AGGREGATE(15,6,(ROW(ESITI_QUESTIONARI!$C$2:$C$5000)-ROW(ESITI_QUESTIONARI!$C$2)+1)/((ESITI_QUESTIONARI!$C$2:$C$5000&lt;&gt;"")*(COUNTIF($B$1:B434,ESITI_QUESTIONARI!$C$2:$C$5000)=0)),1)),"")</f>
        <v/>
      </c>
      <c r="C435" t="str">
        <f>IF(tbl_corsi[[#This Row],[TITOLO_INTERVENTO]]&lt;&gt;"",COUNTIF(ESITI_QUESTIONARI!C:C,tbl_corsi[[#This Row],[TITOLO_INTERVENTO]]),"")</f>
        <v/>
      </c>
      <c r="D43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6" spans="1:4" x14ac:dyDescent="0.3">
      <c r="A436" s="13"/>
      <c r="B436" s="13" t="str" cm="1">
        <f t="array" ref="B436">IFERROR(INDEX(ESITI_QUESTIONARI!$C$2:$C$5000,_xlfn.AGGREGATE(15,6,(ROW(ESITI_QUESTIONARI!$C$2:$C$5000)-ROW(ESITI_QUESTIONARI!$C$2)+1)/((ESITI_QUESTIONARI!$C$2:$C$5000&lt;&gt;"")*(COUNTIF($B$1:B435,ESITI_QUESTIONARI!$C$2:$C$5000)=0)),1)),"")</f>
        <v/>
      </c>
      <c r="C436" t="str">
        <f>IF(tbl_corsi[[#This Row],[TITOLO_INTERVENTO]]&lt;&gt;"",COUNTIF(ESITI_QUESTIONARI!C:C,tbl_corsi[[#This Row],[TITOLO_INTERVENTO]]),"")</f>
        <v/>
      </c>
      <c r="D43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7" spans="1:4" x14ac:dyDescent="0.3">
      <c r="A437" s="13"/>
      <c r="B437" s="13" t="str" cm="1">
        <f t="array" ref="B437">IFERROR(INDEX(ESITI_QUESTIONARI!$C$2:$C$5000,_xlfn.AGGREGATE(15,6,(ROW(ESITI_QUESTIONARI!$C$2:$C$5000)-ROW(ESITI_QUESTIONARI!$C$2)+1)/((ESITI_QUESTIONARI!$C$2:$C$5000&lt;&gt;"")*(COUNTIF($B$1:B436,ESITI_QUESTIONARI!$C$2:$C$5000)=0)),1)),"")</f>
        <v/>
      </c>
      <c r="C437" t="str">
        <f>IF(tbl_corsi[[#This Row],[TITOLO_INTERVENTO]]&lt;&gt;"",COUNTIF(ESITI_QUESTIONARI!C:C,tbl_corsi[[#This Row],[TITOLO_INTERVENTO]]),"")</f>
        <v/>
      </c>
      <c r="D43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8" spans="1:4" x14ac:dyDescent="0.3">
      <c r="A438" s="13"/>
      <c r="B438" s="13" t="str" cm="1">
        <f t="array" ref="B438">IFERROR(INDEX(ESITI_QUESTIONARI!$C$2:$C$5000,_xlfn.AGGREGATE(15,6,(ROW(ESITI_QUESTIONARI!$C$2:$C$5000)-ROW(ESITI_QUESTIONARI!$C$2)+1)/((ESITI_QUESTIONARI!$C$2:$C$5000&lt;&gt;"")*(COUNTIF($B$1:B437,ESITI_QUESTIONARI!$C$2:$C$5000)=0)),1)),"")</f>
        <v/>
      </c>
      <c r="C438" t="str">
        <f>IF(tbl_corsi[[#This Row],[TITOLO_INTERVENTO]]&lt;&gt;"",COUNTIF(ESITI_QUESTIONARI!C:C,tbl_corsi[[#This Row],[TITOLO_INTERVENTO]]),"")</f>
        <v/>
      </c>
      <c r="D43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39" spans="1:4" x14ac:dyDescent="0.3">
      <c r="A439" s="13"/>
      <c r="B439" s="13" t="str" cm="1">
        <f t="array" ref="B439">IFERROR(INDEX(ESITI_QUESTIONARI!$C$2:$C$5000,_xlfn.AGGREGATE(15,6,(ROW(ESITI_QUESTIONARI!$C$2:$C$5000)-ROW(ESITI_QUESTIONARI!$C$2)+1)/((ESITI_QUESTIONARI!$C$2:$C$5000&lt;&gt;"")*(COUNTIF($B$1:B438,ESITI_QUESTIONARI!$C$2:$C$5000)=0)),1)),"")</f>
        <v/>
      </c>
      <c r="C439" t="str">
        <f>IF(tbl_corsi[[#This Row],[TITOLO_INTERVENTO]]&lt;&gt;"",COUNTIF(ESITI_QUESTIONARI!C:C,tbl_corsi[[#This Row],[TITOLO_INTERVENTO]]),"")</f>
        <v/>
      </c>
      <c r="D43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0" spans="1:4" x14ac:dyDescent="0.3">
      <c r="A440" s="13"/>
      <c r="B440" s="13" t="str" cm="1">
        <f t="array" ref="B440">IFERROR(INDEX(ESITI_QUESTIONARI!$C$2:$C$5000,_xlfn.AGGREGATE(15,6,(ROW(ESITI_QUESTIONARI!$C$2:$C$5000)-ROW(ESITI_QUESTIONARI!$C$2)+1)/((ESITI_QUESTIONARI!$C$2:$C$5000&lt;&gt;"")*(COUNTIF($B$1:B439,ESITI_QUESTIONARI!$C$2:$C$5000)=0)),1)),"")</f>
        <v/>
      </c>
      <c r="C440" t="str">
        <f>IF(tbl_corsi[[#This Row],[TITOLO_INTERVENTO]]&lt;&gt;"",COUNTIF(ESITI_QUESTIONARI!C:C,tbl_corsi[[#This Row],[TITOLO_INTERVENTO]]),"")</f>
        <v/>
      </c>
      <c r="D44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1" spans="1:4" x14ac:dyDescent="0.3">
      <c r="A441" s="13"/>
      <c r="B441" s="13" t="str" cm="1">
        <f t="array" ref="B441">IFERROR(INDEX(ESITI_QUESTIONARI!$C$2:$C$5000,_xlfn.AGGREGATE(15,6,(ROW(ESITI_QUESTIONARI!$C$2:$C$5000)-ROW(ESITI_QUESTIONARI!$C$2)+1)/((ESITI_QUESTIONARI!$C$2:$C$5000&lt;&gt;"")*(COUNTIF($B$1:B440,ESITI_QUESTIONARI!$C$2:$C$5000)=0)),1)),"")</f>
        <v/>
      </c>
      <c r="C441" t="str">
        <f>IF(tbl_corsi[[#This Row],[TITOLO_INTERVENTO]]&lt;&gt;"",COUNTIF(ESITI_QUESTIONARI!C:C,tbl_corsi[[#This Row],[TITOLO_INTERVENTO]]),"")</f>
        <v/>
      </c>
      <c r="D44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2" spans="1:4" x14ac:dyDescent="0.3">
      <c r="A442" s="13"/>
      <c r="B442" s="13" t="str" cm="1">
        <f t="array" ref="B442">IFERROR(INDEX(ESITI_QUESTIONARI!$C$2:$C$5000,_xlfn.AGGREGATE(15,6,(ROW(ESITI_QUESTIONARI!$C$2:$C$5000)-ROW(ESITI_QUESTIONARI!$C$2)+1)/((ESITI_QUESTIONARI!$C$2:$C$5000&lt;&gt;"")*(COUNTIF($B$1:B441,ESITI_QUESTIONARI!$C$2:$C$5000)=0)),1)),"")</f>
        <v/>
      </c>
      <c r="C442" t="str">
        <f>IF(tbl_corsi[[#This Row],[TITOLO_INTERVENTO]]&lt;&gt;"",COUNTIF(ESITI_QUESTIONARI!C:C,tbl_corsi[[#This Row],[TITOLO_INTERVENTO]]),"")</f>
        <v/>
      </c>
      <c r="D44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3" spans="1:4" x14ac:dyDescent="0.3">
      <c r="A443" s="13"/>
      <c r="B443" s="13" t="str" cm="1">
        <f t="array" ref="B443">IFERROR(INDEX(ESITI_QUESTIONARI!$C$2:$C$5000,_xlfn.AGGREGATE(15,6,(ROW(ESITI_QUESTIONARI!$C$2:$C$5000)-ROW(ESITI_QUESTIONARI!$C$2)+1)/((ESITI_QUESTIONARI!$C$2:$C$5000&lt;&gt;"")*(COUNTIF($B$1:B442,ESITI_QUESTIONARI!$C$2:$C$5000)=0)),1)),"")</f>
        <v/>
      </c>
      <c r="C443" t="str">
        <f>IF(tbl_corsi[[#This Row],[TITOLO_INTERVENTO]]&lt;&gt;"",COUNTIF(ESITI_QUESTIONARI!C:C,tbl_corsi[[#This Row],[TITOLO_INTERVENTO]]),"")</f>
        <v/>
      </c>
      <c r="D44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4" spans="1:4" x14ac:dyDescent="0.3">
      <c r="A444" s="13"/>
      <c r="B444" s="13" t="str" cm="1">
        <f t="array" ref="B444">IFERROR(INDEX(ESITI_QUESTIONARI!$C$2:$C$5000,_xlfn.AGGREGATE(15,6,(ROW(ESITI_QUESTIONARI!$C$2:$C$5000)-ROW(ESITI_QUESTIONARI!$C$2)+1)/((ESITI_QUESTIONARI!$C$2:$C$5000&lt;&gt;"")*(COUNTIF($B$1:B443,ESITI_QUESTIONARI!$C$2:$C$5000)=0)),1)),"")</f>
        <v/>
      </c>
      <c r="C444" t="str">
        <f>IF(tbl_corsi[[#This Row],[TITOLO_INTERVENTO]]&lt;&gt;"",COUNTIF(ESITI_QUESTIONARI!C:C,tbl_corsi[[#This Row],[TITOLO_INTERVENTO]]),"")</f>
        <v/>
      </c>
      <c r="D44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5" spans="1:4" x14ac:dyDescent="0.3">
      <c r="A445" s="13"/>
      <c r="B445" s="13" t="str" cm="1">
        <f t="array" ref="B445">IFERROR(INDEX(ESITI_QUESTIONARI!$C$2:$C$5000,_xlfn.AGGREGATE(15,6,(ROW(ESITI_QUESTIONARI!$C$2:$C$5000)-ROW(ESITI_QUESTIONARI!$C$2)+1)/((ESITI_QUESTIONARI!$C$2:$C$5000&lt;&gt;"")*(COUNTIF($B$1:B444,ESITI_QUESTIONARI!$C$2:$C$5000)=0)),1)),"")</f>
        <v/>
      </c>
      <c r="C445" t="str">
        <f>IF(tbl_corsi[[#This Row],[TITOLO_INTERVENTO]]&lt;&gt;"",COUNTIF(ESITI_QUESTIONARI!C:C,tbl_corsi[[#This Row],[TITOLO_INTERVENTO]]),"")</f>
        <v/>
      </c>
      <c r="D44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6" spans="1:4" x14ac:dyDescent="0.3">
      <c r="A446" s="13"/>
      <c r="B446" s="13" t="str" cm="1">
        <f t="array" ref="B446">IFERROR(INDEX(ESITI_QUESTIONARI!$C$2:$C$5000,_xlfn.AGGREGATE(15,6,(ROW(ESITI_QUESTIONARI!$C$2:$C$5000)-ROW(ESITI_QUESTIONARI!$C$2)+1)/((ESITI_QUESTIONARI!$C$2:$C$5000&lt;&gt;"")*(COUNTIF($B$1:B445,ESITI_QUESTIONARI!$C$2:$C$5000)=0)),1)),"")</f>
        <v/>
      </c>
      <c r="C446" t="str">
        <f>IF(tbl_corsi[[#This Row],[TITOLO_INTERVENTO]]&lt;&gt;"",COUNTIF(ESITI_QUESTIONARI!C:C,tbl_corsi[[#This Row],[TITOLO_INTERVENTO]]),"")</f>
        <v/>
      </c>
      <c r="D44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7" spans="1:4" x14ac:dyDescent="0.3">
      <c r="A447" s="13"/>
      <c r="B447" s="13" t="str" cm="1">
        <f t="array" ref="B447">IFERROR(INDEX(ESITI_QUESTIONARI!$C$2:$C$5000,_xlfn.AGGREGATE(15,6,(ROW(ESITI_QUESTIONARI!$C$2:$C$5000)-ROW(ESITI_QUESTIONARI!$C$2)+1)/((ESITI_QUESTIONARI!$C$2:$C$5000&lt;&gt;"")*(COUNTIF($B$1:B446,ESITI_QUESTIONARI!$C$2:$C$5000)=0)),1)),"")</f>
        <v/>
      </c>
      <c r="C447" t="str">
        <f>IF(tbl_corsi[[#This Row],[TITOLO_INTERVENTO]]&lt;&gt;"",COUNTIF(ESITI_QUESTIONARI!C:C,tbl_corsi[[#This Row],[TITOLO_INTERVENTO]]),"")</f>
        <v/>
      </c>
      <c r="D44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8" spans="1:4" x14ac:dyDescent="0.3">
      <c r="A448" s="13"/>
      <c r="B448" s="13" t="str" cm="1">
        <f t="array" ref="B448">IFERROR(INDEX(ESITI_QUESTIONARI!$C$2:$C$5000,_xlfn.AGGREGATE(15,6,(ROW(ESITI_QUESTIONARI!$C$2:$C$5000)-ROW(ESITI_QUESTIONARI!$C$2)+1)/((ESITI_QUESTIONARI!$C$2:$C$5000&lt;&gt;"")*(COUNTIF($B$1:B447,ESITI_QUESTIONARI!$C$2:$C$5000)=0)),1)),"")</f>
        <v/>
      </c>
      <c r="C448" t="str">
        <f>IF(tbl_corsi[[#This Row],[TITOLO_INTERVENTO]]&lt;&gt;"",COUNTIF(ESITI_QUESTIONARI!C:C,tbl_corsi[[#This Row],[TITOLO_INTERVENTO]]),"")</f>
        <v/>
      </c>
      <c r="D44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49" spans="1:4" x14ac:dyDescent="0.3">
      <c r="A449" s="13"/>
      <c r="B449" s="13" t="str" cm="1">
        <f t="array" ref="B449">IFERROR(INDEX(ESITI_QUESTIONARI!$C$2:$C$5000,_xlfn.AGGREGATE(15,6,(ROW(ESITI_QUESTIONARI!$C$2:$C$5000)-ROW(ESITI_QUESTIONARI!$C$2)+1)/((ESITI_QUESTIONARI!$C$2:$C$5000&lt;&gt;"")*(COUNTIF($B$1:B448,ESITI_QUESTIONARI!$C$2:$C$5000)=0)),1)),"")</f>
        <v/>
      </c>
      <c r="C449" t="str">
        <f>IF(tbl_corsi[[#This Row],[TITOLO_INTERVENTO]]&lt;&gt;"",COUNTIF(ESITI_QUESTIONARI!C:C,tbl_corsi[[#This Row],[TITOLO_INTERVENTO]]),"")</f>
        <v/>
      </c>
      <c r="D44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0" spans="1:4" x14ac:dyDescent="0.3">
      <c r="A450" s="13"/>
      <c r="B450" s="13" t="str" cm="1">
        <f t="array" ref="B450">IFERROR(INDEX(ESITI_QUESTIONARI!$C$2:$C$5000,_xlfn.AGGREGATE(15,6,(ROW(ESITI_QUESTIONARI!$C$2:$C$5000)-ROW(ESITI_QUESTIONARI!$C$2)+1)/((ESITI_QUESTIONARI!$C$2:$C$5000&lt;&gt;"")*(COUNTIF($B$1:B449,ESITI_QUESTIONARI!$C$2:$C$5000)=0)),1)),"")</f>
        <v/>
      </c>
      <c r="C450" t="str">
        <f>IF(tbl_corsi[[#This Row],[TITOLO_INTERVENTO]]&lt;&gt;"",COUNTIF(ESITI_QUESTIONARI!C:C,tbl_corsi[[#This Row],[TITOLO_INTERVENTO]]),"")</f>
        <v/>
      </c>
      <c r="D45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1" spans="1:4" x14ac:dyDescent="0.3">
      <c r="A451" s="13"/>
      <c r="B451" s="13" t="str" cm="1">
        <f t="array" ref="B451">IFERROR(INDEX(ESITI_QUESTIONARI!$C$2:$C$5000,_xlfn.AGGREGATE(15,6,(ROW(ESITI_QUESTIONARI!$C$2:$C$5000)-ROW(ESITI_QUESTIONARI!$C$2)+1)/((ESITI_QUESTIONARI!$C$2:$C$5000&lt;&gt;"")*(COUNTIF($B$1:B450,ESITI_QUESTIONARI!$C$2:$C$5000)=0)),1)),"")</f>
        <v/>
      </c>
      <c r="C451" t="str">
        <f>IF(tbl_corsi[[#This Row],[TITOLO_INTERVENTO]]&lt;&gt;"",COUNTIF(ESITI_QUESTIONARI!C:C,tbl_corsi[[#This Row],[TITOLO_INTERVENTO]]),"")</f>
        <v/>
      </c>
      <c r="D45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2" spans="1:4" x14ac:dyDescent="0.3">
      <c r="A452" s="13"/>
      <c r="B452" s="13" t="str" cm="1">
        <f t="array" ref="B452">IFERROR(INDEX(ESITI_QUESTIONARI!$C$2:$C$5000,_xlfn.AGGREGATE(15,6,(ROW(ESITI_QUESTIONARI!$C$2:$C$5000)-ROW(ESITI_QUESTIONARI!$C$2)+1)/((ESITI_QUESTIONARI!$C$2:$C$5000&lt;&gt;"")*(COUNTIF($B$1:B451,ESITI_QUESTIONARI!$C$2:$C$5000)=0)),1)),"")</f>
        <v/>
      </c>
      <c r="C452" t="str">
        <f>IF(tbl_corsi[[#This Row],[TITOLO_INTERVENTO]]&lt;&gt;"",COUNTIF(ESITI_QUESTIONARI!C:C,tbl_corsi[[#This Row],[TITOLO_INTERVENTO]]),"")</f>
        <v/>
      </c>
      <c r="D45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3" spans="1:4" x14ac:dyDescent="0.3">
      <c r="A453" s="13"/>
      <c r="B453" s="13" t="str" cm="1">
        <f t="array" ref="B453">IFERROR(INDEX(ESITI_QUESTIONARI!$C$2:$C$5000,_xlfn.AGGREGATE(15,6,(ROW(ESITI_QUESTIONARI!$C$2:$C$5000)-ROW(ESITI_QUESTIONARI!$C$2)+1)/((ESITI_QUESTIONARI!$C$2:$C$5000&lt;&gt;"")*(COUNTIF($B$1:B452,ESITI_QUESTIONARI!$C$2:$C$5000)=0)),1)),"")</f>
        <v/>
      </c>
      <c r="C453" t="str">
        <f>IF(tbl_corsi[[#This Row],[TITOLO_INTERVENTO]]&lt;&gt;"",COUNTIF(ESITI_QUESTIONARI!C:C,tbl_corsi[[#This Row],[TITOLO_INTERVENTO]]),"")</f>
        <v/>
      </c>
      <c r="D45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4" spans="1:4" x14ac:dyDescent="0.3">
      <c r="A454" s="13"/>
      <c r="B454" s="13" t="str" cm="1">
        <f t="array" ref="B454">IFERROR(INDEX(ESITI_QUESTIONARI!$C$2:$C$5000,_xlfn.AGGREGATE(15,6,(ROW(ESITI_QUESTIONARI!$C$2:$C$5000)-ROW(ESITI_QUESTIONARI!$C$2)+1)/((ESITI_QUESTIONARI!$C$2:$C$5000&lt;&gt;"")*(COUNTIF($B$1:B453,ESITI_QUESTIONARI!$C$2:$C$5000)=0)),1)),"")</f>
        <v/>
      </c>
      <c r="C454" t="str">
        <f>IF(tbl_corsi[[#This Row],[TITOLO_INTERVENTO]]&lt;&gt;"",COUNTIF(ESITI_QUESTIONARI!C:C,tbl_corsi[[#This Row],[TITOLO_INTERVENTO]]),"")</f>
        <v/>
      </c>
      <c r="D45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5" spans="1:4" x14ac:dyDescent="0.3">
      <c r="A455" s="13"/>
      <c r="B455" s="13" t="str" cm="1">
        <f t="array" ref="B455">IFERROR(INDEX(ESITI_QUESTIONARI!$C$2:$C$5000,_xlfn.AGGREGATE(15,6,(ROW(ESITI_QUESTIONARI!$C$2:$C$5000)-ROW(ESITI_QUESTIONARI!$C$2)+1)/((ESITI_QUESTIONARI!$C$2:$C$5000&lt;&gt;"")*(COUNTIF($B$1:B454,ESITI_QUESTIONARI!$C$2:$C$5000)=0)),1)),"")</f>
        <v/>
      </c>
      <c r="C455" t="str">
        <f>IF(tbl_corsi[[#This Row],[TITOLO_INTERVENTO]]&lt;&gt;"",COUNTIF(ESITI_QUESTIONARI!C:C,tbl_corsi[[#This Row],[TITOLO_INTERVENTO]]),"")</f>
        <v/>
      </c>
      <c r="D45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6" spans="1:4" x14ac:dyDescent="0.3">
      <c r="A456" s="13"/>
      <c r="B456" s="13" t="str" cm="1">
        <f t="array" ref="B456">IFERROR(INDEX(ESITI_QUESTIONARI!$C$2:$C$5000,_xlfn.AGGREGATE(15,6,(ROW(ESITI_QUESTIONARI!$C$2:$C$5000)-ROW(ESITI_QUESTIONARI!$C$2)+1)/((ESITI_QUESTIONARI!$C$2:$C$5000&lt;&gt;"")*(COUNTIF($B$1:B455,ESITI_QUESTIONARI!$C$2:$C$5000)=0)),1)),"")</f>
        <v/>
      </c>
      <c r="C456" t="str">
        <f>IF(tbl_corsi[[#This Row],[TITOLO_INTERVENTO]]&lt;&gt;"",COUNTIF(ESITI_QUESTIONARI!C:C,tbl_corsi[[#This Row],[TITOLO_INTERVENTO]]),"")</f>
        <v/>
      </c>
      <c r="D45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7" spans="1:4" x14ac:dyDescent="0.3">
      <c r="A457" s="13"/>
      <c r="B457" s="13" t="str" cm="1">
        <f t="array" ref="B457">IFERROR(INDEX(ESITI_QUESTIONARI!$C$2:$C$5000,_xlfn.AGGREGATE(15,6,(ROW(ESITI_QUESTIONARI!$C$2:$C$5000)-ROW(ESITI_QUESTIONARI!$C$2)+1)/((ESITI_QUESTIONARI!$C$2:$C$5000&lt;&gt;"")*(COUNTIF($B$1:B456,ESITI_QUESTIONARI!$C$2:$C$5000)=0)),1)),"")</f>
        <v/>
      </c>
      <c r="C457" t="str">
        <f>IF(tbl_corsi[[#This Row],[TITOLO_INTERVENTO]]&lt;&gt;"",COUNTIF(ESITI_QUESTIONARI!C:C,tbl_corsi[[#This Row],[TITOLO_INTERVENTO]]),"")</f>
        <v/>
      </c>
      <c r="D45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8" spans="1:4" x14ac:dyDescent="0.3">
      <c r="A458" s="13"/>
      <c r="B458" s="13" t="str" cm="1">
        <f t="array" ref="B458">IFERROR(INDEX(ESITI_QUESTIONARI!$C$2:$C$5000,_xlfn.AGGREGATE(15,6,(ROW(ESITI_QUESTIONARI!$C$2:$C$5000)-ROW(ESITI_QUESTIONARI!$C$2)+1)/((ESITI_QUESTIONARI!$C$2:$C$5000&lt;&gt;"")*(COUNTIF($B$1:B457,ESITI_QUESTIONARI!$C$2:$C$5000)=0)),1)),"")</f>
        <v/>
      </c>
      <c r="C458" t="str">
        <f>IF(tbl_corsi[[#This Row],[TITOLO_INTERVENTO]]&lt;&gt;"",COUNTIF(ESITI_QUESTIONARI!C:C,tbl_corsi[[#This Row],[TITOLO_INTERVENTO]]),"")</f>
        <v/>
      </c>
      <c r="D45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59" spans="1:4" x14ac:dyDescent="0.3">
      <c r="A459" s="13"/>
      <c r="B459" s="13" t="str" cm="1">
        <f t="array" ref="B459">IFERROR(INDEX(ESITI_QUESTIONARI!$C$2:$C$5000,_xlfn.AGGREGATE(15,6,(ROW(ESITI_QUESTIONARI!$C$2:$C$5000)-ROW(ESITI_QUESTIONARI!$C$2)+1)/((ESITI_QUESTIONARI!$C$2:$C$5000&lt;&gt;"")*(COUNTIF($B$1:B458,ESITI_QUESTIONARI!$C$2:$C$5000)=0)),1)),"")</f>
        <v/>
      </c>
      <c r="C459" t="str">
        <f>IF(tbl_corsi[[#This Row],[TITOLO_INTERVENTO]]&lt;&gt;"",COUNTIF(ESITI_QUESTIONARI!C:C,tbl_corsi[[#This Row],[TITOLO_INTERVENTO]]),"")</f>
        <v/>
      </c>
      <c r="D45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0" spans="1:4" x14ac:dyDescent="0.3">
      <c r="A460" s="13"/>
      <c r="B460" s="13" t="str" cm="1">
        <f t="array" ref="B460">IFERROR(INDEX(ESITI_QUESTIONARI!$C$2:$C$5000,_xlfn.AGGREGATE(15,6,(ROW(ESITI_QUESTIONARI!$C$2:$C$5000)-ROW(ESITI_QUESTIONARI!$C$2)+1)/((ESITI_QUESTIONARI!$C$2:$C$5000&lt;&gt;"")*(COUNTIF($B$1:B459,ESITI_QUESTIONARI!$C$2:$C$5000)=0)),1)),"")</f>
        <v/>
      </c>
      <c r="C460" t="str">
        <f>IF(tbl_corsi[[#This Row],[TITOLO_INTERVENTO]]&lt;&gt;"",COUNTIF(ESITI_QUESTIONARI!C:C,tbl_corsi[[#This Row],[TITOLO_INTERVENTO]]),"")</f>
        <v/>
      </c>
      <c r="D46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1" spans="1:4" x14ac:dyDescent="0.3">
      <c r="A461" s="13"/>
      <c r="B461" s="13" t="str" cm="1">
        <f t="array" ref="B461">IFERROR(INDEX(ESITI_QUESTIONARI!$C$2:$C$5000,_xlfn.AGGREGATE(15,6,(ROW(ESITI_QUESTIONARI!$C$2:$C$5000)-ROW(ESITI_QUESTIONARI!$C$2)+1)/((ESITI_QUESTIONARI!$C$2:$C$5000&lt;&gt;"")*(COUNTIF($B$1:B460,ESITI_QUESTIONARI!$C$2:$C$5000)=0)),1)),"")</f>
        <v/>
      </c>
      <c r="C461" t="str">
        <f>IF(tbl_corsi[[#This Row],[TITOLO_INTERVENTO]]&lt;&gt;"",COUNTIF(ESITI_QUESTIONARI!C:C,tbl_corsi[[#This Row],[TITOLO_INTERVENTO]]),"")</f>
        <v/>
      </c>
      <c r="D46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2" spans="1:4" x14ac:dyDescent="0.3">
      <c r="A462" s="13"/>
      <c r="B462" s="13" t="str" cm="1">
        <f t="array" ref="B462">IFERROR(INDEX(ESITI_QUESTIONARI!$C$2:$C$5000,_xlfn.AGGREGATE(15,6,(ROW(ESITI_QUESTIONARI!$C$2:$C$5000)-ROW(ESITI_QUESTIONARI!$C$2)+1)/((ESITI_QUESTIONARI!$C$2:$C$5000&lt;&gt;"")*(COUNTIF($B$1:B461,ESITI_QUESTIONARI!$C$2:$C$5000)=0)),1)),"")</f>
        <v/>
      </c>
      <c r="C462" t="str">
        <f>IF(tbl_corsi[[#This Row],[TITOLO_INTERVENTO]]&lt;&gt;"",COUNTIF(ESITI_QUESTIONARI!C:C,tbl_corsi[[#This Row],[TITOLO_INTERVENTO]]),"")</f>
        <v/>
      </c>
      <c r="D46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3" spans="1:4" x14ac:dyDescent="0.3">
      <c r="A463" s="13"/>
      <c r="B463" s="13" t="str" cm="1">
        <f t="array" ref="B463">IFERROR(INDEX(ESITI_QUESTIONARI!$C$2:$C$5000,_xlfn.AGGREGATE(15,6,(ROW(ESITI_QUESTIONARI!$C$2:$C$5000)-ROW(ESITI_QUESTIONARI!$C$2)+1)/((ESITI_QUESTIONARI!$C$2:$C$5000&lt;&gt;"")*(COUNTIF($B$1:B462,ESITI_QUESTIONARI!$C$2:$C$5000)=0)),1)),"")</f>
        <v/>
      </c>
      <c r="C463" t="str">
        <f>IF(tbl_corsi[[#This Row],[TITOLO_INTERVENTO]]&lt;&gt;"",COUNTIF(ESITI_QUESTIONARI!C:C,tbl_corsi[[#This Row],[TITOLO_INTERVENTO]]),"")</f>
        <v/>
      </c>
      <c r="D46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4" spans="1:4" x14ac:dyDescent="0.3">
      <c r="A464" s="13"/>
      <c r="B464" s="13" t="str" cm="1">
        <f t="array" ref="B464">IFERROR(INDEX(ESITI_QUESTIONARI!$C$2:$C$5000,_xlfn.AGGREGATE(15,6,(ROW(ESITI_QUESTIONARI!$C$2:$C$5000)-ROW(ESITI_QUESTIONARI!$C$2)+1)/((ESITI_QUESTIONARI!$C$2:$C$5000&lt;&gt;"")*(COUNTIF($B$1:B463,ESITI_QUESTIONARI!$C$2:$C$5000)=0)),1)),"")</f>
        <v/>
      </c>
      <c r="C464" t="str">
        <f>IF(tbl_corsi[[#This Row],[TITOLO_INTERVENTO]]&lt;&gt;"",COUNTIF(ESITI_QUESTIONARI!C:C,tbl_corsi[[#This Row],[TITOLO_INTERVENTO]]),"")</f>
        <v/>
      </c>
      <c r="D46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5" spans="1:4" x14ac:dyDescent="0.3">
      <c r="A465" s="13"/>
      <c r="B465" s="13" t="str" cm="1">
        <f t="array" ref="B465">IFERROR(INDEX(ESITI_QUESTIONARI!$C$2:$C$5000,_xlfn.AGGREGATE(15,6,(ROW(ESITI_QUESTIONARI!$C$2:$C$5000)-ROW(ESITI_QUESTIONARI!$C$2)+1)/((ESITI_QUESTIONARI!$C$2:$C$5000&lt;&gt;"")*(COUNTIF($B$1:B464,ESITI_QUESTIONARI!$C$2:$C$5000)=0)),1)),"")</f>
        <v/>
      </c>
      <c r="C465" t="str">
        <f>IF(tbl_corsi[[#This Row],[TITOLO_INTERVENTO]]&lt;&gt;"",COUNTIF(ESITI_QUESTIONARI!C:C,tbl_corsi[[#This Row],[TITOLO_INTERVENTO]]),"")</f>
        <v/>
      </c>
      <c r="D46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6" spans="1:4" x14ac:dyDescent="0.3">
      <c r="A466" s="13"/>
      <c r="B466" s="13" t="str" cm="1">
        <f t="array" ref="B466">IFERROR(INDEX(ESITI_QUESTIONARI!$C$2:$C$5000,_xlfn.AGGREGATE(15,6,(ROW(ESITI_QUESTIONARI!$C$2:$C$5000)-ROW(ESITI_QUESTIONARI!$C$2)+1)/((ESITI_QUESTIONARI!$C$2:$C$5000&lt;&gt;"")*(COUNTIF($B$1:B465,ESITI_QUESTIONARI!$C$2:$C$5000)=0)),1)),"")</f>
        <v/>
      </c>
      <c r="C466" t="str">
        <f>IF(tbl_corsi[[#This Row],[TITOLO_INTERVENTO]]&lt;&gt;"",COUNTIF(ESITI_QUESTIONARI!C:C,tbl_corsi[[#This Row],[TITOLO_INTERVENTO]]),"")</f>
        <v/>
      </c>
      <c r="D46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7" spans="1:4" x14ac:dyDescent="0.3">
      <c r="A467" s="13"/>
      <c r="B467" s="13" t="str" cm="1">
        <f t="array" ref="B467">IFERROR(INDEX(ESITI_QUESTIONARI!$C$2:$C$5000,_xlfn.AGGREGATE(15,6,(ROW(ESITI_QUESTIONARI!$C$2:$C$5000)-ROW(ESITI_QUESTIONARI!$C$2)+1)/((ESITI_QUESTIONARI!$C$2:$C$5000&lt;&gt;"")*(COUNTIF($B$1:B466,ESITI_QUESTIONARI!$C$2:$C$5000)=0)),1)),"")</f>
        <v/>
      </c>
      <c r="C467" t="str">
        <f>IF(tbl_corsi[[#This Row],[TITOLO_INTERVENTO]]&lt;&gt;"",COUNTIF(ESITI_QUESTIONARI!C:C,tbl_corsi[[#This Row],[TITOLO_INTERVENTO]]),"")</f>
        <v/>
      </c>
      <c r="D46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8" spans="1:4" x14ac:dyDescent="0.3">
      <c r="A468" s="13"/>
      <c r="B468" s="13" t="str" cm="1">
        <f t="array" ref="B468">IFERROR(INDEX(ESITI_QUESTIONARI!$C$2:$C$5000,_xlfn.AGGREGATE(15,6,(ROW(ESITI_QUESTIONARI!$C$2:$C$5000)-ROW(ESITI_QUESTIONARI!$C$2)+1)/((ESITI_QUESTIONARI!$C$2:$C$5000&lt;&gt;"")*(COUNTIF($B$1:B467,ESITI_QUESTIONARI!$C$2:$C$5000)=0)),1)),"")</f>
        <v/>
      </c>
      <c r="C468" t="str">
        <f>IF(tbl_corsi[[#This Row],[TITOLO_INTERVENTO]]&lt;&gt;"",COUNTIF(ESITI_QUESTIONARI!C:C,tbl_corsi[[#This Row],[TITOLO_INTERVENTO]]),"")</f>
        <v/>
      </c>
      <c r="D46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69" spans="1:4" x14ac:dyDescent="0.3">
      <c r="A469" s="13"/>
      <c r="B469" s="13" t="str" cm="1">
        <f t="array" ref="B469">IFERROR(INDEX(ESITI_QUESTIONARI!$C$2:$C$5000,_xlfn.AGGREGATE(15,6,(ROW(ESITI_QUESTIONARI!$C$2:$C$5000)-ROW(ESITI_QUESTIONARI!$C$2)+1)/((ESITI_QUESTIONARI!$C$2:$C$5000&lt;&gt;"")*(COUNTIF($B$1:B468,ESITI_QUESTIONARI!$C$2:$C$5000)=0)),1)),"")</f>
        <v/>
      </c>
      <c r="C469" t="str">
        <f>IF(tbl_corsi[[#This Row],[TITOLO_INTERVENTO]]&lt;&gt;"",COUNTIF(ESITI_QUESTIONARI!C:C,tbl_corsi[[#This Row],[TITOLO_INTERVENTO]]),"")</f>
        <v/>
      </c>
      <c r="D46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0" spans="1:4" x14ac:dyDescent="0.3">
      <c r="A470" s="13"/>
      <c r="B470" s="13" t="str" cm="1">
        <f t="array" ref="B470">IFERROR(INDEX(ESITI_QUESTIONARI!$C$2:$C$5000,_xlfn.AGGREGATE(15,6,(ROW(ESITI_QUESTIONARI!$C$2:$C$5000)-ROW(ESITI_QUESTIONARI!$C$2)+1)/((ESITI_QUESTIONARI!$C$2:$C$5000&lt;&gt;"")*(COUNTIF($B$1:B469,ESITI_QUESTIONARI!$C$2:$C$5000)=0)),1)),"")</f>
        <v/>
      </c>
      <c r="C470" t="str">
        <f>IF(tbl_corsi[[#This Row],[TITOLO_INTERVENTO]]&lt;&gt;"",COUNTIF(ESITI_QUESTIONARI!C:C,tbl_corsi[[#This Row],[TITOLO_INTERVENTO]]),"")</f>
        <v/>
      </c>
      <c r="D47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1" spans="1:4" x14ac:dyDescent="0.3">
      <c r="A471" s="13"/>
      <c r="B471" s="13" t="str" cm="1">
        <f t="array" ref="B471">IFERROR(INDEX(ESITI_QUESTIONARI!$C$2:$C$5000,_xlfn.AGGREGATE(15,6,(ROW(ESITI_QUESTIONARI!$C$2:$C$5000)-ROW(ESITI_QUESTIONARI!$C$2)+1)/((ESITI_QUESTIONARI!$C$2:$C$5000&lt;&gt;"")*(COUNTIF($B$1:B470,ESITI_QUESTIONARI!$C$2:$C$5000)=0)),1)),"")</f>
        <v/>
      </c>
      <c r="C471" t="str">
        <f>IF(tbl_corsi[[#This Row],[TITOLO_INTERVENTO]]&lt;&gt;"",COUNTIF(ESITI_QUESTIONARI!C:C,tbl_corsi[[#This Row],[TITOLO_INTERVENTO]]),"")</f>
        <v/>
      </c>
      <c r="D47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2" spans="1:4" x14ac:dyDescent="0.3">
      <c r="A472" s="13"/>
      <c r="B472" s="13" t="str" cm="1">
        <f t="array" ref="B472">IFERROR(INDEX(ESITI_QUESTIONARI!$C$2:$C$5000,_xlfn.AGGREGATE(15,6,(ROW(ESITI_QUESTIONARI!$C$2:$C$5000)-ROW(ESITI_QUESTIONARI!$C$2)+1)/((ESITI_QUESTIONARI!$C$2:$C$5000&lt;&gt;"")*(COUNTIF($B$1:B471,ESITI_QUESTIONARI!$C$2:$C$5000)=0)),1)),"")</f>
        <v/>
      </c>
      <c r="C472" t="str">
        <f>IF(tbl_corsi[[#This Row],[TITOLO_INTERVENTO]]&lt;&gt;"",COUNTIF(ESITI_QUESTIONARI!C:C,tbl_corsi[[#This Row],[TITOLO_INTERVENTO]]),"")</f>
        <v/>
      </c>
      <c r="D47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3" spans="1:4" x14ac:dyDescent="0.3">
      <c r="A473" s="13"/>
      <c r="B473" s="13" t="str" cm="1">
        <f t="array" ref="B473">IFERROR(INDEX(ESITI_QUESTIONARI!$C$2:$C$5000,_xlfn.AGGREGATE(15,6,(ROW(ESITI_QUESTIONARI!$C$2:$C$5000)-ROW(ESITI_QUESTIONARI!$C$2)+1)/((ESITI_QUESTIONARI!$C$2:$C$5000&lt;&gt;"")*(COUNTIF($B$1:B472,ESITI_QUESTIONARI!$C$2:$C$5000)=0)),1)),"")</f>
        <v/>
      </c>
      <c r="C473" t="str">
        <f>IF(tbl_corsi[[#This Row],[TITOLO_INTERVENTO]]&lt;&gt;"",COUNTIF(ESITI_QUESTIONARI!C:C,tbl_corsi[[#This Row],[TITOLO_INTERVENTO]]),"")</f>
        <v/>
      </c>
      <c r="D47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4" spans="1:4" x14ac:dyDescent="0.3">
      <c r="A474" s="13"/>
      <c r="B474" s="13" t="str" cm="1">
        <f t="array" ref="B474">IFERROR(INDEX(ESITI_QUESTIONARI!$C$2:$C$5000,_xlfn.AGGREGATE(15,6,(ROW(ESITI_QUESTIONARI!$C$2:$C$5000)-ROW(ESITI_QUESTIONARI!$C$2)+1)/((ESITI_QUESTIONARI!$C$2:$C$5000&lt;&gt;"")*(COUNTIF($B$1:B473,ESITI_QUESTIONARI!$C$2:$C$5000)=0)),1)),"")</f>
        <v/>
      </c>
      <c r="C474" t="str">
        <f>IF(tbl_corsi[[#This Row],[TITOLO_INTERVENTO]]&lt;&gt;"",COUNTIF(ESITI_QUESTIONARI!C:C,tbl_corsi[[#This Row],[TITOLO_INTERVENTO]]),"")</f>
        <v/>
      </c>
      <c r="D47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5" spans="1:4" x14ac:dyDescent="0.3">
      <c r="A475" s="13"/>
      <c r="B475" s="13" t="str" cm="1">
        <f t="array" ref="B475">IFERROR(INDEX(ESITI_QUESTIONARI!$C$2:$C$5000,_xlfn.AGGREGATE(15,6,(ROW(ESITI_QUESTIONARI!$C$2:$C$5000)-ROW(ESITI_QUESTIONARI!$C$2)+1)/((ESITI_QUESTIONARI!$C$2:$C$5000&lt;&gt;"")*(COUNTIF($B$1:B474,ESITI_QUESTIONARI!$C$2:$C$5000)=0)),1)),"")</f>
        <v/>
      </c>
      <c r="C475" t="str">
        <f>IF(tbl_corsi[[#This Row],[TITOLO_INTERVENTO]]&lt;&gt;"",COUNTIF(ESITI_QUESTIONARI!C:C,tbl_corsi[[#This Row],[TITOLO_INTERVENTO]]),"")</f>
        <v/>
      </c>
      <c r="D47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6" spans="1:4" x14ac:dyDescent="0.3">
      <c r="A476" s="13"/>
      <c r="B476" s="13" t="str" cm="1">
        <f t="array" ref="B476">IFERROR(INDEX(ESITI_QUESTIONARI!$C$2:$C$5000,_xlfn.AGGREGATE(15,6,(ROW(ESITI_QUESTIONARI!$C$2:$C$5000)-ROW(ESITI_QUESTIONARI!$C$2)+1)/((ESITI_QUESTIONARI!$C$2:$C$5000&lt;&gt;"")*(COUNTIF($B$1:B475,ESITI_QUESTIONARI!$C$2:$C$5000)=0)),1)),"")</f>
        <v/>
      </c>
      <c r="C476" t="str">
        <f>IF(tbl_corsi[[#This Row],[TITOLO_INTERVENTO]]&lt;&gt;"",COUNTIF(ESITI_QUESTIONARI!C:C,tbl_corsi[[#This Row],[TITOLO_INTERVENTO]]),"")</f>
        <v/>
      </c>
      <c r="D47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7" spans="1:4" x14ac:dyDescent="0.3">
      <c r="A477" s="13"/>
      <c r="B477" s="13" t="str" cm="1">
        <f t="array" ref="B477">IFERROR(INDEX(ESITI_QUESTIONARI!$C$2:$C$5000,_xlfn.AGGREGATE(15,6,(ROW(ESITI_QUESTIONARI!$C$2:$C$5000)-ROW(ESITI_QUESTIONARI!$C$2)+1)/((ESITI_QUESTIONARI!$C$2:$C$5000&lt;&gt;"")*(COUNTIF($B$1:B476,ESITI_QUESTIONARI!$C$2:$C$5000)=0)),1)),"")</f>
        <v/>
      </c>
      <c r="C477" t="str">
        <f>IF(tbl_corsi[[#This Row],[TITOLO_INTERVENTO]]&lt;&gt;"",COUNTIF(ESITI_QUESTIONARI!C:C,tbl_corsi[[#This Row],[TITOLO_INTERVENTO]]),"")</f>
        <v/>
      </c>
      <c r="D47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8" spans="1:4" x14ac:dyDescent="0.3">
      <c r="A478" s="13"/>
      <c r="B478" s="13" t="str" cm="1">
        <f t="array" ref="B478">IFERROR(INDEX(ESITI_QUESTIONARI!$C$2:$C$5000,_xlfn.AGGREGATE(15,6,(ROW(ESITI_QUESTIONARI!$C$2:$C$5000)-ROW(ESITI_QUESTIONARI!$C$2)+1)/((ESITI_QUESTIONARI!$C$2:$C$5000&lt;&gt;"")*(COUNTIF($B$1:B477,ESITI_QUESTIONARI!$C$2:$C$5000)=0)),1)),"")</f>
        <v/>
      </c>
      <c r="C478" t="str">
        <f>IF(tbl_corsi[[#This Row],[TITOLO_INTERVENTO]]&lt;&gt;"",COUNTIF(ESITI_QUESTIONARI!C:C,tbl_corsi[[#This Row],[TITOLO_INTERVENTO]]),"")</f>
        <v/>
      </c>
      <c r="D47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79" spans="1:4" x14ac:dyDescent="0.3">
      <c r="A479" s="13"/>
      <c r="B479" s="13" t="str" cm="1">
        <f t="array" ref="B479">IFERROR(INDEX(ESITI_QUESTIONARI!$C$2:$C$5000,_xlfn.AGGREGATE(15,6,(ROW(ESITI_QUESTIONARI!$C$2:$C$5000)-ROW(ESITI_QUESTIONARI!$C$2)+1)/((ESITI_QUESTIONARI!$C$2:$C$5000&lt;&gt;"")*(COUNTIF($B$1:B478,ESITI_QUESTIONARI!$C$2:$C$5000)=0)),1)),"")</f>
        <v/>
      </c>
      <c r="C479" t="str">
        <f>IF(tbl_corsi[[#This Row],[TITOLO_INTERVENTO]]&lt;&gt;"",COUNTIF(ESITI_QUESTIONARI!C:C,tbl_corsi[[#This Row],[TITOLO_INTERVENTO]]),"")</f>
        <v/>
      </c>
      <c r="D47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0" spans="1:4" x14ac:dyDescent="0.3">
      <c r="A480" s="13"/>
      <c r="B480" s="13" t="str" cm="1">
        <f t="array" ref="B480">IFERROR(INDEX(ESITI_QUESTIONARI!$C$2:$C$5000,_xlfn.AGGREGATE(15,6,(ROW(ESITI_QUESTIONARI!$C$2:$C$5000)-ROW(ESITI_QUESTIONARI!$C$2)+1)/((ESITI_QUESTIONARI!$C$2:$C$5000&lt;&gt;"")*(COUNTIF($B$1:B479,ESITI_QUESTIONARI!$C$2:$C$5000)=0)),1)),"")</f>
        <v/>
      </c>
      <c r="C480" t="str">
        <f>IF(tbl_corsi[[#This Row],[TITOLO_INTERVENTO]]&lt;&gt;"",COUNTIF(ESITI_QUESTIONARI!C:C,tbl_corsi[[#This Row],[TITOLO_INTERVENTO]]),"")</f>
        <v/>
      </c>
      <c r="D48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1" spans="1:4" x14ac:dyDescent="0.3">
      <c r="A481" s="13"/>
      <c r="B481" s="13" t="str" cm="1">
        <f t="array" ref="B481">IFERROR(INDEX(ESITI_QUESTIONARI!$C$2:$C$5000,_xlfn.AGGREGATE(15,6,(ROW(ESITI_QUESTIONARI!$C$2:$C$5000)-ROW(ESITI_QUESTIONARI!$C$2)+1)/((ESITI_QUESTIONARI!$C$2:$C$5000&lt;&gt;"")*(COUNTIF($B$1:B480,ESITI_QUESTIONARI!$C$2:$C$5000)=0)),1)),"")</f>
        <v/>
      </c>
      <c r="C481" t="str">
        <f>IF(tbl_corsi[[#This Row],[TITOLO_INTERVENTO]]&lt;&gt;"",COUNTIF(ESITI_QUESTIONARI!C:C,tbl_corsi[[#This Row],[TITOLO_INTERVENTO]]),"")</f>
        <v/>
      </c>
      <c r="D48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2" spans="1:4" x14ac:dyDescent="0.3">
      <c r="A482" s="13"/>
      <c r="B482" s="13" t="str" cm="1">
        <f t="array" ref="B482">IFERROR(INDEX(ESITI_QUESTIONARI!$C$2:$C$5000,_xlfn.AGGREGATE(15,6,(ROW(ESITI_QUESTIONARI!$C$2:$C$5000)-ROW(ESITI_QUESTIONARI!$C$2)+1)/((ESITI_QUESTIONARI!$C$2:$C$5000&lt;&gt;"")*(COUNTIF($B$1:B481,ESITI_QUESTIONARI!$C$2:$C$5000)=0)),1)),"")</f>
        <v/>
      </c>
      <c r="C482" t="str">
        <f>IF(tbl_corsi[[#This Row],[TITOLO_INTERVENTO]]&lt;&gt;"",COUNTIF(ESITI_QUESTIONARI!C:C,tbl_corsi[[#This Row],[TITOLO_INTERVENTO]]),"")</f>
        <v/>
      </c>
      <c r="D48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3" spans="1:4" x14ac:dyDescent="0.3">
      <c r="A483" s="13"/>
      <c r="B483" s="13" t="str" cm="1">
        <f t="array" ref="B483">IFERROR(INDEX(ESITI_QUESTIONARI!$C$2:$C$5000,_xlfn.AGGREGATE(15,6,(ROW(ESITI_QUESTIONARI!$C$2:$C$5000)-ROW(ESITI_QUESTIONARI!$C$2)+1)/((ESITI_QUESTIONARI!$C$2:$C$5000&lt;&gt;"")*(COUNTIF($B$1:B482,ESITI_QUESTIONARI!$C$2:$C$5000)=0)),1)),"")</f>
        <v/>
      </c>
      <c r="C483" t="str">
        <f>IF(tbl_corsi[[#This Row],[TITOLO_INTERVENTO]]&lt;&gt;"",COUNTIF(ESITI_QUESTIONARI!C:C,tbl_corsi[[#This Row],[TITOLO_INTERVENTO]]),"")</f>
        <v/>
      </c>
      <c r="D48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4" spans="1:4" x14ac:dyDescent="0.3">
      <c r="A484" s="13"/>
      <c r="B484" s="13" t="str" cm="1">
        <f t="array" ref="B484">IFERROR(INDEX(ESITI_QUESTIONARI!$C$2:$C$5000,_xlfn.AGGREGATE(15,6,(ROW(ESITI_QUESTIONARI!$C$2:$C$5000)-ROW(ESITI_QUESTIONARI!$C$2)+1)/((ESITI_QUESTIONARI!$C$2:$C$5000&lt;&gt;"")*(COUNTIF($B$1:B483,ESITI_QUESTIONARI!$C$2:$C$5000)=0)),1)),"")</f>
        <v/>
      </c>
      <c r="C484" t="str">
        <f>IF(tbl_corsi[[#This Row],[TITOLO_INTERVENTO]]&lt;&gt;"",COUNTIF(ESITI_QUESTIONARI!C:C,tbl_corsi[[#This Row],[TITOLO_INTERVENTO]]),"")</f>
        <v/>
      </c>
      <c r="D48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5" spans="1:4" x14ac:dyDescent="0.3">
      <c r="A485" s="13"/>
      <c r="B485" s="13" t="str" cm="1">
        <f t="array" ref="B485">IFERROR(INDEX(ESITI_QUESTIONARI!$C$2:$C$5000,_xlfn.AGGREGATE(15,6,(ROW(ESITI_QUESTIONARI!$C$2:$C$5000)-ROW(ESITI_QUESTIONARI!$C$2)+1)/((ESITI_QUESTIONARI!$C$2:$C$5000&lt;&gt;"")*(COUNTIF($B$1:B484,ESITI_QUESTIONARI!$C$2:$C$5000)=0)),1)),"")</f>
        <v/>
      </c>
      <c r="C485" t="str">
        <f>IF(tbl_corsi[[#This Row],[TITOLO_INTERVENTO]]&lt;&gt;"",COUNTIF(ESITI_QUESTIONARI!C:C,tbl_corsi[[#This Row],[TITOLO_INTERVENTO]]),"")</f>
        <v/>
      </c>
      <c r="D48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6" spans="1:4" x14ac:dyDescent="0.3">
      <c r="A486" s="13"/>
      <c r="B486" s="13" t="str" cm="1">
        <f t="array" ref="B486">IFERROR(INDEX(ESITI_QUESTIONARI!$C$2:$C$5000,_xlfn.AGGREGATE(15,6,(ROW(ESITI_QUESTIONARI!$C$2:$C$5000)-ROW(ESITI_QUESTIONARI!$C$2)+1)/((ESITI_QUESTIONARI!$C$2:$C$5000&lt;&gt;"")*(COUNTIF($B$1:B485,ESITI_QUESTIONARI!$C$2:$C$5000)=0)),1)),"")</f>
        <v/>
      </c>
      <c r="C486" t="str">
        <f>IF(tbl_corsi[[#This Row],[TITOLO_INTERVENTO]]&lt;&gt;"",COUNTIF(ESITI_QUESTIONARI!C:C,tbl_corsi[[#This Row],[TITOLO_INTERVENTO]]),"")</f>
        <v/>
      </c>
      <c r="D48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7" spans="1:4" x14ac:dyDescent="0.3">
      <c r="A487" s="13"/>
      <c r="B487" s="13" t="str" cm="1">
        <f t="array" ref="B487">IFERROR(INDEX(ESITI_QUESTIONARI!$C$2:$C$5000,_xlfn.AGGREGATE(15,6,(ROW(ESITI_QUESTIONARI!$C$2:$C$5000)-ROW(ESITI_QUESTIONARI!$C$2)+1)/((ESITI_QUESTIONARI!$C$2:$C$5000&lt;&gt;"")*(COUNTIF($B$1:B486,ESITI_QUESTIONARI!$C$2:$C$5000)=0)),1)),"")</f>
        <v/>
      </c>
      <c r="C487" t="str">
        <f>IF(tbl_corsi[[#This Row],[TITOLO_INTERVENTO]]&lt;&gt;"",COUNTIF(ESITI_QUESTIONARI!C:C,tbl_corsi[[#This Row],[TITOLO_INTERVENTO]]),"")</f>
        <v/>
      </c>
      <c r="D48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8" spans="1:4" x14ac:dyDescent="0.3">
      <c r="A488" s="13"/>
      <c r="B488" s="13" t="str" cm="1">
        <f t="array" ref="B488">IFERROR(INDEX(ESITI_QUESTIONARI!$C$2:$C$5000,_xlfn.AGGREGATE(15,6,(ROW(ESITI_QUESTIONARI!$C$2:$C$5000)-ROW(ESITI_QUESTIONARI!$C$2)+1)/((ESITI_QUESTIONARI!$C$2:$C$5000&lt;&gt;"")*(COUNTIF($B$1:B487,ESITI_QUESTIONARI!$C$2:$C$5000)=0)),1)),"")</f>
        <v/>
      </c>
      <c r="C488" t="str">
        <f>IF(tbl_corsi[[#This Row],[TITOLO_INTERVENTO]]&lt;&gt;"",COUNTIF(ESITI_QUESTIONARI!C:C,tbl_corsi[[#This Row],[TITOLO_INTERVENTO]]),"")</f>
        <v/>
      </c>
      <c r="D48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89" spans="1:4" x14ac:dyDescent="0.3">
      <c r="A489" s="13"/>
      <c r="B489" s="13" t="str" cm="1">
        <f t="array" ref="B489">IFERROR(INDEX(ESITI_QUESTIONARI!$C$2:$C$5000,_xlfn.AGGREGATE(15,6,(ROW(ESITI_QUESTIONARI!$C$2:$C$5000)-ROW(ESITI_QUESTIONARI!$C$2)+1)/((ESITI_QUESTIONARI!$C$2:$C$5000&lt;&gt;"")*(COUNTIF($B$1:B488,ESITI_QUESTIONARI!$C$2:$C$5000)=0)),1)),"")</f>
        <v/>
      </c>
      <c r="C489" t="str">
        <f>IF(tbl_corsi[[#This Row],[TITOLO_INTERVENTO]]&lt;&gt;"",COUNTIF(ESITI_QUESTIONARI!C:C,tbl_corsi[[#This Row],[TITOLO_INTERVENTO]]),"")</f>
        <v/>
      </c>
      <c r="D48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0" spans="1:4" x14ac:dyDescent="0.3">
      <c r="A490" s="13"/>
      <c r="B490" s="13" t="str" cm="1">
        <f t="array" ref="B490">IFERROR(INDEX(ESITI_QUESTIONARI!$C$2:$C$5000,_xlfn.AGGREGATE(15,6,(ROW(ESITI_QUESTIONARI!$C$2:$C$5000)-ROW(ESITI_QUESTIONARI!$C$2)+1)/((ESITI_QUESTIONARI!$C$2:$C$5000&lt;&gt;"")*(COUNTIF($B$1:B489,ESITI_QUESTIONARI!$C$2:$C$5000)=0)),1)),"")</f>
        <v/>
      </c>
      <c r="C490" t="str">
        <f>IF(tbl_corsi[[#This Row],[TITOLO_INTERVENTO]]&lt;&gt;"",COUNTIF(ESITI_QUESTIONARI!C:C,tbl_corsi[[#This Row],[TITOLO_INTERVENTO]]),"")</f>
        <v/>
      </c>
      <c r="D49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1" spans="1:4" x14ac:dyDescent="0.3">
      <c r="A491" s="13"/>
      <c r="B491" s="13" t="str" cm="1">
        <f t="array" ref="B491">IFERROR(INDEX(ESITI_QUESTIONARI!$C$2:$C$5000,_xlfn.AGGREGATE(15,6,(ROW(ESITI_QUESTIONARI!$C$2:$C$5000)-ROW(ESITI_QUESTIONARI!$C$2)+1)/((ESITI_QUESTIONARI!$C$2:$C$5000&lt;&gt;"")*(COUNTIF($B$1:B490,ESITI_QUESTIONARI!$C$2:$C$5000)=0)),1)),"")</f>
        <v/>
      </c>
      <c r="C491" t="str">
        <f>IF(tbl_corsi[[#This Row],[TITOLO_INTERVENTO]]&lt;&gt;"",COUNTIF(ESITI_QUESTIONARI!C:C,tbl_corsi[[#This Row],[TITOLO_INTERVENTO]]),"")</f>
        <v/>
      </c>
      <c r="D49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2" spans="1:4" x14ac:dyDescent="0.3">
      <c r="A492" s="13"/>
      <c r="B492" s="13" t="str" cm="1">
        <f t="array" ref="B492">IFERROR(INDEX(ESITI_QUESTIONARI!$C$2:$C$5000,_xlfn.AGGREGATE(15,6,(ROW(ESITI_QUESTIONARI!$C$2:$C$5000)-ROW(ESITI_QUESTIONARI!$C$2)+1)/((ESITI_QUESTIONARI!$C$2:$C$5000&lt;&gt;"")*(COUNTIF($B$1:B491,ESITI_QUESTIONARI!$C$2:$C$5000)=0)),1)),"")</f>
        <v/>
      </c>
      <c r="C492" t="str">
        <f>IF(tbl_corsi[[#This Row],[TITOLO_INTERVENTO]]&lt;&gt;"",COUNTIF(ESITI_QUESTIONARI!C:C,tbl_corsi[[#This Row],[TITOLO_INTERVENTO]]),"")</f>
        <v/>
      </c>
      <c r="D492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3" spans="1:4" x14ac:dyDescent="0.3">
      <c r="A493" s="13"/>
      <c r="B493" s="13" t="str" cm="1">
        <f t="array" ref="B493">IFERROR(INDEX(ESITI_QUESTIONARI!$C$2:$C$5000,_xlfn.AGGREGATE(15,6,(ROW(ESITI_QUESTIONARI!$C$2:$C$5000)-ROW(ESITI_QUESTIONARI!$C$2)+1)/((ESITI_QUESTIONARI!$C$2:$C$5000&lt;&gt;"")*(COUNTIF($B$1:B492,ESITI_QUESTIONARI!$C$2:$C$5000)=0)),1)),"")</f>
        <v/>
      </c>
      <c r="C493" t="str">
        <f>IF(tbl_corsi[[#This Row],[TITOLO_INTERVENTO]]&lt;&gt;"",COUNTIF(ESITI_QUESTIONARI!C:C,tbl_corsi[[#This Row],[TITOLO_INTERVENTO]]),"")</f>
        <v/>
      </c>
      <c r="D493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4" spans="1:4" x14ac:dyDescent="0.3">
      <c r="A494" s="13"/>
      <c r="B494" s="13" t="str" cm="1">
        <f t="array" ref="B494">IFERROR(INDEX(ESITI_QUESTIONARI!$C$2:$C$5000,_xlfn.AGGREGATE(15,6,(ROW(ESITI_QUESTIONARI!$C$2:$C$5000)-ROW(ESITI_QUESTIONARI!$C$2)+1)/((ESITI_QUESTIONARI!$C$2:$C$5000&lt;&gt;"")*(COUNTIF($B$1:B493,ESITI_QUESTIONARI!$C$2:$C$5000)=0)),1)),"")</f>
        <v/>
      </c>
      <c r="C494" t="str">
        <f>IF(tbl_corsi[[#This Row],[TITOLO_INTERVENTO]]&lt;&gt;"",COUNTIF(ESITI_QUESTIONARI!C:C,tbl_corsi[[#This Row],[TITOLO_INTERVENTO]]),"")</f>
        <v/>
      </c>
      <c r="D494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5" spans="1:4" x14ac:dyDescent="0.3">
      <c r="A495" s="13"/>
      <c r="B495" s="13" t="str" cm="1">
        <f t="array" ref="B495">IFERROR(INDEX(ESITI_QUESTIONARI!$C$2:$C$5000,_xlfn.AGGREGATE(15,6,(ROW(ESITI_QUESTIONARI!$C$2:$C$5000)-ROW(ESITI_QUESTIONARI!$C$2)+1)/((ESITI_QUESTIONARI!$C$2:$C$5000&lt;&gt;"")*(COUNTIF($B$1:B494,ESITI_QUESTIONARI!$C$2:$C$5000)=0)),1)),"")</f>
        <v/>
      </c>
      <c r="C495" t="str">
        <f>IF(tbl_corsi[[#This Row],[TITOLO_INTERVENTO]]&lt;&gt;"",COUNTIF(ESITI_QUESTIONARI!C:C,tbl_corsi[[#This Row],[TITOLO_INTERVENTO]]),"")</f>
        <v/>
      </c>
      <c r="D495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6" spans="1:4" x14ac:dyDescent="0.3">
      <c r="A496" s="13"/>
      <c r="B496" s="13" t="str" cm="1">
        <f t="array" ref="B496">IFERROR(INDEX(ESITI_QUESTIONARI!$C$2:$C$5000,_xlfn.AGGREGATE(15,6,(ROW(ESITI_QUESTIONARI!$C$2:$C$5000)-ROW(ESITI_QUESTIONARI!$C$2)+1)/((ESITI_QUESTIONARI!$C$2:$C$5000&lt;&gt;"")*(COUNTIF($B$1:B495,ESITI_QUESTIONARI!$C$2:$C$5000)=0)),1)),"")</f>
        <v/>
      </c>
      <c r="C496" t="str">
        <f>IF(tbl_corsi[[#This Row],[TITOLO_INTERVENTO]]&lt;&gt;"",COUNTIF(ESITI_QUESTIONARI!C:C,tbl_corsi[[#This Row],[TITOLO_INTERVENTO]]),"")</f>
        <v/>
      </c>
      <c r="D496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7" spans="1:4" x14ac:dyDescent="0.3">
      <c r="A497" s="13"/>
      <c r="B497" s="13" t="str" cm="1">
        <f t="array" ref="B497">IFERROR(INDEX(ESITI_QUESTIONARI!$C$2:$C$5000,_xlfn.AGGREGATE(15,6,(ROW(ESITI_QUESTIONARI!$C$2:$C$5000)-ROW(ESITI_QUESTIONARI!$C$2)+1)/((ESITI_QUESTIONARI!$C$2:$C$5000&lt;&gt;"")*(COUNTIF($B$1:B496,ESITI_QUESTIONARI!$C$2:$C$5000)=0)),1)),"")</f>
        <v/>
      </c>
      <c r="C497" t="str">
        <f>IF(tbl_corsi[[#This Row],[TITOLO_INTERVENTO]]&lt;&gt;"",COUNTIF(ESITI_QUESTIONARI!C:C,tbl_corsi[[#This Row],[TITOLO_INTERVENTO]]),"")</f>
        <v/>
      </c>
      <c r="D497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8" spans="1:4" x14ac:dyDescent="0.3">
      <c r="A498" s="13"/>
      <c r="B498" s="13" t="str" cm="1">
        <f t="array" ref="B498">IFERROR(INDEX(ESITI_QUESTIONARI!$C$2:$C$5000,_xlfn.AGGREGATE(15,6,(ROW(ESITI_QUESTIONARI!$C$2:$C$5000)-ROW(ESITI_QUESTIONARI!$C$2)+1)/((ESITI_QUESTIONARI!$C$2:$C$5000&lt;&gt;"")*(COUNTIF($B$1:B497,ESITI_QUESTIONARI!$C$2:$C$5000)=0)),1)),"")</f>
        <v/>
      </c>
      <c r="C498" t="str">
        <f>IF(tbl_corsi[[#This Row],[TITOLO_INTERVENTO]]&lt;&gt;"",COUNTIF(ESITI_QUESTIONARI!C:C,tbl_corsi[[#This Row],[TITOLO_INTERVENTO]]),"")</f>
        <v/>
      </c>
      <c r="D498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499" spans="1:4" x14ac:dyDescent="0.3">
      <c r="A499" s="13"/>
      <c r="B499" s="13" t="str" cm="1">
        <f t="array" ref="B499">IFERROR(INDEX(ESITI_QUESTIONARI!$C$2:$C$5000,_xlfn.AGGREGATE(15,6,(ROW(ESITI_QUESTIONARI!$C$2:$C$5000)-ROW(ESITI_QUESTIONARI!$C$2)+1)/((ESITI_QUESTIONARI!$C$2:$C$5000&lt;&gt;"")*(COUNTIF($B$1:B498,ESITI_QUESTIONARI!$C$2:$C$5000)=0)),1)),"")</f>
        <v/>
      </c>
      <c r="C499" t="str">
        <f>IF(tbl_corsi[[#This Row],[TITOLO_INTERVENTO]]&lt;&gt;"",COUNTIF(ESITI_QUESTIONARI!C:C,tbl_corsi[[#This Row],[TITOLO_INTERVENTO]]),"")</f>
        <v/>
      </c>
      <c r="D499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00" spans="1:4" x14ac:dyDescent="0.3">
      <c r="A500" s="13"/>
      <c r="B500" s="13" t="str" cm="1">
        <f t="array" ref="B500">IFERROR(INDEX(ESITI_QUESTIONARI!$C$2:$C$5000,_xlfn.AGGREGATE(15,6,(ROW(ESITI_QUESTIONARI!$C$2:$C$5000)-ROW(ESITI_QUESTIONARI!$C$2)+1)/((ESITI_QUESTIONARI!$C$2:$C$5000&lt;&gt;"")*(COUNTIF($B$1:B499,ESITI_QUESTIONARI!$C$2:$C$5000)=0)),1)),"")</f>
        <v/>
      </c>
      <c r="C500" t="str">
        <f>IF(tbl_corsi[[#This Row],[TITOLO_INTERVENTO]]&lt;&gt;"",COUNTIF(ESITI_QUESTIONARI!C:C,tbl_corsi[[#This Row],[TITOLO_INTERVENTO]]),"")</f>
        <v/>
      </c>
      <c r="D500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  <row r="501" spans="1:4" x14ac:dyDescent="0.3">
      <c r="A501" s="13"/>
      <c r="B501" s="13" t="str" cm="1">
        <f t="array" ref="B501">IFERROR(INDEX(ESITI_QUESTIONARI!$C$2:$C$5000,_xlfn.AGGREGATE(15,6,(ROW(ESITI_QUESTIONARI!$C$2:$C$5000)-ROW(ESITI_QUESTIONARI!$C$2)+1)/((ESITI_QUESTIONARI!$C$2:$C$5000&lt;&gt;"")*(COUNTIF($B$1:B500,ESITI_QUESTIONARI!$C$2:$C$5000)=0)),1)),"")</f>
        <v/>
      </c>
      <c r="C501" t="str">
        <f>IF(tbl_corsi[[#This Row],[TITOLO_INTERVENTO]]&lt;&gt;"",COUNTIF(ESITI_QUESTIONARI!C:C,tbl_corsi[[#This Row],[TITOLO_INTERVENTO]]),"")</f>
        <v/>
      </c>
      <c r="D501" t="str">
        <f>IF(AND(tbl_corsi[[#This Row],[TITOLO_INTERVENTO]]="",tbl_corsi[[#This Row],[CODICE_SIGEM_FONTE]]=""),"",IF(tbl_corsi[[#This Row],[CODICE_SIGEM_FONTE]]&lt;&gt;"",tbl_corsi[[#This Row],[CODICE_SIGEM_FONTE]],tbl_corsi[[#This Row],[TITOLO_INTERVENTO]]))</f>
        <v/>
      </c>
    </row>
  </sheetData>
  <sheetProtection algorithmName="SHA-512" hashValue="/t/ZU4zZEtjPj9bjdUqHzKeEHYtNG89vwj49GtrWcoJdy8G4YNV0zoXzhx8RJqPrw3bbO+HSABdLS2VWLwvW2w==" saltValue="2Z+W1QUrD/n4e+5J6Eq49Q==" spinCount="100000" sheet="1" objects="1" scenarios="1" autoFilter="0"/>
  <protectedRanges>
    <protectedRange sqref="A1:A1048576" name="Intervallo1"/>
  </protectedRanges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001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2" max="2" width="30" customWidth="1"/>
    <col min="3" max="3" width="47.109375" customWidth="1"/>
    <col min="4" max="4" width="13.44140625" customWidth="1"/>
    <col min="5" max="6" width="12" customWidth="1"/>
    <col min="7" max="7" width="9.5546875" bestFit="1" customWidth="1"/>
    <col min="8" max="8" width="18.6640625" style="8" customWidth="1"/>
    <col min="9" max="9" width="8.88671875" style="6"/>
  </cols>
  <sheetData>
    <row r="1" spans="1:8" ht="28.8" x14ac:dyDescent="0.3">
      <c r="A1" s="10" t="s">
        <v>50</v>
      </c>
      <c r="B1" s="1" t="s">
        <v>49</v>
      </c>
      <c r="C1" s="1" t="s">
        <v>47</v>
      </c>
      <c r="D1" s="1" t="s">
        <v>51</v>
      </c>
      <c r="E1" s="1" t="s">
        <v>52</v>
      </c>
      <c r="F1" s="1" t="s">
        <v>53</v>
      </c>
      <c r="G1" s="1" t="s">
        <v>54</v>
      </c>
      <c r="H1" s="5" t="s">
        <v>55</v>
      </c>
    </row>
    <row r="2" spans="1:8" x14ac:dyDescent="0.3">
      <c r="A2" t="str">
        <f>IF(ESITI_QUESTIONARI!A2="","",TRIM(ESITI_QUESTIONARI!A2))</f>
        <v/>
      </c>
      <c r="B2" t="str">
        <f t="shared" ref="B2" si="0">IF(C2="","",C2)</f>
        <v/>
      </c>
      <c r="C2" t="str">
        <f>IF(ESITI_QUESTIONARI!C2="","",TRIM(ESITI_QUESTIONARI!C2))</f>
        <v/>
      </c>
      <c r="D2" t="str">
        <f>IFERROR(UPPER(TRIM(ESITI_QUESTIONARI!U2)),"")</f>
        <v/>
      </c>
      <c r="E2" t="str">
        <f>IFERROR(UPPER(TRIM(ESITI_QUESTIONARI!Y2)),"")</f>
        <v/>
      </c>
      <c r="F2" t="str">
        <f>IFERROR(UPPER(TRIM(ESITI_QUESTIONARI!AE2)),"")</f>
        <v/>
      </c>
      <c r="G2" t="str">
        <f>IFERROR(UPPER(TRIM(ESITI_QUESTIONARI!AI2)),"")</f>
        <v/>
      </c>
      <c r="H2" s="8" t="str">
        <f>IF(C2="","",IF(ISERROR(AVERAGE(ESITI_QUESTIONARI!N2:T2,ESITI_QUESTIONARI!V2:X2,ESITI_QUESTIONARI!Z2:AD2,ESITI_QUESTIONARI!AF2:AH2,ESITI_QUESTIONARI!AJ2:AL2,ESITI_QUESTIONARI!AN2,ESITI_QUESTIONARI!AQ2)),"NON RISPONDE",AVERAGE(ESITI_QUESTIONARI!N2:T2,ESITI_QUESTIONARI!V2:X2,ESITI_QUESTIONARI!Z2:AD2,ESITI_QUESTIONARI!AF2:AH2,ESITI_QUESTIONARI!AJ2:AL2,ESITI_QUESTIONARI!AN2,ESITI_QUESTIONARI!AQ2)))</f>
        <v/>
      </c>
    </row>
    <row r="3" spans="1:8" x14ac:dyDescent="0.3">
      <c r="A3" t="str">
        <f>IF(ESITI_QUESTIONARI!A3="","",TRIM(ESITI_QUESTIONARI!A3))</f>
        <v/>
      </c>
      <c r="B3" t="str">
        <f t="shared" ref="B3:B66" si="1">IF(C3="","",C3)</f>
        <v/>
      </c>
      <c r="C3" t="str">
        <f>IF(ESITI_QUESTIONARI!C3="","",TRIM(ESITI_QUESTIONARI!C3))</f>
        <v/>
      </c>
      <c r="D3" t="str">
        <f>IFERROR(UPPER(TRIM(ESITI_QUESTIONARI!U3)),"")</f>
        <v/>
      </c>
      <c r="E3" t="str">
        <f>IFERROR(UPPER(TRIM(ESITI_QUESTIONARI!Y3)),"")</f>
        <v/>
      </c>
      <c r="F3" t="str">
        <f>IFERROR(UPPER(TRIM(ESITI_QUESTIONARI!AE3)),"")</f>
        <v/>
      </c>
      <c r="G3" t="str">
        <f>IFERROR(UPPER(TRIM(ESITI_QUESTIONARI!AI3)),"")</f>
        <v/>
      </c>
      <c r="H3" s="8" t="str">
        <f>IF(C3="","",IF(ISERROR(AVERAGE(ESITI_QUESTIONARI!N3:T3,ESITI_QUESTIONARI!V3:X3,ESITI_QUESTIONARI!Z3:AD3,ESITI_QUESTIONARI!AF3:AH3,ESITI_QUESTIONARI!AJ3:AL3,ESITI_QUESTIONARI!AN3,ESITI_QUESTIONARI!AQ3)),"NON RISPONDE",AVERAGE(ESITI_QUESTIONARI!N3:T3,ESITI_QUESTIONARI!V3:X3,ESITI_QUESTIONARI!Z3:AD3,ESITI_QUESTIONARI!AF3:AH3,ESITI_QUESTIONARI!AJ3:AL3,ESITI_QUESTIONARI!AN3,ESITI_QUESTIONARI!AQ3)))</f>
        <v/>
      </c>
    </row>
    <row r="4" spans="1:8" x14ac:dyDescent="0.3">
      <c r="A4" t="str">
        <f>IF(ESITI_QUESTIONARI!A4="","",TRIM(ESITI_QUESTIONARI!A4))</f>
        <v/>
      </c>
      <c r="B4" t="str">
        <f t="shared" si="1"/>
        <v/>
      </c>
      <c r="C4" t="str">
        <f>IF(ESITI_QUESTIONARI!C4="","",TRIM(ESITI_QUESTIONARI!C4))</f>
        <v/>
      </c>
      <c r="D4" t="str">
        <f>IFERROR(UPPER(TRIM(ESITI_QUESTIONARI!U4)),"")</f>
        <v/>
      </c>
      <c r="E4" t="str">
        <f>IFERROR(UPPER(TRIM(ESITI_QUESTIONARI!Y4)),"")</f>
        <v/>
      </c>
      <c r="F4" t="str">
        <f>IFERROR(UPPER(TRIM(ESITI_QUESTIONARI!AE4)),"")</f>
        <v/>
      </c>
      <c r="G4" t="str">
        <f>IFERROR(UPPER(TRIM(ESITI_QUESTIONARI!AI4)),"")</f>
        <v/>
      </c>
      <c r="H4" s="8" t="str">
        <f>IF(C4="","",IF(ISERROR(AVERAGE(ESITI_QUESTIONARI!N4:T4,ESITI_QUESTIONARI!V4:X4,ESITI_QUESTIONARI!Z4:AD4,ESITI_QUESTIONARI!AF4:AH4,ESITI_QUESTIONARI!AJ4:AL4,ESITI_QUESTIONARI!AN4,ESITI_QUESTIONARI!AQ4)),"NON RISPONDE",AVERAGE(ESITI_QUESTIONARI!N4:T4,ESITI_QUESTIONARI!V4:X4,ESITI_QUESTIONARI!Z4:AD4,ESITI_QUESTIONARI!AF4:AH4,ESITI_QUESTIONARI!AJ4:AL4,ESITI_QUESTIONARI!AN4,ESITI_QUESTIONARI!AQ4)))</f>
        <v/>
      </c>
    </row>
    <row r="5" spans="1:8" x14ac:dyDescent="0.3">
      <c r="A5" t="str">
        <f>IF(ESITI_QUESTIONARI!A5="","",TRIM(ESITI_QUESTIONARI!A5))</f>
        <v/>
      </c>
      <c r="B5" t="str">
        <f t="shared" si="1"/>
        <v/>
      </c>
      <c r="C5" t="str">
        <f>IF(ESITI_QUESTIONARI!C5="","",TRIM(ESITI_QUESTIONARI!C5))</f>
        <v/>
      </c>
      <c r="D5" t="str">
        <f>IFERROR(UPPER(TRIM(ESITI_QUESTIONARI!U5)),"")</f>
        <v/>
      </c>
      <c r="E5" t="str">
        <f>IFERROR(UPPER(TRIM(ESITI_QUESTIONARI!Y5)),"")</f>
        <v/>
      </c>
      <c r="F5" t="str">
        <f>IFERROR(UPPER(TRIM(ESITI_QUESTIONARI!AE5)),"")</f>
        <v/>
      </c>
      <c r="G5" t="str">
        <f>IFERROR(UPPER(TRIM(ESITI_QUESTIONARI!AI5)),"")</f>
        <v/>
      </c>
      <c r="H5" s="8" t="str">
        <f>IF(C5="","",IF(ISERROR(AVERAGE(ESITI_QUESTIONARI!N5:T5,ESITI_QUESTIONARI!V5:X5,ESITI_QUESTIONARI!Z5:AD5,ESITI_QUESTIONARI!AF5:AH5,ESITI_QUESTIONARI!AJ5:AL5,ESITI_QUESTIONARI!AN5,ESITI_QUESTIONARI!AQ5)),"NON RISPONDE",AVERAGE(ESITI_QUESTIONARI!N5:T5,ESITI_QUESTIONARI!V5:X5,ESITI_QUESTIONARI!Z5:AD5,ESITI_QUESTIONARI!AF5:AH5,ESITI_QUESTIONARI!AJ5:AL5,ESITI_QUESTIONARI!AN5,ESITI_QUESTIONARI!AQ5)))</f>
        <v/>
      </c>
    </row>
    <row r="6" spans="1:8" x14ac:dyDescent="0.3">
      <c r="A6" t="str">
        <f>IF(ESITI_QUESTIONARI!A6="","",TRIM(ESITI_QUESTIONARI!A6))</f>
        <v/>
      </c>
      <c r="B6" t="str">
        <f t="shared" si="1"/>
        <v/>
      </c>
      <c r="C6" t="str">
        <f>IF(ESITI_QUESTIONARI!C6="","",TRIM(ESITI_QUESTIONARI!C6))</f>
        <v/>
      </c>
      <c r="D6" t="str">
        <f>IFERROR(UPPER(TRIM(ESITI_QUESTIONARI!U6)),"")</f>
        <v/>
      </c>
      <c r="E6" t="str">
        <f>IFERROR(UPPER(TRIM(ESITI_QUESTIONARI!Y6)),"")</f>
        <v/>
      </c>
      <c r="F6" t="str">
        <f>IFERROR(UPPER(TRIM(ESITI_QUESTIONARI!AE6)),"")</f>
        <v/>
      </c>
      <c r="G6" t="str">
        <f>IFERROR(UPPER(TRIM(ESITI_QUESTIONARI!AI6)),"")</f>
        <v/>
      </c>
      <c r="H6" s="8" t="str">
        <f>IF(C6="","",IF(ISERROR(AVERAGE(ESITI_QUESTIONARI!N6:T6,ESITI_QUESTIONARI!V6:X6,ESITI_QUESTIONARI!Z6:AD6,ESITI_QUESTIONARI!AF6:AH6,ESITI_QUESTIONARI!AJ6:AL6,ESITI_QUESTIONARI!AN6,ESITI_QUESTIONARI!AQ6)),"NON RISPONDE",AVERAGE(ESITI_QUESTIONARI!N6:T6,ESITI_QUESTIONARI!V6:X6,ESITI_QUESTIONARI!Z6:AD6,ESITI_QUESTIONARI!AF6:AH6,ESITI_QUESTIONARI!AJ6:AL6,ESITI_QUESTIONARI!AN6,ESITI_QUESTIONARI!AQ6)))</f>
        <v/>
      </c>
    </row>
    <row r="7" spans="1:8" x14ac:dyDescent="0.3">
      <c r="A7" t="str">
        <f>IF(ESITI_QUESTIONARI!A7="","",TRIM(ESITI_QUESTIONARI!A7))</f>
        <v/>
      </c>
      <c r="B7" t="str">
        <f t="shared" si="1"/>
        <v/>
      </c>
      <c r="C7" t="str">
        <f>IF(ESITI_QUESTIONARI!C7="","",TRIM(ESITI_QUESTIONARI!C7))</f>
        <v/>
      </c>
      <c r="D7" t="str">
        <f>IFERROR(UPPER(TRIM(ESITI_QUESTIONARI!U7)),"")</f>
        <v/>
      </c>
      <c r="E7" t="str">
        <f>IFERROR(UPPER(TRIM(ESITI_QUESTIONARI!Y7)),"")</f>
        <v/>
      </c>
      <c r="F7" t="str">
        <f>IFERROR(UPPER(TRIM(ESITI_QUESTIONARI!AE7)),"")</f>
        <v/>
      </c>
      <c r="G7" t="str">
        <f>IFERROR(UPPER(TRIM(ESITI_QUESTIONARI!AI7)),"")</f>
        <v/>
      </c>
      <c r="H7" s="8" t="str">
        <f>IF(C7="","",IF(ISERROR(AVERAGE(ESITI_QUESTIONARI!N7:T7,ESITI_QUESTIONARI!V7:X7,ESITI_QUESTIONARI!Z7:AD7,ESITI_QUESTIONARI!AF7:AH7,ESITI_QUESTIONARI!AJ7:AL7,ESITI_QUESTIONARI!AN7,ESITI_QUESTIONARI!AQ7)),"NON RISPONDE",AVERAGE(ESITI_QUESTIONARI!N7:T7,ESITI_QUESTIONARI!V7:X7,ESITI_QUESTIONARI!Z7:AD7,ESITI_QUESTIONARI!AF7:AH7,ESITI_QUESTIONARI!AJ7:AL7,ESITI_QUESTIONARI!AN7,ESITI_QUESTIONARI!AQ7)))</f>
        <v/>
      </c>
    </row>
    <row r="8" spans="1:8" x14ac:dyDescent="0.3">
      <c r="A8" t="str">
        <f>IF(ESITI_QUESTIONARI!A8="","",TRIM(ESITI_QUESTIONARI!A8))</f>
        <v/>
      </c>
      <c r="B8" t="str">
        <f>IF(C8="","",C8)</f>
        <v/>
      </c>
      <c r="C8" t="str">
        <f>IF(ESITI_QUESTIONARI!C8="","",TRIM(ESITI_QUESTIONARI!C8))</f>
        <v/>
      </c>
      <c r="D8" t="str">
        <f>IFERROR(UPPER(TRIM(ESITI_QUESTIONARI!U8)),"")</f>
        <v/>
      </c>
      <c r="E8" t="str">
        <f>IFERROR(UPPER(TRIM(ESITI_QUESTIONARI!Y8)),"")</f>
        <v/>
      </c>
      <c r="F8" t="str">
        <f>IFERROR(UPPER(TRIM(ESITI_QUESTIONARI!AE8)),"")</f>
        <v/>
      </c>
      <c r="G8" t="str">
        <f>IFERROR(UPPER(TRIM(ESITI_QUESTIONARI!AI8)),"")</f>
        <v/>
      </c>
      <c r="H8" s="8" t="str">
        <f>IF(C8="","",IF(ISERROR(AVERAGE(ESITI_QUESTIONARI!N8:T8,ESITI_QUESTIONARI!V8:X8,ESITI_QUESTIONARI!Z8:AD8,ESITI_QUESTIONARI!AF8:AH8,ESITI_QUESTIONARI!AJ8:AL8,ESITI_QUESTIONARI!AN8,ESITI_QUESTIONARI!AQ8)),"NON RISPONDE",AVERAGE(ESITI_QUESTIONARI!N8:T8,ESITI_QUESTIONARI!V8:X8,ESITI_QUESTIONARI!Z8:AD8,ESITI_QUESTIONARI!AF8:AH8,ESITI_QUESTIONARI!AJ8:AL8,ESITI_QUESTIONARI!AN8,ESITI_QUESTIONARI!AQ8)))</f>
        <v/>
      </c>
    </row>
    <row r="9" spans="1:8" x14ac:dyDescent="0.3">
      <c r="A9" t="str">
        <f>IF(ESITI_QUESTIONARI!A9="","",TRIM(ESITI_QUESTIONARI!A9))</f>
        <v/>
      </c>
      <c r="B9" t="str">
        <f t="shared" si="1"/>
        <v/>
      </c>
      <c r="C9" t="str">
        <f>IF(ESITI_QUESTIONARI!C9="","",TRIM(ESITI_QUESTIONARI!C9))</f>
        <v/>
      </c>
      <c r="D9" t="str">
        <f>IFERROR(UPPER(TRIM(ESITI_QUESTIONARI!U9)),"")</f>
        <v/>
      </c>
      <c r="E9" t="str">
        <f>IFERROR(UPPER(TRIM(ESITI_QUESTIONARI!Y9)),"")</f>
        <v/>
      </c>
      <c r="F9" t="str">
        <f>IFERROR(UPPER(TRIM(ESITI_QUESTIONARI!AE9)),"")</f>
        <v/>
      </c>
      <c r="G9" t="str">
        <f>IFERROR(UPPER(TRIM(ESITI_QUESTIONARI!AI9)),"")</f>
        <v/>
      </c>
      <c r="H9" s="8" t="str">
        <f>IF(C9="","",IF(ISERROR(AVERAGE(ESITI_QUESTIONARI!N9:T9,ESITI_QUESTIONARI!V9:X9,ESITI_QUESTIONARI!Z9:AD9,ESITI_QUESTIONARI!AF9:AH9,ESITI_QUESTIONARI!AJ9:AL9,ESITI_QUESTIONARI!AN9,ESITI_QUESTIONARI!AQ9)),"NON RISPONDE",AVERAGE(ESITI_QUESTIONARI!N9:T9,ESITI_QUESTIONARI!V9:X9,ESITI_QUESTIONARI!Z9:AD9,ESITI_QUESTIONARI!AF9:AH9,ESITI_QUESTIONARI!AJ9:AL9,ESITI_QUESTIONARI!AN9,ESITI_QUESTIONARI!AQ9)))</f>
        <v/>
      </c>
    </row>
    <row r="10" spans="1:8" x14ac:dyDescent="0.3">
      <c r="A10" t="str">
        <f>IF(ESITI_QUESTIONARI!A10="","",TRIM(ESITI_QUESTIONARI!A10))</f>
        <v/>
      </c>
      <c r="B10" t="str">
        <f t="shared" si="1"/>
        <v/>
      </c>
      <c r="C10" t="str">
        <f>IF(ESITI_QUESTIONARI!C10="","",TRIM(ESITI_QUESTIONARI!C10))</f>
        <v/>
      </c>
      <c r="D10" t="str">
        <f>IFERROR(UPPER(TRIM(ESITI_QUESTIONARI!U10)),"")</f>
        <v/>
      </c>
      <c r="E10" t="str">
        <f>IFERROR(UPPER(TRIM(ESITI_QUESTIONARI!Y10)),"")</f>
        <v/>
      </c>
      <c r="F10" t="str">
        <f>IFERROR(UPPER(TRIM(ESITI_QUESTIONARI!AE10)),"")</f>
        <v/>
      </c>
      <c r="G10" t="str">
        <f>IFERROR(UPPER(TRIM(ESITI_QUESTIONARI!AI10)),"")</f>
        <v/>
      </c>
      <c r="H10" s="8" t="str">
        <f>IF(C10="","",IF(ISERROR(AVERAGE(ESITI_QUESTIONARI!N10:T10,ESITI_QUESTIONARI!V10:X10,ESITI_QUESTIONARI!Z10:AD10,ESITI_QUESTIONARI!AF10:AH10,ESITI_QUESTIONARI!AJ10:AL10,ESITI_QUESTIONARI!AN10,ESITI_QUESTIONARI!AQ10)),"NON RISPONDE",AVERAGE(ESITI_QUESTIONARI!N10:T10,ESITI_QUESTIONARI!V10:X10,ESITI_QUESTIONARI!Z10:AD10,ESITI_QUESTIONARI!AF10:AH10,ESITI_QUESTIONARI!AJ10:AL10,ESITI_QUESTIONARI!AN10,ESITI_QUESTIONARI!AQ10)))</f>
        <v/>
      </c>
    </row>
    <row r="11" spans="1:8" x14ac:dyDescent="0.3">
      <c r="A11" t="str">
        <f>IF(ESITI_QUESTIONARI!A11="","",TRIM(ESITI_QUESTIONARI!A11))</f>
        <v/>
      </c>
      <c r="B11" t="str">
        <f t="shared" si="1"/>
        <v/>
      </c>
      <c r="C11" t="str">
        <f>IF(ESITI_QUESTIONARI!C11="","",TRIM(ESITI_QUESTIONARI!C11))</f>
        <v/>
      </c>
      <c r="D11" t="str">
        <f>IFERROR(UPPER(TRIM(ESITI_QUESTIONARI!U11)),"")</f>
        <v/>
      </c>
      <c r="E11" t="str">
        <f>IFERROR(UPPER(TRIM(ESITI_QUESTIONARI!Y11)),"")</f>
        <v/>
      </c>
      <c r="F11" t="str">
        <f>IFERROR(UPPER(TRIM(ESITI_QUESTIONARI!AE11)),"")</f>
        <v/>
      </c>
      <c r="G11" t="str">
        <f>IFERROR(UPPER(TRIM(ESITI_QUESTIONARI!AI11)),"")</f>
        <v/>
      </c>
      <c r="H11" s="8" t="str">
        <f>IF(C11="","",IF(ISERROR(AVERAGE(ESITI_QUESTIONARI!N11:T11,ESITI_QUESTIONARI!V11:X11,ESITI_QUESTIONARI!Z11:AD11,ESITI_QUESTIONARI!AF11:AH11,ESITI_QUESTIONARI!AJ11:AL11,ESITI_QUESTIONARI!AN11,ESITI_QUESTIONARI!AQ11)),"NON RISPONDE",AVERAGE(ESITI_QUESTIONARI!N11:T11,ESITI_QUESTIONARI!V11:X11,ESITI_QUESTIONARI!Z11:AD11,ESITI_QUESTIONARI!AF11:AH11,ESITI_QUESTIONARI!AJ11:AL11,ESITI_QUESTIONARI!AN11,ESITI_QUESTIONARI!AQ11)))</f>
        <v/>
      </c>
    </row>
    <row r="12" spans="1:8" x14ac:dyDescent="0.3">
      <c r="A12" t="str">
        <f>IF(ESITI_QUESTIONARI!A12="","",TRIM(ESITI_QUESTIONARI!A12))</f>
        <v/>
      </c>
      <c r="B12" t="str">
        <f t="shared" si="1"/>
        <v/>
      </c>
      <c r="C12" t="str">
        <f>IF(ESITI_QUESTIONARI!C12="","",TRIM(ESITI_QUESTIONARI!C12))</f>
        <v/>
      </c>
      <c r="D12" t="str">
        <f>IFERROR(UPPER(TRIM(ESITI_QUESTIONARI!U12)),"")</f>
        <v/>
      </c>
      <c r="E12" t="str">
        <f>IFERROR(UPPER(TRIM(ESITI_QUESTIONARI!Y12)),"")</f>
        <v/>
      </c>
      <c r="F12" t="str">
        <f>IFERROR(UPPER(TRIM(ESITI_QUESTIONARI!AE12)),"")</f>
        <v/>
      </c>
      <c r="G12" t="str">
        <f>IFERROR(UPPER(TRIM(ESITI_QUESTIONARI!AI12)),"")</f>
        <v/>
      </c>
      <c r="H12" s="8" t="str">
        <f>IF(C12="","",IF(ISERROR(AVERAGE(ESITI_QUESTIONARI!N12:T12,ESITI_QUESTIONARI!V12:X12,ESITI_QUESTIONARI!Z12:AD12,ESITI_QUESTIONARI!AF12:AH12,ESITI_QUESTIONARI!AJ12:AL12,ESITI_QUESTIONARI!AN12,ESITI_QUESTIONARI!AQ12)),"NON RISPONDE",AVERAGE(ESITI_QUESTIONARI!N12:T12,ESITI_QUESTIONARI!V12:X12,ESITI_QUESTIONARI!Z12:AD12,ESITI_QUESTIONARI!AF12:AH12,ESITI_QUESTIONARI!AJ12:AL12,ESITI_QUESTIONARI!AN12,ESITI_QUESTIONARI!AQ12)))</f>
        <v/>
      </c>
    </row>
    <row r="13" spans="1:8" x14ac:dyDescent="0.3">
      <c r="A13" t="str">
        <f>IF(ESITI_QUESTIONARI!A13="","",TRIM(ESITI_QUESTIONARI!A13))</f>
        <v/>
      </c>
      <c r="B13" t="str">
        <f t="shared" si="1"/>
        <v/>
      </c>
      <c r="C13" t="str">
        <f>IF(ESITI_QUESTIONARI!C13="","",TRIM(ESITI_QUESTIONARI!C13))</f>
        <v/>
      </c>
      <c r="D13" t="str">
        <f>IFERROR(UPPER(TRIM(ESITI_QUESTIONARI!U13)),"")</f>
        <v/>
      </c>
      <c r="E13" t="str">
        <f>IFERROR(UPPER(TRIM(ESITI_QUESTIONARI!Y13)),"")</f>
        <v/>
      </c>
      <c r="F13" t="str">
        <f>IFERROR(UPPER(TRIM(ESITI_QUESTIONARI!AE13)),"")</f>
        <v/>
      </c>
      <c r="G13" t="str">
        <f>IFERROR(UPPER(TRIM(ESITI_QUESTIONARI!AI13)),"")</f>
        <v/>
      </c>
      <c r="H13" s="8" t="str">
        <f>IF(C13="","",IF(ISERROR(AVERAGE(ESITI_QUESTIONARI!N13:T13,ESITI_QUESTIONARI!V13:X13,ESITI_QUESTIONARI!Z13:AD13,ESITI_QUESTIONARI!AF13:AH13,ESITI_QUESTIONARI!AJ13:AL13,ESITI_QUESTIONARI!AN13,ESITI_QUESTIONARI!AQ13)),"NON RISPONDE",AVERAGE(ESITI_QUESTIONARI!N13:T13,ESITI_QUESTIONARI!V13:X13,ESITI_QUESTIONARI!Z13:AD13,ESITI_QUESTIONARI!AF13:AH13,ESITI_QUESTIONARI!AJ13:AL13,ESITI_QUESTIONARI!AN13,ESITI_QUESTIONARI!AQ13)))</f>
        <v/>
      </c>
    </row>
    <row r="14" spans="1:8" x14ac:dyDescent="0.3">
      <c r="A14" t="str">
        <f>IF(ESITI_QUESTIONARI!A14="","",TRIM(ESITI_QUESTIONARI!A14))</f>
        <v/>
      </c>
      <c r="B14" t="str">
        <f t="shared" si="1"/>
        <v/>
      </c>
      <c r="C14" t="str">
        <f>IF(ESITI_QUESTIONARI!C14="","",TRIM(ESITI_QUESTIONARI!C14))</f>
        <v/>
      </c>
      <c r="D14" t="str">
        <f>IFERROR(UPPER(TRIM(ESITI_QUESTIONARI!U14)),"")</f>
        <v/>
      </c>
      <c r="E14" t="str">
        <f>IFERROR(UPPER(TRIM(ESITI_QUESTIONARI!Y14)),"")</f>
        <v/>
      </c>
      <c r="F14" t="str">
        <f>IFERROR(UPPER(TRIM(ESITI_QUESTIONARI!AE14)),"")</f>
        <v/>
      </c>
      <c r="G14" t="str">
        <f>IFERROR(UPPER(TRIM(ESITI_QUESTIONARI!AI14)),"")</f>
        <v/>
      </c>
      <c r="H14" s="8" t="str">
        <f>IF(C14="","",IF(ISERROR(AVERAGE(ESITI_QUESTIONARI!N14:T14,ESITI_QUESTIONARI!V14:X14,ESITI_QUESTIONARI!Z14:AD14,ESITI_QUESTIONARI!AF14:AH14,ESITI_QUESTIONARI!AJ14:AL14,ESITI_QUESTIONARI!AN14,ESITI_QUESTIONARI!AQ14)),"NON RISPONDE",AVERAGE(ESITI_QUESTIONARI!N14:T14,ESITI_QUESTIONARI!V14:X14,ESITI_QUESTIONARI!Z14:AD14,ESITI_QUESTIONARI!AF14:AH14,ESITI_QUESTIONARI!AJ14:AL14,ESITI_QUESTIONARI!AN14,ESITI_QUESTIONARI!AQ14)))</f>
        <v/>
      </c>
    </row>
    <row r="15" spans="1:8" x14ac:dyDescent="0.3">
      <c r="A15" t="str">
        <f>IF(ESITI_QUESTIONARI!A15="","",TRIM(ESITI_QUESTIONARI!A15))</f>
        <v/>
      </c>
      <c r="B15" t="str">
        <f t="shared" si="1"/>
        <v/>
      </c>
      <c r="C15" t="str">
        <f>IF(ESITI_QUESTIONARI!C15="","",TRIM(ESITI_QUESTIONARI!C15))</f>
        <v/>
      </c>
      <c r="D15" t="str">
        <f>IFERROR(UPPER(TRIM(ESITI_QUESTIONARI!U15)),"")</f>
        <v/>
      </c>
      <c r="E15" t="str">
        <f>IFERROR(UPPER(TRIM(ESITI_QUESTIONARI!Y15)),"")</f>
        <v/>
      </c>
      <c r="F15" t="str">
        <f>IFERROR(UPPER(TRIM(ESITI_QUESTIONARI!AE15)),"")</f>
        <v/>
      </c>
      <c r="G15" t="str">
        <f>IFERROR(UPPER(TRIM(ESITI_QUESTIONARI!AI15)),"")</f>
        <v/>
      </c>
      <c r="H15" s="8" t="str">
        <f>IF(C15="","",IF(ISERROR(AVERAGE(ESITI_QUESTIONARI!N15:T15,ESITI_QUESTIONARI!V15:X15,ESITI_QUESTIONARI!Z15:AD15,ESITI_QUESTIONARI!AF15:AH15,ESITI_QUESTIONARI!AJ15:AL15,ESITI_QUESTIONARI!AN15,ESITI_QUESTIONARI!AQ15)),"NON RISPONDE",AVERAGE(ESITI_QUESTIONARI!N15:T15,ESITI_QUESTIONARI!V15:X15,ESITI_QUESTIONARI!Z15:AD15,ESITI_QUESTIONARI!AF15:AH15,ESITI_QUESTIONARI!AJ15:AL15,ESITI_QUESTIONARI!AN15,ESITI_QUESTIONARI!AQ15)))</f>
        <v/>
      </c>
    </row>
    <row r="16" spans="1:8" x14ac:dyDescent="0.3">
      <c r="A16" t="str">
        <f>IF(ESITI_QUESTIONARI!A16="","",TRIM(ESITI_QUESTIONARI!A16))</f>
        <v/>
      </c>
      <c r="B16" t="str">
        <f t="shared" si="1"/>
        <v/>
      </c>
      <c r="C16" t="str">
        <f>IF(ESITI_QUESTIONARI!C16="","",TRIM(ESITI_QUESTIONARI!C16))</f>
        <v/>
      </c>
      <c r="D16" t="str">
        <f>IFERROR(UPPER(TRIM(ESITI_QUESTIONARI!U16)),"")</f>
        <v/>
      </c>
      <c r="E16" t="str">
        <f>IFERROR(UPPER(TRIM(ESITI_QUESTIONARI!Y16)),"")</f>
        <v/>
      </c>
      <c r="F16" t="str">
        <f>IFERROR(UPPER(TRIM(ESITI_QUESTIONARI!AE16)),"")</f>
        <v/>
      </c>
      <c r="G16" t="str">
        <f>IFERROR(UPPER(TRIM(ESITI_QUESTIONARI!AI16)),"")</f>
        <v/>
      </c>
      <c r="H16" s="8" t="str">
        <f>IF(C16="","",IF(ISERROR(AVERAGE(ESITI_QUESTIONARI!N16:T16,ESITI_QUESTIONARI!V16:X16,ESITI_QUESTIONARI!Z16:AD16,ESITI_QUESTIONARI!AF16:AH16,ESITI_QUESTIONARI!AJ16:AL16,ESITI_QUESTIONARI!AN16,ESITI_QUESTIONARI!AQ16)),"NON RISPONDE",AVERAGE(ESITI_QUESTIONARI!N16:T16,ESITI_QUESTIONARI!V16:X16,ESITI_QUESTIONARI!Z16:AD16,ESITI_QUESTIONARI!AF16:AH16,ESITI_QUESTIONARI!AJ16:AL16,ESITI_QUESTIONARI!AN16,ESITI_QUESTIONARI!AQ16)))</f>
        <v/>
      </c>
    </row>
    <row r="17" spans="1:8" x14ac:dyDescent="0.3">
      <c r="A17" t="str">
        <f>IF(ESITI_QUESTIONARI!A17="","",TRIM(ESITI_QUESTIONARI!A17))</f>
        <v/>
      </c>
      <c r="B17" t="str">
        <f t="shared" si="1"/>
        <v/>
      </c>
      <c r="C17" t="str">
        <f>IF(ESITI_QUESTIONARI!C17="","",TRIM(ESITI_QUESTIONARI!C17))</f>
        <v/>
      </c>
      <c r="D17" t="str">
        <f>IFERROR(UPPER(TRIM(ESITI_QUESTIONARI!U17)),"")</f>
        <v/>
      </c>
      <c r="E17" t="str">
        <f>IFERROR(UPPER(TRIM(ESITI_QUESTIONARI!Y17)),"")</f>
        <v/>
      </c>
      <c r="F17" t="str">
        <f>IFERROR(UPPER(TRIM(ESITI_QUESTIONARI!AE17)),"")</f>
        <v/>
      </c>
      <c r="G17" t="str">
        <f>IFERROR(UPPER(TRIM(ESITI_QUESTIONARI!AI17)),"")</f>
        <v/>
      </c>
      <c r="H17" s="8" t="str">
        <f>IF(C17="","",IF(ISERROR(AVERAGE(ESITI_QUESTIONARI!N17:T17,ESITI_QUESTIONARI!V17:X17,ESITI_QUESTIONARI!Z17:AD17,ESITI_QUESTIONARI!AF17:AH17,ESITI_QUESTIONARI!AJ17:AL17,ESITI_QUESTIONARI!AN17,ESITI_QUESTIONARI!AQ17)),"NON RISPONDE",AVERAGE(ESITI_QUESTIONARI!N17:T17,ESITI_QUESTIONARI!V17:X17,ESITI_QUESTIONARI!Z17:AD17,ESITI_QUESTIONARI!AF17:AH17,ESITI_QUESTIONARI!AJ17:AL17,ESITI_QUESTIONARI!AN17,ESITI_QUESTIONARI!AQ17)))</f>
        <v/>
      </c>
    </row>
    <row r="18" spans="1:8" x14ac:dyDescent="0.3">
      <c r="A18" t="str">
        <f>IF(ESITI_QUESTIONARI!A18="","",TRIM(ESITI_QUESTIONARI!A18))</f>
        <v/>
      </c>
      <c r="B18" t="str">
        <f t="shared" si="1"/>
        <v/>
      </c>
      <c r="C18" t="str">
        <f>IF(ESITI_QUESTIONARI!C18="","",TRIM(ESITI_QUESTIONARI!C18))</f>
        <v/>
      </c>
      <c r="D18" t="str">
        <f>IFERROR(UPPER(TRIM(ESITI_QUESTIONARI!U18)),"")</f>
        <v/>
      </c>
      <c r="E18" t="str">
        <f>IFERROR(UPPER(TRIM(ESITI_QUESTIONARI!Y18)),"")</f>
        <v/>
      </c>
      <c r="F18" t="str">
        <f>IFERROR(UPPER(TRIM(ESITI_QUESTIONARI!AE18)),"")</f>
        <v/>
      </c>
      <c r="G18" t="str">
        <f>IFERROR(UPPER(TRIM(ESITI_QUESTIONARI!AI18)),"")</f>
        <v/>
      </c>
      <c r="H18" s="8" t="str">
        <f>IF(C18="","",IF(ISERROR(AVERAGE(ESITI_QUESTIONARI!N18:T18,ESITI_QUESTIONARI!V18:X18,ESITI_QUESTIONARI!Z18:AD18,ESITI_QUESTIONARI!AF18:AH18,ESITI_QUESTIONARI!AJ18:AL18,ESITI_QUESTIONARI!AN18,ESITI_QUESTIONARI!AQ18)),"NON RISPONDE",AVERAGE(ESITI_QUESTIONARI!N18:T18,ESITI_QUESTIONARI!V18:X18,ESITI_QUESTIONARI!Z18:AD18,ESITI_QUESTIONARI!AF18:AH18,ESITI_QUESTIONARI!AJ18:AL18,ESITI_QUESTIONARI!AN18,ESITI_QUESTIONARI!AQ18)))</f>
        <v/>
      </c>
    </row>
    <row r="19" spans="1:8" x14ac:dyDescent="0.3">
      <c r="A19" t="str">
        <f>IF(ESITI_QUESTIONARI!A19="","",TRIM(ESITI_QUESTIONARI!A19))</f>
        <v/>
      </c>
      <c r="B19" t="str">
        <f t="shared" si="1"/>
        <v/>
      </c>
      <c r="C19" t="str">
        <f>IF(ESITI_QUESTIONARI!C19="","",TRIM(ESITI_QUESTIONARI!C19))</f>
        <v/>
      </c>
      <c r="D19" t="str">
        <f>IFERROR(UPPER(TRIM(ESITI_QUESTIONARI!U19)),"")</f>
        <v/>
      </c>
      <c r="E19" t="str">
        <f>IFERROR(UPPER(TRIM(ESITI_QUESTIONARI!Y19)),"")</f>
        <v/>
      </c>
      <c r="F19" t="str">
        <f>IFERROR(UPPER(TRIM(ESITI_QUESTIONARI!AE19)),"")</f>
        <v/>
      </c>
      <c r="G19" t="str">
        <f>IFERROR(UPPER(TRIM(ESITI_QUESTIONARI!AI19)),"")</f>
        <v/>
      </c>
      <c r="H19" s="8" t="str">
        <f>IF(C19="","",IF(ISERROR(AVERAGE(ESITI_QUESTIONARI!N19:T19,ESITI_QUESTIONARI!V19:X19,ESITI_QUESTIONARI!Z19:AD19,ESITI_QUESTIONARI!AF19:AH19,ESITI_QUESTIONARI!AJ19:AL19,ESITI_QUESTIONARI!AN19,ESITI_QUESTIONARI!AQ19)),"NON RISPONDE",AVERAGE(ESITI_QUESTIONARI!N19:T19,ESITI_QUESTIONARI!V19:X19,ESITI_QUESTIONARI!Z19:AD19,ESITI_QUESTIONARI!AF19:AH19,ESITI_QUESTIONARI!AJ19:AL19,ESITI_QUESTIONARI!AN19,ESITI_QUESTIONARI!AQ19)))</f>
        <v/>
      </c>
    </row>
    <row r="20" spans="1:8" x14ac:dyDescent="0.3">
      <c r="A20" t="str">
        <f>IF(ESITI_QUESTIONARI!A20="","",TRIM(ESITI_QUESTIONARI!A20))</f>
        <v/>
      </c>
      <c r="B20" t="str">
        <f t="shared" si="1"/>
        <v/>
      </c>
      <c r="C20" t="str">
        <f>IF(ESITI_QUESTIONARI!C20="","",TRIM(ESITI_QUESTIONARI!C20))</f>
        <v/>
      </c>
      <c r="D20" t="str">
        <f>IFERROR(UPPER(TRIM(ESITI_QUESTIONARI!U20)),"")</f>
        <v/>
      </c>
      <c r="E20" t="str">
        <f>IFERROR(UPPER(TRIM(ESITI_QUESTIONARI!Y20)),"")</f>
        <v/>
      </c>
      <c r="F20" t="str">
        <f>IFERROR(UPPER(TRIM(ESITI_QUESTIONARI!AE20)),"")</f>
        <v/>
      </c>
      <c r="G20" t="str">
        <f>IFERROR(UPPER(TRIM(ESITI_QUESTIONARI!AI20)),"")</f>
        <v/>
      </c>
      <c r="H20" s="8" t="str">
        <f>IF(C20="","",IF(ISERROR(AVERAGE(ESITI_QUESTIONARI!N20:T20,ESITI_QUESTIONARI!V20:X20,ESITI_QUESTIONARI!Z20:AD20,ESITI_QUESTIONARI!AF20:AH20,ESITI_QUESTIONARI!AJ20:AL20,ESITI_QUESTIONARI!AN20,ESITI_QUESTIONARI!AQ20)),"NON RISPONDE",AVERAGE(ESITI_QUESTIONARI!N20:T20,ESITI_QUESTIONARI!V20:X20,ESITI_QUESTIONARI!Z20:AD20,ESITI_QUESTIONARI!AF20:AH20,ESITI_QUESTIONARI!AJ20:AL20,ESITI_QUESTIONARI!AN20,ESITI_QUESTIONARI!AQ20)))</f>
        <v/>
      </c>
    </row>
    <row r="21" spans="1:8" x14ac:dyDescent="0.3">
      <c r="A21" t="str">
        <f>IF(ESITI_QUESTIONARI!A21="","",TRIM(ESITI_QUESTIONARI!A21))</f>
        <v/>
      </c>
      <c r="B21" t="str">
        <f t="shared" si="1"/>
        <v/>
      </c>
      <c r="C21" t="str">
        <f>IF(ESITI_QUESTIONARI!C21="","",TRIM(ESITI_QUESTIONARI!C21))</f>
        <v/>
      </c>
      <c r="D21" t="str">
        <f>IFERROR(UPPER(TRIM(ESITI_QUESTIONARI!U21)),"")</f>
        <v/>
      </c>
      <c r="E21" t="str">
        <f>IFERROR(UPPER(TRIM(ESITI_QUESTIONARI!Y21)),"")</f>
        <v/>
      </c>
      <c r="F21" t="str">
        <f>IFERROR(UPPER(TRIM(ESITI_QUESTIONARI!AE21)),"")</f>
        <v/>
      </c>
      <c r="G21" t="str">
        <f>IFERROR(UPPER(TRIM(ESITI_QUESTIONARI!AI21)),"")</f>
        <v/>
      </c>
      <c r="H21" s="8" t="str">
        <f>IF(C21="","",IF(ISERROR(AVERAGE(ESITI_QUESTIONARI!N21:T21,ESITI_QUESTIONARI!V21:X21,ESITI_QUESTIONARI!Z21:AD21,ESITI_QUESTIONARI!AF21:AH21,ESITI_QUESTIONARI!AJ21:AL21,ESITI_QUESTIONARI!AN21,ESITI_QUESTIONARI!AQ21)),"NON RISPONDE",AVERAGE(ESITI_QUESTIONARI!N21:T21,ESITI_QUESTIONARI!V21:X21,ESITI_QUESTIONARI!Z21:AD21,ESITI_QUESTIONARI!AF21:AH21,ESITI_QUESTIONARI!AJ21:AL21,ESITI_QUESTIONARI!AN21,ESITI_QUESTIONARI!AQ21)))</f>
        <v/>
      </c>
    </row>
    <row r="22" spans="1:8" x14ac:dyDescent="0.3">
      <c r="A22" t="str">
        <f>IF(ESITI_QUESTIONARI!A22="","",TRIM(ESITI_QUESTIONARI!A22))</f>
        <v/>
      </c>
      <c r="B22" t="str">
        <f t="shared" si="1"/>
        <v/>
      </c>
      <c r="C22" t="str">
        <f>IF(ESITI_QUESTIONARI!C22="","",TRIM(ESITI_QUESTIONARI!C22))</f>
        <v/>
      </c>
      <c r="D22" t="str">
        <f>IFERROR(UPPER(TRIM(ESITI_QUESTIONARI!U22)),"")</f>
        <v/>
      </c>
      <c r="E22" t="str">
        <f>IFERROR(UPPER(TRIM(ESITI_QUESTIONARI!Y22)),"")</f>
        <v/>
      </c>
      <c r="F22" t="str">
        <f>IFERROR(UPPER(TRIM(ESITI_QUESTIONARI!AE22)),"")</f>
        <v/>
      </c>
      <c r="G22" t="str">
        <f>IFERROR(UPPER(TRIM(ESITI_QUESTIONARI!AI22)),"")</f>
        <v/>
      </c>
      <c r="H22" s="8" t="str">
        <f>IF(C22="","",IF(ISERROR(AVERAGE(ESITI_QUESTIONARI!N22:T22,ESITI_QUESTIONARI!V22:X22,ESITI_QUESTIONARI!Z22:AD22,ESITI_QUESTIONARI!AF22:AH22,ESITI_QUESTIONARI!AJ22:AL22,ESITI_QUESTIONARI!AN22,ESITI_QUESTIONARI!AQ22)),"NON RISPONDE",AVERAGE(ESITI_QUESTIONARI!N22:T22,ESITI_QUESTIONARI!V22:X22,ESITI_QUESTIONARI!Z22:AD22,ESITI_QUESTIONARI!AF22:AH22,ESITI_QUESTIONARI!AJ22:AL22,ESITI_QUESTIONARI!AN22,ESITI_QUESTIONARI!AQ22)))</f>
        <v/>
      </c>
    </row>
    <row r="23" spans="1:8" x14ac:dyDescent="0.3">
      <c r="A23" t="str">
        <f>IF(ESITI_QUESTIONARI!A23="","",TRIM(ESITI_QUESTIONARI!A23))</f>
        <v/>
      </c>
      <c r="B23" t="str">
        <f t="shared" si="1"/>
        <v/>
      </c>
      <c r="C23" t="str">
        <f>IF(ESITI_QUESTIONARI!C23="","",TRIM(ESITI_QUESTIONARI!C23))</f>
        <v/>
      </c>
      <c r="D23" t="str">
        <f>IFERROR(UPPER(TRIM(ESITI_QUESTIONARI!U23)),"")</f>
        <v/>
      </c>
      <c r="E23" t="str">
        <f>IFERROR(UPPER(TRIM(ESITI_QUESTIONARI!Y23)),"")</f>
        <v/>
      </c>
      <c r="F23" t="str">
        <f>IFERROR(UPPER(TRIM(ESITI_QUESTIONARI!AE23)),"")</f>
        <v/>
      </c>
      <c r="G23" t="str">
        <f>IFERROR(UPPER(TRIM(ESITI_QUESTIONARI!AI23)),"")</f>
        <v/>
      </c>
      <c r="H23" s="8" t="str">
        <f>IF(C23="","",IF(ISERROR(AVERAGE(ESITI_QUESTIONARI!N23:T23,ESITI_QUESTIONARI!V23:X23,ESITI_QUESTIONARI!Z23:AD23,ESITI_QUESTIONARI!AF23:AH23,ESITI_QUESTIONARI!AJ23:AL23,ESITI_QUESTIONARI!AN23,ESITI_QUESTIONARI!AQ23)),"NON RISPONDE",AVERAGE(ESITI_QUESTIONARI!N23:T23,ESITI_QUESTIONARI!V23:X23,ESITI_QUESTIONARI!Z23:AD23,ESITI_QUESTIONARI!AF23:AH23,ESITI_QUESTIONARI!AJ23:AL23,ESITI_QUESTIONARI!AN23,ESITI_QUESTIONARI!AQ23)))</f>
        <v/>
      </c>
    </row>
    <row r="24" spans="1:8" x14ac:dyDescent="0.3">
      <c r="A24" t="str">
        <f>IF(ESITI_QUESTIONARI!A24="","",TRIM(ESITI_QUESTIONARI!A24))</f>
        <v/>
      </c>
      <c r="B24" t="str">
        <f t="shared" si="1"/>
        <v/>
      </c>
      <c r="C24" t="str">
        <f>IF(ESITI_QUESTIONARI!C24="","",TRIM(ESITI_QUESTIONARI!C24))</f>
        <v/>
      </c>
      <c r="D24" t="str">
        <f>IFERROR(UPPER(TRIM(ESITI_QUESTIONARI!U24)),"")</f>
        <v/>
      </c>
      <c r="E24" t="str">
        <f>IFERROR(UPPER(TRIM(ESITI_QUESTIONARI!Y24)),"")</f>
        <v/>
      </c>
      <c r="F24" t="str">
        <f>IFERROR(UPPER(TRIM(ESITI_QUESTIONARI!AE24)),"")</f>
        <v/>
      </c>
      <c r="G24" t="str">
        <f>IFERROR(UPPER(TRIM(ESITI_QUESTIONARI!AI24)),"")</f>
        <v/>
      </c>
      <c r="H24" s="8" t="str">
        <f>IF(C24="","",IF(ISERROR(AVERAGE(ESITI_QUESTIONARI!N24:T24,ESITI_QUESTIONARI!V24:X24,ESITI_QUESTIONARI!Z24:AD24,ESITI_QUESTIONARI!AF24:AH24,ESITI_QUESTIONARI!AJ24:AL24,ESITI_QUESTIONARI!AN24,ESITI_QUESTIONARI!AQ24)),"NON RISPONDE",AVERAGE(ESITI_QUESTIONARI!N24:T24,ESITI_QUESTIONARI!V24:X24,ESITI_QUESTIONARI!Z24:AD24,ESITI_QUESTIONARI!AF24:AH24,ESITI_QUESTIONARI!AJ24:AL24,ESITI_QUESTIONARI!AN24,ESITI_QUESTIONARI!AQ24)))</f>
        <v/>
      </c>
    </row>
    <row r="25" spans="1:8" x14ac:dyDescent="0.3">
      <c r="A25" t="str">
        <f>IF(ESITI_QUESTIONARI!A25="","",TRIM(ESITI_QUESTIONARI!A25))</f>
        <v/>
      </c>
      <c r="B25" t="str">
        <f t="shared" si="1"/>
        <v/>
      </c>
      <c r="C25" t="str">
        <f>IF(ESITI_QUESTIONARI!C25="","",TRIM(ESITI_QUESTIONARI!C25))</f>
        <v/>
      </c>
      <c r="D25" t="str">
        <f>IFERROR(UPPER(TRIM(ESITI_QUESTIONARI!U25)),"")</f>
        <v/>
      </c>
      <c r="E25" t="str">
        <f>IFERROR(UPPER(TRIM(ESITI_QUESTIONARI!Y25)),"")</f>
        <v/>
      </c>
      <c r="F25" t="str">
        <f>IFERROR(UPPER(TRIM(ESITI_QUESTIONARI!AE25)),"")</f>
        <v/>
      </c>
      <c r="G25" t="str">
        <f>IFERROR(UPPER(TRIM(ESITI_QUESTIONARI!AI25)),"")</f>
        <v/>
      </c>
      <c r="H25" s="8" t="str">
        <f>IF(C25="","",IF(ISERROR(AVERAGE(ESITI_QUESTIONARI!N25:T25,ESITI_QUESTIONARI!V25:X25,ESITI_QUESTIONARI!Z25:AD25,ESITI_QUESTIONARI!AF25:AH25,ESITI_QUESTIONARI!AJ25:AL25,ESITI_QUESTIONARI!AN25,ESITI_QUESTIONARI!AQ25)),"NON RISPONDE",AVERAGE(ESITI_QUESTIONARI!N25:T25,ESITI_QUESTIONARI!V25:X25,ESITI_QUESTIONARI!Z25:AD25,ESITI_QUESTIONARI!AF25:AH25,ESITI_QUESTIONARI!AJ25:AL25,ESITI_QUESTIONARI!AN25,ESITI_QUESTIONARI!AQ25)))</f>
        <v/>
      </c>
    </row>
    <row r="26" spans="1:8" x14ac:dyDescent="0.3">
      <c r="A26" t="str">
        <f>IF(ESITI_QUESTIONARI!A26="","",TRIM(ESITI_QUESTIONARI!A26))</f>
        <v/>
      </c>
      <c r="B26" t="str">
        <f t="shared" si="1"/>
        <v/>
      </c>
      <c r="C26" t="str">
        <f>IF(ESITI_QUESTIONARI!C26="","",TRIM(ESITI_QUESTIONARI!C26))</f>
        <v/>
      </c>
      <c r="D26" t="str">
        <f>IFERROR(UPPER(TRIM(ESITI_QUESTIONARI!U26)),"")</f>
        <v/>
      </c>
      <c r="E26" t="str">
        <f>IFERROR(UPPER(TRIM(ESITI_QUESTIONARI!Y26)),"")</f>
        <v/>
      </c>
      <c r="F26" t="str">
        <f>IFERROR(UPPER(TRIM(ESITI_QUESTIONARI!AE26)),"")</f>
        <v/>
      </c>
      <c r="G26" t="str">
        <f>IFERROR(UPPER(TRIM(ESITI_QUESTIONARI!AI26)),"")</f>
        <v/>
      </c>
      <c r="H26" s="8" t="str">
        <f>IF(C26="","",IF(ISERROR(AVERAGE(ESITI_QUESTIONARI!N26:T26,ESITI_QUESTIONARI!V26:X26,ESITI_QUESTIONARI!Z26:AD26,ESITI_QUESTIONARI!AF26:AH26,ESITI_QUESTIONARI!AJ26:AL26,ESITI_QUESTIONARI!AN26,ESITI_QUESTIONARI!AQ26)),"NON RISPONDE",AVERAGE(ESITI_QUESTIONARI!N26:T26,ESITI_QUESTIONARI!V26:X26,ESITI_QUESTIONARI!Z26:AD26,ESITI_QUESTIONARI!AF26:AH26,ESITI_QUESTIONARI!AJ26:AL26,ESITI_QUESTIONARI!AN26,ESITI_QUESTIONARI!AQ26)))</f>
        <v/>
      </c>
    </row>
    <row r="27" spans="1:8" x14ac:dyDescent="0.3">
      <c r="A27" t="str">
        <f>IF(ESITI_QUESTIONARI!A27="","",TRIM(ESITI_QUESTIONARI!A27))</f>
        <v/>
      </c>
      <c r="B27" t="str">
        <f t="shared" si="1"/>
        <v/>
      </c>
      <c r="C27" t="str">
        <f>IF(ESITI_QUESTIONARI!C27="","",TRIM(ESITI_QUESTIONARI!C27))</f>
        <v/>
      </c>
      <c r="D27" t="str">
        <f>IFERROR(UPPER(TRIM(ESITI_QUESTIONARI!U27)),"")</f>
        <v/>
      </c>
      <c r="E27" t="str">
        <f>IFERROR(UPPER(TRIM(ESITI_QUESTIONARI!Y27)),"")</f>
        <v/>
      </c>
      <c r="F27" t="str">
        <f>IFERROR(UPPER(TRIM(ESITI_QUESTIONARI!AE27)),"")</f>
        <v/>
      </c>
      <c r="G27" t="str">
        <f>IFERROR(UPPER(TRIM(ESITI_QUESTIONARI!AI27)),"")</f>
        <v/>
      </c>
      <c r="H27" s="8" t="str">
        <f>IF(C27="","",IF(ISERROR(AVERAGE(ESITI_QUESTIONARI!N27:T27,ESITI_QUESTIONARI!V27:X27,ESITI_QUESTIONARI!Z27:AD27,ESITI_QUESTIONARI!AF27:AH27,ESITI_QUESTIONARI!AJ27:AL27,ESITI_QUESTIONARI!AN27,ESITI_QUESTIONARI!AQ27)),"NON RISPONDE",AVERAGE(ESITI_QUESTIONARI!N27:T27,ESITI_QUESTIONARI!V27:X27,ESITI_QUESTIONARI!Z27:AD27,ESITI_QUESTIONARI!AF27:AH27,ESITI_QUESTIONARI!AJ27:AL27,ESITI_QUESTIONARI!AN27,ESITI_QUESTIONARI!AQ27)))</f>
        <v/>
      </c>
    </row>
    <row r="28" spans="1:8" x14ac:dyDescent="0.3">
      <c r="A28" t="str">
        <f>IF(ESITI_QUESTIONARI!A28="","",TRIM(ESITI_QUESTIONARI!A28))</f>
        <v/>
      </c>
      <c r="B28" t="str">
        <f t="shared" si="1"/>
        <v/>
      </c>
      <c r="C28" t="str">
        <f>IF(ESITI_QUESTIONARI!C28="","",TRIM(ESITI_QUESTIONARI!C28))</f>
        <v/>
      </c>
      <c r="D28" t="str">
        <f>IFERROR(UPPER(TRIM(ESITI_QUESTIONARI!U28)),"")</f>
        <v/>
      </c>
      <c r="E28" t="str">
        <f>IFERROR(UPPER(TRIM(ESITI_QUESTIONARI!Y28)),"")</f>
        <v/>
      </c>
      <c r="F28" t="str">
        <f>IFERROR(UPPER(TRIM(ESITI_QUESTIONARI!AE28)),"")</f>
        <v/>
      </c>
      <c r="G28" t="str">
        <f>IFERROR(UPPER(TRIM(ESITI_QUESTIONARI!AI28)),"")</f>
        <v/>
      </c>
      <c r="H28" s="8" t="str">
        <f>IF(C28="","",IF(ISERROR(AVERAGE(ESITI_QUESTIONARI!N28:T28,ESITI_QUESTIONARI!V28:X28,ESITI_QUESTIONARI!Z28:AD28,ESITI_QUESTIONARI!AF28:AH28,ESITI_QUESTIONARI!AJ28:AL28,ESITI_QUESTIONARI!AN28,ESITI_QUESTIONARI!AQ28)),"NON RISPONDE",AVERAGE(ESITI_QUESTIONARI!N28:T28,ESITI_QUESTIONARI!V28:X28,ESITI_QUESTIONARI!Z28:AD28,ESITI_QUESTIONARI!AF28:AH28,ESITI_QUESTIONARI!AJ28:AL28,ESITI_QUESTIONARI!AN28,ESITI_QUESTIONARI!AQ28)))</f>
        <v/>
      </c>
    </row>
    <row r="29" spans="1:8" x14ac:dyDescent="0.3">
      <c r="A29" t="str">
        <f>IF(ESITI_QUESTIONARI!A29="","",TRIM(ESITI_QUESTIONARI!A29))</f>
        <v/>
      </c>
      <c r="B29" t="str">
        <f t="shared" si="1"/>
        <v/>
      </c>
      <c r="C29" t="str">
        <f>IF(ESITI_QUESTIONARI!C29="","",TRIM(ESITI_QUESTIONARI!C29))</f>
        <v/>
      </c>
      <c r="D29" t="str">
        <f>IFERROR(UPPER(TRIM(ESITI_QUESTIONARI!U29)),"")</f>
        <v/>
      </c>
      <c r="E29" t="str">
        <f>IFERROR(UPPER(TRIM(ESITI_QUESTIONARI!Y29)),"")</f>
        <v/>
      </c>
      <c r="F29" t="str">
        <f>IFERROR(UPPER(TRIM(ESITI_QUESTIONARI!AE29)),"")</f>
        <v/>
      </c>
      <c r="G29" t="str">
        <f>IFERROR(UPPER(TRIM(ESITI_QUESTIONARI!AI29)),"")</f>
        <v/>
      </c>
      <c r="H29" s="8" t="str">
        <f>IF(C29="","",IF(ISERROR(AVERAGE(ESITI_QUESTIONARI!N29:T29,ESITI_QUESTIONARI!V29:X29,ESITI_QUESTIONARI!Z29:AD29,ESITI_QUESTIONARI!AF29:AH29,ESITI_QUESTIONARI!AJ29:AL29,ESITI_QUESTIONARI!AN29,ESITI_QUESTIONARI!AQ29)),"NON RISPONDE",AVERAGE(ESITI_QUESTIONARI!N29:T29,ESITI_QUESTIONARI!V29:X29,ESITI_QUESTIONARI!Z29:AD29,ESITI_QUESTIONARI!AF29:AH29,ESITI_QUESTIONARI!AJ29:AL29,ESITI_QUESTIONARI!AN29,ESITI_QUESTIONARI!AQ29)))</f>
        <v/>
      </c>
    </row>
    <row r="30" spans="1:8" x14ac:dyDescent="0.3">
      <c r="A30" t="str">
        <f>IF(ESITI_QUESTIONARI!A30="","",TRIM(ESITI_QUESTIONARI!A30))</f>
        <v/>
      </c>
      <c r="B30" t="str">
        <f t="shared" si="1"/>
        <v/>
      </c>
      <c r="C30" t="str">
        <f>IF(ESITI_QUESTIONARI!C30="","",TRIM(ESITI_QUESTIONARI!C30))</f>
        <v/>
      </c>
      <c r="D30" t="str">
        <f>IFERROR(UPPER(TRIM(ESITI_QUESTIONARI!U30)),"")</f>
        <v/>
      </c>
      <c r="E30" t="str">
        <f>IFERROR(UPPER(TRIM(ESITI_QUESTIONARI!Y30)),"")</f>
        <v/>
      </c>
      <c r="F30" t="str">
        <f>IFERROR(UPPER(TRIM(ESITI_QUESTIONARI!AE30)),"")</f>
        <v/>
      </c>
      <c r="G30" t="str">
        <f>IFERROR(UPPER(TRIM(ESITI_QUESTIONARI!AI30)),"")</f>
        <v/>
      </c>
      <c r="H30" s="8" t="str">
        <f>IF(C30="","",IF(ISERROR(AVERAGE(ESITI_QUESTIONARI!N30:T30,ESITI_QUESTIONARI!V30:X30,ESITI_QUESTIONARI!Z30:AD30,ESITI_QUESTIONARI!AF30:AH30,ESITI_QUESTIONARI!AJ30:AL30,ESITI_QUESTIONARI!AN30,ESITI_QUESTIONARI!AQ30)),"NON RISPONDE",AVERAGE(ESITI_QUESTIONARI!N30:T30,ESITI_QUESTIONARI!V30:X30,ESITI_QUESTIONARI!Z30:AD30,ESITI_QUESTIONARI!AF30:AH30,ESITI_QUESTIONARI!AJ30:AL30,ESITI_QUESTIONARI!AN30,ESITI_QUESTIONARI!AQ30)))</f>
        <v/>
      </c>
    </row>
    <row r="31" spans="1:8" x14ac:dyDescent="0.3">
      <c r="A31" t="str">
        <f>IF(ESITI_QUESTIONARI!A31="","",TRIM(ESITI_QUESTIONARI!A31))</f>
        <v/>
      </c>
      <c r="B31" t="str">
        <f t="shared" si="1"/>
        <v/>
      </c>
      <c r="C31" t="str">
        <f>IF(ESITI_QUESTIONARI!C31="","",TRIM(ESITI_QUESTIONARI!C31))</f>
        <v/>
      </c>
      <c r="D31" t="str">
        <f>IFERROR(UPPER(TRIM(ESITI_QUESTIONARI!U31)),"")</f>
        <v/>
      </c>
      <c r="E31" t="str">
        <f>IFERROR(UPPER(TRIM(ESITI_QUESTIONARI!Y31)),"")</f>
        <v/>
      </c>
      <c r="F31" t="str">
        <f>IFERROR(UPPER(TRIM(ESITI_QUESTIONARI!AE31)),"")</f>
        <v/>
      </c>
      <c r="G31" t="str">
        <f>IFERROR(UPPER(TRIM(ESITI_QUESTIONARI!AI31)),"")</f>
        <v/>
      </c>
      <c r="H31" s="8" t="str">
        <f>IF(C31="","",IF(ISERROR(AVERAGE(ESITI_QUESTIONARI!N31:T31,ESITI_QUESTIONARI!V31:X31,ESITI_QUESTIONARI!Z31:AD31,ESITI_QUESTIONARI!AF31:AH31,ESITI_QUESTIONARI!AJ31:AL31,ESITI_QUESTIONARI!AN31,ESITI_QUESTIONARI!AQ31)),"NON RISPONDE",AVERAGE(ESITI_QUESTIONARI!N31:T31,ESITI_QUESTIONARI!V31:X31,ESITI_QUESTIONARI!Z31:AD31,ESITI_QUESTIONARI!AF31:AH31,ESITI_QUESTIONARI!AJ31:AL31,ESITI_QUESTIONARI!AN31,ESITI_QUESTIONARI!AQ31)))</f>
        <v/>
      </c>
    </row>
    <row r="32" spans="1:8" x14ac:dyDescent="0.3">
      <c r="A32" t="str">
        <f>IF(ESITI_QUESTIONARI!A32="","",TRIM(ESITI_QUESTIONARI!A32))</f>
        <v/>
      </c>
      <c r="B32" t="str">
        <f t="shared" si="1"/>
        <v/>
      </c>
      <c r="C32" t="str">
        <f>IF(ESITI_QUESTIONARI!C32="","",TRIM(ESITI_QUESTIONARI!C32))</f>
        <v/>
      </c>
      <c r="D32" t="str">
        <f>IFERROR(UPPER(TRIM(ESITI_QUESTIONARI!U32)),"")</f>
        <v/>
      </c>
      <c r="E32" t="str">
        <f>IFERROR(UPPER(TRIM(ESITI_QUESTIONARI!Y32)),"")</f>
        <v/>
      </c>
      <c r="F32" t="str">
        <f>IFERROR(UPPER(TRIM(ESITI_QUESTIONARI!AE32)),"")</f>
        <v/>
      </c>
      <c r="G32" t="str">
        <f>IFERROR(UPPER(TRIM(ESITI_QUESTIONARI!AI32)),"")</f>
        <v/>
      </c>
      <c r="H32" s="8" t="str">
        <f>IF(C32="","",IF(ISERROR(AVERAGE(ESITI_QUESTIONARI!N32:T32,ESITI_QUESTIONARI!V32:X32,ESITI_QUESTIONARI!Z32:AD32,ESITI_QUESTIONARI!AF32:AH32,ESITI_QUESTIONARI!AJ32:AL32,ESITI_QUESTIONARI!AN32,ESITI_QUESTIONARI!AQ32)),"NON RISPONDE",AVERAGE(ESITI_QUESTIONARI!N32:T32,ESITI_QUESTIONARI!V32:X32,ESITI_QUESTIONARI!Z32:AD32,ESITI_QUESTIONARI!AF32:AH32,ESITI_QUESTIONARI!AJ32:AL32,ESITI_QUESTIONARI!AN32,ESITI_QUESTIONARI!AQ32)))</f>
        <v/>
      </c>
    </row>
    <row r="33" spans="1:8" x14ac:dyDescent="0.3">
      <c r="A33" t="str">
        <f>IF(ESITI_QUESTIONARI!A33="","",TRIM(ESITI_QUESTIONARI!A33))</f>
        <v/>
      </c>
      <c r="B33" t="str">
        <f t="shared" si="1"/>
        <v/>
      </c>
      <c r="C33" t="str">
        <f>IF(ESITI_QUESTIONARI!C33="","",TRIM(ESITI_QUESTIONARI!C33))</f>
        <v/>
      </c>
      <c r="D33" t="str">
        <f>IFERROR(UPPER(TRIM(ESITI_QUESTIONARI!U33)),"")</f>
        <v/>
      </c>
      <c r="E33" t="str">
        <f>IFERROR(UPPER(TRIM(ESITI_QUESTIONARI!Y33)),"")</f>
        <v/>
      </c>
      <c r="F33" t="str">
        <f>IFERROR(UPPER(TRIM(ESITI_QUESTIONARI!AE33)),"")</f>
        <v/>
      </c>
      <c r="G33" t="str">
        <f>IFERROR(UPPER(TRIM(ESITI_QUESTIONARI!AI33)),"")</f>
        <v/>
      </c>
      <c r="H33" s="8" t="str">
        <f>IF(C33="","",IF(ISERROR(AVERAGE(ESITI_QUESTIONARI!N33:T33,ESITI_QUESTIONARI!V33:X33,ESITI_QUESTIONARI!Z33:AD33,ESITI_QUESTIONARI!AF33:AH33,ESITI_QUESTIONARI!AJ33:AL33,ESITI_QUESTIONARI!AN33,ESITI_QUESTIONARI!AQ33)),"NON RISPONDE",AVERAGE(ESITI_QUESTIONARI!N33:T33,ESITI_QUESTIONARI!V33:X33,ESITI_QUESTIONARI!Z33:AD33,ESITI_QUESTIONARI!AF33:AH33,ESITI_QUESTIONARI!AJ33:AL33,ESITI_QUESTIONARI!AN33,ESITI_QUESTIONARI!AQ33)))</f>
        <v/>
      </c>
    </row>
    <row r="34" spans="1:8" x14ac:dyDescent="0.3">
      <c r="A34" t="str">
        <f>IF(ESITI_QUESTIONARI!A34="","",TRIM(ESITI_QUESTIONARI!A34))</f>
        <v/>
      </c>
      <c r="B34" t="str">
        <f t="shared" si="1"/>
        <v/>
      </c>
      <c r="C34" t="str">
        <f>IF(ESITI_QUESTIONARI!C34="","",TRIM(ESITI_QUESTIONARI!C34))</f>
        <v/>
      </c>
      <c r="D34" t="str">
        <f>IFERROR(UPPER(TRIM(ESITI_QUESTIONARI!U34)),"")</f>
        <v/>
      </c>
      <c r="E34" t="str">
        <f>IFERROR(UPPER(TRIM(ESITI_QUESTIONARI!Y34)),"")</f>
        <v/>
      </c>
      <c r="F34" t="str">
        <f>IFERROR(UPPER(TRIM(ESITI_QUESTIONARI!AE34)),"")</f>
        <v/>
      </c>
      <c r="G34" t="str">
        <f>IFERROR(UPPER(TRIM(ESITI_QUESTIONARI!AI34)),"")</f>
        <v/>
      </c>
      <c r="H34" s="8" t="str">
        <f>IF(C34="","",IF(ISERROR(AVERAGE(ESITI_QUESTIONARI!N34:T34,ESITI_QUESTIONARI!V34:X34,ESITI_QUESTIONARI!Z34:AD34,ESITI_QUESTIONARI!AF34:AH34,ESITI_QUESTIONARI!AJ34:AL34,ESITI_QUESTIONARI!AN34,ESITI_QUESTIONARI!AQ34)),"NON RISPONDE",AVERAGE(ESITI_QUESTIONARI!N34:T34,ESITI_QUESTIONARI!V34:X34,ESITI_QUESTIONARI!Z34:AD34,ESITI_QUESTIONARI!AF34:AH34,ESITI_QUESTIONARI!AJ34:AL34,ESITI_QUESTIONARI!AN34,ESITI_QUESTIONARI!AQ34)))</f>
        <v/>
      </c>
    </row>
    <row r="35" spans="1:8" x14ac:dyDescent="0.3">
      <c r="A35" t="str">
        <f>IF(ESITI_QUESTIONARI!A35="","",TRIM(ESITI_QUESTIONARI!A35))</f>
        <v/>
      </c>
      <c r="B35" t="str">
        <f t="shared" si="1"/>
        <v/>
      </c>
      <c r="C35" t="str">
        <f>IF(ESITI_QUESTIONARI!C35="","",TRIM(ESITI_QUESTIONARI!C35))</f>
        <v/>
      </c>
      <c r="D35" t="str">
        <f>IFERROR(UPPER(TRIM(ESITI_QUESTIONARI!U35)),"")</f>
        <v/>
      </c>
      <c r="E35" t="str">
        <f>IFERROR(UPPER(TRIM(ESITI_QUESTIONARI!Y35)),"")</f>
        <v/>
      </c>
      <c r="F35" t="str">
        <f>IFERROR(UPPER(TRIM(ESITI_QUESTIONARI!AE35)),"")</f>
        <v/>
      </c>
      <c r="G35" t="str">
        <f>IFERROR(UPPER(TRIM(ESITI_QUESTIONARI!AI35)),"")</f>
        <v/>
      </c>
      <c r="H35" s="8" t="str">
        <f>IF(C35="","",IF(ISERROR(AVERAGE(ESITI_QUESTIONARI!N35:T35,ESITI_QUESTIONARI!V35:X35,ESITI_QUESTIONARI!Z35:AD35,ESITI_QUESTIONARI!AF35:AH35,ESITI_QUESTIONARI!AJ35:AL35,ESITI_QUESTIONARI!AN35,ESITI_QUESTIONARI!AQ35)),"NON RISPONDE",AVERAGE(ESITI_QUESTIONARI!N35:T35,ESITI_QUESTIONARI!V35:X35,ESITI_QUESTIONARI!Z35:AD35,ESITI_QUESTIONARI!AF35:AH35,ESITI_QUESTIONARI!AJ35:AL35,ESITI_QUESTIONARI!AN35,ESITI_QUESTIONARI!AQ35)))</f>
        <v/>
      </c>
    </row>
    <row r="36" spans="1:8" x14ac:dyDescent="0.3">
      <c r="A36" t="str">
        <f>IF(ESITI_QUESTIONARI!A36="","",TRIM(ESITI_QUESTIONARI!A36))</f>
        <v/>
      </c>
      <c r="B36" t="str">
        <f t="shared" si="1"/>
        <v/>
      </c>
      <c r="C36" t="str">
        <f>IF(ESITI_QUESTIONARI!C36="","",TRIM(ESITI_QUESTIONARI!C36))</f>
        <v/>
      </c>
      <c r="D36" t="str">
        <f>IFERROR(UPPER(TRIM(ESITI_QUESTIONARI!U36)),"")</f>
        <v/>
      </c>
      <c r="E36" t="str">
        <f>IFERROR(UPPER(TRIM(ESITI_QUESTIONARI!Y36)),"")</f>
        <v/>
      </c>
      <c r="F36" t="str">
        <f>IFERROR(UPPER(TRIM(ESITI_QUESTIONARI!AE36)),"")</f>
        <v/>
      </c>
      <c r="G36" t="str">
        <f>IFERROR(UPPER(TRIM(ESITI_QUESTIONARI!AI36)),"")</f>
        <v/>
      </c>
      <c r="H36" s="8" t="str">
        <f>IF(C36="","",IF(ISERROR(AVERAGE(ESITI_QUESTIONARI!N36:T36,ESITI_QUESTIONARI!V36:X36,ESITI_QUESTIONARI!Z36:AD36,ESITI_QUESTIONARI!AF36:AH36,ESITI_QUESTIONARI!AJ36:AL36,ESITI_QUESTIONARI!AN36,ESITI_QUESTIONARI!AQ36)),"NON RISPONDE",AVERAGE(ESITI_QUESTIONARI!N36:T36,ESITI_QUESTIONARI!V36:X36,ESITI_QUESTIONARI!Z36:AD36,ESITI_QUESTIONARI!AF36:AH36,ESITI_QUESTIONARI!AJ36:AL36,ESITI_QUESTIONARI!AN36,ESITI_QUESTIONARI!AQ36)))</f>
        <v/>
      </c>
    </row>
    <row r="37" spans="1:8" x14ac:dyDescent="0.3">
      <c r="A37" t="str">
        <f>IF(ESITI_QUESTIONARI!A37="","",TRIM(ESITI_QUESTIONARI!A37))</f>
        <v/>
      </c>
      <c r="B37" t="str">
        <f t="shared" si="1"/>
        <v/>
      </c>
      <c r="C37" t="str">
        <f>IF(ESITI_QUESTIONARI!C37="","",TRIM(ESITI_QUESTIONARI!C37))</f>
        <v/>
      </c>
      <c r="D37" t="str">
        <f>IFERROR(UPPER(TRIM(ESITI_QUESTIONARI!U37)),"")</f>
        <v/>
      </c>
      <c r="E37" t="str">
        <f>IFERROR(UPPER(TRIM(ESITI_QUESTIONARI!Y37)),"")</f>
        <v/>
      </c>
      <c r="F37" t="str">
        <f>IFERROR(UPPER(TRIM(ESITI_QUESTIONARI!AE37)),"")</f>
        <v/>
      </c>
      <c r="G37" t="str">
        <f>IFERROR(UPPER(TRIM(ESITI_QUESTIONARI!AI37)),"")</f>
        <v/>
      </c>
      <c r="H37" s="8" t="str">
        <f>IF(C37="","",IF(ISERROR(AVERAGE(ESITI_QUESTIONARI!N37:T37,ESITI_QUESTIONARI!V37:X37,ESITI_QUESTIONARI!Z37:AD37,ESITI_QUESTIONARI!AF37:AH37,ESITI_QUESTIONARI!AJ37:AL37,ESITI_QUESTIONARI!AN37,ESITI_QUESTIONARI!AQ37)),"NON RISPONDE",AVERAGE(ESITI_QUESTIONARI!N37:T37,ESITI_QUESTIONARI!V37:X37,ESITI_QUESTIONARI!Z37:AD37,ESITI_QUESTIONARI!AF37:AH37,ESITI_QUESTIONARI!AJ37:AL37,ESITI_QUESTIONARI!AN37,ESITI_QUESTIONARI!AQ37)))</f>
        <v/>
      </c>
    </row>
    <row r="38" spans="1:8" x14ac:dyDescent="0.3">
      <c r="A38" t="str">
        <f>IF(ESITI_QUESTIONARI!A38="","",TRIM(ESITI_QUESTIONARI!A38))</f>
        <v/>
      </c>
      <c r="B38" t="str">
        <f t="shared" si="1"/>
        <v/>
      </c>
      <c r="C38" t="str">
        <f>IF(ESITI_QUESTIONARI!C38="","",TRIM(ESITI_QUESTIONARI!C38))</f>
        <v/>
      </c>
      <c r="D38" t="str">
        <f>IFERROR(UPPER(TRIM(ESITI_QUESTIONARI!U38)),"")</f>
        <v/>
      </c>
      <c r="E38" t="str">
        <f>IFERROR(UPPER(TRIM(ESITI_QUESTIONARI!Y38)),"")</f>
        <v/>
      </c>
      <c r="F38" t="str">
        <f>IFERROR(UPPER(TRIM(ESITI_QUESTIONARI!AE38)),"")</f>
        <v/>
      </c>
      <c r="G38" t="str">
        <f>IFERROR(UPPER(TRIM(ESITI_QUESTIONARI!AI38)),"")</f>
        <v/>
      </c>
      <c r="H38" s="8" t="str">
        <f>IF(C38="","",IF(ISERROR(AVERAGE(ESITI_QUESTIONARI!N38:T38,ESITI_QUESTIONARI!V38:X38,ESITI_QUESTIONARI!Z38:AD38,ESITI_QUESTIONARI!AF38:AH38,ESITI_QUESTIONARI!AJ38:AL38,ESITI_QUESTIONARI!AN38,ESITI_QUESTIONARI!AQ38)),"NON RISPONDE",AVERAGE(ESITI_QUESTIONARI!N38:T38,ESITI_QUESTIONARI!V38:X38,ESITI_QUESTIONARI!Z38:AD38,ESITI_QUESTIONARI!AF38:AH38,ESITI_QUESTIONARI!AJ38:AL38,ESITI_QUESTIONARI!AN38,ESITI_QUESTIONARI!AQ38)))</f>
        <v/>
      </c>
    </row>
    <row r="39" spans="1:8" x14ac:dyDescent="0.3">
      <c r="A39" t="str">
        <f>IF(ESITI_QUESTIONARI!A39="","",TRIM(ESITI_QUESTIONARI!A39))</f>
        <v/>
      </c>
      <c r="B39" t="str">
        <f t="shared" si="1"/>
        <v/>
      </c>
      <c r="C39" t="str">
        <f>IF(ESITI_QUESTIONARI!C39="","",TRIM(ESITI_QUESTIONARI!C39))</f>
        <v/>
      </c>
      <c r="D39" t="str">
        <f>IFERROR(UPPER(TRIM(ESITI_QUESTIONARI!U39)),"")</f>
        <v/>
      </c>
      <c r="E39" t="str">
        <f>IFERROR(UPPER(TRIM(ESITI_QUESTIONARI!Y39)),"")</f>
        <v/>
      </c>
      <c r="F39" t="str">
        <f>IFERROR(UPPER(TRIM(ESITI_QUESTIONARI!AE39)),"")</f>
        <v/>
      </c>
      <c r="G39" t="str">
        <f>IFERROR(UPPER(TRIM(ESITI_QUESTIONARI!AI39)),"")</f>
        <v/>
      </c>
      <c r="H39" s="8" t="str">
        <f>IF(C39="","",IF(ISERROR(AVERAGE(ESITI_QUESTIONARI!N39:T39,ESITI_QUESTIONARI!V39:X39,ESITI_QUESTIONARI!Z39:AD39,ESITI_QUESTIONARI!AF39:AH39,ESITI_QUESTIONARI!AJ39:AL39,ESITI_QUESTIONARI!AN39,ESITI_QUESTIONARI!AQ39)),"NON RISPONDE",AVERAGE(ESITI_QUESTIONARI!N39:T39,ESITI_QUESTIONARI!V39:X39,ESITI_QUESTIONARI!Z39:AD39,ESITI_QUESTIONARI!AF39:AH39,ESITI_QUESTIONARI!AJ39:AL39,ESITI_QUESTIONARI!AN39,ESITI_QUESTIONARI!AQ39)))</f>
        <v/>
      </c>
    </row>
    <row r="40" spans="1:8" x14ac:dyDescent="0.3">
      <c r="A40" t="str">
        <f>IF(ESITI_QUESTIONARI!A40="","",TRIM(ESITI_QUESTIONARI!A40))</f>
        <v/>
      </c>
      <c r="B40" t="str">
        <f t="shared" si="1"/>
        <v/>
      </c>
      <c r="C40" t="str">
        <f>IF(ESITI_QUESTIONARI!C40="","",TRIM(ESITI_QUESTIONARI!C40))</f>
        <v/>
      </c>
      <c r="D40" t="str">
        <f>IFERROR(UPPER(TRIM(ESITI_QUESTIONARI!U40)),"")</f>
        <v/>
      </c>
      <c r="E40" t="str">
        <f>IFERROR(UPPER(TRIM(ESITI_QUESTIONARI!Y40)),"")</f>
        <v/>
      </c>
      <c r="F40" t="str">
        <f>IFERROR(UPPER(TRIM(ESITI_QUESTIONARI!AE40)),"")</f>
        <v/>
      </c>
      <c r="G40" t="str">
        <f>IFERROR(UPPER(TRIM(ESITI_QUESTIONARI!AI40)),"")</f>
        <v/>
      </c>
      <c r="H40" s="8" t="str">
        <f>IF(C40="","",IF(ISERROR(AVERAGE(ESITI_QUESTIONARI!N40:T40,ESITI_QUESTIONARI!V40:X40,ESITI_QUESTIONARI!Z40:AD40,ESITI_QUESTIONARI!AF40:AH40,ESITI_QUESTIONARI!AJ40:AL40,ESITI_QUESTIONARI!AN40,ESITI_QUESTIONARI!AQ40)),"NON RISPONDE",AVERAGE(ESITI_QUESTIONARI!N40:T40,ESITI_QUESTIONARI!V40:X40,ESITI_QUESTIONARI!Z40:AD40,ESITI_QUESTIONARI!AF40:AH40,ESITI_QUESTIONARI!AJ40:AL40,ESITI_QUESTIONARI!AN40,ESITI_QUESTIONARI!AQ40)))</f>
        <v/>
      </c>
    </row>
    <row r="41" spans="1:8" x14ac:dyDescent="0.3">
      <c r="A41" t="str">
        <f>IF(ESITI_QUESTIONARI!A41="","",TRIM(ESITI_QUESTIONARI!A41))</f>
        <v/>
      </c>
      <c r="B41" t="str">
        <f t="shared" si="1"/>
        <v/>
      </c>
      <c r="C41" t="str">
        <f>IF(ESITI_QUESTIONARI!C41="","",TRIM(ESITI_QUESTIONARI!C41))</f>
        <v/>
      </c>
      <c r="D41" t="str">
        <f>IFERROR(UPPER(TRIM(ESITI_QUESTIONARI!U41)),"")</f>
        <v/>
      </c>
      <c r="E41" t="str">
        <f>IFERROR(UPPER(TRIM(ESITI_QUESTIONARI!Y41)),"")</f>
        <v/>
      </c>
      <c r="F41" t="str">
        <f>IFERROR(UPPER(TRIM(ESITI_QUESTIONARI!AE41)),"")</f>
        <v/>
      </c>
      <c r="G41" t="str">
        <f>IFERROR(UPPER(TRIM(ESITI_QUESTIONARI!AI41)),"")</f>
        <v/>
      </c>
      <c r="H41" s="8" t="str">
        <f>IF(C41="","",IF(ISERROR(AVERAGE(ESITI_QUESTIONARI!N41:T41,ESITI_QUESTIONARI!V41:X41,ESITI_QUESTIONARI!Z41:AD41,ESITI_QUESTIONARI!AF41:AH41,ESITI_QUESTIONARI!AJ41:AL41,ESITI_QUESTIONARI!AN41,ESITI_QUESTIONARI!AQ41)),"NON RISPONDE",AVERAGE(ESITI_QUESTIONARI!N41:T41,ESITI_QUESTIONARI!V41:X41,ESITI_QUESTIONARI!Z41:AD41,ESITI_QUESTIONARI!AF41:AH41,ESITI_QUESTIONARI!AJ41:AL41,ESITI_QUESTIONARI!AN41,ESITI_QUESTIONARI!AQ41)))</f>
        <v/>
      </c>
    </row>
    <row r="42" spans="1:8" x14ac:dyDescent="0.3">
      <c r="A42" t="str">
        <f>IF(ESITI_QUESTIONARI!A42="","",TRIM(ESITI_QUESTIONARI!A42))</f>
        <v/>
      </c>
      <c r="B42" t="str">
        <f t="shared" si="1"/>
        <v/>
      </c>
      <c r="C42" t="str">
        <f>IF(ESITI_QUESTIONARI!C42="","",TRIM(ESITI_QUESTIONARI!C42))</f>
        <v/>
      </c>
      <c r="D42" t="str">
        <f>IFERROR(UPPER(TRIM(ESITI_QUESTIONARI!U42)),"")</f>
        <v/>
      </c>
      <c r="E42" t="str">
        <f>IFERROR(UPPER(TRIM(ESITI_QUESTIONARI!Y42)),"")</f>
        <v/>
      </c>
      <c r="F42" t="str">
        <f>IFERROR(UPPER(TRIM(ESITI_QUESTIONARI!AE42)),"")</f>
        <v/>
      </c>
      <c r="G42" t="str">
        <f>IFERROR(UPPER(TRIM(ESITI_QUESTIONARI!AI42)),"")</f>
        <v/>
      </c>
      <c r="H42" s="8" t="str">
        <f>IF(C42="","",IF(ISERROR(AVERAGE(ESITI_QUESTIONARI!N42:T42,ESITI_QUESTIONARI!V42:X42,ESITI_QUESTIONARI!Z42:AD42,ESITI_QUESTIONARI!AF42:AH42,ESITI_QUESTIONARI!AJ42:AL42,ESITI_QUESTIONARI!AN42,ESITI_QUESTIONARI!AQ42)),"NON RISPONDE",AVERAGE(ESITI_QUESTIONARI!N42:T42,ESITI_QUESTIONARI!V42:X42,ESITI_QUESTIONARI!Z42:AD42,ESITI_QUESTIONARI!AF42:AH42,ESITI_QUESTIONARI!AJ42:AL42,ESITI_QUESTIONARI!AN42,ESITI_QUESTIONARI!AQ42)))</f>
        <v/>
      </c>
    </row>
    <row r="43" spans="1:8" x14ac:dyDescent="0.3">
      <c r="A43" t="str">
        <f>IF(ESITI_QUESTIONARI!A43="","",TRIM(ESITI_QUESTIONARI!A43))</f>
        <v/>
      </c>
      <c r="B43" t="str">
        <f t="shared" si="1"/>
        <v/>
      </c>
      <c r="C43" t="str">
        <f>IF(ESITI_QUESTIONARI!C43="","",TRIM(ESITI_QUESTIONARI!C43))</f>
        <v/>
      </c>
      <c r="D43" t="str">
        <f>IFERROR(UPPER(TRIM(ESITI_QUESTIONARI!U43)),"")</f>
        <v/>
      </c>
      <c r="E43" t="str">
        <f>IFERROR(UPPER(TRIM(ESITI_QUESTIONARI!Y43)),"")</f>
        <v/>
      </c>
      <c r="F43" t="str">
        <f>IFERROR(UPPER(TRIM(ESITI_QUESTIONARI!AE43)),"")</f>
        <v/>
      </c>
      <c r="G43" t="str">
        <f>IFERROR(UPPER(TRIM(ESITI_QUESTIONARI!AI43)),"")</f>
        <v/>
      </c>
      <c r="H43" s="8" t="str">
        <f>IF(C43="","",IF(ISERROR(AVERAGE(ESITI_QUESTIONARI!N43:T43,ESITI_QUESTIONARI!V43:X43,ESITI_QUESTIONARI!Z43:AD43,ESITI_QUESTIONARI!AF43:AH43,ESITI_QUESTIONARI!AJ43:AL43,ESITI_QUESTIONARI!AN43,ESITI_QUESTIONARI!AQ43)),"NON RISPONDE",AVERAGE(ESITI_QUESTIONARI!N43:T43,ESITI_QUESTIONARI!V43:X43,ESITI_QUESTIONARI!Z43:AD43,ESITI_QUESTIONARI!AF43:AH43,ESITI_QUESTIONARI!AJ43:AL43,ESITI_QUESTIONARI!AN43,ESITI_QUESTIONARI!AQ43)))</f>
        <v/>
      </c>
    </row>
    <row r="44" spans="1:8" x14ac:dyDescent="0.3">
      <c r="A44" t="str">
        <f>IF(ESITI_QUESTIONARI!A44="","",TRIM(ESITI_QUESTIONARI!A44))</f>
        <v/>
      </c>
      <c r="B44" t="str">
        <f t="shared" si="1"/>
        <v/>
      </c>
      <c r="C44" t="str">
        <f>IF(ESITI_QUESTIONARI!C44="","",TRIM(ESITI_QUESTIONARI!C44))</f>
        <v/>
      </c>
      <c r="D44" t="str">
        <f>IFERROR(UPPER(TRIM(ESITI_QUESTIONARI!U44)),"")</f>
        <v/>
      </c>
      <c r="E44" t="str">
        <f>IFERROR(UPPER(TRIM(ESITI_QUESTIONARI!Y44)),"")</f>
        <v/>
      </c>
      <c r="F44" t="str">
        <f>IFERROR(UPPER(TRIM(ESITI_QUESTIONARI!AE44)),"")</f>
        <v/>
      </c>
      <c r="G44" t="str">
        <f>IFERROR(UPPER(TRIM(ESITI_QUESTIONARI!AI44)),"")</f>
        <v/>
      </c>
      <c r="H44" s="8" t="str">
        <f>IF(C44="","",IF(ISERROR(AVERAGE(ESITI_QUESTIONARI!N44:T44,ESITI_QUESTIONARI!V44:X44,ESITI_QUESTIONARI!Z44:AD44,ESITI_QUESTIONARI!AF44:AH44,ESITI_QUESTIONARI!AJ44:AL44,ESITI_QUESTIONARI!AN44,ESITI_QUESTIONARI!AQ44)),"NON RISPONDE",AVERAGE(ESITI_QUESTIONARI!N44:T44,ESITI_QUESTIONARI!V44:X44,ESITI_QUESTIONARI!Z44:AD44,ESITI_QUESTIONARI!AF44:AH44,ESITI_QUESTIONARI!AJ44:AL44,ESITI_QUESTIONARI!AN44,ESITI_QUESTIONARI!AQ44)))</f>
        <v/>
      </c>
    </row>
    <row r="45" spans="1:8" x14ac:dyDescent="0.3">
      <c r="A45" t="str">
        <f>IF(ESITI_QUESTIONARI!A45="","",TRIM(ESITI_QUESTIONARI!A45))</f>
        <v/>
      </c>
      <c r="B45" t="str">
        <f t="shared" si="1"/>
        <v/>
      </c>
      <c r="C45" t="str">
        <f>IF(ESITI_QUESTIONARI!C45="","",TRIM(ESITI_QUESTIONARI!C45))</f>
        <v/>
      </c>
      <c r="D45" t="str">
        <f>IFERROR(UPPER(TRIM(ESITI_QUESTIONARI!U45)),"")</f>
        <v/>
      </c>
      <c r="E45" t="str">
        <f>IFERROR(UPPER(TRIM(ESITI_QUESTIONARI!Y45)),"")</f>
        <v/>
      </c>
      <c r="F45" t="str">
        <f>IFERROR(UPPER(TRIM(ESITI_QUESTIONARI!AE45)),"")</f>
        <v/>
      </c>
      <c r="G45" t="str">
        <f>IFERROR(UPPER(TRIM(ESITI_QUESTIONARI!AI45)),"")</f>
        <v/>
      </c>
      <c r="H45" s="8" t="str">
        <f>IF(C45="","",IF(ISERROR(AVERAGE(ESITI_QUESTIONARI!N45:T45,ESITI_QUESTIONARI!V45:X45,ESITI_QUESTIONARI!Z45:AD45,ESITI_QUESTIONARI!AF45:AH45,ESITI_QUESTIONARI!AJ45:AL45,ESITI_QUESTIONARI!AN45,ESITI_QUESTIONARI!AQ45)),"NON RISPONDE",AVERAGE(ESITI_QUESTIONARI!N45:T45,ESITI_QUESTIONARI!V45:X45,ESITI_QUESTIONARI!Z45:AD45,ESITI_QUESTIONARI!AF45:AH45,ESITI_QUESTIONARI!AJ45:AL45,ESITI_QUESTIONARI!AN45,ESITI_QUESTIONARI!AQ45)))</f>
        <v/>
      </c>
    </row>
    <row r="46" spans="1:8" x14ac:dyDescent="0.3">
      <c r="A46" t="str">
        <f>IF(ESITI_QUESTIONARI!A46="","",TRIM(ESITI_QUESTIONARI!A46))</f>
        <v/>
      </c>
      <c r="B46" t="str">
        <f t="shared" si="1"/>
        <v/>
      </c>
      <c r="C46" t="str">
        <f>IF(ESITI_QUESTIONARI!C46="","",TRIM(ESITI_QUESTIONARI!C46))</f>
        <v/>
      </c>
      <c r="D46" t="str">
        <f>IFERROR(UPPER(TRIM(ESITI_QUESTIONARI!U46)),"")</f>
        <v/>
      </c>
      <c r="E46" t="str">
        <f>IFERROR(UPPER(TRIM(ESITI_QUESTIONARI!Y46)),"")</f>
        <v/>
      </c>
      <c r="F46" t="str">
        <f>IFERROR(UPPER(TRIM(ESITI_QUESTIONARI!AE46)),"")</f>
        <v/>
      </c>
      <c r="G46" t="str">
        <f>IFERROR(UPPER(TRIM(ESITI_QUESTIONARI!AI46)),"")</f>
        <v/>
      </c>
      <c r="H46" s="8" t="str">
        <f>IF(C46="","",IF(ISERROR(AVERAGE(ESITI_QUESTIONARI!N46:T46,ESITI_QUESTIONARI!V46:X46,ESITI_QUESTIONARI!Z46:AD46,ESITI_QUESTIONARI!AF46:AH46,ESITI_QUESTIONARI!AJ46:AL46,ESITI_QUESTIONARI!AN46,ESITI_QUESTIONARI!AQ46)),"NON RISPONDE",AVERAGE(ESITI_QUESTIONARI!N46:T46,ESITI_QUESTIONARI!V46:X46,ESITI_QUESTIONARI!Z46:AD46,ESITI_QUESTIONARI!AF46:AH46,ESITI_QUESTIONARI!AJ46:AL46,ESITI_QUESTIONARI!AN46,ESITI_QUESTIONARI!AQ46)))</f>
        <v/>
      </c>
    </row>
    <row r="47" spans="1:8" x14ac:dyDescent="0.3">
      <c r="A47" t="str">
        <f>IF(ESITI_QUESTIONARI!A47="","",TRIM(ESITI_QUESTIONARI!A47))</f>
        <v/>
      </c>
      <c r="B47" t="str">
        <f t="shared" si="1"/>
        <v/>
      </c>
      <c r="C47" t="str">
        <f>IF(ESITI_QUESTIONARI!C47="","",TRIM(ESITI_QUESTIONARI!C47))</f>
        <v/>
      </c>
      <c r="D47" t="str">
        <f>IFERROR(UPPER(TRIM(ESITI_QUESTIONARI!U47)),"")</f>
        <v/>
      </c>
      <c r="E47" t="str">
        <f>IFERROR(UPPER(TRIM(ESITI_QUESTIONARI!Y47)),"")</f>
        <v/>
      </c>
      <c r="F47" t="str">
        <f>IFERROR(UPPER(TRIM(ESITI_QUESTIONARI!AE47)),"")</f>
        <v/>
      </c>
      <c r="G47" t="str">
        <f>IFERROR(UPPER(TRIM(ESITI_QUESTIONARI!AI47)),"")</f>
        <v/>
      </c>
      <c r="H47" s="8" t="str">
        <f>IF(C47="","",IF(ISERROR(AVERAGE(ESITI_QUESTIONARI!N47:T47,ESITI_QUESTIONARI!V47:X47,ESITI_QUESTIONARI!Z47:AD47,ESITI_QUESTIONARI!AF47:AH47,ESITI_QUESTIONARI!AJ47:AL47,ESITI_QUESTIONARI!AN47,ESITI_QUESTIONARI!AQ47)),"NON RISPONDE",AVERAGE(ESITI_QUESTIONARI!N47:T47,ESITI_QUESTIONARI!V47:X47,ESITI_QUESTIONARI!Z47:AD47,ESITI_QUESTIONARI!AF47:AH47,ESITI_QUESTIONARI!AJ47:AL47,ESITI_QUESTIONARI!AN47,ESITI_QUESTIONARI!AQ47)))</f>
        <v/>
      </c>
    </row>
    <row r="48" spans="1:8" x14ac:dyDescent="0.3">
      <c r="A48" t="str">
        <f>IF(ESITI_QUESTIONARI!A48="","",TRIM(ESITI_QUESTIONARI!A48))</f>
        <v/>
      </c>
      <c r="B48" t="str">
        <f t="shared" si="1"/>
        <v/>
      </c>
      <c r="C48" t="str">
        <f>IF(ESITI_QUESTIONARI!C48="","",TRIM(ESITI_QUESTIONARI!C48))</f>
        <v/>
      </c>
      <c r="D48" t="str">
        <f>IFERROR(UPPER(TRIM(ESITI_QUESTIONARI!U48)),"")</f>
        <v/>
      </c>
      <c r="E48" t="str">
        <f>IFERROR(UPPER(TRIM(ESITI_QUESTIONARI!Y48)),"")</f>
        <v/>
      </c>
      <c r="F48" t="str">
        <f>IFERROR(UPPER(TRIM(ESITI_QUESTIONARI!AE48)),"")</f>
        <v/>
      </c>
      <c r="G48" t="str">
        <f>IFERROR(UPPER(TRIM(ESITI_QUESTIONARI!AI48)),"")</f>
        <v/>
      </c>
      <c r="H48" s="8" t="str">
        <f>IF(C48="","",IF(ISERROR(AVERAGE(ESITI_QUESTIONARI!N48:T48,ESITI_QUESTIONARI!V48:X48,ESITI_QUESTIONARI!Z48:AD48,ESITI_QUESTIONARI!AF48:AH48,ESITI_QUESTIONARI!AJ48:AL48,ESITI_QUESTIONARI!AN48,ESITI_QUESTIONARI!AQ48)),"NON RISPONDE",AVERAGE(ESITI_QUESTIONARI!N48:T48,ESITI_QUESTIONARI!V48:X48,ESITI_QUESTIONARI!Z48:AD48,ESITI_QUESTIONARI!AF48:AH48,ESITI_QUESTIONARI!AJ48:AL48,ESITI_QUESTIONARI!AN48,ESITI_QUESTIONARI!AQ48)))</f>
        <v/>
      </c>
    </row>
    <row r="49" spans="1:8" x14ac:dyDescent="0.3">
      <c r="A49" t="str">
        <f>IF(ESITI_QUESTIONARI!A49="","",TRIM(ESITI_QUESTIONARI!A49))</f>
        <v/>
      </c>
      <c r="B49" t="str">
        <f t="shared" si="1"/>
        <v/>
      </c>
      <c r="C49" t="str">
        <f>IF(ESITI_QUESTIONARI!C49="","",TRIM(ESITI_QUESTIONARI!C49))</f>
        <v/>
      </c>
      <c r="D49" t="str">
        <f>IFERROR(UPPER(TRIM(ESITI_QUESTIONARI!U49)),"")</f>
        <v/>
      </c>
      <c r="E49" t="str">
        <f>IFERROR(UPPER(TRIM(ESITI_QUESTIONARI!Y49)),"")</f>
        <v/>
      </c>
      <c r="F49" t="str">
        <f>IFERROR(UPPER(TRIM(ESITI_QUESTIONARI!AE49)),"")</f>
        <v/>
      </c>
      <c r="G49" t="str">
        <f>IFERROR(UPPER(TRIM(ESITI_QUESTIONARI!AI49)),"")</f>
        <v/>
      </c>
      <c r="H49" s="8" t="str">
        <f>IF(C49="","",IF(ISERROR(AVERAGE(ESITI_QUESTIONARI!N49:T49,ESITI_QUESTIONARI!V49:X49,ESITI_QUESTIONARI!Z49:AD49,ESITI_QUESTIONARI!AF49:AH49,ESITI_QUESTIONARI!AJ49:AL49,ESITI_QUESTIONARI!AN49,ESITI_QUESTIONARI!AQ49)),"NON RISPONDE",AVERAGE(ESITI_QUESTIONARI!N49:T49,ESITI_QUESTIONARI!V49:X49,ESITI_QUESTIONARI!Z49:AD49,ESITI_QUESTIONARI!AF49:AH49,ESITI_QUESTIONARI!AJ49:AL49,ESITI_QUESTIONARI!AN49,ESITI_QUESTIONARI!AQ49)))</f>
        <v/>
      </c>
    </row>
    <row r="50" spans="1:8" x14ac:dyDescent="0.3">
      <c r="A50" t="str">
        <f>IF(ESITI_QUESTIONARI!A50="","",TRIM(ESITI_QUESTIONARI!A50))</f>
        <v/>
      </c>
      <c r="B50" t="str">
        <f t="shared" si="1"/>
        <v/>
      </c>
      <c r="C50" t="str">
        <f>IF(ESITI_QUESTIONARI!C50="","",TRIM(ESITI_QUESTIONARI!C50))</f>
        <v/>
      </c>
      <c r="D50" t="str">
        <f>IFERROR(UPPER(TRIM(ESITI_QUESTIONARI!U50)),"")</f>
        <v/>
      </c>
      <c r="E50" t="str">
        <f>IFERROR(UPPER(TRIM(ESITI_QUESTIONARI!Y50)),"")</f>
        <v/>
      </c>
      <c r="F50" t="str">
        <f>IFERROR(UPPER(TRIM(ESITI_QUESTIONARI!AE50)),"")</f>
        <v/>
      </c>
      <c r="G50" t="str">
        <f>IFERROR(UPPER(TRIM(ESITI_QUESTIONARI!AI50)),"")</f>
        <v/>
      </c>
      <c r="H50" s="8" t="str">
        <f>IF(C50="","",IF(ISERROR(AVERAGE(ESITI_QUESTIONARI!N50:T50,ESITI_QUESTIONARI!V50:X50,ESITI_QUESTIONARI!Z50:AD50,ESITI_QUESTIONARI!AF50:AH50,ESITI_QUESTIONARI!AJ50:AL50,ESITI_QUESTIONARI!AN50,ESITI_QUESTIONARI!AQ50)),"NON RISPONDE",AVERAGE(ESITI_QUESTIONARI!N50:T50,ESITI_QUESTIONARI!V50:X50,ESITI_QUESTIONARI!Z50:AD50,ESITI_QUESTIONARI!AF50:AH50,ESITI_QUESTIONARI!AJ50:AL50,ESITI_QUESTIONARI!AN50,ESITI_QUESTIONARI!AQ50)))</f>
        <v/>
      </c>
    </row>
    <row r="51" spans="1:8" x14ac:dyDescent="0.3">
      <c r="A51" t="str">
        <f>IF(ESITI_QUESTIONARI!A51="","",TRIM(ESITI_QUESTIONARI!A51))</f>
        <v/>
      </c>
      <c r="B51" t="str">
        <f t="shared" si="1"/>
        <v/>
      </c>
      <c r="C51" t="str">
        <f>IF(ESITI_QUESTIONARI!C51="","",TRIM(ESITI_QUESTIONARI!C51))</f>
        <v/>
      </c>
      <c r="D51" t="str">
        <f>IFERROR(UPPER(TRIM(ESITI_QUESTIONARI!U51)),"")</f>
        <v/>
      </c>
      <c r="E51" t="str">
        <f>IFERROR(UPPER(TRIM(ESITI_QUESTIONARI!Y51)),"")</f>
        <v/>
      </c>
      <c r="F51" t="str">
        <f>IFERROR(UPPER(TRIM(ESITI_QUESTIONARI!AE51)),"")</f>
        <v/>
      </c>
      <c r="G51" t="str">
        <f>IFERROR(UPPER(TRIM(ESITI_QUESTIONARI!AI51)),"")</f>
        <v/>
      </c>
      <c r="H51" s="8" t="str">
        <f>IF(C51="","",IF(ISERROR(AVERAGE(ESITI_QUESTIONARI!N51:T51,ESITI_QUESTIONARI!V51:X51,ESITI_QUESTIONARI!Z51:AD51,ESITI_QUESTIONARI!AF51:AH51,ESITI_QUESTIONARI!AJ51:AL51,ESITI_QUESTIONARI!AN51,ESITI_QUESTIONARI!AQ51)),"NON RISPONDE",AVERAGE(ESITI_QUESTIONARI!N51:T51,ESITI_QUESTIONARI!V51:X51,ESITI_QUESTIONARI!Z51:AD51,ESITI_QUESTIONARI!AF51:AH51,ESITI_QUESTIONARI!AJ51:AL51,ESITI_QUESTIONARI!AN51,ESITI_QUESTIONARI!AQ51)))</f>
        <v/>
      </c>
    </row>
    <row r="52" spans="1:8" x14ac:dyDescent="0.3">
      <c r="A52" t="str">
        <f>IF(ESITI_QUESTIONARI!A52="","",TRIM(ESITI_QUESTIONARI!A52))</f>
        <v/>
      </c>
      <c r="B52" t="str">
        <f t="shared" si="1"/>
        <v/>
      </c>
      <c r="C52" t="str">
        <f>IF(ESITI_QUESTIONARI!C52="","",TRIM(ESITI_QUESTIONARI!C52))</f>
        <v/>
      </c>
      <c r="D52" t="str">
        <f>IFERROR(UPPER(TRIM(ESITI_QUESTIONARI!U52)),"")</f>
        <v/>
      </c>
      <c r="E52" t="str">
        <f>IFERROR(UPPER(TRIM(ESITI_QUESTIONARI!Y52)),"")</f>
        <v/>
      </c>
      <c r="F52" t="str">
        <f>IFERROR(UPPER(TRIM(ESITI_QUESTIONARI!AE52)),"")</f>
        <v/>
      </c>
      <c r="G52" t="str">
        <f>IFERROR(UPPER(TRIM(ESITI_QUESTIONARI!AI52)),"")</f>
        <v/>
      </c>
      <c r="H52" s="8" t="str">
        <f>IF(C52="","",IF(ISERROR(AVERAGE(ESITI_QUESTIONARI!N52:T52,ESITI_QUESTIONARI!V52:X52,ESITI_QUESTIONARI!Z52:AD52,ESITI_QUESTIONARI!AF52:AH52,ESITI_QUESTIONARI!AJ52:AL52,ESITI_QUESTIONARI!AN52,ESITI_QUESTIONARI!AQ52)),"NON RISPONDE",AVERAGE(ESITI_QUESTIONARI!N52:T52,ESITI_QUESTIONARI!V52:X52,ESITI_QUESTIONARI!Z52:AD52,ESITI_QUESTIONARI!AF52:AH52,ESITI_QUESTIONARI!AJ52:AL52,ESITI_QUESTIONARI!AN52,ESITI_QUESTIONARI!AQ52)))</f>
        <v/>
      </c>
    </row>
    <row r="53" spans="1:8" x14ac:dyDescent="0.3">
      <c r="A53" t="str">
        <f>IF(ESITI_QUESTIONARI!A53="","",TRIM(ESITI_QUESTIONARI!A53))</f>
        <v/>
      </c>
      <c r="B53" t="str">
        <f t="shared" si="1"/>
        <v/>
      </c>
      <c r="C53" t="str">
        <f>IF(ESITI_QUESTIONARI!C53="","",TRIM(ESITI_QUESTIONARI!C53))</f>
        <v/>
      </c>
      <c r="D53" t="str">
        <f>IFERROR(UPPER(TRIM(ESITI_QUESTIONARI!U53)),"")</f>
        <v/>
      </c>
      <c r="E53" t="str">
        <f>IFERROR(UPPER(TRIM(ESITI_QUESTIONARI!Y53)),"")</f>
        <v/>
      </c>
      <c r="F53" t="str">
        <f>IFERROR(UPPER(TRIM(ESITI_QUESTIONARI!AE53)),"")</f>
        <v/>
      </c>
      <c r="G53" t="str">
        <f>IFERROR(UPPER(TRIM(ESITI_QUESTIONARI!AI53)),"")</f>
        <v/>
      </c>
      <c r="H53" s="8" t="str">
        <f>IF(C53="","",IF(ISERROR(AVERAGE(ESITI_QUESTIONARI!N53:T53,ESITI_QUESTIONARI!V53:X53,ESITI_QUESTIONARI!Z53:AD53,ESITI_QUESTIONARI!AF53:AH53,ESITI_QUESTIONARI!AJ53:AL53,ESITI_QUESTIONARI!AN53,ESITI_QUESTIONARI!AQ53)),"NON RISPONDE",AVERAGE(ESITI_QUESTIONARI!N53:T53,ESITI_QUESTIONARI!V53:X53,ESITI_QUESTIONARI!Z53:AD53,ESITI_QUESTIONARI!AF53:AH53,ESITI_QUESTIONARI!AJ53:AL53,ESITI_QUESTIONARI!AN53,ESITI_QUESTIONARI!AQ53)))</f>
        <v/>
      </c>
    </row>
    <row r="54" spans="1:8" x14ac:dyDescent="0.3">
      <c r="A54" t="str">
        <f>IF(ESITI_QUESTIONARI!A54="","",TRIM(ESITI_QUESTIONARI!A54))</f>
        <v/>
      </c>
      <c r="B54" t="str">
        <f t="shared" si="1"/>
        <v/>
      </c>
      <c r="C54" t="str">
        <f>IF(ESITI_QUESTIONARI!C54="","",TRIM(ESITI_QUESTIONARI!C54))</f>
        <v/>
      </c>
      <c r="D54" t="str">
        <f>IFERROR(UPPER(TRIM(ESITI_QUESTIONARI!U54)),"")</f>
        <v/>
      </c>
      <c r="E54" t="str">
        <f>IFERROR(UPPER(TRIM(ESITI_QUESTIONARI!Y54)),"")</f>
        <v/>
      </c>
      <c r="F54" t="str">
        <f>IFERROR(UPPER(TRIM(ESITI_QUESTIONARI!AE54)),"")</f>
        <v/>
      </c>
      <c r="G54" t="str">
        <f>IFERROR(UPPER(TRIM(ESITI_QUESTIONARI!AI54)),"")</f>
        <v/>
      </c>
      <c r="H54" s="8" t="str">
        <f>IF(C54="","",IF(ISERROR(AVERAGE(ESITI_QUESTIONARI!N54:T54,ESITI_QUESTIONARI!V54:X54,ESITI_QUESTIONARI!Z54:AD54,ESITI_QUESTIONARI!AF54:AH54,ESITI_QUESTIONARI!AJ54:AL54,ESITI_QUESTIONARI!AN54,ESITI_QUESTIONARI!AQ54)),"NON RISPONDE",AVERAGE(ESITI_QUESTIONARI!N54:T54,ESITI_QUESTIONARI!V54:X54,ESITI_QUESTIONARI!Z54:AD54,ESITI_QUESTIONARI!AF54:AH54,ESITI_QUESTIONARI!AJ54:AL54,ESITI_QUESTIONARI!AN54,ESITI_QUESTIONARI!AQ54)))</f>
        <v/>
      </c>
    </row>
    <row r="55" spans="1:8" x14ac:dyDescent="0.3">
      <c r="A55" t="str">
        <f>IF(ESITI_QUESTIONARI!A55="","",TRIM(ESITI_QUESTIONARI!A55))</f>
        <v/>
      </c>
      <c r="B55" t="str">
        <f t="shared" si="1"/>
        <v/>
      </c>
      <c r="C55" t="str">
        <f>IF(ESITI_QUESTIONARI!C55="","",TRIM(ESITI_QUESTIONARI!C55))</f>
        <v/>
      </c>
      <c r="D55" t="str">
        <f>IFERROR(UPPER(TRIM(ESITI_QUESTIONARI!U55)),"")</f>
        <v/>
      </c>
      <c r="E55" t="str">
        <f>IFERROR(UPPER(TRIM(ESITI_QUESTIONARI!Y55)),"")</f>
        <v/>
      </c>
      <c r="F55" t="str">
        <f>IFERROR(UPPER(TRIM(ESITI_QUESTIONARI!AE55)),"")</f>
        <v/>
      </c>
      <c r="G55" t="str">
        <f>IFERROR(UPPER(TRIM(ESITI_QUESTIONARI!AI55)),"")</f>
        <v/>
      </c>
      <c r="H55" s="8" t="str">
        <f>IF(C55="","",IF(ISERROR(AVERAGE(ESITI_QUESTIONARI!N55:T55,ESITI_QUESTIONARI!V55:X55,ESITI_QUESTIONARI!Z55:AD55,ESITI_QUESTIONARI!AF55:AH55,ESITI_QUESTIONARI!AJ55:AL55,ESITI_QUESTIONARI!AN55,ESITI_QUESTIONARI!AQ55)),"NON RISPONDE",AVERAGE(ESITI_QUESTIONARI!N55:T55,ESITI_QUESTIONARI!V55:X55,ESITI_QUESTIONARI!Z55:AD55,ESITI_QUESTIONARI!AF55:AH55,ESITI_QUESTIONARI!AJ55:AL55,ESITI_QUESTIONARI!AN55,ESITI_QUESTIONARI!AQ55)))</f>
        <v/>
      </c>
    </row>
    <row r="56" spans="1:8" x14ac:dyDescent="0.3">
      <c r="A56" t="str">
        <f>IF(ESITI_QUESTIONARI!A56="","",TRIM(ESITI_QUESTIONARI!A56))</f>
        <v/>
      </c>
      <c r="B56" t="str">
        <f t="shared" si="1"/>
        <v/>
      </c>
      <c r="C56" t="str">
        <f>IF(ESITI_QUESTIONARI!C56="","",TRIM(ESITI_QUESTIONARI!C56))</f>
        <v/>
      </c>
      <c r="D56" t="str">
        <f>IFERROR(UPPER(TRIM(ESITI_QUESTIONARI!U56)),"")</f>
        <v/>
      </c>
      <c r="E56" t="str">
        <f>IFERROR(UPPER(TRIM(ESITI_QUESTIONARI!Y56)),"")</f>
        <v/>
      </c>
      <c r="F56" t="str">
        <f>IFERROR(UPPER(TRIM(ESITI_QUESTIONARI!AE56)),"")</f>
        <v/>
      </c>
      <c r="G56" t="str">
        <f>IFERROR(UPPER(TRIM(ESITI_QUESTIONARI!AI56)),"")</f>
        <v/>
      </c>
      <c r="H56" s="8" t="str">
        <f>IF(C56="","",IF(ISERROR(AVERAGE(ESITI_QUESTIONARI!N56:T56,ESITI_QUESTIONARI!V56:X56,ESITI_QUESTIONARI!Z56:AD56,ESITI_QUESTIONARI!AF56:AH56,ESITI_QUESTIONARI!AJ56:AL56,ESITI_QUESTIONARI!AN56,ESITI_QUESTIONARI!AQ56)),"NON RISPONDE",AVERAGE(ESITI_QUESTIONARI!N56:T56,ESITI_QUESTIONARI!V56:X56,ESITI_QUESTIONARI!Z56:AD56,ESITI_QUESTIONARI!AF56:AH56,ESITI_QUESTIONARI!AJ56:AL56,ESITI_QUESTIONARI!AN56,ESITI_QUESTIONARI!AQ56)))</f>
        <v/>
      </c>
    </row>
    <row r="57" spans="1:8" x14ac:dyDescent="0.3">
      <c r="A57" t="str">
        <f>IF(ESITI_QUESTIONARI!A57="","",TRIM(ESITI_QUESTIONARI!A57))</f>
        <v/>
      </c>
      <c r="B57" t="str">
        <f t="shared" si="1"/>
        <v/>
      </c>
      <c r="C57" t="str">
        <f>IF(ESITI_QUESTIONARI!C57="","",TRIM(ESITI_QUESTIONARI!C57))</f>
        <v/>
      </c>
      <c r="D57" t="str">
        <f>IFERROR(UPPER(TRIM(ESITI_QUESTIONARI!U57)),"")</f>
        <v/>
      </c>
      <c r="E57" t="str">
        <f>IFERROR(UPPER(TRIM(ESITI_QUESTIONARI!Y57)),"")</f>
        <v/>
      </c>
      <c r="F57" t="str">
        <f>IFERROR(UPPER(TRIM(ESITI_QUESTIONARI!AE57)),"")</f>
        <v/>
      </c>
      <c r="G57" t="str">
        <f>IFERROR(UPPER(TRIM(ESITI_QUESTIONARI!AI57)),"")</f>
        <v/>
      </c>
      <c r="H57" s="8" t="str">
        <f>IF(C57="","",IF(ISERROR(AVERAGE(ESITI_QUESTIONARI!N57:T57,ESITI_QUESTIONARI!V57:X57,ESITI_QUESTIONARI!Z57:AD57,ESITI_QUESTIONARI!AF57:AH57,ESITI_QUESTIONARI!AJ57:AL57,ESITI_QUESTIONARI!AN57,ESITI_QUESTIONARI!AQ57)),"NON RISPONDE",AVERAGE(ESITI_QUESTIONARI!N57:T57,ESITI_QUESTIONARI!V57:X57,ESITI_QUESTIONARI!Z57:AD57,ESITI_QUESTIONARI!AF57:AH57,ESITI_QUESTIONARI!AJ57:AL57,ESITI_QUESTIONARI!AN57,ESITI_QUESTIONARI!AQ57)))</f>
        <v/>
      </c>
    </row>
    <row r="58" spans="1:8" x14ac:dyDescent="0.3">
      <c r="A58" t="str">
        <f>IF(ESITI_QUESTIONARI!A58="","",TRIM(ESITI_QUESTIONARI!A58))</f>
        <v/>
      </c>
      <c r="B58" t="str">
        <f t="shared" si="1"/>
        <v/>
      </c>
      <c r="C58" t="str">
        <f>IF(ESITI_QUESTIONARI!C58="","",TRIM(ESITI_QUESTIONARI!C58))</f>
        <v/>
      </c>
      <c r="D58" t="str">
        <f>IFERROR(UPPER(TRIM(ESITI_QUESTIONARI!U58)),"")</f>
        <v/>
      </c>
      <c r="E58" t="str">
        <f>IFERROR(UPPER(TRIM(ESITI_QUESTIONARI!Y58)),"")</f>
        <v/>
      </c>
      <c r="F58" t="str">
        <f>IFERROR(UPPER(TRIM(ESITI_QUESTIONARI!AE58)),"")</f>
        <v/>
      </c>
      <c r="G58" t="str">
        <f>IFERROR(UPPER(TRIM(ESITI_QUESTIONARI!AI58)),"")</f>
        <v/>
      </c>
      <c r="H58" s="8" t="str">
        <f>IF(C58="","",IF(ISERROR(AVERAGE(ESITI_QUESTIONARI!N58:T58,ESITI_QUESTIONARI!V58:X58,ESITI_QUESTIONARI!Z58:AD58,ESITI_QUESTIONARI!AF58:AH58,ESITI_QUESTIONARI!AJ58:AL58,ESITI_QUESTIONARI!AN58,ESITI_QUESTIONARI!AQ58)),"NON RISPONDE",AVERAGE(ESITI_QUESTIONARI!N58:T58,ESITI_QUESTIONARI!V58:X58,ESITI_QUESTIONARI!Z58:AD58,ESITI_QUESTIONARI!AF58:AH58,ESITI_QUESTIONARI!AJ58:AL58,ESITI_QUESTIONARI!AN58,ESITI_QUESTIONARI!AQ58)))</f>
        <v/>
      </c>
    </row>
    <row r="59" spans="1:8" x14ac:dyDescent="0.3">
      <c r="A59" t="str">
        <f>IF(ESITI_QUESTIONARI!A59="","",TRIM(ESITI_QUESTIONARI!A59))</f>
        <v/>
      </c>
      <c r="B59" t="str">
        <f t="shared" si="1"/>
        <v/>
      </c>
      <c r="C59" t="str">
        <f>IF(ESITI_QUESTIONARI!C59="","",TRIM(ESITI_QUESTIONARI!C59))</f>
        <v/>
      </c>
      <c r="D59" t="str">
        <f>IFERROR(UPPER(TRIM(ESITI_QUESTIONARI!U59)),"")</f>
        <v/>
      </c>
      <c r="E59" t="str">
        <f>IFERROR(UPPER(TRIM(ESITI_QUESTIONARI!Y59)),"")</f>
        <v/>
      </c>
      <c r="F59" t="str">
        <f>IFERROR(UPPER(TRIM(ESITI_QUESTIONARI!AE59)),"")</f>
        <v/>
      </c>
      <c r="G59" t="str">
        <f>IFERROR(UPPER(TRIM(ESITI_QUESTIONARI!AI59)),"")</f>
        <v/>
      </c>
      <c r="H59" s="8" t="str">
        <f>IF(C59="","",IF(ISERROR(AVERAGE(ESITI_QUESTIONARI!N59:T59,ESITI_QUESTIONARI!V59:X59,ESITI_QUESTIONARI!Z59:AD59,ESITI_QUESTIONARI!AF59:AH59,ESITI_QUESTIONARI!AJ59:AL59,ESITI_QUESTIONARI!AN59,ESITI_QUESTIONARI!AQ59)),"NON RISPONDE",AVERAGE(ESITI_QUESTIONARI!N59:T59,ESITI_QUESTIONARI!V59:X59,ESITI_QUESTIONARI!Z59:AD59,ESITI_QUESTIONARI!AF59:AH59,ESITI_QUESTIONARI!AJ59:AL59,ESITI_QUESTIONARI!AN59,ESITI_QUESTIONARI!AQ59)))</f>
        <v/>
      </c>
    </row>
    <row r="60" spans="1:8" x14ac:dyDescent="0.3">
      <c r="A60" t="str">
        <f>IF(ESITI_QUESTIONARI!A60="","",TRIM(ESITI_QUESTIONARI!A60))</f>
        <v/>
      </c>
      <c r="B60" t="str">
        <f t="shared" si="1"/>
        <v/>
      </c>
      <c r="C60" t="str">
        <f>IF(ESITI_QUESTIONARI!C60="","",TRIM(ESITI_QUESTIONARI!C60))</f>
        <v/>
      </c>
      <c r="D60" t="str">
        <f>IFERROR(UPPER(TRIM(ESITI_QUESTIONARI!U60)),"")</f>
        <v/>
      </c>
      <c r="E60" t="str">
        <f>IFERROR(UPPER(TRIM(ESITI_QUESTIONARI!Y60)),"")</f>
        <v/>
      </c>
      <c r="F60" t="str">
        <f>IFERROR(UPPER(TRIM(ESITI_QUESTIONARI!AE60)),"")</f>
        <v/>
      </c>
      <c r="G60" t="str">
        <f>IFERROR(UPPER(TRIM(ESITI_QUESTIONARI!AI60)),"")</f>
        <v/>
      </c>
      <c r="H60" s="8" t="str">
        <f>IF(C60="","",IF(ISERROR(AVERAGE(ESITI_QUESTIONARI!N60:T60,ESITI_QUESTIONARI!V60:X60,ESITI_QUESTIONARI!Z60:AD60,ESITI_QUESTIONARI!AF60:AH60,ESITI_QUESTIONARI!AJ60:AL60,ESITI_QUESTIONARI!AN60,ESITI_QUESTIONARI!AQ60)),"NON RISPONDE",AVERAGE(ESITI_QUESTIONARI!N60:T60,ESITI_QUESTIONARI!V60:X60,ESITI_QUESTIONARI!Z60:AD60,ESITI_QUESTIONARI!AF60:AH60,ESITI_QUESTIONARI!AJ60:AL60,ESITI_QUESTIONARI!AN60,ESITI_QUESTIONARI!AQ60)))</f>
        <v/>
      </c>
    </row>
    <row r="61" spans="1:8" x14ac:dyDescent="0.3">
      <c r="A61" t="str">
        <f>IF(ESITI_QUESTIONARI!A61="","",TRIM(ESITI_QUESTIONARI!A61))</f>
        <v/>
      </c>
      <c r="B61" t="str">
        <f t="shared" si="1"/>
        <v/>
      </c>
      <c r="C61" t="str">
        <f>IF(ESITI_QUESTIONARI!C61="","",TRIM(ESITI_QUESTIONARI!C61))</f>
        <v/>
      </c>
      <c r="D61" t="str">
        <f>IFERROR(UPPER(TRIM(ESITI_QUESTIONARI!U61)),"")</f>
        <v/>
      </c>
      <c r="E61" t="str">
        <f>IFERROR(UPPER(TRIM(ESITI_QUESTIONARI!Y61)),"")</f>
        <v/>
      </c>
      <c r="F61" t="str">
        <f>IFERROR(UPPER(TRIM(ESITI_QUESTIONARI!AE61)),"")</f>
        <v/>
      </c>
      <c r="G61" t="str">
        <f>IFERROR(UPPER(TRIM(ESITI_QUESTIONARI!AI61)),"")</f>
        <v/>
      </c>
      <c r="H61" s="8" t="str">
        <f>IF(C61="","",IF(ISERROR(AVERAGE(ESITI_QUESTIONARI!N61:T61,ESITI_QUESTIONARI!V61:X61,ESITI_QUESTIONARI!Z61:AD61,ESITI_QUESTIONARI!AF61:AH61,ESITI_QUESTIONARI!AJ61:AL61,ESITI_QUESTIONARI!AN61,ESITI_QUESTIONARI!AQ61)),"NON RISPONDE",AVERAGE(ESITI_QUESTIONARI!N61:T61,ESITI_QUESTIONARI!V61:X61,ESITI_QUESTIONARI!Z61:AD61,ESITI_QUESTIONARI!AF61:AH61,ESITI_QUESTIONARI!AJ61:AL61,ESITI_QUESTIONARI!AN61,ESITI_QUESTIONARI!AQ61)))</f>
        <v/>
      </c>
    </row>
    <row r="62" spans="1:8" x14ac:dyDescent="0.3">
      <c r="A62" t="str">
        <f>IF(ESITI_QUESTIONARI!A62="","",TRIM(ESITI_QUESTIONARI!A62))</f>
        <v/>
      </c>
      <c r="B62" t="str">
        <f t="shared" si="1"/>
        <v/>
      </c>
      <c r="C62" t="str">
        <f>IF(ESITI_QUESTIONARI!C62="","",TRIM(ESITI_QUESTIONARI!C62))</f>
        <v/>
      </c>
      <c r="D62" t="str">
        <f>IFERROR(UPPER(TRIM(ESITI_QUESTIONARI!U62)),"")</f>
        <v/>
      </c>
      <c r="E62" t="str">
        <f>IFERROR(UPPER(TRIM(ESITI_QUESTIONARI!Y62)),"")</f>
        <v/>
      </c>
      <c r="F62" t="str">
        <f>IFERROR(UPPER(TRIM(ESITI_QUESTIONARI!AE62)),"")</f>
        <v/>
      </c>
      <c r="G62" t="str">
        <f>IFERROR(UPPER(TRIM(ESITI_QUESTIONARI!AI62)),"")</f>
        <v/>
      </c>
      <c r="H62" s="8" t="str">
        <f>IF(C62="","",IF(ISERROR(AVERAGE(ESITI_QUESTIONARI!N62:T62,ESITI_QUESTIONARI!V62:X62,ESITI_QUESTIONARI!Z62:AD62,ESITI_QUESTIONARI!AF62:AH62,ESITI_QUESTIONARI!AJ62:AL62,ESITI_QUESTIONARI!AN62,ESITI_QUESTIONARI!AQ62)),"NON RISPONDE",AVERAGE(ESITI_QUESTIONARI!N62:T62,ESITI_QUESTIONARI!V62:X62,ESITI_QUESTIONARI!Z62:AD62,ESITI_QUESTIONARI!AF62:AH62,ESITI_QUESTIONARI!AJ62:AL62,ESITI_QUESTIONARI!AN62,ESITI_QUESTIONARI!AQ62)))</f>
        <v/>
      </c>
    </row>
    <row r="63" spans="1:8" x14ac:dyDescent="0.3">
      <c r="A63" t="str">
        <f>IF(ESITI_QUESTIONARI!A63="","",TRIM(ESITI_QUESTIONARI!A63))</f>
        <v/>
      </c>
      <c r="B63" t="str">
        <f t="shared" si="1"/>
        <v/>
      </c>
      <c r="C63" t="str">
        <f>IF(ESITI_QUESTIONARI!C63="","",TRIM(ESITI_QUESTIONARI!C63))</f>
        <v/>
      </c>
      <c r="D63" t="str">
        <f>IFERROR(UPPER(TRIM(ESITI_QUESTIONARI!U63)),"")</f>
        <v/>
      </c>
      <c r="E63" t="str">
        <f>IFERROR(UPPER(TRIM(ESITI_QUESTIONARI!Y63)),"")</f>
        <v/>
      </c>
      <c r="F63" t="str">
        <f>IFERROR(UPPER(TRIM(ESITI_QUESTIONARI!AE63)),"")</f>
        <v/>
      </c>
      <c r="G63" t="str">
        <f>IFERROR(UPPER(TRIM(ESITI_QUESTIONARI!AI63)),"")</f>
        <v/>
      </c>
      <c r="H63" s="8" t="str">
        <f>IF(C63="","",IF(ISERROR(AVERAGE(ESITI_QUESTIONARI!N63:T63,ESITI_QUESTIONARI!V63:X63,ESITI_QUESTIONARI!Z63:AD63,ESITI_QUESTIONARI!AF63:AH63,ESITI_QUESTIONARI!AJ63:AL63,ESITI_QUESTIONARI!AN63,ESITI_QUESTIONARI!AQ63)),"NON RISPONDE",AVERAGE(ESITI_QUESTIONARI!N63:T63,ESITI_QUESTIONARI!V63:X63,ESITI_QUESTIONARI!Z63:AD63,ESITI_QUESTIONARI!AF63:AH63,ESITI_QUESTIONARI!AJ63:AL63,ESITI_QUESTIONARI!AN63,ESITI_QUESTIONARI!AQ63)))</f>
        <v/>
      </c>
    </row>
    <row r="64" spans="1:8" x14ac:dyDescent="0.3">
      <c r="A64" t="str">
        <f>IF(ESITI_QUESTIONARI!A64="","",TRIM(ESITI_QUESTIONARI!A64))</f>
        <v/>
      </c>
      <c r="B64" t="str">
        <f t="shared" si="1"/>
        <v/>
      </c>
      <c r="C64" t="str">
        <f>IF(ESITI_QUESTIONARI!C64="","",TRIM(ESITI_QUESTIONARI!C64))</f>
        <v/>
      </c>
      <c r="D64" t="str">
        <f>IFERROR(UPPER(TRIM(ESITI_QUESTIONARI!U64)),"")</f>
        <v/>
      </c>
      <c r="E64" t="str">
        <f>IFERROR(UPPER(TRIM(ESITI_QUESTIONARI!Y64)),"")</f>
        <v/>
      </c>
      <c r="F64" t="str">
        <f>IFERROR(UPPER(TRIM(ESITI_QUESTIONARI!AE64)),"")</f>
        <v/>
      </c>
      <c r="G64" t="str">
        <f>IFERROR(UPPER(TRIM(ESITI_QUESTIONARI!AI64)),"")</f>
        <v/>
      </c>
      <c r="H64" s="8" t="str">
        <f>IF(C64="","",IF(ISERROR(AVERAGE(ESITI_QUESTIONARI!N64:T64,ESITI_QUESTIONARI!V64:X64,ESITI_QUESTIONARI!Z64:AD64,ESITI_QUESTIONARI!AF64:AH64,ESITI_QUESTIONARI!AJ64:AL64,ESITI_QUESTIONARI!AN64,ESITI_QUESTIONARI!AQ64)),"NON RISPONDE",AVERAGE(ESITI_QUESTIONARI!N64:T64,ESITI_QUESTIONARI!V64:X64,ESITI_QUESTIONARI!Z64:AD64,ESITI_QUESTIONARI!AF64:AH64,ESITI_QUESTIONARI!AJ64:AL64,ESITI_QUESTIONARI!AN64,ESITI_QUESTIONARI!AQ64)))</f>
        <v/>
      </c>
    </row>
    <row r="65" spans="1:8" x14ac:dyDescent="0.3">
      <c r="A65" t="str">
        <f>IF(ESITI_QUESTIONARI!A65="","",TRIM(ESITI_QUESTIONARI!A65))</f>
        <v/>
      </c>
      <c r="B65" t="str">
        <f t="shared" si="1"/>
        <v/>
      </c>
      <c r="C65" t="str">
        <f>IF(ESITI_QUESTIONARI!C65="","",TRIM(ESITI_QUESTIONARI!C65))</f>
        <v/>
      </c>
      <c r="D65" t="str">
        <f>IFERROR(UPPER(TRIM(ESITI_QUESTIONARI!U65)),"")</f>
        <v/>
      </c>
      <c r="E65" t="str">
        <f>IFERROR(UPPER(TRIM(ESITI_QUESTIONARI!Y65)),"")</f>
        <v/>
      </c>
      <c r="F65" t="str">
        <f>IFERROR(UPPER(TRIM(ESITI_QUESTIONARI!AE65)),"")</f>
        <v/>
      </c>
      <c r="G65" t="str">
        <f>IFERROR(UPPER(TRIM(ESITI_QUESTIONARI!AI65)),"")</f>
        <v/>
      </c>
      <c r="H65" s="8" t="str">
        <f>IF(C65="","",IF(ISERROR(AVERAGE(ESITI_QUESTIONARI!N65:T65,ESITI_QUESTIONARI!V65:X65,ESITI_QUESTIONARI!Z65:AD65,ESITI_QUESTIONARI!AF65:AH65,ESITI_QUESTIONARI!AJ65:AL65,ESITI_QUESTIONARI!AN65,ESITI_QUESTIONARI!AQ65)),"NON RISPONDE",AVERAGE(ESITI_QUESTIONARI!N65:T65,ESITI_QUESTIONARI!V65:X65,ESITI_QUESTIONARI!Z65:AD65,ESITI_QUESTIONARI!AF65:AH65,ESITI_QUESTIONARI!AJ65:AL65,ESITI_QUESTIONARI!AN65,ESITI_QUESTIONARI!AQ65)))</f>
        <v/>
      </c>
    </row>
    <row r="66" spans="1:8" x14ac:dyDescent="0.3">
      <c r="A66" t="str">
        <f>IF(ESITI_QUESTIONARI!A66="","",TRIM(ESITI_QUESTIONARI!A66))</f>
        <v/>
      </c>
      <c r="B66" t="str">
        <f t="shared" si="1"/>
        <v/>
      </c>
      <c r="C66" t="str">
        <f>IF(ESITI_QUESTIONARI!C66="","",TRIM(ESITI_QUESTIONARI!C66))</f>
        <v/>
      </c>
      <c r="D66" t="str">
        <f>IFERROR(UPPER(TRIM(ESITI_QUESTIONARI!U66)),"")</f>
        <v/>
      </c>
      <c r="E66" t="str">
        <f>IFERROR(UPPER(TRIM(ESITI_QUESTIONARI!Y66)),"")</f>
        <v/>
      </c>
      <c r="F66" t="str">
        <f>IFERROR(UPPER(TRIM(ESITI_QUESTIONARI!AE66)),"")</f>
        <v/>
      </c>
      <c r="G66" t="str">
        <f>IFERROR(UPPER(TRIM(ESITI_QUESTIONARI!AI66)),"")</f>
        <v/>
      </c>
      <c r="H66" s="8" t="str">
        <f>IF(C66="","",IF(ISERROR(AVERAGE(ESITI_QUESTIONARI!N66:T66,ESITI_QUESTIONARI!V66:X66,ESITI_QUESTIONARI!Z66:AD66,ESITI_QUESTIONARI!AF66:AH66,ESITI_QUESTIONARI!AJ66:AL66,ESITI_QUESTIONARI!AN66,ESITI_QUESTIONARI!AQ66)),"NON RISPONDE",AVERAGE(ESITI_QUESTIONARI!N66:T66,ESITI_QUESTIONARI!V66:X66,ESITI_QUESTIONARI!Z66:AD66,ESITI_QUESTIONARI!AF66:AH66,ESITI_QUESTIONARI!AJ66:AL66,ESITI_QUESTIONARI!AN66,ESITI_QUESTIONARI!AQ66)))</f>
        <v/>
      </c>
    </row>
    <row r="67" spans="1:8" x14ac:dyDescent="0.3">
      <c r="A67" t="str">
        <f>IF(ESITI_QUESTIONARI!A67="","",TRIM(ESITI_QUESTIONARI!A67))</f>
        <v/>
      </c>
      <c r="B67" t="str">
        <f t="shared" ref="B67:B130" si="2">IF(C67="","",C67)</f>
        <v/>
      </c>
      <c r="C67" t="str">
        <f>IF(ESITI_QUESTIONARI!C67="","",TRIM(ESITI_QUESTIONARI!C67))</f>
        <v/>
      </c>
      <c r="D67" t="str">
        <f>IFERROR(UPPER(TRIM(ESITI_QUESTIONARI!U67)),"")</f>
        <v/>
      </c>
      <c r="E67" t="str">
        <f>IFERROR(UPPER(TRIM(ESITI_QUESTIONARI!Y67)),"")</f>
        <v/>
      </c>
      <c r="F67" t="str">
        <f>IFERROR(UPPER(TRIM(ESITI_QUESTIONARI!AE67)),"")</f>
        <v/>
      </c>
      <c r="G67" t="str">
        <f>IFERROR(UPPER(TRIM(ESITI_QUESTIONARI!AI67)),"")</f>
        <v/>
      </c>
      <c r="H67" s="8" t="str">
        <f>IF(C67="","",IF(ISERROR(AVERAGE(ESITI_QUESTIONARI!N67:T67,ESITI_QUESTIONARI!V67:X67,ESITI_QUESTIONARI!Z67:AD67,ESITI_QUESTIONARI!AF67:AH67,ESITI_QUESTIONARI!AJ67:AL67,ESITI_QUESTIONARI!AN67,ESITI_QUESTIONARI!AQ67)),"NON RISPONDE",AVERAGE(ESITI_QUESTIONARI!N67:T67,ESITI_QUESTIONARI!V67:X67,ESITI_QUESTIONARI!Z67:AD67,ESITI_QUESTIONARI!AF67:AH67,ESITI_QUESTIONARI!AJ67:AL67,ESITI_QUESTIONARI!AN67,ESITI_QUESTIONARI!AQ67)))</f>
        <v/>
      </c>
    </row>
    <row r="68" spans="1:8" x14ac:dyDescent="0.3">
      <c r="A68" t="str">
        <f>IF(ESITI_QUESTIONARI!A68="","",TRIM(ESITI_QUESTIONARI!A68))</f>
        <v/>
      </c>
      <c r="B68" t="str">
        <f t="shared" si="2"/>
        <v/>
      </c>
      <c r="C68" t="str">
        <f>IF(ESITI_QUESTIONARI!C68="","",TRIM(ESITI_QUESTIONARI!C68))</f>
        <v/>
      </c>
      <c r="D68" t="str">
        <f>IFERROR(UPPER(TRIM(ESITI_QUESTIONARI!U68)),"")</f>
        <v/>
      </c>
      <c r="E68" t="str">
        <f>IFERROR(UPPER(TRIM(ESITI_QUESTIONARI!Y68)),"")</f>
        <v/>
      </c>
      <c r="F68" t="str">
        <f>IFERROR(UPPER(TRIM(ESITI_QUESTIONARI!AE68)),"")</f>
        <v/>
      </c>
      <c r="G68" t="str">
        <f>IFERROR(UPPER(TRIM(ESITI_QUESTIONARI!AI68)),"")</f>
        <v/>
      </c>
      <c r="H68" s="8" t="str">
        <f>IF(C68="","",IF(ISERROR(AVERAGE(ESITI_QUESTIONARI!N68:T68,ESITI_QUESTIONARI!V68:X68,ESITI_QUESTIONARI!Z68:AD68,ESITI_QUESTIONARI!AF68:AH68,ESITI_QUESTIONARI!AJ68:AL68,ESITI_QUESTIONARI!AN68,ESITI_QUESTIONARI!AQ68)),"NON RISPONDE",AVERAGE(ESITI_QUESTIONARI!N68:T68,ESITI_QUESTIONARI!V68:X68,ESITI_QUESTIONARI!Z68:AD68,ESITI_QUESTIONARI!AF68:AH68,ESITI_QUESTIONARI!AJ68:AL68,ESITI_QUESTIONARI!AN68,ESITI_QUESTIONARI!AQ68)))</f>
        <v/>
      </c>
    </row>
    <row r="69" spans="1:8" x14ac:dyDescent="0.3">
      <c r="A69" t="str">
        <f>IF(ESITI_QUESTIONARI!A69="","",TRIM(ESITI_QUESTIONARI!A69))</f>
        <v/>
      </c>
      <c r="B69" t="str">
        <f t="shared" si="2"/>
        <v/>
      </c>
      <c r="C69" t="str">
        <f>IF(ESITI_QUESTIONARI!C69="","",TRIM(ESITI_QUESTIONARI!C69))</f>
        <v/>
      </c>
      <c r="D69" t="str">
        <f>IFERROR(UPPER(TRIM(ESITI_QUESTIONARI!U69)),"")</f>
        <v/>
      </c>
      <c r="E69" t="str">
        <f>IFERROR(UPPER(TRIM(ESITI_QUESTIONARI!Y69)),"")</f>
        <v/>
      </c>
      <c r="F69" t="str">
        <f>IFERROR(UPPER(TRIM(ESITI_QUESTIONARI!AE69)),"")</f>
        <v/>
      </c>
      <c r="G69" t="str">
        <f>IFERROR(UPPER(TRIM(ESITI_QUESTIONARI!AI69)),"")</f>
        <v/>
      </c>
      <c r="H69" s="8" t="str">
        <f>IF(C69="","",IF(ISERROR(AVERAGE(ESITI_QUESTIONARI!N69:T69,ESITI_QUESTIONARI!V69:X69,ESITI_QUESTIONARI!Z69:AD69,ESITI_QUESTIONARI!AF69:AH69,ESITI_QUESTIONARI!AJ69:AL69,ESITI_QUESTIONARI!AN69,ESITI_QUESTIONARI!AQ69)),"NON RISPONDE",AVERAGE(ESITI_QUESTIONARI!N69:T69,ESITI_QUESTIONARI!V69:X69,ESITI_QUESTIONARI!Z69:AD69,ESITI_QUESTIONARI!AF69:AH69,ESITI_QUESTIONARI!AJ69:AL69,ESITI_QUESTIONARI!AN69,ESITI_QUESTIONARI!AQ69)))</f>
        <v/>
      </c>
    </row>
    <row r="70" spans="1:8" x14ac:dyDescent="0.3">
      <c r="A70" t="str">
        <f>IF(ESITI_QUESTIONARI!A70="","",TRIM(ESITI_QUESTIONARI!A70))</f>
        <v/>
      </c>
      <c r="B70" t="str">
        <f t="shared" si="2"/>
        <v/>
      </c>
      <c r="C70" t="str">
        <f>IF(ESITI_QUESTIONARI!C70="","",TRIM(ESITI_QUESTIONARI!C70))</f>
        <v/>
      </c>
      <c r="D70" t="str">
        <f>IFERROR(UPPER(TRIM(ESITI_QUESTIONARI!U70)),"")</f>
        <v/>
      </c>
      <c r="E70" t="str">
        <f>IFERROR(UPPER(TRIM(ESITI_QUESTIONARI!Y70)),"")</f>
        <v/>
      </c>
      <c r="F70" t="str">
        <f>IFERROR(UPPER(TRIM(ESITI_QUESTIONARI!AE70)),"")</f>
        <v/>
      </c>
      <c r="G70" t="str">
        <f>IFERROR(UPPER(TRIM(ESITI_QUESTIONARI!AI70)),"")</f>
        <v/>
      </c>
      <c r="H70" s="8" t="str">
        <f>IF(C70="","",IF(ISERROR(AVERAGE(ESITI_QUESTIONARI!N70:T70,ESITI_QUESTIONARI!V70:X70,ESITI_QUESTIONARI!Z70:AD70,ESITI_QUESTIONARI!AF70:AH70,ESITI_QUESTIONARI!AJ70:AL70,ESITI_QUESTIONARI!AN70,ESITI_QUESTIONARI!AQ70)),"NON RISPONDE",AVERAGE(ESITI_QUESTIONARI!N70:T70,ESITI_QUESTIONARI!V70:X70,ESITI_QUESTIONARI!Z70:AD70,ESITI_QUESTIONARI!AF70:AH70,ESITI_QUESTIONARI!AJ70:AL70,ESITI_QUESTIONARI!AN70,ESITI_QUESTIONARI!AQ70)))</f>
        <v/>
      </c>
    </row>
    <row r="71" spans="1:8" x14ac:dyDescent="0.3">
      <c r="A71" t="str">
        <f>IF(ESITI_QUESTIONARI!A71="","",TRIM(ESITI_QUESTIONARI!A71))</f>
        <v/>
      </c>
      <c r="B71" t="str">
        <f t="shared" si="2"/>
        <v/>
      </c>
      <c r="C71" t="str">
        <f>IF(ESITI_QUESTIONARI!C71="","",TRIM(ESITI_QUESTIONARI!C71))</f>
        <v/>
      </c>
      <c r="D71" t="str">
        <f>IFERROR(UPPER(TRIM(ESITI_QUESTIONARI!U71)),"")</f>
        <v/>
      </c>
      <c r="E71" t="str">
        <f>IFERROR(UPPER(TRIM(ESITI_QUESTIONARI!Y71)),"")</f>
        <v/>
      </c>
      <c r="F71" t="str">
        <f>IFERROR(UPPER(TRIM(ESITI_QUESTIONARI!AE71)),"")</f>
        <v/>
      </c>
      <c r="G71" t="str">
        <f>IFERROR(UPPER(TRIM(ESITI_QUESTIONARI!AI71)),"")</f>
        <v/>
      </c>
      <c r="H71" s="8" t="str">
        <f>IF(C71="","",IF(ISERROR(AVERAGE(ESITI_QUESTIONARI!N71:T71,ESITI_QUESTIONARI!V71:X71,ESITI_QUESTIONARI!Z71:AD71,ESITI_QUESTIONARI!AF71:AH71,ESITI_QUESTIONARI!AJ71:AL71,ESITI_QUESTIONARI!AN71,ESITI_QUESTIONARI!AQ71)),"NON RISPONDE",AVERAGE(ESITI_QUESTIONARI!N71:T71,ESITI_QUESTIONARI!V71:X71,ESITI_QUESTIONARI!Z71:AD71,ESITI_QUESTIONARI!AF71:AH71,ESITI_QUESTIONARI!AJ71:AL71,ESITI_QUESTIONARI!AN71,ESITI_QUESTIONARI!AQ71)))</f>
        <v/>
      </c>
    </row>
    <row r="72" spans="1:8" x14ac:dyDescent="0.3">
      <c r="A72" t="str">
        <f>IF(ESITI_QUESTIONARI!A72="","",TRIM(ESITI_QUESTIONARI!A72))</f>
        <v/>
      </c>
      <c r="B72" t="str">
        <f t="shared" si="2"/>
        <v/>
      </c>
      <c r="C72" t="str">
        <f>IF(ESITI_QUESTIONARI!C72="","",TRIM(ESITI_QUESTIONARI!C72))</f>
        <v/>
      </c>
      <c r="D72" t="str">
        <f>IFERROR(UPPER(TRIM(ESITI_QUESTIONARI!U72)),"")</f>
        <v/>
      </c>
      <c r="E72" t="str">
        <f>IFERROR(UPPER(TRIM(ESITI_QUESTIONARI!Y72)),"")</f>
        <v/>
      </c>
      <c r="F72" t="str">
        <f>IFERROR(UPPER(TRIM(ESITI_QUESTIONARI!AE72)),"")</f>
        <v/>
      </c>
      <c r="G72" t="str">
        <f>IFERROR(UPPER(TRIM(ESITI_QUESTIONARI!AI72)),"")</f>
        <v/>
      </c>
      <c r="H72" s="8" t="str">
        <f>IF(C72="","",IF(ISERROR(AVERAGE(ESITI_QUESTIONARI!N72:T72,ESITI_QUESTIONARI!V72:X72,ESITI_QUESTIONARI!Z72:AD72,ESITI_QUESTIONARI!AF72:AH72,ESITI_QUESTIONARI!AJ72:AL72,ESITI_QUESTIONARI!AN72,ESITI_QUESTIONARI!AQ72)),"NON RISPONDE",AVERAGE(ESITI_QUESTIONARI!N72:T72,ESITI_QUESTIONARI!V72:X72,ESITI_QUESTIONARI!Z72:AD72,ESITI_QUESTIONARI!AF72:AH72,ESITI_QUESTIONARI!AJ72:AL72,ESITI_QUESTIONARI!AN72,ESITI_QUESTIONARI!AQ72)))</f>
        <v/>
      </c>
    </row>
    <row r="73" spans="1:8" x14ac:dyDescent="0.3">
      <c r="A73" t="str">
        <f>IF(ESITI_QUESTIONARI!A73="","",TRIM(ESITI_QUESTIONARI!A73))</f>
        <v/>
      </c>
      <c r="B73" t="str">
        <f t="shared" si="2"/>
        <v/>
      </c>
      <c r="C73" t="str">
        <f>IF(ESITI_QUESTIONARI!C73="","",TRIM(ESITI_QUESTIONARI!C73))</f>
        <v/>
      </c>
      <c r="D73" t="str">
        <f>IFERROR(UPPER(TRIM(ESITI_QUESTIONARI!U73)),"")</f>
        <v/>
      </c>
      <c r="E73" t="str">
        <f>IFERROR(UPPER(TRIM(ESITI_QUESTIONARI!Y73)),"")</f>
        <v/>
      </c>
      <c r="F73" t="str">
        <f>IFERROR(UPPER(TRIM(ESITI_QUESTIONARI!AE73)),"")</f>
        <v/>
      </c>
      <c r="G73" t="str">
        <f>IFERROR(UPPER(TRIM(ESITI_QUESTIONARI!AI73)),"")</f>
        <v/>
      </c>
      <c r="H73" s="8" t="str">
        <f>IF(C73="","",IF(ISERROR(AVERAGE(ESITI_QUESTIONARI!N73:T73,ESITI_QUESTIONARI!V73:X73,ESITI_QUESTIONARI!Z73:AD73,ESITI_QUESTIONARI!AF73:AH73,ESITI_QUESTIONARI!AJ73:AL73,ESITI_QUESTIONARI!AN73,ESITI_QUESTIONARI!AQ73)),"NON RISPONDE",AVERAGE(ESITI_QUESTIONARI!N73:T73,ESITI_QUESTIONARI!V73:X73,ESITI_QUESTIONARI!Z73:AD73,ESITI_QUESTIONARI!AF73:AH73,ESITI_QUESTIONARI!AJ73:AL73,ESITI_QUESTIONARI!AN73,ESITI_QUESTIONARI!AQ73)))</f>
        <v/>
      </c>
    </row>
    <row r="74" spans="1:8" x14ac:dyDescent="0.3">
      <c r="A74" t="str">
        <f>IF(ESITI_QUESTIONARI!A74="","",TRIM(ESITI_QUESTIONARI!A74))</f>
        <v/>
      </c>
      <c r="B74" t="str">
        <f t="shared" si="2"/>
        <v/>
      </c>
      <c r="C74" t="str">
        <f>IF(ESITI_QUESTIONARI!C74="","",TRIM(ESITI_QUESTIONARI!C74))</f>
        <v/>
      </c>
      <c r="D74" t="str">
        <f>IFERROR(UPPER(TRIM(ESITI_QUESTIONARI!U74)),"")</f>
        <v/>
      </c>
      <c r="E74" t="str">
        <f>IFERROR(UPPER(TRIM(ESITI_QUESTIONARI!Y74)),"")</f>
        <v/>
      </c>
      <c r="F74" t="str">
        <f>IFERROR(UPPER(TRIM(ESITI_QUESTIONARI!AE74)),"")</f>
        <v/>
      </c>
      <c r="G74" t="str">
        <f>IFERROR(UPPER(TRIM(ESITI_QUESTIONARI!AI74)),"")</f>
        <v/>
      </c>
      <c r="H74" s="8" t="str">
        <f>IF(C74="","",IF(ISERROR(AVERAGE(ESITI_QUESTIONARI!N74:T74,ESITI_QUESTIONARI!V74:X74,ESITI_QUESTIONARI!Z74:AD74,ESITI_QUESTIONARI!AF74:AH74,ESITI_QUESTIONARI!AJ74:AL74,ESITI_QUESTIONARI!AN74,ESITI_QUESTIONARI!AQ74)),"NON RISPONDE",AVERAGE(ESITI_QUESTIONARI!N74:T74,ESITI_QUESTIONARI!V74:X74,ESITI_QUESTIONARI!Z74:AD74,ESITI_QUESTIONARI!AF74:AH74,ESITI_QUESTIONARI!AJ74:AL74,ESITI_QUESTIONARI!AN74,ESITI_QUESTIONARI!AQ74)))</f>
        <v/>
      </c>
    </row>
    <row r="75" spans="1:8" x14ac:dyDescent="0.3">
      <c r="A75" t="str">
        <f>IF(ESITI_QUESTIONARI!A75="","",TRIM(ESITI_QUESTIONARI!A75))</f>
        <v/>
      </c>
      <c r="B75" t="str">
        <f t="shared" si="2"/>
        <v/>
      </c>
      <c r="C75" t="str">
        <f>IF(ESITI_QUESTIONARI!C75="","",TRIM(ESITI_QUESTIONARI!C75))</f>
        <v/>
      </c>
      <c r="D75" t="str">
        <f>IFERROR(UPPER(TRIM(ESITI_QUESTIONARI!U75)),"")</f>
        <v/>
      </c>
      <c r="E75" t="str">
        <f>IFERROR(UPPER(TRIM(ESITI_QUESTIONARI!Y75)),"")</f>
        <v/>
      </c>
      <c r="F75" t="str">
        <f>IFERROR(UPPER(TRIM(ESITI_QUESTIONARI!AE75)),"")</f>
        <v/>
      </c>
      <c r="G75" t="str">
        <f>IFERROR(UPPER(TRIM(ESITI_QUESTIONARI!AI75)),"")</f>
        <v/>
      </c>
      <c r="H75" s="8" t="str">
        <f>IF(C75="","",IF(ISERROR(AVERAGE(ESITI_QUESTIONARI!N75:T75,ESITI_QUESTIONARI!V75:X75,ESITI_QUESTIONARI!Z75:AD75,ESITI_QUESTIONARI!AF75:AH75,ESITI_QUESTIONARI!AJ75:AL75,ESITI_QUESTIONARI!AN75,ESITI_QUESTIONARI!AQ75)),"NON RISPONDE",AVERAGE(ESITI_QUESTIONARI!N75:T75,ESITI_QUESTIONARI!V75:X75,ESITI_QUESTIONARI!Z75:AD75,ESITI_QUESTIONARI!AF75:AH75,ESITI_QUESTIONARI!AJ75:AL75,ESITI_QUESTIONARI!AN75,ESITI_QUESTIONARI!AQ75)))</f>
        <v/>
      </c>
    </row>
    <row r="76" spans="1:8" x14ac:dyDescent="0.3">
      <c r="A76" t="str">
        <f>IF(ESITI_QUESTIONARI!A76="","",TRIM(ESITI_QUESTIONARI!A76))</f>
        <v/>
      </c>
      <c r="B76" t="str">
        <f t="shared" si="2"/>
        <v/>
      </c>
      <c r="C76" t="str">
        <f>IF(ESITI_QUESTIONARI!C76="","",TRIM(ESITI_QUESTIONARI!C76))</f>
        <v/>
      </c>
      <c r="D76" t="str">
        <f>IFERROR(UPPER(TRIM(ESITI_QUESTIONARI!U76)),"")</f>
        <v/>
      </c>
      <c r="E76" t="str">
        <f>IFERROR(UPPER(TRIM(ESITI_QUESTIONARI!Y76)),"")</f>
        <v/>
      </c>
      <c r="F76" t="str">
        <f>IFERROR(UPPER(TRIM(ESITI_QUESTIONARI!AE76)),"")</f>
        <v/>
      </c>
      <c r="G76" t="str">
        <f>IFERROR(UPPER(TRIM(ESITI_QUESTIONARI!AI76)),"")</f>
        <v/>
      </c>
      <c r="H76" s="8" t="str">
        <f>IF(C76="","",IF(ISERROR(AVERAGE(ESITI_QUESTIONARI!N76:T76,ESITI_QUESTIONARI!V76:X76,ESITI_QUESTIONARI!Z76:AD76,ESITI_QUESTIONARI!AF76:AH76,ESITI_QUESTIONARI!AJ76:AL76,ESITI_QUESTIONARI!AN76,ESITI_QUESTIONARI!AQ76)),"NON RISPONDE",AVERAGE(ESITI_QUESTIONARI!N76:T76,ESITI_QUESTIONARI!V76:X76,ESITI_QUESTIONARI!Z76:AD76,ESITI_QUESTIONARI!AF76:AH76,ESITI_QUESTIONARI!AJ76:AL76,ESITI_QUESTIONARI!AN76,ESITI_QUESTIONARI!AQ76)))</f>
        <v/>
      </c>
    </row>
    <row r="77" spans="1:8" x14ac:dyDescent="0.3">
      <c r="A77" t="str">
        <f>IF(ESITI_QUESTIONARI!A77="","",TRIM(ESITI_QUESTIONARI!A77))</f>
        <v/>
      </c>
      <c r="B77" t="str">
        <f t="shared" si="2"/>
        <v/>
      </c>
      <c r="C77" t="str">
        <f>IF(ESITI_QUESTIONARI!C77="","",TRIM(ESITI_QUESTIONARI!C77))</f>
        <v/>
      </c>
      <c r="D77" t="str">
        <f>IFERROR(UPPER(TRIM(ESITI_QUESTIONARI!U77)),"")</f>
        <v/>
      </c>
      <c r="E77" t="str">
        <f>IFERROR(UPPER(TRIM(ESITI_QUESTIONARI!Y77)),"")</f>
        <v/>
      </c>
      <c r="F77" t="str">
        <f>IFERROR(UPPER(TRIM(ESITI_QUESTIONARI!AE77)),"")</f>
        <v/>
      </c>
      <c r="G77" t="str">
        <f>IFERROR(UPPER(TRIM(ESITI_QUESTIONARI!AI77)),"")</f>
        <v/>
      </c>
      <c r="H77" s="8" t="str">
        <f>IF(C77="","",IF(ISERROR(AVERAGE(ESITI_QUESTIONARI!N77:T77,ESITI_QUESTIONARI!V77:X77,ESITI_QUESTIONARI!Z77:AD77,ESITI_QUESTIONARI!AF77:AH77,ESITI_QUESTIONARI!AJ77:AL77,ESITI_QUESTIONARI!AN77,ESITI_QUESTIONARI!AQ77)),"NON RISPONDE",AVERAGE(ESITI_QUESTIONARI!N77:T77,ESITI_QUESTIONARI!V77:X77,ESITI_QUESTIONARI!Z77:AD77,ESITI_QUESTIONARI!AF77:AH77,ESITI_QUESTIONARI!AJ77:AL77,ESITI_QUESTIONARI!AN77,ESITI_QUESTIONARI!AQ77)))</f>
        <v/>
      </c>
    </row>
    <row r="78" spans="1:8" x14ac:dyDescent="0.3">
      <c r="A78" t="str">
        <f>IF(ESITI_QUESTIONARI!A78="","",TRIM(ESITI_QUESTIONARI!A78))</f>
        <v/>
      </c>
      <c r="B78" t="str">
        <f t="shared" si="2"/>
        <v/>
      </c>
      <c r="C78" t="str">
        <f>IF(ESITI_QUESTIONARI!C78="","",TRIM(ESITI_QUESTIONARI!C78))</f>
        <v/>
      </c>
      <c r="D78" t="str">
        <f>IFERROR(UPPER(TRIM(ESITI_QUESTIONARI!U78)),"")</f>
        <v/>
      </c>
      <c r="E78" t="str">
        <f>IFERROR(UPPER(TRIM(ESITI_QUESTIONARI!Y78)),"")</f>
        <v/>
      </c>
      <c r="F78" t="str">
        <f>IFERROR(UPPER(TRIM(ESITI_QUESTIONARI!AE78)),"")</f>
        <v/>
      </c>
      <c r="G78" t="str">
        <f>IFERROR(UPPER(TRIM(ESITI_QUESTIONARI!AI78)),"")</f>
        <v/>
      </c>
      <c r="H78" s="8" t="str">
        <f>IF(C78="","",IF(ISERROR(AVERAGE(ESITI_QUESTIONARI!N78:T78,ESITI_QUESTIONARI!V78:X78,ESITI_QUESTIONARI!Z78:AD78,ESITI_QUESTIONARI!AF78:AH78,ESITI_QUESTIONARI!AJ78:AL78,ESITI_QUESTIONARI!AN78,ESITI_QUESTIONARI!AQ78)),"NON RISPONDE",AVERAGE(ESITI_QUESTIONARI!N78:T78,ESITI_QUESTIONARI!V78:X78,ESITI_QUESTIONARI!Z78:AD78,ESITI_QUESTIONARI!AF78:AH78,ESITI_QUESTIONARI!AJ78:AL78,ESITI_QUESTIONARI!AN78,ESITI_QUESTIONARI!AQ78)))</f>
        <v/>
      </c>
    </row>
    <row r="79" spans="1:8" x14ac:dyDescent="0.3">
      <c r="A79" t="str">
        <f>IF(ESITI_QUESTIONARI!A79="","",TRIM(ESITI_QUESTIONARI!A79))</f>
        <v/>
      </c>
      <c r="B79" t="str">
        <f t="shared" si="2"/>
        <v/>
      </c>
      <c r="C79" t="str">
        <f>IF(ESITI_QUESTIONARI!C79="","",TRIM(ESITI_QUESTIONARI!C79))</f>
        <v/>
      </c>
      <c r="D79" t="str">
        <f>IFERROR(UPPER(TRIM(ESITI_QUESTIONARI!U79)),"")</f>
        <v/>
      </c>
      <c r="E79" t="str">
        <f>IFERROR(UPPER(TRIM(ESITI_QUESTIONARI!Y79)),"")</f>
        <v/>
      </c>
      <c r="F79" t="str">
        <f>IFERROR(UPPER(TRIM(ESITI_QUESTIONARI!AE79)),"")</f>
        <v/>
      </c>
      <c r="G79" t="str">
        <f>IFERROR(UPPER(TRIM(ESITI_QUESTIONARI!AI79)),"")</f>
        <v/>
      </c>
      <c r="H79" s="8" t="str">
        <f>IF(C79="","",IF(ISERROR(AVERAGE(ESITI_QUESTIONARI!N79:T79,ESITI_QUESTIONARI!V79:X79,ESITI_QUESTIONARI!Z79:AD79,ESITI_QUESTIONARI!AF79:AH79,ESITI_QUESTIONARI!AJ79:AL79,ESITI_QUESTIONARI!AN79,ESITI_QUESTIONARI!AQ79)),"NON RISPONDE",AVERAGE(ESITI_QUESTIONARI!N79:T79,ESITI_QUESTIONARI!V79:X79,ESITI_QUESTIONARI!Z79:AD79,ESITI_QUESTIONARI!AF79:AH79,ESITI_QUESTIONARI!AJ79:AL79,ESITI_QUESTIONARI!AN79,ESITI_QUESTIONARI!AQ79)))</f>
        <v/>
      </c>
    </row>
    <row r="80" spans="1:8" x14ac:dyDescent="0.3">
      <c r="A80" t="str">
        <f>IF(ESITI_QUESTIONARI!A80="","",TRIM(ESITI_QUESTIONARI!A80))</f>
        <v/>
      </c>
      <c r="B80" t="str">
        <f t="shared" si="2"/>
        <v/>
      </c>
      <c r="C80" t="str">
        <f>IF(ESITI_QUESTIONARI!C80="","",TRIM(ESITI_QUESTIONARI!C80))</f>
        <v/>
      </c>
      <c r="D80" t="str">
        <f>IFERROR(UPPER(TRIM(ESITI_QUESTIONARI!U80)),"")</f>
        <v/>
      </c>
      <c r="E80" t="str">
        <f>IFERROR(UPPER(TRIM(ESITI_QUESTIONARI!Y80)),"")</f>
        <v/>
      </c>
      <c r="F80" t="str">
        <f>IFERROR(UPPER(TRIM(ESITI_QUESTIONARI!AE80)),"")</f>
        <v/>
      </c>
      <c r="G80" t="str">
        <f>IFERROR(UPPER(TRIM(ESITI_QUESTIONARI!AI80)),"")</f>
        <v/>
      </c>
      <c r="H80" s="8" t="str">
        <f>IF(C80="","",IF(ISERROR(AVERAGE(ESITI_QUESTIONARI!N80:T80,ESITI_QUESTIONARI!V80:X80,ESITI_QUESTIONARI!Z80:AD80,ESITI_QUESTIONARI!AF80:AH80,ESITI_QUESTIONARI!AJ80:AL80,ESITI_QUESTIONARI!AN80,ESITI_QUESTIONARI!AQ80)),"NON RISPONDE",AVERAGE(ESITI_QUESTIONARI!N80:T80,ESITI_QUESTIONARI!V80:X80,ESITI_QUESTIONARI!Z80:AD80,ESITI_QUESTIONARI!AF80:AH80,ESITI_QUESTIONARI!AJ80:AL80,ESITI_QUESTIONARI!AN80,ESITI_QUESTIONARI!AQ80)))</f>
        <v/>
      </c>
    </row>
    <row r="81" spans="1:8" x14ac:dyDescent="0.3">
      <c r="A81" t="str">
        <f>IF(ESITI_QUESTIONARI!A81="","",TRIM(ESITI_QUESTIONARI!A81))</f>
        <v/>
      </c>
      <c r="B81" t="str">
        <f t="shared" si="2"/>
        <v/>
      </c>
      <c r="C81" t="str">
        <f>IF(ESITI_QUESTIONARI!C81="","",TRIM(ESITI_QUESTIONARI!C81))</f>
        <v/>
      </c>
      <c r="D81" t="str">
        <f>IFERROR(UPPER(TRIM(ESITI_QUESTIONARI!U81)),"")</f>
        <v/>
      </c>
      <c r="E81" t="str">
        <f>IFERROR(UPPER(TRIM(ESITI_QUESTIONARI!Y81)),"")</f>
        <v/>
      </c>
      <c r="F81" t="str">
        <f>IFERROR(UPPER(TRIM(ESITI_QUESTIONARI!AE81)),"")</f>
        <v/>
      </c>
      <c r="G81" t="str">
        <f>IFERROR(UPPER(TRIM(ESITI_QUESTIONARI!AI81)),"")</f>
        <v/>
      </c>
      <c r="H81" s="8" t="str">
        <f>IF(C81="","",IF(ISERROR(AVERAGE(ESITI_QUESTIONARI!N81:T81,ESITI_QUESTIONARI!V81:X81,ESITI_QUESTIONARI!Z81:AD81,ESITI_QUESTIONARI!AF81:AH81,ESITI_QUESTIONARI!AJ81:AL81,ESITI_QUESTIONARI!AN81,ESITI_QUESTIONARI!AQ81)),"NON RISPONDE",AVERAGE(ESITI_QUESTIONARI!N81:T81,ESITI_QUESTIONARI!V81:X81,ESITI_QUESTIONARI!Z81:AD81,ESITI_QUESTIONARI!AF81:AH81,ESITI_QUESTIONARI!AJ81:AL81,ESITI_QUESTIONARI!AN81,ESITI_QUESTIONARI!AQ81)))</f>
        <v/>
      </c>
    </row>
    <row r="82" spans="1:8" x14ac:dyDescent="0.3">
      <c r="A82" t="str">
        <f>IF(ESITI_QUESTIONARI!A82="","",TRIM(ESITI_QUESTIONARI!A82))</f>
        <v/>
      </c>
      <c r="B82" t="str">
        <f t="shared" si="2"/>
        <v/>
      </c>
      <c r="C82" t="str">
        <f>IF(ESITI_QUESTIONARI!C82="","",TRIM(ESITI_QUESTIONARI!C82))</f>
        <v/>
      </c>
      <c r="D82" t="str">
        <f>IFERROR(UPPER(TRIM(ESITI_QUESTIONARI!U82)),"")</f>
        <v/>
      </c>
      <c r="E82" t="str">
        <f>IFERROR(UPPER(TRIM(ESITI_QUESTIONARI!Y82)),"")</f>
        <v/>
      </c>
      <c r="F82" t="str">
        <f>IFERROR(UPPER(TRIM(ESITI_QUESTIONARI!AE82)),"")</f>
        <v/>
      </c>
      <c r="G82" t="str">
        <f>IFERROR(UPPER(TRIM(ESITI_QUESTIONARI!AI82)),"")</f>
        <v/>
      </c>
      <c r="H82" s="8" t="str">
        <f>IF(C82="","",IF(ISERROR(AVERAGE(ESITI_QUESTIONARI!N82:T82,ESITI_QUESTIONARI!V82:X82,ESITI_QUESTIONARI!Z82:AD82,ESITI_QUESTIONARI!AF82:AH82,ESITI_QUESTIONARI!AJ82:AL82,ESITI_QUESTIONARI!AN82,ESITI_QUESTIONARI!AQ82)),"NON RISPONDE",AVERAGE(ESITI_QUESTIONARI!N82:T82,ESITI_QUESTIONARI!V82:X82,ESITI_QUESTIONARI!Z82:AD82,ESITI_QUESTIONARI!AF82:AH82,ESITI_QUESTIONARI!AJ82:AL82,ESITI_QUESTIONARI!AN82,ESITI_QUESTIONARI!AQ82)))</f>
        <v/>
      </c>
    </row>
    <row r="83" spans="1:8" x14ac:dyDescent="0.3">
      <c r="A83" t="str">
        <f>IF(ESITI_QUESTIONARI!A83="","",TRIM(ESITI_QUESTIONARI!A83))</f>
        <v/>
      </c>
      <c r="B83" t="str">
        <f t="shared" si="2"/>
        <v/>
      </c>
      <c r="C83" t="str">
        <f>IF(ESITI_QUESTIONARI!C83="","",TRIM(ESITI_QUESTIONARI!C83))</f>
        <v/>
      </c>
      <c r="D83" t="str">
        <f>IFERROR(UPPER(TRIM(ESITI_QUESTIONARI!U83)),"")</f>
        <v/>
      </c>
      <c r="E83" t="str">
        <f>IFERROR(UPPER(TRIM(ESITI_QUESTIONARI!Y83)),"")</f>
        <v/>
      </c>
      <c r="F83" t="str">
        <f>IFERROR(UPPER(TRIM(ESITI_QUESTIONARI!AE83)),"")</f>
        <v/>
      </c>
      <c r="G83" t="str">
        <f>IFERROR(UPPER(TRIM(ESITI_QUESTIONARI!AI83)),"")</f>
        <v/>
      </c>
      <c r="H83" s="8" t="str">
        <f>IF(C83="","",IF(ISERROR(AVERAGE(ESITI_QUESTIONARI!N83:T83,ESITI_QUESTIONARI!V83:X83,ESITI_QUESTIONARI!Z83:AD83,ESITI_QUESTIONARI!AF83:AH83,ESITI_QUESTIONARI!AJ83:AL83,ESITI_QUESTIONARI!AN83,ESITI_QUESTIONARI!AQ83)),"NON RISPONDE",AVERAGE(ESITI_QUESTIONARI!N83:T83,ESITI_QUESTIONARI!V83:X83,ESITI_QUESTIONARI!Z83:AD83,ESITI_QUESTIONARI!AF83:AH83,ESITI_QUESTIONARI!AJ83:AL83,ESITI_QUESTIONARI!AN83,ESITI_QUESTIONARI!AQ83)))</f>
        <v/>
      </c>
    </row>
    <row r="84" spans="1:8" x14ac:dyDescent="0.3">
      <c r="A84" t="str">
        <f>IF(ESITI_QUESTIONARI!A84="","",TRIM(ESITI_QUESTIONARI!A84))</f>
        <v/>
      </c>
      <c r="B84" t="str">
        <f t="shared" si="2"/>
        <v/>
      </c>
      <c r="C84" t="str">
        <f>IF(ESITI_QUESTIONARI!C84="","",TRIM(ESITI_QUESTIONARI!C84))</f>
        <v/>
      </c>
      <c r="D84" t="str">
        <f>IFERROR(UPPER(TRIM(ESITI_QUESTIONARI!U84)),"")</f>
        <v/>
      </c>
      <c r="E84" t="str">
        <f>IFERROR(UPPER(TRIM(ESITI_QUESTIONARI!Y84)),"")</f>
        <v/>
      </c>
      <c r="F84" t="str">
        <f>IFERROR(UPPER(TRIM(ESITI_QUESTIONARI!AE84)),"")</f>
        <v/>
      </c>
      <c r="G84" t="str">
        <f>IFERROR(UPPER(TRIM(ESITI_QUESTIONARI!AI84)),"")</f>
        <v/>
      </c>
      <c r="H84" s="8" t="str">
        <f>IF(C84="","",IF(ISERROR(AVERAGE(ESITI_QUESTIONARI!N84:T84,ESITI_QUESTIONARI!V84:X84,ESITI_QUESTIONARI!Z84:AD84,ESITI_QUESTIONARI!AF84:AH84,ESITI_QUESTIONARI!AJ84:AL84,ESITI_QUESTIONARI!AN84,ESITI_QUESTIONARI!AQ84)),"NON RISPONDE",AVERAGE(ESITI_QUESTIONARI!N84:T84,ESITI_QUESTIONARI!V84:X84,ESITI_QUESTIONARI!Z84:AD84,ESITI_QUESTIONARI!AF84:AH84,ESITI_QUESTIONARI!AJ84:AL84,ESITI_QUESTIONARI!AN84,ESITI_QUESTIONARI!AQ84)))</f>
        <v/>
      </c>
    </row>
    <row r="85" spans="1:8" x14ac:dyDescent="0.3">
      <c r="A85" t="str">
        <f>IF(ESITI_QUESTIONARI!A85="","",TRIM(ESITI_QUESTIONARI!A85))</f>
        <v/>
      </c>
      <c r="B85" t="str">
        <f t="shared" si="2"/>
        <v/>
      </c>
      <c r="C85" t="str">
        <f>IF(ESITI_QUESTIONARI!C85="","",TRIM(ESITI_QUESTIONARI!C85))</f>
        <v/>
      </c>
      <c r="D85" t="str">
        <f>IFERROR(UPPER(TRIM(ESITI_QUESTIONARI!U85)),"")</f>
        <v/>
      </c>
      <c r="E85" t="str">
        <f>IFERROR(UPPER(TRIM(ESITI_QUESTIONARI!Y85)),"")</f>
        <v/>
      </c>
      <c r="F85" t="str">
        <f>IFERROR(UPPER(TRIM(ESITI_QUESTIONARI!AE85)),"")</f>
        <v/>
      </c>
      <c r="G85" t="str">
        <f>IFERROR(UPPER(TRIM(ESITI_QUESTIONARI!AI85)),"")</f>
        <v/>
      </c>
      <c r="H85" s="8" t="str">
        <f>IF(C85="","",IF(ISERROR(AVERAGE(ESITI_QUESTIONARI!N85:T85,ESITI_QUESTIONARI!V85:X85,ESITI_QUESTIONARI!Z85:AD85,ESITI_QUESTIONARI!AF85:AH85,ESITI_QUESTIONARI!AJ85:AL85,ESITI_QUESTIONARI!AN85,ESITI_QUESTIONARI!AQ85)),"NON RISPONDE",AVERAGE(ESITI_QUESTIONARI!N85:T85,ESITI_QUESTIONARI!V85:X85,ESITI_QUESTIONARI!Z85:AD85,ESITI_QUESTIONARI!AF85:AH85,ESITI_QUESTIONARI!AJ85:AL85,ESITI_QUESTIONARI!AN85,ESITI_QUESTIONARI!AQ85)))</f>
        <v/>
      </c>
    </row>
    <row r="86" spans="1:8" x14ac:dyDescent="0.3">
      <c r="A86" t="str">
        <f>IF(ESITI_QUESTIONARI!A86="","",TRIM(ESITI_QUESTIONARI!A86))</f>
        <v/>
      </c>
      <c r="B86" t="str">
        <f t="shared" si="2"/>
        <v/>
      </c>
      <c r="C86" t="str">
        <f>IF(ESITI_QUESTIONARI!C86="","",TRIM(ESITI_QUESTIONARI!C86))</f>
        <v/>
      </c>
      <c r="D86" t="str">
        <f>IFERROR(UPPER(TRIM(ESITI_QUESTIONARI!U86)),"")</f>
        <v/>
      </c>
      <c r="E86" t="str">
        <f>IFERROR(UPPER(TRIM(ESITI_QUESTIONARI!Y86)),"")</f>
        <v/>
      </c>
      <c r="F86" t="str">
        <f>IFERROR(UPPER(TRIM(ESITI_QUESTIONARI!AE86)),"")</f>
        <v/>
      </c>
      <c r="G86" t="str">
        <f>IFERROR(UPPER(TRIM(ESITI_QUESTIONARI!AI86)),"")</f>
        <v/>
      </c>
      <c r="H86" s="8" t="str">
        <f>IF(C86="","",IF(ISERROR(AVERAGE(ESITI_QUESTIONARI!N86:T86,ESITI_QUESTIONARI!V86:X86,ESITI_QUESTIONARI!Z86:AD86,ESITI_QUESTIONARI!AF86:AH86,ESITI_QUESTIONARI!AJ86:AL86,ESITI_QUESTIONARI!AN86,ESITI_QUESTIONARI!AQ86)),"NON RISPONDE",AVERAGE(ESITI_QUESTIONARI!N86:T86,ESITI_QUESTIONARI!V86:X86,ESITI_QUESTIONARI!Z86:AD86,ESITI_QUESTIONARI!AF86:AH86,ESITI_QUESTIONARI!AJ86:AL86,ESITI_QUESTIONARI!AN86,ESITI_QUESTIONARI!AQ86)))</f>
        <v/>
      </c>
    </row>
    <row r="87" spans="1:8" x14ac:dyDescent="0.3">
      <c r="A87" t="str">
        <f>IF(ESITI_QUESTIONARI!A87="","",TRIM(ESITI_QUESTIONARI!A87))</f>
        <v/>
      </c>
      <c r="B87" t="str">
        <f t="shared" si="2"/>
        <v/>
      </c>
      <c r="C87" t="str">
        <f>IF(ESITI_QUESTIONARI!C87="","",TRIM(ESITI_QUESTIONARI!C87))</f>
        <v/>
      </c>
      <c r="D87" t="str">
        <f>IFERROR(UPPER(TRIM(ESITI_QUESTIONARI!U87)),"")</f>
        <v/>
      </c>
      <c r="E87" t="str">
        <f>IFERROR(UPPER(TRIM(ESITI_QUESTIONARI!Y87)),"")</f>
        <v/>
      </c>
      <c r="F87" t="str">
        <f>IFERROR(UPPER(TRIM(ESITI_QUESTIONARI!AE87)),"")</f>
        <v/>
      </c>
      <c r="G87" t="str">
        <f>IFERROR(UPPER(TRIM(ESITI_QUESTIONARI!AI87)),"")</f>
        <v/>
      </c>
      <c r="H87" s="8" t="str">
        <f>IF(C87="","",IF(ISERROR(AVERAGE(ESITI_QUESTIONARI!N87:T87,ESITI_QUESTIONARI!V87:X87,ESITI_QUESTIONARI!Z87:AD87,ESITI_QUESTIONARI!AF87:AH87,ESITI_QUESTIONARI!AJ87:AL87,ESITI_QUESTIONARI!AN87,ESITI_QUESTIONARI!AQ87)),"NON RISPONDE",AVERAGE(ESITI_QUESTIONARI!N87:T87,ESITI_QUESTIONARI!V87:X87,ESITI_QUESTIONARI!Z87:AD87,ESITI_QUESTIONARI!AF87:AH87,ESITI_QUESTIONARI!AJ87:AL87,ESITI_QUESTIONARI!AN87,ESITI_QUESTIONARI!AQ87)))</f>
        <v/>
      </c>
    </row>
    <row r="88" spans="1:8" x14ac:dyDescent="0.3">
      <c r="A88" t="str">
        <f>IF(ESITI_QUESTIONARI!A88="","",TRIM(ESITI_QUESTIONARI!A88))</f>
        <v/>
      </c>
      <c r="B88" t="str">
        <f t="shared" si="2"/>
        <v/>
      </c>
      <c r="C88" t="str">
        <f>IF(ESITI_QUESTIONARI!C88="","",TRIM(ESITI_QUESTIONARI!C88))</f>
        <v/>
      </c>
      <c r="D88" t="str">
        <f>IFERROR(UPPER(TRIM(ESITI_QUESTIONARI!U88)),"")</f>
        <v/>
      </c>
      <c r="E88" t="str">
        <f>IFERROR(UPPER(TRIM(ESITI_QUESTIONARI!Y88)),"")</f>
        <v/>
      </c>
      <c r="F88" t="str">
        <f>IFERROR(UPPER(TRIM(ESITI_QUESTIONARI!AE88)),"")</f>
        <v/>
      </c>
      <c r="G88" t="str">
        <f>IFERROR(UPPER(TRIM(ESITI_QUESTIONARI!AI88)),"")</f>
        <v/>
      </c>
      <c r="H88" s="8" t="str">
        <f>IF(C88="","",IF(ISERROR(AVERAGE(ESITI_QUESTIONARI!N88:T88,ESITI_QUESTIONARI!V88:X88,ESITI_QUESTIONARI!Z88:AD88,ESITI_QUESTIONARI!AF88:AH88,ESITI_QUESTIONARI!AJ88:AL88,ESITI_QUESTIONARI!AN88,ESITI_QUESTIONARI!AQ88)),"NON RISPONDE",AVERAGE(ESITI_QUESTIONARI!N88:T88,ESITI_QUESTIONARI!V88:X88,ESITI_QUESTIONARI!Z88:AD88,ESITI_QUESTIONARI!AF88:AH88,ESITI_QUESTIONARI!AJ88:AL88,ESITI_QUESTIONARI!AN88,ESITI_QUESTIONARI!AQ88)))</f>
        <v/>
      </c>
    </row>
    <row r="89" spans="1:8" x14ac:dyDescent="0.3">
      <c r="A89" t="str">
        <f>IF(ESITI_QUESTIONARI!A89="","",TRIM(ESITI_QUESTIONARI!A89))</f>
        <v/>
      </c>
      <c r="B89" t="str">
        <f t="shared" si="2"/>
        <v/>
      </c>
      <c r="C89" t="str">
        <f>IF(ESITI_QUESTIONARI!C89="","",TRIM(ESITI_QUESTIONARI!C89))</f>
        <v/>
      </c>
      <c r="D89" t="str">
        <f>IFERROR(UPPER(TRIM(ESITI_QUESTIONARI!U89)),"")</f>
        <v/>
      </c>
      <c r="E89" t="str">
        <f>IFERROR(UPPER(TRIM(ESITI_QUESTIONARI!Y89)),"")</f>
        <v/>
      </c>
      <c r="F89" t="str">
        <f>IFERROR(UPPER(TRIM(ESITI_QUESTIONARI!AE89)),"")</f>
        <v/>
      </c>
      <c r="G89" t="str">
        <f>IFERROR(UPPER(TRIM(ESITI_QUESTIONARI!AI89)),"")</f>
        <v/>
      </c>
      <c r="H89" s="8" t="str">
        <f>IF(C89="","",IF(ISERROR(AVERAGE(ESITI_QUESTIONARI!N89:T89,ESITI_QUESTIONARI!V89:X89,ESITI_QUESTIONARI!Z89:AD89,ESITI_QUESTIONARI!AF89:AH89,ESITI_QUESTIONARI!AJ89:AL89,ESITI_QUESTIONARI!AN89,ESITI_QUESTIONARI!AQ89)),"NON RISPONDE",AVERAGE(ESITI_QUESTIONARI!N89:T89,ESITI_QUESTIONARI!V89:X89,ESITI_QUESTIONARI!Z89:AD89,ESITI_QUESTIONARI!AF89:AH89,ESITI_QUESTIONARI!AJ89:AL89,ESITI_QUESTIONARI!AN89,ESITI_QUESTIONARI!AQ89)))</f>
        <v/>
      </c>
    </row>
    <row r="90" spans="1:8" x14ac:dyDescent="0.3">
      <c r="A90" t="str">
        <f>IF(ESITI_QUESTIONARI!A90="","",TRIM(ESITI_QUESTIONARI!A90))</f>
        <v/>
      </c>
      <c r="B90" t="str">
        <f t="shared" si="2"/>
        <v/>
      </c>
      <c r="C90" t="str">
        <f>IF(ESITI_QUESTIONARI!C90="","",TRIM(ESITI_QUESTIONARI!C90))</f>
        <v/>
      </c>
      <c r="D90" t="str">
        <f>IFERROR(UPPER(TRIM(ESITI_QUESTIONARI!U90)),"")</f>
        <v/>
      </c>
      <c r="E90" t="str">
        <f>IFERROR(UPPER(TRIM(ESITI_QUESTIONARI!Y90)),"")</f>
        <v/>
      </c>
      <c r="F90" t="str">
        <f>IFERROR(UPPER(TRIM(ESITI_QUESTIONARI!AE90)),"")</f>
        <v/>
      </c>
      <c r="G90" t="str">
        <f>IFERROR(UPPER(TRIM(ESITI_QUESTIONARI!AI90)),"")</f>
        <v/>
      </c>
      <c r="H90" s="8" t="str">
        <f>IF(C90="","",IF(ISERROR(AVERAGE(ESITI_QUESTIONARI!N90:T90,ESITI_QUESTIONARI!V90:X90,ESITI_QUESTIONARI!Z90:AD90,ESITI_QUESTIONARI!AF90:AH90,ESITI_QUESTIONARI!AJ90:AL90,ESITI_QUESTIONARI!AN90,ESITI_QUESTIONARI!AQ90)),"NON RISPONDE",AVERAGE(ESITI_QUESTIONARI!N90:T90,ESITI_QUESTIONARI!V90:X90,ESITI_QUESTIONARI!Z90:AD90,ESITI_QUESTIONARI!AF90:AH90,ESITI_QUESTIONARI!AJ90:AL90,ESITI_QUESTIONARI!AN90,ESITI_QUESTIONARI!AQ90)))</f>
        <v/>
      </c>
    </row>
    <row r="91" spans="1:8" x14ac:dyDescent="0.3">
      <c r="A91" t="str">
        <f>IF(ESITI_QUESTIONARI!A91="","",TRIM(ESITI_QUESTIONARI!A91))</f>
        <v/>
      </c>
      <c r="B91" t="str">
        <f t="shared" si="2"/>
        <v/>
      </c>
      <c r="C91" t="str">
        <f>IF(ESITI_QUESTIONARI!C91="","",TRIM(ESITI_QUESTIONARI!C91))</f>
        <v/>
      </c>
      <c r="D91" t="str">
        <f>IFERROR(UPPER(TRIM(ESITI_QUESTIONARI!U91)),"")</f>
        <v/>
      </c>
      <c r="E91" t="str">
        <f>IFERROR(UPPER(TRIM(ESITI_QUESTIONARI!Y91)),"")</f>
        <v/>
      </c>
      <c r="F91" t="str">
        <f>IFERROR(UPPER(TRIM(ESITI_QUESTIONARI!AE91)),"")</f>
        <v/>
      </c>
      <c r="G91" t="str">
        <f>IFERROR(UPPER(TRIM(ESITI_QUESTIONARI!AI91)),"")</f>
        <v/>
      </c>
      <c r="H91" s="8" t="str">
        <f>IF(C91="","",IF(ISERROR(AVERAGE(ESITI_QUESTIONARI!N91:T91,ESITI_QUESTIONARI!V91:X91,ESITI_QUESTIONARI!Z91:AD91,ESITI_QUESTIONARI!AF91:AH91,ESITI_QUESTIONARI!AJ91:AL91,ESITI_QUESTIONARI!AN91,ESITI_QUESTIONARI!AQ91)),"NON RISPONDE",AVERAGE(ESITI_QUESTIONARI!N91:T91,ESITI_QUESTIONARI!V91:X91,ESITI_QUESTIONARI!Z91:AD91,ESITI_QUESTIONARI!AF91:AH91,ESITI_QUESTIONARI!AJ91:AL91,ESITI_QUESTIONARI!AN91,ESITI_QUESTIONARI!AQ91)))</f>
        <v/>
      </c>
    </row>
    <row r="92" spans="1:8" x14ac:dyDescent="0.3">
      <c r="A92" t="str">
        <f>IF(ESITI_QUESTIONARI!A92="","",TRIM(ESITI_QUESTIONARI!A92))</f>
        <v/>
      </c>
      <c r="B92" t="str">
        <f t="shared" si="2"/>
        <v/>
      </c>
      <c r="C92" t="str">
        <f>IF(ESITI_QUESTIONARI!C92="","",TRIM(ESITI_QUESTIONARI!C92))</f>
        <v/>
      </c>
      <c r="D92" t="str">
        <f>IFERROR(UPPER(TRIM(ESITI_QUESTIONARI!U92)),"")</f>
        <v/>
      </c>
      <c r="E92" t="str">
        <f>IFERROR(UPPER(TRIM(ESITI_QUESTIONARI!Y92)),"")</f>
        <v/>
      </c>
      <c r="F92" t="str">
        <f>IFERROR(UPPER(TRIM(ESITI_QUESTIONARI!AE92)),"")</f>
        <v/>
      </c>
      <c r="G92" t="str">
        <f>IFERROR(UPPER(TRIM(ESITI_QUESTIONARI!AI92)),"")</f>
        <v/>
      </c>
      <c r="H92" s="8" t="str">
        <f>IF(C92="","",IF(ISERROR(AVERAGE(ESITI_QUESTIONARI!N92:T92,ESITI_QUESTIONARI!V92:X92,ESITI_QUESTIONARI!Z92:AD92,ESITI_QUESTIONARI!AF92:AH92,ESITI_QUESTIONARI!AJ92:AL92,ESITI_QUESTIONARI!AN92,ESITI_QUESTIONARI!AQ92)),"NON RISPONDE",AVERAGE(ESITI_QUESTIONARI!N92:T92,ESITI_QUESTIONARI!V92:X92,ESITI_QUESTIONARI!Z92:AD92,ESITI_QUESTIONARI!AF92:AH92,ESITI_QUESTIONARI!AJ92:AL92,ESITI_QUESTIONARI!AN92,ESITI_QUESTIONARI!AQ92)))</f>
        <v/>
      </c>
    </row>
    <row r="93" spans="1:8" x14ac:dyDescent="0.3">
      <c r="A93" t="str">
        <f>IF(ESITI_QUESTIONARI!A93="","",TRIM(ESITI_QUESTIONARI!A93))</f>
        <v/>
      </c>
      <c r="B93" t="str">
        <f t="shared" si="2"/>
        <v/>
      </c>
      <c r="C93" t="str">
        <f>IF(ESITI_QUESTIONARI!C93="","",TRIM(ESITI_QUESTIONARI!C93))</f>
        <v/>
      </c>
      <c r="D93" t="str">
        <f>IFERROR(UPPER(TRIM(ESITI_QUESTIONARI!U93)),"")</f>
        <v/>
      </c>
      <c r="E93" t="str">
        <f>IFERROR(UPPER(TRIM(ESITI_QUESTIONARI!Y93)),"")</f>
        <v/>
      </c>
      <c r="F93" t="str">
        <f>IFERROR(UPPER(TRIM(ESITI_QUESTIONARI!AE93)),"")</f>
        <v/>
      </c>
      <c r="G93" t="str">
        <f>IFERROR(UPPER(TRIM(ESITI_QUESTIONARI!AI93)),"")</f>
        <v/>
      </c>
      <c r="H93" s="8" t="str">
        <f>IF(C93="","",IF(ISERROR(AVERAGE(ESITI_QUESTIONARI!N93:T93,ESITI_QUESTIONARI!V93:X93,ESITI_QUESTIONARI!Z93:AD93,ESITI_QUESTIONARI!AF93:AH93,ESITI_QUESTIONARI!AJ93:AL93,ESITI_QUESTIONARI!AN93,ESITI_QUESTIONARI!AQ93)),"NON RISPONDE",AVERAGE(ESITI_QUESTIONARI!N93:T93,ESITI_QUESTIONARI!V93:X93,ESITI_QUESTIONARI!Z93:AD93,ESITI_QUESTIONARI!AF93:AH93,ESITI_QUESTIONARI!AJ93:AL93,ESITI_QUESTIONARI!AN93,ESITI_QUESTIONARI!AQ93)))</f>
        <v/>
      </c>
    </row>
    <row r="94" spans="1:8" x14ac:dyDescent="0.3">
      <c r="A94" t="str">
        <f>IF(ESITI_QUESTIONARI!A94="","",TRIM(ESITI_QUESTIONARI!A94))</f>
        <v/>
      </c>
      <c r="B94" t="str">
        <f t="shared" si="2"/>
        <v/>
      </c>
      <c r="C94" t="str">
        <f>IF(ESITI_QUESTIONARI!C94="","",TRIM(ESITI_QUESTIONARI!C94))</f>
        <v/>
      </c>
      <c r="D94" t="str">
        <f>IFERROR(UPPER(TRIM(ESITI_QUESTIONARI!U94)),"")</f>
        <v/>
      </c>
      <c r="E94" t="str">
        <f>IFERROR(UPPER(TRIM(ESITI_QUESTIONARI!Y94)),"")</f>
        <v/>
      </c>
      <c r="F94" t="str">
        <f>IFERROR(UPPER(TRIM(ESITI_QUESTIONARI!AE94)),"")</f>
        <v/>
      </c>
      <c r="G94" t="str">
        <f>IFERROR(UPPER(TRIM(ESITI_QUESTIONARI!AI94)),"")</f>
        <v/>
      </c>
      <c r="H94" s="8" t="str">
        <f>IF(C94="","",IF(ISERROR(AVERAGE(ESITI_QUESTIONARI!N94:T94,ESITI_QUESTIONARI!V94:X94,ESITI_QUESTIONARI!Z94:AD94,ESITI_QUESTIONARI!AF94:AH94,ESITI_QUESTIONARI!AJ94:AL94,ESITI_QUESTIONARI!AN94,ESITI_QUESTIONARI!AQ94)),"NON RISPONDE",AVERAGE(ESITI_QUESTIONARI!N94:T94,ESITI_QUESTIONARI!V94:X94,ESITI_QUESTIONARI!Z94:AD94,ESITI_QUESTIONARI!AF94:AH94,ESITI_QUESTIONARI!AJ94:AL94,ESITI_QUESTIONARI!AN94,ESITI_QUESTIONARI!AQ94)))</f>
        <v/>
      </c>
    </row>
    <row r="95" spans="1:8" x14ac:dyDescent="0.3">
      <c r="A95" t="str">
        <f>IF(ESITI_QUESTIONARI!A95="","",TRIM(ESITI_QUESTIONARI!A95))</f>
        <v/>
      </c>
      <c r="B95" t="str">
        <f t="shared" si="2"/>
        <v/>
      </c>
      <c r="C95" t="str">
        <f>IF(ESITI_QUESTIONARI!C95="","",TRIM(ESITI_QUESTIONARI!C95))</f>
        <v/>
      </c>
      <c r="D95" t="str">
        <f>IFERROR(UPPER(TRIM(ESITI_QUESTIONARI!U95)),"")</f>
        <v/>
      </c>
      <c r="E95" t="str">
        <f>IFERROR(UPPER(TRIM(ESITI_QUESTIONARI!Y95)),"")</f>
        <v/>
      </c>
      <c r="F95" t="str">
        <f>IFERROR(UPPER(TRIM(ESITI_QUESTIONARI!AE95)),"")</f>
        <v/>
      </c>
      <c r="G95" t="str">
        <f>IFERROR(UPPER(TRIM(ESITI_QUESTIONARI!AI95)),"")</f>
        <v/>
      </c>
      <c r="H95" s="8" t="str">
        <f>IF(C95="","",IF(ISERROR(AVERAGE(ESITI_QUESTIONARI!N95:T95,ESITI_QUESTIONARI!V95:X95,ESITI_QUESTIONARI!Z95:AD95,ESITI_QUESTIONARI!AF95:AH95,ESITI_QUESTIONARI!AJ95:AL95,ESITI_QUESTIONARI!AN95,ESITI_QUESTIONARI!AQ95)),"NON RISPONDE",AVERAGE(ESITI_QUESTIONARI!N95:T95,ESITI_QUESTIONARI!V95:X95,ESITI_QUESTIONARI!Z95:AD95,ESITI_QUESTIONARI!AF95:AH95,ESITI_QUESTIONARI!AJ95:AL95,ESITI_QUESTIONARI!AN95,ESITI_QUESTIONARI!AQ95)))</f>
        <v/>
      </c>
    </row>
    <row r="96" spans="1:8" x14ac:dyDescent="0.3">
      <c r="A96" t="str">
        <f>IF(ESITI_QUESTIONARI!A96="","",TRIM(ESITI_QUESTIONARI!A96))</f>
        <v/>
      </c>
      <c r="B96" t="str">
        <f t="shared" si="2"/>
        <v/>
      </c>
      <c r="C96" t="str">
        <f>IF(ESITI_QUESTIONARI!C96="","",TRIM(ESITI_QUESTIONARI!C96))</f>
        <v/>
      </c>
      <c r="D96" t="str">
        <f>IFERROR(UPPER(TRIM(ESITI_QUESTIONARI!U96)),"")</f>
        <v/>
      </c>
      <c r="E96" t="str">
        <f>IFERROR(UPPER(TRIM(ESITI_QUESTIONARI!Y96)),"")</f>
        <v/>
      </c>
      <c r="F96" t="str">
        <f>IFERROR(UPPER(TRIM(ESITI_QUESTIONARI!AE96)),"")</f>
        <v/>
      </c>
      <c r="G96" t="str">
        <f>IFERROR(UPPER(TRIM(ESITI_QUESTIONARI!AI96)),"")</f>
        <v/>
      </c>
      <c r="H96" s="8" t="str">
        <f>IF(C96="","",IF(ISERROR(AVERAGE(ESITI_QUESTIONARI!N96:T96,ESITI_QUESTIONARI!V96:X96,ESITI_QUESTIONARI!Z96:AD96,ESITI_QUESTIONARI!AF96:AH96,ESITI_QUESTIONARI!AJ96:AL96,ESITI_QUESTIONARI!AN96,ESITI_QUESTIONARI!AQ96)),"NON RISPONDE",AVERAGE(ESITI_QUESTIONARI!N96:T96,ESITI_QUESTIONARI!V96:X96,ESITI_QUESTIONARI!Z96:AD96,ESITI_QUESTIONARI!AF96:AH96,ESITI_QUESTIONARI!AJ96:AL96,ESITI_QUESTIONARI!AN96,ESITI_QUESTIONARI!AQ96)))</f>
        <v/>
      </c>
    </row>
    <row r="97" spans="1:8" x14ac:dyDescent="0.3">
      <c r="A97" t="str">
        <f>IF(ESITI_QUESTIONARI!A97="","",TRIM(ESITI_QUESTIONARI!A97))</f>
        <v/>
      </c>
      <c r="B97" t="str">
        <f t="shared" si="2"/>
        <v/>
      </c>
      <c r="C97" t="str">
        <f>IF(ESITI_QUESTIONARI!C97="","",TRIM(ESITI_QUESTIONARI!C97))</f>
        <v/>
      </c>
      <c r="D97" t="str">
        <f>IFERROR(UPPER(TRIM(ESITI_QUESTIONARI!U97)),"")</f>
        <v/>
      </c>
      <c r="E97" t="str">
        <f>IFERROR(UPPER(TRIM(ESITI_QUESTIONARI!Y97)),"")</f>
        <v/>
      </c>
      <c r="F97" t="str">
        <f>IFERROR(UPPER(TRIM(ESITI_QUESTIONARI!AE97)),"")</f>
        <v/>
      </c>
      <c r="G97" t="str">
        <f>IFERROR(UPPER(TRIM(ESITI_QUESTIONARI!AI97)),"")</f>
        <v/>
      </c>
      <c r="H97" s="8" t="str">
        <f>IF(C97="","",IF(ISERROR(AVERAGE(ESITI_QUESTIONARI!N97:T97,ESITI_QUESTIONARI!V97:X97,ESITI_QUESTIONARI!Z97:AD97,ESITI_QUESTIONARI!AF97:AH97,ESITI_QUESTIONARI!AJ97:AL97,ESITI_QUESTIONARI!AN97,ESITI_QUESTIONARI!AQ97)),"NON RISPONDE",AVERAGE(ESITI_QUESTIONARI!N97:T97,ESITI_QUESTIONARI!V97:X97,ESITI_QUESTIONARI!Z97:AD97,ESITI_QUESTIONARI!AF97:AH97,ESITI_QUESTIONARI!AJ97:AL97,ESITI_QUESTIONARI!AN97,ESITI_QUESTIONARI!AQ97)))</f>
        <v/>
      </c>
    </row>
    <row r="98" spans="1:8" x14ac:dyDescent="0.3">
      <c r="A98" t="str">
        <f>IF(ESITI_QUESTIONARI!A98="","",TRIM(ESITI_QUESTIONARI!A98))</f>
        <v/>
      </c>
      <c r="B98" t="str">
        <f t="shared" si="2"/>
        <v/>
      </c>
      <c r="C98" t="str">
        <f>IF(ESITI_QUESTIONARI!C98="","",TRIM(ESITI_QUESTIONARI!C98))</f>
        <v/>
      </c>
      <c r="D98" t="str">
        <f>IFERROR(UPPER(TRIM(ESITI_QUESTIONARI!U98)),"")</f>
        <v/>
      </c>
      <c r="E98" t="str">
        <f>IFERROR(UPPER(TRIM(ESITI_QUESTIONARI!Y98)),"")</f>
        <v/>
      </c>
      <c r="F98" t="str">
        <f>IFERROR(UPPER(TRIM(ESITI_QUESTIONARI!AE98)),"")</f>
        <v/>
      </c>
      <c r="G98" t="str">
        <f>IFERROR(UPPER(TRIM(ESITI_QUESTIONARI!AI98)),"")</f>
        <v/>
      </c>
      <c r="H98" s="8" t="str">
        <f>IF(C98="","",IF(ISERROR(AVERAGE(ESITI_QUESTIONARI!N98:T98,ESITI_QUESTIONARI!V98:X98,ESITI_QUESTIONARI!Z98:AD98,ESITI_QUESTIONARI!AF98:AH98,ESITI_QUESTIONARI!AJ98:AL98,ESITI_QUESTIONARI!AN98,ESITI_QUESTIONARI!AQ98)),"NON RISPONDE",AVERAGE(ESITI_QUESTIONARI!N98:T98,ESITI_QUESTIONARI!V98:X98,ESITI_QUESTIONARI!Z98:AD98,ESITI_QUESTIONARI!AF98:AH98,ESITI_QUESTIONARI!AJ98:AL98,ESITI_QUESTIONARI!AN98,ESITI_QUESTIONARI!AQ98)))</f>
        <v/>
      </c>
    </row>
    <row r="99" spans="1:8" x14ac:dyDescent="0.3">
      <c r="A99" t="str">
        <f>IF(ESITI_QUESTIONARI!A99="","",TRIM(ESITI_QUESTIONARI!A99))</f>
        <v/>
      </c>
      <c r="B99" t="str">
        <f t="shared" si="2"/>
        <v/>
      </c>
      <c r="C99" t="str">
        <f>IF(ESITI_QUESTIONARI!C99="","",TRIM(ESITI_QUESTIONARI!C99))</f>
        <v/>
      </c>
      <c r="D99" t="str">
        <f>IFERROR(UPPER(TRIM(ESITI_QUESTIONARI!U99)),"")</f>
        <v/>
      </c>
      <c r="E99" t="str">
        <f>IFERROR(UPPER(TRIM(ESITI_QUESTIONARI!Y99)),"")</f>
        <v/>
      </c>
      <c r="F99" t="str">
        <f>IFERROR(UPPER(TRIM(ESITI_QUESTIONARI!AE99)),"")</f>
        <v/>
      </c>
      <c r="G99" t="str">
        <f>IFERROR(UPPER(TRIM(ESITI_QUESTIONARI!AI99)),"")</f>
        <v/>
      </c>
      <c r="H99" s="8" t="str">
        <f>IF(C99="","",IF(ISERROR(AVERAGE(ESITI_QUESTIONARI!N99:T99,ESITI_QUESTIONARI!V99:X99,ESITI_QUESTIONARI!Z99:AD99,ESITI_QUESTIONARI!AF99:AH99,ESITI_QUESTIONARI!AJ99:AL99,ESITI_QUESTIONARI!AN99,ESITI_QUESTIONARI!AQ99)),"NON RISPONDE",AVERAGE(ESITI_QUESTIONARI!N99:T99,ESITI_QUESTIONARI!V99:X99,ESITI_QUESTIONARI!Z99:AD99,ESITI_QUESTIONARI!AF99:AH99,ESITI_QUESTIONARI!AJ99:AL99,ESITI_QUESTIONARI!AN99,ESITI_QUESTIONARI!AQ99)))</f>
        <v/>
      </c>
    </row>
    <row r="100" spans="1:8" x14ac:dyDescent="0.3">
      <c r="A100" t="str">
        <f>IF(ESITI_QUESTIONARI!A100="","",TRIM(ESITI_QUESTIONARI!A100))</f>
        <v/>
      </c>
      <c r="B100" t="str">
        <f t="shared" si="2"/>
        <v/>
      </c>
      <c r="C100" t="str">
        <f>IF(ESITI_QUESTIONARI!C100="","",TRIM(ESITI_QUESTIONARI!C100))</f>
        <v/>
      </c>
      <c r="D100" t="str">
        <f>IFERROR(UPPER(TRIM(ESITI_QUESTIONARI!U100)),"")</f>
        <v/>
      </c>
      <c r="E100" t="str">
        <f>IFERROR(UPPER(TRIM(ESITI_QUESTIONARI!Y100)),"")</f>
        <v/>
      </c>
      <c r="F100" t="str">
        <f>IFERROR(UPPER(TRIM(ESITI_QUESTIONARI!AE100)),"")</f>
        <v/>
      </c>
      <c r="G100" t="str">
        <f>IFERROR(UPPER(TRIM(ESITI_QUESTIONARI!AI100)),"")</f>
        <v/>
      </c>
      <c r="H100" s="8" t="str">
        <f>IF(C100="","",IF(ISERROR(AVERAGE(ESITI_QUESTIONARI!N100:T100,ESITI_QUESTIONARI!V100:X100,ESITI_QUESTIONARI!Z100:AD100,ESITI_QUESTIONARI!AF100:AH100,ESITI_QUESTIONARI!AJ100:AL100,ESITI_QUESTIONARI!AN100,ESITI_QUESTIONARI!AQ100)),"NON RISPONDE",AVERAGE(ESITI_QUESTIONARI!N100:T100,ESITI_QUESTIONARI!V100:X100,ESITI_QUESTIONARI!Z100:AD100,ESITI_QUESTIONARI!AF100:AH100,ESITI_QUESTIONARI!AJ100:AL100,ESITI_QUESTIONARI!AN100,ESITI_QUESTIONARI!AQ100)))</f>
        <v/>
      </c>
    </row>
    <row r="101" spans="1:8" x14ac:dyDescent="0.3">
      <c r="A101" t="str">
        <f>IF(ESITI_QUESTIONARI!A101="","",TRIM(ESITI_QUESTIONARI!A101))</f>
        <v/>
      </c>
      <c r="B101" t="str">
        <f t="shared" si="2"/>
        <v/>
      </c>
      <c r="C101" t="str">
        <f>IF(ESITI_QUESTIONARI!C101="","",TRIM(ESITI_QUESTIONARI!C101))</f>
        <v/>
      </c>
      <c r="D101" t="str">
        <f>IFERROR(UPPER(TRIM(ESITI_QUESTIONARI!U101)),"")</f>
        <v/>
      </c>
      <c r="E101" t="str">
        <f>IFERROR(UPPER(TRIM(ESITI_QUESTIONARI!Y101)),"")</f>
        <v/>
      </c>
      <c r="F101" t="str">
        <f>IFERROR(UPPER(TRIM(ESITI_QUESTIONARI!AE101)),"")</f>
        <v/>
      </c>
      <c r="G101" t="str">
        <f>IFERROR(UPPER(TRIM(ESITI_QUESTIONARI!AI101)),"")</f>
        <v/>
      </c>
      <c r="H101" s="8" t="str">
        <f>IF(C101="","",IF(ISERROR(AVERAGE(ESITI_QUESTIONARI!N101:T101,ESITI_QUESTIONARI!V101:X101,ESITI_QUESTIONARI!Z101:AD101,ESITI_QUESTIONARI!AF101:AH101,ESITI_QUESTIONARI!AJ101:AL101,ESITI_QUESTIONARI!AN101,ESITI_QUESTIONARI!AQ101)),"NON RISPONDE",AVERAGE(ESITI_QUESTIONARI!N101:T101,ESITI_QUESTIONARI!V101:X101,ESITI_QUESTIONARI!Z101:AD101,ESITI_QUESTIONARI!AF101:AH101,ESITI_QUESTIONARI!AJ101:AL101,ESITI_QUESTIONARI!AN101,ESITI_QUESTIONARI!AQ101)))</f>
        <v/>
      </c>
    </row>
    <row r="102" spans="1:8" x14ac:dyDescent="0.3">
      <c r="A102" t="str">
        <f>IF(ESITI_QUESTIONARI!A102="","",TRIM(ESITI_QUESTIONARI!A102))</f>
        <v/>
      </c>
      <c r="B102" t="str">
        <f t="shared" si="2"/>
        <v/>
      </c>
      <c r="C102" t="str">
        <f>IF(ESITI_QUESTIONARI!C102="","",TRIM(ESITI_QUESTIONARI!C102))</f>
        <v/>
      </c>
      <c r="D102" t="str">
        <f>IFERROR(UPPER(TRIM(ESITI_QUESTIONARI!U102)),"")</f>
        <v/>
      </c>
      <c r="E102" t="str">
        <f>IFERROR(UPPER(TRIM(ESITI_QUESTIONARI!Y102)),"")</f>
        <v/>
      </c>
      <c r="F102" t="str">
        <f>IFERROR(UPPER(TRIM(ESITI_QUESTIONARI!AE102)),"")</f>
        <v/>
      </c>
      <c r="G102" t="str">
        <f>IFERROR(UPPER(TRIM(ESITI_QUESTIONARI!AI102)),"")</f>
        <v/>
      </c>
      <c r="H102" s="8" t="str">
        <f>IF(C102="","",IF(ISERROR(AVERAGE(ESITI_QUESTIONARI!N102:T102,ESITI_QUESTIONARI!V102:X102,ESITI_QUESTIONARI!Z102:AD102,ESITI_QUESTIONARI!AF102:AH102,ESITI_QUESTIONARI!AJ102:AL102,ESITI_QUESTIONARI!AN102,ESITI_QUESTIONARI!AQ102)),"NON RISPONDE",AVERAGE(ESITI_QUESTIONARI!N102:T102,ESITI_QUESTIONARI!V102:X102,ESITI_QUESTIONARI!Z102:AD102,ESITI_QUESTIONARI!AF102:AH102,ESITI_QUESTIONARI!AJ102:AL102,ESITI_QUESTIONARI!AN102,ESITI_QUESTIONARI!AQ102)))</f>
        <v/>
      </c>
    </row>
    <row r="103" spans="1:8" x14ac:dyDescent="0.3">
      <c r="A103" t="str">
        <f>IF(ESITI_QUESTIONARI!A103="","",TRIM(ESITI_QUESTIONARI!A103))</f>
        <v/>
      </c>
      <c r="B103" t="str">
        <f t="shared" si="2"/>
        <v/>
      </c>
      <c r="C103" t="str">
        <f>IF(ESITI_QUESTIONARI!C103="","",TRIM(ESITI_QUESTIONARI!C103))</f>
        <v/>
      </c>
      <c r="D103" t="str">
        <f>IFERROR(UPPER(TRIM(ESITI_QUESTIONARI!U103)),"")</f>
        <v/>
      </c>
      <c r="E103" t="str">
        <f>IFERROR(UPPER(TRIM(ESITI_QUESTIONARI!Y103)),"")</f>
        <v/>
      </c>
      <c r="F103" t="str">
        <f>IFERROR(UPPER(TRIM(ESITI_QUESTIONARI!AE103)),"")</f>
        <v/>
      </c>
      <c r="G103" t="str">
        <f>IFERROR(UPPER(TRIM(ESITI_QUESTIONARI!AI103)),"")</f>
        <v/>
      </c>
      <c r="H103" s="8" t="str">
        <f>IF(C103="","",IF(ISERROR(AVERAGE(ESITI_QUESTIONARI!N103:T103,ESITI_QUESTIONARI!V103:X103,ESITI_QUESTIONARI!Z103:AD103,ESITI_QUESTIONARI!AF103:AH103,ESITI_QUESTIONARI!AJ103:AL103,ESITI_QUESTIONARI!AN103,ESITI_QUESTIONARI!AQ103)),"NON RISPONDE",AVERAGE(ESITI_QUESTIONARI!N103:T103,ESITI_QUESTIONARI!V103:X103,ESITI_QUESTIONARI!Z103:AD103,ESITI_QUESTIONARI!AF103:AH103,ESITI_QUESTIONARI!AJ103:AL103,ESITI_QUESTIONARI!AN103,ESITI_QUESTIONARI!AQ103)))</f>
        <v/>
      </c>
    </row>
    <row r="104" spans="1:8" x14ac:dyDescent="0.3">
      <c r="A104" t="str">
        <f>IF(ESITI_QUESTIONARI!A104="","",TRIM(ESITI_QUESTIONARI!A104))</f>
        <v/>
      </c>
      <c r="B104" t="str">
        <f t="shared" si="2"/>
        <v/>
      </c>
      <c r="C104" t="str">
        <f>IF(ESITI_QUESTIONARI!C104="","",TRIM(ESITI_QUESTIONARI!C104))</f>
        <v/>
      </c>
      <c r="D104" t="str">
        <f>IFERROR(UPPER(TRIM(ESITI_QUESTIONARI!U104)),"")</f>
        <v/>
      </c>
      <c r="E104" t="str">
        <f>IFERROR(UPPER(TRIM(ESITI_QUESTIONARI!Y104)),"")</f>
        <v/>
      </c>
      <c r="F104" t="str">
        <f>IFERROR(UPPER(TRIM(ESITI_QUESTIONARI!AE104)),"")</f>
        <v/>
      </c>
      <c r="G104" t="str">
        <f>IFERROR(UPPER(TRIM(ESITI_QUESTIONARI!AI104)),"")</f>
        <v/>
      </c>
      <c r="H104" s="8" t="str">
        <f>IF(C104="","",IF(ISERROR(AVERAGE(ESITI_QUESTIONARI!N104:T104,ESITI_QUESTIONARI!V104:X104,ESITI_QUESTIONARI!Z104:AD104,ESITI_QUESTIONARI!AF104:AH104,ESITI_QUESTIONARI!AJ104:AL104,ESITI_QUESTIONARI!AN104,ESITI_QUESTIONARI!AQ104)),"NON RISPONDE",AVERAGE(ESITI_QUESTIONARI!N104:T104,ESITI_QUESTIONARI!V104:X104,ESITI_QUESTIONARI!Z104:AD104,ESITI_QUESTIONARI!AF104:AH104,ESITI_QUESTIONARI!AJ104:AL104,ESITI_QUESTIONARI!AN104,ESITI_QUESTIONARI!AQ104)))</f>
        <v/>
      </c>
    </row>
    <row r="105" spans="1:8" x14ac:dyDescent="0.3">
      <c r="A105" t="str">
        <f>IF(ESITI_QUESTIONARI!A105="","",TRIM(ESITI_QUESTIONARI!A105))</f>
        <v/>
      </c>
      <c r="B105" t="str">
        <f t="shared" si="2"/>
        <v/>
      </c>
      <c r="C105" t="str">
        <f>IF(ESITI_QUESTIONARI!C105="","",TRIM(ESITI_QUESTIONARI!C105))</f>
        <v/>
      </c>
      <c r="D105" t="str">
        <f>IFERROR(UPPER(TRIM(ESITI_QUESTIONARI!U105)),"")</f>
        <v/>
      </c>
      <c r="E105" t="str">
        <f>IFERROR(UPPER(TRIM(ESITI_QUESTIONARI!Y105)),"")</f>
        <v/>
      </c>
      <c r="F105" t="str">
        <f>IFERROR(UPPER(TRIM(ESITI_QUESTIONARI!AE105)),"")</f>
        <v/>
      </c>
      <c r="G105" t="str">
        <f>IFERROR(UPPER(TRIM(ESITI_QUESTIONARI!AI105)),"")</f>
        <v/>
      </c>
      <c r="H105" s="8" t="str">
        <f>IF(C105="","",IF(ISERROR(AVERAGE(ESITI_QUESTIONARI!N105:T105,ESITI_QUESTIONARI!V105:X105,ESITI_QUESTIONARI!Z105:AD105,ESITI_QUESTIONARI!AF105:AH105,ESITI_QUESTIONARI!AJ105:AL105,ESITI_QUESTIONARI!AN105,ESITI_QUESTIONARI!AQ105)),"NON RISPONDE",AVERAGE(ESITI_QUESTIONARI!N105:T105,ESITI_QUESTIONARI!V105:X105,ESITI_QUESTIONARI!Z105:AD105,ESITI_QUESTIONARI!AF105:AH105,ESITI_QUESTIONARI!AJ105:AL105,ESITI_QUESTIONARI!AN105,ESITI_QUESTIONARI!AQ105)))</f>
        <v/>
      </c>
    </row>
    <row r="106" spans="1:8" x14ac:dyDescent="0.3">
      <c r="A106" t="str">
        <f>IF(ESITI_QUESTIONARI!A106="","",TRIM(ESITI_QUESTIONARI!A106))</f>
        <v/>
      </c>
      <c r="B106" t="str">
        <f t="shared" si="2"/>
        <v/>
      </c>
      <c r="C106" t="str">
        <f>IF(ESITI_QUESTIONARI!C106="","",TRIM(ESITI_QUESTIONARI!C106))</f>
        <v/>
      </c>
      <c r="D106" t="str">
        <f>IFERROR(UPPER(TRIM(ESITI_QUESTIONARI!U106)),"")</f>
        <v/>
      </c>
      <c r="E106" t="str">
        <f>IFERROR(UPPER(TRIM(ESITI_QUESTIONARI!Y106)),"")</f>
        <v/>
      </c>
      <c r="F106" t="str">
        <f>IFERROR(UPPER(TRIM(ESITI_QUESTIONARI!AE106)),"")</f>
        <v/>
      </c>
      <c r="G106" t="str">
        <f>IFERROR(UPPER(TRIM(ESITI_QUESTIONARI!AI106)),"")</f>
        <v/>
      </c>
      <c r="H106" s="8" t="str">
        <f>IF(C106="","",IF(ISERROR(AVERAGE(ESITI_QUESTIONARI!N106:T106,ESITI_QUESTIONARI!V106:X106,ESITI_QUESTIONARI!Z106:AD106,ESITI_QUESTIONARI!AF106:AH106,ESITI_QUESTIONARI!AJ106:AL106,ESITI_QUESTIONARI!AN106,ESITI_QUESTIONARI!AQ106)),"NON RISPONDE",AVERAGE(ESITI_QUESTIONARI!N106:T106,ESITI_QUESTIONARI!V106:X106,ESITI_QUESTIONARI!Z106:AD106,ESITI_QUESTIONARI!AF106:AH106,ESITI_QUESTIONARI!AJ106:AL106,ESITI_QUESTIONARI!AN106,ESITI_QUESTIONARI!AQ106)))</f>
        <v/>
      </c>
    </row>
    <row r="107" spans="1:8" x14ac:dyDescent="0.3">
      <c r="A107" t="str">
        <f>IF(ESITI_QUESTIONARI!A107="","",TRIM(ESITI_QUESTIONARI!A107))</f>
        <v/>
      </c>
      <c r="B107" t="str">
        <f t="shared" si="2"/>
        <v/>
      </c>
      <c r="C107" t="str">
        <f>IF(ESITI_QUESTIONARI!C107="","",TRIM(ESITI_QUESTIONARI!C107))</f>
        <v/>
      </c>
      <c r="D107" t="str">
        <f>IFERROR(UPPER(TRIM(ESITI_QUESTIONARI!U107)),"")</f>
        <v/>
      </c>
      <c r="E107" t="str">
        <f>IFERROR(UPPER(TRIM(ESITI_QUESTIONARI!Y107)),"")</f>
        <v/>
      </c>
      <c r="F107" t="str">
        <f>IFERROR(UPPER(TRIM(ESITI_QUESTIONARI!AE107)),"")</f>
        <v/>
      </c>
      <c r="G107" t="str">
        <f>IFERROR(UPPER(TRIM(ESITI_QUESTIONARI!AI107)),"")</f>
        <v/>
      </c>
      <c r="H107" s="8" t="str">
        <f>IF(C107="","",IF(ISERROR(AVERAGE(ESITI_QUESTIONARI!N107:T107,ESITI_QUESTIONARI!V107:X107,ESITI_QUESTIONARI!Z107:AD107,ESITI_QUESTIONARI!AF107:AH107,ESITI_QUESTIONARI!AJ107:AL107,ESITI_QUESTIONARI!AN107,ESITI_QUESTIONARI!AQ107)),"NON RISPONDE",AVERAGE(ESITI_QUESTIONARI!N107:T107,ESITI_QUESTIONARI!V107:X107,ESITI_QUESTIONARI!Z107:AD107,ESITI_QUESTIONARI!AF107:AH107,ESITI_QUESTIONARI!AJ107:AL107,ESITI_QUESTIONARI!AN107,ESITI_QUESTIONARI!AQ107)))</f>
        <v/>
      </c>
    </row>
    <row r="108" spans="1:8" x14ac:dyDescent="0.3">
      <c r="A108" t="str">
        <f>IF(ESITI_QUESTIONARI!A108="","",TRIM(ESITI_QUESTIONARI!A108))</f>
        <v/>
      </c>
      <c r="B108" t="str">
        <f t="shared" si="2"/>
        <v/>
      </c>
      <c r="C108" t="str">
        <f>IF(ESITI_QUESTIONARI!C108="","",TRIM(ESITI_QUESTIONARI!C108))</f>
        <v/>
      </c>
      <c r="D108" t="str">
        <f>IFERROR(UPPER(TRIM(ESITI_QUESTIONARI!U108)),"")</f>
        <v/>
      </c>
      <c r="E108" t="str">
        <f>IFERROR(UPPER(TRIM(ESITI_QUESTIONARI!Y108)),"")</f>
        <v/>
      </c>
      <c r="F108" t="str">
        <f>IFERROR(UPPER(TRIM(ESITI_QUESTIONARI!AE108)),"")</f>
        <v/>
      </c>
      <c r="G108" t="str">
        <f>IFERROR(UPPER(TRIM(ESITI_QUESTIONARI!AI108)),"")</f>
        <v/>
      </c>
      <c r="H108" s="8" t="str">
        <f>IF(C108="","",IF(ISERROR(AVERAGE(ESITI_QUESTIONARI!N108:T108,ESITI_QUESTIONARI!V108:X108,ESITI_QUESTIONARI!Z108:AD108,ESITI_QUESTIONARI!AF108:AH108,ESITI_QUESTIONARI!AJ108:AL108,ESITI_QUESTIONARI!AN108,ESITI_QUESTIONARI!AQ108)),"NON RISPONDE",AVERAGE(ESITI_QUESTIONARI!N108:T108,ESITI_QUESTIONARI!V108:X108,ESITI_QUESTIONARI!Z108:AD108,ESITI_QUESTIONARI!AF108:AH108,ESITI_QUESTIONARI!AJ108:AL108,ESITI_QUESTIONARI!AN108,ESITI_QUESTIONARI!AQ108)))</f>
        <v/>
      </c>
    </row>
    <row r="109" spans="1:8" x14ac:dyDescent="0.3">
      <c r="A109" t="str">
        <f>IF(ESITI_QUESTIONARI!A109="","",TRIM(ESITI_QUESTIONARI!A109))</f>
        <v/>
      </c>
      <c r="B109" t="str">
        <f t="shared" si="2"/>
        <v/>
      </c>
      <c r="C109" t="str">
        <f>IF(ESITI_QUESTIONARI!C109="","",TRIM(ESITI_QUESTIONARI!C109))</f>
        <v/>
      </c>
      <c r="D109" t="str">
        <f>IFERROR(UPPER(TRIM(ESITI_QUESTIONARI!U109)),"")</f>
        <v/>
      </c>
      <c r="E109" t="str">
        <f>IFERROR(UPPER(TRIM(ESITI_QUESTIONARI!Y109)),"")</f>
        <v/>
      </c>
      <c r="F109" t="str">
        <f>IFERROR(UPPER(TRIM(ESITI_QUESTIONARI!AE109)),"")</f>
        <v/>
      </c>
      <c r="G109" t="str">
        <f>IFERROR(UPPER(TRIM(ESITI_QUESTIONARI!AI109)),"")</f>
        <v/>
      </c>
      <c r="H109" s="8" t="str">
        <f>IF(C109="","",IF(ISERROR(AVERAGE(ESITI_QUESTIONARI!N109:T109,ESITI_QUESTIONARI!V109:X109,ESITI_QUESTIONARI!Z109:AD109,ESITI_QUESTIONARI!AF109:AH109,ESITI_QUESTIONARI!AJ109:AL109,ESITI_QUESTIONARI!AN109,ESITI_QUESTIONARI!AQ109)),"NON RISPONDE",AVERAGE(ESITI_QUESTIONARI!N109:T109,ESITI_QUESTIONARI!V109:X109,ESITI_QUESTIONARI!Z109:AD109,ESITI_QUESTIONARI!AF109:AH109,ESITI_QUESTIONARI!AJ109:AL109,ESITI_QUESTIONARI!AN109,ESITI_QUESTIONARI!AQ109)))</f>
        <v/>
      </c>
    </row>
    <row r="110" spans="1:8" x14ac:dyDescent="0.3">
      <c r="A110" t="str">
        <f>IF(ESITI_QUESTIONARI!A110="","",TRIM(ESITI_QUESTIONARI!A110))</f>
        <v/>
      </c>
      <c r="B110" t="str">
        <f t="shared" si="2"/>
        <v/>
      </c>
      <c r="C110" t="str">
        <f>IF(ESITI_QUESTIONARI!C110="","",TRIM(ESITI_QUESTIONARI!C110))</f>
        <v/>
      </c>
      <c r="D110" t="str">
        <f>IFERROR(UPPER(TRIM(ESITI_QUESTIONARI!U110)),"")</f>
        <v/>
      </c>
      <c r="E110" t="str">
        <f>IFERROR(UPPER(TRIM(ESITI_QUESTIONARI!Y110)),"")</f>
        <v/>
      </c>
      <c r="F110" t="str">
        <f>IFERROR(UPPER(TRIM(ESITI_QUESTIONARI!AE110)),"")</f>
        <v/>
      </c>
      <c r="G110" t="str">
        <f>IFERROR(UPPER(TRIM(ESITI_QUESTIONARI!AI110)),"")</f>
        <v/>
      </c>
      <c r="H110" s="8" t="str">
        <f>IF(C110="","",IF(ISERROR(AVERAGE(ESITI_QUESTIONARI!N110:T110,ESITI_QUESTIONARI!V110:X110,ESITI_QUESTIONARI!Z110:AD110,ESITI_QUESTIONARI!AF110:AH110,ESITI_QUESTIONARI!AJ110:AL110,ESITI_QUESTIONARI!AN110,ESITI_QUESTIONARI!AQ110)),"NON RISPONDE",AVERAGE(ESITI_QUESTIONARI!N110:T110,ESITI_QUESTIONARI!V110:X110,ESITI_QUESTIONARI!Z110:AD110,ESITI_QUESTIONARI!AF110:AH110,ESITI_QUESTIONARI!AJ110:AL110,ESITI_QUESTIONARI!AN110,ESITI_QUESTIONARI!AQ110)))</f>
        <v/>
      </c>
    </row>
    <row r="111" spans="1:8" x14ac:dyDescent="0.3">
      <c r="A111" t="str">
        <f>IF(ESITI_QUESTIONARI!A111="","",TRIM(ESITI_QUESTIONARI!A111))</f>
        <v/>
      </c>
      <c r="B111" t="str">
        <f t="shared" si="2"/>
        <v/>
      </c>
      <c r="C111" t="str">
        <f>IF(ESITI_QUESTIONARI!C111="","",TRIM(ESITI_QUESTIONARI!C111))</f>
        <v/>
      </c>
      <c r="D111" t="str">
        <f>IFERROR(UPPER(TRIM(ESITI_QUESTIONARI!U111)),"")</f>
        <v/>
      </c>
      <c r="E111" t="str">
        <f>IFERROR(UPPER(TRIM(ESITI_QUESTIONARI!Y111)),"")</f>
        <v/>
      </c>
      <c r="F111" t="str">
        <f>IFERROR(UPPER(TRIM(ESITI_QUESTIONARI!AE111)),"")</f>
        <v/>
      </c>
      <c r="G111" t="str">
        <f>IFERROR(UPPER(TRIM(ESITI_QUESTIONARI!AI111)),"")</f>
        <v/>
      </c>
      <c r="H111" s="8" t="str">
        <f>IF(C111="","",IF(ISERROR(AVERAGE(ESITI_QUESTIONARI!N111:T111,ESITI_QUESTIONARI!V111:X111,ESITI_QUESTIONARI!Z111:AD111,ESITI_QUESTIONARI!AF111:AH111,ESITI_QUESTIONARI!AJ111:AL111,ESITI_QUESTIONARI!AN111,ESITI_QUESTIONARI!AQ111)),"NON RISPONDE",AVERAGE(ESITI_QUESTIONARI!N111:T111,ESITI_QUESTIONARI!V111:X111,ESITI_QUESTIONARI!Z111:AD111,ESITI_QUESTIONARI!AF111:AH111,ESITI_QUESTIONARI!AJ111:AL111,ESITI_QUESTIONARI!AN111,ESITI_QUESTIONARI!AQ111)))</f>
        <v/>
      </c>
    </row>
    <row r="112" spans="1:8" x14ac:dyDescent="0.3">
      <c r="A112" t="str">
        <f>IF(ESITI_QUESTIONARI!A112="","",TRIM(ESITI_QUESTIONARI!A112))</f>
        <v/>
      </c>
      <c r="B112" t="str">
        <f t="shared" si="2"/>
        <v/>
      </c>
      <c r="C112" t="str">
        <f>IF(ESITI_QUESTIONARI!C112="","",TRIM(ESITI_QUESTIONARI!C112))</f>
        <v/>
      </c>
      <c r="D112" t="str">
        <f>IFERROR(UPPER(TRIM(ESITI_QUESTIONARI!U112)),"")</f>
        <v/>
      </c>
      <c r="E112" t="str">
        <f>IFERROR(UPPER(TRIM(ESITI_QUESTIONARI!Y112)),"")</f>
        <v/>
      </c>
      <c r="F112" t="str">
        <f>IFERROR(UPPER(TRIM(ESITI_QUESTIONARI!AE112)),"")</f>
        <v/>
      </c>
      <c r="G112" t="str">
        <f>IFERROR(UPPER(TRIM(ESITI_QUESTIONARI!AI112)),"")</f>
        <v/>
      </c>
      <c r="H112" s="8" t="str">
        <f>IF(C112="","",IF(ISERROR(AVERAGE(ESITI_QUESTIONARI!N112:T112,ESITI_QUESTIONARI!V112:X112,ESITI_QUESTIONARI!Z112:AD112,ESITI_QUESTIONARI!AF112:AH112,ESITI_QUESTIONARI!AJ112:AL112,ESITI_QUESTIONARI!AN112,ESITI_QUESTIONARI!AQ112)),"NON RISPONDE",AVERAGE(ESITI_QUESTIONARI!N112:T112,ESITI_QUESTIONARI!V112:X112,ESITI_QUESTIONARI!Z112:AD112,ESITI_QUESTIONARI!AF112:AH112,ESITI_QUESTIONARI!AJ112:AL112,ESITI_QUESTIONARI!AN112,ESITI_QUESTIONARI!AQ112)))</f>
        <v/>
      </c>
    </row>
    <row r="113" spans="1:8" x14ac:dyDescent="0.3">
      <c r="A113" t="str">
        <f>IF(ESITI_QUESTIONARI!A113="","",TRIM(ESITI_QUESTIONARI!A113))</f>
        <v/>
      </c>
      <c r="B113" t="str">
        <f t="shared" si="2"/>
        <v/>
      </c>
      <c r="C113" t="str">
        <f>IF(ESITI_QUESTIONARI!C113="","",TRIM(ESITI_QUESTIONARI!C113))</f>
        <v/>
      </c>
      <c r="D113" t="str">
        <f>IFERROR(UPPER(TRIM(ESITI_QUESTIONARI!U113)),"")</f>
        <v/>
      </c>
      <c r="E113" t="str">
        <f>IFERROR(UPPER(TRIM(ESITI_QUESTIONARI!Y113)),"")</f>
        <v/>
      </c>
      <c r="F113" t="str">
        <f>IFERROR(UPPER(TRIM(ESITI_QUESTIONARI!AE113)),"")</f>
        <v/>
      </c>
      <c r="G113" t="str">
        <f>IFERROR(UPPER(TRIM(ESITI_QUESTIONARI!AI113)),"")</f>
        <v/>
      </c>
      <c r="H113" s="8" t="str">
        <f>IF(C113="","",IF(ISERROR(AVERAGE(ESITI_QUESTIONARI!N113:T113,ESITI_QUESTIONARI!V113:X113,ESITI_QUESTIONARI!Z113:AD113,ESITI_QUESTIONARI!AF113:AH113,ESITI_QUESTIONARI!AJ113:AL113,ESITI_QUESTIONARI!AN113,ESITI_QUESTIONARI!AQ113)),"NON RISPONDE",AVERAGE(ESITI_QUESTIONARI!N113:T113,ESITI_QUESTIONARI!V113:X113,ESITI_QUESTIONARI!Z113:AD113,ESITI_QUESTIONARI!AF113:AH113,ESITI_QUESTIONARI!AJ113:AL113,ESITI_QUESTIONARI!AN113,ESITI_QUESTIONARI!AQ113)))</f>
        <v/>
      </c>
    </row>
    <row r="114" spans="1:8" x14ac:dyDescent="0.3">
      <c r="A114" t="str">
        <f>IF(ESITI_QUESTIONARI!A114="","",TRIM(ESITI_QUESTIONARI!A114))</f>
        <v/>
      </c>
      <c r="B114" t="str">
        <f t="shared" si="2"/>
        <v/>
      </c>
      <c r="C114" t="str">
        <f>IF(ESITI_QUESTIONARI!C114="","",TRIM(ESITI_QUESTIONARI!C114))</f>
        <v/>
      </c>
      <c r="D114" t="str">
        <f>IFERROR(UPPER(TRIM(ESITI_QUESTIONARI!U114)),"")</f>
        <v/>
      </c>
      <c r="E114" t="str">
        <f>IFERROR(UPPER(TRIM(ESITI_QUESTIONARI!Y114)),"")</f>
        <v/>
      </c>
      <c r="F114" t="str">
        <f>IFERROR(UPPER(TRIM(ESITI_QUESTIONARI!AE114)),"")</f>
        <v/>
      </c>
      <c r="G114" t="str">
        <f>IFERROR(UPPER(TRIM(ESITI_QUESTIONARI!AI114)),"")</f>
        <v/>
      </c>
      <c r="H114" s="8" t="str">
        <f>IF(C114="","",IF(ISERROR(AVERAGE(ESITI_QUESTIONARI!N114:T114,ESITI_QUESTIONARI!V114:X114,ESITI_QUESTIONARI!Z114:AD114,ESITI_QUESTIONARI!AF114:AH114,ESITI_QUESTIONARI!AJ114:AL114,ESITI_QUESTIONARI!AN114,ESITI_QUESTIONARI!AQ114)),"NON RISPONDE",AVERAGE(ESITI_QUESTIONARI!N114:T114,ESITI_QUESTIONARI!V114:X114,ESITI_QUESTIONARI!Z114:AD114,ESITI_QUESTIONARI!AF114:AH114,ESITI_QUESTIONARI!AJ114:AL114,ESITI_QUESTIONARI!AN114,ESITI_QUESTIONARI!AQ114)))</f>
        <v/>
      </c>
    </row>
    <row r="115" spans="1:8" x14ac:dyDescent="0.3">
      <c r="A115" t="str">
        <f>IF(ESITI_QUESTIONARI!A115="","",TRIM(ESITI_QUESTIONARI!A115))</f>
        <v/>
      </c>
      <c r="B115" t="str">
        <f t="shared" si="2"/>
        <v/>
      </c>
      <c r="C115" t="str">
        <f>IF(ESITI_QUESTIONARI!C115="","",TRIM(ESITI_QUESTIONARI!C115))</f>
        <v/>
      </c>
      <c r="D115" t="str">
        <f>IFERROR(UPPER(TRIM(ESITI_QUESTIONARI!U115)),"")</f>
        <v/>
      </c>
      <c r="E115" t="str">
        <f>IFERROR(UPPER(TRIM(ESITI_QUESTIONARI!Y115)),"")</f>
        <v/>
      </c>
      <c r="F115" t="str">
        <f>IFERROR(UPPER(TRIM(ESITI_QUESTIONARI!AE115)),"")</f>
        <v/>
      </c>
      <c r="G115" t="str">
        <f>IFERROR(UPPER(TRIM(ESITI_QUESTIONARI!AI115)),"")</f>
        <v/>
      </c>
      <c r="H115" s="8" t="str">
        <f>IF(C115="","",IF(ISERROR(AVERAGE(ESITI_QUESTIONARI!N115:T115,ESITI_QUESTIONARI!V115:X115,ESITI_QUESTIONARI!Z115:AD115,ESITI_QUESTIONARI!AF115:AH115,ESITI_QUESTIONARI!AJ115:AL115,ESITI_QUESTIONARI!AN115,ESITI_QUESTIONARI!AQ115)),"NON RISPONDE",AVERAGE(ESITI_QUESTIONARI!N115:T115,ESITI_QUESTIONARI!V115:X115,ESITI_QUESTIONARI!Z115:AD115,ESITI_QUESTIONARI!AF115:AH115,ESITI_QUESTIONARI!AJ115:AL115,ESITI_QUESTIONARI!AN115,ESITI_QUESTIONARI!AQ115)))</f>
        <v/>
      </c>
    </row>
    <row r="116" spans="1:8" x14ac:dyDescent="0.3">
      <c r="A116" t="str">
        <f>IF(ESITI_QUESTIONARI!A116="","",TRIM(ESITI_QUESTIONARI!A116))</f>
        <v/>
      </c>
      <c r="B116" t="str">
        <f t="shared" si="2"/>
        <v/>
      </c>
      <c r="C116" t="str">
        <f>IF(ESITI_QUESTIONARI!C116="","",TRIM(ESITI_QUESTIONARI!C116))</f>
        <v/>
      </c>
      <c r="D116" t="str">
        <f>IFERROR(UPPER(TRIM(ESITI_QUESTIONARI!U116)),"")</f>
        <v/>
      </c>
      <c r="E116" t="str">
        <f>IFERROR(UPPER(TRIM(ESITI_QUESTIONARI!Y116)),"")</f>
        <v/>
      </c>
      <c r="F116" t="str">
        <f>IFERROR(UPPER(TRIM(ESITI_QUESTIONARI!AE116)),"")</f>
        <v/>
      </c>
      <c r="G116" t="str">
        <f>IFERROR(UPPER(TRIM(ESITI_QUESTIONARI!AI116)),"")</f>
        <v/>
      </c>
      <c r="H116" s="8" t="str">
        <f>IF(C116="","",IF(ISERROR(AVERAGE(ESITI_QUESTIONARI!N116:T116,ESITI_QUESTIONARI!V116:X116,ESITI_QUESTIONARI!Z116:AD116,ESITI_QUESTIONARI!AF116:AH116,ESITI_QUESTIONARI!AJ116:AL116,ESITI_QUESTIONARI!AN116,ESITI_QUESTIONARI!AQ116)),"NON RISPONDE",AVERAGE(ESITI_QUESTIONARI!N116:T116,ESITI_QUESTIONARI!V116:X116,ESITI_QUESTIONARI!Z116:AD116,ESITI_QUESTIONARI!AF116:AH116,ESITI_QUESTIONARI!AJ116:AL116,ESITI_QUESTIONARI!AN116,ESITI_QUESTIONARI!AQ116)))</f>
        <v/>
      </c>
    </row>
    <row r="117" spans="1:8" x14ac:dyDescent="0.3">
      <c r="A117" t="str">
        <f>IF(ESITI_QUESTIONARI!A117="","",TRIM(ESITI_QUESTIONARI!A117))</f>
        <v/>
      </c>
      <c r="B117" t="str">
        <f t="shared" si="2"/>
        <v/>
      </c>
      <c r="C117" t="str">
        <f>IF(ESITI_QUESTIONARI!C117="","",TRIM(ESITI_QUESTIONARI!C117))</f>
        <v/>
      </c>
      <c r="D117" t="str">
        <f>IFERROR(UPPER(TRIM(ESITI_QUESTIONARI!U117)),"")</f>
        <v/>
      </c>
      <c r="E117" t="str">
        <f>IFERROR(UPPER(TRIM(ESITI_QUESTIONARI!Y117)),"")</f>
        <v/>
      </c>
      <c r="F117" t="str">
        <f>IFERROR(UPPER(TRIM(ESITI_QUESTIONARI!AE117)),"")</f>
        <v/>
      </c>
      <c r="G117" t="str">
        <f>IFERROR(UPPER(TRIM(ESITI_QUESTIONARI!AI117)),"")</f>
        <v/>
      </c>
      <c r="H117" s="8" t="str">
        <f>IF(C117="","",IF(ISERROR(AVERAGE(ESITI_QUESTIONARI!N117:T117,ESITI_QUESTIONARI!V117:X117,ESITI_QUESTIONARI!Z117:AD117,ESITI_QUESTIONARI!AF117:AH117,ESITI_QUESTIONARI!AJ117:AL117,ESITI_QUESTIONARI!AN117,ESITI_QUESTIONARI!AQ117)),"NON RISPONDE",AVERAGE(ESITI_QUESTIONARI!N117:T117,ESITI_QUESTIONARI!V117:X117,ESITI_QUESTIONARI!Z117:AD117,ESITI_QUESTIONARI!AF117:AH117,ESITI_QUESTIONARI!AJ117:AL117,ESITI_QUESTIONARI!AN117,ESITI_QUESTIONARI!AQ117)))</f>
        <v/>
      </c>
    </row>
    <row r="118" spans="1:8" x14ac:dyDescent="0.3">
      <c r="A118" t="str">
        <f>IF(ESITI_QUESTIONARI!A118="","",TRIM(ESITI_QUESTIONARI!A118))</f>
        <v/>
      </c>
      <c r="B118" t="str">
        <f t="shared" si="2"/>
        <v/>
      </c>
      <c r="C118" t="str">
        <f>IF(ESITI_QUESTIONARI!C118="","",TRIM(ESITI_QUESTIONARI!C118))</f>
        <v/>
      </c>
      <c r="D118" t="str">
        <f>IFERROR(UPPER(TRIM(ESITI_QUESTIONARI!U118)),"")</f>
        <v/>
      </c>
      <c r="E118" t="str">
        <f>IFERROR(UPPER(TRIM(ESITI_QUESTIONARI!Y118)),"")</f>
        <v/>
      </c>
      <c r="F118" t="str">
        <f>IFERROR(UPPER(TRIM(ESITI_QUESTIONARI!AE118)),"")</f>
        <v/>
      </c>
      <c r="G118" t="str">
        <f>IFERROR(UPPER(TRIM(ESITI_QUESTIONARI!AI118)),"")</f>
        <v/>
      </c>
      <c r="H118" s="8" t="str">
        <f>IF(C118="","",IF(ISERROR(AVERAGE(ESITI_QUESTIONARI!N118:T118,ESITI_QUESTIONARI!V118:X118,ESITI_QUESTIONARI!Z118:AD118,ESITI_QUESTIONARI!AF118:AH118,ESITI_QUESTIONARI!AJ118:AL118,ESITI_QUESTIONARI!AN118,ESITI_QUESTIONARI!AQ118)),"NON RISPONDE",AVERAGE(ESITI_QUESTIONARI!N118:T118,ESITI_QUESTIONARI!V118:X118,ESITI_QUESTIONARI!Z118:AD118,ESITI_QUESTIONARI!AF118:AH118,ESITI_QUESTIONARI!AJ118:AL118,ESITI_QUESTIONARI!AN118,ESITI_QUESTIONARI!AQ118)))</f>
        <v/>
      </c>
    </row>
    <row r="119" spans="1:8" x14ac:dyDescent="0.3">
      <c r="A119" t="str">
        <f>IF(ESITI_QUESTIONARI!A119="","",TRIM(ESITI_QUESTIONARI!A119))</f>
        <v/>
      </c>
      <c r="B119" t="str">
        <f t="shared" si="2"/>
        <v/>
      </c>
      <c r="C119" t="str">
        <f>IF(ESITI_QUESTIONARI!C119="","",TRIM(ESITI_QUESTIONARI!C119))</f>
        <v/>
      </c>
      <c r="D119" t="str">
        <f>IFERROR(UPPER(TRIM(ESITI_QUESTIONARI!U119)),"")</f>
        <v/>
      </c>
      <c r="E119" t="str">
        <f>IFERROR(UPPER(TRIM(ESITI_QUESTIONARI!Y119)),"")</f>
        <v/>
      </c>
      <c r="F119" t="str">
        <f>IFERROR(UPPER(TRIM(ESITI_QUESTIONARI!AE119)),"")</f>
        <v/>
      </c>
      <c r="G119" t="str">
        <f>IFERROR(UPPER(TRIM(ESITI_QUESTIONARI!AI119)),"")</f>
        <v/>
      </c>
      <c r="H119" s="8" t="str">
        <f>IF(C119="","",IF(ISERROR(AVERAGE(ESITI_QUESTIONARI!N119:T119,ESITI_QUESTIONARI!V119:X119,ESITI_QUESTIONARI!Z119:AD119,ESITI_QUESTIONARI!AF119:AH119,ESITI_QUESTIONARI!AJ119:AL119,ESITI_QUESTIONARI!AN119,ESITI_QUESTIONARI!AQ119)),"NON RISPONDE",AVERAGE(ESITI_QUESTIONARI!N119:T119,ESITI_QUESTIONARI!V119:X119,ESITI_QUESTIONARI!Z119:AD119,ESITI_QUESTIONARI!AF119:AH119,ESITI_QUESTIONARI!AJ119:AL119,ESITI_QUESTIONARI!AN119,ESITI_QUESTIONARI!AQ119)))</f>
        <v/>
      </c>
    </row>
    <row r="120" spans="1:8" x14ac:dyDescent="0.3">
      <c r="A120" t="str">
        <f>IF(ESITI_QUESTIONARI!A120="","",TRIM(ESITI_QUESTIONARI!A120))</f>
        <v/>
      </c>
      <c r="B120" t="str">
        <f t="shared" si="2"/>
        <v/>
      </c>
      <c r="C120" t="str">
        <f>IF(ESITI_QUESTIONARI!C120="","",TRIM(ESITI_QUESTIONARI!C120))</f>
        <v/>
      </c>
      <c r="D120" t="str">
        <f>IFERROR(UPPER(TRIM(ESITI_QUESTIONARI!U120)),"")</f>
        <v/>
      </c>
      <c r="E120" t="str">
        <f>IFERROR(UPPER(TRIM(ESITI_QUESTIONARI!Y120)),"")</f>
        <v/>
      </c>
      <c r="F120" t="str">
        <f>IFERROR(UPPER(TRIM(ESITI_QUESTIONARI!AE120)),"")</f>
        <v/>
      </c>
      <c r="G120" t="str">
        <f>IFERROR(UPPER(TRIM(ESITI_QUESTIONARI!AI120)),"")</f>
        <v/>
      </c>
      <c r="H120" s="8" t="str">
        <f>IF(C120="","",IF(ISERROR(AVERAGE(ESITI_QUESTIONARI!N120:T120,ESITI_QUESTIONARI!V120:X120,ESITI_QUESTIONARI!Z120:AD120,ESITI_QUESTIONARI!AF120:AH120,ESITI_QUESTIONARI!AJ120:AL120,ESITI_QUESTIONARI!AN120,ESITI_QUESTIONARI!AQ120)),"NON RISPONDE",AVERAGE(ESITI_QUESTIONARI!N120:T120,ESITI_QUESTIONARI!V120:X120,ESITI_QUESTIONARI!Z120:AD120,ESITI_QUESTIONARI!AF120:AH120,ESITI_QUESTIONARI!AJ120:AL120,ESITI_QUESTIONARI!AN120,ESITI_QUESTIONARI!AQ120)))</f>
        <v/>
      </c>
    </row>
    <row r="121" spans="1:8" x14ac:dyDescent="0.3">
      <c r="A121" t="str">
        <f>IF(ESITI_QUESTIONARI!A121="","",TRIM(ESITI_QUESTIONARI!A121))</f>
        <v/>
      </c>
      <c r="B121" t="str">
        <f t="shared" si="2"/>
        <v/>
      </c>
      <c r="C121" t="str">
        <f>IF(ESITI_QUESTIONARI!C121="","",TRIM(ESITI_QUESTIONARI!C121))</f>
        <v/>
      </c>
      <c r="D121" t="str">
        <f>IFERROR(UPPER(TRIM(ESITI_QUESTIONARI!U121)),"")</f>
        <v/>
      </c>
      <c r="E121" t="str">
        <f>IFERROR(UPPER(TRIM(ESITI_QUESTIONARI!Y121)),"")</f>
        <v/>
      </c>
      <c r="F121" t="str">
        <f>IFERROR(UPPER(TRIM(ESITI_QUESTIONARI!AE121)),"")</f>
        <v/>
      </c>
      <c r="G121" t="str">
        <f>IFERROR(UPPER(TRIM(ESITI_QUESTIONARI!AI121)),"")</f>
        <v/>
      </c>
      <c r="H121" s="8" t="str">
        <f>IF(C121="","",IF(ISERROR(AVERAGE(ESITI_QUESTIONARI!N121:T121,ESITI_QUESTIONARI!V121:X121,ESITI_QUESTIONARI!Z121:AD121,ESITI_QUESTIONARI!AF121:AH121,ESITI_QUESTIONARI!AJ121:AL121,ESITI_QUESTIONARI!AN121,ESITI_QUESTIONARI!AQ121)),"NON RISPONDE",AVERAGE(ESITI_QUESTIONARI!N121:T121,ESITI_QUESTIONARI!V121:X121,ESITI_QUESTIONARI!Z121:AD121,ESITI_QUESTIONARI!AF121:AH121,ESITI_QUESTIONARI!AJ121:AL121,ESITI_QUESTIONARI!AN121,ESITI_QUESTIONARI!AQ121)))</f>
        <v/>
      </c>
    </row>
    <row r="122" spans="1:8" x14ac:dyDescent="0.3">
      <c r="A122" t="str">
        <f>IF(ESITI_QUESTIONARI!A122="","",TRIM(ESITI_QUESTIONARI!A122))</f>
        <v/>
      </c>
      <c r="B122" t="str">
        <f t="shared" si="2"/>
        <v/>
      </c>
      <c r="C122" t="str">
        <f>IF(ESITI_QUESTIONARI!C122="","",TRIM(ESITI_QUESTIONARI!C122))</f>
        <v/>
      </c>
      <c r="D122" t="str">
        <f>IFERROR(UPPER(TRIM(ESITI_QUESTIONARI!U122)),"")</f>
        <v/>
      </c>
      <c r="E122" t="str">
        <f>IFERROR(UPPER(TRIM(ESITI_QUESTIONARI!Y122)),"")</f>
        <v/>
      </c>
      <c r="F122" t="str">
        <f>IFERROR(UPPER(TRIM(ESITI_QUESTIONARI!AE122)),"")</f>
        <v/>
      </c>
      <c r="G122" t="str">
        <f>IFERROR(UPPER(TRIM(ESITI_QUESTIONARI!AI122)),"")</f>
        <v/>
      </c>
      <c r="H122" s="8" t="str">
        <f>IF(C122="","",IF(ISERROR(AVERAGE(ESITI_QUESTIONARI!N122:T122,ESITI_QUESTIONARI!V122:X122,ESITI_QUESTIONARI!Z122:AD122,ESITI_QUESTIONARI!AF122:AH122,ESITI_QUESTIONARI!AJ122:AL122,ESITI_QUESTIONARI!AN122,ESITI_QUESTIONARI!AQ122)),"NON RISPONDE",AVERAGE(ESITI_QUESTIONARI!N122:T122,ESITI_QUESTIONARI!V122:X122,ESITI_QUESTIONARI!Z122:AD122,ESITI_QUESTIONARI!AF122:AH122,ESITI_QUESTIONARI!AJ122:AL122,ESITI_QUESTIONARI!AN122,ESITI_QUESTIONARI!AQ122)))</f>
        <v/>
      </c>
    </row>
    <row r="123" spans="1:8" x14ac:dyDescent="0.3">
      <c r="A123" t="str">
        <f>IF(ESITI_QUESTIONARI!A123="","",TRIM(ESITI_QUESTIONARI!A123))</f>
        <v/>
      </c>
      <c r="B123" t="str">
        <f t="shared" si="2"/>
        <v/>
      </c>
      <c r="C123" t="str">
        <f>IF(ESITI_QUESTIONARI!C123="","",TRIM(ESITI_QUESTIONARI!C123))</f>
        <v/>
      </c>
      <c r="D123" t="str">
        <f>IFERROR(UPPER(TRIM(ESITI_QUESTIONARI!U123)),"")</f>
        <v/>
      </c>
      <c r="E123" t="str">
        <f>IFERROR(UPPER(TRIM(ESITI_QUESTIONARI!Y123)),"")</f>
        <v/>
      </c>
      <c r="F123" t="str">
        <f>IFERROR(UPPER(TRIM(ESITI_QUESTIONARI!AE123)),"")</f>
        <v/>
      </c>
      <c r="G123" t="str">
        <f>IFERROR(UPPER(TRIM(ESITI_QUESTIONARI!AI123)),"")</f>
        <v/>
      </c>
      <c r="H123" s="8" t="str">
        <f>IF(C123="","",IF(ISERROR(AVERAGE(ESITI_QUESTIONARI!N123:T123,ESITI_QUESTIONARI!V123:X123,ESITI_QUESTIONARI!Z123:AD123,ESITI_QUESTIONARI!AF123:AH123,ESITI_QUESTIONARI!AJ123:AL123,ESITI_QUESTIONARI!AN123,ESITI_QUESTIONARI!AQ123)),"NON RISPONDE",AVERAGE(ESITI_QUESTIONARI!N123:T123,ESITI_QUESTIONARI!V123:X123,ESITI_QUESTIONARI!Z123:AD123,ESITI_QUESTIONARI!AF123:AH123,ESITI_QUESTIONARI!AJ123:AL123,ESITI_QUESTIONARI!AN123,ESITI_QUESTIONARI!AQ123)))</f>
        <v/>
      </c>
    </row>
    <row r="124" spans="1:8" x14ac:dyDescent="0.3">
      <c r="A124" t="str">
        <f>IF(ESITI_QUESTIONARI!A124="","",TRIM(ESITI_QUESTIONARI!A124))</f>
        <v/>
      </c>
      <c r="B124" t="str">
        <f t="shared" si="2"/>
        <v/>
      </c>
      <c r="C124" t="str">
        <f>IF(ESITI_QUESTIONARI!C124="","",TRIM(ESITI_QUESTIONARI!C124))</f>
        <v/>
      </c>
      <c r="D124" t="str">
        <f>IFERROR(UPPER(TRIM(ESITI_QUESTIONARI!U124)),"")</f>
        <v/>
      </c>
      <c r="E124" t="str">
        <f>IFERROR(UPPER(TRIM(ESITI_QUESTIONARI!Y124)),"")</f>
        <v/>
      </c>
      <c r="F124" t="str">
        <f>IFERROR(UPPER(TRIM(ESITI_QUESTIONARI!AE124)),"")</f>
        <v/>
      </c>
      <c r="G124" t="str">
        <f>IFERROR(UPPER(TRIM(ESITI_QUESTIONARI!AI124)),"")</f>
        <v/>
      </c>
      <c r="H124" s="8" t="str">
        <f>IF(C124="","",IF(ISERROR(AVERAGE(ESITI_QUESTIONARI!N124:T124,ESITI_QUESTIONARI!V124:X124,ESITI_QUESTIONARI!Z124:AD124,ESITI_QUESTIONARI!AF124:AH124,ESITI_QUESTIONARI!AJ124:AL124,ESITI_QUESTIONARI!AN124,ESITI_QUESTIONARI!AQ124)),"NON RISPONDE",AVERAGE(ESITI_QUESTIONARI!N124:T124,ESITI_QUESTIONARI!V124:X124,ESITI_QUESTIONARI!Z124:AD124,ESITI_QUESTIONARI!AF124:AH124,ESITI_QUESTIONARI!AJ124:AL124,ESITI_QUESTIONARI!AN124,ESITI_QUESTIONARI!AQ124)))</f>
        <v/>
      </c>
    </row>
    <row r="125" spans="1:8" x14ac:dyDescent="0.3">
      <c r="A125" t="str">
        <f>IF(ESITI_QUESTIONARI!A125="","",TRIM(ESITI_QUESTIONARI!A125))</f>
        <v/>
      </c>
      <c r="B125" t="str">
        <f t="shared" si="2"/>
        <v/>
      </c>
      <c r="C125" t="str">
        <f>IF(ESITI_QUESTIONARI!C125="","",TRIM(ESITI_QUESTIONARI!C125))</f>
        <v/>
      </c>
      <c r="D125" t="str">
        <f>IFERROR(UPPER(TRIM(ESITI_QUESTIONARI!U125)),"")</f>
        <v/>
      </c>
      <c r="E125" t="str">
        <f>IFERROR(UPPER(TRIM(ESITI_QUESTIONARI!Y125)),"")</f>
        <v/>
      </c>
      <c r="F125" t="str">
        <f>IFERROR(UPPER(TRIM(ESITI_QUESTIONARI!AE125)),"")</f>
        <v/>
      </c>
      <c r="G125" t="str">
        <f>IFERROR(UPPER(TRIM(ESITI_QUESTIONARI!AI125)),"")</f>
        <v/>
      </c>
      <c r="H125" s="8" t="str">
        <f>IF(C125="","",IF(ISERROR(AVERAGE(ESITI_QUESTIONARI!N125:T125,ESITI_QUESTIONARI!V125:X125,ESITI_QUESTIONARI!Z125:AD125,ESITI_QUESTIONARI!AF125:AH125,ESITI_QUESTIONARI!AJ125:AL125,ESITI_QUESTIONARI!AN125,ESITI_QUESTIONARI!AQ125)),"NON RISPONDE",AVERAGE(ESITI_QUESTIONARI!N125:T125,ESITI_QUESTIONARI!V125:X125,ESITI_QUESTIONARI!Z125:AD125,ESITI_QUESTIONARI!AF125:AH125,ESITI_QUESTIONARI!AJ125:AL125,ESITI_QUESTIONARI!AN125,ESITI_QUESTIONARI!AQ125)))</f>
        <v/>
      </c>
    </row>
    <row r="126" spans="1:8" x14ac:dyDescent="0.3">
      <c r="A126" t="str">
        <f>IF(ESITI_QUESTIONARI!A126="","",TRIM(ESITI_QUESTIONARI!A126))</f>
        <v/>
      </c>
      <c r="B126" t="str">
        <f t="shared" si="2"/>
        <v/>
      </c>
      <c r="C126" t="str">
        <f>IF(ESITI_QUESTIONARI!C126="","",TRIM(ESITI_QUESTIONARI!C126))</f>
        <v/>
      </c>
      <c r="D126" t="str">
        <f>IFERROR(UPPER(TRIM(ESITI_QUESTIONARI!U126)),"")</f>
        <v/>
      </c>
      <c r="E126" t="str">
        <f>IFERROR(UPPER(TRIM(ESITI_QUESTIONARI!Y126)),"")</f>
        <v/>
      </c>
      <c r="F126" t="str">
        <f>IFERROR(UPPER(TRIM(ESITI_QUESTIONARI!AE126)),"")</f>
        <v/>
      </c>
      <c r="G126" t="str">
        <f>IFERROR(UPPER(TRIM(ESITI_QUESTIONARI!AI126)),"")</f>
        <v/>
      </c>
      <c r="H126" s="8" t="str">
        <f>IF(C126="","",IF(ISERROR(AVERAGE(ESITI_QUESTIONARI!N126:T126,ESITI_QUESTIONARI!V126:X126,ESITI_QUESTIONARI!Z126:AD126,ESITI_QUESTIONARI!AF126:AH126,ESITI_QUESTIONARI!AJ126:AL126,ESITI_QUESTIONARI!AN126,ESITI_QUESTIONARI!AQ126)),"NON RISPONDE",AVERAGE(ESITI_QUESTIONARI!N126:T126,ESITI_QUESTIONARI!V126:X126,ESITI_QUESTIONARI!Z126:AD126,ESITI_QUESTIONARI!AF126:AH126,ESITI_QUESTIONARI!AJ126:AL126,ESITI_QUESTIONARI!AN126,ESITI_QUESTIONARI!AQ126)))</f>
        <v/>
      </c>
    </row>
    <row r="127" spans="1:8" x14ac:dyDescent="0.3">
      <c r="A127" t="str">
        <f>IF(ESITI_QUESTIONARI!A127="","",TRIM(ESITI_QUESTIONARI!A127))</f>
        <v/>
      </c>
      <c r="B127" t="str">
        <f t="shared" si="2"/>
        <v/>
      </c>
      <c r="C127" t="str">
        <f>IF(ESITI_QUESTIONARI!C127="","",TRIM(ESITI_QUESTIONARI!C127))</f>
        <v/>
      </c>
      <c r="D127" t="str">
        <f>IFERROR(UPPER(TRIM(ESITI_QUESTIONARI!U127)),"")</f>
        <v/>
      </c>
      <c r="E127" t="str">
        <f>IFERROR(UPPER(TRIM(ESITI_QUESTIONARI!Y127)),"")</f>
        <v/>
      </c>
      <c r="F127" t="str">
        <f>IFERROR(UPPER(TRIM(ESITI_QUESTIONARI!AE127)),"")</f>
        <v/>
      </c>
      <c r="G127" t="str">
        <f>IFERROR(UPPER(TRIM(ESITI_QUESTIONARI!AI127)),"")</f>
        <v/>
      </c>
      <c r="H127" s="8" t="str">
        <f>IF(C127="","",IF(ISERROR(AVERAGE(ESITI_QUESTIONARI!N127:T127,ESITI_QUESTIONARI!V127:X127,ESITI_QUESTIONARI!Z127:AD127,ESITI_QUESTIONARI!AF127:AH127,ESITI_QUESTIONARI!AJ127:AL127,ESITI_QUESTIONARI!AN127,ESITI_QUESTIONARI!AQ127)),"NON RISPONDE",AVERAGE(ESITI_QUESTIONARI!N127:T127,ESITI_QUESTIONARI!V127:X127,ESITI_QUESTIONARI!Z127:AD127,ESITI_QUESTIONARI!AF127:AH127,ESITI_QUESTIONARI!AJ127:AL127,ESITI_QUESTIONARI!AN127,ESITI_QUESTIONARI!AQ127)))</f>
        <v/>
      </c>
    </row>
    <row r="128" spans="1:8" x14ac:dyDescent="0.3">
      <c r="A128" t="str">
        <f>IF(ESITI_QUESTIONARI!A128="","",TRIM(ESITI_QUESTIONARI!A128))</f>
        <v/>
      </c>
      <c r="B128" t="str">
        <f t="shared" si="2"/>
        <v/>
      </c>
      <c r="C128" t="str">
        <f>IF(ESITI_QUESTIONARI!C128="","",TRIM(ESITI_QUESTIONARI!C128))</f>
        <v/>
      </c>
      <c r="D128" t="str">
        <f>IFERROR(UPPER(TRIM(ESITI_QUESTIONARI!U128)),"")</f>
        <v/>
      </c>
      <c r="E128" t="str">
        <f>IFERROR(UPPER(TRIM(ESITI_QUESTIONARI!Y128)),"")</f>
        <v/>
      </c>
      <c r="F128" t="str">
        <f>IFERROR(UPPER(TRIM(ESITI_QUESTIONARI!AE128)),"")</f>
        <v/>
      </c>
      <c r="G128" t="str">
        <f>IFERROR(UPPER(TRIM(ESITI_QUESTIONARI!AI128)),"")</f>
        <v/>
      </c>
      <c r="H128" s="8" t="str">
        <f>IF(C128="","",IF(ISERROR(AVERAGE(ESITI_QUESTIONARI!N128:T128,ESITI_QUESTIONARI!V128:X128,ESITI_QUESTIONARI!Z128:AD128,ESITI_QUESTIONARI!AF128:AH128,ESITI_QUESTIONARI!AJ128:AL128,ESITI_QUESTIONARI!AN128,ESITI_QUESTIONARI!AQ128)),"NON RISPONDE",AVERAGE(ESITI_QUESTIONARI!N128:T128,ESITI_QUESTIONARI!V128:X128,ESITI_QUESTIONARI!Z128:AD128,ESITI_QUESTIONARI!AF128:AH128,ESITI_QUESTIONARI!AJ128:AL128,ESITI_QUESTIONARI!AN128,ESITI_QUESTIONARI!AQ128)))</f>
        <v/>
      </c>
    </row>
    <row r="129" spans="1:8" x14ac:dyDescent="0.3">
      <c r="A129" t="str">
        <f>IF(ESITI_QUESTIONARI!A129="","",TRIM(ESITI_QUESTIONARI!A129))</f>
        <v/>
      </c>
      <c r="B129" t="str">
        <f t="shared" si="2"/>
        <v/>
      </c>
      <c r="C129" t="str">
        <f>IF(ESITI_QUESTIONARI!C129="","",TRIM(ESITI_QUESTIONARI!C129))</f>
        <v/>
      </c>
      <c r="D129" t="str">
        <f>IFERROR(UPPER(TRIM(ESITI_QUESTIONARI!U129)),"")</f>
        <v/>
      </c>
      <c r="E129" t="str">
        <f>IFERROR(UPPER(TRIM(ESITI_QUESTIONARI!Y129)),"")</f>
        <v/>
      </c>
      <c r="F129" t="str">
        <f>IFERROR(UPPER(TRIM(ESITI_QUESTIONARI!AE129)),"")</f>
        <v/>
      </c>
      <c r="G129" t="str">
        <f>IFERROR(UPPER(TRIM(ESITI_QUESTIONARI!AI129)),"")</f>
        <v/>
      </c>
      <c r="H129" s="8" t="str">
        <f>IF(C129="","",IF(ISERROR(AVERAGE(ESITI_QUESTIONARI!N129:T129,ESITI_QUESTIONARI!V129:X129,ESITI_QUESTIONARI!Z129:AD129,ESITI_QUESTIONARI!AF129:AH129,ESITI_QUESTIONARI!AJ129:AL129,ESITI_QUESTIONARI!AN129,ESITI_QUESTIONARI!AQ129)),"NON RISPONDE",AVERAGE(ESITI_QUESTIONARI!N129:T129,ESITI_QUESTIONARI!V129:X129,ESITI_QUESTIONARI!Z129:AD129,ESITI_QUESTIONARI!AF129:AH129,ESITI_QUESTIONARI!AJ129:AL129,ESITI_QUESTIONARI!AN129,ESITI_QUESTIONARI!AQ129)))</f>
        <v/>
      </c>
    </row>
    <row r="130" spans="1:8" x14ac:dyDescent="0.3">
      <c r="A130" t="str">
        <f>IF(ESITI_QUESTIONARI!A130="","",TRIM(ESITI_QUESTIONARI!A130))</f>
        <v/>
      </c>
      <c r="B130" t="str">
        <f t="shared" si="2"/>
        <v/>
      </c>
      <c r="C130" t="str">
        <f>IF(ESITI_QUESTIONARI!C130="","",TRIM(ESITI_QUESTIONARI!C130))</f>
        <v/>
      </c>
      <c r="D130" t="str">
        <f>IFERROR(UPPER(TRIM(ESITI_QUESTIONARI!U130)),"")</f>
        <v/>
      </c>
      <c r="E130" t="str">
        <f>IFERROR(UPPER(TRIM(ESITI_QUESTIONARI!Y130)),"")</f>
        <v/>
      </c>
      <c r="F130" t="str">
        <f>IFERROR(UPPER(TRIM(ESITI_QUESTIONARI!AE130)),"")</f>
        <v/>
      </c>
      <c r="G130" t="str">
        <f>IFERROR(UPPER(TRIM(ESITI_QUESTIONARI!AI130)),"")</f>
        <v/>
      </c>
      <c r="H130" s="8" t="str">
        <f>IF(C130="","",IF(ISERROR(AVERAGE(ESITI_QUESTIONARI!N130:T130,ESITI_QUESTIONARI!V130:X130,ESITI_QUESTIONARI!Z130:AD130,ESITI_QUESTIONARI!AF130:AH130,ESITI_QUESTIONARI!AJ130:AL130,ESITI_QUESTIONARI!AN130,ESITI_QUESTIONARI!AQ130)),"NON RISPONDE",AVERAGE(ESITI_QUESTIONARI!N130:T130,ESITI_QUESTIONARI!V130:X130,ESITI_QUESTIONARI!Z130:AD130,ESITI_QUESTIONARI!AF130:AH130,ESITI_QUESTIONARI!AJ130:AL130,ESITI_QUESTIONARI!AN130,ESITI_QUESTIONARI!AQ130)))</f>
        <v/>
      </c>
    </row>
    <row r="131" spans="1:8" x14ac:dyDescent="0.3">
      <c r="A131" t="str">
        <f>IF(ESITI_QUESTIONARI!A131="","",TRIM(ESITI_QUESTIONARI!A131))</f>
        <v/>
      </c>
      <c r="B131" t="str">
        <f t="shared" ref="B131:B194" si="3">IF(C131="","",C131)</f>
        <v/>
      </c>
      <c r="C131" t="str">
        <f>IF(ESITI_QUESTIONARI!C131="","",TRIM(ESITI_QUESTIONARI!C131))</f>
        <v/>
      </c>
      <c r="D131" t="str">
        <f>IFERROR(UPPER(TRIM(ESITI_QUESTIONARI!U131)),"")</f>
        <v/>
      </c>
      <c r="E131" t="str">
        <f>IFERROR(UPPER(TRIM(ESITI_QUESTIONARI!Y131)),"")</f>
        <v/>
      </c>
      <c r="F131" t="str">
        <f>IFERROR(UPPER(TRIM(ESITI_QUESTIONARI!AE131)),"")</f>
        <v/>
      </c>
      <c r="G131" t="str">
        <f>IFERROR(UPPER(TRIM(ESITI_QUESTIONARI!AI131)),"")</f>
        <v/>
      </c>
      <c r="H131" s="8" t="str">
        <f>IF(C131="","",IF(ISERROR(AVERAGE(ESITI_QUESTIONARI!N131:T131,ESITI_QUESTIONARI!V131:X131,ESITI_QUESTIONARI!Z131:AD131,ESITI_QUESTIONARI!AF131:AH131,ESITI_QUESTIONARI!AJ131:AL131,ESITI_QUESTIONARI!AN131,ESITI_QUESTIONARI!AQ131)),"NON RISPONDE",AVERAGE(ESITI_QUESTIONARI!N131:T131,ESITI_QUESTIONARI!V131:X131,ESITI_QUESTIONARI!Z131:AD131,ESITI_QUESTIONARI!AF131:AH131,ESITI_QUESTIONARI!AJ131:AL131,ESITI_QUESTIONARI!AN131,ESITI_QUESTIONARI!AQ131)))</f>
        <v/>
      </c>
    </row>
    <row r="132" spans="1:8" x14ac:dyDescent="0.3">
      <c r="A132" t="str">
        <f>IF(ESITI_QUESTIONARI!A132="","",TRIM(ESITI_QUESTIONARI!A132))</f>
        <v/>
      </c>
      <c r="B132" t="str">
        <f t="shared" si="3"/>
        <v/>
      </c>
      <c r="C132" t="str">
        <f>IF(ESITI_QUESTIONARI!C132="","",TRIM(ESITI_QUESTIONARI!C132))</f>
        <v/>
      </c>
      <c r="D132" t="str">
        <f>IFERROR(UPPER(TRIM(ESITI_QUESTIONARI!U132)),"")</f>
        <v/>
      </c>
      <c r="E132" t="str">
        <f>IFERROR(UPPER(TRIM(ESITI_QUESTIONARI!Y132)),"")</f>
        <v/>
      </c>
      <c r="F132" t="str">
        <f>IFERROR(UPPER(TRIM(ESITI_QUESTIONARI!AE132)),"")</f>
        <v/>
      </c>
      <c r="G132" t="str">
        <f>IFERROR(UPPER(TRIM(ESITI_QUESTIONARI!AI132)),"")</f>
        <v/>
      </c>
      <c r="H132" s="8" t="str">
        <f>IF(C132="","",IF(ISERROR(AVERAGE(ESITI_QUESTIONARI!N132:T132,ESITI_QUESTIONARI!V132:X132,ESITI_QUESTIONARI!Z132:AD132,ESITI_QUESTIONARI!AF132:AH132,ESITI_QUESTIONARI!AJ132:AL132,ESITI_QUESTIONARI!AN132,ESITI_QUESTIONARI!AQ132)),"NON RISPONDE",AVERAGE(ESITI_QUESTIONARI!N132:T132,ESITI_QUESTIONARI!V132:X132,ESITI_QUESTIONARI!Z132:AD132,ESITI_QUESTIONARI!AF132:AH132,ESITI_QUESTIONARI!AJ132:AL132,ESITI_QUESTIONARI!AN132,ESITI_QUESTIONARI!AQ132)))</f>
        <v/>
      </c>
    </row>
    <row r="133" spans="1:8" x14ac:dyDescent="0.3">
      <c r="A133" t="str">
        <f>IF(ESITI_QUESTIONARI!A133="","",TRIM(ESITI_QUESTIONARI!A133))</f>
        <v/>
      </c>
      <c r="B133" t="str">
        <f t="shared" si="3"/>
        <v/>
      </c>
      <c r="C133" t="str">
        <f>IF(ESITI_QUESTIONARI!C133="","",TRIM(ESITI_QUESTIONARI!C133))</f>
        <v/>
      </c>
      <c r="D133" t="str">
        <f>IFERROR(UPPER(TRIM(ESITI_QUESTIONARI!U133)),"")</f>
        <v/>
      </c>
      <c r="E133" t="str">
        <f>IFERROR(UPPER(TRIM(ESITI_QUESTIONARI!Y133)),"")</f>
        <v/>
      </c>
      <c r="F133" t="str">
        <f>IFERROR(UPPER(TRIM(ESITI_QUESTIONARI!AE133)),"")</f>
        <v/>
      </c>
      <c r="G133" t="str">
        <f>IFERROR(UPPER(TRIM(ESITI_QUESTIONARI!AI133)),"")</f>
        <v/>
      </c>
      <c r="H133" s="8" t="str">
        <f>IF(C133="","",IF(ISERROR(AVERAGE(ESITI_QUESTIONARI!N133:T133,ESITI_QUESTIONARI!V133:X133,ESITI_QUESTIONARI!Z133:AD133,ESITI_QUESTIONARI!AF133:AH133,ESITI_QUESTIONARI!AJ133:AL133,ESITI_QUESTIONARI!AN133,ESITI_QUESTIONARI!AQ133)),"NON RISPONDE",AVERAGE(ESITI_QUESTIONARI!N133:T133,ESITI_QUESTIONARI!V133:X133,ESITI_QUESTIONARI!Z133:AD133,ESITI_QUESTIONARI!AF133:AH133,ESITI_QUESTIONARI!AJ133:AL133,ESITI_QUESTIONARI!AN133,ESITI_QUESTIONARI!AQ133)))</f>
        <v/>
      </c>
    </row>
    <row r="134" spans="1:8" x14ac:dyDescent="0.3">
      <c r="A134" t="str">
        <f>IF(ESITI_QUESTIONARI!A134="","",TRIM(ESITI_QUESTIONARI!A134))</f>
        <v/>
      </c>
      <c r="B134" t="str">
        <f t="shared" si="3"/>
        <v/>
      </c>
      <c r="C134" t="str">
        <f>IF(ESITI_QUESTIONARI!C134="","",TRIM(ESITI_QUESTIONARI!C134))</f>
        <v/>
      </c>
      <c r="D134" t="str">
        <f>IFERROR(UPPER(TRIM(ESITI_QUESTIONARI!U134)),"")</f>
        <v/>
      </c>
      <c r="E134" t="str">
        <f>IFERROR(UPPER(TRIM(ESITI_QUESTIONARI!Y134)),"")</f>
        <v/>
      </c>
      <c r="F134" t="str">
        <f>IFERROR(UPPER(TRIM(ESITI_QUESTIONARI!AE134)),"")</f>
        <v/>
      </c>
      <c r="G134" t="str">
        <f>IFERROR(UPPER(TRIM(ESITI_QUESTIONARI!AI134)),"")</f>
        <v/>
      </c>
      <c r="H134" s="8" t="str">
        <f>IF(C134="","",IF(ISERROR(AVERAGE(ESITI_QUESTIONARI!N134:T134,ESITI_QUESTIONARI!V134:X134,ESITI_QUESTIONARI!Z134:AD134,ESITI_QUESTIONARI!AF134:AH134,ESITI_QUESTIONARI!AJ134:AL134,ESITI_QUESTIONARI!AN134,ESITI_QUESTIONARI!AQ134)),"NON RISPONDE",AVERAGE(ESITI_QUESTIONARI!N134:T134,ESITI_QUESTIONARI!V134:X134,ESITI_QUESTIONARI!Z134:AD134,ESITI_QUESTIONARI!AF134:AH134,ESITI_QUESTIONARI!AJ134:AL134,ESITI_QUESTIONARI!AN134,ESITI_QUESTIONARI!AQ134)))</f>
        <v/>
      </c>
    </row>
    <row r="135" spans="1:8" x14ac:dyDescent="0.3">
      <c r="A135" t="str">
        <f>IF(ESITI_QUESTIONARI!A135="","",TRIM(ESITI_QUESTIONARI!A135))</f>
        <v/>
      </c>
      <c r="B135" t="str">
        <f t="shared" si="3"/>
        <v/>
      </c>
      <c r="C135" t="str">
        <f>IF(ESITI_QUESTIONARI!C135="","",TRIM(ESITI_QUESTIONARI!C135))</f>
        <v/>
      </c>
      <c r="D135" t="str">
        <f>IFERROR(UPPER(TRIM(ESITI_QUESTIONARI!U135)),"")</f>
        <v/>
      </c>
      <c r="E135" t="str">
        <f>IFERROR(UPPER(TRIM(ESITI_QUESTIONARI!Y135)),"")</f>
        <v/>
      </c>
      <c r="F135" t="str">
        <f>IFERROR(UPPER(TRIM(ESITI_QUESTIONARI!AE135)),"")</f>
        <v/>
      </c>
      <c r="G135" t="str">
        <f>IFERROR(UPPER(TRIM(ESITI_QUESTIONARI!AI135)),"")</f>
        <v/>
      </c>
      <c r="H135" s="8" t="str">
        <f>IF(C135="","",IF(ISERROR(AVERAGE(ESITI_QUESTIONARI!N135:T135,ESITI_QUESTIONARI!V135:X135,ESITI_QUESTIONARI!Z135:AD135,ESITI_QUESTIONARI!AF135:AH135,ESITI_QUESTIONARI!AJ135:AL135,ESITI_QUESTIONARI!AN135,ESITI_QUESTIONARI!AQ135)),"NON RISPONDE",AVERAGE(ESITI_QUESTIONARI!N135:T135,ESITI_QUESTIONARI!V135:X135,ESITI_QUESTIONARI!Z135:AD135,ESITI_QUESTIONARI!AF135:AH135,ESITI_QUESTIONARI!AJ135:AL135,ESITI_QUESTIONARI!AN135,ESITI_QUESTIONARI!AQ135)))</f>
        <v/>
      </c>
    </row>
    <row r="136" spans="1:8" x14ac:dyDescent="0.3">
      <c r="A136" t="str">
        <f>IF(ESITI_QUESTIONARI!A136="","",TRIM(ESITI_QUESTIONARI!A136))</f>
        <v/>
      </c>
      <c r="B136" t="str">
        <f t="shared" si="3"/>
        <v/>
      </c>
      <c r="C136" t="str">
        <f>IF(ESITI_QUESTIONARI!C136="","",TRIM(ESITI_QUESTIONARI!C136))</f>
        <v/>
      </c>
      <c r="D136" t="str">
        <f>IFERROR(UPPER(TRIM(ESITI_QUESTIONARI!U136)),"")</f>
        <v/>
      </c>
      <c r="E136" t="str">
        <f>IFERROR(UPPER(TRIM(ESITI_QUESTIONARI!Y136)),"")</f>
        <v/>
      </c>
      <c r="F136" t="str">
        <f>IFERROR(UPPER(TRIM(ESITI_QUESTIONARI!AE136)),"")</f>
        <v/>
      </c>
      <c r="G136" t="str">
        <f>IFERROR(UPPER(TRIM(ESITI_QUESTIONARI!AI136)),"")</f>
        <v/>
      </c>
      <c r="H136" s="8" t="str">
        <f>IF(C136="","",IF(ISERROR(AVERAGE(ESITI_QUESTIONARI!N136:T136,ESITI_QUESTIONARI!V136:X136,ESITI_QUESTIONARI!Z136:AD136,ESITI_QUESTIONARI!AF136:AH136,ESITI_QUESTIONARI!AJ136:AL136,ESITI_QUESTIONARI!AN136,ESITI_QUESTIONARI!AQ136)),"NON RISPONDE",AVERAGE(ESITI_QUESTIONARI!N136:T136,ESITI_QUESTIONARI!V136:X136,ESITI_QUESTIONARI!Z136:AD136,ESITI_QUESTIONARI!AF136:AH136,ESITI_QUESTIONARI!AJ136:AL136,ESITI_QUESTIONARI!AN136,ESITI_QUESTIONARI!AQ136)))</f>
        <v/>
      </c>
    </row>
    <row r="137" spans="1:8" x14ac:dyDescent="0.3">
      <c r="A137" t="str">
        <f>IF(ESITI_QUESTIONARI!A137="","",TRIM(ESITI_QUESTIONARI!A137))</f>
        <v/>
      </c>
      <c r="B137" t="str">
        <f t="shared" si="3"/>
        <v/>
      </c>
      <c r="C137" t="str">
        <f>IF(ESITI_QUESTIONARI!C137="","",TRIM(ESITI_QUESTIONARI!C137))</f>
        <v/>
      </c>
      <c r="D137" t="str">
        <f>IFERROR(UPPER(TRIM(ESITI_QUESTIONARI!U137)),"")</f>
        <v/>
      </c>
      <c r="E137" t="str">
        <f>IFERROR(UPPER(TRIM(ESITI_QUESTIONARI!Y137)),"")</f>
        <v/>
      </c>
      <c r="F137" t="str">
        <f>IFERROR(UPPER(TRIM(ESITI_QUESTIONARI!AE137)),"")</f>
        <v/>
      </c>
      <c r="G137" t="str">
        <f>IFERROR(UPPER(TRIM(ESITI_QUESTIONARI!AI137)),"")</f>
        <v/>
      </c>
      <c r="H137" s="8" t="str">
        <f>IF(C137="","",IF(ISERROR(AVERAGE(ESITI_QUESTIONARI!N137:T137,ESITI_QUESTIONARI!V137:X137,ESITI_QUESTIONARI!Z137:AD137,ESITI_QUESTIONARI!AF137:AH137,ESITI_QUESTIONARI!AJ137:AL137,ESITI_QUESTIONARI!AN137,ESITI_QUESTIONARI!AQ137)),"NON RISPONDE",AVERAGE(ESITI_QUESTIONARI!N137:T137,ESITI_QUESTIONARI!V137:X137,ESITI_QUESTIONARI!Z137:AD137,ESITI_QUESTIONARI!AF137:AH137,ESITI_QUESTIONARI!AJ137:AL137,ESITI_QUESTIONARI!AN137,ESITI_QUESTIONARI!AQ137)))</f>
        <v/>
      </c>
    </row>
    <row r="138" spans="1:8" x14ac:dyDescent="0.3">
      <c r="A138" t="str">
        <f>IF(ESITI_QUESTIONARI!A138="","",TRIM(ESITI_QUESTIONARI!A138))</f>
        <v/>
      </c>
      <c r="B138" t="str">
        <f t="shared" si="3"/>
        <v/>
      </c>
      <c r="C138" t="str">
        <f>IF(ESITI_QUESTIONARI!C138="","",TRIM(ESITI_QUESTIONARI!C138))</f>
        <v/>
      </c>
      <c r="D138" t="str">
        <f>IFERROR(UPPER(TRIM(ESITI_QUESTIONARI!U138)),"")</f>
        <v/>
      </c>
      <c r="E138" t="str">
        <f>IFERROR(UPPER(TRIM(ESITI_QUESTIONARI!Y138)),"")</f>
        <v/>
      </c>
      <c r="F138" t="str">
        <f>IFERROR(UPPER(TRIM(ESITI_QUESTIONARI!AE138)),"")</f>
        <v/>
      </c>
      <c r="G138" t="str">
        <f>IFERROR(UPPER(TRIM(ESITI_QUESTIONARI!AI138)),"")</f>
        <v/>
      </c>
      <c r="H138" s="8" t="str">
        <f>IF(C138="","",IF(ISERROR(AVERAGE(ESITI_QUESTIONARI!N138:T138,ESITI_QUESTIONARI!V138:X138,ESITI_QUESTIONARI!Z138:AD138,ESITI_QUESTIONARI!AF138:AH138,ESITI_QUESTIONARI!AJ138:AL138,ESITI_QUESTIONARI!AN138,ESITI_QUESTIONARI!AQ138)),"NON RISPONDE",AVERAGE(ESITI_QUESTIONARI!N138:T138,ESITI_QUESTIONARI!V138:X138,ESITI_QUESTIONARI!Z138:AD138,ESITI_QUESTIONARI!AF138:AH138,ESITI_QUESTIONARI!AJ138:AL138,ESITI_QUESTIONARI!AN138,ESITI_QUESTIONARI!AQ138)))</f>
        <v/>
      </c>
    </row>
    <row r="139" spans="1:8" x14ac:dyDescent="0.3">
      <c r="A139" t="str">
        <f>IF(ESITI_QUESTIONARI!A139="","",TRIM(ESITI_QUESTIONARI!A139))</f>
        <v/>
      </c>
      <c r="B139" t="str">
        <f t="shared" si="3"/>
        <v/>
      </c>
      <c r="C139" t="str">
        <f>IF(ESITI_QUESTIONARI!C139="","",TRIM(ESITI_QUESTIONARI!C139))</f>
        <v/>
      </c>
      <c r="D139" t="str">
        <f>IFERROR(UPPER(TRIM(ESITI_QUESTIONARI!U139)),"")</f>
        <v/>
      </c>
      <c r="E139" t="str">
        <f>IFERROR(UPPER(TRIM(ESITI_QUESTIONARI!Y139)),"")</f>
        <v/>
      </c>
      <c r="F139" t="str">
        <f>IFERROR(UPPER(TRIM(ESITI_QUESTIONARI!AE139)),"")</f>
        <v/>
      </c>
      <c r="G139" t="str">
        <f>IFERROR(UPPER(TRIM(ESITI_QUESTIONARI!AI139)),"")</f>
        <v/>
      </c>
      <c r="H139" s="8" t="str">
        <f>IF(C139="","",IF(ISERROR(AVERAGE(ESITI_QUESTIONARI!N139:T139,ESITI_QUESTIONARI!V139:X139,ESITI_QUESTIONARI!Z139:AD139,ESITI_QUESTIONARI!AF139:AH139,ESITI_QUESTIONARI!AJ139:AL139,ESITI_QUESTIONARI!AN139,ESITI_QUESTIONARI!AQ139)),"NON RISPONDE",AVERAGE(ESITI_QUESTIONARI!N139:T139,ESITI_QUESTIONARI!V139:X139,ESITI_QUESTIONARI!Z139:AD139,ESITI_QUESTIONARI!AF139:AH139,ESITI_QUESTIONARI!AJ139:AL139,ESITI_QUESTIONARI!AN139,ESITI_QUESTIONARI!AQ139)))</f>
        <v/>
      </c>
    </row>
    <row r="140" spans="1:8" x14ac:dyDescent="0.3">
      <c r="A140" t="str">
        <f>IF(ESITI_QUESTIONARI!A140="","",TRIM(ESITI_QUESTIONARI!A140))</f>
        <v/>
      </c>
      <c r="B140" t="str">
        <f t="shared" si="3"/>
        <v/>
      </c>
      <c r="C140" t="str">
        <f>IF(ESITI_QUESTIONARI!C140="","",TRIM(ESITI_QUESTIONARI!C140))</f>
        <v/>
      </c>
      <c r="D140" t="str">
        <f>IFERROR(UPPER(TRIM(ESITI_QUESTIONARI!U140)),"")</f>
        <v/>
      </c>
      <c r="E140" t="str">
        <f>IFERROR(UPPER(TRIM(ESITI_QUESTIONARI!Y140)),"")</f>
        <v/>
      </c>
      <c r="F140" t="str">
        <f>IFERROR(UPPER(TRIM(ESITI_QUESTIONARI!AE140)),"")</f>
        <v/>
      </c>
      <c r="G140" t="str">
        <f>IFERROR(UPPER(TRIM(ESITI_QUESTIONARI!AI140)),"")</f>
        <v/>
      </c>
      <c r="H140" s="8" t="str">
        <f>IF(C140="","",IF(ISERROR(AVERAGE(ESITI_QUESTIONARI!N140:T140,ESITI_QUESTIONARI!V140:X140,ESITI_QUESTIONARI!Z140:AD140,ESITI_QUESTIONARI!AF140:AH140,ESITI_QUESTIONARI!AJ140:AL140,ESITI_QUESTIONARI!AN140,ESITI_QUESTIONARI!AQ140)),"NON RISPONDE",AVERAGE(ESITI_QUESTIONARI!N140:T140,ESITI_QUESTIONARI!V140:X140,ESITI_QUESTIONARI!Z140:AD140,ESITI_QUESTIONARI!AF140:AH140,ESITI_QUESTIONARI!AJ140:AL140,ESITI_QUESTIONARI!AN140,ESITI_QUESTIONARI!AQ140)))</f>
        <v/>
      </c>
    </row>
    <row r="141" spans="1:8" x14ac:dyDescent="0.3">
      <c r="A141" t="str">
        <f>IF(ESITI_QUESTIONARI!A141="","",TRIM(ESITI_QUESTIONARI!A141))</f>
        <v/>
      </c>
      <c r="B141" t="str">
        <f t="shared" si="3"/>
        <v/>
      </c>
      <c r="C141" t="str">
        <f>IF(ESITI_QUESTIONARI!C141="","",TRIM(ESITI_QUESTIONARI!C141))</f>
        <v/>
      </c>
      <c r="D141" t="str">
        <f>IFERROR(UPPER(TRIM(ESITI_QUESTIONARI!U141)),"")</f>
        <v/>
      </c>
      <c r="E141" t="str">
        <f>IFERROR(UPPER(TRIM(ESITI_QUESTIONARI!Y141)),"")</f>
        <v/>
      </c>
      <c r="F141" t="str">
        <f>IFERROR(UPPER(TRIM(ESITI_QUESTIONARI!AE141)),"")</f>
        <v/>
      </c>
      <c r="G141" t="str">
        <f>IFERROR(UPPER(TRIM(ESITI_QUESTIONARI!AI141)),"")</f>
        <v/>
      </c>
      <c r="H141" s="8" t="str">
        <f>IF(C141="","",IF(ISERROR(AVERAGE(ESITI_QUESTIONARI!N141:T141,ESITI_QUESTIONARI!V141:X141,ESITI_QUESTIONARI!Z141:AD141,ESITI_QUESTIONARI!AF141:AH141,ESITI_QUESTIONARI!AJ141:AL141,ESITI_QUESTIONARI!AN141,ESITI_QUESTIONARI!AQ141)),"NON RISPONDE",AVERAGE(ESITI_QUESTIONARI!N141:T141,ESITI_QUESTIONARI!V141:X141,ESITI_QUESTIONARI!Z141:AD141,ESITI_QUESTIONARI!AF141:AH141,ESITI_QUESTIONARI!AJ141:AL141,ESITI_QUESTIONARI!AN141,ESITI_QUESTIONARI!AQ141)))</f>
        <v/>
      </c>
    </row>
    <row r="142" spans="1:8" x14ac:dyDescent="0.3">
      <c r="A142" t="str">
        <f>IF(ESITI_QUESTIONARI!A142="","",TRIM(ESITI_QUESTIONARI!A142))</f>
        <v/>
      </c>
      <c r="B142" t="str">
        <f t="shared" si="3"/>
        <v/>
      </c>
      <c r="C142" t="str">
        <f>IF(ESITI_QUESTIONARI!C142="","",TRIM(ESITI_QUESTIONARI!C142))</f>
        <v/>
      </c>
      <c r="D142" t="str">
        <f>IFERROR(UPPER(TRIM(ESITI_QUESTIONARI!U142)),"")</f>
        <v/>
      </c>
      <c r="E142" t="str">
        <f>IFERROR(UPPER(TRIM(ESITI_QUESTIONARI!Y142)),"")</f>
        <v/>
      </c>
      <c r="F142" t="str">
        <f>IFERROR(UPPER(TRIM(ESITI_QUESTIONARI!AE142)),"")</f>
        <v/>
      </c>
      <c r="G142" t="str">
        <f>IFERROR(UPPER(TRIM(ESITI_QUESTIONARI!AI142)),"")</f>
        <v/>
      </c>
      <c r="H142" s="8" t="str">
        <f>IF(C142="","",IF(ISERROR(AVERAGE(ESITI_QUESTIONARI!N142:T142,ESITI_QUESTIONARI!V142:X142,ESITI_QUESTIONARI!Z142:AD142,ESITI_QUESTIONARI!AF142:AH142,ESITI_QUESTIONARI!AJ142:AL142,ESITI_QUESTIONARI!AN142,ESITI_QUESTIONARI!AQ142)),"NON RISPONDE",AVERAGE(ESITI_QUESTIONARI!N142:T142,ESITI_QUESTIONARI!V142:X142,ESITI_QUESTIONARI!Z142:AD142,ESITI_QUESTIONARI!AF142:AH142,ESITI_QUESTIONARI!AJ142:AL142,ESITI_QUESTIONARI!AN142,ESITI_QUESTIONARI!AQ142)))</f>
        <v/>
      </c>
    </row>
    <row r="143" spans="1:8" x14ac:dyDescent="0.3">
      <c r="A143" t="str">
        <f>IF(ESITI_QUESTIONARI!A143="","",TRIM(ESITI_QUESTIONARI!A143))</f>
        <v/>
      </c>
      <c r="B143" t="str">
        <f t="shared" si="3"/>
        <v/>
      </c>
      <c r="C143" t="str">
        <f>IF(ESITI_QUESTIONARI!C143="","",TRIM(ESITI_QUESTIONARI!C143))</f>
        <v/>
      </c>
      <c r="D143" t="str">
        <f>IFERROR(UPPER(TRIM(ESITI_QUESTIONARI!U143)),"")</f>
        <v/>
      </c>
      <c r="E143" t="str">
        <f>IFERROR(UPPER(TRIM(ESITI_QUESTIONARI!Y143)),"")</f>
        <v/>
      </c>
      <c r="F143" t="str">
        <f>IFERROR(UPPER(TRIM(ESITI_QUESTIONARI!AE143)),"")</f>
        <v/>
      </c>
      <c r="G143" t="str">
        <f>IFERROR(UPPER(TRIM(ESITI_QUESTIONARI!AI143)),"")</f>
        <v/>
      </c>
      <c r="H143" s="8" t="str">
        <f>IF(C143="","",IF(ISERROR(AVERAGE(ESITI_QUESTIONARI!N143:T143,ESITI_QUESTIONARI!V143:X143,ESITI_QUESTIONARI!Z143:AD143,ESITI_QUESTIONARI!AF143:AH143,ESITI_QUESTIONARI!AJ143:AL143,ESITI_QUESTIONARI!AN143,ESITI_QUESTIONARI!AQ143)),"NON RISPONDE",AVERAGE(ESITI_QUESTIONARI!N143:T143,ESITI_QUESTIONARI!V143:X143,ESITI_QUESTIONARI!Z143:AD143,ESITI_QUESTIONARI!AF143:AH143,ESITI_QUESTIONARI!AJ143:AL143,ESITI_QUESTIONARI!AN143,ESITI_QUESTIONARI!AQ143)))</f>
        <v/>
      </c>
    </row>
    <row r="144" spans="1:8" x14ac:dyDescent="0.3">
      <c r="A144" t="str">
        <f>IF(ESITI_QUESTIONARI!A144="","",TRIM(ESITI_QUESTIONARI!A144))</f>
        <v/>
      </c>
      <c r="B144" t="str">
        <f t="shared" si="3"/>
        <v/>
      </c>
      <c r="C144" t="str">
        <f>IF(ESITI_QUESTIONARI!C144="","",TRIM(ESITI_QUESTIONARI!C144))</f>
        <v/>
      </c>
      <c r="D144" t="str">
        <f>IFERROR(UPPER(TRIM(ESITI_QUESTIONARI!U144)),"")</f>
        <v/>
      </c>
      <c r="E144" t="str">
        <f>IFERROR(UPPER(TRIM(ESITI_QUESTIONARI!Y144)),"")</f>
        <v/>
      </c>
      <c r="F144" t="str">
        <f>IFERROR(UPPER(TRIM(ESITI_QUESTIONARI!AE144)),"")</f>
        <v/>
      </c>
      <c r="G144" t="str">
        <f>IFERROR(UPPER(TRIM(ESITI_QUESTIONARI!AI144)),"")</f>
        <v/>
      </c>
      <c r="H144" s="8" t="str">
        <f>IF(C144="","",IF(ISERROR(AVERAGE(ESITI_QUESTIONARI!N144:T144,ESITI_QUESTIONARI!V144:X144,ESITI_QUESTIONARI!Z144:AD144,ESITI_QUESTIONARI!AF144:AH144,ESITI_QUESTIONARI!AJ144:AL144,ESITI_QUESTIONARI!AN144,ESITI_QUESTIONARI!AQ144)),"NON RISPONDE",AVERAGE(ESITI_QUESTIONARI!N144:T144,ESITI_QUESTIONARI!V144:X144,ESITI_QUESTIONARI!Z144:AD144,ESITI_QUESTIONARI!AF144:AH144,ESITI_QUESTIONARI!AJ144:AL144,ESITI_QUESTIONARI!AN144,ESITI_QUESTIONARI!AQ144)))</f>
        <v/>
      </c>
    </row>
    <row r="145" spans="1:8" x14ac:dyDescent="0.3">
      <c r="A145" t="str">
        <f>IF(ESITI_QUESTIONARI!A145="","",TRIM(ESITI_QUESTIONARI!A145))</f>
        <v/>
      </c>
      <c r="B145" t="str">
        <f t="shared" si="3"/>
        <v/>
      </c>
      <c r="C145" t="str">
        <f>IF(ESITI_QUESTIONARI!C145="","",TRIM(ESITI_QUESTIONARI!C145))</f>
        <v/>
      </c>
      <c r="D145" t="str">
        <f>IFERROR(UPPER(TRIM(ESITI_QUESTIONARI!U145)),"")</f>
        <v/>
      </c>
      <c r="E145" t="str">
        <f>IFERROR(UPPER(TRIM(ESITI_QUESTIONARI!Y145)),"")</f>
        <v/>
      </c>
      <c r="F145" t="str">
        <f>IFERROR(UPPER(TRIM(ESITI_QUESTIONARI!AE145)),"")</f>
        <v/>
      </c>
      <c r="G145" t="str">
        <f>IFERROR(UPPER(TRIM(ESITI_QUESTIONARI!AI145)),"")</f>
        <v/>
      </c>
      <c r="H145" s="8" t="str">
        <f>IF(C145="","",IF(ISERROR(AVERAGE(ESITI_QUESTIONARI!N145:T145,ESITI_QUESTIONARI!V145:X145,ESITI_QUESTIONARI!Z145:AD145,ESITI_QUESTIONARI!AF145:AH145,ESITI_QUESTIONARI!AJ145:AL145,ESITI_QUESTIONARI!AN145,ESITI_QUESTIONARI!AQ145)),"NON RISPONDE",AVERAGE(ESITI_QUESTIONARI!N145:T145,ESITI_QUESTIONARI!V145:X145,ESITI_QUESTIONARI!Z145:AD145,ESITI_QUESTIONARI!AF145:AH145,ESITI_QUESTIONARI!AJ145:AL145,ESITI_QUESTIONARI!AN145,ESITI_QUESTIONARI!AQ145)))</f>
        <v/>
      </c>
    </row>
    <row r="146" spans="1:8" x14ac:dyDescent="0.3">
      <c r="A146" t="str">
        <f>IF(ESITI_QUESTIONARI!A146="","",TRIM(ESITI_QUESTIONARI!A146))</f>
        <v/>
      </c>
      <c r="B146" t="str">
        <f t="shared" si="3"/>
        <v/>
      </c>
      <c r="C146" t="str">
        <f>IF(ESITI_QUESTIONARI!C146="","",TRIM(ESITI_QUESTIONARI!C146))</f>
        <v/>
      </c>
      <c r="D146" t="str">
        <f>IFERROR(UPPER(TRIM(ESITI_QUESTIONARI!U146)),"")</f>
        <v/>
      </c>
      <c r="E146" t="str">
        <f>IFERROR(UPPER(TRIM(ESITI_QUESTIONARI!Y146)),"")</f>
        <v/>
      </c>
      <c r="F146" t="str">
        <f>IFERROR(UPPER(TRIM(ESITI_QUESTIONARI!AE146)),"")</f>
        <v/>
      </c>
      <c r="G146" t="str">
        <f>IFERROR(UPPER(TRIM(ESITI_QUESTIONARI!AI146)),"")</f>
        <v/>
      </c>
      <c r="H146" s="8" t="str">
        <f>IF(C146="","",IF(ISERROR(AVERAGE(ESITI_QUESTIONARI!N146:T146,ESITI_QUESTIONARI!V146:X146,ESITI_QUESTIONARI!Z146:AD146,ESITI_QUESTIONARI!AF146:AH146,ESITI_QUESTIONARI!AJ146:AL146,ESITI_QUESTIONARI!AN146,ESITI_QUESTIONARI!AQ146)),"NON RISPONDE",AVERAGE(ESITI_QUESTIONARI!N146:T146,ESITI_QUESTIONARI!V146:X146,ESITI_QUESTIONARI!Z146:AD146,ESITI_QUESTIONARI!AF146:AH146,ESITI_QUESTIONARI!AJ146:AL146,ESITI_QUESTIONARI!AN146,ESITI_QUESTIONARI!AQ146)))</f>
        <v/>
      </c>
    </row>
    <row r="147" spans="1:8" x14ac:dyDescent="0.3">
      <c r="A147" t="str">
        <f>IF(ESITI_QUESTIONARI!A147="","",TRIM(ESITI_QUESTIONARI!A147))</f>
        <v/>
      </c>
      <c r="B147" t="str">
        <f t="shared" si="3"/>
        <v/>
      </c>
      <c r="C147" t="str">
        <f>IF(ESITI_QUESTIONARI!C147="","",TRIM(ESITI_QUESTIONARI!C147))</f>
        <v/>
      </c>
      <c r="D147" t="str">
        <f>IFERROR(UPPER(TRIM(ESITI_QUESTIONARI!U147)),"")</f>
        <v/>
      </c>
      <c r="E147" t="str">
        <f>IFERROR(UPPER(TRIM(ESITI_QUESTIONARI!Y147)),"")</f>
        <v/>
      </c>
      <c r="F147" t="str">
        <f>IFERROR(UPPER(TRIM(ESITI_QUESTIONARI!AE147)),"")</f>
        <v/>
      </c>
      <c r="G147" t="str">
        <f>IFERROR(UPPER(TRIM(ESITI_QUESTIONARI!AI147)),"")</f>
        <v/>
      </c>
      <c r="H147" s="8" t="str">
        <f>IF(C147="","",IF(ISERROR(AVERAGE(ESITI_QUESTIONARI!N147:T147,ESITI_QUESTIONARI!V147:X147,ESITI_QUESTIONARI!Z147:AD147,ESITI_QUESTIONARI!AF147:AH147,ESITI_QUESTIONARI!AJ147:AL147,ESITI_QUESTIONARI!AN147,ESITI_QUESTIONARI!AQ147)),"NON RISPONDE",AVERAGE(ESITI_QUESTIONARI!N147:T147,ESITI_QUESTIONARI!V147:X147,ESITI_QUESTIONARI!Z147:AD147,ESITI_QUESTIONARI!AF147:AH147,ESITI_QUESTIONARI!AJ147:AL147,ESITI_QUESTIONARI!AN147,ESITI_QUESTIONARI!AQ147)))</f>
        <v/>
      </c>
    </row>
    <row r="148" spans="1:8" x14ac:dyDescent="0.3">
      <c r="A148" t="str">
        <f>IF(ESITI_QUESTIONARI!A148="","",TRIM(ESITI_QUESTIONARI!A148))</f>
        <v/>
      </c>
      <c r="B148" t="str">
        <f t="shared" si="3"/>
        <v/>
      </c>
      <c r="C148" t="str">
        <f>IF(ESITI_QUESTIONARI!C148="","",TRIM(ESITI_QUESTIONARI!C148))</f>
        <v/>
      </c>
      <c r="D148" t="str">
        <f>IFERROR(UPPER(TRIM(ESITI_QUESTIONARI!U148)),"")</f>
        <v/>
      </c>
      <c r="E148" t="str">
        <f>IFERROR(UPPER(TRIM(ESITI_QUESTIONARI!Y148)),"")</f>
        <v/>
      </c>
      <c r="F148" t="str">
        <f>IFERROR(UPPER(TRIM(ESITI_QUESTIONARI!AE148)),"")</f>
        <v/>
      </c>
      <c r="G148" t="str">
        <f>IFERROR(UPPER(TRIM(ESITI_QUESTIONARI!AI148)),"")</f>
        <v/>
      </c>
      <c r="H148" s="8" t="str">
        <f>IF(C148="","",IF(ISERROR(AVERAGE(ESITI_QUESTIONARI!N148:T148,ESITI_QUESTIONARI!V148:X148,ESITI_QUESTIONARI!Z148:AD148,ESITI_QUESTIONARI!AF148:AH148,ESITI_QUESTIONARI!AJ148:AL148,ESITI_QUESTIONARI!AN148,ESITI_QUESTIONARI!AQ148)),"NON RISPONDE",AVERAGE(ESITI_QUESTIONARI!N148:T148,ESITI_QUESTIONARI!V148:X148,ESITI_QUESTIONARI!Z148:AD148,ESITI_QUESTIONARI!AF148:AH148,ESITI_QUESTIONARI!AJ148:AL148,ESITI_QUESTIONARI!AN148,ESITI_QUESTIONARI!AQ148)))</f>
        <v/>
      </c>
    </row>
    <row r="149" spans="1:8" x14ac:dyDescent="0.3">
      <c r="A149" t="str">
        <f>IF(ESITI_QUESTIONARI!A149="","",TRIM(ESITI_QUESTIONARI!A149))</f>
        <v/>
      </c>
      <c r="B149" t="str">
        <f t="shared" si="3"/>
        <v/>
      </c>
      <c r="C149" t="str">
        <f>IF(ESITI_QUESTIONARI!C149="","",TRIM(ESITI_QUESTIONARI!C149))</f>
        <v/>
      </c>
      <c r="D149" t="str">
        <f>IFERROR(UPPER(TRIM(ESITI_QUESTIONARI!U149)),"")</f>
        <v/>
      </c>
      <c r="E149" t="str">
        <f>IFERROR(UPPER(TRIM(ESITI_QUESTIONARI!Y149)),"")</f>
        <v/>
      </c>
      <c r="F149" t="str">
        <f>IFERROR(UPPER(TRIM(ESITI_QUESTIONARI!AE149)),"")</f>
        <v/>
      </c>
      <c r="G149" t="str">
        <f>IFERROR(UPPER(TRIM(ESITI_QUESTIONARI!AI149)),"")</f>
        <v/>
      </c>
      <c r="H149" s="8" t="str">
        <f>IF(C149="","",IF(ISERROR(AVERAGE(ESITI_QUESTIONARI!N149:T149,ESITI_QUESTIONARI!V149:X149,ESITI_QUESTIONARI!Z149:AD149,ESITI_QUESTIONARI!AF149:AH149,ESITI_QUESTIONARI!AJ149:AL149,ESITI_QUESTIONARI!AN149,ESITI_QUESTIONARI!AQ149)),"NON RISPONDE",AVERAGE(ESITI_QUESTIONARI!N149:T149,ESITI_QUESTIONARI!V149:X149,ESITI_QUESTIONARI!Z149:AD149,ESITI_QUESTIONARI!AF149:AH149,ESITI_QUESTIONARI!AJ149:AL149,ESITI_QUESTIONARI!AN149,ESITI_QUESTIONARI!AQ149)))</f>
        <v/>
      </c>
    </row>
    <row r="150" spans="1:8" x14ac:dyDescent="0.3">
      <c r="A150" t="str">
        <f>IF(ESITI_QUESTIONARI!A150="","",TRIM(ESITI_QUESTIONARI!A150))</f>
        <v/>
      </c>
      <c r="B150" t="str">
        <f t="shared" si="3"/>
        <v/>
      </c>
      <c r="C150" t="str">
        <f>IF(ESITI_QUESTIONARI!C150="","",TRIM(ESITI_QUESTIONARI!C150))</f>
        <v/>
      </c>
      <c r="D150" t="str">
        <f>IFERROR(UPPER(TRIM(ESITI_QUESTIONARI!U150)),"")</f>
        <v/>
      </c>
      <c r="E150" t="str">
        <f>IFERROR(UPPER(TRIM(ESITI_QUESTIONARI!Y150)),"")</f>
        <v/>
      </c>
      <c r="F150" t="str">
        <f>IFERROR(UPPER(TRIM(ESITI_QUESTIONARI!AE150)),"")</f>
        <v/>
      </c>
      <c r="G150" t="str">
        <f>IFERROR(UPPER(TRIM(ESITI_QUESTIONARI!AI150)),"")</f>
        <v/>
      </c>
      <c r="H150" s="8" t="str">
        <f>IF(C150="","",IF(ISERROR(AVERAGE(ESITI_QUESTIONARI!N150:T150,ESITI_QUESTIONARI!V150:X150,ESITI_QUESTIONARI!Z150:AD150,ESITI_QUESTIONARI!AF150:AH150,ESITI_QUESTIONARI!AJ150:AL150,ESITI_QUESTIONARI!AN150,ESITI_QUESTIONARI!AQ150)),"NON RISPONDE",AVERAGE(ESITI_QUESTIONARI!N150:T150,ESITI_QUESTIONARI!V150:X150,ESITI_QUESTIONARI!Z150:AD150,ESITI_QUESTIONARI!AF150:AH150,ESITI_QUESTIONARI!AJ150:AL150,ESITI_QUESTIONARI!AN150,ESITI_QUESTIONARI!AQ150)))</f>
        <v/>
      </c>
    </row>
    <row r="151" spans="1:8" x14ac:dyDescent="0.3">
      <c r="A151" t="str">
        <f>IF(ESITI_QUESTIONARI!A151="","",TRIM(ESITI_QUESTIONARI!A151))</f>
        <v/>
      </c>
      <c r="B151" t="str">
        <f t="shared" si="3"/>
        <v/>
      </c>
      <c r="C151" t="str">
        <f>IF(ESITI_QUESTIONARI!C151="","",TRIM(ESITI_QUESTIONARI!C151))</f>
        <v/>
      </c>
      <c r="D151" t="str">
        <f>IFERROR(UPPER(TRIM(ESITI_QUESTIONARI!U151)),"")</f>
        <v/>
      </c>
      <c r="E151" t="str">
        <f>IFERROR(UPPER(TRIM(ESITI_QUESTIONARI!Y151)),"")</f>
        <v/>
      </c>
      <c r="F151" t="str">
        <f>IFERROR(UPPER(TRIM(ESITI_QUESTIONARI!AE151)),"")</f>
        <v/>
      </c>
      <c r="G151" t="str">
        <f>IFERROR(UPPER(TRIM(ESITI_QUESTIONARI!AI151)),"")</f>
        <v/>
      </c>
      <c r="H151" s="8" t="str">
        <f>IF(C151="","",IF(ISERROR(AVERAGE(ESITI_QUESTIONARI!N151:T151,ESITI_QUESTIONARI!V151:X151,ESITI_QUESTIONARI!Z151:AD151,ESITI_QUESTIONARI!AF151:AH151,ESITI_QUESTIONARI!AJ151:AL151,ESITI_QUESTIONARI!AN151,ESITI_QUESTIONARI!AQ151)),"NON RISPONDE",AVERAGE(ESITI_QUESTIONARI!N151:T151,ESITI_QUESTIONARI!V151:X151,ESITI_QUESTIONARI!Z151:AD151,ESITI_QUESTIONARI!AF151:AH151,ESITI_QUESTIONARI!AJ151:AL151,ESITI_QUESTIONARI!AN151,ESITI_QUESTIONARI!AQ151)))</f>
        <v/>
      </c>
    </row>
    <row r="152" spans="1:8" x14ac:dyDescent="0.3">
      <c r="A152" t="str">
        <f>IF(ESITI_QUESTIONARI!A152="","",TRIM(ESITI_QUESTIONARI!A152))</f>
        <v/>
      </c>
      <c r="B152" t="str">
        <f t="shared" si="3"/>
        <v/>
      </c>
      <c r="C152" t="str">
        <f>IF(ESITI_QUESTIONARI!C152="","",TRIM(ESITI_QUESTIONARI!C152))</f>
        <v/>
      </c>
      <c r="D152" t="str">
        <f>IFERROR(UPPER(TRIM(ESITI_QUESTIONARI!U152)),"")</f>
        <v/>
      </c>
      <c r="E152" t="str">
        <f>IFERROR(UPPER(TRIM(ESITI_QUESTIONARI!Y152)),"")</f>
        <v/>
      </c>
      <c r="F152" t="str">
        <f>IFERROR(UPPER(TRIM(ESITI_QUESTIONARI!AE152)),"")</f>
        <v/>
      </c>
      <c r="G152" t="str">
        <f>IFERROR(UPPER(TRIM(ESITI_QUESTIONARI!AI152)),"")</f>
        <v/>
      </c>
      <c r="H152" s="8" t="str">
        <f>IF(C152="","",IF(ISERROR(AVERAGE(ESITI_QUESTIONARI!N152:T152,ESITI_QUESTIONARI!V152:X152,ESITI_QUESTIONARI!Z152:AD152,ESITI_QUESTIONARI!AF152:AH152,ESITI_QUESTIONARI!AJ152:AL152,ESITI_QUESTIONARI!AN152,ESITI_QUESTIONARI!AQ152)),"NON RISPONDE",AVERAGE(ESITI_QUESTIONARI!N152:T152,ESITI_QUESTIONARI!V152:X152,ESITI_QUESTIONARI!Z152:AD152,ESITI_QUESTIONARI!AF152:AH152,ESITI_QUESTIONARI!AJ152:AL152,ESITI_QUESTIONARI!AN152,ESITI_QUESTIONARI!AQ152)))</f>
        <v/>
      </c>
    </row>
    <row r="153" spans="1:8" x14ac:dyDescent="0.3">
      <c r="A153" t="str">
        <f>IF(ESITI_QUESTIONARI!A153="","",TRIM(ESITI_QUESTIONARI!A153))</f>
        <v/>
      </c>
      <c r="B153" t="str">
        <f t="shared" si="3"/>
        <v/>
      </c>
      <c r="C153" t="str">
        <f>IF(ESITI_QUESTIONARI!C153="","",TRIM(ESITI_QUESTIONARI!C153))</f>
        <v/>
      </c>
      <c r="D153" t="str">
        <f>IFERROR(UPPER(TRIM(ESITI_QUESTIONARI!U153)),"")</f>
        <v/>
      </c>
      <c r="E153" t="str">
        <f>IFERROR(UPPER(TRIM(ESITI_QUESTIONARI!Y153)),"")</f>
        <v/>
      </c>
      <c r="F153" t="str">
        <f>IFERROR(UPPER(TRIM(ESITI_QUESTIONARI!AE153)),"")</f>
        <v/>
      </c>
      <c r="G153" t="str">
        <f>IFERROR(UPPER(TRIM(ESITI_QUESTIONARI!AI153)),"")</f>
        <v/>
      </c>
      <c r="H153" s="8" t="str">
        <f>IF(C153="","",IF(ISERROR(AVERAGE(ESITI_QUESTIONARI!N153:T153,ESITI_QUESTIONARI!V153:X153,ESITI_QUESTIONARI!Z153:AD153,ESITI_QUESTIONARI!AF153:AH153,ESITI_QUESTIONARI!AJ153:AL153,ESITI_QUESTIONARI!AN153,ESITI_QUESTIONARI!AQ153)),"NON RISPONDE",AVERAGE(ESITI_QUESTIONARI!N153:T153,ESITI_QUESTIONARI!V153:X153,ESITI_QUESTIONARI!Z153:AD153,ESITI_QUESTIONARI!AF153:AH153,ESITI_QUESTIONARI!AJ153:AL153,ESITI_QUESTIONARI!AN153,ESITI_QUESTIONARI!AQ153)))</f>
        <v/>
      </c>
    </row>
    <row r="154" spans="1:8" x14ac:dyDescent="0.3">
      <c r="A154" t="str">
        <f>IF(ESITI_QUESTIONARI!A154="","",TRIM(ESITI_QUESTIONARI!A154))</f>
        <v/>
      </c>
      <c r="B154" t="str">
        <f t="shared" si="3"/>
        <v/>
      </c>
      <c r="C154" t="str">
        <f>IF(ESITI_QUESTIONARI!C154="","",TRIM(ESITI_QUESTIONARI!C154))</f>
        <v/>
      </c>
      <c r="D154" t="str">
        <f>IFERROR(UPPER(TRIM(ESITI_QUESTIONARI!U154)),"")</f>
        <v/>
      </c>
      <c r="E154" t="str">
        <f>IFERROR(UPPER(TRIM(ESITI_QUESTIONARI!Y154)),"")</f>
        <v/>
      </c>
      <c r="F154" t="str">
        <f>IFERROR(UPPER(TRIM(ESITI_QUESTIONARI!AE154)),"")</f>
        <v/>
      </c>
      <c r="G154" t="str">
        <f>IFERROR(UPPER(TRIM(ESITI_QUESTIONARI!AI154)),"")</f>
        <v/>
      </c>
      <c r="H154" s="8" t="str">
        <f>IF(C154="","",IF(ISERROR(AVERAGE(ESITI_QUESTIONARI!N154:T154,ESITI_QUESTIONARI!V154:X154,ESITI_QUESTIONARI!Z154:AD154,ESITI_QUESTIONARI!AF154:AH154,ESITI_QUESTIONARI!AJ154:AL154,ESITI_QUESTIONARI!AN154,ESITI_QUESTIONARI!AQ154)),"NON RISPONDE",AVERAGE(ESITI_QUESTIONARI!N154:T154,ESITI_QUESTIONARI!V154:X154,ESITI_QUESTIONARI!Z154:AD154,ESITI_QUESTIONARI!AF154:AH154,ESITI_QUESTIONARI!AJ154:AL154,ESITI_QUESTIONARI!AN154,ESITI_QUESTIONARI!AQ154)))</f>
        <v/>
      </c>
    </row>
    <row r="155" spans="1:8" x14ac:dyDescent="0.3">
      <c r="A155" t="str">
        <f>IF(ESITI_QUESTIONARI!A155="","",TRIM(ESITI_QUESTIONARI!A155))</f>
        <v/>
      </c>
      <c r="B155" t="str">
        <f t="shared" si="3"/>
        <v/>
      </c>
      <c r="C155" t="str">
        <f>IF(ESITI_QUESTIONARI!C155="","",TRIM(ESITI_QUESTIONARI!C155))</f>
        <v/>
      </c>
      <c r="D155" t="str">
        <f>IFERROR(UPPER(TRIM(ESITI_QUESTIONARI!U155)),"")</f>
        <v/>
      </c>
      <c r="E155" t="str">
        <f>IFERROR(UPPER(TRIM(ESITI_QUESTIONARI!Y155)),"")</f>
        <v/>
      </c>
      <c r="F155" t="str">
        <f>IFERROR(UPPER(TRIM(ESITI_QUESTIONARI!AE155)),"")</f>
        <v/>
      </c>
      <c r="G155" t="str">
        <f>IFERROR(UPPER(TRIM(ESITI_QUESTIONARI!AI155)),"")</f>
        <v/>
      </c>
      <c r="H155" s="8" t="str">
        <f>IF(C155="","",IF(ISERROR(AVERAGE(ESITI_QUESTIONARI!N155:T155,ESITI_QUESTIONARI!V155:X155,ESITI_QUESTIONARI!Z155:AD155,ESITI_QUESTIONARI!AF155:AH155,ESITI_QUESTIONARI!AJ155:AL155,ESITI_QUESTIONARI!AN155,ESITI_QUESTIONARI!AQ155)),"NON RISPONDE",AVERAGE(ESITI_QUESTIONARI!N155:T155,ESITI_QUESTIONARI!V155:X155,ESITI_QUESTIONARI!Z155:AD155,ESITI_QUESTIONARI!AF155:AH155,ESITI_QUESTIONARI!AJ155:AL155,ESITI_QUESTIONARI!AN155,ESITI_QUESTIONARI!AQ155)))</f>
        <v/>
      </c>
    </row>
    <row r="156" spans="1:8" x14ac:dyDescent="0.3">
      <c r="A156" t="str">
        <f>IF(ESITI_QUESTIONARI!A156="","",TRIM(ESITI_QUESTIONARI!A156))</f>
        <v/>
      </c>
      <c r="B156" t="str">
        <f t="shared" si="3"/>
        <v/>
      </c>
      <c r="C156" t="str">
        <f>IF(ESITI_QUESTIONARI!C156="","",TRIM(ESITI_QUESTIONARI!C156))</f>
        <v/>
      </c>
      <c r="D156" t="str">
        <f>IFERROR(UPPER(TRIM(ESITI_QUESTIONARI!U156)),"")</f>
        <v/>
      </c>
      <c r="E156" t="str">
        <f>IFERROR(UPPER(TRIM(ESITI_QUESTIONARI!Y156)),"")</f>
        <v/>
      </c>
      <c r="F156" t="str">
        <f>IFERROR(UPPER(TRIM(ESITI_QUESTIONARI!AE156)),"")</f>
        <v/>
      </c>
      <c r="G156" t="str">
        <f>IFERROR(UPPER(TRIM(ESITI_QUESTIONARI!AI156)),"")</f>
        <v/>
      </c>
      <c r="H156" s="8" t="str">
        <f>IF(C156="","",IF(ISERROR(AVERAGE(ESITI_QUESTIONARI!N156:T156,ESITI_QUESTIONARI!V156:X156,ESITI_QUESTIONARI!Z156:AD156,ESITI_QUESTIONARI!AF156:AH156,ESITI_QUESTIONARI!AJ156:AL156,ESITI_QUESTIONARI!AN156,ESITI_QUESTIONARI!AQ156)),"NON RISPONDE",AVERAGE(ESITI_QUESTIONARI!N156:T156,ESITI_QUESTIONARI!V156:X156,ESITI_QUESTIONARI!Z156:AD156,ESITI_QUESTIONARI!AF156:AH156,ESITI_QUESTIONARI!AJ156:AL156,ESITI_QUESTIONARI!AN156,ESITI_QUESTIONARI!AQ156)))</f>
        <v/>
      </c>
    </row>
    <row r="157" spans="1:8" x14ac:dyDescent="0.3">
      <c r="A157" t="str">
        <f>IF(ESITI_QUESTIONARI!A157="","",TRIM(ESITI_QUESTIONARI!A157))</f>
        <v/>
      </c>
      <c r="B157" t="str">
        <f t="shared" si="3"/>
        <v/>
      </c>
      <c r="C157" t="str">
        <f>IF(ESITI_QUESTIONARI!C157="","",TRIM(ESITI_QUESTIONARI!C157))</f>
        <v/>
      </c>
      <c r="D157" t="str">
        <f>IFERROR(UPPER(TRIM(ESITI_QUESTIONARI!U157)),"")</f>
        <v/>
      </c>
      <c r="E157" t="str">
        <f>IFERROR(UPPER(TRIM(ESITI_QUESTIONARI!Y157)),"")</f>
        <v/>
      </c>
      <c r="F157" t="str">
        <f>IFERROR(UPPER(TRIM(ESITI_QUESTIONARI!AE157)),"")</f>
        <v/>
      </c>
      <c r="G157" t="str">
        <f>IFERROR(UPPER(TRIM(ESITI_QUESTIONARI!AI157)),"")</f>
        <v/>
      </c>
      <c r="H157" s="8" t="str">
        <f>IF(C157="","",IF(ISERROR(AVERAGE(ESITI_QUESTIONARI!N157:T157,ESITI_QUESTIONARI!V157:X157,ESITI_QUESTIONARI!Z157:AD157,ESITI_QUESTIONARI!AF157:AH157,ESITI_QUESTIONARI!AJ157:AL157,ESITI_QUESTIONARI!AN157,ESITI_QUESTIONARI!AQ157)),"NON RISPONDE",AVERAGE(ESITI_QUESTIONARI!N157:T157,ESITI_QUESTIONARI!V157:X157,ESITI_QUESTIONARI!Z157:AD157,ESITI_QUESTIONARI!AF157:AH157,ESITI_QUESTIONARI!AJ157:AL157,ESITI_QUESTIONARI!AN157,ESITI_QUESTIONARI!AQ157)))</f>
        <v/>
      </c>
    </row>
    <row r="158" spans="1:8" x14ac:dyDescent="0.3">
      <c r="A158" t="str">
        <f>IF(ESITI_QUESTIONARI!A158="","",TRIM(ESITI_QUESTIONARI!A158))</f>
        <v/>
      </c>
      <c r="B158" t="str">
        <f t="shared" si="3"/>
        <v/>
      </c>
      <c r="C158" t="str">
        <f>IF(ESITI_QUESTIONARI!C158="","",TRIM(ESITI_QUESTIONARI!C158))</f>
        <v/>
      </c>
      <c r="D158" t="str">
        <f>IFERROR(UPPER(TRIM(ESITI_QUESTIONARI!U158)),"")</f>
        <v/>
      </c>
      <c r="E158" t="str">
        <f>IFERROR(UPPER(TRIM(ESITI_QUESTIONARI!Y158)),"")</f>
        <v/>
      </c>
      <c r="F158" t="str">
        <f>IFERROR(UPPER(TRIM(ESITI_QUESTIONARI!AE158)),"")</f>
        <v/>
      </c>
      <c r="G158" t="str">
        <f>IFERROR(UPPER(TRIM(ESITI_QUESTIONARI!AI158)),"")</f>
        <v/>
      </c>
      <c r="H158" s="8" t="str">
        <f>IF(C158="","",IF(ISERROR(AVERAGE(ESITI_QUESTIONARI!N158:T158,ESITI_QUESTIONARI!V158:X158,ESITI_QUESTIONARI!Z158:AD158,ESITI_QUESTIONARI!AF158:AH158,ESITI_QUESTIONARI!AJ158:AL158,ESITI_QUESTIONARI!AN158,ESITI_QUESTIONARI!AQ158)),"NON RISPONDE",AVERAGE(ESITI_QUESTIONARI!N158:T158,ESITI_QUESTIONARI!V158:X158,ESITI_QUESTIONARI!Z158:AD158,ESITI_QUESTIONARI!AF158:AH158,ESITI_QUESTIONARI!AJ158:AL158,ESITI_QUESTIONARI!AN158,ESITI_QUESTIONARI!AQ158)))</f>
        <v/>
      </c>
    </row>
    <row r="159" spans="1:8" x14ac:dyDescent="0.3">
      <c r="A159" t="str">
        <f>IF(ESITI_QUESTIONARI!A159="","",TRIM(ESITI_QUESTIONARI!A159))</f>
        <v/>
      </c>
      <c r="B159" t="str">
        <f t="shared" si="3"/>
        <v/>
      </c>
      <c r="C159" t="str">
        <f>IF(ESITI_QUESTIONARI!C159="","",TRIM(ESITI_QUESTIONARI!C159))</f>
        <v/>
      </c>
      <c r="D159" t="str">
        <f>IFERROR(UPPER(TRIM(ESITI_QUESTIONARI!U159)),"")</f>
        <v/>
      </c>
      <c r="E159" t="str">
        <f>IFERROR(UPPER(TRIM(ESITI_QUESTIONARI!Y159)),"")</f>
        <v/>
      </c>
      <c r="F159" t="str">
        <f>IFERROR(UPPER(TRIM(ESITI_QUESTIONARI!AE159)),"")</f>
        <v/>
      </c>
      <c r="G159" t="str">
        <f>IFERROR(UPPER(TRIM(ESITI_QUESTIONARI!AI159)),"")</f>
        <v/>
      </c>
      <c r="H159" s="8" t="str">
        <f>IF(C159="","",IF(ISERROR(AVERAGE(ESITI_QUESTIONARI!N159:T159,ESITI_QUESTIONARI!V159:X159,ESITI_QUESTIONARI!Z159:AD159,ESITI_QUESTIONARI!AF159:AH159,ESITI_QUESTIONARI!AJ159:AL159,ESITI_QUESTIONARI!AN159,ESITI_QUESTIONARI!AQ159)),"NON RISPONDE",AVERAGE(ESITI_QUESTIONARI!N159:T159,ESITI_QUESTIONARI!V159:X159,ESITI_QUESTIONARI!Z159:AD159,ESITI_QUESTIONARI!AF159:AH159,ESITI_QUESTIONARI!AJ159:AL159,ESITI_QUESTIONARI!AN159,ESITI_QUESTIONARI!AQ159)))</f>
        <v/>
      </c>
    </row>
    <row r="160" spans="1:8" x14ac:dyDescent="0.3">
      <c r="A160" t="str">
        <f>IF(ESITI_QUESTIONARI!A160="","",TRIM(ESITI_QUESTIONARI!A160))</f>
        <v/>
      </c>
      <c r="B160" t="str">
        <f t="shared" si="3"/>
        <v/>
      </c>
      <c r="C160" t="str">
        <f>IF(ESITI_QUESTIONARI!C160="","",TRIM(ESITI_QUESTIONARI!C160))</f>
        <v/>
      </c>
      <c r="D160" t="str">
        <f>IFERROR(UPPER(TRIM(ESITI_QUESTIONARI!U160)),"")</f>
        <v/>
      </c>
      <c r="E160" t="str">
        <f>IFERROR(UPPER(TRIM(ESITI_QUESTIONARI!Y160)),"")</f>
        <v/>
      </c>
      <c r="F160" t="str">
        <f>IFERROR(UPPER(TRIM(ESITI_QUESTIONARI!AE160)),"")</f>
        <v/>
      </c>
      <c r="G160" t="str">
        <f>IFERROR(UPPER(TRIM(ESITI_QUESTIONARI!AI160)),"")</f>
        <v/>
      </c>
      <c r="H160" s="8" t="str">
        <f>IF(C160="","",IF(ISERROR(AVERAGE(ESITI_QUESTIONARI!N160:T160,ESITI_QUESTIONARI!V160:X160,ESITI_QUESTIONARI!Z160:AD160,ESITI_QUESTIONARI!AF160:AH160,ESITI_QUESTIONARI!AJ160:AL160,ESITI_QUESTIONARI!AN160,ESITI_QUESTIONARI!AQ160)),"NON RISPONDE",AVERAGE(ESITI_QUESTIONARI!N160:T160,ESITI_QUESTIONARI!V160:X160,ESITI_QUESTIONARI!Z160:AD160,ESITI_QUESTIONARI!AF160:AH160,ESITI_QUESTIONARI!AJ160:AL160,ESITI_QUESTIONARI!AN160,ESITI_QUESTIONARI!AQ160)))</f>
        <v/>
      </c>
    </row>
    <row r="161" spans="1:8" x14ac:dyDescent="0.3">
      <c r="A161" t="str">
        <f>IF(ESITI_QUESTIONARI!A161="","",TRIM(ESITI_QUESTIONARI!A161))</f>
        <v/>
      </c>
      <c r="B161" t="str">
        <f t="shared" si="3"/>
        <v/>
      </c>
      <c r="C161" t="str">
        <f>IF(ESITI_QUESTIONARI!C161="","",TRIM(ESITI_QUESTIONARI!C161))</f>
        <v/>
      </c>
      <c r="D161" t="str">
        <f>IFERROR(UPPER(TRIM(ESITI_QUESTIONARI!U161)),"")</f>
        <v/>
      </c>
      <c r="E161" t="str">
        <f>IFERROR(UPPER(TRIM(ESITI_QUESTIONARI!Y161)),"")</f>
        <v/>
      </c>
      <c r="F161" t="str">
        <f>IFERROR(UPPER(TRIM(ESITI_QUESTIONARI!AE161)),"")</f>
        <v/>
      </c>
      <c r="G161" t="str">
        <f>IFERROR(UPPER(TRIM(ESITI_QUESTIONARI!AI161)),"")</f>
        <v/>
      </c>
      <c r="H161" s="8" t="str">
        <f>IF(C161="","",IF(ISERROR(AVERAGE(ESITI_QUESTIONARI!N161:T161,ESITI_QUESTIONARI!V161:X161,ESITI_QUESTIONARI!Z161:AD161,ESITI_QUESTIONARI!AF161:AH161,ESITI_QUESTIONARI!AJ161:AL161,ESITI_QUESTIONARI!AN161,ESITI_QUESTIONARI!AQ161)),"NON RISPONDE",AVERAGE(ESITI_QUESTIONARI!N161:T161,ESITI_QUESTIONARI!V161:X161,ESITI_QUESTIONARI!Z161:AD161,ESITI_QUESTIONARI!AF161:AH161,ESITI_QUESTIONARI!AJ161:AL161,ESITI_QUESTIONARI!AN161,ESITI_QUESTIONARI!AQ161)))</f>
        <v/>
      </c>
    </row>
    <row r="162" spans="1:8" x14ac:dyDescent="0.3">
      <c r="A162" t="str">
        <f>IF(ESITI_QUESTIONARI!A162="","",TRIM(ESITI_QUESTIONARI!A162))</f>
        <v/>
      </c>
      <c r="B162" t="str">
        <f t="shared" si="3"/>
        <v/>
      </c>
      <c r="C162" t="str">
        <f>IF(ESITI_QUESTIONARI!C162="","",TRIM(ESITI_QUESTIONARI!C162))</f>
        <v/>
      </c>
      <c r="D162" t="str">
        <f>IFERROR(UPPER(TRIM(ESITI_QUESTIONARI!U162)),"")</f>
        <v/>
      </c>
      <c r="E162" t="str">
        <f>IFERROR(UPPER(TRIM(ESITI_QUESTIONARI!Y162)),"")</f>
        <v/>
      </c>
      <c r="F162" t="str">
        <f>IFERROR(UPPER(TRIM(ESITI_QUESTIONARI!AE162)),"")</f>
        <v/>
      </c>
      <c r="G162" t="str">
        <f>IFERROR(UPPER(TRIM(ESITI_QUESTIONARI!AI162)),"")</f>
        <v/>
      </c>
      <c r="H162" s="8" t="str">
        <f>IF(C162="","",IF(ISERROR(AVERAGE(ESITI_QUESTIONARI!N162:T162,ESITI_QUESTIONARI!V162:X162,ESITI_QUESTIONARI!Z162:AD162,ESITI_QUESTIONARI!AF162:AH162,ESITI_QUESTIONARI!AJ162:AL162,ESITI_QUESTIONARI!AN162,ESITI_QUESTIONARI!AQ162)),"NON RISPONDE",AVERAGE(ESITI_QUESTIONARI!N162:T162,ESITI_QUESTIONARI!V162:X162,ESITI_QUESTIONARI!Z162:AD162,ESITI_QUESTIONARI!AF162:AH162,ESITI_QUESTIONARI!AJ162:AL162,ESITI_QUESTIONARI!AN162,ESITI_QUESTIONARI!AQ162)))</f>
        <v/>
      </c>
    </row>
    <row r="163" spans="1:8" x14ac:dyDescent="0.3">
      <c r="A163" t="str">
        <f>IF(ESITI_QUESTIONARI!A163="","",TRIM(ESITI_QUESTIONARI!A163))</f>
        <v/>
      </c>
      <c r="B163" t="str">
        <f t="shared" si="3"/>
        <v/>
      </c>
      <c r="C163" t="str">
        <f>IF(ESITI_QUESTIONARI!C163="","",TRIM(ESITI_QUESTIONARI!C163))</f>
        <v/>
      </c>
      <c r="D163" t="str">
        <f>IFERROR(UPPER(TRIM(ESITI_QUESTIONARI!U163)),"")</f>
        <v/>
      </c>
      <c r="E163" t="str">
        <f>IFERROR(UPPER(TRIM(ESITI_QUESTIONARI!Y163)),"")</f>
        <v/>
      </c>
      <c r="F163" t="str">
        <f>IFERROR(UPPER(TRIM(ESITI_QUESTIONARI!AE163)),"")</f>
        <v/>
      </c>
      <c r="G163" t="str">
        <f>IFERROR(UPPER(TRIM(ESITI_QUESTIONARI!AI163)),"")</f>
        <v/>
      </c>
      <c r="H163" s="8" t="str">
        <f>IF(C163="","",IF(ISERROR(AVERAGE(ESITI_QUESTIONARI!N163:T163,ESITI_QUESTIONARI!V163:X163,ESITI_QUESTIONARI!Z163:AD163,ESITI_QUESTIONARI!AF163:AH163,ESITI_QUESTIONARI!AJ163:AL163,ESITI_QUESTIONARI!AN163,ESITI_QUESTIONARI!AQ163)),"NON RISPONDE",AVERAGE(ESITI_QUESTIONARI!N163:T163,ESITI_QUESTIONARI!V163:X163,ESITI_QUESTIONARI!Z163:AD163,ESITI_QUESTIONARI!AF163:AH163,ESITI_QUESTIONARI!AJ163:AL163,ESITI_QUESTIONARI!AN163,ESITI_QUESTIONARI!AQ163)))</f>
        <v/>
      </c>
    </row>
    <row r="164" spans="1:8" x14ac:dyDescent="0.3">
      <c r="A164" t="str">
        <f>IF(ESITI_QUESTIONARI!A164="","",TRIM(ESITI_QUESTIONARI!A164))</f>
        <v/>
      </c>
      <c r="B164" t="str">
        <f t="shared" si="3"/>
        <v/>
      </c>
      <c r="C164" t="str">
        <f>IF(ESITI_QUESTIONARI!C164="","",TRIM(ESITI_QUESTIONARI!C164))</f>
        <v/>
      </c>
      <c r="D164" t="str">
        <f>IFERROR(UPPER(TRIM(ESITI_QUESTIONARI!U164)),"")</f>
        <v/>
      </c>
      <c r="E164" t="str">
        <f>IFERROR(UPPER(TRIM(ESITI_QUESTIONARI!Y164)),"")</f>
        <v/>
      </c>
      <c r="F164" t="str">
        <f>IFERROR(UPPER(TRIM(ESITI_QUESTIONARI!AE164)),"")</f>
        <v/>
      </c>
      <c r="G164" t="str">
        <f>IFERROR(UPPER(TRIM(ESITI_QUESTIONARI!AI164)),"")</f>
        <v/>
      </c>
      <c r="H164" s="8" t="str">
        <f>IF(C164="","",IF(ISERROR(AVERAGE(ESITI_QUESTIONARI!N164:T164,ESITI_QUESTIONARI!V164:X164,ESITI_QUESTIONARI!Z164:AD164,ESITI_QUESTIONARI!AF164:AH164,ESITI_QUESTIONARI!AJ164:AL164,ESITI_QUESTIONARI!AN164,ESITI_QUESTIONARI!AQ164)),"NON RISPONDE",AVERAGE(ESITI_QUESTIONARI!N164:T164,ESITI_QUESTIONARI!V164:X164,ESITI_QUESTIONARI!Z164:AD164,ESITI_QUESTIONARI!AF164:AH164,ESITI_QUESTIONARI!AJ164:AL164,ESITI_QUESTIONARI!AN164,ESITI_QUESTIONARI!AQ164)))</f>
        <v/>
      </c>
    </row>
    <row r="165" spans="1:8" x14ac:dyDescent="0.3">
      <c r="A165" t="str">
        <f>IF(ESITI_QUESTIONARI!A165="","",TRIM(ESITI_QUESTIONARI!A165))</f>
        <v/>
      </c>
      <c r="B165" t="str">
        <f t="shared" si="3"/>
        <v/>
      </c>
      <c r="C165" t="str">
        <f>IF(ESITI_QUESTIONARI!C165="","",TRIM(ESITI_QUESTIONARI!C165))</f>
        <v/>
      </c>
      <c r="D165" t="str">
        <f>IFERROR(UPPER(TRIM(ESITI_QUESTIONARI!U165)),"")</f>
        <v/>
      </c>
      <c r="E165" t="str">
        <f>IFERROR(UPPER(TRIM(ESITI_QUESTIONARI!Y165)),"")</f>
        <v/>
      </c>
      <c r="F165" t="str">
        <f>IFERROR(UPPER(TRIM(ESITI_QUESTIONARI!AE165)),"")</f>
        <v/>
      </c>
      <c r="G165" t="str">
        <f>IFERROR(UPPER(TRIM(ESITI_QUESTIONARI!AI165)),"")</f>
        <v/>
      </c>
      <c r="H165" s="8" t="str">
        <f>IF(C165="","",IF(ISERROR(AVERAGE(ESITI_QUESTIONARI!N165:T165,ESITI_QUESTIONARI!V165:X165,ESITI_QUESTIONARI!Z165:AD165,ESITI_QUESTIONARI!AF165:AH165,ESITI_QUESTIONARI!AJ165:AL165,ESITI_QUESTIONARI!AN165,ESITI_QUESTIONARI!AQ165)),"NON RISPONDE",AVERAGE(ESITI_QUESTIONARI!N165:T165,ESITI_QUESTIONARI!V165:X165,ESITI_QUESTIONARI!Z165:AD165,ESITI_QUESTIONARI!AF165:AH165,ESITI_QUESTIONARI!AJ165:AL165,ESITI_QUESTIONARI!AN165,ESITI_QUESTIONARI!AQ165)))</f>
        <v/>
      </c>
    </row>
    <row r="166" spans="1:8" x14ac:dyDescent="0.3">
      <c r="A166" t="str">
        <f>IF(ESITI_QUESTIONARI!A166="","",TRIM(ESITI_QUESTIONARI!A166))</f>
        <v/>
      </c>
      <c r="B166" t="str">
        <f t="shared" si="3"/>
        <v/>
      </c>
      <c r="C166" t="str">
        <f>IF(ESITI_QUESTIONARI!C166="","",TRIM(ESITI_QUESTIONARI!C166))</f>
        <v/>
      </c>
      <c r="D166" t="str">
        <f>IFERROR(UPPER(TRIM(ESITI_QUESTIONARI!U166)),"")</f>
        <v/>
      </c>
      <c r="E166" t="str">
        <f>IFERROR(UPPER(TRIM(ESITI_QUESTIONARI!Y166)),"")</f>
        <v/>
      </c>
      <c r="F166" t="str">
        <f>IFERROR(UPPER(TRIM(ESITI_QUESTIONARI!AE166)),"")</f>
        <v/>
      </c>
      <c r="G166" t="str">
        <f>IFERROR(UPPER(TRIM(ESITI_QUESTIONARI!AI166)),"")</f>
        <v/>
      </c>
      <c r="H166" s="8" t="str">
        <f>IF(C166="","",IF(ISERROR(AVERAGE(ESITI_QUESTIONARI!N166:T166,ESITI_QUESTIONARI!V166:X166,ESITI_QUESTIONARI!Z166:AD166,ESITI_QUESTIONARI!AF166:AH166,ESITI_QUESTIONARI!AJ166:AL166,ESITI_QUESTIONARI!AN166,ESITI_QUESTIONARI!AQ166)),"NON RISPONDE",AVERAGE(ESITI_QUESTIONARI!N166:T166,ESITI_QUESTIONARI!V166:X166,ESITI_QUESTIONARI!Z166:AD166,ESITI_QUESTIONARI!AF166:AH166,ESITI_QUESTIONARI!AJ166:AL166,ESITI_QUESTIONARI!AN166,ESITI_QUESTIONARI!AQ166)))</f>
        <v/>
      </c>
    </row>
    <row r="167" spans="1:8" x14ac:dyDescent="0.3">
      <c r="A167" t="str">
        <f>IF(ESITI_QUESTIONARI!A167="","",TRIM(ESITI_QUESTIONARI!A167))</f>
        <v/>
      </c>
      <c r="B167" t="str">
        <f t="shared" si="3"/>
        <v/>
      </c>
      <c r="C167" t="str">
        <f>IF(ESITI_QUESTIONARI!C167="","",TRIM(ESITI_QUESTIONARI!C167))</f>
        <v/>
      </c>
      <c r="D167" t="str">
        <f>IFERROR(UPPER(TRIM(ESITI_QUESTIONARI!U167)),"")</f>
        <v/>
      </c>
      <c r="E167" t="str">
        <f>IFERROR(UPPER(TRIM(ESITI_QUESTIONARI!Y167)),"")</f>
        <v/>
      </c>
      <c r="F167" t="str">
        <f>IFERROR(UPPER(TRIM(ESITI_QUESTIONARI!AE167)),"")</f>
        <v/>
      </c>
      <c r="G167" t="str">
        <f>IFERROR(UPPER(TRIM(ESITI_QUESTIONARI!AI167)),"")</f>
        <v/>
      </c>
      <c r="H167" s="8" t="str">
        <f>IF(C167="","",IF(ISERROR(AVERAGE(ESITI_QUESTIONARI!N167:T167,ESITI_QUESTIONARI!V167:X167,ESITI_QUESTIONARI!Z167:AD167,ESITI_QUESTIONARI!AF167:AH167,ESITI_QUESTIONARI!AJ167:AL167,ESITI_QUESTIONARI!AN167,ESITI_QUESTIONARI!AQ167)),"NON RISPONDE",AVERAGE(ESITI_QUESTIONARI!N167:T167,ESITI_QUESTIONARI!V167:X167,ESITI_QUESTIONARI!Z167:AD167,ESITI_QUESTIONARI!AF167:AH167,ESITI_QUESTIONARI!AJ167:AL167,ESITI_QUESTIONARI!AN167,ESITI_QUESTIONARI!AQ167)))</f>
        <v/>
      </c>
    </row>
    <row r="168" spans="1:8" x14ac:dyDescent="0.3">
      <c r="A168" t="str">
        <f>IF(ESITI_QUESTIONARI!A168="","",TRIM(ESITI_QUESTIONARI!A168))</f>
        <v/>
      </c>
      <c r="B168" t="str">
        <f t="shared" si="3"/>
        <v/>
      </c>
      <c r="C168" t="str">
        <f>IF(ESITI_QUESTIONARI!C168="","",TRIM(ESITI_QUESTIONARI!C168))</f>
        <v/>
      </c>
      <c r="D168" t="str">
        <f>IFERROR(UPPER(TRIM(ESITI_QUESTIONARI!U168)),"")</f>
        <v/>
      </c>
      <c r="E168" t="str">
        <f>IFERROR(UPPER(TRIM(ESITI_QUESTIONARI!Y168)),"")</f>
        <v/>
      </c>
      <c r="F168" t="str">
        <f>IFERROR(UPPER(TRIM(ESITI_QUESTIONARI!AE168)),"")</f>
        <v/>
      </c>
      <c r="G168" t="str">
        <f>IFERROR(UPPER(TRIM(ESITI_QUESTIONARI!AI168)),"")</f>
        <v/>
      </c>
      <c r="H168" s="8" t="str">
        <f>IF(C168="","",IF(ISERROR(AVERAGE(ESITI_QUESTIONARI!N168:T168,ESITI_QUESTIONARI!V168:X168,ESITI_QUESTIONARI!Z168:AD168,ESITI_QUESTIONARI!AF168:AH168,ESITI_QUESTIONARI!AJ168:AL168,ESITI_QUESTIONARI!AN168,ESITI_QUESTIONARI!AQ168)),"NON RISPONDE",AVERAGE(ESITI_QUESTIONARI!N168:T168,ESITI_QUESTIONARI!V168:X168,ESITI_QUESTIONARI!Z168:AD168,ESITI_QUESTIONARI!AF168:AH168,ESITI_QUESTIONARI!AJ168:AL168,ESITI_QUESTIONARI!AN168,ESITI_QUESTIONARI!AQ168)))</f>
        <v/>
      </c>
    </row>
    <row r="169" spans="1:8" x14ac:dyDescent="0.3">
      <c r="A169" t="str">
        <f>IF(ESITI_QUESTIONARI!A169="","",TRIM(ESITI_QUESTIONARI!A169))</f>
        <v/>
      </c>
      <c r="B169" t="str">
        <f t="shared" si="3"/>
        <v/>
      </c>
      <c r="C169" t="str">
        <f>IF(ESITI_QUESTIONARI!C169="","",TRIM(ESITI_QUESTIONARI!C169))</f>
        <v/>
      </c>
      <c r="D169" t="str">
        <f>IFERROR(UPPER(TRIM(ESITI_QUESTIONARI!U169)),"")</f>
        <v/>
      </c>
      <c r="E169" t="str">
        <f>IFERROR(UPPER(TRIM(ESITI_QUESTIONARI!Y169)),"")</f>
        <v/>
      </c>
      <c r="F169" t="str">
        <f>IFERROR(UPPER(TRIM(ESITI_QUESTIONARI!AE169)),"")</f>
        <v/>
      </c>
      <c r="G169" t="str">
        <f>IFERROR(UPPER(TRIM(ESITI_QUESTIONARI!AI169)),"")</f>
        <v/>
      </c>
      <c r="H169" s="8" t="str">
        <f>IF(C169="","",IF(ISERROR(AVERAGE(ESITI_QUESTIONARI!N169:T169,ESITI_QUESTIONARI!V169:X169,ESITI_QUESTIONARI!Z169:AD169,ESITI_QUESTIONARI!AF169:AH169,ESITI_QUESTIONARI!AJ169:AL169,ESITI_QUESTIONARI!AN169,ESITI_QUESTIONARI!AQ169)),"NON RISPONDE",AVERAGE(ESITI_QUESTIONARI!N169:T169,ESITI_QUESTIONARI!V169:X169,ESITI_QUESTIONARI!Z169:AD169,ESITI_QUESTIONARI!AF169:AH169,ESITI_QUESTIONARI!AJ169:AL169,ESITI_QUESTIONARI!AN169,ESITI_QUESTIONARI!AQ169)))</f>
        <v/>
      </c>
    </row>
    <row r="170" spans="1:8" x14ac:dyDescent="0.3">
      <c r="A170" t="str">
        <f>IF(ESITI_QUESTIONARI!A170="","",TRIM(ESITI_QUESTIONARI!A170))</f>
        <v/>
      </c>
      <c r="B170" t="str">
        <f t="shared" si="3"/>
        <v/>
      </c>
      <c r="C170" t="str">
        <f>IF(ESITI_QUESTIONARI!C170="","",TRIM(ESITI_QUESTIONARI!C170))</f>
        <v/>
      </c>
      <c r="D170" t="str">
        <f>IFERROR(UPPER(TRIM(ESITI_QUESTIONARI!U170)),"")</f>
        <v/>
      </c>
      <c r="E170" t="str">
        <f>IFERROR(UPPER(TRIM(ESITI_QUESTIONARI!Y170)),"")</f>
        <v/>
      </c>
      <c r="F170" t="str">
        <f>IFERROR(UPPER(TRIM(ESITI_QUESTIONARI!AE170)),"")</f>
        <v/>
      </c>
      <c r="G170" t="str">
        <f>IFERROR(UPPER(TRIM(ESITI_QUESTIONARI!AI170)),"")</f>
        <v/>
      </c>
      <c r="H170" s="8" t="str">
        <f>IF(C170="","",IF(ISERROR(AVERAGE(ESITI_QUESTIONARI!N170:T170,ESITI_QUESTIONARI!V170:X170,ESITI_QUESTIONARI!Z170:AD170,ESITI_QUESTIONARI!AF170:AH170,ESITI_QUESTIONARI!AJ170:AL170,ESITI_QUESTIONARI!AN170,ESITI_QUESTIONARI!AQ170)),"NON RISPONDE",AVERAGE(ESITI_QUESTIONARI!N170:T170,ESITI_QUESTIONARI!V170:X170,ESITI_QUESTIONARI!Z170:AD170,ESITI_QUESTIONARI!AF170:AH170,ESITI_QUESTIONARI!AJ170:AL170,ESITI_QUESTIONARI!AN170,ESITI_QUESTIONARI!AQ170)))</f>
        <v/>
      </c>
    </row>
    <row r="171" spans="1:8" x14ac:dyDescent="0.3">
      <c r="A171" t="str">
        <f>IF(ESITI_QUESTIONARI!A171="","",TRIM(ESITI_QUESTIONARI!A171))</f>
        <v/>
      </c>
      <c r="B171" t="str">
        <f t="shared" si="3"/>
        <v/>
      </c>
      <c r="C171" t="str">
        <f>IF(ESITI_QUESTIONARI!C171="","",TRIM(ESITI_QUESTIONARI!C171))</f>
        <v/>
      </c>
      <c r="D171" t="str">
        <f>IFERROR(UPPER(TRIM(ESITI_QUESTIONARI!U171)),"")</f>
        <v/>
      </c>
      <c r="E171" t="str">
        <f>IFERROR(UPPER(TRIM(ESITI_QUESTIONARI!Y171)),"")</f>
        <v/>
      </c>
      <c r="F171" t="str">
        <f>IFERROR(UPPER(TRIM(ESITI_QUESTIONARI!AE171)),"")</f>
        <v/>
      </c>
      <c r="G171" t="str">
        <f>IFERROR(UPPER(TRIM(ESITI_QUESTIONARI!AI171)),"")</f>
        <v/>
      </c>
      <c r="H171" s="8" t="str">
        <f>IF(C171="","",IF(ISERROR(AVERAGE(ESITI_QUESTIONARI!N171:T171,ESITI_QUESTIONARI!V171:X171,ESITI_QUESTIONARI!Z171:AD171,ESITI_QUESTIONARI!AF171:AH171,ESITI_QUESTIONARI!AJ171:AL171,ESITI_QUESTIONARI!AN171,ESITI_QUESTIONARI!AQ171)),"NON RISPONDE",AVERAGE(ESITI_QUESTIONARI!N171:T171,ESITI_QUESTIONARI!V171:X171,ESITI_QUESTIONARI!Z171:AD171,ESITI_QUESTIONARI!AF171:AH171,ESITI_QUESTIONARI!AJ171:AL171,ESITI_QUESTIONARI!AN171,ESITI_QUESTIONARI!AQ171)))</f>
        <v/>
      </c>
    </row>
    <row r="172" spans="1:8" x14ac:dyDescent="0.3">
      <c r="A172" t="str">
        <f>IF(ESITI_QUESTIONARI!A172="","",TRIM(ESITI_QUESTIONARI!A172))</f>
        <v/>
      </c>
      <c r="B172" t="str">
        <f t="shared" si="3"/>
        <v/>
      </c>
      <c r="C172" t="str">
        <f>IF(ESITI_QUESTIONARI!C172="","",TRIM(ESITI_QUESTIONARI!C172))</f>
        <v/>
      </c>
      <c r="D172" t="str">
        <f>IFERROR(UPPER(TRIM(ESITI_QUESTIONARI!U172)),"")</f>
        <v/>
      </c>
      <c r="E172" t="str">
        <f>IFERROR(UPPER(TRIM(ESITI_QUESTIONARI!Y172)),"")</f>
        <v/>
      </c>
      <c r="F172" t="str">
        <f>IFERROR(UPPER(TRIM(ESITI_QUESTIONARI!AE172)),"")</f>
        <v/>
      </c>
      <c r="G172" t="str">
        <f>IFERROR(UPPER(TRIM(ESITI_QUESTIONARI!AI172)),"")</f>
        <v/>
      </c>
      <c r="H172" s="8" t="str">
        <f>IF(C172="","",IF(ISERROR(AVERAGE(ESITI_QUESTIONARI!N172:T172,ESITI_QUESTIONARI!V172:X172,ESITI_QUESTIONARI!Z172:AD172,ESITI_QUESTIONARI!AF172:AH172,ESITI_QUESTIONARI!AJ172:AL172,ESITI_QUESTIONARI!AN172,ESITI_QUESTIONARI!AQ172)),"NON RISPONDE",AVERAGE(ESITI_QUESTIONARI!N172:T172,ESITI_QUESTIONARI!V172:X172,ESITI_QUESTIONARI!Z172:AD172,ESITI_QUESTIONARI!AF172:AH172,ESITI_QUESTIONARI!AJ172:AL172,ESITI_QUESTIONARI!AN172,ESITI_QUESTIONARI!AQ172)))</f>
        <v/>
      </c>
    </row>
    <row r="173" spans="1:8" x14ac:dyDescent="0.3">
      <c r="A173" t="str">
        <f>IF(ESITI_QUESTIONARI!A173="","",TRIM(ESITI_QUESTIONARI!A173))</f>
        <v/>
      </c>
      <c r="B173" t="str">
        <f t="shared" si="3"/>
        <v/>
      </c>
      <c r="C173" t="str">
        <f>IF(ESITI_QUESTIONARI!C173="","",TRIM(ESITI_QUESTIONARI!C173))</f>
        <v/>
      </c>
      <c r="D173" t="str">
        <f>IFERROR(UPPER(TRIM(ESITI_QUESTIONARI!U173)),"")</f>
        <v/>
      </c>
      <c r="E173" t="str">
        <f>IFERROR(UPPER(TRIM(ESITI_QUESTIONARI!Y173)),"")</f>
        <v/>
      </c>
      <c r="F173" t="str">
        <f>IFERROR(UPPER(TRIM(ESITI_QUESTIONARI!AE173)),"")</f>
        <v/>
      </c>
      <c r="G173" t="str">
        <f>IFERROR(UPPER(TRIM(ESITI_QUESTIONARI!AI173)),"")</f>
        <v/>
      </c>
      <c r="H173" s="8" t="str">
        <f>IF(C173="","",IF(ISERROR(AVERAGE(ESITI_QUESTIONARI!N173:T173,ESITI_QUESTIONARI!V173:X173,ESITI_QUESTIONARI!Z173:AD173,ESITI_QUESTIONARI!AF173:AH173,ESITI_QUESTIONARI!AJ173:AL173,ESITI_QUESTIONARI!AN173,ESITI_QUESTIONARI!AQ173)),"NON RISPONDE",AVERAGE(ESITI_QUESTIONARI!N173:T173,ESITI_QUESTIONARI!V173:X173,ESITI_QUESTIONARI!Z173:AD173,ESITI_QUESTIONARI!AF173:AH173,ESITI_QUESTIONARI!AJ173:AL173,ESITI_QUESTIONARI!AN173,ESITI_QUESTIONARI!AQ173)))</f>
        <v/>
      </c>
    </row>
    <row r="174" spans="1:8" x14ac:dyDescent="0.3">
      <c r="A174" t="str">
        <f>IF(ESITI_QUESTIONARI!A174="","",TRIM(ESITI_QUESTIONARI!A174))</f>
        <v/>
      </c>
      <c r="B174" t="str">
        <f t="shared" si="3"/>
        <v/>
      </c>
      <c r="C174" t="str">
        <f>IF(ESITI_QUESTIONARI!C174="","",TRIM(ESITI_QUESTIONARI!C174))</f>
        <v/>
      </c>
      <c r="D174" t="str">
        <f>IFERROR(UPPER(TRIM(ESITI_QUESTIONARI!U174)),"")</f>
        <v/>
      </c>
      <c r="E174" t="str">
        <f>IFERROR(UPPER(TRIM(ESITI_QUESTIONARI!Y174)),"")</f>
        <v/>
      </c>
      <c r="F174" t="str">
        <f>IFERROR(UPPER(TRIM(ESITI_QUESTIONARI!AE174)),"")</f>
        <v/>
      </c>
      <c r="G174" t="str">
        <f>IFERROR(UPPER(TRIM(ESITI_QUESTIONARI!AI174)),"")</f>
        <v/>
      </c>
      <c r="H174" s="8" t="str">
        <f>IF(C174="","",IF(ISERROR(AVERAGE(ESITI_QUESTIONARI!N174:T174,ESITI_QUESTIONARI!V174:X174,ESITI_QUESTIONARI!Z174:AD174,ESITI_QUESTIONARI!AF174:AH174,ESITI_QUESTIONARI!AJ174:AL174,ESITI_QUESTIONARI!AN174,ESITI_QUESTIONARI!AQ174)),"NON RISPONDE",AVERAGE(ESITI_QUESTIONARI!N174:T174,ESITI_QUESTIONARI!V174:X174,ESITI_QUESTIONARI!Z174:AD174,ESITI_QUESTIONARI!AF174:AH174,ESITI_QUESTIONARI!AJ174:AL174,ESITI_QUESTIONARI!AN174,ESITI_QUESTIONARI!AQ174)))</f>
        <v/>
      </c>
    </row>
    <row r="175" spans="1:8" x14ac:dyDescent="0.3">
      <c r="A175" t="str">
        <f>IF(ESITI_QUESTIONARI!A175="","",TRIM(ESITI_QUESTIONARI!A175))</f>
        <v/>
      </c>
      <c r="B175" t="str">
        <f t="shared" si="3"/>
        <v/>
      </c>
      <c r="C175" t="str">
        <f>IF(ESITI_QUESTIONARI!C175="","",TRIM(ESITI_QUESTIONARI!C175))</f>
        <v/>
      </c>
      <c r="D175" t="str">
        <f>IFERROR(UPPER(TRIM(ESITI_QUESTIONARI!U175)),"")</f>
        <v/>
      </c>
      <c r="E175" t="str">
        <f>IFERROR(UPPER(TRIM(ESITI_QUESTIONARI!Y175)),"")</f>
        <v/>
      </c>
      <c r="F175" t="str">
        <f>IFERROR(UPPER(TRIM(ESITI_QUESTIONARI!AE175)),"")</f>
        <v/>
      </c>
      <c r="G175" t="str">
        <f>IFERROR(UPPER(TRIM(ESITI_QUESTIONARI!AI175)),"")</f>
        <v/>
      </c>
      <c r="H175" s="8" t="str">
        <f>IF(C175="","",IF(ISERROR(AVERAGE(ESITI_QUESTIONARI!N175:T175,ESITI_QUESTIONARI!V175:X175,ESITI_QUESTIONARI!Z175:AD175,ESITI_QUESTIONARI!AF175:AH175,ESITI_QUESTIONARI!AJ175:AL175,ESITI_QUESTIONARI!AN175,ESITI_QUESTIONARI!AQ175)),"NON RISPONDE",AVERAGE(ESITI_QUESTIONARI!N175:T175,ESITI_QUESTIONARI!V175:X175,ESITI_QUESTIONARI!Z175:AD175,ESITI_QUESTIONARI!AF175:AH175,ESITI_QUESTIONARI!AJ175:AL175,ESITI_QUESTIONARI!AN175,ESITI_QUESTIONARI!AQ175)))</f>
        <v/>
      </c>
    </row>
    <row r="176" spans="1:8" x14ac:dyDescent="0.3">
      <c r="A176" t="str">
        <f>IF(ESITI_QUESTIONARI!A176="","",TRIM(ESITI_QUESTIONARI!A176))</f>
        <v/>
      </c>
      <c r="B176" t="str">
        <f t="shared" si="3"/>
        <v/>
      </c>
      <c r="C176" t="str">
        <f>IF(ESITI_QUESTIONARI!C176="","",TRIM(ESITI_QUESTIONARI!C176))</f>
        <v/>
      </c>
      <c r="D176" t="str">
        <f>IFERROR(UPPER(TRIM(ESITI_QUESTIONARI!U176)),"")</f>
        <v/>
      </c>
      <c r="E176" t="str">
        <f>IFERROR(UPPER(TRIM(ESITI_QUESTIONARI!Y176)),"")</f>
        <v/>
      </c>
      <c r="F176" t="str">
        <f>IFERROR(UPPER(TRIM(ESITI_QUESTIONARI!AE176)),"")</f>
        <v/>
      </c>
      <c r="G176" t="str">
        <f>IFERROR(UPPER(TRIM(ESITI_QUESTIONARI!AI176)),"")</f>
        <v/>
      </c>
      <c r="H176" s="8" t="str">
        <f>IF(C176="","",IF(ISERROR(AVERAGE(ESITI_QUESTIONARI!N176:T176,ESITI_QUESTIONARI!V176:X176,ESITI_QUESTIONARI!Z176:AD176,ESITI_QUESTIONARI!AF176:AH176,ESITI_QUESTIONARI!AJ176:AL176,ESITI_QUESTIONARI!AN176,ESITI_QUESTIONARI!AQ176)),"NON RISPONDE",AVERAGE(ESITI_QUESTIONARI!N176:T176,ESITI_QUESTIONARI!V176:X176,ESITI_QUESTIONARI!Z176:AD176,ESITI_QUESTIONARI!AF176:AH176,ESITI_QUESTIONARI!AJ176:AL176,ESITI_QUESTIONARI!AN176,ESITI_QUESTIONARI!AQ176)))</f>
        <v/>
      </c>
    </row>
    <row r="177" spans="1:8" x14ac:dyDescent="0.3">
      <c r="A177" t="str">
        <f>IF(ESITI_QUESTIONARI!A177="","",TRIM(ESITI_QUESTIONARI!A177))</f>
        <v/>
      </c>
      <c r="B177" t="str">
        <f t="shared" si="3"/>
        <v/>
      </c>
      <c r="C177" t="str">
        <f>IF(ESITI_QUESTIONARI!C177="","",TRIM(ESITI_QUESTIONARI!C177))</f>
        <v/>
      </c>
      <c r="D177" t="str">
        <f>IFERROR(UPPER(TRIM(ESITI_QUESTIONARI!U177)),"")</f>
        <v/>
      </c>
      <c r="E177" t="str">
        <f>IFERROR(UPPER(TRIM(ESITI_QUESTIONARI!Y177)),"")</f>
        <v/>
      </c>
      <c r="F177" t="str">
        <f>IFERROR(UPPER(TRIM(ESITI_QUESTIONARI!AE177)),"")</f>
        <v/>
      </c>
      <c r="G177" t="str">
        <f>IFERROR(UPPER(TRIM(ESITI_QUESTIONARI!AI177)),"")</f>
        <v/>
      </c>
      <c r="H177" s="8" t="str">
        <f>IF(C177="","",IF(ISERROR(AVERAGE(ESITI_QUESTIONARI!N177:T177,ESITI_QUESTIONARI!V177:X177,ESITI_QUESTIONARI!Z177:AD177,ESITI_QUESTIONARI!AF177:AH177,ESITI_QUESTIONARI!AJ177:AL177,ESITI_QUESTIONARI!AN177,ESITI_QUESTIONARI!AQ177)),"NON RISPONDE",AVERAGE(ESITI_QUESTIONARI!N177:T177,ESITI_QUESTIONARI!V177:X177,ESITI_QUESTIONARI!Z177:AD177,ESITI_QUESTIONARI!AF177:AH177,ESITI_QUESTIONARI!AJ177:AL177,ESITI_QUESTIONARI!AN177,ESITI_QUESTIONARI!AQ177)))</f>
        <v/>
      </c>
    </row>
    <row r="178" spans="1:8" x14ac:dyDescent="0.3">
      <c r="A178" t="str">
        <f>IF(ESITI_QUESTIONARI!A178="","",TRIM(ESITI_QUESTIONARI!A178))</f>
        <v/>
      </c>
      <c r="B178" t="str">
        <f t="shared" si="3"/>
        <v/>
      </c>
      <c r="C178" t="str">
        <f>IF(ESITI_QUESTIONARI!C178="","",TRIM(ESITI_QUESTIONARI!C178))</f>
        <v/>
      </c>
      <c r="D178" t="str">
        <f>IFERROR(UPPER(TRIM(ESITI_QUESTIONARI!U178)),"")</f>
        <v/>
      </c>
      <c r="E178" t="str">
        <f>IFERROR(UPPER(TRIM(ESITI_QUESTIONARI!Y178)),"")</f>
        <v/>
      </c>
      <c r="F178" t="str">
        <f>IFERROR(UPPER(TRIM(ESITI_QUESTIONARI!AE178)),"")</f>
        <v/>
      </c>
      <c r="G178" t="str">
        <f>IFERROR(UPPER(TRIM(ESITI_QUESTIONARI!AI178)),"")</f>
        <v/>
      </c>
      <c r="H178" s="8" t="str">
        <f>IF(C178="","",IF(ISERROR(AVERAGE(ESITI_QUESTIONARI!N178:T178,ESITI_QUESTIONARI!V178:X178,ESITI_QUESTIONARI!Z178:AD178,ESITI_QUESTIONARI!AF178:AH178,ESITI_QUESTIONARI!AJ178:AL178,ESITI_QUESTIONARI!AN178,ESITI_QUESTIONARI!AQ178)),"NON RISPONDE",AVERAGE(ESITI_QUESTIONARI!N178:T178,ESITI_QUESTIONARI!V178:X178,ESITI_QUESTIONARI!Z178:AD178,ESITI_QUESTIONARI!AF178:AH178,ESITI_QUESTIONARI!AJ178:AL178,ESITI_QUESTIONARI!AN178,ESITI_QUESTIONARI!AQ178)))</f>
        <v/>
      </c>
    </row>
    <row r="179" spans="1:8" x14ac:dyDescent="0.3">
      <c r="A179" t="str">
        <f>IF(ESITI_QUESTIONARI!A179="","",TRIM(ESITI_QUESTIONARI!A179))</f>
        <v/>
      </c>
      <c r="B179" t="str">
        <f t="shared" si="3"/>
        <v/>
      </c>
      <c r="C179" t="str">
        <f>IF(ESITI_QUESTIONARI!C179="","",TRIM(ESITI_QUESTIONARI!C179))</f>
        <v/>
      </c>
      <c r="D179" t="str">
        <f>IFERROR(UPPER(TRIM(ESITI_QUESTIONARI!U179)),"")</f>
        <v/>
      </c>
      <c r="E179" t="str">
        <f>IFERROR(UPPER(TRIM(ESITI_QUESTIONARI!Y179)),"")</f>
        <v/>
      </c>
      <c r="F179" t="str">
        <f>IFERROR(UPPER(TRIM(ESITI_QUESTIONARI!AE179)),"")</f>
        <v/>
      </c>
      <c r="G179" t="str">
        <f>IFERROR(UPPER(TRIM(ESITI_QUESTIONARI!AI179)),"")</f>
        <v/>
      </c>
      <c r="H179" s="8" t="str">
        <f>IF(C179="","",IF(ISERROR(AVERAGE(ESITI_QUESTIONARI!N179:T179,ESITI_QUESTIONARI!V179:X179,ESITI_QUESTIONARI!Z179:AD179,ESITI_QUESTIONARI!AF179:AH179,ESITI_QUESTIONARI!AJ179:AL179,ESITI_QUESTIONARI!AN179,ESITI_QUESTIONARI!AQ179)),"NON RISPONDE",AVERAGE(ESITI_QUESTIONARI!N179:T179,ESITI_QUESTIONARI!V179:X179,ESITI_QUESTIONARI!Z179:AD179,ESITI_QUESTIONARI!AF179:AH179,ESITI_QUESTIONARI!AJ179:AL179,ESITI_QUESTIONARI!AN179,ESITI_QUESTIONARI!AQ179)))</f>
        <v/>
      </c>
    </row>
    <row r="180" spans="1:8" x14ac:dyDescent="0.3">
      <c r="A180" t="str">
        <f>IF(ESITI_QUESTIONARI!A180="","",TRIM(ESITI_QUESTIONARI!A180))</f>
        <v/>
      </c>
      <c r="B180" t="str">
        <f t="shared" si="3"/>
        <v/>
      </c>
      <c r="C180" t="str">
        <f>IF(ESITI_QUESTIONARI!C180="","",TRIM(ESITI_QUESTIONARI!C180))</f>
        <v/>
      </c>
      <c r="D180" t="str">
        <f>IFERROR(UPPER(TRIM(ESITI_QUESTIONARI!U180)),"")</f>
        <v/>
      </c>
      <c r="E180" t="str">
        <f>IFERROR(UPPER(TRIM(ESITI_QUESTIONARI!Y180)),"")</f>
        <v/>
      </c>
      <c r="F180" t="str">
        <f>IFERROR(UPPER(TRIM(ESITI_QUESTIONARI!AE180)),"")</f>
        <v/>
      </c>
      <c r="G180" t="str">
        <f>IFERROR(UPPER(TRIM(ESITI_QUESTIONARI!AI180)),"")</f>
        <v/>
      </c>
      <c r="H180" s="8" t="str">
        <f>IF(C180="","",IF(ISERROR(AVERAGE(ESITI_QUESTIONARI!N180:T180,ESITI_QUESTIONARI!V180:X180,ESITI_QUESTIONARI!Z180:AD180,ESITI_QUESTIONARI!AF180:AH180,ESITI_QUESTIONARI!AJ180:AL180,ESITI_QUESTIONARI!AN180,ESITI_QUESTIONARI!AQ180)),"NON RISPONDE",AVERAGE(ESITI_QUESTIONARI!N180:T180,ESITI_QUESTIONARI!V180:X180,ESITI_QUESTIONARI!Z180:AD180,ESITI_QUESTIONARI!AF180:AH180,ESITI_QUESTIONARI!AJ180:AL180,ESITI_QUESTIONARI!AN180,ESITI_QUESTIONARI!AQ180)))</f>
        <v/>
      </c>
    </row>
    <row r="181" spans="1:8" x14ac:dyDescent="0.3">
      <c r="A181" t="str">
        <f>IF(ESITI_QUESTIONARI!A181="","",TRIM(ESITI_QUESTIONARI!A181))</f>
        <v/>
      </c>
      <c r="B181" t="str">
        <f t="shared" si="3"/>
        <v/>
      </c>
      <c r="C181" t="str">
        <f>IF(ESITI_QUESTIONARI!C181="","",TRIM(ESITI_QUESTIONARI!C181))</f>
        <v/>
      </c>
      <c r="D181" t="str">
        <f>IFERROR(UPPER(TRIM(ESITI_QUESTIONARI!U181)),"")</f>
        <v/>
      </c>
      <c r="E181" t="str">
        <f>IFERROR(UPPER(TRIM(ESITI_QUESTIONARI!Y181)),"")</f>
        <v/>
      </c>
      <c r="F181" t="str">
        <f>IFERROR(UPPER(TRIM(ESITI_QUESTIONARI!AE181)),"")</f>
        <v/>
      </c>
      <c r="G181" t="str">
        <f>IFERROR(UPPER(TRIM(ESITI_QUESTIONARI!AI181)),"")</f>
        <v/>
      </c>
      <c r="H181" s="8" t="str">
        <f>IF(C181="","",IF(ISERROR(AVERAGE(ESITI_QUESTIONARI!N181:T181,ESITI_QUESTIONARI!V181:X181,ESITI_QUESTIONARI!Z181:AD181,ESITI_QUESTIONARI!AF181:AH181,ESITI_QUESTIONARI!AJ181:AL181,ESITI_QUESTIONARI!AN181,ESITI_QUESTIONARI!AQ181)),"NON RISPONDE",AVERAGE(ESITI_QUESTIONARI!N181:T181,ESITI_QUESTIONARI!V181:X181,ESITI_QUESTIONARI!Z181:AD181,ESITI_QUESTIONARI!AF181:AH181,ESITI_QUESTIONARI!AJ181:AL181,ESITI_QUESTIONARI!AN181,ESITI_QUESTIONARI!AQ181)))</f>
        <v/>
      </c>
    </row>
    <row r="182" spans="1:8" x14ac:dyDescent="0.3">
      <c r="A182" t="str">
        <f>IF(ESITI_QUESTIONARI!A182="","",TRIM(ESITI_QUESTIONARI!A182))</f>
        <v/>
      </c>
      <c r="B182" t="str">
        <f t="shared" si="3"/>
        <v/>
      </c>
      <c r="C182" t="str">
        <f>IF(ESITI_QUESTIONARI!C182="","",TRIM(ESITI_QUESTIONARI!C182))</f>
        <v/>
      </c>
      <c r="D182" t="str">
        <f>IFERROR(UPPER(TRIM(ESITI_QUESTIONARI!U182)),"")</f>
        <v/>
      </c>
      <c r="E182" t="str">
        <f>IFERROR(UPPER(TRIM(ESITI_QUESTIONARI!Y182)),"")</f>
        <v/>
      </c>
      <c r="F182" t="str">
        <f>IFERROR(UPPER(TRIM(ESITI_QUESTIONARI!AE182)),"")</f>
        <v/>
      </c>
      <c r="G182" t="str">
        <f>IFERROR(UPPER(TRIM(ESITI_QUESTIONARI!AI182)),"")</f>
        <v/>
      </c>
      <c r="H182" s="8" t="str">
        <f>IF(C182="","",IF(ISERROR(AVERAGE(ESITI_QUESTIONARI!N182:T182,ESITI_QUESTIONARI!V182:X182,ESITI_QUESTIONARI!Z182:AD182,ESITI_QUESTIONARI!AF182:AH182,ESITI_QUESTIONARI!AJ182:AL182,ESITI_QUESTIONARI!AN182,ESITI_QUESTIONARI!AQ182)),"NON RISPONDE",AVERAGE(ESITI_QUESTIONARI!N182:T182,ESITI_QUESTIONARI!V182:X182,ESITI_QUESTIONARI!Z182:AD182,ESITI_QUESTIONARI!AF182:AH182,ESITI_QUESTIONARI!AJ182:AL182,ESITI_QUESTIONARI!AN182,ESITI_QUESTIONARI!AQ182)))</f>
        <v/>
      </c>
    </row>
    <row r="183" spans="1:8" x14ac:dyDescent="0.3">
      <c r="A183" t="str">
        <f>IF(ESITI_QUESTIONARI!A183="","",TRIM(ESITI_QUESTIONARI!A183))</f>
        <v/>
      </c>
      <c r="B183" t="str">
        <f t="shared" si="3"/>
        <v/>
      </c>
      <c r="C183" t="str">
        <f>IF(ESITI_QUESTIONARI!C183="","",TRIM(ESITI_QUESTIONARI!C183))</f>
        <v/>
      </c>
      <c r="D183" t="str">
        <f>IFERROR(UPPER(TRIM(ESITI_QUESTIONARI!U183)),"")</f>
        <v/>
      </c>
      <c r="E183" t="str">
        <f>IFERROR(UPPER(TRIM(ESITI_QUESTIONARI!Y183)),"")</f>
        <v/>
      </c>
      <c r="F183" t="str">
        <f>IFERROR(UPPER(TRIM(ESITI_QUESTIONARI!AE183)),"")</f>
        <v/>
      </c>
      <c r="G183" t="str">
        <f>IFERROR(UPPER(TRIM(ESITI_QUESTIONARI!AI183)),"")</f>
        <v/>
      </c>
      <c r="H183" s="8" t="str">
        <f>IF(C183="","",IF(ISERROR(AVERAGE(ESITI_QUESTIONARI!N183:T183,ESITI_QUESTIONARI!V183:X183,ESITI_QUESTIONARI!Z183:AD183,ESITI_QUESTIONARI!AF183:AH183,ESITI_QUESTIONARI!AJ183:AL183,ESITI_QUESTIONARI!AN183,ESITI_QUESTIONARI!AQ183)),"NON RISPONDE",AVERAGE(ESITI_QUESTIONARI!N183:T183,ESITI_QUESTIONARI!V183:X183,ESITI_QUESTIONARI!Z183:AD183,ESITI_QUESTIONARI!AF183:AH183,ESITI_QUESTIONARI!AJ183:AL183,ESITI_QUESTIONARI!AN183,ESITI_QUESTIONARI!AQ183)))</f>
        <v/>
      </c>
    </row>
    <row r="184" spans="1:8" x14ac:dyDescent="0.3">
      <c r="A184" t="str">
        <f>IF(ESITI_QUESTIONARI!A184="","",TRIM(ESITI_QUESTIONARI!A184))</f>
        <v/>
      </c>
      <c r="B184" t="str">
        <f t="shared" si="3"/>
        <v/>
      </c>
      <c r="C184" t="str">
        <f>IF(ESITI_QUESTIONARI!C184="","",TRIM(ESITI_QUESTIONARI!C184))</f>
        <v/>
      </c>
      <c r="D184" t="str">
        <f>IFERROR(UPPER(TRIM(ESITI_QUESTIONARI!U184)),"")</f>
        <v/>
      </c>
      <c r="E184" t="str">
        <f>IFERROR(UPPER(TRIM(ESITI_QUESTIONARI!Y184)),"")</f>
        <v/>
      </c>
      <c r="F184" t="str">
        <f>IFERROR(UPPER(TRIM(ESITI_QUESTIONARI!AE184)),"")</f>
        <v/>
      </c>
      <c r="G184" t="str">
        <f>IFERROR(UPPER(TRIM(ESITI_QUESTIONARI!AI184)),"")</f>
        <v/>
      </c>
      <c r="H184" s="8" t="str">
        <f>IF(C184="","",IF(ISERROR(AVERAGE(ESITI_QUESTIONARI!N184:T184,ESITI_QUESTIONARI!V184:X184,ESITI_QUESTIONARI!Z184:AD184,ESITI_QUESTIONARI!AF184:AH184,ESITI_QUESTIONARI!AJ184:AL184,ESITI_QUESTIONARI!AN184,ESITI_QUESTIONARI!AQ184)),"NON RISPONDE",AVERAGE(ESITI_QUESTIONARI!N184:T184,ESITI_QUESTIONARI!V184:X184,ESITI_QUESTIONARI!Z184:AD184,ESITI_QUESTIONARI!AF184:AH184,ESITI_QUESTIONARI!AJ184:AL184,ESITI_QUESTIONARI!AN184,ESITI_QUESTIONARI!AQ184)))</f>
        <v/>
      </c>
    </row>
    <row r="185" spans="1:8" x14ac:dyDescent="0.3">
      <c r="A185" t="str">
        <f>IF(ESITI_QUESTIONARI!A185="","",TRIM(ESITI_QUESTIONARI!A185))</f>
        <v/>
      </c>
      <c r="B185" t="str">
        <f t="shared" si="3"/>
        <v/>
      </c>
      <c r="C185" t="str">
        <f>IF(ESITI_QUESTIONARI!C185="","",TRIM(ESITI_QUESTIONARI!C185))</f>
        <v/>
      </c>
      <c r="D185" t="str">
        <f>IFERROR(UPPER(TRIM(ESITI_QUESTIONARI!U185)),"")</f>
        <v/>
      </c>
      <c r="E185" t="str">
        <f>IFERROR(UPPER(TRIM(ESITI_QUESTIONARI!Y185)),"")</f>
        <v/>
      </c>
      <c r="F185" t="str">
        <f>IFERROR(UPPER(TRIM(ESITI_QUESTIONARI!AE185)),"")</f>
        <v/>
      </c>
      <c r="G185" t="str">
        <f>IFERROR(UPPER(TRIM(ESITI_QUESTIONARI!AI185)),"")</f>
        <v/>
      </c>
      <c r="H185" s="8" t="str">
        <f>IF(C185="","",IF(ISERROR(AVERAGE(ESITI_QUESTIONARI!N185:T185,ESITI_QUESTIONARI!V185:X185,ESITI_QUESTIONARI!Z185:AD185,ESITI_QUESTIONARI!AF185:AH185,ESITI_QUESTIONARI!AJ185:AL185,ESITI_QUESTIONARI!AN185,ESITI_QUESTIONARI!AQ185)),"NON RISPONDE",AVERAGE(ESITI_QUESTIONARI!N185:T185,ESITI_QUESTIONARI!V185:X185,ESITI_QUESTIONARI!Z185:AD185,ESITI_QUESTIONARI!AF185:AH185,ESITI_QUESTIONARI!AJ185:AL185,ESITI_QUESTIONARI!AN185,ESITI_QUESTIONARI!AQ185)))</f>
        <v/>
      </c>
    </row>
    <row r="186" spans="1:8" x14ac:dyDescent="0.3">
      <c r="A186" t="str">
        <f>IF(ESITI_QUESTIONARI!A186="","",TRIM(ESITI_QUESTIONARI!A186))</f>
        <v/>
      </c>
      <c r="B186" t="str">
        <f t="shared" si="3"/>
        <v/>
      </c>
      <c r="C186" t="str">
        <f>IF(ESITI_QUESTIONARI!C186="","",TRIM(ESITI_QUESTIONARI!C186))</f>
        <v/>
      </c>
      <c r="D186" t="str">
        <f>IFERROR(UPPER(TRIM(ESITI_QUESTIONARI!U186)),"")</f>
        <v/>
      </c>
      <c r="E186" t="str">
        <f>IFERROR(UPPER(TRIM(ESITI_QUESTIONARI!Y186)),"")</f>
        <v/>
      </c>
      <c r="F186" t="str">
        <f>IFERROR(UPPER(TRIM(ESITI_QUESTIONARI!AE186)),"")</f>
        <v/>
      </c>
      <c r="G186" t="str">
        <f>IFERROR(UPPER(TRIM(ESITI_QUESTIONARI!AI186)),"")</f>
        <v/>
      </c>
      <c r="H186" s="8" t="str">
        <f>IF(C186="","",IF(ISERROR(AVERAGE(ESITI_QUESTIONARI!N186:T186,ESITI_QUESTIONARI!V186:X186,ESITI_QUESTIONARI!Z186:AD186,ESITI_QUESTIONARI!AF186:AH186,ESITI_QUESTIONARI!AJ186:AL186,ESITI_QUESTIONARI!AN186,ESITI_QUESTIONARI!AQ186)),"NON RISPONDE",AVERAGE(ESITI_QUESTIONARI!N186:T186,ESITI_QUESTIONARI!V186:X186,ESITI_QUESTIONARI!Z186:AD186,ESITI_QUESTIONARI!AF186:AH186,ESITI_QUESTIONARI!AJ186:AL186,ESITI_QUESTIONARI!AN186,ESITI_QUESTIONARI!AQ186)))</f>
        <v/>
      </c>
    </row>
    <row r="187" spans="1:8" x14ac:dyDescent="0.3">
      <c r="A187" t="str">
        <f>IF(ESITI_QUESTIONARI!A187="","",TRIM(ESITI_QUESTIONARI!A187))</f>
        <v/>
      </c>
      <c r="B187" t="str">
        <f t="shared" si="3"/>
        <v/>
      </c>
      <c r="C187" t="str">
        <f>IF(ESITI_QUESTIONARI!C187="","",TRIM(ESITI_QUESTIONARI!C187))</f>
        <v/>
      </c>
      <c r="D187" t="str">
        <f>IFERROR(UPPER(TRIM(ESITI_QUESTIONARI!U187)),"")</f>
        <v/>
      </c>
      <c r="E187" t="str">
        <f>IFERROR(UPPER(TRIM(ESITI_QUESTIONARI!Y187)),"")</f>
        <v/>
      </c>
      <c r="F187" t="str">
        <f>IFERROR(UPPER(TRIM(ESITI_QUESTIONARI!AE187)),"")</f>
        <v/>
      </c>
      <c r="G187" t="str">
        <f>IFERROR(UPPER(TRIM(ESITI_QUESTIONARI!AI187)),"")</f>
        <v/>
      </c>
      <c r="H187" s="8" t="str">
        <f>IF(C187="","",IF(ISERROR(AVERAGE(ESITI_QUESTIONARI!N187:T187,ESITI_QUESTIONARI!V187:X187,ESITI_QUESTIONARI!Z187:AD187,ESITI_QUESTIONARI!AF187:AH187,ESITI_QUESTIONARI!AJ187:AL187,ESITI_QUESTIONARI!AN187,ESITI_QUESTIONARI!AQ187)),"NON RISPONDE",AVERAGE(ESITI_QUESTIONARI!N187:T187,ESITI_QUESTIONARI!V187:X187,ESITI_QUESTIONARI!Z187:AD187,ESITI_QUESTIONARI!AF187:AH187,ESITI_QUESTIONARI!AJ187:AL187,ESITI_QUESTIONARI!AN187,ESITI_QUESTIONARI!AQ187)))</f>
        <v/>
      </c>
    </row>
    <row r="188" spans="1:8" x14ac:dyDescent="0.3">
      <c r="A188" t="str">
        <f>IF(ESITI_QUESTIONARI!A188="","",TRIM(ESITI_QUESTIONARI!A188))</f>
        <v/>
      </c>
      <c r="B188" t="str">
        <f t="shared" si="3"/>
        <v/>
      </c>
      <c r="C188" t="str">
        <f>IF(ESITI_QUESTIONARI!C188="","",TRIM(ESITI_QUESTIONARI!C188))</f>
        <v/>
      </c>
      <c r="D188" t="str">
        <f>IFERROR(UPPER(TRIM(ESITI_QUESTIONARI!U188)),"")</f>
        <v/>
      </c>
      <c r="E188" t="str">
        <f>IFERROR(UPPER(TRIM(ESITI_QUESTIONARI!Y188)),"")</f>
        <v/>
      </c>
      <c r="F188" t="str">
        <f>IFERROR(UPPER(TRIM(ESITI_QUESTIONARI!AE188)),"")</f>
        <v/>
      </c>
      <c r="G188" t="str">
        <f>IFERROR(UPPER(TRIM(ESITI_QUESTIONARI!AI188)),"")</f>
        <v/>
      </c>
      <c r="H188" s="8" t="str">
        <f>IF(C188="","",IF(ISERROR(AVERAGE(ESITI_QUESTIONARI!N188:T188,ESITI_QUESTIONARI!V188:X188,ESITI_QUESTIONARI!Z188:AD188,ESITI_QUESTIONARI!AF188:AH188,ESITI_QUESTIONARI!AJ188:AL188,ESITI_QUESTIONARI!AN188,ESITI_QUESTIONARI!AQ188)),"NON RISPONDE",AVERAGE(ESITI_QUESTIONARI!N188:T188,ESITI_QUESTIONARI!V188:X188,ESITI_QUESTIONARI!Z188:AD188,ESITI_QUESTIONARI!AF188:AH188,ESITI_QUESTIONARI!AJ188:AL188,ESITI_QUESTIONARI!AN188,ESITI_QUESTIONARI!AQ188)))</f>
        <v/>
      </c>
    </row>
    <row r="189" spans="1:8" x14ac:dyDescent="0.3">
      <c r="A189" t="str">
        <f>IF(ESITI_QUESTIONARI!A189="","",TRIM(ESITI_QUESTIONARI!A189))</f>
        <v/>
      </c>
      <c r="B189" t="str">
        <f t="shared" si="3"/>
        <v/>
      </c>
      <c r="C189" t="str">
        <f>IF(ESITI_QUESTIONARI!C189="","",TRIM(ESITI_QUESTIONARI!C189))</f>
        <v/>
      </c>
      <c r="D189" t="str">
        <f>IFERROR(UPPER(TRIM(ESITI_QUESTIONARI!U189)),"")</f>
        <v/>
      </c>
      <c r="E189" t="str">
        <f>IFERROR(UPPER(TRIM(ESITI_QUESTIONARI!Y189)),"")</f>
        <v/>
      </c>
      <c r="F189" t="str">
        <f>IFERROR(UPPER(TRIM(ESITI_QUESTIONARI!AE189)),"")</f>
        <v/>
      </c>
      <c r="G189" t="str">
        <f>IFERROR(UPPER(TRIM(ESITI_QUESTIONARI!AI189)),"")</f>
        <v/>
      </c>
      <c r="H189" s="8" t="str">
        <f>IF(C189="","",IF(ISERROR(AVERAGE(ESITI_QUESTIONARI!N189:T189,ESITI_QUESTIONARI!V189:X189,ESITI_QUESTIONARI!Z189:AD189,ESITI_QUESTIONARI!AF189:AH189,ESITI_QUESTIONARI!AJ189:AL189,ESITI_QUESTIONARI!AN189,ESITI_QUESTIONARI!AQ189)),"NON RISPONDE",AVERAGE(ESITI_QUESTIONARI!N189:T189,ESITI_QUESTIONARI!V189:X189,ESITI_QUESTIONARI!Z189:AD189,ESITI_QUESTIONARI!AF189:AH189,ESITI_QUESTIONARI!AJ189:AL189,ESITI_QUESTIONARI!AN189,ESITI_QUESTIONARI!AQ189)))</f>
        <v/>
      </c>
    </row>
    <row r="190" spans="1:8" x14ac:dyDescent="0.3">
      <c r="A190" t="str">
        <f>IF(ESITI_QUESTIONARI!A190="","",TRIM(ESITI_QUESTIONARI!A190))</f>
        <v/>
      </c>
      <c r="B190" t="str">
        <f t="shared" si="3"/>
        <v/>
      </c>
      <c r="C190" t="str">
        <f>IF(ESITI_QUESTIONARI!C190="","",TRIM(ESITI_QUESTIONARI!C190))</f>
        <v/>
      </c>
      <c r="D190" t="str">
        <f>IFERROR(UPPER(TRIM(ESITI_QUESTIONARI!U190)),"")</f>
        <v/>
      </c>
      <c r="E190" t="str">
        <f>IFERROR(UPPER(TRIM(ESITI_QUESTIONARI!Y190)),"")</f>
        <v/>
      </c>
      <c r="F190" t="str">
        <f>IFERROR(UPPER(TRIM(ESITI_QUESTIONARI!AE190)),"")</f>
        <v/>
      </c>
      <c r="G190" t="str">
        <f>IFERROR(UPPER(TRIM(ESITI_QUESTIONARI!AI190)),"")</f>
        <v/>
      </c>
      <c r="H190" s="8" t="str">
        <f>IF(C190="","",IF(ISERROR(AVERAGE(ESITI_QUESTIONARI!N190:T190,ESITI_QUESTIONARI!V190:X190,ESITI_QUESTIONARI!Z190:AD190,ESITI_QUESTIONARI!AF190:AH190,ESITI_QUESTIONARI!AJ190:AL190,ESITI_QUESTIONARI!AN190,ESITI_QUESTIONARI!AQ190)),"NON RISPONDE",AVERAGE(ESITI_QUESTIONARI!N190:T190,ESITI_QUESTIONARI!V190:X190,ESITI_QUESTIONARI!Z190:AD190,ESITI_QUESTIONARI!AF190:AH190,ESITI_QUESTIONARI!AJ190:AL190,ESITI_QUESTIONARI!AN190,ESITI_QUESTIONARI!AQ190)))</f>
        <v/>
      </c>
    </row>
    <row r="191" spans="1:8" x14ac:dyDescent="0.3">
      <c r="A191" t="str">
        <f>IF(ESITI_QUESTIONARI!A191="","",TRIM(ESITI_QUESTIONARI!A191))</f>
        <v/>
      </c>
      <c r="B191" t="str">
        <f t="shared" si="3"/>
        <v/>
      </c>
      <c r="C191" t="str">
        <f>IF(ESITI_QUESTIONARI!C191="","",TRIM(ESITI_QUESTIONARI!C191))</f>
        <v/>
      </c>
      <c r="D191" t="str">
        <f>IFERROR(UPPER(TRIM(ESITI_QUESTIONARI!U191)),"")</f>
        <v/>
      </c>
      <c r="E191" t="str">
        <f>IFERROR(UPPER(TRIM(ESITI_QUESTIONARI!Y191)),"")</f>
        <v/>
      </c>
      <c r="F191" t="str">
        <f>IFERROR(UPPER(TRIM(ESITI_QUESTIONARI!AE191)),"")</f>
        <v/>
      </c>
      <c r="G191" t="str">
        <f>IFERROR(UPPER(TRIM(ESITI_QUESTIONARI!AI191)),"")</f>
        <v/>
      </c>
      <c r="H191" s="8" t="str">
        <f>IF(C191="","",IF(ISERROR(AVERAGE(ESITI_QUESTIONARI!N191:T191,ESITI_QUESTIONARI!V191:X191,ESITI_QUESTIONARI!Z191:AD191,ESITI_QUESTIONARI!AF191:AH191,ESITI_QUESTIONARI!AJ191:AL191,ESITI_QUESTIONARI!AN191,ESITI_QUESTIONARI!AQ191)),"NON RISPONDE",AVERAGE(ESITI_QUESTIONARI!N191:T191,ESITI_QUESTIONARI!V191:X191,ESITI_QUESTIONARI!Z191:AD191,ESITI_QUESTIONARI!AF191:AH191,ESITI_QUESTIONARI!AJ191:AL191,ESITI_QUESTIONARI!AN191,ESITI_QUESTIONARI!AQ191)))</f>
        <v/>
      </c>
    </row>
    <row r="192" spans="1:8" x14ac:dyDescent="0.3">
      <c r="A192" t="str">
        <f>IF(ESITI_QUESTIONARI!A192="","",TRIM(ESITI_QUESTIONARI!A192))</f>
        <v/>
      </c>
      <c r="B192" t="str">
        <f t="shared" si="3"/>
        <v/>
      </c>
      <c r="C192" t="str">
        <f>IF(ESITI_QUESTIONARI!C192="","",TRIM(ESITI_QUESTIONARI!C192))</f>
        <v/>
      </c>
      <c r="D192" t="str">
        <f>IFERROR(UPPER(TRIM(ESITI_QUESTIONARI!U192)),"")</f>
        <v/>
      </c>
      <c r="E192" t="str">
        <f>IFERROR(UPPER(TRIM(ESITI_QUESTIONARI!Y192)),"")</f>
        <v/>
      </c>
      <c r="F192" t="str">
        <f>IFERROR(UPPER(TRIM(ESITI_QUESTIONARI!AE192)),"")</f>
        <v/>
      </c>
      <c r="G192" t="str">
        <f>IFERROR(UPPER(TRIM(ESITI_QUESTIONARI!AI192)),"")</f>
        <v/>
      </c>
      <c r="H192" s="8" t="str">
        <f>IF(C192="","",IF(ISERROR(AVERAGE(ESITI_QUESTIONARI!N192:T192,ESITI_QUESTIONARI!V192:X192,ESITI_QUESTIONARI!Z192:AD192,ESITI_QUESTIONARI!AF192:AH192,ESITI_QUESTIONARI!AJ192:AL192,ESITI_QUESTIONARI!AN192,ESITI_QUESTIONARI!AQ192)),"NON RISPONDE",AVERAGE(ESITI_QUESTIONARI!N192:T192,ESITI_QUESTIONARI!V192:X192,ESITI_QUESTIONARI!Z192:AD192,ESITI_QUESTIONARI!AF192:AH192,ESITI_QUESTIONARI!AJ192:AL192,ESITI_QUESTIONARI!AN192,ESITI_QUESTIONARI!AQ192)))</f>
        <v/>
      </c>
    </row>
    <row r="193" spans="1:8" x14ac:dyDescent="0.3">
      <c r="A193" t="str">
        <f>IF(ESITI_QUESTIONARI!A193="","",TRIM(ESITI_QUESTIONARI!A193))</f>
        <v/>
      </c>
      <c r="B193" t="str">
        <f t="shared" si="3"/>
        <v/>
      </c>
      <c r="C193" t="str">
        <f>IF(ESITI_QUESTIONARI!C193="","",TRIM(ESITI_QUESTIONARI!C193))</f>
        <v/>
      </c>
      <c r="D193" t="str">
        <f>IFERROR(UPPER(TRIM(ESITI_QUESTIONARI!U193)),"")</f>
        <v/>
      </c>
      <c r="E193" t="str">
        <f>IFERROR(UPPER(TRIM(ESITI_QUESTIONARI!Y193)),"")</f>
        <v/>
      </c>
      <c r="F193" t="str">
        <f>IFERROR(UPPER(TRIM(ESITI_QUESTIONARI!AE193)),"")</f>
        <v/>
      </c>
      <c r="G193" t="str">
        <f>IFERROR(UPPER(TRIM(ESITI_QUESTIONARI!AI193)),"")</f>
        <v/>
      </c>
      <c r="H193" s="8" t="str">
        <f>IF(C193="","",IF(ISERROR(AVERAGE(ESITI_QUESTIONARI!N193:T193,ESITI_QUESTIONARI!V193:X193,ESITI_QUESTIONARI!Z193:AD193,ESITI_QUESTIONARI!AF193:AH193,ESITI_QUESTIONARI!AJ193:AL193,ESITI_QUESTIONARI!AN193,ESITI_QUESTIONARI!AQ193)),"NON RISPONDE",AVERAGE(ESITI_QUESTIONARI!N193:T193,ESITI_QUESTIONARI!V193:X193,ESITI_QUESTIONARI!Z193:AD193,ESITI_QUESTIONARI!AF193:AH193,ESITI_QUESTIONARI!AJ193:AL193,ESITI_QUESTIONARI!AN193,ESITI_QUESTIONARI!AQ193)))</f>
        <v/>
      </c>
    </row>
    <row r="194" spans="1:8" x14ac:dyDescent="0.3">
      <c r="A194" t="str">
        <f>IF(ESITI_QUESTIONARI!A194="","",TRIM(ESITI_QUESTIONARI!A194))</f>
        <v/>
      </c>
      <c r="B194" t="str">
        <f t="shared" si="3"/>
        <v/>
      </c>
      <c r="C194" t="str">
        <f>IF(ESITI_QUESTIONARI!C194="","",TRIM(ESITI_QUESTIONARI!C194))</f>
        <v/>
      </c>
      <c r="D194" t="str">
        <f>IFERROR(UPPER(TRIM(ESITI_QUESTIONARI!U194)),"")</f>
        <v/>
      </c>
      <c r="E194" t="str">
        <f>IFERROR(UPPER(TRIM(ESITI_QUESTIONARI!Y194)),"")</f>
        <v/>
      </c>
      <c r="F194" t="str">
        <f>IFERROR(UPPER(TRIM(ESITI_QUESTIONARI!AE194)),"")</f>
        <v/>
      </c>
      <c r="G194" t="str">
        <f>IFERROR(UPPER(TRIM(ESITI_QUESTIONARI!AI194)),"")</f>
        <v/>
      </c>
      <c r="H194" s="8" t="str">
        <f>IF(C194="","",IF(ISERROR(AVERAGE(ESITI_QUESTIONARI!N194:T194,ESITI_QUESTIONARI!V194:X194,ESITI_QUESTIONARI!Z194:AD194,ESITI_QUESTIONARI!AF194:AH194,ESITI_QUESTIONARI!AJ194:AL194,ESITI_QUESTIONARI!AN194,ESITI_QUESTIONARI!AQ194)),"NON RISPONDE",AVERAGE(ESITI_QUESTIONARI!N194:T194,ESITI_QUESTIONARI!V194:X194,ESITI_QUESTIONARI!Z194:AD194,ESITI_QUESTIONARI!AF194:AH194,ESITI_QUESTIONARI!AJ194:AL194,ESITI_QUESTIONARI!AN194,ESITI_QUESTIONARI!AQ194)))</f>
        <v/>
      </c>
    </row>
    <row r="195" spans="1:8" x14ac:dyDescent="0.3">
      <c r="A195" t="str">
        <f>IF(ESITI_QUESTIONARI!A195="","",TRIM(ESITI_QUESTIONARI!A195))</f>
        <v/>
      </c>
      <c r="B195" t="str">
        <f t="shared" ref="B195:B258" si="4">IF(C195="","",C195)</f>
        <v/>
      </c>
      <c r="C195" t="str">
        <f>IF(ESITI_QUESTIONARI!C195="","",TRIM(ESITI_QUESTIONARI!C195))</f>
        <v/>
      </c>
      <c r="D195" t="str">
        <f>IFERROR(UPPER(TRIM(ESITI_QUESTIONARI!U195)),"")</f>
        <v/>
      </c>
      <c r="E195" t="str">
        <f>IFERROR(UPPER(TRIM(ESITI_QUESTIONARI!Y195)),"")</f>
        <v/>
      </c>
      <c r="F195" t="str">
        <f>IFERROR(UPPER(TRIM(ESITI_QUESTIONARI!AE195)),"")</f>
        <v/>
      </c>
      <c r="G195" t="str">
        <f>IFERROR(UPPER(TRIM(ESITI_QUESTIONARI!AI195)),"")</f>
        <v/>
      </c>
      <c r="H195" s="8" t="str">
        <f>IF(C195="","",IF(ISERROR(AVERAGE(ESITI_QUESTIONARI!N195:T195,ESITI_QUESTIONARI!V195:X195,ESITI_QUESTIONARI!Z195:AD195,ESITI_QUESTIONARI!AF195:AH195,ESITI_QUESTIONARI!AJ195:AL195,ESITI_QUESTIONARI!AN195,ESITI_QUESTIONARI!AQ195)),"NON RISPONDE",AVERAGE(ESITI_QUESTIONARI!N195:T195,ESITI_QUESTIONARI!V195:X195,ESITI_QUESTIONARI!Z195:AD195,ESITI_QUESTIONARI!AF195:AH195,ESITI_QUESTIONARI!AJ195:AL195,ESITI_QUESTIONARI!AN195,ESITI_QUESTIONARI!AQ195)))</f>
        <v/>
      </c>
    </row>
    <row r="196" spans="1:8" x14ac:dyDescent="0.3">
      <c r="A196" t="str">
        <f>IF(ESITI_QUESTIONARI!A196="","",TRIM(ESITI_QUESTIONARI!A196))</f>
        <v/>
      </c>
      <c r="B196" t="str">
        <f t="shared" si="4"/>
        <v/>
      </c>
      <c r="C196" t="str">
        <f>IF(ESITI_QUESTIONARI!C196="","",TRIM(ESITI_QUESTIONARI!C196))</f>
        <v/>
      </c>
      <c r="D196" t="str">
        <f>IFERROR(UPPER(TRIM(ESITI_QUESTIONARI!U196)),"")</f>
        <v/>
      </c>
      <c r="E196" t="str">
        <f>IFERROR(UPPER(TRIM(ESITI_QUESTIONARI!Y196)),"")</f>
        <v/>
      </c>
      <c r="F196" t="str">
        <f>IFERROR(UPPER(TRIM(ESITI_QUESTIONARI!AE196)),"")</f>
        <v/>
      </c>
      <c r="G196" t="str">
        <f>IFERROR(UPPER(TRIM(ESITI_QUESTIONARI!AI196)),"")</f>
        <v/>
      </c>
      <c r="H196" s="8" t="str">
        <f>IF(C196="","",IF(ISERROR(AVERAGE(ESITI_QUESTIONARI!N196:T196,ESITI_QUESTIONARI!V196:X196,ESITI_QUESTIONARI!Z196:AD196,ESITI_QUESTIONARI!AF196:AH196,ESITI_QUESTIONARI!AJ196:AL196,ESITI_QUESTIONARI!AN196,ESITI_QUESTIONARI!AQ196)),"NON RISPONDE",AVERAGE(ESITI_QUESTIONARI!N196:T196,ESITI_QUESTIONARI!V196:X196,ESITI_QUESTIONARI!Z196:AD196,ESITI_QUESTIONARI!AF196:AH196,ESITI_QUESTIONARI!AJ196:AL196,ESITI_QUESTIONARI!AN196,ESITI_QUESTIONARI!AQ196)))</f>
        <v/>
      </c>
    </row>
    <row r="197" spans="1:8" x14ac:dyDescent="0.3">
      <c r="A197" t="str">
        <f>IF(ESITI_QUESTIONARI!A197="","",TRIM(ESITI_QUESTIONARI!A197))</f>
        <v/>
      </c>
      <c r="B197" t="str">
        <f t="shared" si="4"/>
        <v/>
      </c>
      <c r="C197" t="str">
        <f>IF(ESITI_QUESTIONARI!C197="","",TRIM(ESITI_QUESTIONARI!C197))</f>
        <v/>
      </c>
      <c r="D197" t="str">
        <f>IFERROR(UPPER(TRIM(ESITI_QUESTIONARI!U197)),"")</f>
        <v/>
      </c>
      <c r="E197" t="str">
        <f>IFERROR(UPPER(TRIM(ESITI_QUESTIONARI!Y197)),"")</f>
        <v/>
      </c>
      <c r="F197" t="str">
        <f>IFERROR(UPPER(TRIM(ESITI_QUESTIONARI!AE197)),"")</f>
        <v/>
      </c>
      <c r="G197" t="str">
        <f>IFERROR(UPPER(TRIM(ESITI_QUESTIONARI!AI197)),"")</f>
        <v/>
      </c>
      <c r="H197" s="8" t="str">
        <f>IF(C197="","",IF(ISERROR(AVERAGE(ESITI_QUESTIONARI!N197:T197,ESITI_QUESTIONARI!V197:X197,ESITI_QUESTIONARI!Z197:AD197,ESITI_QUESTIONARI!AF197:AH197,ESITI_QUESTIONARI!AJ197:AL197,ESITI_QUESTIONARI!AN197,ESITI_QUESTIONARI!AQ197)),"NON RISPONDE",AVERAGE(ESITI_QUESTIONARI!N197:T197,ESITI_QUESTIONARI!V197:X197,ESITI_QUESTIONARI!Z197:AD197,ESITI_QUESTIONARI!AF197:AH197,ESITI_QUESTIONARI!AJ197:AL197,ESITI_QUESTIONARI!AN197,ESITI_QUESTIONARI!AQ197)))</f>
        <v/>
      </c>
    </row>
    <row r="198" spans="1:8" x14ac:dyDescent="0.3">
      <c r="A198" t="str">
        <f>IF(ESITI_QUESTIONARI!A198="","",TRIM(ESITI_QUESTIONARI!A198))</f>
        <v/>
      </c>
      <c r="B198" t="str">
        <f t="shared" si="4"/>
        <v/>
      </c>
      <c r="C198" t="str">
        <f>IF(ESITI_QUESTIONARI!C198="","",TRIM(ESITI_QUESTIONARI!C198))</f>
        <v/>
      </c>
      <c r="D198" t="str">
        <f>IFERROR(UPPER(TRIM(ESITI_QUESTIONARI!U198)),"")</f>
        <v/>
      </c>
      <c r="E198" t="str">
        <f>IFERROR(UPPER(TRIM(ESITI_QUESTIONARI!Y198)),"")</f>
        <v/>
      </c>
      <c r="F198" t="str">
        <f>IFERROR(UPPER(TRIM(ESITI_QUESTIONARI!AE198)),"")</f>
        <v/>
      </c>
      <c r="G198" t="str">
        <f>IFERROR(UPPER(TRIM(ESITI_QUESTIONARI!AI198)),"")</f>
        <v/>
      </c>
      <c r="H198" s="8" t="str">
        <f>IF(C198="","",IF(ISERROR(AVERAGE(ESITI_QUESTIONARI!N198:T198,ESITI_QUESTIONARI!V198:X198,ESITI_QUESTIONARI!Z198:AD198,ESITI_QUESTIONARI!AF198:AH198,ESITI_QUESTIONARI!AJ198:AL198,ESITI_QUESTIONARI!AN198,ESITI_QUESTIONARI!AQ198)),"NON RISPONDE",AVERAGE(ESITI_QUESTIONARI!N198:T198,ESITI_QUESTIONARI!V198:X198,ESITI_QUESTIONARI!Z198:AD198,ESITI_QUESTIONARI!AF198:AH198,ESITI_QUESTIONARI!AJ198:AL198,ESITI_QUESTIONARI!AN198,ESITI_QUESTIONARI!AQ198)))</f>
        <v/>
      </c>
    </row>
    <row r="199" spans="1:8" x14ac:dyDescent="0.3">
      <c r="A199" t="str">
        <f>IF(ESITI_QUESTIONARI!A199="","",TRIM(ESITI_QUESTIONARI!A199))</f>
        <v/>
      </c>
      <c r="B199" t="str">
        <f t="shared" si="4"/>
        <v/>
      </c>
      <c r="C199" t="str">
        <f>IF(ESITI_QUESTIONARI!C199="","",TRIM(ESITI_QUESTIONARI!C199))</f>
        <v/>
      </c>
      <c r="D199" t="str">
        <f>IFERROR(UPPER(TRIM(ESITI_QUESTIONARI!U199)),"")</f>
        <v/>
      </c>
      <c r="E199" t="str">
        <f>IFERROR(UPPER(TRIM(ESITI_QUESTIONARI!Y199)),"")</f>
        <v/>
      </c>
      <c r="F199" t="str">
        <f>IFERROR(UPPER(TRIM(ESITI_QUESTIONARI!AE199)),"")</f>
        <v/>
      </c>
      <c r="G199" t="str">
        <f>IFERROR(UPPER(TRIM(ESITI_QUESTIONARI!AI199)),"")</f>
        <v/>
      </c>
      <c r="H199" s="8" t="str">
        <f>IF(C199="","",IF(ISERROR(AVERAGE(ESITI_QUESTIONARI!N199:T199,ESITI_QUESTIONARI!V199:X199,ESITI_QUESTIONARI!Z199:AD199,ESITI_QUESTIONARI!AF199:AH199,ESITI_QUESTIONARI!AJ199:AL199,ESITI_QUESTIONARI!AN199,ESITI_QUESTIONARI!AQ199)),"NON RISPONDE",AVERAGE(ESITI_QUESTIONARI!N199:T199,ESITI_QUESTIONARI!V199:X199,ESITI_QUESTIONARI!Z199:AD199,ESITI_QUESTIONARI!AF199:AH199,ESITI_QUESTIONARI!AJ199:AL199,ESITI_QUESTIONARI!AN199,ESITI_QUESTIONARI!AQ199)))</f>
        <v/>
      </c>
    </row>
    <row r="200" spans="1:8" x14ac:dyDescent="0.3">
      <c r="A200" t="str">
        <f>IF(ESITI_QUESTIONARI!A200="","",TRIM(ESITI_QUESTIONARI!A200))</f>
        <v/>
      </c>
      <c r="B200" t="str">
        <f t="shared" si="4"/>
        <v/>
      </c>
      <c r="C200" t="str">
        <f>IF(ESITI_QUESTIONARI!C200="","",TRIM(ESITI_QUESTIONARI!C200))</f>
        <v/>
      </c>
      <c r="D200" t="str">
        <f>IFERROR(UPPER(TRIM(ESITI_QUESTIONARI!U200)),"")</f>
        <v/>
      </c>
      <c r="E200" t="str">
        <f>IFERROR(UPPER(TRIM(ESITI_QUESTIONARI!Y200)),"")</f>
        <v/>
      </c>
      <c r="F200" t="str">
        <f>IFERROR(UPPER(TRIM(ESITI_QUESTIONARI!AE200)),"")</f>
        <v/>
      </c>
      <c r="G200" t="str">
        <f>IFERROR(UPPER(TRIM(ESITI_QUESTIONARI!AI200)),"")</f>
        <v/>
      </c>
      <c r="H200" s="8" t="str">
        <f>IF(C200="","",IF(ISERROR(AVERAGE(ESITI_QUESTIONARI!N200:T200,ESITI_QUESTIONARI!V200:X200,ESITI_QUESTIONARI!Z200:AD200,ESITI_QUESTIONARI!AF200:AH200,ESITI_QUESTIONARI!AJ200:AL200,ESITI_QUESTIONARI!AN200,ESITI_QUESTIONARI!AQ200)),"NON RISPONDE",AVERAGE(ESITI_QUESTIONARI!N200:T200,ESITI_QUESTIONARI!V200:X200,ESITI_QUESTIONARI!Z200:AD200,ESITI_QUESTIONARI!AF200:AH200,ESITI_QUESTIONARI!AJ200:AL200,ESITI_QUESTIONARI!AN200,ESITI_QUESTIONARI!AQ200)))</f>
        <v/>
      </c>
    </row>
    <row r="201" spans="1:8" x14ac:dyDescent="0.3">
      <c r="A201" t="str">
        <f>IF(ESITI_QUESTIONARI!A201="","",TRIM(ESITI_QUESTIONARI!A201))</f>
        <v/>
      </c>
      <c r="B201" t="str">
        <f t="shared" si="4"/>
        <v/>
      </c>
      <c r="C201" t="str">
        <f>IF(ESITI_QUESTIONARI!C201="","",TRIM(ESITI_QUESTIONARI!C201))</f>
        <v/>
      </c>
      <c r="D201" t="str">
        <f>IFERROR(UPPER(TRIM(ESITI_QUESTIONARI!U201)),"")</f>
        <v/>
      </c>
      <c r="E201" t="str">
        <f>IFERROR(UPPER(TRIM(ESITI_QUESTIONARI!Y201)),"")</f>
        <v/>
      </c>
      <c r="F201" t="str">
        <f>IFERROR(UPPER(TRIM(ESITI_QUESTIONARI!AE201)),"")</f>
        <v/>
      </c>
      <c r="G201" t="str">
        <f>IFERROR(UPPER(TRIM(ESITI_QUESTIONARI!AI201)),"")</f>
        <v/>
      </c>
      <c r="H201" s="8" t="str">
        <f>IF(C201="","",IF(ISERROR(AVERAGE(ESITI_QUESTIONARI!N201:T201,ESITI_QUESTIONARI!V201:X201,ESITI_QUESTIONARI!Z201:AD201,ESITI_QUESTIONARI!AF201:AH201,ESITI_QUESTIONARI!AJ201:AL201,ESITI_QUESTIONARI!AN201,ESITI_QUESTIONARI!AQ201)),"NON RISPONDE",AVERAGE(ESITI_QUESTIONARI!N201:T201,ESITI_QUESTIONARI!V201:X201,ESITI_QUESTIONARI!Z201:AD201,ESITI_QUESTIONARI!AF201:AH201,ESITI_QUESTIONARI!AJ201:AL201,ESITI_QUESTIONARI!AN201,ESITI_QUESTIONARI!AQ201)))</f>
        <v/>
      </c>
    </row>
    <row r="202" spans="1:8" x14ac:dyDescent="0.3">
      <c r="A202" t="str">
        <f>IF(ESITI_QUESTIONARI!A202="","",TRIM(ESITI_QUESTIONARI!A202))</f>
        <v/>
      </c>
      <c r="B202" t="str">
        <f t="shared" si="4"/>
        <v/>
      </c>
      <c r="C202" t="str">
        <f>IF(ESITI_QUESTIONARI!C202="","",TRIM(ESITI_QUESTIONARI!C202))</f>
        <v/>
      </c>
      <c r="D202" t="str">
        <f>IFERROR(UPPER(TRIM(ESITI_QUESTIONARI!U202)),"")</f>
        <v/>
      </c>
      <c r="E202" t="str">
        <f>IFERROR(UPPER(TRIM(ESITI_QUESTIONARI!Y202)),"")</f>
        <v/>
      </c>
      <c r="F202" t="str">
        <f>IFERROR(UPPER(TRIM(ESITI_QUESTIONARI!AE202)),"")</f>
        <v/>
      </c>
      <c r="G202" t="str">
        <f>IFERROR(UPPER(TRIM(ESITI_QUESTIONARI!AI202)),"")</f>
        <v/>
      </c>
      <c r="H202" s="8" t="str">
        <f>IF(C202="","",IF(ISERROR(AVERAGE(ESITI_QUESTIONARI!N202:T202,ESITI_QUESTIONARI!V202:X202,ESITI_QUESTIONARI!Z202:AD202,ESITI_QUESTIONARI!AF202:AH202,ESITI_QUESTIONARI!AJ202:AL202,ESITI_QUESTIONARI!AN202,ESITI_QUESTIONARI!AQ202)),"NON RISPONDE",AVERAGE(ESITI_QUESTIONARI!N202:T202,ESITI_QUESTIONARI!V202:X202,ESITI_QUESTIONARI!Z202:AD202,ESITI_QUESTIONARI!AF202:AH202,ESITI_QUESTIONARI!AJ202:AL202,ESITI_QUESTIONARI!AN202,ESITI_QUESTIONARI!AQ202)))</f>
        <v/>
      </c>
    </row>
    <row r="203" spans="1:8" x14ac:dyDescent="0.3">
      <c r="A203" t="str">
        <f>IF(ESITI_QUESTIONARI!A203="","",TRIM(ESITI_QUESTIONARI!A203))</f>
        <v/>
      </c>
      <c r="B203" t="str">
        <f t="shared" si="4"/>
        <v/>
      </c>
      <c r="C203" t="str">
        <f>IF(ESITI_QUESTIONARI!C203="","",TRIM(ESITI_QUESTIONARI!C203))</f>
        <v/>
      </c>
      <c r="D203" t="str">
        <f>IFERROR(UPPER(TRIM(ESITI_QUESTIONARI!U203)),"")</f>
        <v/>
      </c>
      <c r="E203" t="str">
        <f>IFERROR(UPPER(TRIM(ESITI_QUESTIONARI!Y203)),"")</f>
        <v/>
      </c>
      <c r="F203" t="str">
        <f>IFERROR(UPPER(TRIM(ESITI_QUESTIONARI!AE203)),"")</f>
        <v/>
      </c>
      <c r="G203" t="str">
        <f>IFERROR(UPPER(TRIM(ESITI_QUESTIONARI!AI203)),"")</f>
        <v/>
      </c>
      <c r="H203" s="8" t="str">
        <f>IF(C203="","",IF(ISERROR(AVERAGE(ESITI_QUESTIONARI!N203:T203,ESITI_QUESTIONARI!V203:X203,ESITI_QUESTIONARI!Z203:AD203,ESITI_QUESTIONARI!AF203:AH203,ESITI_QUESTIONARI!AJ203:AL203,ESITI_QUESTIONARI!AN203,ESITI_QUESTIONARI!AQ203)),"NON RISPONDE",AVERAGE(ESITI_QUESTIONARI!N203:T203,ESITI_QUESTIONARI!V203:X203,ESITI_QUESTIONARI!Z203:AD203,ESITI_QUESTIONARI!AF203:AH203,ESITI_QUESTIONARI!AJ203:AL203,ESITI_QUESTIONARI!AN203,ESITI_QUESTIONARI!AQ203)))</f>
        <v/>
      </c>
    </row>
    <row r="204" spans="1:8" x14ac:dyDescent="0.3">
      <c r="A204" t="str">
        <f>IF(ESITI_QUESTIONARI!A204="","",TRIM(ESITI_QUESTIONARI!A204))</f>
        <v/>
      </c>
      <c r="B204" t="str">
        <f t="shared" si="4"/>
        <v/>
      </c>
      <c r="C204" t="str">
        <f>IF(ESITI_QUESTIONARI!C204="","",TRIM(ESITI_QUESTIONARI!C204))</f>
        <v/>
      </c>
      <c r="D204" t="str">
        <f>IFERROR(UPPER(TRIM(ESITI_QUESTIONARI!U204)),"")</f>
        <v/>
      </c>
      <c r="E204" t="str">
        <f>IFERROR(UPPER(TRIM(ESITI_QUESTIONARI!Y204)),"")</f>
        <v/>
      </c>
      <c r="F204" t="str">
        <f>IFERROR(UPPER(TRIM(ESITI_QUESTIONARI!AE204)),"")</f>
        <v/>
      </c>
      <c r="G204" t="str">
        <f>IFERROR(UPPER(TRIM(ESITI_QUESTIONARI!AI204)),"")</f>
        <v/>
      </c>
      <c r="H204" s="8" t="str">
        <f>IF(C204="","",IF(ISERROR(AVERAGE(ESITI_QUESTIONARI!N204:T204,ESITI_QUESTIONARI!V204:X204,ESITI_QUESTIONARI!Z204:AD204,ESITI_QUESTIONARI!AF204:AH204,ESITI_QUESTIONARI!AJ204:AL204,ESITI_QUESTIONARI!AN204,ESITI_QUESTIONARI!AQ204)),"NON RISPONDE",AVERAGE(ESITI_QUESTIONARI!N204:T204,ESITI_QUESTIONARI!V204:X204,ESITI_QUESTIONARI!Z204:AD204,ESITI_QUESTIONARI!AF204:AH204,ESITI_QUESTIONARI!AJ204:AL204,ESITI_QUESTIONARI!AN204,ESITI_QUESTIONARI!AQ204)))</f>
        <v/>
      </c>
    </row>
    <row r="205" spans="1:8" x14ac:dyDescent="0.3">
      <c r="A205" t="str">
        <f>IF(ESITI_QUESTIONARI!A205="","",TRIM(ESITI_QUESTIONARI!A205))</f>
        <v/>
      </c>
      <c r="B205" t="str">
        <f t="shared" si="4"/>
        <v/>
      </c>
      <c r="C205" t="str">
        <f>IF(ESITI_QUESTIONARI!C205="","",TRIM(ESITI_QUESTIONARI!C205))</f>
        <v/>
      </c>
      <c r="D205" t="str">
        <f>IFERROR(UPPER(TRIM(ESITI_QUESTIONARI!U205)),"")</f>
        <v/>
      </c>
      <c r="E205" t="str">
        <f>IFERROR(UPPER(TRIM(ESITI_QUESTIONARI!Y205)),"")</f>
        <v/>
      </c>
      <c r="F205" t="str">
        <f>IFERROR(UPPER(TRIM(ESITI_QUESTIONARI!AE205)),"")</f>
        <v/>
      </c>
      <c r="G205" t="str">
        <f>IFERROR(UPPER(TRIM(ESITI_QUESTIONARI!AI205)),"")</f>
        <v/>
      </c>
      <c r="H205" s="8" t="str">
        <f>IF(C205="","",IF(ISERROR(AVERAGE(ESITI_QUESTIONARI!N205:T205,ESITI_QUESTIONARI!V205:X205,ESITI_QUESTIONARI!Z205:AD205,ESITI_QUESTIONARI!AF205:AH205,ESITI_QUESTIONARI!AJ205:AL205,ESITI_QUESTIONARI!AN205,ESITI_QUESTIONARI!AQ205)),"NON RISPONDE",AVERAGE(ESITI_QUESTIONARI!N205:T205,ESITI_QUESTIONARI!V205:X205,ESITI_QUESTIONARI!Z205:AD205,ESITI_QUESTIONARI!AF205:AH205,ESITI_QUESTIONARI!AJ205:AL205,ESITI_QUESTIONARI!AN205,ESITI_QUESTIONARI!AQ205)))</f>
        <v/>
      </c>
    </row>
    <row r="206" spans="1:8" x14ac:dyDescent="0.3">
      <c r="A206" t="str">
        <f>IF(ESITI_QUESTIONARI!A206="","",TRIM(ESITI_QUESTIONARI!A206))</f>
        <v/>
      </c>
      <c r="B206" t="str">
        <f t="shared" si="4"/>
        <v/>
      </c>
      <c r="C206" t="str">
        <f>IF(ESITI_QUESTIONARI!C206="","",TRIM(ESITI_QUESTIONARI!C206))</f>
        <v/>
      </c>
      <c r="D206" t="str">
        <f>IFERROR(UPPER(TRIM(ESITI_QUESTIONARI!U206)),"")</f>
        <v/>
      </c>
      <c r="E206" t="str">
        <f>IFERROR(UPPER(TRIM(ESITI_QUESTIONARI!Y206)),"")</f>
        <v/>
      </c>
      <c r="F206" t="str">
        <f>IFERROR(UPPER(TRIM(ESITI_QUESTIONARI!AE206)),"")</f>
        <v/>
      </c>
      <c r="G206" t="str">
        <f>IFERROR(UPPER(TRIM(ESITI_QUESTIONARI!AI206)),"")</f>
        <v/>
      </c>
      <c r="H206" s="8" t="str">
        <f>IF(C206="","",IF(ISERROR(AVERAGE(ESITI_QUESTIONARI!N206:T206,ESITI_QUESTIONARI!V206:X206,ESITI_QUESTIONARI!Z206:AD206,ESITI_QUESTIONARI!AF206:AH206,ESITI_QUESTIONARI!AJ206:AL206,ESITI_QUESTIONARI!AN206,ESITI_QUESTIONARI!AQ206)),"NON RISPONDE",AVERAGE(ESITI_QUESTIONARI!N206:T206,ESITI_QUESTIONARI!V206:X206,ESITI_QUESTIONARI!Z206:AD206,ESITI_QUESTIONARI!AF206:AH206,ESITI_QUESTIONARI!AJ206:AL206,ESITI_QUESTIONARI!AN206,ESITI_QUESTIONARI!AQ206)))</f>
        <v/>
      </c>
    </row>
    <row r="207" spans="1:8" x14ac:dyDescent="0.3">
      <c r="A207" t="str">
        <f>IF(ESITI_QUESTIONARI!A207="","",TRIM(ESITI_QUESTIONARI!A207))</f>
        <v/>
      </c>
      <c r="B207" t="str">
        <f t="shared" si="4"/>
        <v/>
      </c>
      <c r="C207" t="str">
        <f>IF(ESITI_QUESTIONARI!C207="","",TRIM(ESITI_QUESTIONARI!C207))</f>
        <v/>
      </c>
      <c r="D207" t="str">
        <f>IFERROR(UPPER(TRIM(ESITI_QUESTIONARI!U207)),"")</f>
        <v/>
      </c>
      <c r="E207" t="str">
        <f>IFERROR(UPPER(TRIM(ESITI_QUESTIONARI!Y207)),"")</f>
        <v/>
      </c>
      <c r="F207" t="str">
        <f>IFERROR(UPPER(TRIM(ESITI_QUESTIONARI!AE207)),"")</f>
        <v/>
      </c>
      <c r="G207" t="str">
        <f>IFERROR(UPPER(TRIM(ESITI_QUESTIONARI!AI207)),"")</f>
        <v/>
      </c>
      <c r="H207" s="8" t="str">
        <f>IF(C207="","",IF(ISERROR(AVERAGE(ESITI_QUESTIONARI!N207:T207,ESITI_QUESTIONARI!V207:X207,ESITI_QUESTIONARI!Z207:AD207,ESITI_QUESTIONARI!AF207:AH207,ESITI_QUESTIONARI!AJ207:AL207,ESITI_QUESTIONARI!AN207,ESITI_QUESTIONARI!AQ207)),"NON RISPONDE",AVERAGE(ESITI_QUESTIONARI!N207:T207,ESITI_QUESTIONARI!V207:X207,ESITI_QUESTIONARI!Z207:AD207,ESITI_QUESTIONARI!AF207:AH207,ESITI_QUESTIONARI!AJ207:AL207,ESITI_QUESTIONARI!AN207,ESITI_QUESTIONARI!AQ207)))</f>
        <v/>
      </c>
    </row>
    <row r="208" spans="1:8" x14ac:dyDescent="0.3">
      <c r="A208" t="str">
        <f>IF(ESITI_QUESTIONARI!A208="","",TRIM(ESITI_QUESTIONARI!A208))</f>
        <v/>
      </c>
      <c r="B208" t="str">
        <f t="shared" si="4"/>
        <v/>
      </c>
      <c r="C208" t="str">
        <f>IF(ESITI_QUESTIONARI!C208="","",TRIM(ESITI_QUESTIONARI!C208))</f>
        <v/>
      </c>
      <c r="D208" t="str">
        <f>IFERROR(UPPER(TRIM(ESITI_QUESTIONARI!U208)),"")</f>
        <v/>
      </c>
      <c r="E208" t="str">
        <f>IFERROR(UPPER(TRIM(ESITI_QUESTIONARI!Y208)),"")</f>
        <v/>
      </c>
      <c r="F208" t="str">
        <f>IFERROR(UPPER(TRIM(ESITI_QUESTIONARI!AE208)),"")</f>
        <v/>
      </c>
      <c r="G208" t="str">
        <f>IFERROR(UPPER(TRIM(ESITI_QUESTIONARI!AI208)),"")</f>
        <v/>
      </c>
      <c r="H208" s="8" t="str">
        <f>IF(C208="","",IF(ISERROR(AVERAGE(ESITI_QUESTIONARI!N208:T208,ESITI_QUESTIONARI!V208:X208,ESITI_QUESTIONARI!Z208:AD208,ESITI_QUESTIONARI!AF208:AH208,ESITI_QUESTIONARI!AJ208:AL208,ESITI_QUESTIONARI!AN208,ESITI_QUESTIONARI!AQ208)),"NON RISPONDE",AVERAGE(ESITI_QUESTIONARI!N208:T208,ESITI_QUESTIONARI!V208:X208,ESITI_QUESTIONARI!Z208:AD208,ESITI_QUESTIONARI!AF208:AH208,ESITI_QUESTIONARI!AJ208:AL208,ESITI_QUESTIONARI!AN208,ESITI_QUESTIONARI!AQ208)))</f>
        <v/>
      </c>
    </row>
    <row r="209" spans="1:8" x14ac:dyDescent="0.3">
      <c r="A209" t="str">
        <f>IF(ESITI_QUESTIONARI!A209="","",TRIM(ESITI_QUESTIONARI!A209))</f>
        <v/>
      </c>
      <c r="B209" t="str">
        <f t="shared" si="4"/>
        <v/>
      </c>
      <c r="C209" t="str">
        <f>IF(ESITI_QUESTIONARI!C209="","",TRIM(ESITI_QUESTIONARI!C209))</f>
        <v/>
      </c>
      <c r="D209" t="str">
        <f>IFERROR(UPPER(TRIM(ESITI_QUESTIONARI!U209)),"")</f>
        <v/>
      </c>
      <c r="E209" t="str">
        <f>IFERROR(UPPER(TRIM(ESITI_QUESTIONARI!Y209)),"")</f>
        <v/>
      </c>
      <c r="F209" t="str">
        <f>IFERROR(UPPER(TRIM(ESITI_QUESTIONARI!AE209)),"")</f>
        <v/>
      </c>
      <c r="G209" t="str">
        <f>IFERROR(UPPER(TRIM(ESITI_QUESTIONARI!AI209)),"")</f>
        <v/>
      </c>
      <c r="H209" s="8" t="str">
        <f>IF(C209="","",IF(ISERROR(AVERAGE(ESITI_QUESTIONARI!N209:T209,ESITI_QUESTIONARI!V209:X209,ESITI_QUESTIONARI!Z209:AD209,ESITI_QUESTIONARI!AF209:AH209,ESITI_QUESTIONARI!AJ209:AL209,ESITI_QUESTIONARI!AN209,ESITI_QUESTIONARI!AQ209)),"NON RISPONDE",AVERAGE(ESITI_QUESTIONARI!N209:T209,ESITI_QUESTIONARI!V209:X209,ESITI_QUESTIONARI!Z209:AD209,ESITI_QUESTIONARI!AF209:AH209,ESITI_QUESTIONARI!AJ209:AL209,ESITI_QUESTIONARI!AN209,ESITI_QUESTIONARI!AQ209)))</f>
        <v/>
      </c>
    </row>
    <row r="210" spans="1:8" x14ac:dyDescent="0.3">
      <c r="A210" t="str">
        <f>IF(ESITI_QUESTIONARI!A210="","",TRIM(ESITI_QUESTIONARI!A210))</f>
        <v/>
      </c>
      <c r="B210" t="str">
        <f t="shared" si="4"/>
        <v/>
      </c>
      <c r="C210" t="str">
        <f>IF(ESITI_QUESTIONARI!C210="","",TRIM(ESITI_QUESTIONARI!C210))</f>
        <v/>
      </c>
      <c r="D210" t="str">
        <f>IFERROR(UPPER(TRIM(ESITI_QUESTIONARI!U210)),"")</f>
        <v/>
      </c>
      <c r="E210" t="str">
        <f>IFERROR(UPPER(TRIM(ESITI_QUESTIONARI!Y210)),"")</f>
        <v/>
      </c>
      <c r="F210" t="str">
        <f>IFERROR(UPPER(TRIM(ESITI_QUESTIONARI!AE210)),"")</f>
        <v/>
      </c>
      <c r="G210" t="str">
        <f>IFERROR(UPPER(TRIM(ESITI_QUESTIONARI!AI210)),"")</f>
        <v/>
      </c>
      <c r="H210" s="8" t="str">
        <f>IF(C210="","",IF(ISERROR(AVERAGE(ESITI_QUESTIONARI!N210:T210,ESITI_QUESTIONARI!V210:X210,ESITI_QUESTIONARI!Z210:AD210,ESITI_QUESTIONARI!AF210:AH210,ESITI_QUESTIONARI!AJ210:AL210,ESITI_QUESTIONARI!AN210,ESITI_QUESTIONARI!AQ210)),"NON RISPONDE",AVERAGE(ESITI_QUESTIONARI!N210:T210,ESITI_QUESTIONARI!V210:X210,ESITI_QUESTIONARI!Z210:AD210,ESITI_QUESTIONARI!AF210:AH210,ESITI_QUESTIONARI!AJ210:AL210,ESITI_QUESTIONARI!AN210,ESITI_QUESTIONARI!AQ210)))</f>
        <v/>
      </c>
    </row>
    <row r="211" spans="1:8" x14ac:dyDescent="0.3">
      <c r="A211" t="str">
        <f>IF(ESITI_QUESTIONARI!A211="","",TRIM(ESITI_QUESTIONARI!A211))</f>
        <v/>
      </c>
      <c r="B211" t="str">
        <f t="shared" si="4"/>
        <v/>
      </c>
      <c r="C211" t="str">
        <f>IF(ESITI_QUESTIONARI!C211="","",TRIM(ESITI_QUESTIONARI!C211))</f>
        <v/>
      </c>
      <c r="D211" t="str">
        <f>IFERROR(UPPER(TRIM(ESITI_QUESTIONARI!U211)),"")</f>
        <v/>
      </c>
      <c r="E211" t="str">
        <f>IFERROR(UPPER(TRIM(ESITI_QUESTIONARI!Y211)),"")</f>
        <v/>
      </c>
      <c r="F211" t="str">
        <f>IFERROR(UPPER(TRIM(ESITI_QUESTIONARI!AE211)),"")</f>
        <v/>
      </c>
      <c r="G211" t="str">
        <f>IFERROR(UPPER(TRIM(ESITI_QUESTIONARI!AI211)),"")</f>
        <v/>
      </c>
      <c r="H211" s="8" t="str">
        <f>IF(C211="","",IF(ISERROR(AVERAGE(ESITI_QUESTIONARI!N211:T211,ESITI_QUESTIONARI!V211:X211,ESITI_QUESTIONARI!Z211:AD211,ESITI_QUESTIONARI!AF211:AH211,ESITI_QUESTIONARI!AJ211:AL211,ESITI_QUESTIONARI!AN211,ESITI_QUESTIONARI!AQ211)),"NON RISPONDE",AVERAGE(ESITI_QUESTIONARI!N211:T211,ESITI_QUESTIONARI!V211:X211,ESITI_QUESTIONARI!Z211:AD211,ESITI_QUESTIONARI!AF211:AH211,ESITI_QUESTIONARI!AJ211:AL211,ESITI_QUESTIONARI!AN211,ESITI_QUESTIONARI!AQ211)))</f>
        <v/>
      </c>
    </row>
    <row r="212" spans="1:8" x14ac:dyDescent="0.3">
      <c r="A212" t="str">
        <f>IF(ESITI_QUESTIONARI!A212="","",TRIM(ESITI_QUESTIONARI!A212))</f>
        <v/>
      </c>
      <c r="B212" t="str">
        <f t="shared" si="4"/>
        <v/>
      </c>
      <c r="C212" t="str">
        <f>IF(ESITI_QUESTIONARI!C212="","",TRIM(ESITI_QUESTIONARI!C212))</f>
        <v/>
      </c>
      <c r="D212" t="str">
        <f>IFERROR(UPPER(TRIM(ESITI_QUESTIONARI!U212)),"")</f>
        <v/>
      </c>
      <c r="E212" t="str">
        <f>IFERROR(UPPER(TRIM(ESITI_QUESTIONARI!Y212)),"")</f>
        <v/>
      </c>
      <c r="F212" t="str">
        <f>IFERROR(UPPER(TRIM(ESITI_QUESTIONARI!AE212)),"")</f>
        <v/>
      </c>
      <c r="G212" t="str">
        <f>IFERROR(UPPER(TRIM(ESITI_QUESTIONARI!AI212)),"")</f>
        <v/>
      </c>
      <c r="H212" s="8" t="str">
        <f>IF(C212="","",IF(ISERROR(AVERAGE(ESITI_QUESTIONARI!N212:T212,ESITI_QUESTIONARI!V212:X212,ESITI_QUESTIONARI!Z212:AD212,ESITI_QUESTIONARI!AF212:AH212,ESITI_QUESTIONARI!AJ212:AL212,ESITI_QUESTIONARI!AN212,ESITI_QUESTIONARI!AQ212)),"NON RISPONDE",AVERAGE(ESITI_QUESTIONARI!N212:T212,ESITI_QUESTIONARI!V212:X212,ESITI_QUESTIONARI!Z212:AD212,ESITI_QUESTIONARI!AF212:AH212,ESITI_QUESTIONARI!AJ212:AL212,ESITI_QUESTIONARI!AN212,ESITI_QUESTIONARI!AQ212)))</f>
        <v/>
      </c>
    </row>
    <row r="213" spans="1:8" x14ac:dyDescent="0.3">
      <c r="A213" t="str">
        <f>IF(ESITI_QUESTIONARI!A213="","",TRIM(ESITI_QUESTIONARI!A213))</f>
        <v/>
      </c>
      <c r="B213" t="str">
        <f t="shared" si="4"/>
        <v/>
      </c>
      <c r="C213" t="str">
        <f>IF(ESITI_QUESTIONARI!C213="","",TRIM(ESITI_QUESTIONARI!C213))</f>
        <v/>
      </c>
      <c r="D213" t="str">
        <f>IFERROR(UPPER(TRIM(ESITI_QUESTIONARI!U213)),"")</f>
        <v/>
      </c>
      <c r="E213" t="str">
        <f>IFERROR(UPPER(TRIM(ESITI_QUESTIONARI!Y213)),"")</f>
        <v/>
      </c>
      <c r="F213" t="str">
        <f>IFERROR(UPPER(TRIM(ESITI_QUESTIONARI!AE213)),"")</f>
        <v/>
      </c>
      <c r="G213" t="str">
        <f>IFERROR(UPPER(TRIM(ESITI_QUESTIONARI!AI213)),"")</f>
        <v/>
      </c>
      <c r="H213" s="8" t="str">
        <f>IF(C213="","",IF(ISERROR(AVERAGE(ESITI_QUESTIONARI!N213:T213,ESITI_QUESTIONARI!V213:X213,ESITI_QUESTIONARI!Z213:AD213,ESITI_QUESTIONARI!AF213:AH213,ESITI_QUESTIONARI!AJ213:AL213,ESITI_QUESTIONARI!AN213,ESITI_QUESTIONARI!AQ213)),"NON RISPONDE",AVERAGE(ESITI_QUESTIONARI!N213:T213,ESITI_QUESTIONARI!V213:X213,ESITI_QUESTIONARI!Z213:AD213,ESITI_QUESTIONARI!AF213:AH213,ESITI_QUESTIONARI!AJ213:AL213,ESITI_QUESTIONARI!AN213,ESITI_QUESTIONARI!AQ213)))</f>
        <v/>
      </c>
    </row>
    <row r="214" spans="1:8" x14ac:dyDescent="0.3">
      <c r="A214" t="str">
        <f>IF(ESITI_QUESTIONARI!A214="","",TRIM(ESITI_QUESTIONARI!A214))</f>
        <v/>
      </c>
      <c r="B214" t="str">
        <f t="shared" si="4"/>
        <v/>
      </c>
      <c r="C214" t="str">
        <f>IF(ESITI_QUESTIONARI!C214="","",TRIM(ESITI_QUESTIONARI!C214))</f>
        <v/>
      </c>
      <c r="D214" t="str">
        <f>IFERROR(UPPER(TRIM(ESITI_QUESTIONARI!U214)),"")</f>
        <v/>
      </c>
      <c r="E214" t="str">
        <f>IFERROR(UPPER(TRIM(ESITI_QUESTIONARI!Y214)),"")</f>
        <v/>
      </c>
      <c r="F214" t="str">
        <f>IFERROR(UPPER(TRIM(ESITI_QUESTIONARI!AE214)),"")</f>
        <v/>
      </c>
      <c r="G214" t="str">
        <f>IFERROR(UPPER(TRIM(ESITI_QUESTIONARI!AI214)),"")</f>
        <v/>
      </c>
      <c r="H214" s="8" t="str">
        <f>IF(C214="","",IF(ISERROR(AVERAGE(ESITI_QUESTIONARI!N214:T214,ESITI_QUESTIONARI!V214:X214,ESITI_QUESTIONARI!Z214:AD214,ESITI_QUESTIONARI!AF214:AH214,ESITI_QUESTIONARI!AJ214:AL214,ESITI_QUESTIONARI!AN214,ESITI_QUESTIONARI!AQ214)),"NON RISPONDE",AVERAGE(ESITI_QUESTIONARI!N214:T214,ESITI_QUESTIONARI!V214:X214,ESITI_QUESTIONARI!Z214:AD214,ESITI_QUESTIONARI!AF214:AH214,ESITI_QUESTIONARI!AJ214:AL214,ESITI_QUESTIONARI!AN214,ESITI_QUESTIONARI!AQ214)))</f>
        <v/>
      </c>
    </row>
    <row r="215" spans="1:8" x14ac:dyDescent="0.3">
      <c r="A215" t="str">
        <f>IF(ESITI_QUESTIONARI!A215="","",TRIM(ESITI_QUESTIONARI!A215))</f>
        <v/>
      </c>
      <c r="B215" t="str">
        <f t="shared" si="4"/>
        <v/>
      </c>
      <c r="C215" t="str">
        <f>IF(ESITI_QUESTIONARI!C215="","",TRIM(ESITI_QUESTIONARI!C215))</f>
        <v/>
      </c>
      <c r="D215" t="str">
        <f>IFERROR(UPPER(TRIM(ESITI_QUESTIONARI!U215)),"")</f>
        <v/>
      </c>
      <c r="E215" t="str">
        <f>IFERROR(UPPER(TRIM(ESITI_QUESTIONARI!Y215)),"")</f>
        <v/>
      </c>
      <c r="F215" t="str">
        <f>IFERROR(UPPER(TRIM(ESITI_QUESTIONARI!AE215)),"")</f>
        <v/>
      </c>
      <c r="G215" t="str">
        <f>IFERROR(UPPER(TRIM(ESITI_QUESTIONARI!AI215)),"")</f>
        <v/>
      </c>
      <c r="H215" s="8" t="str">
        <f>IF(C215="","",IF(ISERROR(AVERAGE(ESITI_QUESTIONARI!N215:T215,ESITI_QUESTIONARI!V215:X215,ESITI_QUESTIONARI!Z215:AD215,ESITI_QUESTIONARI!AF215:AH215,ESITI_QUESTIONARI!AJ215:AL215,ESITI_QUESTIONARI!AN215,ESITI_QUESTIONARI!AQ215)),"NON RISPONDE",AVERAGE(ESITI_QUESTIONARI!N215:T215,ESITI_QUESTIONARI!V215:X215,ESITI_QUESTIONARI!Z215:AD215,ESITI_QUESTIONARI!AF215:AH215,ESITI_QUESTIONARI!AJ215:AL215,ESITI_QUESTIONARI!AN215,ESITI_QUESTIONARI!AQ215)))</f>
        <v/>
      </c>
    </row>
    <row r="216" spans="1:8" x14ac:dyDescent="0.3">
      <c r="A216" t="str">
        <f>IF(ESITI_QUESTIONARI!A216="","",TRIM(ESITI_QUESTIONARI!A216))</f>
        <v/>
      </c>
      <c r="B216" t="str">
        <f t="shared" si="4"/>
        <v/>
      </c>
      <c r="C216" t="str">
        <f>IF(ESITI_QUESTIONARI!C216="","",TRIM(ESITI_QUESTIONARI!C216))</f>
        <v/>
      </c>
      <c r="D216" t="str">
        <f>IFERROR(UPPER(TRIM(ESITI_QUESTIONARI!U216)),"")</f>
        <v/>
      </c>
      <c r="E216" t="str">
        <f>IFERROR(UPPER(TRIM(ESITI_QUESTIONARI!Y216)),"")</f>
        <v/>
      </c>
      <c r="F216" t="str">
        <f>IFERROR(UPPER(TRIM(ESITI_QUESTIONARI!AE216)),"")</f>
        <v/>
      </c>
      <c r="G216" t="str">
        <f>IFERROR(UPPER(TRIM(ESITI_QUESTIONARI!AI216)),"")</f>
        <v/>
      </c>
      <c r="H216" s="8" t="str">
        <f>IF(C216="","",IF(ISERROR(AVERAGE(ESITI_QUESTIONARI!N216:T216,ESITI_QUESTIONARI!V216:X216,ESITI_QUESTIONARI!Z216:AD216,ESITI_QUESTIONARI!AF216:AH216,ESITI_QUESTIONARI!AJ216:AL216,ESITI_QUESTIONARI!AN216,ESITI_QUESTIONARI!AQ216)),"NON RISPONDE",AVERAGE(ESITI_QUESTIONARI!N216:T216,ESITI_QUESTIONARI!V216:X216,ESITI_QUESTIONARI!Z216:AD216,ESITI_QUESTIONARI!AF216:AH216,ESITI_QUESTIONARI!AJ216:AL216,ESITI_QUESTIONARI!AN216,ESITI_QUESTIONARI!AQ216)))</f>
        <v/>
      </c>
    </row>
    <row r="217" spans="1:8" x14ac:dyDescent="0.3">
      <c r="A217" t="str">
        <f>IF(ESITI_QUESTIONARI!A217="","",TRIM(ESITI_QUESTIONARI!A217))</f>
        <v/>
      </c>
      <c r="B217" t="str">
        <f t="shared" si="4"/>
        <v/>
      </c>
      <c r="C217" t="str">
        <f>IF(ESITI_QUESTIONARI!C217="","",TRIM(ESITI_QUESTIONARI!C217))</f>
        <v/>
      </c>
      <c r="D217" t="str">
        <f>IFERROR(UPPER(TRIM(ESITI_QUESTIONARI!U217)),"")</f>
        <v/>
      </c>
      <c r="E217" t="str">
        <f>IFERROR(UPPER(TRIM(ESITI_QUESTIONARI!Y217)),"")</f>
        <v/>
      </c>
      <c r="F217" t="str">
        <f>IFERROR(UPPER(TRIM(ESITI_QUESTIONARI!AE217)),"")</f>
        <v/>
      </c>
      <c r="G217" t="str">
        <f>IFERROR(UPPER(TRIM(ESITI_QUESTIONARI!AI217)),"")</f>
        <v/>
      </c>
      <c r="H217" s="8" t="str">
        <f>IF(C217="","",IF(ISERROR(AVERAGE(ESITI_QUESTIONARI!N217:T217,ESITI_QUESTIONARI!V217:X217,ESITI_QUESTIONARI!Z217:AD217,ESITI_QUESTIONARI!AF217:AH217,ESITI_QUESTIONARI!AJ217:AL217,ESITI_QUESTIONARI!AN217,ESITI_QUESTIONARI!AQ217)),"NON RISPONDE",AVERAGE(ESITI_QUESTIONARI!N217:T217,ESITI_QUESTIONARI!V217:X217,ESITI_QUESTIONARI!Z217:AD217,ESITI_QUESTIONARI!AF217:AH217,ESITI_QUESTIONARI!AJ217:AL217,ESITI_QUESTIONARI!AN217,ESITI_QUESTIONARI!AQ217)))</f>
        <v/>
      </c>
    </row>
    <row r="218" spans="1:8" x14ac:dyDescent="0.3">
      <c r="A218" t="str">
        <f>IF(ESITI_QUESTIONARI!A218="","",TRIM(ESITI_QUESTIONARI!A218))</f>
        <v/>
      </c>
      <c r="B218" t="str">
        <f t="shared" si="4"/>
        <v/>
      </c>
      <c r="C218" t="str">
        <f>IF(ESITI_QUESTIONARI!C218="","",TRIM(ESITI_QUESTIONARI!C218))</f>
        <v/>
      </c>
      <c r="D218" t="str">
        <f>IFERROR(UPPER(TRIM(ESITI_QUESTIONARI!U218)),"")</f>
        <v/>
      </c>
      <c r="E218" t="str">
        <f>IFERROR(UPPER(TRIM(ESITI_QUESTIONARI!Y218)),"")</f>
        <v/>
      </c>
      <c r="F218" t="str">
        <f>IFERROR(UPPER(TRIM(ESITI_QUESTIONARI!AE218)),"")</f>
        <v/>
      </c>
      <c r="G218" t="str">
        <f>IFERROR(UPPER(TRIM(ESITI_QUESTIONARI!AI218)),"")</f>
        <v/>
      </c>
      <c r="H218" s="8" t="str">
        <f>IF(C218="","",IF(ISERROR(AVERAGE(ESITI_QUESTIONARI!N218:T218,ESITI_QUESTIONARI!V218:X218,ESITI_QUESTIONARI!Z218:AD218,ESITI_QUESTIONARI!AF218:AH218,ESITI_QUESTIONARI!AJ218:AL218,ESITI_QUESTIONARI!AN218,ESITI_QUESTIONARI!AQ218)),"NON RISPONDE",AVERAGE(ESITI_QUESTIONARI!N218:T218,ESITI_QUESTIONARI!V218:X218,ESITI_QUESTIONARI!Z218:AD218,ESITI_QUESTIONARI!AF218:AH218,ESITI_QUESTIONARI!AJ218:AL218,ESITI_QUESTIONARI!AN218,ESITI_QUESTIONARI!AQ218)))</f>
        <v/>
      </c>
    </row>
    <row r="219" spans="1:8" x14ac:dyDescent="0.3">
      <c r="A219" t="str">
        <f>IF(ESITI_QUESTIONARI!A219="","",TRIM(ESITI_QUESTIONARI!A219))</f>
        <v/>
      </c>
      <c r="B219" t="str">
        <f t="shared" si="4"/>
        <v/>
      </c>
      <c r="C219" t="str">
        <f>IF(ESITI_QUESTIONARI!C219="","",TRIM(ESITI_QUESTIONARI!C219))</f>
        <v/>
      </c>
      <c r="D219" t="str">
        <f>IFERROR(UPPER(TRIM(ESITI_QUESTIONARI!U219)),"")</f>
        <v/>
      </c>
      <c r="E219" t="str">
        <f>IFERROR(UPPER(TRIM(ESITI_QUESTIONARI!Y219)),"")</f>
        <v/>
      </c>
      <c r="F219" t="str">
        <f>IFERROR(UPPER(TRIM(ESITI_QUESTIONARI!AE219)),"")</f>
        <v/>
      </c>
      <c r="G219" t="str">
        <f>IFERROR(UPPER(TRIM(ESITI_QUESTIONARI!AI219)),"")</f>
        <v/>
      </c>
      <c r="H219" s="8" t="str">
        <f>IF(C219="","",IF(ISERROR(AVERAGE(ESITI_QUESTIONARI!N219:T219,ESITI_QUESTIONARI!V219:X219,ESITI_QUESTIONARI!Z219:AD219,ESITI_QUESTIONARI!AF219:AH219,ESITI_QUESTIONARI!AJ219:AL219,ESITI_QUESTIONARI!AN219,ESITI_QUESTIONARI!AQ219)),"NON RISPONDE",AVERAGE(ESITI_QUESTIONARI!N219:T219,ESITI_QUESTIONARI!V219:X219,ESITI_QUESTIONARI!Z219:AD219,ESITI_QUESTIONARI!AF219:AH219,ESITI_QUESTIONARI!AJ219:AL219,ESITI_QUESTIONARI!AN219,ESITI_QUESTIONARI!AQ219)))</f>
        <v/>
      </c>
    </row>
    <row r="220" spans="1:8" x14ac:dyDescent="0.3">
      <c r="A220" t="str">
        <f>IF(ESITI_QUESTIONARI!A220="","",TRIM(ESITI_QUESTIONARI!A220))</f>
        <v/>
      </c>
      <c r="B220" t="str">
        <f t="shared" si="4"/>
        <v/>
      </c>
      <c r="C220" t="str">
        <f>IF(ESITI_QUESTIONARI!C220="","",TRIM(ESITI_QUESTIONARI!C220))</f>
        <v/>
      </c>
      <c r="D220" t="str">
        <f>IFERROR(UPPER(TRIM(ESITI_QUESTIONARI!U220)),"")</f>
        <v/>
      </c>
      <c r="E220" t="str">
        <f>IFERROR(UPPER(TRIM(ESITI_QUESTIONARI!Y220)),"")</f>
        <v/>
      </c>
      <c r="F220" t="str">
        <f>IFERROR(UPPER(TRIM(ESITI_QUESTIONARI!AE220)),"")</f>
        <v/>
      </c>
      <c r="G220" t="str">
        <f>IFERROR(UPPER(TRIM(ESITI_QUESTIONARI!AI220)),"")</f>
        <v/>
      </c>
      <c r="H220" s="8" t="str">
        <f>IF(C220="","",IF(ISERROR(AVERAGE(ESITI_QUESTIONARI!N220:T220,ESITI_QUESTIONARI!V220:X220,ESITI_QUESTIONARI!Z220:AD220,ESITI_QUESTIONARI!AF220:AH220,ESITI_QUESTIONARI!AJ220:AL220,ESITI_QUESTIONARI!AN220,ESITI_QUESTIONARI!AQ220)),"NON RISPONDE",AVERAGE(ESITI_QUESTIONARI!N220:T220,ESITI_QUESTIONARI!V220:X220,ESITI_QUESTIONARI!Z220:AD220,ESITI_QUESTIONARI!AF220:AH220,ESITI_QUESTIONARI!AJ220:AL220,ESITI_QUESTIONARI!AN220,ESITI_QUESTIONARI!AQ220)))</f>
        <v/>
      </c>
    </row>
    <row r="221" spans="1:8" x14ac:dyDescent="0.3">
      <c r="A221" t="str">
        <f>IF(ESITI_QUESTIONARI!A221="","",TRIM(ESITI_QUESTIONARI!A221))</f>
        <v/>
      </c>
      <c r="B221" t="str">
        <f t="shared" si="4"/>
        <v/>
      </c>
      <c r="C221" t="str">
        <f>IF(ESITI_QUESTIONARI!C221="","",TRIM(ESITI_QUESTIONARI!C221))</f>
        <v/>
      </c>
      <c r="D221" t="str">
        <f>IFERROR(UPPER(TRIM(ESITI_QUESTIONARI!U221)),"")</f>
        <v/>
      </c>
      <c r="E221" t="str">
        <f>IFERROR(UPPER(TRIM(ESITI_QUESTIONARI!Y221)),"")</f>
        <v/>
      </c>
      <c r="F221" t="str">
        <f>IFERROR(UPPER(TRIM(ESITI_QUESTIONARI!AE221)),"")</f>
        <v/>
      </c>
      <c r="G221" t="str">
        <f>IFERROR(UPPER(TRIM(ESITI_QUESTIONARI!AI221)),"")</f>
        <v/>
      </c>
      <c r="H221" s="8" t="str">
        <f>IF(C221="","",IF(ISERROR(AVERAGE(ESITI_QUESTIONARI!N221:T221,ESITI_QUESTIONARI!V221:X221,ESITI_QUESTIONARI!Z221:AD221,ESITI_QUESTIONARI!AF221:AH221,ESITI_QUESTIONARI!AJ221:AL221,ESITI_QUESTIONARI!AN221,ESITI_QUESTIONARI!AQ221)),"NON RISPONDE",AVERAGE(ESITI_QUESTIONARI!N221:T221,ESITI_QUESTIONARI!V221:X221,ESITI_QUESTIONARI!Z221:AD221,ESITI_QUESTIONARI!AF221:AH221,ESITI_QUESTIONARI!AJ221:AL221,ESITI_QUESTIONARI!AN221,ESITI_QUESTIONARI!AQ221)))</f>
        <v/>
      </c>
    </row>
    <row r="222" spans="1:8" x14ac:dyDescent="0.3">
      <c r="A222" t="str">
        <f>IF(ESITI_QUESTIONARI!A222="","",TRIM(ESITI_QUESTIONARI!A222))</f>
        <v/>
      </c>
      <c r="B222" t="str">
        <f t="shared" si="4"/>
        <v/>
      </c>
      <c r="C222" t="str">
        <f>IF(ESITI_QUESTIONARI!C222="","",TRIM(ESITI_QUESTIONARI!C222))</f>
        <v/>
      </c>
      <c r="D222" t="str">
        <f>IFERROR(UPPER(TRIM(ESITI_QUESTIONARI!U222)),"")</f>
        <v/>
      </c>
      <c r="E222" t="str">
        <f>IFERROR(UPPER(TRIM(ESITI_QUESTIONARI!Y222)),"")</f>
        <v/>
      </c>
      <c r="F222" t="str">
        <f>IFERROR(UPPER(TRIM(ESITI_QUESTIONARI!AE222)),"")</f>
        <v/>
      </c>
      <c r="G222" t="str">
        <f>IFERROR(UPPER(TRIM(ESITI_QUESTIONARI!AI222)),"")</f>
        <v/>
      </c>
      <c r="H222" s="8" t="str">
        <f>IF(C222="","",IF(ISERROR(AVERAGE(ESITI_QUESTIONARI!N222:T222,ESITI_QUESTIONARI!V222:X222,ESITI_QUESTIONARI!Z222:AD222,ESITI_QUESTIONARI!AF222:AH222,ESITI_QUESTIONARI!AJ222:AL222,ESITI_QUESTIONARI!AN222,ESITI_QUESTIONARI!AQ222)),"NON RISPONDE",AVERAGE(ESITI_QUESTIONARI!N222:T222,ESITI_QUESTIONARI!V222:X222,ESITI_QUESTIONARI!Z222:AD222,ESITI_QUESTIONARI!AF222:AH222,ESITI_QUESTIONARI!AJ222:AL222,ESITI_QUESTIONARI!AN222,ESITI_QUESTIONARI!AQ222)))</f>
        <v/>
      </c>
    </row>
    <row r="223" spans="1:8" x14ac:dyDescent="0.3">
      <c r="A223" t="str">
        <f>IF(ESITI_QUESTIONARI!A223="","",TRIM(ESITI_QUESTIONARI!A223))</f>
        <v/>
      </c>
      <c r="B223" t="str">
        <f t="shared" si="4"/>
        <v/>
      </c>
      <c r="C223" t="str">
        <f>IF(ESITI_QUESTIONARI!C223="","",TRIM(ESITI_QUESTIONARI!C223))</f>
        <v/>
      </c>
      <c r="D223" t="str">
        <f>IFERROR(UPPER(TRIM(ESITI_QUESTIONARI!U223)),"")</f>
        <v/>
      </c>
      <c r="E223" t="str">
        <f>IFERROR(UPPER(TRIM(ESITI_QUESTIONARI!Y223)),"")</f>
        <v/>
      </c>
      <c r="F223" t="str">
        <f>IFERROR(UPPER(TRIM(ESITI_QUESTIONARI!AE223)),"")</f>
        <v/>
      </c>
      <c r="G223" t="str">
        <f>IFERROR(UPPER(TRIM(ESITI_QUESTIONARI!AI223)),"")</f>
        <v/>
      </c>
      <c r="H223" s="8" t="str">
        <f>IF(C223="","",IF(ISERROR(AVERAGE(ESITI_QUESTIONARI!N223:T223,ESITI_QUESTIONARI!V223:X223,ESITI_QUESTIONARI!Z223:AD223,ESITI_QUESTIONARI!AF223:AH223,ESITI_QUESTIONARI!AJ223:AL223,ESITI_QUESTIONARI!AN223,ESITI_QUESTIONARI!AQ223)),"NON RISPONDE",AVERAGE(ESITI_QUESTIONARI!N223:T223,ESITI_QUESTIONARI!V223:X223,ESITI_QUESTIONARI!Z223:AD223,ESITI_QUESTIONARI!AF223:AH223,ESITI_QUESTIONARI!AJ223:AL223,ESITI_QUESTIONARI!AN223,ESITI_QUESTIONARI!AQ223)))</f>
        <v/>
      </c>
    </row>
    <row r="224" spans="1:8" x14ac:dyDescent="0.3">
      <c r="A224" t="str">
        <f>IF(ESITI_QUESTIONARI!A224="","",TRIM(ESITI_QUESTIONARI!A224))</f>
        <v/>
      </c>
      <c r="B224" t="str">
        <f t="shared" si="4"/>
        <v/>
      </c>
      <c r="C224" t="str">
        <f>IF(ESITI_QUESTIONARI!C224="","",TRIM(ESITI_QUESTIONARI!C224))</f>
        <v/>
      </c>
      <c r="D224" t="str">
        <f>IFERROR(UPPER(TRIM(ESITI_QUESTIONARI!U224)),"")</f>
        <v/>
      </c>
      <c r="E224" t="str">
        <f>IFERROR(UPPER(TRIM(ESITI_QUESTIONARI!Y224)),"")</f>
        <v/>
      </c>
      <c r="F224" t="str">
        <f>IFERROR(UPPER(TRIM(ESITI_QUESTIONARI!AE224)),"")</f>
        <v/>
      </c>
      <c r="G224" t="str">
        <f>IFERROR(UPPER(TRIM(ESITI_QUESTIONARI!AI224)),"")</f>
        <v/>
      </c>
      <c r="H224" s="8" t="str">
        <f>IF(C224="","",IF(ISERROR(AVERAGE(ESITI_QUESTIONARI!N224:T224,ESITI_QUESTIONARI!V224:X224,ESITI_QUESTIONARI!Z224:AD224,ESITI_QUESTIONARI!AF224:AH224,ESITI_QUESTIONARI!AJ224:AL224,ESITI_QUESTIONARI!AN224,ESITI_QUESTIONARI!AQ224)),"NON RISPONDE",AVERAGE(ESITI_QUESTIONARI!N224:T224,ESITI_QUESTIONARI!V224:X224,ESITI_QUESTIONARI!Z224:AD224,ESITI_QUESTIONARI!AF224:AH224,ESITI_QUESTIONARI!AJ224:AL224,ESITI_QUESTIONARI!AN224,ESITI_QUESTIONARI!AQ224)))</f>
        <v/>
      </c>
    </row>
    <row r="225" spans="1:8" x14ac:dyDescent="0.3">
      <c r="A225" t="str">
        <f>IF(ESITI_QUESTIONARI!A225="","",TRIM(ESITI_QUESTIONARI!A225))</f>
        <v/>
      </c>
      <c r="B225" t="str">
        <f t="shared" si="4"/>
        <v/>
      </c>
      <c r="C225" t="str">
        <f>IF(ESITI_QUESTIONARI!C225="","",TRIM(ESITI_QUESTIONARI!C225))</f>
        <v/>
      </c>
      <c r="D225" t="str">
        <f>IFERROR(UPPER(TRIM(ESITI_QUESTIONARI!U225)),"")</f>
        <v/>
      </c>
      <c r="E225" t="str">
        <f>IFERROR(UPPER(TRIM(ESITI_QUESTIONARI!Y225)),"")</f>
        <v/>
      </c>
      <c r="F225" t="str">
        <f>IFERROR(UPPER(TRIM(ESITI_QUESTIONARI!AE225)),"")</f>
        <v/>
      </c>
      <c r="G225" t="str">
        <f>IFERROR(UPPER(TRIM(ESITI_QUESTIONARI!AI225)),"")</f>
        <v/>
      </c>
      <c r="H225" s="8" t="str">
        <f>IF(C225="","",IF(ISERROR(AVERAGE(ESITI_QUESTIONARI!N225:T225,ESITI_QUESTIONARI!V225:X225,ESITI_QUESTIONARI!Z225:AD225,ESITI_QUESTIONARI!AF225:AH225,ESITI_QUESTIONARI!AJ225:AL225,ESITI_QUESTIONARI!AN225,ESITI_QUESTIONARI!AQ225)),"NON RISPONDE",AVERAGE(ESITI_QUESTIONARI!N225:T225,ESITI_QUESTIONARI!V225:X225,ESITI_QUESTIONARI!Z225:AD225,ESITI_QUESTIONARI!AF225:AH225,ESITI_QUESTIONARI!AJ225:AL225,ESITI_QUESTIONARI!AN225,ESITI_QUESTIONARI!AQ225)))</f>
        <v/>
      </c>
    </row>
    <row r="226" spans="1:8" x14ac:dyDescent="0.3">
      <c r="A226" t="str">
        <f>IF(ESITI_QUESTIONARI!A226="","",TRIM(ESITI_QUESTIONARI!A226))</f>
        <v/>
      </c>
      <c r="B226" t="str">
        <f t="shared" si="4"/>
        <v/>
      </c>
      <c r="C226" t="str">
        <f>IF(ESITI_QUESTIONARI!C226="","",TRIM(ESITI_QUESTIONARI!C226))</f>
        <v/>
      </c>
      <c r="D226" t="str">
        <f>IFERROR(UPPER(TRIM(ESITI_QUESTIONARI!U226)),"")</f>
        <v/>
      </c>
      <c r="E226" t="str">
        <f>IFERROR(UPPER(TRIM(ESITI_QUESTIONARI!Y226)),"")</f>
        <v/>
      </c>
      <c r="F226" t="str">
        <f>IFERROR(UPPER(TRIM(ESITI_QUESTIONARI!AE226)),"")</f>
        <v/>
      </c>
      <c r="G226" t="str">
        <f>IFERROR(UPPER(TRIM(ESITI_QUESTIONARI!AI226)),"")</f>
        <v/>
      </c>
      <c r="H226" s="8" t="str">
        <f>IF(C226="","",IF(ISERROR(AVERAGE(ESITI_QUESTIONARI!N226:T226,ESITI_QUESTIONARI!V226:X226,ESITI_QUESTIONARI!Z226:AD226,ESITI_QUESTIONARI!AF226:AH226,ESITI_QUESTIONARI!AJ226:AL226,ESITI_QUESTIONARI!AN226,ESITI_QUESTIONARI!AQ226)),"NON RISPONDE",AVERAGE(ESITI_QUESTIONARI!N226:T226,ESITI_QUESTIONARI!V226:X226,ESITI_QUESTIONARI!Z226:AD226,ESITI_QUESTIONARI!AF226:AH226,ESITI_QUESTIONARI!AJ226:AL226,ESITI_QUESTIONARI!AN226,ESITI_QUESTIONARI!AQ226)))</f>
        <v/>
      </c>
    </row>
    <row r="227" spans="1:8" x14ac:dyDescent="0.3">
      <c r="A227" t="str">
        <f>IF(ESITI_QUESTIONARI!A227="","",TRIM(ESITI_QUESTIONARI!A227))</f>
        <v/>
      </c>
      <c r="B227" t="str">
        <f t="shared" si="4"/>
        <v/>
      </c>
      <c r="C227" t="str">
        <f>IF(ESITI_QUESTIONARI!C227="","",TRIM(ESITI_QUESTIONARI!C227))</f>
        <v/>
      </c>
      <c r="D227" t="str">
        <f>IFERROR(UPPER(TRIM(ESITI_QUESTIONARI!U227)),"")</f>
        <v/>
      </c>
      <c r="E227" t="str">
        <f>IFERROR(UPPER(TRIM(ESITI_QUESTIONARI!Y227)),"")</f>
        <v/>
      </c>
      <c r="F227" t="str">
        <f>IFERROR(UPPER(TRIM(ESITI_QUESTIONARI!AE227)),"")</f>
        <v/>
      </c>
      <c r="G227" t="str">
        <f>IFERROR(UPPER(TRIM(ESITI_QUESTIONARI!AI227)),"")</f>
        <v/>
      </c>
      <c r="H227" s="8" t="str">
        <f>IF(C227="","",IF(ISERROR(AVERAGE(ESITI_QUESTIONARI!N227:T227,ESITI_QUESTIONARI!V227:X227,ESITI_QUESTIONARI!Z227:AD227,ESITI_QUESTIONARI!AF227:AH227,ESITI_QUESTIONARI!AJ227:AL227,ESITI_QUESTIONARI!AN227,ESITI_QUESTIONARI!AQ227)),"NON RISPONDE",AVERAGE(ESITI_QUESTIONARI!N227:T227,ESITI_QUESTIONARI!V227:X227,ESITI_QUESTIONARI!Z227:AD227,ESITI_QUESTIONARI!AF227:AH227,ESITI_QUESTIONARI!AJ227:AL227,ESITI_QUESTIONARI!AN227,ESITI_QUESTIONARI!AQ227)))</f>
        <v/>
      </c>
    </row>
    <row r="228" spans="1:8" x14ac:dyDescent="0.3">
      <c r="A228" t="str">
        <f>IF(ESITI_QUESTIONARI!A228="","",TRIM(ESITI_QUESTIONARI!A228))</f>
        <v/>
      </c>
      <c r="B228" t="str">
        <f t="shared" si="4"/>
        <v/>
      </c>
      <c r="C228" t="str">
        <f>IF(ESITI_QUESTIONARI!C228="","",TRIM(ESITI_QUESTIONARI!C228))</f>
        <v/>
      </c>
      <c r="D228" t="str">
        <f>IFERROR(UPPER(TRIM(ESITI_QUESTIONARI!U228)),"")</f>
        <v/>
      </c>
      <c r="E228" t="str">
        <f>IFERROR(UPPER(TRIM(ESITI_QUESTIONARI!Y228)),"")</f>
        <v/>
      </c>
      <c r="F228" t="str">
        <f>IFERROR(UPPER(TRIM(ESITI_QUESTIONARI!AE228)),"")</f>
        <v/>
      </c>
      <c r="G228" t="str">
        <f>IFERROR(UPPER(TRIM(ESITI_QUESTIONARI!AI228)),"")</f>
        <v/>
      </c>
      <c r="H228" s="8" t="str">
        <f>IF(C228="","",IF(ISERROR(AVERAGE(ESITI_QUESTIONARI!N228:T228,ESITI_QUESTIONARI!V228:X228,ESITI_QUESTIONARI!Z228:AD228,ESITI_QUESTIONARI!AF228:AH228,ESITI_QUESTIONARI!AJ228:AL228,ESITI_QUESTIONARI!AN228,ESITI_QUESTIONARI!AQ228)),"NON RISPONDE",AVERAGE(ESITI_QUESTIONARI!N228:T228,ESITI_QUESTIONARI!V228:X228,ESITI_QUESTIONARI!Z228:AD228,ESITI_QUESTIONARI!AF228:AH228,ESITI_QUESTIONARI!AJ228:AL228,ESITI_QUESTIONARI!AN228,ESITI_QUESTIONARI!AQ228)))</f>
        <v/>
      </c>
    </row>
    <row r="229" spans="1:8" x14ac:dyDescent="0.3">
      <c r="A229" t="str">
        <f>IF(ESITI_QUESTIONARI!A229="","",TRIM(ESITI_QUESTIONARI!A229))</f>
        <v/>
      </c>
      <c r="B229" t="str">
        <f t="shared" si="4"/>
        <v/>
      </c>
      <c r="C229" t="str">
        <f>IF(ESITI_QUESTIONARI!C229="","",TRIM(ESITI_QUESTIONARI!C229))</f>
        <v/>
      </c>
      <c r="D229" t="str">
        <f>IFERROR(UPPER(TRIM(ESITI_QUESTIONARI!U229)),"")</f>
        <v/>
      </c>
      <c r="E229" t="str">
        <f>IFERROR(UPPER(TRIM(ESITI_QUESTIONARI!Y229)),"")</f>
        <v/>
      </c>
      <c r="F229" t="str">
        <f>IFERROR(UPPER(TRIM(ESITI_QUESTIONARI!AE229)),"")</f>
        <v/>
      </c>
      <c r="G229" t="str">
        <f>IFERROR(UPPER(TRIM(ESITI_QUESTIONARI!AI229)),"")</f>
        <v/>
      </c>
      <c r="H229" s="8" t="str">
        <f>IF(C229="","",IF(ISERROR(AVERAGE(ESITI_QUESTIONARI!N229:T229,ESITI_QUESTIONARI!V229:X229,ESITI_QUESTIONARI!Z229:AD229,ESITI_QUESTIONARI!AF229:AH229,ESITI_QUESTIONARI!AJ229:AL229,ESITI_QUESTIONARI!AN229,ESITI_QUESTIONARI!AQ229)),"NON RISPONDE",AVERAGE(ESITI_QUESTIONARI!N229:T229,ESITI_QUESTIONARI!V229:X229,ESITI_QUESTIONARI!Z229:AD229,ESITI_QUESTIONARI!AF229:AH229,ESITI_QUESTIONARI!AJ229:AL229,ESITI_QUESTIONARI!AN229,ESITI_QUESTIONARI!AQ229)))</f>
        <v/>
      </c>
    </row>
    <row r="230" spans="1:8" x14ac:dyDescent="0.3">
      <c r="A230" t="str">
        <f>IF(ESITI_QUESTIONARI!A230="","",TRIM(ESITI_QUESTIONARI!A230))</f>
        <v/>
      </c>
      <c r="B230" t="str">
        <f t="shared" si="4"/>
        <v/>
      </c>
      <c r="C230" t="str">
        <f>IF(ESITI_QUESTIONARI!C230="","",TRIM(ESITI_QUESTIONARI!C230))</f>
        <v/>
      </c>
      <c r="D230" t="str">
        <f>IFERROR(UPPER(TRIM(ESITI_QUESTIONARI!U230)),"")</f>
        <v/>
      </c>
      <c r="E230" t="str">
        <f>IFERROR(UPPER(TRIM(ESITI_QUESTIONARI!Y230)),"")</f>
        <v/>
      </c>
      <c r="F230" t="str">
        <f>IFERROR(UPPER(TRIM(ESITI_QUESTIONARI!AE230)),"")</f>
        <v/>
      </c>
      <c r="G230" t="str">
        <f>IFERROR(UPPER(TRIM(ESITI_QUESTIONARI!AI230)),"")</f>
        <v/>
      </c>
      <c r="H230" s="8" t="str">
        <f>IF(C230="","",IF(ISERROR(AVERAGE(ESITI_QUESTIONARI!N230:T230,ESITI_QUESTIONARI!V230:X230,ESITI_QUESTIONARI!Z230:AD230,ESITI_QUESTIONARI!AF230:AH230,ESITI_QUESTIONARI!AJ230:AL230,ESITI_QUESTIONARI!AN230,ESITI_QUESTIONARI!AQ230)),"NON RISPONDE",AVERAGE(ESITI_QUESTIONARI!N230:T230,ESITI_QUESTIONARI!V230:X230,ESITI_QUESTIONARI!Z230:AD230,ESITI_QUESTIONARI!AF230:AH230,ESITI_QUESTIONARI!AJ230:AL230,ESITI_QUESTIONARI!AN230,ESITI_QUESTIONARI!AQ230)))</f>
        <v/>
      </c>
    </row>
    <row r="231" spans="1:8" x14ac:dyDescent="0.3">
      <c r="A231" t="str">
        <f>IF(ESITI_QUESTIONARI!A231="","",TRIM(ESITI_QUESTIONARI!A231))</f>
        <v/>
      </c>
      <c r="B231" t="str">
        <f t="shared" si="4"/>
        <v/>
      </c>
      <c r="C231" t="str">
        <f>IF(ESITI_QUESTIONARI!C231="","",TRIM(ESITI_QUESTIONARI!C231))</f>
        <v/>
      </c>
      <c r="D231" t="str">
        <f>IFERROR(UPPER(TRIM(ESITI_QUESTIONARI!U231)),"")</f>
        <v/>
      </c>
      <c r="E231" t="str">
        <f>IFERROR(UPPER(TRIM(ESITI_QUESTIONARI!Y231)),"")</f>
        <v/>
      </c>
      <c r="F231" t="str">
        <f>IFERROR(UPPER(TRIM(ESITI_QUESTIONARI!AE231)),"")</f>
        <v/>
      </c>
      <c r="G231" t="str">
        <f>IFERROR(UPPER(TRIM(ESITI_QUESTIONARI!AI231)),"")</f>
        <v/>
      </c>
      <c r="H231" s="8" t="str">
        <f>IF(C231="","",IF(ISERROR(AVERAGE(ESITI_QUESTIONARI!N231:T231,ESITI_QUESTIONARI!V231:X231,ESITI_QUESTIONARI!Z231:AD231,ESITI_QUESTIONARI!AF231:AH231,ESITI_QUESTIONARI!AJ231:AL231,ESITI_QUESTIONARI!AN231,ESITI_QUESTIONARI!AQ231)),"NON RISPONDE",AVERAGE(ESITI_QUESTIONARI!N231:T231,ESITI_QUESTIONARI!V231:X231,ESITI_QUESTIONARI!Z231:AD231,ESITI_QUESTIONARI!AF231:AH231,ESITI_QUESTIONARI!AJ231:AL231,ESITI_QUESTIONARI!AN231,ESITI_QUESTIONARI!AQ231)))</f>
        <v/>
      </c>
    </row>
    <row r="232" spans="1:8" x14ac:dyDescent="0.3">
      <c r="A232" t="str">
        <f>IF(ESITI_QUESTIONARI!A232="","",TRIM(ESITI_QUESTIONARI!A232))</f>
        <v/>
      </c>
      <c r="B232" t="str">
        <f t="shared" si="4"/>
        <v/>
      </c>
      <c r="C232" t="str">
        <f>IF(ESITI_QUESTIONARI!C232="","",TRIM(ESITI_QUESTIONARI!C232))</f>
        <v/>
      </c>
      <c r="D232" t="str">
        <f>IFERROR(UPPER(TRIM(ESITI_QUESTIONARI!U232)),"")</f>
        <v/>
      </c>
      <c r="E232" t="str">
        <f>IFERROR(UPPER(TRIM(ESITI_QUESTIONARI!Y232)),"")</f>
        <v/>
      </c>
      <c r="F232" t="str">
        <f>IFERROR(UPPER(TRIM(ESITI_QUESTIONARI!AE232)),"")</f>
        <v/>
      </c>
      <c r="G232" t="str">
        <f>IFERROR(UPPER(TRIM(ESITI_QUESTIONARI!AI232)),"")</f>
        <v/>
      </c>
      <c r="H232" s="8" t="str">
        <f>IF(C232="","",IF(ISERROR(AVERAGE(ESITI_QUESTIONARI!N232:T232,ESITI_QUESTIONARI!V232:X232,ESITI_QUESTIONARI!Z232:AD232,ESITI_QUESTIONARI!AF232:AH232,ESITI_QUESTIONARI!AJ232:AL232,ESITI_QUESTIONARI!AN232,ESITI_QUESTIONARI!AQ232)),"NON RISPONDE",AVERAGE(ESITI_QUESTIONARI!N232:T232,ESITI_QUESTIONARI!V232:X232,ESITI_QUESTIONARI!Z232:AD232,ESITI_QUESTIONARI!AF232:AH232,ESITI_QUESTIONARI!AJ232:AL232,ESITI_QUESTIONARI!AN232,ESITI_QUESTIONARI!AQ232)))</f>
        <v/>
      </c>
    </row>
    <row r="233" spans="1:8" x14ac:dyDescent="0.3">
      <c r="A233" t="str">
        <f>IF(ESITI_QUESTIONARI!A233="","",TRIM(ESITI_QUESTIONARI!A233))</f>
        <v/>
      </c>
      <c r="B233" t="str">
        <f t="shared" si="4"/>
        <v/>
      </c>
      <c r="C233" t="str">
        <f>IF(ESITI_QUESTIONARI!C233="","",TRIM(ESITI_QUESTIONARI!C233))</f>
        <v/>
      </c>
      <c r="D233" t="str">
        <f>IFERROR(UPPER(TRIM(ESITI_QUESTIONARI!U233)),"")</f>
        <v/>
      </c>
      <c r="E233" t="str">
        <f>IFERROR(UPPER(TRIM(ESITI_QUESTIONARI!Y233)),"")</f>
        <v/>
      </c>
      <c r="F233" t="str">
        <f>IFERROR(UPPER(TRIM(ESITI_QUESTIONARI!AE233)),"")</f>
        <v/>
      </c>
      <c r="G233" t="str">
        <f>IFERROR(UPPER(TRIM(ESITI_QUESTIONARI!AI233)),"")</f>
        <v/>
      </c>
      <c r="H233" s="8" t="str">
        <f>IF(C233="","",IF(ISERROR(AVERAGE(ESITI_QUESTIONARI!N233:T233,ESITI_QUESTIONARI!V233:X233,ESITI_QUESTIONARI!Z233:AD233,ESITI_QUESTIONARI!AF233:AH233,ESITI_QUESTIONARI!AJ233:AL233,ESITI_QUESTIONARI!AN233,ESITI_QUESTIONARI!AQ233)),"NON RISPONDE",AVERAGE(ESITI_QUESTIONARI!N233:T233,ESITI_QUESTIONARI!V233:X233,ESITI_QUESTIONARI!Z233:AD233,ESITI_QUESTIONARI!AF233:AH233,ESITI_QUESTIONARI!AJ233:AL233,ESITI_QUESTIONARI!AN233,ESITI_QUESTIONARI!AQ233)))</f>
        <v/>
      </c>
    </row>
    <row r="234" spans="1:8" x14ac:dyDescent="0.3">
      <c r="A234" t="str">
        <f>IF(ESITI_QUESTIONARI!A234="","",TRIM(ESITI_QUESTIONARI!A234))</f>
        <v/>
      </c>
      <c r="B234" t="str">
        <f t="shared" si="4"/>
        <v/>
      </c>
      <c r="C234" t="str">
        <f>IF(ESITI_QUESTIONARI!C234="","",TRIM(ESITI_QUESTIONARI!C234))</f>
        <v/>
      </c>
      <c r="D234" t="str">
        <f>IFERROR(UPPER(TRIM(ESITI_QUESTIONARI!U234)),"")</f>
        <v/>
      </c>
      <c r="E234" t="str">
        <f>IFERROR(UPPER(TRIM(ESITI_QUESTIONARI!Y234)),"")</f>
        <v/>
      </c>
      <c r="F234" t="str">
        <f>IFERROR(UPPER(TRIM(ESITI_QUESTIONARI!AE234)),"")</f>
        <v/>
      </c>
      <c r="G234" t="str">
        <f>IFERROR(UPPER(TRIM(ESITI_QUESTIONARI!AI234)),"")</f>
        <v/>
      </c>
      <c r="H234" s="8" t="str">
        <f>IF(C234="","",IF(ISERROR(AVERAGE(ESITI_QUESTIONARI!N234:T234,ESITI_QUESTIONARI!V234:X234,ESITI_QUESTIONARI!Z234:AD234,ESITI_QUESTIONARI!AF234:AH234,ESITI_QUESTIONARI!AJ234:AL234,ESITI_QUESTIONARI!AN234,ESITI_QUESTIONARI!AQ234)),"NON RISPONDE",AVERAGE(ESITI_QUESTIONARI!N234:T234,ESITI_QUESTIONARI!V234:X234,ESITI_QUESTIONARI!Z234:AD234,ESITI_QUESTIONARI!AF234:AH234,ESITI_QUESTIONARI!AJ234:AL234,ESITI_QUESTIONARI!AN234,ESITI_QUESTIONARI!AQ234)))</f>
        <v/>
      </c>
    </row>
    <row r="235" spans="1:8" x14ac:dyDescent="0.3">
      <c r="A235" t="str">
        <f>IF(ESITI_QUESTIONARI!A235="","",TRIM(ESITI_QUESTIONARI!A235))</f>
        <v/>
      </c>
      <c r="B235" t="str">
        <f t="shared" si="4"/>
        <v/>
      </c>
      <c r="C235" t="str">
        <f>IF(ESITI_QUESTIONARI!C235="","",TRIM(ESITI_QUESTIONARI!C235))</f>
        <v/>
      </c>
      <c r="D235" t="str">
        <f>IFERROR(UPPER(TRIM(ESITI_QUESTIONARI!U235)),"")</f>
        <v/>
      </c>
      <c r="E235" t="str">
        <f>IFERROR(UPPER(TRIM(ESITI_QUESTIONARI!Y235)),"")</f>
        <v/>
      </c>
      <c r="F235" t="str">
        <f>IFERROR(UPPER(TRIM(ESITI_QUESTIONARI!AE235)),"")</f>
        <v/>
      </c>
      <c r="G235" t="str">
        <f>IFERROR(UPPER(TRIM(ESITI_QUESTIONARI!AI235)),"")</f>
        <v/>
      </c>
      <c r="H235" s="8" t="str">
        <f>IF(C235="","",IF(ISERROR(AVERAGE(ESITI_QUESTIONARI!N235:T235,ESITI_QUESTIONARI!V235:X235,ESITI_QUESTIONARI!Z235:AD235,ESITI_QUESTIONARI!AF235:AH235,ESITI_QUESTIONARI!AJ235:AL235,ESITI_QUESTIONARI!AN235,ESITI_QUESTIONARI!AQ235)),"NON RISPONDE",AVERAGE(ESITI_QUESTIONARI!N235:T235,ESITI_QUESTIONARI!V235:X235,ESITI_QUESTIONARI!Z235:AD235,ESITI_QUESTIONARI!AF235:AH235,ESITI_QUESTIONARI!AJ235:AL235,ESITI_QUESTIONARI!AN235,ESITI_QUESTIONARI!AQ235)))</f>
        <v/>
      </c>
    </row>
    <row r="236" spans="1:8" x14ac:dyDescent="0.3">
      <c r="A236" t="str">
        <f>IF(ESITI_QUESTIONARI!A236="","",TRIM(ESITI_QUESTIONARI!A236))</f>
        <v/>
      </c>
      <c r="B236" t="str">
        <f t="shared" si="4"/>
        <v/>
      </c>
      <c r="C236" t="str">
        <f>IF(ESITI_QUESTIONARI!C236="","",TRIM(ESITI_QUESTIONARI!C236))</f>
        <v/>
      </c>
      <c r="D236" t="str">
        <f>IFERROR(UPPER(TRIM(ESITI_QUESTIONARI!U236)),"")</f>
        <v/>
      </c>
      <c r="E236" t="str">
        <f>IFERROR(UPPER(TRIM(ESITI_QUESTIONARI!Y236)),"")</f>
        <v/>
      </c>
      <c r="F236" t="str">
        <f>IFERROR(UPPER(TRIM(ESITI_QUESTIONARI!AE236)),"")</f>
        <v/>
      </c>
      <c r="G236" t="str">
        <f>IFERROR(UPPER(TRIM(ESITI_QUESTIONARI!AI236)),"")</f>
        <v/>
      </c>
      <c r="H236" s="8" t="str">
        <f>IF(C236="","",IF(ISERROR(AVERAGE(ESITI_QUESTIONARI!N236:T236,ESITI_QUESTIONARI!V236:X236,ESITI_QUESTIONARI!Z236:AD236,ESITI_QUESTIONARI!AF236:AH236,ESITI_QUESTIONARI!AJ236:AL236,ESITI_QUESTIONARI!AN236,ESITI_QUESTIONARI!AQ236)),"NON RISPONDE",AVERAGE(ESITI_QUESTIONARI!N236:T236,ESITI_QUESTIONARI!V236:X236,ESITI_QUESTIONARI!Z236:AD236,ESITI_QUESTIONARI!AF236:AH236,ESITI_QUESTIONARI!AJ236:AL236,ESITI_QUESTIONARI!AN236,ESITI_QUESTIONARI!AQ236)))</f>
        <v/>
      </c>
    </row>
    <row r="237" spans="1:8" x14ac:dyDescent="0.3">
      <c r="A237" t="str">
        <f>IF(ESITI_QUESTIONARI!A237="","",TRIM(ESITI_QUESTIONARI!A237))</f>
        <v/>
      </c>
      <c r="B237" t="str">
        <f t="shared" si="4"/>
        <v/>
      </c>
      <c r="C237" t="str">
        <f>IF(ESITI_QUESTIONARI!C237="","",TRIM(ESITI_QUESTIONARI!C237))</f>
        <v/>
      </c>
      <c r="D237" t="str">
        <f>IFERROR(UPPER(TRIM(ESITI_QUESTIONARI!U237)),"")</f>
        <v/>
      </c>
      <c r="E237" t="str">
        <f>IFERROR(UPPER(TRIM(ESITI_QUESTIONARI!Y237)),"")</f>
        <v/>
      </c>
      <c r="F237" t="str">
        <f>IFERROR(UPPER(TRIM(ESITI_QUESTIONARI!AE237)),"")</f>
        <v/>
      </c>
      <c r="G237" t="str">
        <f>IFERROR(UPPER(TRIM(ESITI_QUESTIONARI!AI237)),"")</f>
        <v/>
      </c>
      <c r="H237" s="8" t="str">
        <f>IF(C237="","",IF(ISERROR(AVERAGE(ESITI_QUESTIONARI!N237:T237,ESITI_QUESTIONARI!V237:X237,ESITI_QUESTIONARI!Z237:AD237,ESITI_QUESTIONARI!AF237:AH237,ESITI_QUESTIONARI!AJ237:AL237,ESITI_QUESTIONARI!AN237,ESITI_QUESTIONARI!AQ237)),"NON RISPONDE",AVERAGE(ESITI_QUESTIONARI!N237:T237,ESITI_QUESTIONARI!V237:X237,ESITI_QUESTIONARI!Z237:AD237,ESITI_QUESTIONARI!AF237:AH237,ESITI_QUESTIONARI!AJ237:AL237,ESITI_QUESTIONARI!AN237,ESITI_QUESTIONARI!AQ237)))</f>
        <v/>
      </c>
    </row>
    <row r="238" spans="1:8" x14ac:dyDescent="0.3">
      <c r="A238" t="str">
        <f>IF(ESITI_QUESTIONARI!A238="","",TRIM(ESITI_QUESTIONARI!A238))</f>
        <v/>
      </c>
      <c r="B238" t="str">
        <f t="shared" si="4"/>
        <v/>
      </c>
      <c r="C238" t="str">
        <f>IF(ESITI_QUESTIONARI!C238="","",TRIM(ESITI_QUESTIONARI!C238))</f>
        <v/>
      </c>
      <c r="D238" t="str">
        <f>IFERROR(UPPER(TRIM(ESITI_QUESTIONARI!U238)),"")</f>
        <v/>
      </c>
      <c r="E238" t="str">
        <f>IFERROR(UPPER(TRIM(ESITI_QUESTIONARI!Y238)),"")</f>
        <v/>
      </c>
      <c r="F238" t="str">
        <f>IFERROR(UPPER(TRIM(ESITI_QUESTIONARI!AE238)),"")</f>
        <v/>
      </c>
      <c r="G238" t="str">
        <f>IFERROR(UPPER(TRIM(ESITI_QUESTIONARI!AI238)),"")</f>
        <v/>
      </c>
      <c r="H238" s="8" t="str">
        <f>IF(C238="","",IF(ISERROR(AVERAGE(ESITI_QUESTIONARI!N238:T238,ESITI_QUESTIONARI!V238:X238,ESITI_QUESTIONARI!Z238:AD238,ESITI_QUESTIONARI!AF238:AH238,ESITI_QUESTIONARI!AJ238:AL238,ESITI_QUESTIONARI!AN238,ESITI_QUESTIONARI!AQ238)),"NON RISPONDE",AVERAGE(ESITI_QUESTIONARI!N238:T238,ESITI_QUESTIONARI!V238:X238,ESITI_QUESTIONARI!Z238:AD238,ESITI_QUESTIONARI!AF238:AH238,ESITI_QUESTIONARI!AJ238:AL238,ESITI_QUESTIONARI!AN238,ESITI_QUESTIONARI!AQ238)))</f>
        <v/>
      </c>
    </row>
    <row r="239" spans="1:8" x14ac:dyDescent="0.3">
      <c r="A239" t="str">
        <f>IF(ESITI_QUESTIONARI!A239="","",TRIM(ESITI_QUESTIONARI!A239))</f>
        <v/>
      </c>
      <c r="B239" t="str">
        <f t="shared" si="4"/>
        <v/>
      </c>
      <c r="C239" t="str">
        <f>IF(ESITI_QUESTIONARI!C239="","",TRIM(ESITI_QUESTIONARI!C239))</f>
        <v/>
      </c>
      <c r="D239" t="str">
        <f>IFERROR(UPPER(TRIM(ESITI_QUESTIONARI!U239)),"")</f>
        <v/>
      </c>
      <c r="E239" t="str">
        <f>IFERROR(UPPER(TRIM(ESITI_QUESTIONARI!Y239)),"")</f>
        <v/>
      </c>
      <c r="F239" t="str">
        <f>IFERROR(UPPER(TRIM(ESITI_QUESTIONARI!AE239)),"")</f>
        <v/>
      </c>
      <c r="G239" t="str">
        <f>IFERROR(UPPER(TRIM(ESITI_QUESTIONARI!AI239)),"")</f>
        <v/>
      </c>
      <c r="H239" s="8" t="str">
        <f>IF(C239="","",IF(ISERROR(AVERAGE(ESITI_QUESTIONARI!N239:T239,ESITI_QUESTIONARI!V239:X239,ESITI_QUESTIONARI!Z239:AD239,ESITI_QUESTIONARI!AF239:AH239,ESITI_QUESTIONARI!AJ239:AL239,ESITI_QUESTIONARI!AN239,ESITI_QUESTIONARI!AQ239)),"NON RISPONDE",AVERAGE(ESITI_QUESTIONARI!N239:T239,ESITI_QUESTIONARI!V239:X239,ESITI_QUESTIONARI!Z239:AD239,ESITI_QUESTIONARI!AF239:AH239,ESITI_QUESTIONARI!AJ239:AL239,ESITI_QUESTIONARI!AN239,ESITI_QUESTIONARI!AQ239)))</f>
        <v/>
      </c>
    </row>
    <row r="240" spans="1:8" x14ac:dyDescent="0.3">
      <c r="A240" t="str">
        <f>IF(ESITI_QUESTIONARI!A240="","",TRIM(ESITI_QUESTIONARI!A240))</f>
        <v/>
      </c>
      <c r="B240" t="str">
        <f t="shared" si="4"/>
        <v/>
      </c>
      <c r="C240" t="str">
        <f>IF(ESITI_QUESTIONARI!C240="","",TRIM(ESITI_QUESTIONARI!C240))</f>
        <v/>
      </c>
      <c r="D240" t="str">
        <f>IFERROR(UPPER(TRIM(ESITI_QUESTIONARI!U240)),"")</f>
        <v/>
      </c>
      <c r="E240" t="str">
        <f>IFERROR(UPPER(TRIM(ESITI_QUESTIONARI!Y240)),"")</f>
        <v/>
      </c>
      <c r="F240" t="str">
        <f>IFERROR(UPPER(TRIM(ESITI_QUESTIONARI!AE240)),"")</f>
        <v/>
      </c>
      <c r="G240" t="str">
        <f>IFERROR(UPPER(TRIM(ESITI_QUESTIONARI!AI240)),"")</f>
        <v/>
      </c>
      <c r="H240" s="8" t="str">
        <f>IF(C240="","",IF(ISERROR(AVERAGE(ESITI_QUESTIONARI!N240:T240,ESITI_QUESTIONARI!V240:X240,ESITI_QUESTIONARI!Z240:AD240,ESITI_QUESTIONARI!AF240:AH240,ESITI_QUESTIONARI!AJ240:AL240,ESITI_QUESTIONARI!AN240,ESITI_QUESTIONARI!AQ240)),"NON RISPONDE",AVERAGE(ESITI_QUESTIONARI!N240:T240,ESITI_QUESTIONARI!V240:X240,ESITI_QUESTIONARI!Z240:AD240,ESITI_QUESTIONARI!AF240:AH240,ESITI_QUESTIONARI!AJ240:AL240,ESITI_QUESTIONARI!AN240,ESITI_QUESTIONARI!AQ240)))</f>
        <v/>
      </c>
    </row>
    <row r="241" spans="1:8" x14ac:dyDescent="0.3">
      <c r="A241" t="str">
        <f>IF(ESITI_QUESTIONARI!A241="","",TRIM(ESITI_QUESTIONARI!A241))</f>
        <v/>
      </c>
      <c r="B241" t="str">
        <f t="shared" si="4"/>
        <v/>
      </c>
      <c r="C241" t="str">
        <f>IF(ESITI_QUESTIONARI!C241="","",TRIM(ESITI_QUESTIONARI!C241))</f>
        <v/>
      </c>
      <c r="D241" t="str">
        <f>IFERROR(UPPER(TRIM(ESITI_QUESTIONARI!U241)),"")</f>
        <v/>
      </c>
      <c r="E241" t="str">
        <f>IFERROR(UPPER(TRIM(ESITI_QUESTIONARI!Y241)),"")</f>
        <v/>
      </c>
      <c r="F241" t="str">
        <f>IFERROR(UPPER(TRIM(ESITI_QUESTIONARI!AE241)),"")</f>
        <v/>
      </c>
      <c r="G241" t="str">
        <f>IFERROR(UPPER(TRIM(ESITI_QUESTIONARI!AI241)),"")</f>
        <v/>
      </c>
      <c r="H241" s="8" t="str">
        <f>IF(C241="","",IF(ISERROR(AVERAGE(ESITI_QUESTIONARI!N241:T241,ESITI_QUESTIONARI!V241:X241,ESITI_QUESTIONARI!Z241:AD241,ESITI_QUESTIONARI!AF241:AH241,ESITI_QUESTIONARI!AJ241:AL241,ESITI_QUESTIONARI!AN241,ESITI_QUESTIONARI!AQ241)),"NON RISPONDE",AVERAGE(ESITI_QUESTIONARI!N241:T241,ESITI_QUESTIONARI!V241:X241,ESITI_QUESTIONARI!Z241:AD241,ESITI_QUESTIONARI!AF241:AH241,ESITI_QUESTIONARI!AJ241:AL241,ESITI_QUESTIONARI!AN241,ESITI_QUESTIONARI!AQ241)))</f>
        <v/>
      </c>
    </row>
    <row r="242" spans="1:8" x14ac:dyDescent="0.3">
      <c r="A242" t="str">
        <f>IF(ESITI_QUESTIONARI!A242="","",TRIM(ESITI_QUESTIONARI!A242))</f>
        <v/>
      </c>
      <c r="B242" t="str">
        <f t="shared" si="4"/>
        <v/>
      </c>
      <c r="C242" t="str">
        <f>IF(ESITI_QUESTIONARI!C242="","",TRIM(ESITI_QUESTIONARI!C242))</f>
        <v/>
      </c>
      <c r="D242" t="str">
        <f>IFERROR(UPPER(TRIM(ESITI_QUESTIONARI!U242)),"")</f>
        <v/>
      </c>
      <c r="E242" t="str">
        <f>IFERROR(UPPER(TRIM(ESITI_QUESTIONARI!Y242)),"")</f>
        <v/>
      </c>
      <c r="F242" t="str">
        <f>IFERROR(UPPER(TRIM(ESITI_QUESTIONARI!AE242)),"")</f>
        <v/>
      </c>
      <c r="G242" t="str">
        <f>IFERROR(UPPER(TRIM(ESITI_QUESTIONARI!AI242)),"")</f>
        <v/>
      </c>
      <c r="H242" s="8" t="str">
        <f>IF(C242="","",IF(ISERROR(AVERAGE(ESITI_QUESTIONARI!N242:T242,ESITI_QUESTIONARI!V242:X242,ESITI_QUESTIONARI!Z242:AD242,ESITI_QUESTIONARI!AF242:AH242,ESITI_QUESTIONARI!AJ242:AL242,ESITI_QUESTIONARI!AN242,ESITI_QUESTIONARI!AQ242)),"NON RISPONDE",AVERAGE(ESITI_QUESTIONARI!N242:T242,ESITI_QUESTIONARI!V242:X242,ESITI_QUESTIONARI!Z242:AD242,ESITI_QUESTIONARI!AF242:AH242,ESITI_QUESTIONARI!AJ242:AL242,ESITI_QUESTIONARI!AN242,ESITI_QUESTIONARI!AQ242)))</f>
        <v/>
      </c>
    </row>
    <row r="243" spans="1:8" x14ac:dyDescent="0.3">
      <c r="A243" t="str">
        <f>IF(ESITI_QUESTIONARI!A243="","",TRIM(ESITI_QUESTIONARI!A243))</f>
        <v/>
      </c>
      <c r="B243" t="str">
        <f t="shared" si="4"/>
        <v/>
      </c>
      <c r="C243" t="str">
        <f>IF(ESITI_QUESTIONARI!C243="","",TRIM(ESITI_QUESTIONARI!C243))</f>
        <v/>
      </c>
      <c r="D243" t="str">
        <f>IFERROR(UPPER(TRIM(ESITI_QUESTIONARI!U243)),"")</f>
        <v/>
      </c>
      <c r="E243" t="str">
        <f>IFERROR(UPPER(TRIM(ESITI_QUESTIONARI!Y243)),"")</f>
        <v/>
      </c>
      <c r="F243" t="str">
        <f>IFERROR(UPPER(TRIM(ESITI_QUESTIONARI!AE243)),"")</f>
        <v/>
      </c>
      <c r="G243" t="str">
        <f>IFERROR(UPPER(TRIM(ESITI_QUESTIONARI!AI243)),"")</f>
        <v/>
      </c>
      <c r="H243" s="8" t="str">
        <f>IF(C243="","",IF(ISERROR(AVERAGE(ESITI_QUESTIONARI!N243:T243,ESITI_QUESTIONARI!V243:X243,ESITI_QUESTIONARI!Z243:AD243,ESITI_QUESTIONARI!AF243:AH243,ESITI_QUESTIONARI!AJ243:AL243,ESITI_QUESTIONARI!AN243,ESITI_QUESTIONARI!AQ243)),"NON RISPONDE",AVERAGE(ESITI_QUESTIONARI!N243:T243,ESITI_QUESTIONARI!V243:X243,ESITI_QUESTIONARI!Z243:AD243,ESITI_QUESTIONARI!AF243:AH243,ESITI_QUESTIONARI!AJ243:AL243,ESITI_QUESTIONARI!AN243,ESITI_QUESTIONARI!AQ243)))</f>
        <v/>
      </c>
    </row>
    <row r="244" spans="1:8" x14ac:dyDescent="0.3">
      <c r="A244" t="str">
        <f>IF(ESITI_QUESTIONARI!A244="","",TRIM(ESITI_QUESTIONARI!A244))</f>
        <v/>
      </c>
      <c r="B244" t="str">
        <f t="shared" si="4"/>
        <v/>
      </c>
      <c r="C244" t="str">
        <f>IF(ESITI_QUESTIONARI!C244="","",TRIM(ESITI_QUESTIONARI!C244))</f>
        <v/>
      </c>
      <c r="D244" t="str">
        <f>IFERROR(UPPER(TRIM(ESITI_QUESTIONARI!U244)),"")</f>
        <v/>
      </c>
      <c r="E244" t="str">
        <f>IFERROR(UPPER(TRIM(ESITI_QUESTIONARI!Y244)),"")</f>
        <v/>
      </c>
      <c r="F244" t="str">
        <f>IFERROR(UPPER(TRIM(ESITI_QUESTIONARI!AE244)),"")</f>
        <v/>
      </c>
      <c r="G244" t="str">
        <f>IFERROR(UPPER(TRIM(ESITI_QUESTIONARI!AI244)),"")</f>
        <v/>
      </c>
      <c r="H244" s="8" t="str">
        <f>IF(C244="","",IF(ISERROR(AVERAGE(ESITI_QUESTIONARI!N244:T244,ESITI_QUESTIONARI!V244:X244,ESITI_QUESTIONARI!Z244:AD244,ESITI_QUESTIONARI!AF244:AH244,ESITI_QUESTIONARI!AJ244:AL244,ESITI_QUESTIONARI!AN244,ESITI_QUESTIONARI!AQ244)),"NON RISPONDE",AVERAGE(ESITI_QUESTIONARI!N244:T244,ESITI_QUESTIONARI!V244:X244,ESITI_QUESTIONARI!Z244:AD244,ESITI_QUESTIONARI!AF244:AH244,ESITI_QUESTIONARI!AJ244:AL244,ESITI_QUESTIONARI!AN244,ESITI_QUESTIONARI!AQ244)))</f>
        <v/>
      </c>
    </row>
    <row r="245" spans="1:8" x14ac:dyDescent="0.3">
      <c r="A245" t="str">
        <f>IF(ESITI_QUESTIONARI!A245="","",TRIM(ESITI_QUESTIONARI!A245))</f>
        <v/>
      </c>
      <c r="B245" t="str">
        <f t="shared" si="4"/>
        <v/>
      </c>
      <c r="C245" t="str">
        <f>IF(ESITI_QUESTIONARI!C245="","",TRIM(ESITI_QUESTIONARI!C245))</f>
        <v/>
      </c>
      <c r="D245" t="str">
        <f>IFERROR(UPPER(TRIM(ESITI_QUESTIONARI!U245)),"")</f>
        <v/>
      </c>
      <c r="E245" t="str">
        <f>IFERROR(UPPER(TRIM(ESITI_QUESTIONARI!Y245)),"")</f>
        <v/>
      </c>
      <c r="F245" t="str">
        <f>IFERROR(UPPER(TRIM(ESITI_QUESTIONARI!AE245)),"")</f>
        <v/>
      </c>
      <c r="G245" t="str">
        <f>IFERROR(UPPER(TRIM(ESITI_QUESTIONARI!AI245)),"")</f>
        <v/>
      </c>
      <c r="H245" s="8" t="str">
        <f>IF(C245="","",IF(ISERROR(AVERAGE(ESITI_QUESTIONARI!N245:T245,ESITI_QUESTIONARI!V245:X245,ESITI_QUESTIONARI!Z245:AD245,ESITI_QUESTIONARI!AF245:AH245,ESITI_QUESTIONARI!AJ245:AL245,ESITI_QUESTIONARI!AN245,ESITI_QUESTIONARI!AQ245)),"NON RISPONDE",AVERAGE(ESITI_QUESTIONARI!N245:T245,ESITI_QUESTIONARI!V245:X245,ESITI_QUESTIONARI!Z245:AD245,ESITI_QUESTIONARI!AF245:AH245,ESITI_QUESTIONARI!AJ245:AL245,ESITI_QUESTIONARI!AN245,ESITI_QUESTIONARI!AQ245)))</f>
        <v/>
      </c>
    </row>
    <row r="246" spans="1:8" x14ac:dyDescent="0.3">
      <c r="A246" t="str">
        <f>IF(ESITI_QUESTIONARI!A246="","",TRIM(ESITI_QUESTIONARI!A246))</f>
        <v/>
      </c>
      <c r="B246" t="str">
        <f t="shared" si="4"/>
        <v/>
      </c>
      <c r="C246" t="str">
        <f>IF(ESITI_QUESTIONARI!C246="","",TRIM(ESITI_QUESTIONARI!C246))</f>
        <v/>
      </c>
      <c r="D246" t="str">
        <f>IFERROR(UPPER(TRIM(ESITI_QUESTIONARI!U246)),"")</f>
        <v/>
      </c>
      <c r="E246" t="str">
        <f>IFERROR(UPPER(TRIM(ESITI_QUESTIONARI!Y246)),"")</f>
        <v/>
      </c>
      <c r="F246" t="str">
        <f>IFERROR(UPPER(TRIM(ESITI_QUESTIONARI!AE246)),"")</f>
        <v/>
      </c>
      <c r="G246" t="str">
        <f>IFERROR(UPPER(TRIM(ESITI_QUESTIONARI!AI246)),"")</f>
        <v/>
      </c>
      <c r="H246" s="8" t="str">
        <f>IF(C246="","",IF(ISERROR(AVERAGE(ESITI_QUESTIONARI!N246:T246,ESITI_QUESTIONARI!V246:X246,ESITI_QUESTIONARI!Z246:AD246,ESITI_QUESTIONARI!AF246:AH246,ESITI_QUESTIONARI!AJ246:AL246,ESITI_QUESTIONARI!AN246,ESITI_QUESTIONARI!AQ246)),"NON RISPONDE",AVERAGE(ESITI_QUESTIONARI!N246:T246,ESITI_QUESTIONARI!V246:X246,ESITI_QUESTIONARI!Z246:AD246,ESITI_QUESTIONARI!AF246:AH246,ESITI_QUESTIONARI!AJ246:AL246,ESITI_QUESTIONARI!AN246,ESITI_QUESTIONARI!AQ246)))</f>
        <v/>
      </c>
    </row>
    <row r="247" spans="1:8" x14ac:dyDescent="0.3">
      <c r="A247" t="str">
        <f>IF(ESITI_QUESTIONARI!A247="","",TRIM(ESITI_QUESTIONARI!A247))</f>
        <v/>
      </c>
      <c r="B247" t="str">
        <f t="shared" si="4"/>
        <v/>
      </c>
      <c r="C247" t="str">
        <f>IF(ESITI_QUESTIONARI!C247="","",TRIM(ESITI_QUESTIONARI!C247))</f>
        <v/>
      </c>
      <c r="D247" t="str">
        <f>IFERROR(UPPER(TRIM(ESITI_QUESTIONARI!U247)),"")</f>
        <v/>
      </c>
      <c r="E247" t="str">
        <f>IFERROR(UPPER(TRIM(ESITI_QUESTIONARI!Y247)),"")</f>
        <v/>
      </c>
      <c r="F247" t="str">
        <f>IFERROR(UPPER(TRIM(ESITI_QUESTIONARI!AE247)),"")</f>
        <v/>
      </c>
      <c r="G247" t="str">
        <f>IFERROR(UPPER(TRIM(ESITI_QUESTIONARI!AI247)),"")</f>
        <v/>
      </c>
      <c r="H247" s="8" t="str">
        <f>IF(C247="","",IF(ISERROR(AVERAGE(ESITI_QUESTIONARI!N247:T247,ESITI_QUESTIONARI!V247:X247,ESITI_QUESTIONARI!Z247:AD247,ESITI_QUESTIONARI!AF247:AH247,ESITI_QUESTIONARI!AJ247:AL247,ESITI_QUESTIONARI!AN247,ESITI_QUESTIONARI!AQ247)),"NON RISPONDE",AVERAGE(ESITI_QUESTIONARI!N247:T247,ESITI_QUESTIONARI!V247:X247,ESITI_QUESTIONARI!Z247:AD247,ESITI_QUESTIONARI!AF247:AH247,ESITI_QUESTIONARI!AJ247:AL247,ESITI_QUESTIONARI!AN247,ESITI_QUESTIONARI!AQ247)))</f>
        <v/>
      </c>
    </row>
    <row r="248" spans="1:8" x14ac:dyDescent="0.3">
      <c r="A248" t="str">
        <f>IF(ESITI_QUESTIONARI!A248="","",TRIM(ESITI_QUESTIONARI!A248))</f>
        <v/>
      </c>
      <c r="B248" t="str">
        <f t="shared" si="4"/>
        <v/>
      </c>
      <c r="C248" t="str">
        <f>IF(ESITI_QUESTIONARI!C248="","",TRIM(ESITI_QUESTIONARI!C248))</f>
        <v/>
      </c>
      <c r="D248" t="str">
        <f>IFERROR(UPPER(TRIM(ESITI_QUESTIONARI!U248)),"")</f>
        <v/>
      </c>
      <c r="E248" t="str">
        <f>IFERROR(UPPER(TRIM(ESITI_QUESTIONARI!Y248)),"")</f>
        <v/>
      </c>
      <c r="F248" t="str">
        <f>IFERROR(UPPER(TRIM(ESITI_QUESTIONARI!AE248)),"")</f>
        <v/>
      </c>
      <c r="G248" t="str">
        <f>IFERROR(UPPER(TRIM(ESITI_QUESTIONARI!AI248)),"")</f>
        <v/>
      </c>
      <c r="H248" s="8" t="str">
        <f>IF(C248="","",IF(ISERROR(AVERAGE(ESITI_QUESTIONARI!N248:T248,ESITI_QUESTIONARI!V248:X248,ESITI_QUESTIONARI!Z248:AD248,ESITI_QUESTIONARI!AF248:AH248,ESITI_QUESTIONARI!AJ248:AL248,ESITI_QUESTIONARI!AN248,ESITI_QUESTIONARI!AQ248)),"NON RISPONDE",AVERAGE(ESITI_QUESTIONARI!N248:T248,ESITI_QUESTIONARI!V248:X248,ESITI_QUESTIONARI!Z248:AD248,ESITI_QUESTIONARI!AF248:AH248,ESITI_QUESTIONARI!AJ248:AL248,ESITI_QUESTIONARI!AN248,ESITI_QUESTIONARI!AQ248)))</f>
        <v/>
      </c>
    </row>
    <row r="249" spans="1:8" x14ac:dyDescent="0.3">
      <c r="A249" t="str">
        <f>IF(ESITI_QUESTIONARI!A249="","",TRIM(ESITI_QUESTIONARI!A249))</f>
        <v/>
      </c>
      <c r="B249" t="str">
        <f t="shared" si="4"/>
        <v/>
      </c>
      <c r="C249" t="str">
        <f>IF(ESITI_QUESTIONARI!C249="","",TRIM(ESITI_QUESTIONARI!C249))</f>
        <v/>
      </c>
      <c r="D249" t="str">
        <f>IFERROR(UPPER(TRIM(ESITI_QUESTIONARI!U249)),"")</f>
        <v/>
      </c>
      <c r="E249" t="str">
        <f>IFERROR(UPPER(TRIM(ESITI_QUESTIONARI!Y249)),"")</f>
        <v/>
      </c>
      <c r="F249" t="str">
        <f>IFERROR(UPPER(TRIM(ESITI_QUESTIONARI!AE249)),"")</f>
        <v/>
      </c>
      <c r="G249" t="str">
        <f>IFERROR(UPPER(TRIM(ESITI_QUESTIONARI!AI249)),"")</f>
        <v/>
      </c>
      <c r="H249" s="8" t="str">
        <f>IF(C249="","",IF(ISERROR(AVERAGE(ESITI_QUESTIONARI!N249:T249,ESITI_QUESTIONARI!V249:X249,ESITI_QUESTIONARI!Z249:AD249,ESITI_QUESTIONARI!AF249:AH249,ESITI_QUESTIONARI!AJ249:AL249,ESITI_QUESTIONARI!AN249,ESITI_QUESTIONARI!AQ249)),"NON RISPONDE",AVERAGE(ESITI_QUESTIONARI!N249:T249,ESITI_QUESTIONARI!V249:X249,ESITI_QUESTIONARI!Z249:AD249,ESITI_QUESTIONARI!AF249:AH249,ESITI_QUESTIONARI!AJ249:AL249,ESITI_QUESTIONARI!AN249,ESITI_QUESTIONARI!AQ249)))</f>
        <v/>
      </c>
    </row>
    <row r="250" spans="1:8" x14ac:dyDescent="0.3">
      <c r="A250" t="str">
        <f>IF(ESITI_QUESTIONARI!A250="","",TRIM(ESITI_QUESTIONARI!A250))</f>
        <v/>
      </c>
      <c r="B250" t="str">
        <f t="shared" si="4"/>
        <v/>
      </c>
      <c r="C250" t="str">
        <f>IF(ESITI_QUESTIONARI!C250="","",TRIM(ESITI_QUESTIONARI!C250))</f>
        <v/>
      </c>
      <c r="D250" t="str">
        <f>IFERROR(UPPER(TRIM(ESITI_QUESTIONARI!U250)),"")</f>
        <v/>
      </c>
      <c r="E250" t="str">
        <f>IFERROR(UPPER(TRIM(ESITI_QUESTIONARI!Y250)),"")</f>
        <v/>
      </c>
      <c r="F250" t="str">
        <f>IFERROR(UPPER(TRIM(ESITI_QUESTIONARI!AE250)),"")</f>
        <v/>
      </c>
      <c r="G250" t="str">
        <f>IFERROR(UPPER(TRIM(ESITI_QUESTIONARI!AI250)),"")</f>
        <v/>
      </c>
      <c r="H250" s="8" t="str">
        <f>IF(C250="","",IF(ISERROR(AVERAGE(ESITI_QUESTIONARI!N250:T250,ESITI_QUESTIONARI!V250:X250,ESITI_QUESTIONARI!Z250:AD250,ESITI_QUESTIONARI!AF250:AH250,ESITI_QUESTIONARI!AJ250:AL250,ESITI_QUESTIONARI!AN250,ESITI_QUESTIONARI!AQ250)),"NON RISPONDE",AVERAGE(ESITI_QUESTIONARI!N250:T250,ESITI_QUESTIONARI!V250:X250,ESITI_QUESTIONARI!Z250:AD250,ESITI_QUESTIONARI!AF250:AH250,ESITI_QUESTIONARI!AJ250:AL250,ESITI_QUESTIONARI!AN250,ESITI_QUESTIONARI!AQ250)))</f>
        <v/>
      </c>
    </row>
    <row r="251" spans="1:8" x14ac:dyDescent="0.3">
      <c r="A251" t="str">
        <f>IF(ESITI_QUESTIONARI!A251="","",TRIM(ESITI_QUESTIONARI!A251))</f>
        <v/>
      </c>
      <c r="B251" t="str">
        <f t="shared" si="4"/>
        <v/>
      </c>
      <c r="C251" t="str">
        <f>IF(ESITI_QUESTIONARI!C251="","",TRIM(ESITI_QUESTIONARI!C251))</f>
        <v/>
      </c>
      <c r="D251" t="str">
        <f>IFERROR(UPPER(TRIM(ESITI_QUESTIONARI!U251)),"")</f>
        <v/>
      </c>
      <c r="E251" t="str">
        <f>IFERROR(UPPER(TRIM(ESITI_QUESTIONARI!Y251)),"")</f>
        <v/>
      </c>
      <c r="F251" t="str">
        <f>IFERROR(UPPER(TRIM(ESITI_QUESTIONARI!AE251)),"")</f>
        <v/>
      </c>
      <c r="G251" t="str">
        <f>IFERROR(UPPER(TRIM(ESITI_QUESTIONARI!AI251)),"")</f>
        <v/>
      </c>
      <c r="H251" s="8" t="str">
        <f>IF(C251="","",IF(ISERROR(AVERAGE(ESITI_QUESTIONARI!N251:T251,ESITI_QUESTIONARI!V251:X251,ESITI_QUESTIONARI!Z251:AD251,ESITI_QUESTIONARI!AF251:AH251,ESITI_QUESTIONARI!AJ251:AL251,ESITI_QUESTIONARI!AN251,ESITI_QUESTIONARI!AQ251)),"NON RISPONDE",AVERAGE(ESITI_QUESTIONARI!N251:T251,ESITI_QUESTIONARI!V251:X251,ESITI_QUESTIONARI!Z251:AD251,ESITI_QUESTIONARI!AF251:AH251,ESITI_QUESTIONARI!AJ251:AL251,ESITI_QUESTIONARI!AN251,ESITI_QUESTIONARI!AQ251)))</f>
        <v/>
      </c>
    </row>
    <row r="252" spans="1:8" x14ac:dyDescent="0.3">
      <c r="A252" t="str">
        <f>IF(ESITI_QUESTIONARI!A252="","",TRIM(ESITI_QUESTIONARI!A252))</f>
        <v/>
      </c>
      <c r="B252" t="str">
        <f t="shared" si="4"/>
        <v/>
      </c>
      <c r="C252" t="str">
        <f>IF(ESITI_QUESTIONARI!C252="","",TRIM(ESITI_QUESTIONARI!C252))</f>
        <v/>
      </c>
      <c r="D252" t="str">
        <f>IFERROR(UPPER(TRIM(ESITI_QUESTIONARI!U252)),"")</f>
        <v/>
      </c>
      <c r="E252" t="str">
        <f>IFERROR(UPPER(TRIM(ESITI_QUESTIONARI!Y252)),"")</f>
        <v/>
      </c>
      <c r="F252" t="str">
        <f>IFERROR(UPPER(TRIM(ESITI_QUESTIONARI!AE252)),"")</f>
        <v/>
      </c>
      <c r="G252" t="str">
        <f>IFERROR(UPPER(TRIM(ESITI_QUESTIONARI!AI252)),"")</f>
        <v/>
      </c>
      <c r="H252" s="8" t="str">
        <f>IF(C252="","",IF(ISERROR(AVERAGE(ESITI_QUESTIONARI!N252:T252,ESITI_QUESTIONARI!V252:X252,ESITI_QUESTIONARI!Z252:AD252,ESITI_QUESTIONARI!AF252:AH252,ESITI_QUESTIONARI!AJ252:AL252,ESITI_QUESTIONARI!AN252,ESITI_QUESTIONARI!AQ252)),"NON RISPONDE",AVERAGE(ESITI_QUESTIONARI!N252:T252,ESITI_QUESTIONARI!V252:X252,ESITI_QUESTIONARI!Z252:AD252,ESITI_QUESTIONARI!AF252:AH252,ESITI_QUESTIONARI!AJ252:AL252,ESITI_QUESTIONARI!AN252,ESITI_QUESTIONARI!AQ252)))</f>
        <v/>
      </c>
    </row>
    <row r="253" spans="1:8" x14ac:dyDescent="0.3">
      <c r="A253" t="str">
        <f>IF(ESITI_QUESTIONARI!A253="","",TRIM(ESITI_QUESTIONARI!A253))</f>
        <v/>
      </c>
      <c r="B253" t="str">
        <f t="shared" si="4"/>
        <v/>
      </c>
      <c r="C253" t="str">
        <f>IF(ESITI_QUESTIONARI!C253="","",TRIM(ESITI_QUESTIONARI!C253))</f>
        <v/>
      </c>
      <c r="D253" t="str">
        <f>IFERROR(UPPER(TRIM(ESITI_QUESTIONARI!U253)),"")</f>
        <v/>
      </c>
      <c r="E253" t="str">
        <f>IFERROR(UPPER(TRIM(ESITI_QUESTIONARI!Y253)),"")</f>
        <v/>
      </c>
      <c r="F253" t="str">
        <f>IFERROR(UPPER(TRIM(ESITI_QUESTIONARI!AE253)),"")</f>
        <v/>
      </c>
      <c r="G253" t="str">
        <f>IFERROR(UPPER(TRIM(ESITI_QUESTIONARI!AI253)),"")</f>
        <v/>
      </c>
      <c r="H253" s="8" t="str">
        <f>IF(C253="","",IF(ISERROR(AVERAGE(ESITI_QUESTIONARI!N253:T253,ESITI_QUESTIONARI!V253:X253,ESITI_QUESTIONARI!Z253:AD253,ESITI_QUESTIONARI!AF253:AH253,ESITI_QUESTIONARI!AJ253:AL253,ESITI_QUESTIONARI!AN253,ESITI_QUESTIONARI!AQ253)),"NON RISPONDE",AVERAGE(ESITI_QUESTIONARI!N253:T253,ESITI_QUESTIONARI!V253:X253,ESITI_QUESTIONARI!Z253:AD253,ESITI_QUESTIONARI!AF253:AH253,ESITI_QUESTIONARI!AJ253:AL253,ESITI_QUESTIONARI!AN253,ESITI_QUESTIONARI!AQ253)))</f>
        <v/>
      </c>
    </row>
    <row r="254" spans="1:8" x14ac:dyDescent="0.3">
      <c r="A254" t="str">
        <f>IF(ESITI_QUESTIONARI!A254="","",TRIM(ESITI_QUESTIONARI!A254))</f>
        <v/>
      </c>
      <c r="B254" t="str">
        <f t="shared" si="4"/>
        <v/>
      </c>
      <c r="C254" t="str">
        <f>IF(ESITI_QUESTIONARI!C254="","",TRIM(ESITI_QUESTIONARI!C254))</f>
        <v/>
      </c>
      <c r="D254" t="str">
        <f>IFERROR(UPPER(TRIM(ESITI_QUESTIONARI!U254)),"")</f>
        <v/>
      </c>
      <c r="E254" t="str">
        <f>IFERROR(UPPER(TRIM(ESITI_QUESTIONARI!Y254)),"")</f>
        <v/>
      </c>
      <c r="F254" t="str">
        <f>IFERROR(UPPER(TRIM(ESITI_QUESTIONARI!AE254)),"")</f>
        <v/>
      </c>
      <c r="G254" t="str">
        <f>IFERROR(UPPER(TRIM(ESITI_QUESTIONARI!AI254)),"")</f>
        <v/>
      </c>
      <c r="H254" s="8" t="str">
        <f>IF(C254="","",IF(ISERROR(AVERAGE(ESITI_QUESTIONARI!N254:T254,ESITI_QUESTIONARI!V254:X254,ESITI_QUESTIONARI!Z254:AD254,ESITI_QUESTIONARI!AF254:AH254,ESITI_QUESTIONARI!AJ254:AL254,ESITI_QUESTIONARI!AN254,ESITI_QUESTIONARI!AQ254)),"NON RISPONDE",AVERAGE(ESITI_QUESTIONARI!N254:T254,ESITI_QUESTIONARI!V254:X254,ESITI_QUESTIONARI!Z254:AD254,ESITI_QUESTIONARI!AF254:AH254,ESITI_QUESTIONARI!AJ254:AL254,ESITI_QUESTIONARI!AN254,ESITI_QUESTIONARI!AQ254)))</f>
        <v/>
      </c>
    </row>
    <row r="255" spans="1:8" x14ac:dyDescent="0.3">
      <c r="A255" t="str">
        <f>IF(ESITI_QUESTIONARI!A255="","",TRIM(ESITI_QUESTIONARI!A255))</f>
        <v/>
      </c>
      <c r="B255" t="str">
        <f t="shared" si="4"/>
        <v/>
      </c>
      <c r="C255" t="str">
        <f>IF(ESITI_QUESTIONARI!C255="","",TRIM(ESITI_QUESTIONARI!C255))</f>
        <v/>
      </c>
      <c r="D255" t="str">
        <f>IFERROR(UPPER(TRIM(ESITI_QUESTIONARI!U255)),"")</f>
        <v/>
      </c>
      <c r="E255" t="str">
        <f>IFERROR(UPPER(TRIM(ESITI_QUESTIONARI!Y255)),"")</f>
        <v/>
      </c>
      <c r="F255" t="str">
        <f>IFERROR(UPPER(TRIM(ESITI_QUESTIONARI!AE255)),"")</f>
        <v/>
      </c>
      <c r="G255" t="str">
        <f>IFERROR(UPPER(TRIM(ESITI_QUESTIONARI!AI255)),"")</f>
        <v/>
      </c>
      <c r="H255" s="8" t="str">
        <f>IF(C255="","",IF(ISERROR(AVERAGE(ESITI_QUESTIONARI!N255:T255,ESITI_QUESTIONARI!V255:X255,ESITI_QUESTIONARI!Z255:AD255,ESITI_QUESTIONARI!AF255:AH255,ESITI_QUESTIONARI!AJ255:AL255,ESITI_QUESTIONARI!AN255,ESITI_QUESTIONARI!AQ255)),"NON RISPONDE",AVERAGE(ESITI_QUESTIONARI!N255:T255,ESITI_QUESTIONARI!V255:X255,ESITI_QUESTIONARI!Z255:AD255,ESITI_QUESTIONARI!AF255:AH255,ESITI_QUESTIONARI!AJ255:AL255,ESITI_QUESTIONARI!AN255,ESITI_QUESTIONARI!AQ255)))</f>
        <v/>
      </c>
    </row>
    <row r="256" spans="1:8" x14ac:dyDescent="0.3">
      <c r="A256" t="str">
        <f>IF(ESITI_QUESTIONARI!A256="","",TRIM(ESITI_QUESTIONARI!A256))</f>
        <v/>
      </c>
      <c r="B256" t="str">
        <f t="shared" si="4"/>
        <v/>
      </c>
      <c r="C256" t="str">
        <f>IF(ESITI_QUESTIONARI!C256="","",TRIM(ESITI_QUESTIONARI!C256))</f>
        <v/>
      </c>
      <c r="D256" t="str">
        <f>IFERROR(UPPER(TRIM(ESITI_QUESTIONARI!U256)),"")</f>
        <v/>
      </c>
      <c r="E256" t="str">
        <f>IFERROR(UPPER(TRIM(ESITI_QUESTIONARI!Y256)),"")</f>
        <v/>
      </c>
      <c r="F256" t="str">
        <f>IFERROR(UPPER(TRIM(ESITI_QUESTIONARI!AE256)),"")</f>
        <v/>
      </c>
      <c r="G256" t="str">
        <f>IFERROR(UPPER(TRIM(ESITI_QUESTIONARI!AI256)),"")</f>
        <v/>
      </c>
      <c r="H256" s="8" t="str">
        <f>IF(C256="","",IF(ISERROR(AVERAGE(ESITI_QUESTIONARI!N256:T256,ESITI_QUESTIONARI!V256:X256,ESITI_QUESTIONARI!Z256:AD256,ESITI_QUESTIONARI!AF256:AH256,ESITI_QUESTIONARI!AJ256:AL256,ESITI_QUESTIONARI!AN256,ESITI_QUESTIONARI!AQ256)),"NON RISPONDE",AVERAGE(ESITI_QUESTIONARI!N256:T256,ESITI_QUESTIONARI!V256:X256,ESITI_QUESTIONARI!Z256:AD256,ESITI_QUESTIONARI!AF256:AH256,ESITI_QUESTIONARI!AJ256:AL256,ESITI_QUESTIONARI!AN256,ESITI_QUESTIONARI!AQ256)))</f>
        <v/>
      </c>
    </row>
    <row r="257" spans="1:8" x14ac:dyDescent="0.3">
      <c r="A257" t="str">
        <f>IF(ESITI_QUESTIONARI!A257="","",TRIM(ESITI_QUESTIONARI!A257))</f>
        <v/>
      </c>
      <c r="B257" t="str">
        <f t="shared" si="4"/>
        <v/>
      </c>
      <c r="C257" t="str">
        <f>IF(ESITI_QUESTIONARI!C257="","",TRIM(ESITI_QUESTIONARI!C257))</f>
        <v/>
      </c>
      <c r="D257" t="str">
        <f>IFERROR(UPPER(TRIM(ESITI_QUESTIONARI!U257)),"")</f>
        <v/>
      </c>
      <c r="E257" t="str">
        <f>IFERROR(UPPER(TRIM(ESITI_QUESTIONARI!Y257)),"")</f>
        <v/>
      </c>
      <c r="F257" t="str">
        <f>IFERROR(UPPER(TRIM(ESITI_QUESTIONARI!AE257)),"")</f>
        <v/>
      </c>
      <c r="G257" t="str">
        <f>IFERROR(UPPER(TRIM(ESITI_QUESTIONARI!AI257)),"")</f>
        <v/>
      </c>
      <c r="H257" s="8" t="str">
        <f>IF(C257="","",IF(ISERROR(AVERAGE(ESITI_QUESTIONARI!N257:T257,ESITI_QUESTIONARI!V257:X257,ESITI_QUESTIONARI!Z257:AD257,ESITI_QUESTIONARI!AF257:AH257,ESITI_QUESTIONARI!AJ257:AL257,ESITI_QUESTIONARI!AN257,ESITI_QUESTIONARI!AQ257)),"NON RISPONDE",AVERAGE(ESITI_QUESTIONARI!N257:T257,ESITI_QUESTIONARI!V257:X257,ESITI_QUESTIONARI!Z257:AD257,ESITI_QUESTIONARI!AF257:AH257,ESITI_QUESTIONARI!AJ257:AL257,ESITI_QUESTIONARI!AN257,ESITI_QUESTIONARI!AQ257)))</f>
        <v/>
      </c>
    </row>
    <row r="258" spans="1:8" x14ac:dyDescent="0.3">
      <c r="A258" t="str">
        <f>IF(ESITI_QUESTIONARI!A258="","",TRIM(ESITI_QUESTIONARI!A258))</f>
        <v/>
      </c>
      <c r="B258" t="str">
        <f t="shared" si="4"/>
        <v/>
      </c>
      <c r="C258" t="str">
        <f>IF(ESITI_QUESTIONARI!C258="","",TRIM(ESITI_QUESTIONARI!C258))</f>
        <v/>
      </c>
      <c r="D258" t="str">
        <f>IFERROR(UPPER(TRIM(ESITI_QUESTIONARI!U258)),"")</f>
        <v/>
      </c>
      <c r="E258" t="str">
        <f>IFERROR(UPPER(TRIM(ESITI_QUESTIONARI!Y258)),"")</f>
        <v/>
      </c>
      <c r="F258" t="str">
        <f>IFERROR(UPPER(TRIM(ESITI_QUESTIONARI!AE258)),"")</f>
        <v/>
      </c>
      <c r="G258" t="str">
        <f>IFERROR(UPPER(TRIM(ESITI_QUESTIONARI!AI258)),"")</f>
        <v/>
      </c>
      <c r="H258" s="8" t="str">
        <f>IF(C258="","",IF(ISERROR(AVERAGE(ESITI_QUESTIONARI!N258:T258,ESITI_QUESTIONARI!V258:X258,ESITI_QUESTIONARI!Z258:AD258,ESITI_QUESTIONARI!AF258:AH258,ESITI_QUESTIONARI!AJ258:AL258,ESITI_QUESTIONARI!AN258,ESITI_QUESTIONARI!AQ258)),"NON RISPONDE",AVERAGE(ESITI_QUESTIONARI!N258:T258,ESITI_QUESTIONARI!V258:X258,ESITI_QUESTIONARI!Z258:AD258,ESITI_QUESTIONARI!AF258:AH258,ESITI_QUESTIONARI!AJ258:AL258,ESITI_QUESTIONARI!AN258,ESITI_QUESTIONARI!AQ258)))</f>
        <v/>
      </c>
    </row>
    <row r="259" spans="1:8" x14ac:dyDescent="0.3">
      <c r="A259" t="str">
        <f>IF(ESITI_QUESTIONARI!A259="","",TRIM(ESITI_QUESTIONARI!A259))</f>
        <v/>
      </c>
      <c r="B259" t="str">
        <f t="shared" ref="B259:B322" si="5">IF(C259="","",C259)</f>
        <v/>
      </c>
      <c r="C259" t="str">
        <f>IF(ESITI_QUESTIONARI!C259="","",TRIM(ESITI_QUESTIONARI!C259))</f>
        <v/>
      </c>
      <c r="D259" t="str">
        <f>IFERROR(UPPER(TRIM(ESITI_QUESTIONARI!U259)),"")</f>
        <v/>
      </c>
      <c r="E259" t="str">
        <f>IFERROR(UPPER(TRIM(ESITI_QUESTIONARI!Y259)),"")</f>
        <v/>
      </c>
      <c r="F259" t="str">
        <f>IFERROR(UPPER(TRIM(ESITI_QUESTIONARI!AE259)),"")</f>
        <v/>
      </c>
      <c r="G259" t="str">
        <f>IFERROR(UPPER(TRIM(ESITI_QUESTIONARI!AI259)),"")</f>
        <v/>
      </c>
      <c r="H259" s="8" t="str">
        <f>IF(C259="","",IF(ISERROR(AVERAGE(ESITI_QUESTIONARI!N259:T259,ESITI_QUESTIONARI!V259:X259,ESITI_QUESTIONARI!Z259:AD259,ESITI_QUESTIONARI!AF259:AH259,ESITI_QUESTIONARI!AJ259:AL259,ESITI_QUESTIONARI!AN259,ESITI_QUESTIONARI!AQ259)),"NON RISPONDE",AVERAGE(ESITI_QUESTIONARI!N259:T259,ESITI_QUESTIONARI!V259:X259,ESITI_QUESTIONARI!Z259:AD259,ESITI_QUESTIONARI!AF259:AH259,ESITI_QUESTIONARI!AJ259:AL259,ESITI_QUESTIONARI!AN259,ESITI_QUESTIONARI!AQ259)))</f>
        <v/>
      </c>
    </row>
    <row r="260" spans="1:8" x14ac:dyDescent="0.3">
      <c r="A260" t="str">
        <f>IF(ESITI_QUESTIONARI!A260="","",TRIM(ESITI_QUESTIONARI!A260))</f>
        <v/>
      </c>
      <c r="B260" t="str">
        <f t="shared" si="5"/>
        <v/>
      </c>
      <c r="C260" t="str">
        <f>IF(ESITI_QUESTIONARI!C260="","",TRIM(ESITI_QUESTIONARI!C260))</f>
        <v/>
      </c>
      <c r="D260" t="str">
        <f>IFERROR(UPPER(TRIM(ESITI_QUESTIONARI!U260)),"")</f>
        <v/>
      </c>
      <c r="E260" t="str">
        <f>IFERROR(UPPER(TRIM(ESITI_QUESTIONARI!Y260)),"")</f>
        <v/>
      </c>
      <c r="F260" t="str">
        <f>IFERROR(UPPER(TRIM(ESITI_QUESTIONARI!AE260)),"")</f>
        <v/>
      </c>
      <c r="G260" t="str">
        <f>IFERROR(UPPER(TRIM(ESITI_QUESTIONARI!AI260)),"")</f>
        <v/>
      </c>
      <c r="H260" s="8" t="str">
        <f>IF(C260="","",IF(ISERROR(AVERAGE(ESITI_QUESTIONARI!N260:T260,ESITI_QUESTIONARI!V260:X260,ESITI_QUESTIONARI!Z260:AD260,ESITI_QUESTIONARI!AF260:AH260,ESITI_QUESTIONARI!AJ260:AL260,ESITI_QUESTIONARI!AN260,ESITI_QUESTIONARI!AQ260)),"NON RISPONDE",AVERAGE(ESITI_QUESTIONARI!N260:T260,ESITI_QUESTIONARI!V260:X260,ESITI_QUESTIONARI!Z260:AD260,ESITI_QUESTIONARI!AF260:AH260,ESITI_QUESTIONARI!AJ260:AL260,ESITI_QUESTIONARI!AN260,ESITI_QUESTIONARI!AQ260)))</f>
        <v/>
      </c>
    </row>
    <row r="261" spans="1:8" x14ac:dyDescent="0.3">
      <c r="A261" t="str">
        <f>IF(ESITI_QUESTIONARI!A261="","",TRIM(ESITI_QUESTIONARI!A261))</f>
        <v/>
      </c>
      <c r="B261" t="str">
        <f t="shared" si="5"/>
        <v/>
      </c>
      <c r="C261" t="str">
        <f>IF(ESITI_QUESTIONARI!C261="","",TRIM(ESITI_QUESTIONARI!C261))</f>
        <v/>
      </c>
      <c r="D261" t="str">
        <f>IFERROR(UPPER(TRIM(ESITI_QUESTIONARI!U261)),"")</f>
        <v/>
      </c>
      <c r="E261" t="str">
        <f>IFERROR(UPPER(TRIM(ESITI_QUESTIONARI!Y261)),"")</f>
        <v/>
      </c>
      <c r="F261" t="str">
        <f>IFERROR(UPPER(TRIM(ESITI_QUESTIONARI!AE261)),"")</f>
        <v/>
      </c>
      <c r="G261" t="str">
        <f>IFERROR(UPPER(TRIM(ESITI_QUESTIONARI!AI261)),"")</f>
        <v/>
      </c>
      <c r="H261" s="8" t="str">
        <f>IF(C261="","",IF(ISERROR(AVERAGE(ESITI_QUESTIONARI!N261:T261,ESITI_QUESTIONARI!V261:X261,ESITI_QUESTIONARI!Z261:AD261,ESITI_QUESTIONARI!AF261:AH261,ESITI_QUESTIONARI!AJ261:AL261,ESITI_QUESTIONARI!AN261,ESITI_QUESTIONARI!AQ261)),"NON RISPONDE",AVERAGE(ESITI_QUESTIONARI!N261:T261,ESITI_QUESTIONARI!V261:X261,ESITI_QUESTIONARI!Z261:AD261,ESITI_QUESTIONARI!AF261:AH261,ESITI_QUESTIONARI!AJ261:AL261,ESITI_QUESTIONARI!AN261,ESITI_QUESTIONARI!AQ261)))</f>
        <v/>
      </c>
    </row>
    <row r="262" spans="1:8" x14ac:dyDescent="0.3">
      <c r="A262" t="str">
        <f>IF(ESITI_QUESTIONARI!A262="","",TRIM(ESITI_QUESTIONARI!A262))</f>
        <v/>
      </c>
      <c r="B262" t="str">
        <f t="shared" si="5"/>
        <v/>
      </c>
      <c r="C262" t="str">
        <f>IF(ESITI_QUESTIONARI!C262="","",TRIM(ESITI_QUESTIONARI!C262))</f>
        <v/>
      </c>
      <c r="D262" t="str">
        <f>IFERROR(UPPER(TRIM(ESITI_QUESTIONARI!U262)),"")</f>
        <v/>
      </c>
      <c r="E262" t="str">
        <f>IFERROR(UPPER(TRIM(ESITI_QUESTIONARI!Y262)),"")</f>
        <v/>
      </c>
      <c r="F262" t="str">
        <f>IFERROR(UPPER(TRIM(ESITI_QUESTIONARI!AE262)),"")</f>
        <v/>
      </c>
      <c r="G262" t="str">
        <f>IFERROR(UPPER(TRIM(ESITI_QUESTIONARI!AI262)),"")</f>
        <v/>
      </c>
      <c r="H262" s="8" t="str">
        <f>IF(C262="","",IF(ISERROR(AVERAGE(ESITI_QUESTIONARI!N262:T262,ESITI_QUESTIONARI!V262:X262,ESITI_QUESTIONARI!Z262:AD262,ESITI_QUESTIONARI!AF262:AH262,ESITI_QUESTIONARI!AJ262:AL262,ESITI_QUESTIONARI!AN262,ESITI_QUESTIONARI!AQ262)),"NON RISPONDE",AVERAGE(ESITI_QUESTIONARI!N262:T262,ESITI_QUESTIONARI!V262:X262,ESITI_QUESTIONARI!Z262:AD262,ESITI_QUESTIONARI!AF262:AH262,ESITI_QUESTIONARI!AJ262:AL262,ESITI_QUESTIONARI!AN262,ESITI_QUESTIONARI!AQ262)))</f>
        <v/>
      </c>
    </row>
    <row r="263" spans="1:8" x14ac:dyDescent="0.3">
      <c r="A263" t="str">
        <f>IF(ESITI_QUESTIONARI!A263="","",TRIM(ESITI_QUESTIONARI!A263))</f>
        <v/>
      </c>
      <c r="B263" t="str">
        <f t="shared" si="5"/>
        <v/>
      </c>
      <c r="C263" t="str">
        <f>IF(ESITI_QUESTIONARI!C263="","",TRIM(ESITI_QUESTIONARI!C263))</f>
        <v/>
      </c>
      <c r="D263" t="str">
        <f>IFERROR(UPPER(TRIM(ESITI_QUESTIONARI!U263)),"")</f>
        <v/>
      </c>
      <c r="E263" t="str">
        <f>IFERROR(UPPER(TRIM(ESITI_QUESTIONARI!Y263)),"")</f>
        <v/>
      </c>
      <c r="F263" t="str">
        <f>IFERROR(UPPER(TRIM(ESITI_QUESTIONARI!AE263)),"")</f>
        <v/>
      </c>
      <c r="G263" t="str">
        <f>IFERROR(UPPER(TRIM(ESITI_QUESTIONARI!AI263)),"")</f>
        <v/>
      </c>
      <c r="H263" s="8" t="str">
        <f>IF(C263="","",IF(ISERROR(AVERAGE(ESITI_QUESTIONARI!N263:T263,ESITI_QUESTIONARI!V263:X263,ESITI_QUESTIONARI!Z263:AD263,ESITI_QUESTIONARI!AF263:AH263,ESITI_QUESTIONARI!AJ263:AL263,ESITI_QUESTIONARI!AN263,ESITI_QUESTIONARI!AQ263)),"NON RISPONDE",AVERAGE(ESITI_QUESTIONARI!N263:T263,ESITI_QUESTIONARI!V263:X263,ESITI_QUESTIONARI!Z263:AD263,ESITI_QUESTIONARI!AF263:AH263,ESITI_QUESTIONARI!AJ263:AL263,ESITI_QUESTIONARI!AN263,ESITI_QUESTIONARI!AQ263)))</f>
        <v/>
      </c>
    </row>
    <row r="264" spans="1:8" x14ac:dyDescent="0.3">
      <c r="A264" t="str">
        <f>IF(ESITI_QUESTIONARI!A264="","",TRIM(ESITI_QUESTIONARI!A264))</f>
        <v/>
      </c>
      <c r="B264" t="str">
        <f t="shared" si="5"/>
        <v/>
      </c>
      <c r="C264" t="str">
        <f>IF(ESITI_QUESTIONARI!C264="","",TRIM(ESITI_QUESTIONARI!C264))</f>
        <v/>
      </c>
      <c r="D264" t="str">
        <f>IFERROR(UPPER(TRIM(ESITI_QUESTIONARI!U264)),"")</f>
        <v/>
      </c>
      <c r="E264" t="str">
        <f>IFERROR(UPPER(TRIM(ESITI_QUESTIONARI!Y264)),"")</f>
        <v/>
      </c>
      <c r="F264" t="str">
        <f>IFERROR(UPPER(TRIM(ESITI_QUESTIONARI!AE264)),"")</f>
        <v/>
      </c>
      <c r="G264" t="str">
        <f>IFERROR(UPPER(TRIM(ESITI_QUESTIONARI!AI264)),"")</f>
        <v/>
      </c>
      <c r="H264" s="8" t="str">
        <f>IF(C264="","",IF(ISERROR(AVERAGE(ESITI_QUESTIONARI!N264:T264,ESITI_QUESTIONARI!V264:X264,ESITI_QUESTIONARI!Z264:AD264,ESITI_QUESTIONARI!AF264:AH264,ESITI_QUESTIONARI!AJ264:AL264,ESITI_QUESTIONARI!AN264,ESITI_QUESTIONARI!AQ264)),"NON RISPONDE",AVERAGE(ESITI_QUESTIONARI!N264:T264,ESITI_QUESTIONARI!V264:X264,ESITI_QUESTIONARI!Z264:AD264,ESITI_QUESTIONARI!AF264:AH264,ESITI_QUESTIONARI!AJ264:AL264,ESITI_QUESTIONARI!AN264,ESITI_QUESTIONARI!AQ264)))</f>
        <v/>
      </c>
    </row>
    <row r="265" spans="1:8" x14ac:dyDescent="0.3">
      <c r="A265" t="str">
        <f>IF(ESITI_QUESTIONARI!A265="","",TRIM(ESITI_QUESTIONARI!A265))</f>
        <v/>
      </c>
      <c r="B265" t="str">
        <f t="shared" si="5"/>
        <v/>
      </c>
      <c r="C265" t="str">
        <f>IF(ESITI_QUESTIONARI!C265="","",TRIM(ESITI_QUESTIONARI!C265))</f>
        <v/>
      </c>
      <c r="D265" t="str">
        <f>IFERROR(UPPER(TRIM(ESITI_QUESTIONARI!U265)),"")</f>
        <v/>
      </c>
      <c r="E265" t="str">
        <f>IFERROR(UPPER(TRIM(ESITI_QUESTIONARI!Y265)),"")</f>
        <v/>
      </c>
      <c r="F265" t="str">
        <f>IFERROR(UPPER(TRIM(ESITI_QUESTIONARI!AE265)),"")</f>
        <v/>
      </c>
      <c r="G265" t="str">
        <f>IFERROR(UPPER(TRIM(ESITI_QUESTIONARI!AI265)),"")</f>
        <v/>
      </c>
      <c r="H265" s="8" t="str">
        <f>IF(C265="","",IF(ISERROR(AVERAGE(ESITI_QUESTIONARI!N265:T265,ESITI_QUESTIONARI!V265:X265,ESITI_QUESTIONARI!Z265:AD265,ESITI_QUESTIONARI!AF265:AH265,ESITI_QUESTIONARI!AJ265:AL265,ESITI_QUESTIONARI!AN265,ESITI_QUESTIONARI!AQ265)),"NON RISPONDE",AVERAGE(ESITI_QUESTIONARI!N265:T265,ESITI_QUESTIONARI!V265:X265,ESITI_QUESTIONARI!Z265:AD265,ESITI_QUESTIONARI!AF265:AH265,ESITI_QUESTIONARI!AJ265:AL265,ESITI_QUESTIONARI!AN265,ESITI_QUESTIONARI!AQ265)))</f>
        <v/>
      </c>
    </row>
    <row r="266" spans="1:8" x14ac:dyDescent="0.3">
      <c r="A266" t="str">
        <f>IF(ESITI_QUESTIONARI!A266="","",TRIM(ESITI_QUESTIONARI!A266))</f>
        <v/>
      </c>
      <c r="B266" t="str">
        <f t="shared" si="5"/>
        <v/>
      </c>
      <c r="C266" t="str">
        <f>IF(ESITI_QUESTIONARI!C266="","",TRIM(ESITI_QUESTIONARI!C266))</f>
        <v/>
      </c>
      <c r="D266" t="str">
        <f>IFERROR(UPPER(TRIM(ESITI_QUESTIONARI!U266)),"")</f>
        <v/>
      </c>
      <c r="E266" t="str">
        <f>IFERROR(UPPER(TRIM(ESITI_QUESTIONARI!Y266)),"")</f>
        <v/>
      </c>
      <c r="F266" t="str">
        <f>IFERROR(UPPER(TRIM(ESITI_QUESTIONARI!AE266)),"")</f>
        <v/>
      </c>
      <c r="G266" t="str">
        <f>IFERROR(UPPER(TRIM(ESITI_QUESTIONARI!AI266)),"")</f>
        <v/>
      </c>
      <c r="H266" s="8" t="str">
        <f>IF(C266="","",IF(ISERROR(AVERAGE(ESITI_QUESTIONARI!N266:T266,ESITI_QUESTIONARI!V266:X266,ESITI_QUESTIONARI!Z266:AD266,ESITI_QUESTIONARI!AF266:AH266,ESITI_QUESTIONARI!AJ266:AL266,ESITI_QUESTIONARI!AN266,ESITI_QUESTIONARI!AQ266)),"NON RISPONDE",AVERAGE(ESITI_QUESTIONARI!N266:T266,ESITI_QUESTIONARI!V266:X266,ESITI_QUESTIONARI!Z266:AD266,ESITI_QUESTIONARI!AF266:AH266,ESITI_QUESTIONARI!AJ266:AL266,ESITI_QUESTIONARI!AN266,ESITI_QUESTIONARI!AQ266)))</f>
        <v/>
      </c>
    </row>
    <row r="267" spans="1:8" x14ac:dyDescent="0.3">
      <c r="A267" t="str">
        <f>IF(ESITI_QUESTIONARI!A267="","",TRIM(ESITI_QUESTIONARI!A267))</f>
        <v/>
      </c>
      <c r="B267" t="str">
        <f t="shared" si="5"/>
        <v/>
      </c>
      <c r="C267" t="str">
        <f>IF(ESITI_QUESTIONARI!C267="","",TRIM(ESITI_QUESTIONARI!C267))</f>
        <v/>
      </c>
      <c r="D267" t="str">
        <f>IFERROR(UPPER(TRIM(ESITI_QUESTIONARI!U267)),"")</f>
        <v/>
      </c>
      <c r="E267" t="str">
        <f>IFERROR(UPPER(TRIM(ESITI_QUESTIONARI!Y267)),"")</f>
        <v/>
      </c>
      <c r="F267" t="str">
        <f>IFERROR(UPPER(TRIM(ESITI_QUESTIONARI!AE267)),"")</f>
        <v/>
      </c>
      <c r="G267" t="str">
        <f>IFERROR(UPPER(TRIM(ESITI_QUESTIONARI!AI267)),"")</f>
        <v/>
      </c>
      <c r="H267" s="8" t="str">
        <f>IF(C267="","",IF(ISERROR(AVERAGE(ESITI_QUESTIONARI!N267:T267,ESITI_QUESTIONARI!V267:X267,ESITI_QUESTIONARI!Z267:AD267,ESITI_QUESTIONARI!AF267:AH267,ESITI_QUESTIONARI!AJ267:AL267,ESITI_QUESTIONARI!AN267,ESITI_QUESTIONARI!AQ267)),"NON RISPONDE",AVERAGE(ESITI_QUESTIONARI!N267:T267,ESITI_QUESTIONARI!V267:X267,ESITI_QUESTIONARI!Z267:AD267,ESITI_QUESTIONARI!AF267:AH267,ESITI_QUESTIONARI!AJ267:AL267,ESITI_QUESTIONARI!AN267,ESITI_QUESTIONARI!AQ267)))</f>
        <v/>
      </c>
    </row>
    <row r="268" spans="1:8" x14ac:dyDescent="0.3">
      <c r="A268" t="str">
        <f>IF(ESITI_QUESTIONARI!A268="","",TRIM(ESITI_QUESTIONARI!A268))</f>
        <v/>
      </c>
      <c r="B268" t="str">
        <f t="shared" si="5"/>
        <v/>
      </c>
      <c r="C268" t="str">
        <f>IF(ESITI_QUESTIONARI!C268="","",TRIM(ESITI_QUESTIONARI!C268))</f>
        <v/>
      </c>
      <c r="D268" t="str">
        <f>IFERROR(UPPER(TRIM(ESITI_QUESTIONARI!U268)),"")</f>
        <v/>
      </c>
      <c r="E268" t="str">
        <f>IFERROR(UPPER(TRIM(ESITI_QUESTIONARI!Y268)),"")</f>
        <v/>
      </c>
      <c r="F268" t="str">
        <f>IFERROR(UPPER(TRIM(ESITI_QUESTIONARI!AE268)),"")</f>
        <v/>
      </c>
      <c r="G268" t="str">
        <f>IFERROR(UPPER(TRIM(ESITI_QUESTIONARI!AI268)),"")</f>
        <v/>
      </c>
      <c r="H268" s="8" t="str">
        <f>IF(C268="","",IF(ISERROR(AVERAGE(ESITI_QUESTIONARI!N268:T268,ESITI_QUESTIONARI!V268:X268,ESITI_QUESTIONARI!Z268:AD268,ESITI_QUESTIONARI!AF268:AH268,ESITI_QUESTIONARI!AJ268:AL268,ESITI_QUESTIONARI!AN268,ESITI_QUESTIONARI!AQ268)),"NON RISPONDE",AVERAGE(ESITI_QUESTIONARI!N268:T268,ESITI_QUESTIONARI!V268:X268,ESITI_QUESTIONARI!Z268:AD268,ESITI_QUESTIONARI!AF268:AH268,ESITI_QUESTIONARI!AJ268:AL268,ESITI_QUESTIONARI!AN268,ESITI_QUESTIONARI!AQ268)))</f>
        <v/>
      </c>
    </row>
    <row r="269" spans="1:8" x14ac:dyDescent="0.3">
      <c r="A269" t="str">
        <f>IF(ESITI_QUESTIONARI!A269="","",TRIM(ESITI_QUESTIONARI!A269))</f>
        <v/>
      </c>
      <c r="B269" t="str">
        <f t="shared" si="5"/>
        <v/>
      </c>
      <c r="C269" t="str">
        <f>IF(ESITI_QUESTIONARI!C269="","",TRIM(ESITI_QUESTIONARI!C269))</f>
        <v/>
      </c>
      <c r="D269" t="str">
        <f>IFERROR(UPPER(TRIM(ESITI_QUESTIONARI!U269)),"")</f>
        <v/>
      </c>
      <c r="E269" t="str">
        <f>IFERROR(UPPER(TRIM(ESITI_QUESTIONARI!Y269)),"")</f>
        <v/>
      </c>
      <c r="F269" t="str">
        <f>IFERROR(UPPER(TRIM(ESITI_QUESTIONARI!AE269)),"")</f>
        <v/>
      </c>
      <c r="G269" t="str">
        <f>IFERROR(UPPER(TRIM(ESITI_QUESTIONARI!AI269)),"")</f>
        <v/>
      </c>
      <c r="H269" s="8" t="str">
        <f>IF(C269="","",IF(ISERROR(AVERAGE(ESITI_QUESTIONARI!N269:T269,ESITI_QUESTIONARI!V269:X269,ESITI_QUESTIONARI!Z269:AD269,ESITI_QUESTIONARI!AF269:AH269,ESITI_QUESTIONARI!AJ269:AL269,ESITI_QUESTIONARI!AN269,ESITI_QUESTIONARI!AQ269)),"NON RISPONDE",AVERAGE(ESITI_QUESTIONARI!N269:T269,ESITI_QUESTIONARI!V269:X269,ESITI_QUESTIONARI!Z269:AD269,ESITI_QUESTIONARI!AF269:AH269,ESITI_QUESTIONARI!AJ269:AL269,ESITI_QUESTIONARI!AN269,ESITI_QUESTIONARI!AQ269)))</f>
        <v/>
      </c>
    </row>
    <row r="270" spans="1:8" x14ac:dyDescent="0.3">
      <c r="A270" t="str">
        <f>IF(ESITI_QUESTIONARI!A270="","",TRIM(ESITI_QUESTIONARI!A270))</f>
        <v/>
      </c>
      <c r="B270" t="str">
        <f t="shared" si="5"/>
        <v/>
      </c>
      <c r="C270" t="str">
        <f>IF(ESITI_QUESTIONARI!C270="","",TRIM(ESITI_QUESTIONARI!C270))</f>
        <v/>
      </c>
      <c r="D270" t="str">
        <f>IFERROR(UPPER(TRIM(ESITI_QUESTIONARI!U270)),"")</f>
        <v/>
      </c>
      <c r="E270" t="str">
        <f>IFERROR(UPPER(TRIM(ESITI_QUESTIONARI!Y270)),"")</f>
        <v/>
      </c>
      <c r="F270" t="str">
        <f>IFERROR(UPPER(TRIM(ESITI_QUESTIONARI!AE270)),"")</f>
        <v/>
      </c>
      <c r="G270" t="str">
        <f>IFERROR(UPPER(TRIM(ESITI_QUESTIONARI!AI270)),"")</f>
        <v/>
      </c>
      <c r="H270" s="8" t="str">
        <f>IF(C270="","",IF(ISERROR(AVERAGE(ESITI_QUESTIONARI!N270:T270,ESITI_QUESTIONARI!V270:X270,ESITI_QUESTIONARI!Z270:AD270,ESITI_QUESTIONARI!AF270:AH270,ESITI_QUESTIONARI!AJ270:AL270,ESITI_QUESTIONARI!AN270,ESITI_QUESTIONARI!AQ270)),"NON RISPONDE",AVERAGE(ESITI_QUESTIONARI!N270:T270,ESITI_QUESTIONARI!V270:X270,ESITI_QUESTIONARI!Z270:AD270,ESITI_QUESTIONARI!AF270:AH270,ESITI_QUESTIONARI!AJ270:AL270,ESITI_QUESTIONARI!AN270,ESITI_QUESTIONARI!AQ270)))</f>
        <v/>
      </c>
    </row>
    <row r="271" spans="1:8" x14ac:dyDescent="0.3">
      <c r="A271" t="str">
        <f>IF(ESITI_QUESTIONARI!A271="","",TRIM(ESITI_QUESTIONARI!A271))</f>
        <v/>
      </c>
      <c r="B271" t="str">
        <f t="shared" si="5"/>
        <v/>
      </c>
      <c r="C271" t="str">
        <f>IF(ESITI_QUESTIONARI!C271="","",TRIM(ESITI_QUESTIONARI!C271))</f>
        <v/>
      </c>
      <c r="D271" t="str">
        <f>IFERROR(UPPER(TRIM(ESITI_QUESTIONARI!U271)),"")</f>
        <v/>
      </c>
      <c r="E271" t="str">
        <f>IFERROR(UPPER(TRIM(ESITI_QUESTIONARI!Y271)),"")</f>
        <v/>
      </c>
      <c r="F271" t="str">
        <f>IFERROR(UPPER(TRIM(ESITI_QUESTIONARI!AE271)),"")</f>
        <v/>
      </c>
      <c r="G271" t="str">
        <f>IFERROR(UPPER(TRIM(ESITI_QUESTIONARI!AI271)),"")</f>
        <v/>
      </c>
      <c r="H271" s="8" t="str">
        <f>IF(C271="","",IF(ISERROR(AVERAGE(ESITI_QUESTIONARI!N271:T271,ESITI_QUESTIONARI!V271:X271,ESITI_QUESTIONARI!Z271:AD271,ESITI_QUESTIONARI!AF271:AH271,ESITI_QUESTIONARI!AJ271:AL271,ESITI_QUESTIONARI!AN271,ESITI_QUESTIONARI!AQ271)),"NON RISPONDE",AVERAGE(ESITI_QUESTIONARI!N271:T271,ESITI_QUESTIONARI!V271:X271,ESITI_QUESTIONARI!Z271:AD271,ESITI_QUESTIONARI!AF271:AH271,ESITI_QUESTIONARI!AJ271:AL271,ESITI_QUESTIONARI!AN271,ESITI_QUESTIONARI!AQ271)))</f>
        <v/>
      </c>
    </row>
    <row r="272" spans="1:8" x14ac:dyDescent="0.3">
      <c r="A272" t="str">
        <f>IF(ESITI_QUESTIONARI!A272="","",TRIM(ESITI_QUESTIONARI!A272))</f>
        <v/>
      </c>
      <c r="B272" t="str">
        <f t="shared" si="5"/>
        <v/>
      </c>
      <c r="C272" t="str">
        <f>IF(ESITI_QUESTIONARI!C272="","",TRIM(ESITI_QUESTIONARI!C272))</f>
        <v/>
      </c>
      <c r="D272" t="str">
        <f>IFERROR(UPPER(TRIM(ESITI_QUESTIONARI!U272)),"")</f>
        <v/>
      </c>
      <c r="E272" t="str">
        <f>IFERROR(UPPER(TRIM(ESITI_QUESTIONARI!Y272)),"")</f>
        <v/>
      </c>
      <c r="F272" t="str">
        <f>IFERROR(UPPER(TRIM(ESITI_QUESTIONARI!AE272)),"")</f>
        <v/>
      </c>
      <c r="G272" t="str">
        <f>IFERROR(UPPER(TRIM(ESITI_QUESTIONARI!AI272)),"")</f>
        <v/>
      </c>
      <c r="H272" s="8" t="str">
        <f>IF(C272="","",IF(ISERROR(AVERAGE(ESITI_QUESTIONARI!N272:T272,ESITI_QUESTIONARI!V272:X272,ESITI_QUESTIONARI!Z272:AD272,ESITI_QUESTIONARI!AF272:AH272,ESITI_QUESTIONARI!AJ272:AL272,ESITI_QUESTIONARI!AN272,ESITI_QUESTIONARI!AQ272)),"NON RISPONDE",AVERAGE(ESITI_QUESTIONARI!N272:T272,ESITI_QUESTIONARI!V272:X272,ESITI_QUESTIONARI!Z272:AD272,ESITI_QUESTIONARI!AF272:AH272,ESITI_QUESTIONARI!AJ272:AL272,ESITI_QUESTIONARI!AN272,ESITI_QUESTIONARI!AQ272)))</f>
        <v/>
      </c>
    </row>
    <row r="273" spans="1:8" x14ac:dyDescent="0.3">
      <c r="A273" t="str">
        <f>IF(ESITI_QUESTIONARI!A273="","",TRIM(ESITI_QUESTIONARI!A273))</f>
        <v/>
      </c>
      <c r="B273" t="str">
        <f t="shared" si="5"/>
        <v/>
      </c>
      <c r="C273" t="str">
        <f>IF(ESITI_QUESTIONARI!C273="","",TRIM(ESITI_QUESTIONARI!C273))</f>
        <v/>
      </c>
      <c r="D273" t="str">
        <f>IFERROR(UPPER(TRIM(ESITI_QUESTIONARI!U273)),"")</f>
        <v/>
      </c>
      <c r="E273" t="str">
        <f>IFERROR(UPPER(TRIM(ESITI_QUESTIONARI!Y273)),"")</f>
        <v/>
      </c>
      <c r="F273" t="str">
        <f>IFERROR(UPPER(TRIM(ESITI_QUESTIONARI!AE273)),"")</f>
        <v/>
      </c>
      <c r="G273" t="str">
        <f>IFERROR(UPPER(TRIM(ESITI_QUESTIONARI!AI273)),"")</f>
        <v/>
      </c>
      <c r="H273" s="8" t="str">
        <f>IF(C273="","",IF(ISERROR(AVERAGE(ESITI_QUESTIONARI!N273:T273,ESITI_QUESTIONARI!V273:X273,ESITI_QUESTIONARI!Z273:AD273,ESITI_QUESTIONARI!AF273:AH273,ESITI_QUESTIONARI!AJ273:AL273,ESITI_QUESTIONARI!AN273,ESITI_QUESTIONARI!AQ273)),"NON RISPONDE",AVERAGE(ESITI_QUESTIONARI!N273:T273,ESITI_QUESTIONARI!V273:X273,ESITI_QUESTIONARI!Z273:AD273,ESITI_QUESTIONARI!AF273:AH273,ESITI_QUESTIONARI!AJ273:AL273,ESITI_QUESTIONARI!AN273,ESITI_QUESTIONARI!AQ273)))</f>
        <v/>
      </c>
    </row>
    <row r="274" spans="1:8" x14ac:dyDescent="0.3">
      <c r="A274" t="str">
        <f>IF(ESITI_QUESTIONARI!A274="","",TRIM(ESITI_QUESTIONARI!A274))</f>
        <v/>
      </c>
      <c r="B274" t="str">
        <f t="shared" si="5"/>
        <v/>
      </c>
      <c r="C274" t="str">
        <f>IF(ESITI_QUESTIONARI!C274="","",TRIM(ESITI_QUESTIONARI!C274))</f>
        <v/>
      </c>
      <c r="D274" t="str">
        <f>IFERROR(UPPER(TRIM(ESITI_QUESTIONARI!U274)),"")</f>
        <v/>
      </c>
      <c r="E274" t="str">
        <f>IFERROR(UPPER(TRIM(ESITI_QUESTIONARI!Y274)),"")</f>
        <v/>
      </c>
      <c r="F274" t="str">
        <f>IFERROR(UPPER(TRIM(ESITI_QUESTIONARI!AE274)),"")</f>
        <v/>
      </c>
      <c r="G274" t="str">
        <f>IFERROR(UPPER(TRIM(ESITI_QUESTIONARI!AI274)),"")</f>
        <v/>
      </c>
      <c r="H274" s="8" t="str">
        <f>IF(C274="","",IF(ISERROR(AVERAGE(ESITI_QUESTIONARI!N274:T274,ESITI_QUESTIONARI!V274:X274,ESITI_QUESTIONARI!Z274:AD274,ESITI_QUESTIONARI!AF274:AH274,ESITI_QUESTIONARI!AJ274:AL274,ESITI_QUESTIONARI!AN274,ESITI_QUESTIONARI!AQ274)),"NON RISPONDE",AVERAGE(ESITI_QUESTIONARI!N274:T274,ESITI_QUESTIONARI!V274:X274,ESITI_QUESTIONARI!Z274:AD274,ESITI_QUESTIONARI!AF274:AH274,ESITI_QUESTIONARI!AJ274:AL274,ESITI_QUESTIONARI!AN274,ESITI_QUESTIONARI!AQ274)))</f>
        <v/>
      </c>
    </row>
    <row r="275" spans="1:8" x14ac:dyDescent="0.3">
      <c r="A275" t="str">
        <f>IF(ESITI_QUESTIONARI!A275="","",TRIM(ESITI_QUESTIONARI!A275))</f>
        <v/>
      </c>
      <c r="B275" t="str">
        <f t="shared" si="5"/>
        <v/>
      </c>
      <c r="C275" t="str">
        <f>IF(ESITI_QUESTIONARI!C275="","",TRIM(ESITI_QUESTIONARI!C275))</f>
        <v/>
      </c>
      <c r="D275" t="str">
        <f>IFERROR(UPPER(TRIM(ESITI_QUESTIONARI!U275)),"")</f>
        <v/>
      </c>
      <c r="E275" t="str">
        <f>IFERROR(UPPER(TRIM(ESITI_QUESTIONARI!Y275)),"")</f>
        <v/>
      </c>
      <c r="F275" t="str">
        <f>IFERROR(UPPER(TRIM(ESITI_QUESTIONARI!AE275)),"")</f>
        <v/>
      </c>
      <c r="G275" t="str">
        <f>IFERROR(UPPER(TRIM(ESITI_QUESTIONARI!AI275)),"")</f>
        <v/>
      </c>
      <c r="H275" s="8" t="str">
        <f>IF(C275="","",IF(ISERROR(AVERAGE(ESITI_QUESTIONARI!N275:T275,ESITI_QUESTIONARI!V275:X275,ESITI_QUESTIONARI!Z275:AD275,ESITI_QUESTIONARI!AF275:AH275,ESITI_QUESTIONARI!AJ275:AL275,ESITI_QUESTIONARI!AN275,ESITI_QUESTIONARI!AQ275)),"NON RISPONDE",AVERAGE(ESITI_QUESTIONARI!N275:T275,ESITI_QUESTIONARI!V275:X275,ESITI_QUESTIONARI!Z275:AD275,ESITI_QUESTIONARI!AF275:AH275,ESITI_QUESTIONARI!AJ275:AL275,ESITI_QUESTIONARI!AN275,ESITI_QUESTIONARI!AQ275)))</f>
        <v/>
      </c>
    </row>
    <row r="276" spans="1:8" x14ac:dyDescent="0.3">
      <c r="A276" t="str">
        <f>IF(ESITI_QUESTIONARI!A276="","",TRIM(ESITI_QUESTIONARI!A276))</f>
        <v/>
      </c>
      <c r="B276" t="str">
        <f t="shared" si="5"/>
        <v/>
      </c>
      <c r="C276" t="str">
        <f>IF(ESITI_QUESTIONARI!C276="","",TRIM(ESITI_QUESTIONARI!C276))</f>
        <v/>
      </c>
      <c r="D276" t="str">
        <f>IFERROR(UPPER(TRIM(ESITI_QUESTIONARI!U276)),"")</f>
        <v/>
      </c>
      <c r="E276" t="str">
        <f>IFERROR(UPPER(TRIM(ESITI_QUESTIONARI!Y276)),"")</f>
        <v/>
      </c>
      <c r="F276" t="str">
        <f>IFERROR(UPPER(TRIM(ESITI_QUESTIONARI!AE276)),"")</f>
        <v/>
      </c>
      <c r="G276" t="str">
        <f>IFERROR(UPPER(TRIM(ESITI_QUESTIONARI!AI276)),"")</f>
        <v/>
      </c>
      <c r="H276" s="8" t="str">
        <f>IF(C276="","",IF(ISERROR(AVERAGE(ESITI_QUESTIONARI!N276:T276,ESITI_QUESTIONARI!V276:X276,ESITI_QUESTIONARI!Z276:AD276,ESITI_QUESTIONARI!AF276:AH276,ESITI_QUESTIONARI!AJ276:AL276,ESITI_QUESTIONARI!AN276,ESITI_QUESTIONARI!AQ276)),"NON RISPONDE",AVERAGE(ESITI_QUESTIONARI!N276:T276,ESITI_QUESTIONARI!V276:X276,ESITI_QUESTIONARI!Z276:AD276,ESITI_QUESTIONARI!AF276:AH276,ESITI_QUESTIONARI!AJ276:AL276,ESITI_QUESTIONARI!AN276,ESITI_QUESTIONARI!AQ276)))</f>
        <v/>
      </c>
    </row>
    <row r="277" spans="1:8" x14ac:dyDescent="0.3">
      <c r="A277" t="str">
        <f>IF(ESITI_QUESTIONARI!A277="","",TRIM(ESITI_QUESTIONARI!A277))</f>
        <v/>
      </c>
      <c r="B277" t="str">
        <f t="shared" si="5"/>
        <v/>
      </c>
      <c r="C277" t="str">
        <f>IF(ESITI_QUESTIONARI!C277="","",TRIM(ESITI_QUESTIONARI!C277))</f>
        <v/>
      </c>
      <c r="D277" t="str">
        <f>IFERROR(UPPER(TRIM(ESITI_QUESTIONARI!U277)),"")</f>
        <v/>
      </c>
      <c r="E277" t="str">
        <f>IFERROR(UPPER(TRIM(ESITI_QUESTIONARI!Y277)),"")</f>
        <v/>
      </c>
      <c r="F277" t="str">
        <f>IFERROR(UPPER(TRIM(ESITI_QUESTIONARI!AE277)),"")</f>
        <v/>
      </c>
      <c r="G277" t="str">
        <f>IFERROR(UPPER(TRIM(ESITI_QUESTIONARI!AI277)),"")</f>
        <v/>
      </c>
      <c r="H277" s="8" t="str">
        <f>IF(C277="","",IF(ISERROR(AVERAGE(ESITI_QUESTIONARI!N277:T277,ESITI_QUESTIONARI!V277:X277,ESITI_QUESTIONARI!Z277:AD277,ESITI_QUESTIONARI!AF277:AH277,ESITI_QUESTIONARI!AJ277:AL277,ESITI_QUESTIONARI!AN277,ESITI_QUESTIONARI!AQ277)),"NON RISPONDE",AVERAGE(ESITI_QUESTIONARI!N277:T277,ESITI_QUESTIONARI!V277:X277,ESITI_QUESTIONARI!Z277:AD277,ESITI_QUESTIONARI!AF277:AH277,ESITI_QUESTIONARI!AJ277:AL277,ESITI_QUESTIONARI!AN277,ESITI_QUESTIONARI!AQ277)))</f>
        <v/>
      </c>
    </row>
    <row r="278" spans="1:8" x14ac:dyDescent="0.3">
      <c r="A278" t="str">
        <f>IF(ESITI_QUESTIONARI!A278="","",TRIM(ESITI_QUESTIONARI!A278))</f>
        <v/>
      </c>
      <c r="B278" t="str">
        <f t="shared" si="5"/>
        <v/>
      </c>
      <c r="C278" t="str">
        <f>IF(ESITI_QUESTIONARI!C278="","",TRIM(ESITI_QUESTIONARI!C278))</f>
        <v/>
      </c>
      <c r="D278" t="str">
        <f>IFERROR(UPPER(TRIM(ESITI_QUESTIONARI!U278)),"")</f>
        <v/>
      </c>
      <c r="E278" t="str">
        <f>IFERROR(UPPER(TRIM(ESITI_QUESTIONARI!Y278)),"")</f>
        <v/>
      </c>
      <c r="F278" t="str">
        <f>IFERROR(UPPER(TRIM(ESITI_QUESTIONARI!AE278)),"")</f>
        <v/>
      </c>
      <c r="G278" t="str">
        <f>IFERROR(UPPER(TRIM(ESITI_QUESTIONARI!AI278)),"")</f>
        <v/>
      </c>
      <c r="H278" s="8" t="str">
        <f>IF(C278="","",IF(ISERROR(AVERAGE(ESITI_QUESTIONARI!N278:T278,ESITI_QUESTIONARI!V278:X278,ESITI_QUESTIONARI!Z278:AD278,ESITI_QUESTIONARI!AF278:AH278,ESITI_QUESTIONARI!AJ278:AL278,ESITI_QUESTIONARI!AN278,ESITI_QUESTIONARI!AQ278)),"NON RISPONDE",AVERAGE(ESITI_QUESTIONARI!N278:T278,ESITI_QUESTIONARI!V278:X278,ESITI_QUESTIONARI!Z278:AD278,ESITI_QUESTIONARI!AF278:AH278,ESITI_QUESTIONARI!AJ278:AL278,ESITI_QUESTIONARI!AN278,ESITI_QUESTIONARI!AQ278)))</f>
        <v/>
      </c>
    </row>
    <row r="279" spans="1:8" x14ac:dyDescent="0.3">
      <c r="A279" t="str">
        <f>IF(ESITI_QUESTIONARI!A279="","",TRIM(ESITI_QUESTIONARI!A279))</f>
        <v/>
      </c>
      <c r="B279" t="str">
        <f t="shared" si="5"/>
        <v/>
      </c>
      <c r="C279" t="str">
        <f>IF(ESITI_QUESTIONARI!C279="","",TRIM(ESITI_QUESTIONARI!C279))</f>
        <v/>
      </c>
      <c r="D279" t="str">
        <f>IFERROR(UPPER(TRIM(ESITI_QUESTIONARI!U279)),"")</f>
        <v/>
      </c>
      <c r="E279" t="str">
        <f>IFERROR(UPPER(TRIM(ESITI_QUESTIONARI!Y279)),"")</f>
        <v/>
      </c>
      <c r="F279" t="str">
        <f>IFERROR(UPPER(TRIM(ESITI_QUESTIONARI!AE279)),"")</f>
        <v/>
      </c>
      <c r="G279" t="str">
        <f>IFERROR(UPPER(TRIM(ESITI_QUESTIONARI!AI279)),"")</f>
        <v/>
      </c>
      <c r="H279" s="8" t="str">
        <f>IF(C279="","",IF(ISERROR(AVERAGE(ESITI_QUESTIONARI!N279:T279,ESITI_QUESTIONARI!V279:X279,ESITI_QUESTIONARI!Z279:AD279,ESITI_QUESTIONARI!AF279:AH279,ESITI_QUESTIONARI!AJ279:AL279,ESITI_QUESTIONARI!AN279,ESITI_QUESTIONARI!AQ279)),"NON RISPONDE",AVERAGE(ESITI_QUESTIONARI!N279:T279,ESITI_QUESTIONARI!V279:X279,ESITI_QUESTIONARI!Z279:AD279,ESITI_QUESTIONARI!AF279:AH279,ESITI_QUESTIONARI!AJ279:AL279,ESITI_QUESTIONARI!AN279,ESITI_QUESTIONARI!AQ279)))</f>
        <v/>
      </c>
    </row>
    <row r="280" spans="1:8" x14ac:dyDescent="0.3">
      <c r="A280" t="str">
        <f>IF(ESITI_QUESTIONARI!A280="","",TRIM(ESITI_QUESTIONARI!A280))</f>
        <v/>
      </c>
      <c r="B280" t="str">
        <f t="shared" si="5"/>
        <v/>
      </c>
      <c r="C280" t="str">
        <f>IF(ESITI_QUESTIONARI!C280="","",TRIM(ESITI_QUESTIONARI!C280))</f>
        <v/>
      </c>
      <c r="D280" t="str">
        <f>IFERROR(UPPER(TRIM(ESITI_QUESTIONARI!U280)),"")</f>
        <v/>
      </c>
      <c r="E280" t="str">
        <f>IFERROR(UPPER(TRIM(ESITI_QUESTIONARI!Y280)),"")</f>
        <v/>
      </c>
      <c r="F280" t="str">
        <f>IFERROR(UPPER(TRIM(ESITI_QUESTIONARI!AE280)),"")</f>
        <v/>
      </c>
      <c r="G280" t="str">
        <f>IFERROR(UPPER(TRIM(ESITI_QUESTIONARI!AI280)),"")</f>
        <v/>
      </c>
      <c r="H280" s="8" t="str">
        <f>IF(C280="","",IF(ISERROR(AVERAGE(ESITI_QUESTIONARI!N280:T280,ESITI_QUESTIONARI!V280:X280,ESITI_QUESTIONARI!Z280:AD280,ESITI_QUESTIONARI!AF280:AH280,ESITI_QUESTIONARI!AJ280:AL280,ESITI_QUESTIONARI!AN280,ESITI_QUESTIONARI!AQ280)),"NON RISPONDE",AVERAGE(ESITI_QUESTIONARI!N280:T280,ESITI_QUESTIONARI!V280:X280,ESITI_QUESTIONARI!Z280:AD280,ESITI_QUESTIONARI!AF280:AH280,ESITI_QUESTIONARI!AJ280:AL280,ESITI_QUESTIONARI!AN280,ESITI_QUESTIONARI!AQ280)))</f>
        <v/>
      </c>
    </row>
    <row r="281" spans="1:8" x14ac:dyDescent="0.3">
      <c r="A281" t="str">
        <f>IF(ESITI_QUESTIONARI!A281="","",TRIM(ESITI_QUESTIONARI!A281))</f>
        <v/>
      </c>
      <c r="B281" t="str">
        <f t="shared" si="5"/>
        <v/>
      </c>
      <c r="C281" t="str">
        <f>IF(ESITI_QUESTIONARI!C281="","",TRIM(ESITI_QUESTIONARI!C281))</f>
        <v/>
      </c>
      <c r="D281" t="str">
        <f>IFERROR(UPPER(TRIM(ESITI_QUESTIONARI!U281)),"")</f>
        <v/>
      </c>
      <c r="E281" t="str">
        <f>IFERROR(UPPER(TRIM(ESITI_QUESTIONARI!Y281)),"")</f>
        <v/>
      </c>
      <c r="F281" t="str">
        <f>IFERROR(UPPER(TRIM(ESITI_QUESTIONARI!AE281)),"")</f>
        <v/>
      </c>
      <c r="G281" t="str">
        <f>IFERROR(UPPER(TRIM(ESITI_QUESTIONARI!AI281)),"")</f>
        <v/>
      </c>
      <c r="H281" s="8" t="str">
        <f>IF(C281="","",IF(ISERROR(AVERAGE(ESITI_QUESTIONARI!N281:T281,ESITI_QUESTIONARI!V281:X281,ESITI_QUESTIONARI!Z281:AD281,ESITI_QUESTIONARI!AF281:AH281,ESITI_QUESTIONARI!AJ281:AL281,ESITI_QUESTIONARI!AN281,ESITI_QUESTIONARI!AQ281)),"NON RISPONDE",AVERAGE(ESITI_QUESTIONARI!N281:T281,ESITI_QUESTIONARI!V281:X281,ESITI_QUESTIONARI!Z281:AD281,ESITI_QUESTIONARI!AF281:AH281,ESITI_QUESTIONARI!AJ281:AL281,ESITI_QUESTIONARI!AN281,ESITI_QUESTIONARI!AQ281)))</f>
        <v/>
      </c>
    </row>
    <row r="282" spans="1:8" x14ac:dyDescent="0.3">
      <c r="A282" t="str">
        <f>IF(ESITI_QUESTIONARI!A282="","",TRIM(ESITI_QUESTIONARI!A282))</f>
        <v/>
      </c>
      <c r="B282" t="str">
        <f t="shared" si="5"/>
        <v/>
      </c>
      <c r="C282" t="str">
        <f>IF(ESITI_QUESTIONARI!C282="","",TRIM(ESITI_QUESTIONARI!C282))</f>
        <v/>
      </c>
      <c r="D282" t="str">
        <f>IFERROR(UPPER(TRIM(ESITI_QUESTIONARI!U282)),"")</f>
        <v/>
      </c>
      <c r="E282" t="str">
        <f>IFERROR(UPPER(TRIM(ESITI_QUESTIONARI!Y282)),"")</f>
        <v/>
      </c>
      <c r="F282" t="str">
        <f>IFERROR(UPPER(TRIM(ESITI_QUESTIONARI!AE282)),"")</f>
        <v/>
      </c>
      <c r="G282" t="str">
        <f>IFERROR(UPPER(TRIM(ESITI_QUESTIONARI!AI282)),"")</f>
        <v/>
      </c>
      <c r="H282" s="8" t="str">
        <f>IF(C282="","",IF(ISERROR(AVERAGE(ESITI_QUESTIONARI!N282:T282,ESITI_QUESTIONARI!V282:X282,ESITI_QUESTIONARI!Z282:AD282,ESITI_QUESTIONARI!AF282:AH282,ESITI_QUESTIONARI!AJ282:AL282,ESITI_QUESTIONARI!AN282,ESITI_QUESTIONARI!AQ282)),"NON RISPONDE",AVERAGE(ESITI_QUESTIONARI!N282:T282,ESITI_QUESTIONARI!V282:X282,ESITI_QUESTIONARI!Z282:AD282,ESITI_QUESTIONARI!AF282:AH282,ESITI_QUESTIONARI!AJ282:AL282,ESITI_QUESTIONARI!AN282,ESITI_QUESTIONARI!AQ282)))</f>
        <v/>
      </c>
    </row>
    <row r="283" spans="1:8" x14ac:dyDescent="0.3">
      <c r="A283" t="str">
        <f>IF(ESITI_QUESTIONARI!A283="","",TRIM(ESITI_QUESTIONARI!A283))</f>
        <v/>
      </c>
      <c r="B283" t="str">
        <f t="shared" si="5"/>
        <v/>
      </c>
      <c r="C283" t="str">
        <f>IF(ESITI_QUESTIONARI!C283="","",TRIM(ESITI_QUESTIONARI!C283))</f>
        <v/>
      </c>
      <c r="D283" t="str">
        <f>IFERROR(UPPER(TRIM(ESITI_QUESTIONARI!U283)),"")</f>
        <v/>
      </c>
      <c r="E283" t="str">
        <f>IFERROR(UPPER(TRIM(ESITI_QUESTIONARI!Y283)),"")</f>
        <v/>
      </c>
      <c r="F283" t="str">
        <f>IFERROR(UPPER(TRIM(ESITI_QUESTIONARI!AE283)),"")</f>
        <v/>
      </c>
      <c r="G283" t="str">
        <f>IFERROR(UPPER(TRIM(ESITI_QUESTIONARI!AI283)),"")</f>
        <v/>
      </c>
      <c r="H283" s="8" t="str">
        <f>IF(C283="","",IF(ISERROR(AVERAGE(ESITI_QUESTIONARI!N283:T283,ESITI_QUESTIONARI!V283:X283,ESITI_QUESTIONARI!Z283:AD283,ESITI_QUESTIONARI!AF283:AH283,ESITI_QUESTIONARI!AJ283:AL283,ESITI_QUESTIONARI!AN283,ESITI_QUESTIONARI!AQ283)),"NON RISPONDE",AVERAGE(ESITI_QUESTIONARI!N283:T283,ESITI_QUESTIONARI!V283:X283,ESITI_QUESTIONARI!Z283:AD283,ESITI_QUESTIONARI!AF283:AH283,ESITI_QUESTIONARI!AJ283:AL283,ESITI_QUESTIONARI!AN283,ESITI_QUESTIONARI!AQ283)))</f>
        <v/>
      </c>
    </row>
    <row r="284" spans="1:8" x14ac:dyDescent="0.3">
      <c r="A284" t="str">
        <f>IF(ESITI_QUESTIONARI!A284="","",TRIM(ESITI_QUESTIONARI!A284))</f>
        <v/>
      </c>
      <c r="B284" t="str">
        <f t="shared" si="5"/>
        <v/>
      </c>
      <c r="C284" t="str">
        <f>IF(ESITI_QUESTIONARI!C284="","",TRIM(ESITI_QUESTIONARI!C284))</f>
        <v/>
      </c>
      <c r="D284" t="str">
        <f>IFERROR(UPPER(TRIM(ESITI_QUESTIONARI!U284)),"")</f>
        <v/>
      </c>
      <c r="E284" t="str">
        <f>IFERROR(UPPER(TRIM(ESITI_QUESTIONARI!Y284)),"")</f>
        <v/>
      </c>
      <c r="F284" t="str">
        <f>IFERROR(UPPER(TRIM(ESITI_QUESTIONARI!AE284)),"")</f>
        <v/>
      </c>
      <c r="G284" t="str">
        <f>IFERROR(UPPER(TRIM(ESITI_QUESTIONARI!AI284)),"")</f>
        <v/>
      </c>
      <c r="H284" s="8" t="str">
        <f>IF(C284="","",IF(ISERROR(AVERAGE(ESITI_QUESTIONARI!N284:T284,ESITI_QUESTIONARI!V284:X284,ESITI_QUESTIONARI!Z284:AD284,ESITI_QUESTIONARI!AF284:AH284,ESITI_QUESTIONARI!AJ284:AL284,ESITI_QUESTIONARI!AN284,ESITI_QUESTIONARI!AQ284)),"NON RISPONDE",AVERAGE(ESITI_QUESTIONARI!N284:T284,ESITI_QUESTIONARI!V284:X284,ESITI_QUESTIONARI!Z284:AD284,ESITI_QUESTIONARI!AF284:AH284,ESITI_QUESTIONARI!AJ284:AL284,ESITI_QUESTIONARI!AN284,ESITI_QUESTIONARI!AQ284)))</f>
        <v/>
      </c>
    </row>
    <row r="285" spans="1:8" x14ac:dyDescent="0.3">
      <c r="A285" t="str">
        <f>IF(ESITI_QUESTIONARI!A285="","",TRIM(ESITI_QUESTIONARI!A285))</f>
        <v/>
      </c>
      <c r="B285" t="str">
        <f t="shared" si="5"/>
        <v/>
      </c>
      <c r="C285" t="str">
        <f>IF(ESITI_QUESTIONARI!C285="","",TRIM(ESITI_QUESTIONARI!C285))</f>
        <v/>
      </c>
      <c r="D285" t="str">
        <f>IFERROR(UPPER(TRIM(ESITI_QUESTIONARI!U285)),"")</f>
        <v/>
      </c>
      <c r="E285" t="str">
        <f>IFERROR(UPPER(TRIM(ESITI_QUESTIONARI!Y285)),"")</f>
        <v/>
      </c>
      <c r="F285" t="str">
        <f>IFERROR(UPPER(TRIM(ESITI_QUESTIONARI!AE285)),"")</f>
        <v/>
      </c>
      <c r="G285" t="str">
        <f>IFERROR(UPPER(TRIM(ESITI_QUESTIONARI!AI285)),"")</f>
        <v/>
      </c>
      <c r="H285" s="8" t="str">
        <f>IF(C285="","",IF(ISERROR(AVERAGE(ESITI_QUESTIONARI!N285:T285,ESITI_QUESTIONARI!V285:X285,ESITI_QUESTIONARI!Z285:AD285,ESITI_QUESTIONARI!AF285:AH285,ESITI_QUESTIONARI!AJ285:AL285,ESITI_QUESTIONARI!AN285,ESITI_QUESTIONARI!AQ285)),"NON RISPONDE",AVERAGE(ESITI_QUESTIONARI!N285:T285,ESITI_QUESTIONARI!V285:X285,ESITI_QUESTIONARI!Z285:AD285,ESITI_QUESTIONARI!AF285:AH285,ESITI_QUESTIONARI!AJ285:AL285,ESITI_QUESTIONARI!AN285,ESITI_QUESTIONARI!AQ285)))</f>
        <v/>
      </c>
    </row>
    <row r="286" spans="1:8" x14ac:dyDescent="0.3">
      <c r="A286" t="str">
        <f>IF(ESITI_QUESTIONARI!A286="","",TRIM(ESITI_QUESTIONARI!A286))</f>
        <v/>
      </c>
      <c r="B286" t="str">
        <f t="shared" si="5"/>
        <v/>
      </c>
      <c r="C286" t="str">
        <f>IF(ESITI_QUESTIONARI!C286="","",TRIM(ESITI_QUESTIONARI!C286))</f>
        <v/>
      </c>
      <c r="D286" t="str">
        <f>IFERROR(UPPER(TRIM(ESITI_QUESTIONARI!U286)),"")</f>
        <v/>
      </c>
      <c r="E286" t="str">
        <f>IFERROR(UPPER(TRIM(ESITI_QUESTIONARI!Y286)),"")</f>
        <v/>
      </c>
      <c r="F286" t="str">
        <f>IFERROR(UPPER(TRIM(ESITI_QUESTIONARI!AE286)),"")</f>
        <v/>
      </c>
      <c r="G286" t="str">
        <f>IFERROR(UPPER(TRIM(ESITI_QUESTIONARI!AI286)),"")</f>
        <v/>
      </c>
      <c r="H286" s="8" t="str">
        <f>IF(C286="","",IF(ISERROR(AVERAGE(ESITI_QUESTIONARI!N286:T286,ESITI_QUESTIONARI!V286:X286,ESITI_QUESTIONARI!Z286:AD286,ESITI_QUESTIONARI!AF286:AH286,ESITI_QUESTIONARI!AJ286:AL286,ESITI_QUESTIONARI!AN286,ESITI_QUESTIONARI!AQ286)),"NON RISPONDE",AVERAGE(ESITI_QUESTIONARI!N286:T286,ESITI_QUESTIONARI!V286:X286,ESITI_QUESTIONARI!Z286:AD286,ESITI_QUESTIONARI!AF286:AH286,ESITI_QUESTIONARI!AJ286:AL286,ESITI_QUESTIONARI!AN286,ESITI_QUESTIONARI!AQ286)))</f>
        <v/>
      </c>
    </row>
    <row r="287" spans="1:8" x14ac:dyDescent="0.3">
      <c r="A287" t="str">
        <f>IF(ESITI_QUESTIONARI!A287="","",TRIM(ESITI_QUESTIONARI!A287))</f>
        <v/>
      </c>
      <c r="B287" t="str">
        <f t="shared" si="5"/>
        <v/>
      </c>
      <c r="C287" t="str">
        <f>IF(ESITI_QUESTIONARI!C287="","",TRIM(ESITI_QUESTIONARI!C287))</f>
        <v/>
      </c>
      <c r="D287" t="str">
        <f>IFERROR(UPPER(TRIM(ESITI_QUESTIONARI!U287)),"")</f>
        <v/>
      </c>
      <c r="E287" t="str">
        <f>IFERROR(UPPER(TRIM(ESITI_QUESTIONARI!Y287)),"")</f>
        <v/>
      </c>
      <c r="F287" t="str">
        <f>IFERROR(UPPER(TRIM(ESITI_QUESTIONARI!AE287)),"")</f>
        <v/>
      </c>
      <c r="G287" t="str">
        <f>IFERROR(UPPER(TRIM(ESITI_QUESTIONARI!AI287)),"")</f>
        <v/>
      </c>
      <c r="H287" s="8" t="str">
        <f>IF(C287="","",IF(ISERROR(AVERAGE(ESITI_QUESTIONARI!N287:T287,ESITI_QUESTIONARI!V287:X287,ESITI_QUESTIONARI!Z287:AD287,ESITI_QUESTIONARI!AF287:AH287,ESITI_QUESTIONARI!AJ287:AL287,ESITI_QUESTIONARI!AN287,ESITI_QUESTIONARI!AQ287)),"NON RISPONDE",AVERAGE(ESITI_QUESTIONARI!N287:T287,ESITI_QUESTIONARI!V287:X287,ESITI_QUESTIONARI!Z287:AD287,ESITI_QUESTIONARI!AF287:AH287,ESITI_QUESTIONARI!AJ287:AL287,ESITI_QUESTIONARI!AN287,ESITI_QUESTIONARI!AQ287)))</f>
        <v/>
      </c>
    </row>
    <row r="288" spans="1:8" x14ac:dyDescent="0.3">
      <c r="A288" t="str">
        <f>IF(ESITI_QUESTIONARI!A288="","",TRIM(ESITI_QUESTIONARI!A288))</f>
        <v/>
      </c>
      <c r="B288" t="str">
        <f t="shared" si="5"/>
        <v/>
      </c>
      <c r="C288" t="str">
        <f>IF(ESITI_QUESTIONARI!C288="","",TRIM(ESITI_QUESTIONARI!C288))</f>
        <v/>
      </c>
      <c r="D288" t="str">
        <f>IFERROR(UPPER(TRIM(ESITI_QUESTIONARI!U288)),"")</f>
        <v/>
      </c>
      <c r="E288" t="str">
        <f>IFERROR(UPPER(TRIM(ESITI_QUESTIONARI!Y288)),"")</f>
        <v/>
      </c>
      <c r="F288" t="str">
        <f>IFERROR(UPPER(TRIM(ESITI_QUESTIONARI!AE288)),"")</f>
        <v/>
      </c>
      <c r="G288" t="str">
        <f>IFERROR(UPPER(TRIM(ESITI_QUESTIONARI!AI288)),"")</f>
        <v/>
      </c>
      <c r="H288" s="8" t="str">
        <f>IF(C288="","",IF(ISERROR(AVERAGE(ESITI_QUESTIONARI!N288:T288,ESITI_QUESTIONARI!V288:X288,ESITI_QUESTIONARI!Z288:AD288,ESITI_QUESTIONARI!AF288:AH288,ESITI_QUESTIONARI!AJ288:AL288,ESITI_QUESTIONARI!AN288,ESITI_QUESTIONARI!AQ288)),"NON RISPONDE",AVERAGE(ESITI_QUESTIONARI!N288:T288,ESITI_QUESTIONARI!V288:X288,ESITI_QUESTIONARI!Z288:AD288,ESITI_QUESTIONARI!AF288:AH288,ESITI_QUESTIONARI!AJ288:AL288,ESITI_QUESTIONARI!AN288,ESITI_QUESTIONARI!AQ288)))</f>
        <v/>
      </c>
    </row>
    <row r="289" spans="1:8" x14ac:dyDescent="0.3">
      <c r="A289" t="str">
        <f>IF(ESITI_QUESTIONARI!A289="","",TRIM(ESITI_QUESTIONARI!A289))</f>
        <v/>
      </c>
      <c r="B289" t="str">
        <f t="shared" si="5"/>
        <v/>
      </c>
      <c r="C289" t="str">
        <f>IF(ESITI_QUESTIONARI!C289="","",TRIM(ESITI_QUESTIONARI!C289))</f>
        <v/>
      </c>
      <c r="D289" t="str">
        <f>IFERROR(UPPER(TRIM(ESITI_QUESTIONARI!U289)),"")</f>
        <v/>
      </c>
      <c r="E289" t="str">
        <f>IFERROR(UPPER(TRIM(ESITI_QUESTIONARI!Y289)),"")</f>
        <v/>
      </c>
      <c r="F289" t="str">
        <f>IFERROR(UPPER(TRIM(ESITI_QUESTIONARI!AE289)),"")</f>
        <v/>
      </c>
      <c r="G289" t="str">
        <f>IFERROR(UPPER(TRIM(ESITI_QUESTIONARI!AI289)),"")</f>
        <v/>
      </c>
      <c r="H289" s="8" t="str">
        <f>IF(C289="","",IF(ISERROR(AVERAGE(ESITI_QUESTIONARI!N289:T289,ESITI_QUESTIONARI!V289:X289,ESITI_QUESTIONARI!Z289:AD289,ESITI_QUESTIONARI!AF289:AH289,ESITI_QUESTIONARI!AJ289:AL289,ESITI_QUESTIONARI!AN289,ESITI_QUESTIONARI!AQ289)),"NON RISPONDE",AVERAGE(ESITI_QUESTIONARI!N289:T289,ESITI_QUESTIONARI!V289:X289,ESITI_QUESTIONARI!Z289:AD289,ESITI_QUESTIONARI!AF289:AH289,ESITI_QUESTIONARI!AJ289:AL289,ESITI_QUESTIONARI!AN289,ESITI_QUESTIONARI!AQ289)))</f>
        <v/>
      </c>
    </row>
    <row r="290" spans="1:8" x14ac:dyDescent="0.3">
      <c r="A290" t="str">
        <f>IF(ESITI_QUESTIONARI!A290="","",TRIM(ESITI_QUESTIONARI!A290))</f>
        <v/>
      </c>
      <c r="B290" t="str">
        <f t="shared" si="5"/>
        <v/>
      </c>
      <c r="C290" t="str">
        <f>IF(ESITI_QUESTIONARI!C290="","",TRIM(ESITI_QUESTIONARI!C290))</f>
        <v/>
      </c>
      <c r="D290" t="str">
        <f>IFERROR(UPPER(TRIM(ESITI_QUESTIONARI!U290)),"")</f>
        <v/>
      </c>
      <c r="E290" t="str">
        <f>IFERROR(UPPER(TRIM(ESITI_QUESTIONARI!Y290)),"")</f>
        <v/>
      </c>
      <c r="F290" t="str">
        <f>IFERROR(UPPER(TRIM(ESITI_QUESTIONARI!AE290)),"")</f>
        <v/>
      </c>
      <c r="G290" t="str">
        <f>IFERROR(UPPER(TRIM(ESITI_QUESTIONARI!AI290)),"")</f>
        <v/>
      </c>
      <c r="H290" s="8" t="str">
        <f>IF(C290="","",IF(ISERROR(AVERAGE(ESITI_QUESTIONARI!N290:T290,ESITI_QUESTIONARI!V290:X290,ESITI_QUESTIONARI!Z290:AD290,ESITI_QUESTIONARI!AF290:AH290,ESITI_QUESTIONARI!AJ290:AL290,ESITI_QUESTIONARI!AN290,ESITI_QUESTIONARI!AQ290)),"NON RISPONDE",AVERAGE(ESITI_QUESTIONARI!N290:T290,ESITI_QUESTIONARI!V290:X290,ESITI_QUESTIONARI!Z290:AD290,ESITI_QUESTIONARI!AF290:AH290,ESITI_QUESTIONARI!AJ290:AL290,ESITI_QUESTIONARI!AN290,ESITI_QUESTIONARI!AQ290)))</f>
        <v/>
      </c>
    </row>
    <row r="291" spans="1:8" x14ac:dyDescent="0.3">
      <c r="A291" t="str">
        <f>IF(ESITI_QUESTIONARI!A291="","",TRIM(ESITI_QUESTIONARI!A291))</f>
        <v/>
      </c>
      <c r="B291" t="str">
        <f t="shared" si="5"/>
        <v/>
      </c>
      <c r="C291" t="str">
        <f>IF(ESITI_QUESTIONARI!C291="","",TRIM(ESITI_QUESTIONARI!C291))</f>
        <v/>
      </c>
      <c r="D291" t="str">
        <f>IFERROR(UPPER(TRIM(ESITI_QUESTIONARI!U291)),"")</f>
        <v/>
      </c>
      <c r="E291" t="str">
        <f>IFERROR(UPPER(TRIM(ESITI_QUESTIONARI!Y291)),"")</f>
        <v/>
      </c>
      <c r="F291" t="str">
        <f>IFERROR(UPPER(TRIM(ESITI_QUESTIONARI!AE291)),"")</f>
        <v/>
      </c>
      <c r="G291" t="str">
        <f>IFERROR(UPPER(TRIM(ESITI_QUESTIONARI!AI291)),"")</f>
        <v/>
      </c>
      <c r="H291" s="8" t="str">
        <f>IF(C291="","",IF(ISERROR(AVERAGE(ESITI_QUESTIONARI!N291:T291,ESITI_QUESTIONARI!V291:X291,ESITI_QUESTIONARI!Z291:AD291,ESITI_QUESTIONARI!AF291:AH291,ESITI_QUESTIONARI!AJ291:AL291,ESITI_QUESTIONARI!AN291,ESITI_QUESTIONARI!AQ291)),"NON RISPONDE",AVERAGE(ESITI_QUESTIONARI!N291:T291,ESITI_QUESTIONARI!V291:X291,ESITI_QUESTIONARI!Z291:AD291,ESITI_QUESTIONARI!AF291:AH291,ESITI_QUESTIONARI!AJ291:AL291,ESITI_QUESTIONARI!AN291,ESITI_QUESTIONARI!AQ291)))</f>
        <v/>
      </c>
    </row>
    <row r="292" spans="1:8" x14ac:dyDescent="0.3">
      <c r="A292" t="str">
        <f>IF(ESITI_QUESTIONARI!A292="","",TRIM(ESITI_QUESTIONARI!A292))</f>
        <v/>
      </c>
      <c r="B292" t="str">
        <f t="shared" si="5"/>
        <v/>
      </c>
      <c r="C292" t="str">
        <f>IF(ESITI_QUESTIONARI!C292="","",TRIM(ESITI_QUESTIONARI!C292))</f>
        <v/>
      </c>
      <c r="D292" t="str">
        <f>IFERROR(UPPER(TRIM(ESITI_QUESTIONARI!U292)),"")</f>
        <v/>
      </c>
      <c r="E292" t="str">
        <f>IFERROR(UPPER(TRIM(ESITI_QUESTIONARI!Y292)),"")</f>
        <v/>
      </c>
      <c r="F292" t="str">
        <f>IFERROR(UPPER(TRIM(ESITI_QUESTIONARI!AE292)),"")</f>
        <v/>
      </c>
      <c r="G292" t="str">
        <f>IFERROR(UPPER(TRIM(ESITI_QUESTIONARI!AI292)),"")</f>
        <v/>
      </c>
      <c r="H292" s="8" t="str">
        <f>IF(C292="","",IF(ISERROR(AVERAGE(ESITI_QUESTIONARI!N292:T292,ESITI_QUESTIONARI!V292:X292,ESITI_QUESTIONARI!Z292:AD292,ESITI_QUESTIONARI!AF292:AH292,ESITI_QUESTIONARI!AJ292:AL292,ESITI_QUESTIONARI!AN292,ESITI_QUESTIONARI!AQ292)),"NON RISPONDE",AVERAGE(ESITI_QUESTIONARI!N292:T292,ESITI_QUESTIONARI!V292:X292,ESITI_QUESTIONARI!Z292:AD292,ESITI_QUESTIONARI!AF292:AH292,ESITI_QUESTIONARI!AJ292:AL292,ESITI_QUESTIONARI!AN292,ESITI_QUESTIONARI!AQ292)))</f>
        <v/>
      </c>
    </row>
    <row r="293" spans="1:8" x14ac:dyDescent="0.3">
      <c r="A293" t="str">
        <f>IF(ESITI_QUESTIONARI!A293="","",TRIM(ESITI_QUESTIONARI!A293))</f>
        <v/>
      </c>
      <c r="B293" t="str">
        <f t="shared" si="5"/>
        <v/>
      </c>
      <c r="C293" t="str">
        <f>IF(ESITI_QUESTIONARI!C293="","",TRIM(ESITI_QUESTIONARI!C293))</f>
        <v/>
      </c>
      <c r="D293" t="str">
        <f>IFERROR(UPPER(TRIM(ESITI_QUESTIONARI!U293)),"")</f>
        <v/>
      </c>
      <c r="E293" t="str">
        <f>IFERROR(UPPER(TRIM(ESITI_QUESTIONARI!Y293)),"")</f>
        <v/>
      </c>
      <c r="F293" t="str">
        <f>IFERROR(UPPER(TRIM(ESITI_QUESTIONARI!AE293)),"")</f>
        <v/>
      </c>
      <c r="G293" t="str">
        <f>IFERROR(UPPER(TRIM(ESITI_QUESTIONARI!AI293)),"")</f>
        <v/>
      </c>
      <c r="H293" s="8" t="str">
        <f>IF(C293="","",IF(ISERROR(AVERAGE(ESITI_QUESTIONARI!N293:T293,ESITI_QUESTIONARI!V293:X293,ESITI_QUESTIONARI!Z293:AD293,ESITI_QUESTIONARI!AF293:AH293,ESITI_QUESTIONARI!AJ293:AL293,ESITI_QUESTIONARI!AN293,ESITI_QUESTIONARI!AQ293)),"NON RISPONDE",AVERAGE(ESITI_QUESTIONARI!N293:T293,ESITI_QUESTIONARI!V293:X293,ESITI_QUESTIONARI!Z293:AD293,ESITI_QUESTIONARI!AF293:AH293,ESITI_QUESTIONARI!AJ293:AL293,ESITI_QUESTIONARI!AN293,ESITI_QUESTIONARI!AQ293)))</f>
        <v/>
      </c>
    </row>
    <row r="294" spans="1:8" x14ac:dyDescent="0.3">
      <c r="A294" t="str">
        <f>IF(ESITI_QUESTIONARI!A294="","",TRIM(ESITI_QUESTIONARI!A294))</f>
        <v/>
      </c>
      <c r="B294" t="str">
        <f t="shared" si="5"/>
        <v/>
      </c>
      <c r="C294" t="str">
        <f>IF(ESITI_QUESTIONARI!C294="","",TRIM(ESITI_QUESTIONARI!C294))</f>
        <v/>
      </c>
      <c r="D294" t="str">
        <f>IFERROR(UPPER(TRIM(ESITI_QUESTIONARI!U294)),"")</f>
        <v/>
      </c>
      <c r="E294" t="str">
        <f>IFERROR(UPPER(TRIM(ESITI_QUESTIONARI!Y294)),"")</f>
        <v/>
      </c>
      <c r="F294" t="str">
        <f>IFERROR(UPPER(TRIM(ESITI_QUESTIONARI!AE294)),"")</f>
        <v/>
      </c>
      <c r="G294" t="str">
        <f>IFERROR(UPPER(TRIM(ESITI_QUESTIONARI!AI294)),"")</f>
        <v/>
      </c>
      <c r="H294" s="8" t="str">
        <f>IF(C294="","",IF(ISERROR(AVERAGE(ESITI_QUESTIONARI!N294:T294,ESITI_QUESTIONARI!V294:X294,ESITI_QUESTIONARI!Z294:AD294,ESITI_QUESTIONARI!AF294:AH294,ESITI_QUESTIONARI!AJ294:AL294,ESITI_QUESTIONARI!AN294,ESITI_QUESTIONARI!AQ294)),"NON RISPONDE",AVERAGE(ESITI_QUESTIONARI!N294:T294,ESITI_QUESTIONARI!V294:X294,ESITI_QUESTIONARI!Z294:AD294,ESITI_QUESTIONARI!AF294:AH294,ESITI_QUESTIONARI!AJ294:AL294,ESITI_QUESTIONARI!AN294,ESITI_QUESTIONARI!AQ294)))</f>
        <v/>
      </c>
    </row>
    <row r="295" spans="1:8" x14ac:dyDescent="0.3">
      <c r="A295" t="str">
        <f>IF(ESITI_QUESTIONARI!A295="","",TRIM(ESITI_QUESTIONARI!A295))</f>
        <v/>
      </c>
      <c r="B295" t="str">
        <f t="shared" si="5"/>
        <v/>
      </c>
      <c r="C295" t="str">
        <f>IF(ESITI_QUESTIONARI!C295="","",TRIM(ESITI_QUESTIONARI!C295))</f>
        <v/>
      </c>
      <c r="D295" t="str">
        <f>IFERROR(UPPER(TRIM(ESITI_QUESTIONARI!U295)),"")</f>
        <v/>
      </c>
      <c r="E295" t="str">
        <f>IFERROR(UPPER(TRIM(ESITI_QUESTIONARI!Y295)),"")</f>
        <v/>
      </c>
      <c r="F295" t="str">
        <f>IFERROR(UPPER(TRIM(ESITI_QUESTIONARI!AE295)),"")</f>
        <v/>
      </c>
      <c r="G295" t="str">
        <f>IFERROR(UPPER(TRIM(ESITI_QUESTIONARI!AI295)),"")</f>
        <v/>
      </c>
      <c r="H295" s="8" t="str">
        <f>IF(C295="","",IF(ISERROR(AVERAGE(ESITI_QUESTIONARI!N295:T295,ESITI_QUESTIONARI!V295:X295,ESITI_QUESTIONARI!Z295:AD295,ESITI_QUESTIONARI!AF295:AH295,ESITI_QUESTIONARI!AJ295:AL295,ESITI_QUESTIONARI!AN295,ESITI_QUESTIONARI!AQ295)),"NON RISPONDE",AVERAGE(ESITI_QUESTIONARI!N295:T295,ESITI_QUESTIONARI!V295:X295,ESITI_QUESTIONARI!Z295:AD295,ESITI_QUESTIONARI!AF295:AH295,ESITI_QUESTIONARI!AJ295:AL295,ESITI_QUESTIONARI!AN295,ESITI_QUESTIONARI!AQ295)))</f>
        <v/>
      </c>
    </row>
    <row r="296" spans="1:8" x14ac:dyDescent="0.3">
      <c r="A296" t="str">
        <f>IF(ESITI_QUESTIONARI!A296="","",TRIM(ESITI_QUESTIONARI!A296))</f>
        <v/>
      </c>
      <c r="B296" t="str">
        <f t="shared" si="5"/>
        <v/>
      </c>
      <c r="C296" t="str">
        <f>IF(ESITI_QUESTIONARI!C296="","",TRIM(ESITI_QUESTIONARI!C296))</f>
        <v/>
      </c>
      <c r="D296" t="str">
        <f>IFERROR(UPPER(TRIM(ESITI_QUESTIONARI!U296)),"")</f>
        <v/>
      </c>
      <c r="E296" t="str">
        <f>IFERROR(UPPER(TRIM(ESITI_QUESTIONARI!Y296)),"")</f>
        <v/>
      </c>
      <c r="F296" t="str">
        <f>IFERROR(UPPER(TRIM(ESITI_QUESTIONARI!AE296)),"")</f>
        <v/>
      </c>
      <c r="G296" t="str">
        <f>IFERROR(UPPER(TRIM(ESITI_QUESTIONARI!AI296)),"")</f>
        <v/>
      </c>
      <c r="H296" s="8" t="str">
        <f>IF(C296="","",IF(ISERROR(AVERAGE(ESITI_QUESTIONARI!N296:T296,ESITI_QUESTIONARI!V296:X296,ESITI_QUESTIONARI!Z296:AD296,ESITI_QUESTIONARI!AF296:AH296,ESITI_QUESTIONARI!AJ296:AL296,ESITI_QUESTIONARI!AN296,ESITI_QUESTIONARI!AQ296)),"NON RISPONDE",AVERAGE(ESITI_QUESTIONARI!N296:T296,ESITI_QUESTIONARI!V296:X296,ESITI_QUESTIONARI!Z296:AD296,ESITI_QUESTIONARI!AF296:AH296,ESITI_QUESTIONARI!AJ296:AL296,ESITI_QUESTIONARI!AN296,ESITI_QUESTIONARI!AQ296)))</f>
        <v/>
      </c>
    </row>
    <row r="297" spans="1:8" x14ac:dyDescent="0.3">
      <c r="A297" t="str">
        <f>IF(ESITI_QUESTIONARI!A297="","",TRIM(ESITI_QUESTIONARI!A297))</f>
        <v/>
      </c>
      <c r="B297" t="str">
        <f t="shared" si="5"/>
        <v/>
      </c>
      <c r="C297" t="str">
        <f>IF(ESITI_QUESTIONARI!C297="","",TRIM(ESITI_QUESTIONARI!C297))</f>
        <v/>
      </c>
      <c r="D297" t="str">
        <f>IFERROR(UPPER(TRIM(ESITI_QUESTIONARI!U297)),"")</f>
        <v/>
      </c>
      <c r="E297" t="str">
        <f>IFERROR(UPPER(TRIM(ESITI_QUESTIONARI!Y297)),"")</f>
        <v/>
      </c>
      <c r="F297" t="str">
        <f>IFERROR(UPPER(TRIM(ESITI_QUESTIONARI!AE297)),"")</f>
        <v/>
      </c>
      <c r="G297" t="str">
        <f>IFERROR(UPPER(TRIM(ESITI_QUESTIONARI!AI297)),"")</f>
        <v/>
      </c>
      <c r="H297" s="8" t="str">
        <f>IF(C297="","",IF(ISERROR(AVERAGE(ESITI_QUESTIONARI!N297:T297,ESITI_QUESTIONARI!V297:X297,ESITI_QUESTIONARI!Z297:AD297,ESITI_QUESTIONARI!AF297:AH297,ESITI_QUESTIONARI!AJ297:AL297,ESITI_QUESTIONARI!AN297,ESITI_QUESTIONARI!AQ297)),"NON RISPONDE",AVERAGE(ESITI_QUESTIONARI!N297:T297,ESITI_QUESTIONARI!V297:X297,ESITI_QUESTIONARI!Z297:AD297,ESITI_QUESTIONARI!AF297:AH297,ESITI_QUESTIONARI!AJ297:AL297,ESITI_QUESTIONARI!AN297,ESITI_QUESTIONARI!AQ297)))</f>
        <v/>
      </c>
    </row>
    <row r="298" spans="1:8" x14ac:dyDescent="0.3">
      <c r="A298" t="str">
        <f>IF(ESITI_QUESTIONARI!A298="","",TRIM(ESITI_QUESTIONARI!A298))</f>
        <v/>
      </c>
      <c r="B298" t="str">
        <f t="shared" si="5"/>
        <v/>
      </c>
      <c r="C298" t="str">
        <f>IF(ESITI_QUESTIONARI!C298="","",TRIM(ESITI_QUESTIONARI!C298))</f>
        <v/>
      </c>
      <c r="D298" t="str">
        <f>IFERROR(UPPER(TRIM(ESITI_QUESTIONARI!U298)),"")</f>
        <v/>
      </c>
      <c r="E298" t="str">
        <f>IFERROR(UPPER(TRIM(ESITI_QUESTIONARI!Y298)),"")</f>
        <v/>
      </c>
      <c r="F298" t="str">
        <f>IFERROR(UPPER(TRIM(ESITI_QUESTIONARI!AE298)),"")</f>
        <v/>
      </c>
      <c r="G298" t="str">
        <f>IFERROR(UPPER(TRIM(ESITI_QUESTIONARI!AI298)),"")</f>
        <v/>
      </c>
      <c r="H298" s="8" t="str">
        <f>IF(C298="","",IF(ISERROR(AVERAGE(ESITI_QUESTIONARI!N298:T298,ESITI_QUESTIONARI!V298:X298,ESITI_QUESTIONARI!Z298:AD298,ESITI_QUESTIONARI!AF298:AH298,ESITI_QUESTIONARI!AJ298:AL298,ESITI_QUESTIONARI!AN298,ESITI_QUESTIONARI!AQ298)),"NON RISPONDE",AVERAGE(ESITI_QUESTIONARI!N298:T298,ESITI_QUESTIONARI!V298:X298,ESITI_QUESTIONARI!Z298:AD298,ESITI_QUESTIONARI!AF298:AH298,ESITI_QUESTIONARI!AJ298:AL298,ESITI_QUESTIONARI!AN298,ESITI_QUESTIONARI!AQ298)))</f>
        <v/>
      </c>
    </row>
    <row r="299" spans="1:8" x14ac:dyDescent="0.3">
      <c r="A299" t="str">
        <f>IF(ESITI_QUESTIONARI!A299="","",TRIM(ESITI_QUESTIONARI!A299))</f>
        <v/>
      </c>
      <c r="B299" t="str">
        <f t="shared" si="5"/>
        <v/>
      </c>
      <c r="C299" t="str">
        <f>IF(ESITI_QUESTIONARI!C299="","",TRIM(ESITI_QUESTIONARI!C299))</f>
        <v/>
      </c>
      <c r="D299" t="str">
        <f>IFERROR(UPPER(TRIM(ESITI_QUESTIONARI!U299)),"")</f>
        <v/>
      </c>
      <c r="E299" t="str">
        <f>IFERROR(UPPER(TRIM(ESITI_QUESTIONARI!Y299)),"")</f>
        <v/>
      </c>
      <c r="F299" t="str">
        <f>IFERROR(UPPER(TRIM(ESITI_QUESTIONARI!AE299)),"")</f>
        <v/>
      </c>
      <c r="G299" t="str">
        <f>IFERROR(UPPER(TRIM(ESITI_QUESTIONARI!AI299)),"")</f>
        <v/>
      </c>
      <c r="H299" s="8" t="str">
        <f>IF(C299="","",IF(ISERROR(AVERAGE(ESITI_QUESTIONARI!N299:T299,ESITI_QUESTIONARI!V299:X299,ESITI_QUESTIONARI!Z299:AD299,ESITI_QUESTIONARI!AF299:AH299,ESITI_QUESTIONARI!AJ299:AL299,ESITI_QUESTIONARI!AN299,ESITI_QUESTIONARI!AQ299)),"NON RISPONDE",AVERAGE(ESITI_QUESTIONARI!N299:T299,ESITI_QUESTIONARI!V299:X299,ESITI_QUESTIONARI!Z299:AD299,ESITI_QUESTIONARI!AF299:AH299,ESITI_QUESTIONARI!AJ299:AL299,ESITI_QUESTIONARI!AN299,ESITI_QUESTIONARI!AQ299)))</f>
        <v/>
      </c>
    </row>
    <row r="300" spans="1:8" x14ac:dyDescent="0.3">
      <c r="A300" t="str">
        <f>IF(ESITI_QUESTIONARI!A300="","",TRIM(ESITI_QUESTIONARI!A300))</f>
        <v/>
      </c>
      <c r="B300" t="str">
        <f t="shared" si="5"/>
        <v/>
      </c>
      <c r="C300" t="str">
        <f>IF(ESITI_QUESTIONARI!C300="","",TRIM(ESITI_QUESTIONARI!C300))</f>
        <v/>
      </c>
      <c r="D300" t="str">
        <f>IFERROR(UPPER(TRIM(ESITI_QUESTIONARI!U300)),"")</f>
        <v/>
      </c>
      <c r="E300" t="str">
        <f>IFERROR(UPPER(TRIM(ESITI_QUESTIONARI!Y300)),"")</f>
        <v/>
      </c>
      <c r="F300" t="str">
        <f>IFERROR(UPPER(TRIM(ESITI_QUESTIONARI!AE300)),"")</f>
        <v/>
      </c>
      <c r="G300" t="str">
        <f>IFERROR(UPPER(TRIM(ESITI_QUESTIONARI!AI300)),"")</f>
        <v/>
      </c>
      <c r="H300" s="8" t="str">
        <f>IF(C300="","",IF(ISERROR(AVERAGE(ESITI_QUESTIONARI!N300:T300,ESITI_QUESTIONARI!V300:X300,ESITI_QUESTIONARI!Z300:AD300,ESITI_QUESTIONARI!AF300:AH300,ESITI_QUESTIONARI!AJ300:AL300,ESITI_QUESTIONARI!AN300,ESITI_QUESTIONARI!AQ300)),"NON RISPONDE",AVERAGE(ESITI_QUESTIONARI!N300:T300,ESITI_QUESTIONARI!V300:X300,ESITI_QUESTIONARI!Z300:AD300,ESITI_QUESTIONARI!AF300:AH300,ESITI_QUESTIONARI!AJ300:AL300,ESITI_QUESTIONARI!AN300,ESITI_QUESTIONARI!AQ300)))</f>
        <v/>
      </c>
    </row>
    <row r="301" spans="1:8" x14ac:dyDescent="0.3">
      <c r="A301" t="str">
        <f>IF(ESITI_QUESTIONARI!A301="","",TRIM(ESITI_QUESTIONARI!A301))</f>
        <v/>
      </c>
      <c r="B301" t="str">
        <f t="shared" si="5"/>
        <v/>
      </c>
      <c r="C301" t="str">
        <f>IF(ESITI_QUESTIONARI!C301="","",TRIM(ESITI_QUESTIONARI!C301))</f>
        <v/>
      </c>
      <c r="D301" t="str">
        <f>IFERROR(UPPER(TRIM(ESITI_QUESTIONARI!U301)),"")</f>
        <v/>
      </c>
      <c r="E301" t="str">
        <f>IFERROR(UPPER(TRIM(ESITI_QUESTIONARI!Y301)),"")</f>
        <v/>
      </c>
      <c r="F301" t="str">
        <f>IFERROR(UPPER(TRIM(ESITI_QUESTIONARI!AE301)),"")</f>
        <v/>
      </c>
      <c r="G301" t="str">
        <f>IFERROR(UPPER(TRIM(ESITI_QUESTIONARI!AI301)),"")</f>
        <v/>
      </c>
      <c r="H301" s="8" t="str">
        <f>IF(C301="","",IF(ISERROR(AVERAGE(ESITI_QUESTIONARI!N301:T301,ESITI_QUESTIONARI!V301:X301,ESITI_QUESTIONARI!Z301:AD301,ESITI_QUESTIONARI!AF301:AH301,ESITI_QUESTIONARI!AJ301:AL301,ESITI_QUESTIONARI!AN301,ESITI_QUESTIONARI!AQ301)),"NON RISPONDE",AVERAGE(ESITI_QUESTIONARI!N301:T301,ESITI_QUESTIONARI!V301:X301,ESITI_QUESTIONARI!Z301:AD301,ESITI_QUESTIONARI!AF301:AH301,ESITI_QUESTIONARI!AJ301:AL301,ESITI_QUESTIONARI!AN301,ESITI_QUESTIONARI!AQ301)))</f>
        <v/>
      </c>
    </row>
    <row r="302" spans="1:8" x14ac:dyDescent="0.3">
      <c r="A302" t="str">
        <f>IF(ESITI_QUESTIONARI!A302="","",TRIM(ESITI_QUESTIONARI!A302))</f>
        <v/>
      </c>
      <c r="B302" t="str">
        <f t="shared" si="5"/>
        <v/>
      </c>
      <c r="C302" t="str">
        <f>IF(ESITI_QUESTIONARI!C302="","",TRIM(ESITI_QUESTIONARI!C302))</f>
        <v/>
      </c>
      <c r="D302" t="str">
        <f>IFERROR(UPPER(TRIM(ESITI_QUESTIONARI!U302)),"")</f>
        <v/>
      </c>
      <c r="E302" t="str">
        <f>IFERROR(UPPER(TRIM(ESITI_QUESTIONARI!Y302)),"")</f>
        <v/>
      </c>
      <c r="F302" t="str">
        <f>IFERROR(UPPER(TRIM(ESITI_QUESTIONARI!AE302)),"")</f>
        <v/>
      </c>
      <c r="G302" t="str">
        <f>IFERROR(UPPER(TRIM(ESITI_QUESTIONARI!AI302)),"")</f>
        <v/>
      </c>
      <c r="H302" s="8" t="str">
        <f>IF(C302="","",IF(ISERROR(AVERAGE(ESITI_QUESTIONARI!N302:T302,ESITI_QUESTIONARI!V302:X302,ESITI_QUESTIONARI!Z302:AD302,ESITI_QUESTIONARI!AF302:AH302,ESITI_QUESTIONARI!AJ302:AL302,ESITI_QUESTIONARI!AN302,ESITI_QUESTIONARI!AQ302)),"NON RISPONDE",AVERAGE(ESITI_QUESTIONARI!N302:T302,ESITI_QUESTIONARI!V302:X302,ESITI_QUESTIONARI!Z302:AD302,ESITI_QUESTIONARI!AF302:AH302,ESITI_QUESTIONARI!AJ302:AL302,ESITI_QUESTIONARI!AN302,ESITI_QUESTIONARI!AQ302)))</f>
        <v/>
      </c>
    </row>
    <row r="303" spans="1:8" x14ac:dyDescent="0.3">
      <c r="A303" t="str">
        <f>IF(ESITI_QUESTIONARI!A303="","",TRIM(ESITI_QUESTIONARI!A303))</f>
        <v/>
      </c>
      <c r="B303" t="str">
        <f t="shared" si="5"/>
        <v/>
      </c>
      <c r="C303" t="str">
        <f>IF(ESITI_QUESTIONARI!C303="","",TRIM(ESITI_QUESTIONARI!C303))</f>
        <v/>
      </c>
      <c r="D303" t="str">
        <f>IFERROR(UPPER(TRIM(ESITI_QUESTIONARI!U303)),"")</f>
        <v/>
      </c>
      <c r="E303" t="str">
        <f>IFERROR(UPPER(TRIM(ESITI_QUESTIONARI!Y303)),"")</f>
        <v/>
      </c>
      <c r="F303" t="str">
        <f>IFERROR(UPPER(TRIM(ESITI_QUESTIONARI!AE303)),"")</f>
        <v/>
      </c>
      <c r="G303" t="str">
        <f>IFERROR(UPPER(TRIM(ESITI_QUESTIONARI!AI303)),"")</f>
        <v/>
      </c>
      <c r="H303" s="8" t="str">
        <f>IF(C303="","",IF(ISERROR(AVERAGE(ESITI_QUESTIONARI!N303:T303,ESITI_QUESTIONARI!V303:X303,ESITI_QUESTIONARI!Z303:AD303,ESITI_QUESTIONARI!AF303:AH303,ESITI_QUESTIONARI!AJ303:AL303,ESITI_QUESTIONARI!AN303,ESITI_QUESTIONARI!AQ303)),"NON RISPONDE",AVERAGE(ESITI_QUESTIONARI!N303:T303,ESITI_QUESTIONARI!V303:X303,ESITI_QUESTIONARI!Z303:AD303,ESITI_QUESTIONARI!AF303:AH303,ESITI_QUESTIONARI!AJ303:AL303,ESITI_QUESTIONARI!AN303,ESITI_QUESTIONARI!AQ303)))</f>
        <v/>
      </c>
    </row>
    <row r="304" spans="1:8" x14ac:dyDescent="0.3">
      <c r="A304" t="str">
        <f>IF(ESITI_QUESTIONARI!A304="","",TRIM(ESITI_QUESTIONARI!A304))</f>
        <v/>
      </c>
      <c r="B304" t="str">
        <f t="shared" si="5"/>
        <v/>
      </c>
      <c r="C304" t="str">
        <f>IF(ESITI_QUESTIONARI!C304="","",TRIM(ESITI_QUESTIONARI!C304))</f>
        <v/>
      </c>
      <c r="D304" t="str">
        <f>IFERROR(UPPER(TRIM(ESITI_QUESTIONARI!U304)),"")</f>
        <v/>
      </c>
      <c r="E304" t="str">
        <f>IFERROR(UPPER(TRIM(ESITI_QUESTIONARI!Y304)),"")</f>
        <v/>
      </c>
      <c r="F304" t="str">
        <f>IFERROR(UPPER(TRIM(ESITI_QUESTIONARI!AE304)),"")</f>
        <v/>
      </c>
      <c r="G304" t="str">
        <f>IFERROR(UPPER(TRIM(ESITI_QUESTIONARI!AI304)),"")</f>
        <v/>
      </c>
      <c r="H304" s="8" t="str">
        <f>IF(C304="","",IF(ISERROR(AVERAGE(ESITI_QUESTIONARI!N304:T304,ESITI_QUESTIONARI!V304:X304,ESITI_QUESTIONARI!Z304:AD304,ESITI_QUESTIONARI!AF304:AH304,ESITI_QUESTIONARI!AJ304:AL304,ESITI_QUESTIONARI!AN304,ESITI_QUESTIONARI!AQ304)),"NON RISPONDE",AVERAGE(ESITI_QUESTIONARI!N304:T304,ESITI_QUESTIONARI!V304:X304,ESITI_QUESTIONARI!Z304:AD304,ESITI_QUESTIONARI!AF304:AH304,ESITI_QUESTIONARI!AJ304:AL304,ESITI_QUESTIONARI!AN304,ESITI_QUESTIONARI!AQ304)))</f>
        <v/>
      </c>
    </row>
    <row r="305" spans="1:8" x14ac:dyDescent="0.3">
      <c r="A305" t="str">
        <f>IF(ESITI_QUESTIONARI!A305="","",TRIM(ESITI_QUESTIONARI!A305))</f>
        <v/>
      </c>
      <c r="B305" t="str">
        <f t="shared" si="5"/>
        <v/>
      </c>
      <c r="C305" t="str">
        <f>IF(ESITI_QUESTIONARI!C305="","",TRIM(ESITI_QUESTIONARI!C305))</f>
        <v/>
      </c>
      <c r="D305" t="str">
        <f>IFERROR(UPPER(TRIM(ESITI_QUESTIONARI!U305)),"")</f>
        <v/>
      </c>
      <c r="E305" t="str">
        <f>IFERROR(UPPER(TRIM(ESITI_QUESTIONARI!Y305)),"")</f>
        <v/>
      </c>
      <c r="F305" t="str">
        <f>IFERROR(UPPER(TRIM(ESITI_QUESTIONARI!AE305)),"")</f>
        <v/>
      </c>
      <c r="G305" t="str">
        <f>IFERROR(UPPER(TRIM(ESITI_QUESTIONARI!AI305)),"")</f>
        <v/>
      </c>
      <c r="H305" s="8" t="str">
        <f>IF(C305="","",IF(ISERROR(AVERAGE(ESITI_QUESTIONARI!N305:T305,ESITI_QUESTIONARI!V305:X305,ESITI_QUESTIONARI!Z305:AD305,ESITI_QUESTIONARI!AF305:AH305,ESITI_QUESTIONARI!AJ305:AL305,ESITI_QUESTIONARI!AN305,ESITI_QUESTIONARI!AQ305)),"NON RISPONDE",AVERAGE(ESITI_QUESTIONARI!N305:T305,ESITI_QUESTIONARI!V305:X305,ESITI_QUESTIONARI!Z305:AD305,ESITI_QUESTIONARI!AF305:AH305,ESITI_QUESTIONARI!AJ305:AL305,ESITI_QUESTIONARI!AN305,ESITI_QUESTIONARI!AQ305)))</f>
        <v/>
      </c>
    </row>
    <row r="306" spans="1:8" x14ac:dyDescent="0.3">
      <c r="A306" t="str">
        <f>IF(ESITI_QUESTIONARI!A306="","",TRIM(ESITI_QUESTIONARI!A306))</f>
        <v/>
      </c>
      <c r="B306" t="str">
        <f t="shared" si="5"/>
        <v/>
      </c>
      <c r="C306" t="str">
        <f>IF(ESITI_QUESTIONARI!C306="","",TRIM(ESITI_QUESTIONARI!C306))</f>
        <v/>
      </c>
      <c r="D306" t="str">
        <f>IFERROR(UPPER(TRIM(ESITI_QUESTIONARI!U306)),"")</f>
        <v/>
      </c>
      <c r="E306" t="str">
        <f>IFERROR(UPPER(TRIM(ESITI_QUESTIONARI!Y306)),"")</f>
        <v/>
      </c>
      <c r="F306" t="str">
        <f>IFERROR(UPPER(TRIM(ESITI_QUESTIONARI!AE306)),"")</f>
        <v/>
      </c>
      <c r="G306" t="str">
        <f>IFERROR(UPPER(TRIM(ESITI_QUESTIONARI!AI306)),"")</f>
        <v/>
      </c>
      <c r="H306" s="8" t="str">
        <f>IF(C306="","",IF(ISERROR(AVERAGE(ESITI_QUESTIONARI!N306:T306,ESITI_QUESTIONARI!V306:X306,ESITI_QUESTIONARI!Z306:AD306,ESITI_QUESTIONARI!AF306:AH306,ESITI_QUESTIONARI!AJ306:AL306,ESITI_QUESTIONARI!AN306,ESITI_QUESTIONARI!AQ306)),"NON RISPONDE",AVERAGE(ESITI_QUESTIONARI!N306:T306,ESITI_QUESTIONARI!V306:X306,ESITI_QUESTIONARI!Z306:AD306,ESITI_QUESTIONARI!AF306:AH306,ESITI_QUESTIONARI!AJ306:AL306,ESITI_QUESTIONARI!AN306,ESITI_QUESTIONARI!AQ306)))</f>
        <v/>
      </c>
    </row>
    <row r="307" spans="1:8" x14ac:dyDescent="0.3">
      <c r="A307" t="str">
        <f>IF(ESITI_QUESTIONARI!A307="","",TRIM(ESITI_QUESTIONARI!A307))</f>
        <v/>
      </c>
      <c r="B307" t="str">
        <f t="shared" si="5"/>
        <v/>
      </c>
      <c r="C307" t="str">
        <f>IF(ESITI_QUESTIONARI!C307="","",TRIM(ESITI_QUESTIONARI!C307))</f>
        <v/>
      </c>
      <c r="D307" t="str">
        <f>IFERROR(UPPER(TRIM(ESITI_QUESTIONARI!U307)),"")</f>
        <v/>
      </c>
      <c r="E307" t="str">
        <f>IFERROR(UPPER(TRIM(ESITI_QUESTIONARI!Y307)),"")</f>
        <v/>
      </c>
      <c r="F307" t="str">
        <f>IFERROR(UPPER(TRIM(ESITI_QUESTIONARI!AE307)),"")</f>
        <v/>
      </c>
      <c r="G307" t="str">
        <f>IFERROR(UPPER(TRIM(ESITI_QUESTIONARI!AI307)),"")</f>
        <v/>
      </c>
      <c r="H307" s="8" t="str">
        <f>IF(C307="","",IF(ISERROR(AVERAGE(ESITI_QUESTIONARI!N307:T307,ESITI_QUESTIONARI!V307:X307,ESITI_QUESTIONARI!Z307:AD307,ESITI_QUESTIONARI!AF307:AH307,ESITI_QUESTIONARI!AJ307:AL307,ESITI_QUESTIONARI!AN307,ESITI_QUESTIONARI!AQ307)),"NON RISPONDE",AVERAGE(ESITI_QUESTIONARI!N307:T307,ESITI_QUESTIONARI!V307:X307,ESITI_QUESTIONARI!Z307:AD307,ESITI_QUESTIONARI!AF307:AH307,ESITI_QUESTIONARI!AJ307:AL307,ESITI_QUESTIONARI!AN307,ESITI_QUESTIONARI!AQ307)))</f>
        <v/>
      </c>
    </row>
    <row r="308" spans="1:8" x14ac:dyDescent="0.3">
      <c r="A308" t="str">
        <f>IF(ESITI_QUESTIONARI!A308="","",TRIM(ESITI_QUESTIONARI!A308))</f>
        <v/>
      </c>
      <c r="B308" t="str">
        <f t="shared" si="5"/>
        <v/>
      </c>
      <c r="C308" t="str">
        <f>IF(ESITI_QUESTIONARI!C308="","",TRIM(ESITI_QUESTIONARI!C308))</f>
        <v/>
      </c>
      <c r="D308" t="str">
        <f>IFERROR(UPPER(TRIM(ESITI_QUESTIONARI!U308)),"")</f>
        <v/>
      </c>
      <c r="E308" t="str">
        <f>IFERROR(UPPER(TRIM(ESITI_QUESTIONARI!Y308)),"")</f>
        <v/>
      </c>
      <c r="F308" t="str">
        <f>IFERROR(UPPER(TRIM(ESITI_QUESTIONARI!AE308)),"")</f>
        <v/>
      </c>
      <c r="G308" t="str">
        <f>IFERROR(UPPER(TRIM(ESITI_QUESTIONARI!AI308)),"")</f>
        <v/>
      </c>
      <c r="H308" s="8" t="str">
        <f>IF(C308="","",IF(ISERROR(AVERAGE(ESITI_QUESTIONARI!N308:T308,ESITI_QUESTIONARI!V308:X308,ESITI_QUESTIONARI!Z308:AD308,ESITI_QUESTIONARI!AF308:AH308,ESITI_QUESTIONARI!AJ308:AL308,ESITI_QUESTIONARI!AN308,ESITI_QUESTIONARI!AQ308)),"NON RISPONDE",AVERAGE(ESITI_QUESTIONARI!N308:T308,ESITI_QUESTIONARI!V308:X308,ESITI_QUESTIONARI!Z308:AD308,ESITI_QUESTIONARI!AF308:AH308,ESITI_QUESTIONARI!AJ308:AL308,ESITI_QUESTIONARI!AN308,ESITI_QUESTIONARI!AQ308)))</f>
        <v/>
      </c>
    </row>
    <row r="309" spans="1:8" x14ac:dyDescent="0.3">
      <c r="A309" t="str">
        <f>IF(ESITI_QUESTIONARI!A309="","",TRIM(ESITI_QUESTIONARI!A309))</f>
        <v/>
      </c>
      <c r="B309" t="str">
        <f t="shared" si="5"/>
        <v/>
      </c>
      <c r="C309" t="str">
        <f>IF(ESITI_QUESTIONARI!C309="","",TRIM(ESITI_QUESTIONARI!C309))</f>
        <v/>
      </c>
      <c r="D309" t="str">
        <f>IFERROR(UPPER(TRIM(ESITI_QUESTIONARI!U309)),"")</f>
        <v/>
      </c>
      <c r="E309" t="str">
        <f>IFERROR(UPPER(TRIM(ESITI_QUESTIONARI!Y309)),"")</f>
        <v/>
      </c>
      <c r="F309" t="str">
        <f>IFERROR(UPPER(TRIM(ESITI_QUESTIONARI!AE309)),"")</f>
        <v/>
      </c>
      <c r="G309" t="str">
        <f>IFERROR(UPPER(TRIM(ESITI_QUESTIONARI!AI309)),"")</f>
        <v/>
      </c>
      <c r="H309" s="8" t="str">
        <f>IF(C309="","",IF(ISERROR(AVERAGE(ESITI_QUESTIONARI!N309:T309,ESITI_QUESTIONARI!V309:X309,ESITI_QUESTIONARI!Z309:AD309,ESITI_QUESTIONARI!AF309:AH309,ESITI_QUESTIONARI!AJ309:AL309,ESITI_QUESTIONARI!AN309,ESITI_QUESTIONARI!AQ309)),"NON RISPONDE",AVERAGE(ESITI_QUESTIONARI!N309:T309,ESITI_QUESTIONARI!V309:X309,ESITI_QUESTIONARI!Z309:AD309,ESITI_QUESTIONARI!AF309:AH309,ESITI_QUESTIONARI!AJ309:AL309,ESITI_QUESTIONARI!AN309,ESITI_QUESTIONARI!AQ309)))</f>
        <v/>
      </c>
    </row>
    <row r="310" spans="1:8" x14ac:dyDescent="0.3">
      <c r="A310" t="str">
        <f>IF(ESITI_QUESTIONARI!A310="","",TRIM(ESITI_QUESTIONARI!A310))</f>
        <v/>
      </c>
      <c r="B310" t="str">
        <f t="shared" si="5"/>
        <v/>
      </c>
      <c r="C310" t="str">
        <f>IF(ESITI_QUESTIONARI!C310="","",TRIM(ESITI_QUESTIONARI!C310))</f>
        <v/>
      </c>
      <c r="D310" t="str">
        <f>IFERROR(UPPER(TRIM(ESITI_QUESTIONARI!U310)),"")</f>
        <v/>
      </c>
      <c r="E310" t="str">
        <f>IFERROR(UPPER(TRIM(ESITI_QUESTIONARI!Y310)),"")</f>
        <v/>
      </c>
      <c r="F310" t="str">
        <f>IFERROR(UPPER(TRIM(ESITI_QUESTIONARI!AE310)),"")</f>
        <v/>
      </c>
      <c r="G310" t="str">
        <f>IFERROR(UPPER(TRIM(ESITI_QUESTIONARI!AI310)),"")</f>
        <v/>
      </c>
      <c r="H310" s="8" t="str">
        <f>IF(C310="","",IF(ISERROR(AVERAGE(ESITI_QUESTIONARI!N310:T310,ESITI_QUESTIONARI!V310:X310,ESITI_QUESTIONARI!Z310:AD310,ESITI_QUESTIONARI!AF310:AH310,ESITI_QUESTIONARI!AJ310:AL310,ESITI_QUESTIONARI!AN310,ESITI_QUESTIONARI!AQ310)),"NON RISPONDE",AVERAGE(ESITI_QUESTIONARI!N310:T310,ESITI_QUESTIONARI!V310:X310,ESITI_QUESTIONARI!Z310:AD310,ESITI_QUESTIONARI!AF310:AH310,ESITI_QUESTIONARI!AJ310:AL310,ESITI_QUESTIONARI!AN310,ESITI_QUESTIONARI!AQ310)))</f>
        <v/>
      </c>
    </row>
    <row r="311" spans="1:8" x14ac:dyDescent="0.3">
      <c r="A311" t="str">
        <f>IF(ESITI_QUESTIONARI!A311="","",TRIM(ESITI_QUESTIONARI!A311))</f>
        <v/>
      </c>
      <c r="B311" t="str">
        <f t="shared" si="5"/>
        <v/>
      </c>
      <c r="C311" t="str">
        <f>IF(ESITI_QUESTIONARI!C311="","",TRIM(ESITI_QUESTIONARI!C311))</f>
        <v/>
      </c>
      <c r="D311" t="str">
        <f>IFERROR(UPPER(TRIM(ESITI_QUESTIONARI!U311)),"")</f>
        <v/>
      </c>
      <c r="E311" t="str">
        <f>IFERROR(UPPER(TRIM(ESITI_QUESTIONARI!Y311)),"")</f>
        <v/>
      </c>
      <c r="F311" t="str">
        <f>IFERROR(UPPER(TRIM(ESITI_QUESTIONARI!AE311)),"")</f>
        <v/>
      </c>
      <c r="G311" t="str">
        <f>IFERROR(UPPER(TRIM(ESITI_QUESTIONARI!AI311)),"")</f>
        <v/>
      </c>
      <c r="H311" s="8" t="str">
        <f>IF(C311="","",IF(ISERROR(AVERAGE(ESITI_QUESTIONARI!N311:T311,ESITI_QUESTIONARI!V311:X311,ESITI_QUESTIONARI!Z311:AD311,ESITI_QUESTIONARI!AF311:AH311,ESITI_QUESTIONARI!AJ311:AL311,ESITI_QUESTIONARI!AN311,ESITI_QUESTIONARI!AQ311)),"NON RISPONDE",AVERAGE(ESITI_QUESTIONARI!N311:T311,ESITI_QUESTIONARI!V311:X311,ESITI_QUESTIONARI!Z311:AD311,ESITI_QUESTIONARI!AF311:AH311,ESITI_QUESTIONARI!AJ311:AL311,ESITI_QUESTIONARI!AN311,ESITI_QUESTIONARI!AQ311)))</f>
        <v/>
      </c>
    </row>
    <row r="312" spans="1:8" x14ac:dyDescent="0.3">
      <c r="A312" t="str">
        <f>IF(ESITI_QUESTIONARI!A312="","",TRIM(ESITI_QUESTIONARI!A312))</f>
        <v/>
      </c>
      <c r="B312" t="str">
        <f t="shared" si="5"/>
        <v/>
      </c>
      <c r="C312" t="str">
        <f>IF(ESITI_QUESTIONARI!C312="","",TRIM(ESITI_QUESTIONARI!C312))</f>
        <v/>
      </c>
      <c r="D312" t="str">
        <f>IFERROR(UPPER(TRIM(ESITI_QUESTIONARI!U312)),"")</f>
        <v/>
      </c>
      <c r="E312" t="str">
        <f>IFERROR(UPPER(TRIM(ESITI_QUESTIONARI!Y312)),"")</f>
        <v/>
      </c>
      <c r="F312" t="str">
        <f>IFERROR(UPPER(TRIM(ESITI_QUESTIONARI!AE312)),"")</f>
        <v/>
      </c>
      <c r="G312" t="str">
        <f>IFERROR(UPPER(TRIM(ESITI_QUESTIONARI!AI312)),"")</f>
        <v/>
      </c>
      <c r="H312" s="8" t="str">
        <f>IF(C312="","",IF(ISERROR(AVERAGE(ESITI_QUESTIONARI!N312:T312,ESITI_QUESTIONARI!V312:X312,ESITI_QUESTIONARI!Z312:AD312,ESITI_QUESTIONARI!AF312:AH312,ESITI_QUESTIONARI!AJ312:AL312,ESITI_QUESTIONARI!AN312,ESITI_QUESTIONARI!AQ312)),"NON RISPONDE",AVERAGE(ESITI_QUESTIONARI!N312:T312,ESITI_QUESTIONARI!V312:X312,ESITI_QUESTIONARI!Z312:AD312,ESITI_QUESTIONARI!AF312:AH312,ESITI_QUESTIONARI!AJ312:AL312,ESITI_QUESTIONARI!AN312,ESITI_QUESTIONARI!AQ312)))</f>
        <v/>
      </c>
    </row>
    <row r="313" spans="1:8" x14ac:dyDescent="0.3">
      <c r="A313" t="str">
        <f>IF(ESITI_QUESTIONARI!A313="","",TRIM(ESITI_QUESTIONARI!A313))</f>
        <v/>
      </c>
      <c r="B313" t="str">
        <f t="shared" si="5"/>
        <v/>
      </c>
      <c r="C313" t="str">
        <f>IF(ESITI_QUESTIONARI!C313="","",TRIM(ESITI_QUESTIONARI!C313))</f>
        <v/>
      </c>
      <c r="D313" t="str">
        <f>IFERROR(UPPER(TRIM(ESITI_QUESTIONARI!U313)),"")</f>
        <v/>
      </c>
      <c r="E313" t="str">
        <f>IFERROR(UPPER(TRIM(ESITI_QUESTIONARI!Y313)),"")</f>
        <v/>
      </c>
      <c r="F313" t="str">
        <f>IFERROR(UPPER(TRIM(ESITI_QUESTIONARI!AE313)),"")</f>
        <v/>
      </c>
      <c r="G313" t="str">
        <f>IFERROR(UPPER(TRIM(ESITI_QUESTIONARI!AI313)),"")</f>
        <v/>
      </c>
      <c r="H313" s="8" t="str">
        <f>IF(C313="","",IF(ISERROR(AVERAGE(ESITI_QUESTIONARI!N313:T313,ESITI_QUESTIONARI!V313:X313,ESITI_QUESTIONARI!Z313:AD313,ESITI_QUESTIONARI!AF313:AH313,ESITI_QUESTIONARI!AJ313:AL313,ESITI_QUESTIONARI!AN313,ESITI_QUESTIONARI!AQ313)),"NON RISPONDE",AVERAGE(ESITI_QUESTIONARI!N313:T313,ESITI_QUESTIONARI!V313:X313,ESITI_QUESTIONARI!Z313:AD313,ESITI_QUESTIONARI!AF313:AH313,ESITI_QUESTIONARI!AJ313:AL313,ESITI_QUESTIONARI!AN313,ESITI_QUESTIONARI!AQ313)))</f>
        <v/>
      </c>
    </row>
    <row r="314" spans="1:8" x14ac:dyDescent="0.3">
      <c r="A314" t="str">
        <f>IF(ESITI_QUESTIONARI!A314="","",TRIM(ESITI_QUESTIONARI!A314))</f>
        <v/>
      </c>
      <c r="B314" t="str">
        <f t="shared" si="5"/>
        <v/>
      </c>
      <c r="C314" t="str">
        <f>IF(ESITI_QUESTIONARI!C314="","",TRIM(ESITI_QUESTIONARI!C314))</f>
        <v/>
      </c>
      <c r="D314" t="str">
        <f>IFERROR(UPPER(TRIM(ESITI_QUESTIONARI!U314)),"")</f>
        <v/>
      </c>
      <c r="E314" t="str">
        <f>IFERROR(UPPER(TRIM(ESITI_QUESTIONARI!Y314)),"")</f>
        <v/>
      </c>
      <c r="F314" t="str">
        <f>IFERROR(UPPER(TRIM(ESITI_QUESTIONARI!AE314)),"")</f>
        <v/>
      </c>
      <c r="G314" t="str">
        <f>IFERROR(UPPER(TRIM(ESITI_QUESTIONARI!AI314)),"")</f>
        <v/>
      </c>
      <c r="H314" s="8" t="str">
        <f>IF(C314="","",IF(ISERROR(AVERAGE(ESITI_QUESTIONARI!N314:T314,ESITI_QUESTIONARI!V314:X314,ESITI_QUESTIONARI!Z314:AD314,ESITI_QUESTIONARI!AF314:AH314,ESITI_QUESTIONARI!AJ314:AL314,ESITI_QUESTIONARI!AN314,ESITI_QUESTIONARI!AQ314)),"NON RISPONDE",AVERAGE(ESITI_QUESTIONARI!N314:T314,ESITI_QUESTIONARI!V314:X314,ESITI_QUESTIONARI!Z314:AD314,ESITI_QUESTIONARI!AF314:AH314,ESITI_QUESTIONARI!AJ314:AL314,ESITI_QUESTIONARI!AN314,ESITI_QUESTIONARI!AQ314)))</f>
        <v/>
      </c>
    </row>
    <row r="315" spans="1:8" x14ac:dyDescent="0.3">
      <c r="A315" t="str">
        <f>IF(ESITI_QUESTIONARI!A315="","",TRIM(ESITI_QUESTIONARI!A315))</f>
        <v/>
      </c>
      <c r="B315" t="str">
        <f t="shared" si="5"/>
        <v/>
      </c>
      <c r="C315" t="str">
        <f>IF(ESITI_QUESTIONARI!C315="","",TRIM(ESITI_QUESTIONARI!C315))</f>
        <v/>
      </c>
      <c r="D315" t="str">
        <f>IFERROR(UPPER(TRIM(ESITI_QUESTIONARI!U315)),"")</f>
        <v/>
      </c>
      <c r="E315" t="str">
        <f>IFERROR(UPPER(TRIM(ESITI_QUESTIONARI!Y315)),"")</f>
        <v/>
      </c>
      <c r="F315" t="str">
        <f>IFERROR(UPPER(TRIM(ESITI_QUESTIONARI!AE315)),"")</f>
        <v/>
      </c>
      <c r="G315" t="str">
        <f>IFERROR(UPPER(TRIM(ESITI_QUESTIONARI!AI315)),"")</f>
        <v/>
      </c>
      <c r="H315" s="8" t="str">
        <f>IF(C315="","",IF(ISERROR(AVERAGE(ESITI_QUESTIONARI!N315:T315,ESITI_QUESTIONARI!V315:X315,ESITI_QUESTIONARI!Z315:AD315,ESITI_QUESTIONARI!AF315:AH315,ESITI_QUESTIONARI!AJ315:AL315,ESITI_QUESTIONARI!AN315,ESITI_QUESTIONARI!AQ315)),"NON RISPONDE",AVERAGE(ESITI_QUESTIONARI!N315:T315,ESITI_QUESTIONARI!V315:X315,ESITI_QUESTIONARI!Z315:AD315,ESITI_QUESTIONARI!AF315:AH315,ESITI_QUESTIONARI!AJ315:AL315,ESITI_QUESTIONARI!AN315,ESITI_QUESTIONARI!AQ315)))</f>
        <v/>
      </c>
    </row>
    <row r="316" spans="1:8" x14ac:dyDescent="0.3">
      <c r="A316" t="str">
        <f>IF(ESITI_QUESTIONARI!A316="","",TRIM(ESITI_QUESTIONARI!A316))</f>
        <v/>
      </c>
      <c r="B316" t="str">
        <f t="shared" si="5"/>
        <v/>
      </c>
      <c r="C316" t="str">
        <f>IF(ESITI_QUESTIONARI!C316="","",TRIM(ESITI_QUESTIONARI!C316))</f>
        <v/>
      </c>
      <c r="D316" t="str">
        <f>IFERROR(UPPER(TRIM(ESITI_QUESTIONARI!U316)),"")</f>
        <v/>
      </c>
      <c r="E316" t="str">
        <f>IFERROR(UPPER(TRIM(ESITI_QUESTIONARI!Y316)),"")</f>
        <v/>
      </c>
      <c r="F316" t="str">
        <f>IFERROR(UPPER(TRIM(ESITI_QUESTIONARI!AE316)),"")</f>
        <v/>
      </c>
      <c r="G316" t="str">
        <f>IFERROR(UPPER(TRIM(ESITI_QUESTIONARI!AI316)),"")</f>
        <v/>
      </c>
      <c r="H316" s="8" t="str">
        <f>IF(C316="","",IF(ISERROR(AVERAGE(ESITI_QUESTIONARI!N316:T316,ESITI_QUESTIONARI!V316:X316,ESITI_QUESTIONARI!Z316:AD316,ESITI_QUESTIONARI!AF316:AH316,ESITI_QUESTIONARI!AJ316:AL316,ESITI_QUESTIONARI!AN316,ESITI_QUESTIONARI!AQ316)),"NON RISPONDE",AVERAGE(ESITI_QUESTIONARI!N316:T316,ESITI_QUESTIONARI!V316:X316,ESITI_QUESTIONARI!Z316:AD316,ESITI_QUESTIONARI!AF316:AH316,ESITI_QUESTIONARI!AJ316:AL316,ESITI_QUESTIONARI!AN316,ESITI_QUESTIONARI!AQ316)))</f>
        <v/>
      </c>
    </row>
    <row r="317" spans="1:8" x14ac:dyDescent="0.3">
      <c r="A317" t="str">
        <f>IF(ESITI_QUESTIONARI!A317="","",TRIM(ESITI_QUESTIONARI!A317))</f>
        <v/>
      </c>
      <c r="B317" t="str">
        <f t="shared" si="5"/>
        <v/>
      </c>
      <c r="C317" t="str">
        <f>IF(ESITI_QUESTIONARI!C317="","",TRIM(ESITI_QUESTIONARI!C317))</f>
        <v/>
      </c>
      <c r="D317" t="str">
        <f>IFERROR(UPPER(TRIM(ESITI_QUESTIONARI!U317)),"")</f>
        <v/>
      </c>
      <c r="E317" t="str">
        <f>IFERROR(UPPER(TRIM(ESITI_QUESTIONARI!Y317)),"")</f>
        <v/>
      </c>
      <c r="F317" t="str">
        <f>IFERROR(UPPER(TRIM(ESITI_QUESTIONARI!AE317)),"")</f>
        <v/>
      </c>
      <c r="G317" t="str">
        <f>IFERROR(UPPER(TRIM(ESITI_QUESTIONARI!AI317)),"")</f>
        <v/>
      </c>
      <c r="H317" s="8" t="str">
        <f>IF(C317="","",IF(ISERROR(AVERAGE(ESITI_QUESTIONARI!N317:T317,ESITI_QUESTIONARI!V317:X317,ESITI_QUESTIONARI!Z317:AD317,ESITI_QUESTIONARI!AF317:AH317,ESITI_QUESTIONARI!AJ317:AL317,ESITI_QUESTIONARI!AN317,ESITI_QUESTIONARI!AQ317)),"NON RISPONDE",AVERAGE(ESITI_QUESTIONARI!N317:T317,ESITI_QUESTIONARI!V317:X317,ESITI_QUESTIONARI!Z317:AD317,ESITI_QUESTIONARI!AF317:AH317,ESITI_QUESTIONARI!AJ317:AL317,ESITI_QUESTIONARI!AN317,ESITI_QUESTIONARI!AQ317)))</f>
        <v/>
      </c>
    </row>
    <row r="318" spans="1:8" x14ac:dyDescent="0.3">
      <c r="A318" t="str">
        <f>IF(ESITI_QUESTIONARI!A318="","",TRIM(ESITI_QUESTIONARI!A318))</f>
        <v/>
      </c>
      <c r="B318" t="str">
        <f t="shared" si="5"/>
        <v/>
      </c>
      <c r="C318" t="str">
        <f>IF(ESITI_QUESTIONARI!C318="","",TRIM(ESITI_QUESTIONARI!C318))</f>
        <v/>
      </c>
      <c r="D318" t="str">
        <f>IFERROR(UPPER(TRIM(ESITI_QUESTIONARI!U318)),"")</f>
        <v/>
      </c>
      <c r="E318" t="str">
        <f>IFERROR(UPPER(TRIM(ESITI_QUESTIONARI!Y318)),"")</f>
        <v/>
      </c>
      <c r="F318" t="str">
        <f>IFERROR(UPPER(TRIM(ESITI_QUESTIONARI!AE318)),"")</f>
        <v/>
      </c>
      <c r="G318" t="str">
        <f>IFERROR(UPPER(TRIM(ESITI_QUESTIONARI!AI318)),"")</f>
        <v/>
      </c>
      <c r="H318" s="8" t="str">
        <f>IF(C318="","",IF(ISERROR(AVERAGE(ESITI_QUESTIONARI!N318:T318,ESITI_QUESTIONARI!V318:X318,ESITI_QUESTIONARI!Z318:AD318,ESITI_QUESTIONARI!AF318:AH318,ESITI_QUESTIONARI!AJ318:AL318,ESITI_QUESTIONARI!AN318,ESITI_QUESTIONARI!AQ318)),"NON RISPONDE",AVERAGE(ESITI_QUESTIONARI!N318:T318,ESITI_QUESTIONARI!V318:X318,ESITI_QUESTIONARI!Z318:AD318,ESITI_QUESTIONARI!AF318:AH318,ESITI_QUESTIONARI!AJ318:AL318,ESITI_QUESTIONARI!AN318,ESITI_QUESTIONARI!AQ318)))</f>
        <v/>
      </c>
    </row>
    <row r="319" spans="1:8" x14ac:dyDescent="0.3">
      <c r="A319" t="str">
        <f>IF(ESITI_QUESTIONARI!A319="","",TRIM(ESITI_QUESTIONARI!A319))</f>
        <v/>
      </c>
      <c r="B319" t="str">
        <f t="shared" si="5"/>
        <v/>
      </c>
      <c r="C319" t="str">
        <f>IF(ESITI_QUESTIONARI!C319="","",TRIM(ESITI_QUESTIONARI!C319))</f>
        <v/>
      </c>
      <c r="D319" t="str">
        <f>IFERROR(UPPER(TRIM(ESITI_QUESTIONARI!U319)),"")</f>
        <v/>
      </c>
      <c r="E319" t="str">
        <f>IFERROR(UPPER(TRIM(ESITI_QUESTIONARI!Y319)),"")</f>
        <v/>
      </c>
      <c r="F319" t="str">
        <f>IFERROR(UPPER(TRIM(ESITI_QUESTIONARI!AE319)),"")</f>
        <v/>
      </c>
      <c r="G319" t="str">
        <f>IFERROR(UPPER(TRIM(ESITI_QUESTIONARI!AI319)),"")</f>
        <v/>
      </c>
      <c r="H319" s="8" t="str">
        <f>IF(C319="","",IF(ISERROR(AVERAGE(ESITI_QUESTIONARI!N319:T319,ESITI_QUESTIONARI!V319:X319,ESITI_QUESTIONARI!Z319:AD319,ESITI_QUESTIONARI!AF319:AH319,ESITI_QUESTIONARI!AJ319:AL319,ESITI_QUESTIONARI!AN319,ESITI_QUESTIONARI!AQ319)),"NON RISPONDE",AVERAGE(ESITI_QUESTIONARI!N319:T319,ESITI_QUESTIONARI!V319:X319,ESITI_QUESTIONARI!Z319:AD319,ESITI_QUESTIONARI!AF319:AH319,ESITI_QUESTIONARI!AJ319:AL319,ESITI_QUESTIONARI!AN319,ESITI_QUESTIONARI!AQ319)))</f>
        <v/>
      </c>
    </row>
    <row r="320" spans="1:8" x14ac:dyDescent="0.3">
      <c r="A320" t="str">
        <f>IF(ESITI_QUESTIONARI!A320="","",TRIM(ESITI_QUESTIONARI!A320))</f>
        <v/>
      </c>
      <c r="B320" t="str">
        <f t="shared" si="5"/>
        <v/>
      </c>
      <c r="C320" t="str">
        <f>IF(ESITI_QUESTIONARI!C320="","",TRIM(ESITI_QUESTIONARI!C320))</f>
        <v/>
      </c>
      <c r="D320" t="str">
        <f>IFERROR(UPPER(TRIM(ESITI_QUESTIONARI!U320)),"")</f>
        <v/>
      </c>
      <c r="E320" t="str">
        <f>IFERROR(UPPER(TRIM(ESITI_QUESTIONARI!Y320)),"")</f>
        <v/>
      </c>
      <c r="F320" t="str">
        <f>IFERROR(UPPER(TRIM(ESITI_QUESTIONARI!AE320)),"")</f>
        <v/>
      </c>
      <c r="G320" t="str">
        <f>IFERROR(UPPER(TRIM(ESITI_QUESTIONARI!AI320)),"")</f>
        <v/>
      </c>
      <c r="H320" s="8" t="str">
        <f>IF(C320="","",IF(ISERROR(AVERAGE(ESITI_QUESTIONARI!N320:T320,ESITI_QUESTIONARI!V320:X320,ESITI_QUESTIONARI!Z320:AD320,ESITI_QUESTIONARI!AF320:AH320,ESITI_QUESTIONARI!AJ320:AL320,ESITI_QUESTIONARI!AN320,ESITI_QUESTIONARI!AQ320)),"NON RISPONDE",AVERAGE(ESITI_QUESTIONARI!N320:T320,ESITI_QUESTIONARI!V320:X320,ESITI_QUESTIONARI!Z320:AD320,ESITI_QUESTIONARI!AF320:AH320,ESITI_QUESTIONARI!AJ320:AL320,ESITI_QUESTIONARI!AN320,ESITI_QUESTIONARI!AQ320)))</f>
        <v/>
      </c>
    </row>
    <row r="321" spans="1:8" x14ac:dyDescent="0.3">
      <c r="A321" t="str">
        <f>IF(ESITI_QUESTIONARI!A321="","",TRIM(ESITI_QUESTIONARI!A321))</f>
        <v/>
      </c>
      <c r="B321" t="str">
        <f t="shared" si="5"/>
        <v/>
      </c>
      <c r="C321" t="str">
        <f>IF(ESITI_QUESTIONARI!C321="","",TRIM(ESITI_QUESTIONARI!C321))</f>
        <v/>
      </c>
      <c r="D321" t="str">
        <f>IFERROR(UPPER(TRIM(ESITI_QUESTIONARI!U321)),"")</f>
        <v/>
      </c>
      <c r="E321" t="str">
        <f>IFERROR(UPPER(TRIM(ESITI_QUESTIONARI!Y321)),"")</f>
        <v/>
      </c>
      <c r="F321" t="str">
        <f>IFERROR(UPPER(TRIM(ESITI_QUESTIONARI!AE321)),"")</f>
        <v/>
      </c>
      <c r="G321" t="str">
        <f>IFERROR(UPPER(TRIM(ESITI_QUESTIONARI!AI321)),"")</f>
        <v/>
      </c>
      <c r="H321" s="8" t="str">
        <f>IF(C321="","",IF(ISERROR(AVERAGE(ESITI_QUESTIONARI!N321:T321,ESITI_QUESTIONARI!V321:X321,ESITI_QUESTIONARI!Z321:AD321,ESITI_QUESTIONARI!AF321:AH321,ESITI_QUESTIONARI!AJ321:AL321,ESITI_QUESTIONARI!AN321,ESITI_QUESTIONARI!AQ321)),"NON RISPONDE",AVERAGE(ESITI_QUESTIONARI!N321:T321,ESITI_QUESTIONARI!V321:X321,ESITI_QUESTIONARI!Z321:AD321,ESITI_QUESTIONARI!AF321:AH321,ESITI_QUESTIONARI!AJ321:AL321,ESITI_QUESTIONARI!AN321,ESITI_QUESTIONARI!AQ321)))</f>
        <v/>
      </c>
    </row>
    <row r="322" spans="1:8" x14ac:dyDescent="0.3">
      <c r="A322" t="str">
        <f>IF(ESITI_QUESTIONARI!A322="","",TRIM(ESITI_QUESTIONARI!A322))</f>
        <v/>
      </c>
      <c r="B322" t="str">
        <f t="shared" si="5"/>
        <v/>
      </c>
      <c r="C322" t="str">
        <f>IF(ESITI_QUESTIONARI!C322="","",TRIM(ESITI_QUESTIONARI!C322))</f>
        <v/>
      </c>
      <c r="D322" t="str">
        <f>IFERROR(UPPER(TRIM(ESITI_QUESTIONARI!U322)),"")</f>
        <v/>
      </c>
      <c r="E322" t="str">
        <f>IFERROR(UPPER(TRIM(ESITI_QUESTIONARI!Y322)),"")</f>
        <v/>
      </c>
      <c r="F322" t="str">
        <f>IFERROR(UPPER(TRIM(ESITI_QUESTIONARI!AE322)),"")</f>
        <v/>
      </c>
      <c r="G322" t="str">
        <f>IFERROR(UPPER(TRIM(ESITI_QUESTIONARI!AI322)),"")</f>
        <v/>
      </c>
      <c r="H322" s="8" t="str">
        <f>IF(C322="","",IF(ISERROR(AVERAGE(ESITI_QUESTIONARI!N322:T322,ESITI_QUESTIONARI!V322:X322,ESITI_QUESTIONARI!Z322:AD322,ESITI_QUESTIONARI!AF322:AH322,ESITI_QUESTIONARI!AJ322:AL322,ESITI_QUESTIONARI!AN322,ESITI_QUESTIONARI!AQ322)),"NON RISPONDE",AVERAGE(ESITI_QUESTIONARI!N322:T322,ESITI_QUESTIONARI!V322:X322,ESITI_QUESTIONARI!Z322:AD322,ESITI_QUESTIONARI!AF322:AH322,ESITI_QUESTIONARI!AJ322:AL322,ESITI_QUESTIONARI!AN322,ESITI_QUESTIONARI!AQ322)))</f>
        <v/>
      </c>
    </row>
    <row r="323" spans="1:8" x14ac:dyDescent="0.3">
      <c r="A323" t="str">
        <f>IF(ESITI_QUESTIONARI!A323="","",TRIM(ESITI_QUESTIONARI!A323))</f>
        <v/>
      </c>
      <c r="B323" t="str">
        <f t="shared" ref="B323:B386" si="6">IF(C323="","",C323)</f>
        <v/>
      </c>
      <c r="C323" t="str">
        <f>IF(ESITI_QUESTIONARI!C323="","",TRIM(ESITI_QUESTIONARI!C323))</f>
        <v/>
      </c>
      <c r="D323" t="str">
        <f>IFERROR(UPPER(TRIM(ESITI_QUESTIONARI!U323)),"")</f>
        <v/>
      </c>
      <c r="E323" t="str">
        <f>IFERROR(UPPER(TRIM(ESITI_QUESTIONARI!Y323)),"")</f>
        <v/>
      </c>
      <c r="F323" t="str">
        <f>IFERROR(UPPER(TRIM(ESITI_QUESTIONARI!AE323)),"")</f>
        <v/>
      </c>
      <c r="G323" t="str">
        <f>IFERROR(UPPER(TRIM(ESITI_QUESTIONARI!AI323)),"")</f>
        <v/>
      </c>
      <c r="H323" s="8" t="str">
        <f>IF(C323="","",IF(ISERROR(AVERAGE(ESITI_QUESTIONARI!N323:T323,ESITI_QUESTIONARI!V323:X323,ESITI_QUESTIONARI!Z323:AD323,ESITI_QUESTIONARI!AF323:AH323,ESITI_QUESTIONARI!AJ323:AL323,ESITI_QUESTIONARI!AN323,ESITI_QUESTIONARI!AQ323)),"NON RISPONDE",AVERAGE(ESITI_QUESTIONARI!N323:T323,ESITI_QUESTIONARI!V323:X323,ESITI_QUESTIONARI!Z323:AD323,ESITI_QUESTIONARI!AF323:AH323,ESITI_QUESTIONARI!AJ323:AL323,ESITI_QUESTIONARI!AN323,ESITI_QUESTIONARI!AQ323)))</f>
        <v/>
      </c>
    </row>
    <row r="324" spans="1:8" x14ac:dyDescent="0.3">
      <c r="A324" t="str">
        <f>IF(ESITI_QUESTIONARI!A324="","",TRIM(ESITI_QUESTIONARI!A324))</f>
        <v/>
      </c>
      <c r="B324" t="str">
        <f t="shared" si="6"/>
        <v/>
      </c>
      <c r="C324" t="str">
        <f>IF(ESITI_QUESTIONARI!C324="","",TRIM(ESITI_QUESTIONARI!C324))</f>
        <v/>
      </c>
      <c r="D324" t="str">
        <f>IFERROR(UPPER(TRIM(ESITI_QUESTIONARI!U324)),"")</f>
        <v/>
      </c>
      <c r="E324" t="str">
        <f>IFERROR(UPPER(TRIM(ESITI_QUESTIONARI!Y324)),"")</f>
        <v/>
      </c>
      <c r="F324" t="str">
        <f>IFERROR(UPPER(TRIM(ESITI_QUESTIONARI!AE324)),"")</f>
        <v/>
      </c>
      <c r="G324" t="str">
        <f>IFERROR(UPPER(TRIM(ESITI_QUESTIONARI!AI324)),"")</f>
        <v/>
      </c>
      <c r="H324" s="8" t="str">
        <f>IF(C324="","",IF(ISERROR(AVERAGE(ESITI_QUESTIONARI!N324:T324,ESITI_QUESTIONARI!V324:X324,ESITI_QUESTIONARI!Z324:AD324,ESITI_QUESTIONARI!AF324:AH324,ESITI_QUESTIONARI!AJ324:AL324,ESITI_QUESTIONARI!AN324,ESITI_QUESTIONARI!AQ324)),"NON RISPONDE",AVERAGE(ESITI_QUESTIONARI!N324:T324,ESITI_QUESTIONARI!V324:X324,ESITI_QUESTIONARI!Z324:AD324,ESITI_QUESTIONARI!AF324:AH324,ESITI_QUESTIONARI!AJ324:AL324,ESITI_QUESTIONARI!AN324,ESITI_QUESTIONARI!AQ324)))</f>
        <v/>
      </c>
    </row>
    <row r="325" spans="1:8" x14ac:dyDescent="0.3">
      <c r="A325" t="str">
        <f>IF(ESITI_QUESTIONARI!A325="","",TRIM(ESITI_QUESTIONARI!A325))</f>
        <v/>
      </c>
      <c r="B325" t="str">
        <f t="shared" si="6"/>
        <v/>
      </c>
      <c r="C325" t="str">
        <f>IF(ESITI_QUESTIONARI!C325="","",TRIM(ESITI_QUESTIONARI!C325))</f>
        <v/>
      </c>
      <c r="D325" t="str">
        <f>IFERROR(UPPER(TRIM(ESITI_QUESTIONARI!U325)),"")</f>
        <v/>
      </c>
      <c r="E325" t="str">
        <f>IFERROR(UPPER(TRIM(ESITI_QUESTIONARI!Y325)),"")</f>
        <v/>
      </c>
      <c r="F325" t="str">
        <f>IFERROR(UPPER(TRIM(ESITI_QUESTIONARI!AE325)),"")</f>
        <v/>
      </c>
      <c r="G325" t="str">
        <f>IFERROR(UPPER(TRIM(ESITI_QUESTIONARI!AI325)),"")</f>
        <v/>
      </c>
      <c r="H325" s="8" t="str">
        <f>IF(C325="","",IF(ISERROR(AVERAGE(ESITI_QUESTIONARI!N325:T325,ESITI_QUESTIONARI!V325:X325,ESITI_QUESTIONARI!Z325:AD325,ESITI_QUESTIONARI!AF325:AH325,ESITI_QUESTIONARI!AJ325:AL325,ESITI_QUESTIONARI!AN325,ESITI_QUESTIONARI!AQ325)),"NON RISPONDE",AVERAGE(ESITI_QUESTIONARI!N325:T325,ESITI_QUESTIONARI!V325:X325,ESITI_QUESTIONARI!Z325:AD325,ESITI_QUESTIONARI!AF325:AH325,ESITI_QUESTIONARI!AJ325:AL325,ESITI_QUESTIONARI!AN325,ESITI_QUESTIONARI!AQ325)))</f>
        <v/>
      </c>
    </row>
    <row r="326" spans="1:8" x14ac:dyDescent="0.3">
      <c r="A326" t="str">
        <f>IF(ESITI_QUESTIONARI!A326="","",TRIM(ESITI_QUESTIONARI!A326))</f>
        <v/>
      </c>
      <c r="B326" t="str">
        <f t="shared" si="6"/>
        <v/>
      </c>
      <c r="C326" t="str">
        <f>IF(ESITI_QUESTIONARI!C326="","",TRIM(ESITI_QUESTIONARI!C326))</f>
        <v/>
      </c>
      <c r="D326" t="str">
        <f>IFERROR(UPPER(TRIM(ESITI_QUESTIONARI!U326)),"")</f>
        <v/>
      </c>
      <c r="E326" t="str">
        <f>IFERROR(UPPER(TRIM(ESITI_QUESTIONARI!Y326)),"")</f>
        <v/>
      </c>
      <c r="F326" t="str">
        <f>IFERROR(UPPER(TRIM(ESITI_QUESTIONARI!AE326)),"")</f>
        <v/>
      </c>
      <c r="G326" t="str">
        <f>IFERROR(UPPER(TRIM(ESITI_QUESTIONARI!AI326)),"")</f>
        <v/>
      </c>
      <c r="H326" s="8" t="str">
        <f>IF(C326="","",IF(ISERROR(AVERAGE(ESITI_QUESTIONARI!N326:T326,ESITI_QUESTIONARI!V326:X326,ESITI_QUESTIONARI!Z326:AD326,ESITI_QUESTIONARI!AF326:AH326,ESITI_QUESTIONARI!AJ326:AL326,ESITI_QUESTIONARI!AN326,ESITI_QUESTIONARI!AQ326)),"NON RISPONDE",AVERAGE(ESITI_QUESTIONARI!N326:T326,ESITI_QUESTIONARI!V326:X326,ESITI_QUESTIONARI!Z326:AD326,ESITI_QUESTIONARI!AF326:AH326,ESITI_QUESTIONARI!AJ326:AL326,ESITI_QUESTIONARI!AN326,ESITI_QUESTIONARI!AQ326)))</f>
        <v/>
      </c>
    </row>
    <row r="327" spans="1:8" x14ac:dyDescent="0.3">
      <c r="A327" t="str">
        <f>IF(ESITI_QUESTIONARI!A327="","",TRIM(ESITI_QUESTIONARI!A327))</f>
        <v/>
      </c>
      <c r="B327" t="str">
        <f t="shared" si="6"/>
        <v/>
      </c>
      <c r="C327" t="str">
        <f>IF(ESITI_QUESTIONARI!C327="","",TRIM(ESITI_QUESTIONARI!C327))</f>
        <v/>
      </c>
      <c r="D327" t="str">
        <f>IFERROR(UPPER(TRIM(ESITI_QUESTIONARI!U327)),"")</f>
        <v/>
      </c>
      <c r="E327" t="str">
        <f>IFERROR(UPPER(TRIM(ESITI_QUESTIONARI!Y327)),"")</f>
        <v/>
      </c>
      <c r="F327" t="str">
        <f>IFERROR(UPPER(TRIM(ESITI_QUESTIONARI!AE327)),"")</f>
        <v/>
      </c>
      <c r="G327" t="str">
        <f>IFERROR(UPPER(TRIM(ESITI_QUESTIONARI!AI327)),"")</f>
        <v/>
      </c>
      <c r="H327" s="8" t="str">
        <f>IF(C327="","",IF(ISERROR(AVERAGE(ESITI_QUESTIONARI!N327:T327,ESITI_QUESTIONARI!V327:X327,ESITI_QUESTIONARI!Z327:AD327,ESITI_QUESTIONARI!AF327:AH327,ESITI_QUESTIONARI!AJ327:AL327,ESITI_QUESTIONARI!AN327,ESITI_QUESTIONARI!AQ327)),"NON RISPONDE",AVERAGE(ESITI_QUESTIONARI!N327:T327,ESITI_QUESTIONARI!V327:X327,ESITI_QUESTIONARI!Z327:AD327,ESITI_QUESTIONARI!AF327:AH327,ESITI_QUESTIONARI!AJ327:AL327,ESITI_QUESTIONARI!AN327,ESITI_QUESTIONARI!AQ327)))</f>
        <v/>
      </c>
    </row>
    <row r="328" spans="1:8" x14ac:dyDescent="0.3">
      <c r="A328" t="str">
        <f>IF(ESITI_QUESTIONARI!A328="","",TRIM(ESITI_QUESTIONARI!A328))</f>
        <v/>
      </c>
      <c r="B328" t="str">
        <f t="shared" si="6"/>
        <v/>
      </c>
      <c r="C328" t="str">
        <f>IF(ESITI_QUESTIONARI!C328="","",TRIM(ESITI_QUESTIONARI!C328))</f>
        <v/>
      </c>
      <c r="D328" t="str">
        <f>IFERROR(UPPER(TRIM(ESITI_QUESTIONARI!U328)),"")</f>
        <v/>
      </c>
      <c r="E328" t="str">
        <f>IFERROR(UPPER(TRIM(ESITI_QUESTIONARI!Y328)),"")</f>
        <v/>
      </c>
      <c r="F328" t="str">
        <f>IFERROR(UPPER(TRIM(ESITI_QUESTIONARI!AE328)),"")</f>
        <v/>
      </c>
      <c r="G328" t="str">
        <f>IFERROR(UPPER(TRIM(ESITI_QUESTIONARI!AI328)),"")</f>
        <v/>
      </c>
      <c r="H328" s="8" t="str">
        <f>IF(C328="","",IF(ISERROR(AVERAGE(ESITI_QUESTIONARI!N328:T328,ESITI_QUESTIONARI!V328:X328,ESITI_QUESTIONARI!Z328:AD328,ESITI_QUESTIONARI!AF328:AH328,ESITI_QUESTIONARI!AJ328:AL328,ESITI_QUESTIONARI!AN328,ESITI_QUESTIONARI!AQ328)),"NON RISPONDE",AVERAGE(ESITI_QUESTIONARI!N328:T328,ESITI_QUESTIONARI!V328:X328,ESITI_QUESTIONARI!Z328:AD328,ESITI_QUESTIONARI!AF328:AH328,ESITI_QUESTIONARI!AJ328:AL328,ESITI_QUESTIONARI!AN328,ESITI_QUESTIONARI!AQ328)))</f>
        <v/>
      </c>
    </row>
    <row r="329" spans="1:8" x14ac:dyDescent="0.3">
      <c r="A329" t="str">
        <f>IF(ESITI_QUESTIONARI!A329="","",TRIM(ESITI_QUESTIONARI!A329))</f>
        <v/>
      </c>
      <c r="B329" t="str">
        <f t="shared" si="6"/>
        <v/>
      </c>
      <c r="C329" t="str">
        <f>IF(ESITI_QUESTIONARI!C329="","",TRIM(ESITI_QUESTIONARI!C329))</f>
        <v/>
      </c>
      <c r="D329" t="str">
        <f>IFERROR(UPPER(TRIM(ESITI_QUESTIONARI!U329)),"")</f>
        <v/>
      </c>
      <c r="E329" t="str">
        <f>IFERROR(UPPER(TRIM(ESITI_QUESTIONARI!Y329)),"")</f>
        <v/>
      </c>
      <c r="F329" t="str">
        <f>IFERROR(UPPER(TRIM(ESITI_QUESTIONARI!AE329)),"")</f>
        <v/>
      </c>
      <c r="G329" t="str">
        <f>IFERROR(UPPER(TRIM(ESITI_QUESTIONARI!AI329)),"")</f>
        <v/>
      </c>
      <c r="H329" s="8" t="str">
        <f>IF(C329="","",IF(ISERROR(AVERAGE(ESITI_QUESTIONARI!N329:T329,ESITI_QUESTIONARI!V329:X329,ESITI_QUESTIONARI!Z329:AD329,ESITI_QUESTIONARI!AF329:AH329,ESITI_QUESTIONARI!AJ329:AL329,ESITI_QUESTIONARI!AN329,ESITI_QUESTIONARI!AQ329)),"NON RISPONDE",AVERAGE(ESITI_QUESTIONARI!N329:T329,ESITI_QUESTIONARI!V329:X329,ESITI_QUESTIONARI!Z329:AD329,ESITI_QUESTIONARI!AF329:AH329,ESITI_QUESTIONARI!AJ329:AL329,ESITI_QUESTIONARI!AN329,ESITI_QUESTIONARI!AQ329)))</f>
        <v/>
      </c>
    </row>
    <row r="330" spans="1:8" x14ac:dyDescent="0.3">
      <c r="A330" t="str">
        <f>IF(ESITI_QUESTIONARI!A330="","",TRIM(ESITI_QUESTIONARI!A330))</f>
        <v/>
      </c>
      <c r="B330" t="str">
        <f t="shared" si="6"/>
        <v/>
      </c>
      <c r="C330" t="str">
        <f>IF(ESITI_QUESTIONARI!C330="","",TRIM(ESITI_QUESTIONARI!C330))</f>
        <v/>
      </c>
      <c r="D330" t="str">
        <f>IFERROR(UPPER(TRIM(ESITI_QUESTIONARI!U330)),"")</f>
        <v/>
      </c>
      <c r="E330" t="str">
        <f>IFERROR(UPPER(TRIM(ESITI_QUESTIONARI!Y330)),"")</f>
        <v/>
      </c>
      <c r="F330" t="str">
        <f>IFERROR(UPPER(TRIM(ESITI_QUESTIONARI!AE330)),"")</f>
        <v/>
      </c>
      <c r="G330" t="str">
        <f>IFERROR(UPPER(TRIM(ESITI_QUESTIONARI!AI330)),"")</f>
        <v/>
      </c>
      <c r="H330" s="8" t="str">
        <f>IF(C330="","",IF(ISERROR(AVERAGE(ESITI_QUESTIONARI!N330:T330,ESITI_QUESTIONARI!V330:X330,ESITI_QUESTIONARI!Z330:AD330,ESITI_QUESTIONARI!AF330:AH330,ESITI_QUESTIONARI!AJ330:AL330,ESITI_QUESTIONARI!AN330,ESITI_QUESTIONARI!AQ330)),"NON RISPONDE",AVERAGE(ESITI_QUESTIONARI!N330:T330,ESITI_QUESTIONARI!V330:X330,ESITI_QUESTIONARI!Z330:AD330,ESITI_QUESTIONARI!AF330:AH330,ESITI_QUESTIONARI!AJ330:AL330,ESITI_QUESTIONARI!AN330,ESITI_QUESTIONARI!AQ330)))</f>
        <v/>
      </c>
    </row>
    <row r="331" spans="1:8" x14ac:dyDescent="0.3">
      <c r="A331" t="str">
        <f>IF(ESITI_QUESTIONARI!A331="","",TRIM(ESITI_QUESTIONARI!A331))</f>
        <v/>
      </c>
      <c r="B331" t="str">
        <f t="shared" si="6"/>
        <v/>
      </c>
      <c r="C331" t="str">
        <f>IF(ESITI_QUESTIONARI!C331="","",TRIM(ESITI_QUESTIONARI!C331))</f>
        <v/>
      </c>
      <c r="D331" t="str">
        <f>IFERROR(UPPER(TRIM(ESITI_QUESTIONARI!U331)),"")</f>
        <v/>
      </c>
      <c r="E331" t="str">
        <f>IFERROR(UPPER(TRIM(ESITI_QUESTIONARI!Y331)),"")</f>
        <v/>
      </c>
      <c r="F331" t="str">
        <f>IFERROR(UPPER(TRIM(ESITI_QUESTIONARI!AE331)),"")</f>
        <v/>
      </c>
      <c r="G331" t="str">
        <f>IFERROR(UPPER(TRIM(ESITI_QUESTIONARI!AI331)),"")</f>
        <v/>
      </c>
      <c r="H331" s="8" t="str">
        <f>IF(C331="","",IF(ISERROR(AVERAGE(ESITI_QUESTIONARI!N331:T331,ESITI_QUESTIONARI!V331:X331,ESITI_QUESTIONARI!Z331:AD331,ESITI_QUESTIONARI!AF331:AH331,ESITI_QUESTIONARI!AJ331:AL331,ESITI_QUESTIONARI!AN331,ESITI_QUESTIONARI!AQ331)),"NON RISPONDE",AVERAGE(ESITI_QUESTIONARI!N331:T331,ESITI_QUESTIONARI!V331:X331,ESITI_QUESTIONARI!Z331:AD331,ESITI_QUESTIONARI!AF331:AH331,ESITI_QUESTIONARI!AJ331:AL331,ESITI_QUESTIONARI!AN331,ESITI_QUESTIONARI!AQ331)))</f>
        <v/>
      </c>
    </row>
    <row r="332" spans="1:8" x14ac:dyDescent="0.3">
      <c r="A332" t="str">
        <f>IF(ESITI_QUESTIONARI!A332="","",TRIM(ESITI_QUESTIONARI!A332))</f>
        <v/>
      </c>
      <c r="B332" t="str">
        <f t="shared" si="6"/>
        <v/>
      </c>
      <c r="C332" t="str">
        <f>IF(ESITI_QUESTIONARI!C332="","",TRIM(ESITI_QUESTIONARI!C332))</f>
        <v/>
      </c>
      <c r="D332" t="str">
        <f>IFERROR(UPPER(TRIM(ESITI_QUESTIONARI!U332)),"")</f>
        <v/>
      </c>
      <c r="E332" t="str">
        <f>IFERROR(UPPER(TRIM(ESITI_QUESTIONARI!Y332)),"")</f>
        <v/>
      </c>
      <c r="F332" t="str">
        <f>IFERROR(UPPER(TRIM(ESITI_QUESTIONARI!AE332)),"")</f>
        <v/>
      </c>
      <c r="G332" t="str">
        <f>IFERROR(UPPER(TRIM(ESITI_QUESTIONARI!AI332)),"")</f>
        <v/>
      </c>
      <c r="H332" s="8" t="str">
        <f>IF(C332="","",IF(ISERROR(AVERAGE(ESITI_QUESTIONARI!N332:T332,ESITI_QUESTIONARI!V332:X332,ESITI_QUESTIONARI!Z332:AD332,ESITI_QUESTIONARI!AF332:AH332,ESITI_QUESTIONARI!AJ332:AL332,ESITI_QUESTIONARI!AN332,ESITI_QUESTIONARI!AQ332)),"NON RISPONDE",AVERAGE(ESITI_QUESTIONARI!N332:T332,ESITI_QUESTIONARI!V332:X332,ESITI_QUESTIONARI!Z332:AD332,ESITI_QUESTIONARI!AF332:AH332,ESITI_QUESTIONARI!AJ332:AL332,ESITI_QUESTIONARI!AN332,ESITI_QUESTIONARI!AQ332)))</f>
        <v/>
      </c>
    </row>
    <row r="333" spans="1:8" x14ac:dyDescent="0.3">
      <c r="A333" t="str">
        <f>IF(ESITI_QUESTIONARI!A333="","",TRIM(ESITI_QUESTIONARI!A333))</f>
        <v/>
      </c>
      <c r="B333" t="str">
        <f t="shared" si="6"/>
        <v/>
      </c>
      <c r="C333" t="str">
        <f>IF(ESITI_QUESTIONARI!C333="","",TRIM(ESITI_QUESTIONARI!C333))</f>
        <v/>
      </c>
      <c r="D333" t="str">
        <f>IFERROR(UPPER(TRIM(ESITI_QUESTIONARI!U333)),"")</f>
        <v/>
      </c>
      <c r="E333" t="str">
        <f>IFERROR(UPPER(TRIM(ESITI_QUESTIONARI!Y333)),"")</f>
        <v/>
      </c>
      <c r="F333" t="str">
        <f>IFERROR(UPPER(TRIM(ESITI_QUESTIONARI!AE333)),"")</f>
        <v/>
      </c>
      <c r="G333" t="str">
        <f>IFERROR(UPPER(TRIM(ESITI_QUESTIONARI!AI333)),"")</f>
        <v/>
      </c>
      <c r="H333" s="8" t="str">
        <f>IF(C333="","",IF(ISERROR(AVERAGE(ESITI_QUESTIONARI!N333:T333,ESITI_QUESTIONARI!V333:X333,ESITI_QUESTIONARI!Z333:AD333,ESITI_QUESTIONARI!AF333:AH333,ESITI_QUESTIONARI!AJ333:AL333,ESITI_QUESTIONARI!AN333,ESITI_QUESTIONARI!AQ333)),"NON RISPONDE",AVERAGE(ESITI_QUESTIONARI!N333:T333,ESITI_QUESTIONARI!V333:X333,ESITI_QUESTIONARI!Z333:AD333,ESITI_QUESTIONARI!AF333:AH333,ESITI_QUESTIONARI!AJ333:AL333,ESITI_QUESTIONARI!AN333,ESITI_QUESTIONARI!AQ333)))</f>
        <v/>
      </c>
    </row>
    <row r="334" spans="1:8" x14ac:dyDescent="0.3">
      <c r="A334" t="str">
        <f>IF(ESITI_QUESTIONARI!A334="","",TRIM(ESITI_QUESTIONARI!A334))</f>
        <v/>
      </c>
      <c r="B334" t="str">
        <f t="shared" si="6"/>
        <v/>
      </c>
      <c r="C334" t="str">
        <f>IF(ESITI_QUESTIONARI!C334="","",TRIM(ESITI_QUESTIONARI!C334))</f>
        <v/>
      </c>
      <c r="D334" t="str">
        <f>IFERROR(UPPER(TRIM(ESITI_QUESTIONARI!U334)),"")</f>
        <v/>
      </c>
      <c r="E334" t="str">
        <f>IFERROR(UPPER(TRIM(ESITI_QUESTIONARI!Y334)),"")</f>
        <v/>
      </c>
      <c r="F334" t="str">
        <f>IFERROR(UPPER(TRIM(ESITI_QUESTIONARI!AE334)),"")</f>
        <v/>
      </c>
      <c r="G334" t="str">
        <f>IFERROR(UPPER(TRIM(ESITI_QUESTIONARI!AI334)),"")</f>
        <v/>
      </c>
      <c r="H334" s="8" t="str">
        <f>IF(C334="","",IF(ISERROR(AVERAGE(ESITI_QUESTIONARI!N334:T334,ESITI_QUESTIONARI!V334:X334,ESITI_QUESTIONARI!Z334:AD334,ESITI_QUESTIONARI!AF334:AH334,ESITI_QUESTIONARI!AJ334:AL334,ESITI_QUESTIONARI!AN334,ESITI_QUESTIONARI!AQ334)),"NON RISPONDE",AVERAGE(ESITI_QUESTIONARI!N334:T334,ESITI_QUESTIONARI!V334:X334,ESITI_QUESTIONARI!Z334:AD334,ESITI_QUESTIONARI!AF334:AH334,ESITI_QUESTIONARI!AJ334:AL334,ESITI_QUESTIONARI!AN334,ESITI_QUESTIONARI!AQ334)))</f>
        <v/>
      </c>
    </row>
    <row r="335" spans="1:8" x14ac:dyDescent="0.3">
      <c r="A335" t="str">
        <f>IF(ESITI_QUESTIONARI!A335="","",TRIM(ESITI_QUESTIONARI!A335))</f>
        <v/>
      </c>
      <c r="B335" t="str">
        <f t="shared" si="6"/>
        <v/>
      </c>
      <c r="C335" t="str">
        <f>IF(ESITI_QUESTIONARI!C335="","",TRIM(ESITI_QUESTIONARI!C335))</f>
        <v/>
      </c>
      <c r="D335" t="str">
        <f>IFERROR(UPPER(TRIM(ESITI_QUESTIONARI!U335)),"")</f>
        <v/>
      </c>
      <c r="E335" t="str">
        <f>IFERROR(UPPER(TRIM(ESITI_QUESTIONARI!Y335)),"")</f>
        <v/>
      </c>
      <c r="F335" t="str">
        <f>IFERROR(UPPER(TRIM(ESITI_QUESTIONARI!AE335)),"")</f>
        <v/>
      </c>
      <c r="G335" t="str">
        <f>IFERROR(UPPER(TRIM(ESITI_QUESTIONARI!AI335)),"")</f>
        <v/>
      </c>
      <c r="H335" s="8" t="str">
        <f>IF(C335="","",IF(ISERROR(AVERAGE(ESITI_QUESTIONARI!N335:T335,ESITI_QUESTIONARI!V335:X335,ESITI_QUESTIONARI!Z335:AD335,ESITI_QUESTIONARI!AF335:AH335,ESITI_QUESTIONARI!AJ335:AL335,ESITI_QUESTIONARI!AN335,ESITI_QUESTIONARI!AQ335)),"NON RISPONDE",AVERAGE(ESITI_QUESTIONARI!N335:T335,ESITI_QUESTIONARI!V335:X335,ESITI_QUESTIONARI!Z335:AD335,ESITI_QUESTIONARI!AF335:AH335,ESITI_QUESTIONARI!AJ335:AL335,ESITI_QUESTIONARI!AN335,ESITI_QUESTIONARI!AQ335)))</f>
        <v/>
      </c>
    </row>
    <row r="336" spans="1:8" x14ac:dyDescent="0.3">
      <c r="A336" t="str">
        <f>IF(ESITI_QUESTIONARI!A336="","",TRIM(ESITI_QUESTIONARI!A336))</f>
        <v/>
      </c>
      <c r="B336" t="str">
        <f t="shared" si="6"/>
        <v/>
      </c>
      <c r="C336" t="str">
        <f>IF(ESITI_QUESTIONARI!C336="","",TRIM(ESITI_QUESTIONARI!C336))</f>
        <v/>
      </c>
      <c r="D336" t="str">
        <f>IFERROR(UPPER(TRIM(ESITI_QUESTIONARI!U336)),"")</f>
        <v/>
      </c>
      <c r="E336" t="str">
        <f>IFERROR(UPPER(TRIM(ESITI_QUESTIONARI!Y336)),"")</f>
        <v/>
      </c>
      <c r="F336" t="str">
        <f>IFERROR(UPPER(TRIM(ESITI_QUESTIONARI!AE336)),"")</f>
        <v/>
      </c>
      <c r="G336" t="str">
        <f>IFERROR(UPPER(TRIM(ESITI_QUESTIONARI!AI336)),"")</f>
        <v/>
      </c>
      <c r="H336" s="8" t="str">
        <f>IF(C336="","",IF(ISERROR(AVERAGE(ESITI_QUESTIONARI!N336:T336,ESITI_QUESTIONARI!V336:X336,ESITI_QUESTIONARI!Z336:AD336,ESITI_QUESTIONARI!AF336:AH336,ESITI_QUESTIONARI!AJ336:AL336,ESITI_QUESTIONARI!AN336,ESITI_QUESTIONARI!AQ336)),"NON RISPONDE",AVERAGE(ESITI_QUESTIONARI!N336:T336,ESITI_QUESTIONARI!V336:X336,ESITI_QUESTIONARI!Z336:AD336,ESITI_QUESTIONARI!AF336:AH336,ESITI_QUESTIONARI!AJ336:AL336,ESITI_QUESTIONARI!AN336,ESITI_QUESTIONARI!AQ336)))</f>
        <v/>
      </c>
    </row>
    <row r="337" spans="1:8" x14ac:dyDescent="0.3">
      <c r="A337" t="str">
        <f>IF(ESITI_QUESTIONARI!A337="","",TRIM(ESITI_QUESTIONARI!A337))</f>
        <v/>
      </c>
      <c r="B337" t="str">
        <f t="shared" si="6"/>
        <v/>
      </c>
      <c r="C337" t="str">
        <f>IF(ESITI_QUESTIONARI!C337="","",TRIM(ESITI_QUESTIONARI!C337))</f>
        <v/>
      </c>
      <c r="D337" t="str">
        <f>IFERROR(UPPER(TRIM(ESITI_QUESTIONARI!U337)),"")</f>
        <v/>
      </c>
      <c r="E337" t="str">
        <f>IFERROR(UPPER(TRIM(ESITI_QUESTIONARI!Y337)),"")</f>
        <v/>
      </c>
      <c r="F337" t="str">
        <f>IFERROR(UPPER(TRIM(ESITI_QUESTIONARI!AE337)),"")</f>
        <v/>
      </c>
      <c r="G337" t="str">
        <f>IFERROR(UPPER(TRIM(ESITI_QUESTIONARI!AI337)),"")</f>
        <v/>
      </c>
      <c r="H337" s="8" t="str">
        <f>IF(C337="","",IF(ISERROR(AVERAGE(ESITI_QUESTIONARI!N337:T337,ESITI_QUESTIONARI!V337:X337,ESITI_QUESTIONARI!Z337:AD337,ESITI_QUESTIONARI!AF337:AH337,ESITI_QUESTIONARI!AJ337:AL337,ESITI_QUESTIONARI!AN337,ESITI_QUESTIONARI!AQ337)),"NON RISPONDE",AVERAGE(ESITI_QUESTIONARI!N337:T337,ESITI_QUESTIONARI!V337:X337,ESITI_QUESTIONARI!Z337:AD337,ESITI_QUESTIONARI!AF337:AH337,ESITI_QUESTIONARI!AJ337:AL337,ESITI_QUESTIONARI!AN337,ESITI_QUESTIONARI!AQ337)))</f>
        <v/>
      </c>
    </row>
    <row r="338" spans="1:8" x14ac:dyDescent="0.3">
      <c r="A338" t="str">
        <f>IF(ESITI_QUESTIONARI!A338="","",TRIM(ESITI_QUESTIONARI!A338))</f>
        <v/>
      </c>
      <c r="B338" t="str">
        <f t="shared" si="6"/>
        <v/>
      </c>
      <c r="C338" t="str">
        <f>IF(ESITI_QUESTIONARI!C338="","",TRIM(ESITI_QUESTIONARI!C338))</f>
        <v/>
      </c>
      <c r="D338" t="str">
        <f>IFERROR(UPPER(TRIM(ESITI_QUESTIONARI!U338)),"")</f>
        <v/>
      </c>
      <c r="E338" t="str">
        <f>IFERROR(UPPER(TRIM(ESITI_QUESTIONARI!Y338)),"")</f>
        <v/>
      </c>
      <c r="F338" t="str">
        <f>IFERROR(UPPER(TRIM(ESITI_QUESTIONARI!AE338)),"")</f>
        <v/>
      </c>
      <c r="G338" t="str">
        <f>IFERROR(UPPER(TRIM(ESITI_QUESTIONARI!AI338)),"")</f>
        <v/>
      </c>
      <c r="H338" s="8" t="str">
        <f>IF(C338="","",IF(ISERROR(AVERAGE(ESITI_QUESTIONARI!N338:T338,ESITI_QUESTIONARI!V338:X338,ESITI_QUESTIONARI!Z338:AD338,ESITI_QUESTIONARI!AF338:AH338,ESITI_QUESTIONARI!AJ338:AL338,ESITI_QUESTIONARI!AN338,ESITI_QUESTIONARI!AQ338)),"NON RISPONDE",AVERAGE(ESITI_QUESTIONARI!N338:T338,ESITI_QUESTIONARI!V338:X338,ESITI_QUESTIONARI!Z338:AD338,ESITI_QUESTIONARI!AF338:AH338,ESITI_QUESTIONARI!AJ338:AL338,ESITI_QUESTIONARI!AN338,ESITI_QUESTIONARI!AQ338)))</f>
        <v/>
      </c>
    </row>
    <row r="339" spans="1:8" x14ac:dyDescent="0.3">
      <c r="A339" t="str">
        <f>IF(ESITI_QUESTIONARI!A339="","",TRIM(ESITI_QUESTIONARI!A339))</f>
        <v/>
      </c>
      <c r="B339" t="str">
        <f t="shared" si="6"/>
        <v/>
      </c>
      <c r="C339" t="str">
        <f>IF(ESITI_QUESTIONARI!C339="","",TRIM(ESITI_QUESTIONARI!C339))</f>
        <v/>
      </c>
      <c r="D339" t="str">
        <f>IFERROR(UPPER(TRIM(ESITI_QUESTIONARI!U339)),"")</f>
        <v/>
      </c>
      <c r="E339" t="str">
        <f>IFERROR(UPPER(TRIM(ESITI_QUESTIONARI!Y339)),"")</f>
        <v/>
      </c>
      <c r="F339" t="str">
        <f>IFERROR(UPPER(TRIM(ESITI_QUESTIONARI!AE339)),"")</f>
        <v/>
      </c>
      <c r="G339" t="str">
        <f>IFERROR(UPPER(TRIM(ESITI_QUESTIONARI!AI339)),"")</f>
        <v/>
      </c>
      <c r="H339" s="8" t="str">
        <f>IF(C339="","",IF(ISERROR(AVERAGE(ESITI_QUESTIONARI!N339:T339,ESITI_QUESTIONARI!V339:X339,ESITI_QUESTIONARI!Z339:AD339,ESITI_QUESTIONARI!AF339:AH339,ESITI_QUESTIONARI!AJ339:AL339,ESITI_QUESTIONARI!AN339,ESITI_QUESTIONARI!AQ339)),"NON RISPONDE",AVERAGE(ESITI_QUESTIONARI!N339:T339,ESITI_QUESTIONARI!V339:X339,ESITI_QUESTIONARI!Z339:AD339,ESITI_QUESTIONARI!AF339:AH339,ESITI_QUESTIONARI!AJ339:AL339,ESITI_QUESTIONARI!AN339,ESITI_QUESTIONARI!AQ339)))</f>
        <v/>
      </c>
    </row>
    <row r="340" spans="1:8" x14ac:dyDescent="0.3">
      <c r="A340" t="str">
        <f>IF(ESITI_QUESTIONARI!A340="","",TRIM(ESITI_QUESTIONARI!A340))</f>
        <v/>
      </c>
      <c r="B340" t="str">
        <f t="shared" si="6"/>
        <v/>
      </c>
      <c r="C340" t="str">
        <f>IF(ESITI_QUESTIONARI!C340="","",TRIM(ESITI_QUESTIONARI!C340))</f>
        <v/>
      </c>
      <c r="D340" t="str">
        <f>IFERROR(UPPER(TRIM(ESITI_QUESTIONARI!U340)),"")</f>
        <v/>
      </c>
      <c r="E340" t="str">
        <f>IFERROR(UPPER(TRIM(ESITI_QUESTIONARI!Y340)),"")</f>
        <v/>
      </c>
      <c r="F340" t="str">
        <f>IFERROR(UPPER(TRIM(ESITI_QUESTIONARI!AE340)),"")</f>
        <v/>
      </c>
      <c r="G340" t="str">
        <f>IFERROR(UPPER(TRIM(ESITI_QUESTIONARI!AI340)),"")</f>
        <v/>
      </c>
      <c r="H340" s="8" t="str">
        <f>IF(C340="","",IF(ISERROR(AVERAGE(ESITI_QUESTIONARI!N340:T340,ESITI_QUESTIONARI!V340:X340,ESITI_QUESTIONARI!Z340:AD340,ESITI_QUESTIONARI!AF340:AH340,ESITI_QUESTIONARI!AJ340:AL340,ESITI_QUESTIONARI!AN340,ESITI_QUESTIONARI!AQ340)),"NON RISPONDE",AVERAGE(ESITI_QUESTIONARI!N340:T340,ESITI_QUESTIONARI!V340:X340,ESITI_QUESTIONARI!Z340:AD340,ESITI_QUESTIONARI!AF340:AH340,ESITI_QUESTIONARI!AJ340:AL340,ESITI_QUESTIONARI!AN340,ESITI_QUESTIONARI!AQ340)))</f>
        <v/>
      </c>
    </row>
    <row r="341" spans="1:8" x14ac:dyDescent="0.3">
      <c r="A341" t="str">
        <f>IF(ESITI_QUESTIONARI!A341="","",TRIM(ESITI_QUESTIONARI!A341))</f>
        <v/>
      </c>
      <c r="B341" t="str">
        <f t="shared" si="6"/>
        <v/>
      </c>
      <c r="C341" t="str">
        <f>IF(ESITI_QUESTIONARI!C341="","",TRIM(ESITI_QUESTIONARI!C341))</f>
        <v/>
      </c>
      <c r="D341" t="str">
        <f>IFERROR(UPPER(TRIM(ESITI_QUESTIONARI!U341)),"")</f>
        <v/>
      </c>
      <c r="E341" t="str">
        <f>IFERROR(UPPER(TRIM(ESITI_QUESTIONARI!Y341)),"")</f>
        <v/>
      </c>
      <c r="F341" t="str">
        <f>IFERROR(UPPER(TRIM(ESITI_QUESTIONARI!AE341)),"")</f>
        <v/>
      </c>
      <c r="G341" t="str">
        <f>IFERROR(UPPER(TRIM(ESITI_QUESTIONARI!AI341)),"")</f>
        <v/>
      </c>
      <c r="H341" s="8" t="str">
        <f>IF(C341="","",IF(ISERROR(AVERAGE(ESITI_QUESTIONARI!N341:T341,ESITI_QUESTIONARI!V341:X341,ESITI_QUESTIONARI!Z341:AD341,ESITI_QUESTIONARI!AF341:AH341,ESITI_QUESTIONARI!AJ341:AL341,ESITI_QUESTIONARI!AN341,ESITI_QUESTIONARI!AQ341)),"NON RISPONDE",AVERAGE(ESITI_QUESTIONARI!N341:T341,ESITI_QUESTIONARI!V341:X341,ESITI_QUESTIONARI!Z341:AD341,ESITI_QUESTIONARI!AF341:AH341,ESITI_QUESTIONARI!AJ341:AL341,ESITI_QUESTIONARI!AN341,ESITI_QUESTIONARI!AQ341)))</f>
        <v/>
      </c>
    </row>
    <row r="342" spans="1:8" x14ac:dyDescent="0.3">
      <c r="A342" t="str">
        <f>IF(ESITI_QUESTIONARI!A342="","",TRIM(ESITI_QUESTIONARI!A342))</f>
        <v/>
      </c>
      <c r="B342" t="str">
        <f t="shared" si="6"/>
        <v/>
      </c>
      <c r="C342" t="str">
        <f>IF(ESITI_QUESTIONARI!C342="","",TRIM(ESITI_QUESTIONARI!C342))</f>
        <v/>
      </c>
      <c r="D342" t="str">
        <f>IFERROR(UPPER(TRIM(ESITI_QUESTIONARI!U342)),"")</f>
        <v/>
      </c>
      <c r="E342" t="str">
        <f>IFERROR(UPPER(TRIM(ESITI_QUESTIONARI!Y342)),"")</f>
        <v/>
      </c>
      <c r="F342" t="str">
        <f>IFERROR(UPPER(TRIM(ESITI_QUESTIONARI!AE342)),"")</f>
        <v/>
      </c>
      <c r="G342" t="str">
        <f>IFERROR(UPPER(TRIM(ESITI_QUESTIONARI!AI342)),"")</f>
        <v/>
      </c>
      <c r="H342" s="8" t="str">
        <f>IF(C342="","",IF(ISERROR(AVERAGE(ESITI_QUESTIONARI!N342:T342,ESITI_QUESTIONARI!V342:X342,ESITI_QUESTIONARI!Z342:AD342,ESITI_QUESTIONARI!AF342:AH342,ESITI_QUESTIONARI!AJ342:AL342,ESITI_QUESTIONARI!AN342,ESITI_QUESTIONARI!AQ342)),"NON RISPONDE",AVERAGE(ESITI_QUESTIONARI!N342:T342,ESITI_QUESTIONARI!V342:X342,ESITI_QUESTIONARI!Z342:AD342,ESITI_QUESTIONARI!AF342:AH342,ESITI_QUESTIONARI!AJ342:AL342,ESITI_QUESTIONARI!AN342,ESITI_QUESTIONARI!AQ342)))</f>
        <v/>
      </c>
    </row>
    <row r="343" spans="1:8" x14ac:dyDescent="0.3">
      <c r="A343" t="str">
        <f>IF(ESITI_QUESTIONARI!A343="","",TRIM(ESITI_QUESTIONARI!A343))</f>
        <v/>
      </c>
      <c r="B343" t="str">
        <f t="shared" si="6"/>
        <v/>
      </c>
      <c r="C343" t="str">
        <f>IF(ESITI_QUESTIONARI!C343="","",TRIM(ESITI_QUESTIONARI!C343))</f>
        <v/>
      </c>
      <c r="D343" t="str">
        <f>IFERROR(UPPER(TRIM(ESITI_QUESTIONARI!U343)),"")</f>
        <v/>
      </c>
      <c r="E343" t="str">
        <f>IFERROR(UPPER(TRIM(ESITI_QUESTIONARI!Y343)),"")</f>
        <v/>
      </c>
      <c r="F343" t="str">
        <f>IFERROR(UPPER(TRIM(ESITI_QUESTIONARI!AE343)),"")</f>
        <v/>
      </c>
      <c r="G343" t="str">
        <f>IFERROR(UPPER(TRIM(ESITI_QUESTIONARI!AI343)),"")</f>
        <v/>
      </c>
      <c r="H343" s="8" t="str">
        <f>IF(C343="","",IF(ISERROR(AVERAGE(ESITI_QUESTIONARI!N343:T343,ESITI_QUESTIONARI!V343:X343,ESITI_QUESTIONARI!Z343:AD343,ESITI_QUESTIONARI!AF343:AH343,ESITI_QUESTIONARI!AJ343:AL343,ESITI_QUESTIONARI!AN343,ESITI_QUESTIONARI!AQ343)),"NON RISPONDE",AVERAGE(ESITI_QUESTIONARI!N343:T343,ESITI_QUESTIONARI!V343:X343,ESITI_QUESTIONARI!Z343:AD343,ESITI_QUESTIONARI!AF343:AH343,ESITI_QUESTIONARI!AJ343:AL343,ESITI_QUESTIONARI!AN343,ESITI_QUESTIONARI!AQ343)))</f>
        <v/>
      </c>
    </row>
    <row r="344" spans="1:8" x14ac:dyDescent="0.3">
      <c r="A344" t="str">
        <f>IF(ESITI_QUESTIONARI!A344="","",TRIM(ESITI_QUESTIONARI!A344))</f>
        <v/>
      </c>
      <c r="B344" t="str">
        <f t="shared" si="6"/>
        <v/>
      </c>
      <c r="C344" t="str">
        <f>IF(ESITI_QUESTIONARI!C344="","",TRIM(ESITI_QUESTIONARI!C344))</f>
        <v/>
      </c>
      <c r="D344" t="str">
        <f>IFERROR(UPPER(TRIM(ESITI_QUESTIONARI!U344)),"")</f>
        <v/>
      </c>
      <c r="E344" t="str">
        <f>IFERROR(UPPER(TRIM(ESITI_QUESTIONARI!Y344)),"")</f>
        <v/>
      </c>
      <c r="F344" t="str">
        <f>IFERROR(UPPER(TRIM(ESITI_QUESTIONARI!AE344)),"")</f>
        <v/>
      </c>
      <c r="G344" t="str">
        <f>IFERROR(UPPER(TRIM(ESITI_QUESTIONARI!AI344)),"")</f>
        <v/>
      </c>
      <c r="H344" s="8" t="str">
        <f>IF(C344="","",IF(ISERROR(AVERAGE(ESITI_QUESTIONARI!N344:T344,ESITI_QUESTIONARI!V344:X344,ESITI_QUESTIONARI!Z344:AD344,ESITI_QUESTIONARI!AF344:AH344,ESITI_QUESTIONARI!AJ344:AL344,ESITI_QUESTIONARI!AN344,ESITI_QUESTIONARI!AQ344)),"NON RISPONDE",AVERAGE(ESITI_QUESTIONARI!N344:T344,ESITI_QUESTIONARI!V344:X344,ESITI_QUESTIONARI!Z344:AD344,ESITI_QUESTIONARI!AF344:AH344,ESITI_QUESTIONARI!AJ344:AL344,ESITI_QUESTIONARI!AN344,ESITI_QUESTIONARI!AQ344)))</f>
        <v/>
      </c>
    </row>
    <row r="345" spans="1:8" x14ac:dyDescent="0.3">
      <c r="A345" t="str">
        <f>IF(ESITI_QUESTIONARI!A345="","",TRIM(ESITI_QUESTIONARI!A345))</f>
        <v/>
      </c>
      <c r="B345" t="str">
        <f t="shared" si="6"/>
        <v/>
      </c>
      <c r="C345" t="str">
        <f>IF(ESITI_QUESTIONARI!C345="","",TRIM(ESITI_QUESTIONARI!C345))</f>
        <v/>
      </c>
      <c r="D345" t="str">
        <f>IFERROR(UPPER(TRIM(ESITI_QUESTIONARI!U345)),"")</f>
        <v/>
      </c>
      <c r="E345" t="str">
        <f>IFERROR(UPPER(TRIM(ESITI_QUESTIONARI!Y345)),"")</f>
        <v/>
      </c>
      <c r="F345" t="str">
        <f>IFERROR(UPPER(TRIM(ESITI_QUESTIONARI!AE345)),"")</f>
        <v/>
      </c>
      <c r="G345" t="str">
        <f>IFERROR(UPPER(TRIM(ESITI_QUESTIONARI!AI345)),"")</f>
        <v/>
      </c>
      <c r="H345" s="8" t="str">
        <f>IF(C345="","",IF(ISERROR(AVERAGE(ESITI_QUESTIONARI!N345:T345,ESITI_QUESTIONARI!V345:X345,ESITI_QUESTIONARI!Z345:AD345,ESITI_QUESTIONARI!AF345:AH345,ESITI_QUESTIONARI!AJ345:AL345,ESITI_QUESTIONARI!AN345,ESITI_QUESTIONARI!AQ345)),"NON RISPONDE",AVERAGE(ESITI_QUESTIONARI!N345:T345,ESITI_QUESTIONARI!V345:X345,ESITI_QUESTIONARI!Z345:AD345,ESITI_QUESTIONARI!AF345:AH345,ESITI_QUESTIONARI!AJ345:AL345,ESITI_QUESTIONARI!AN345,ESITI_QUESTIONARI!AQ345)))</f>
        <v/>
      </c>
    </row>
    <row r="346" spans="1:8" x14ac:dyDescent="0.3">
      <c r="A346" t="str">
        <f>IF(ESITI_QUESTIONARI!A346="","",TRIM(ESITI_QUESTIONARI!A346))</f>
        <v/>
      </c>
      <c r="B346" t="str">
        <f t="shared" si="6"/>
        <v/>
      </c>
      <c r="C346" t="str">
        <f>IF(ESITI_QUESTIONARI!C346="","",TRIM(ESITI_QUESTIONARI!C346))</f>
        <v/>
      </c>
      <c r="D346" t="str">
        <f>IFERROR(UPPER(TRIM(ESITI_QUESTIONARI!U346)),"")</f>
        <v/>
      </c>
      <c r="E346" t="str">
        <f>IFERROR(UPPER(TRIM(ESITI_QUESTIONARI!Y346)),"")</f>
        <v/>
      </c>
      <c r="F346" t="str">
        <f>IFERROR(UPPER(TRIM(ESITI_QUESTIONARI!AE346)),"")</f>
        <v/>
      </c>
      <c r="G346" t="str">
        <f>IFERROR(UPPER(TRIM(ESITI_QUESTIONARI!AI346)),"")</f>
        <v/>
      </c>
      <c r="H346" s="8" t="str">
        <f>IF(C346="","",IF(ISERROR(AVERAGE(ESITI_QUESTIONARI!N346:T346,ESITI_QUESTIONARI!V346:X346,ESITI_QUESTIONARI!Z346:AD346,ESITI_QUESTIONARI!AF346:AH346,ESITI_QUESTIONARI!AJ346:AL346,ESITI_QUESTIONARI!AN346,ESITI_QUESTIONARI!AQ346)),"NON RISPONDE",AVERAGE(ESITI_QUESTIONARI!N346:T346,ESITI_QUESTIONARI!V346:X346,ESITI_QUESTIONARI!Z346:AD346,ESITI_QUESTIONARI!AF346:AH346,ESITI_QUESTIONARI!AJ346:AL346,ESITI_QUESTIONARI!AN346,ESITI_QUESTIONARI!AQ346)))</f>
        <v/>
      </c>
    </row>
    <row r="347" spans="1:8" x14ac:dyDescent="0.3">
      <c r="A347" t="str">
        <f>IF(ESITI_QUESTIONARI!A347="","",TRIM(ESITI_QUESTIONARI!A347))</f>
        <v/>
      </c>
      <c r="B347" t="str">
        <f t="shared" si="6"/>
        <v/>
      </c>
      <c r="C347" t="str">
        <f>IF(ESITI_QUESTIONARI!C347="","",TRIM(ESITI_QUESTIONARI!C347))</f>
        <v/>
      </c>
      <c r="D347" t="str">
        <f>IFERROR(UPPER(TRIM(ESITI_QUESTIONARI!U347)),"")</f>
        <v/>
      </c>
      <c r="E347" t="str">
        <f>IFERROR(UPPER(TRIM(ESITI_QUESTIONARI!Y347)),"")</f>
        <v/>
      </c>
      <c r="F347" t="str">
        <f>IFERROR(UPPER(TRIM(ESITI_QUESTIONARI!AE347)),"")</f>
        <v/>
      </c>
      <c r="G347" t="str">
        <f>IFERROR(UPPER(TRIM(ESITI_QUESTIONARI!AI347)),"")</f>
        <v/>
      </c>
      <c r="H347" s="8" t="str">
        <f>IF(C347="","",IF(ISERROR(AVERAGE(ESITI_QUESTIONARI!N347:T347,ESITI_QUESTIONARI!V347:X347,ESITI_QUESTIONARI!Z347:AD347,ESITI_QUESTIONARI!AF347:AH347,ESITI_QUESTIONARI!AJ347:AL347,ESITI_QUESTIONARI!AN347,ESITI_QUESTIONARI!AQ347)),"NON RISPONDE",AVERAGE(ESITI_QUESTIONARI!N347:T347,ESITI_QUESTIONARI!V347:X347,ESITI_QUESTIONARI!Z347:AD347,ESITI_QUESTIONARI!AF347:AH347,ESITI_QUESTIONARI!AJ347:AL347,ESITI_QUESTIONARI!AN347,ESITI_QUESTIONARI!AQ347)))</f>
        <v/>
      </c>
    </row>
    <row r="348" spans="1:8" x14ac:dyDescent="0.3">
      <c r="A348" t="str">
        <f>IF(ESITI_QUESTIONARI!A348="","",TRIM(ESITI_QUESTIONARI!A348))</f>
        <v/>
      </c>
      <c r="B348" t="str">
        <f t="shared" si="6"/>
        <v/>
      </c>
      <c r="C348" t="str">
        <f>IF(ESITI_QUESTIONARI!C348="","",TRIM(ESITI_QUESTIONARI!C348))</f>
        <v/>
      </c>
      <c r="D348" t="str">
        <f>IFERROR(UPPER(TRIM(ESITI_QUESTIONARI!U348)),"")</f>
        <v/>
      </c>
      <c r="E348" t="str">
        <f>IFERROR(UPPER(TRIM(ESITI_QUESTIONARI!Y348)),"")</f>
        <v/>
      </c>
      <c r="F348" t="str">
        <f>IFERROR(UPPER(TRIM(ESITI_QUESTIONARI!AE348)),"")</f>
        <v/>
      </c>
      <c r="G348" t="str">
        <f>IFERROR(UPPER(TRIM(ESITI_QUESTIONARI!AI348)),"")</f>
        <v/>
      </c>
      <c r="H348" s="8" t="str">
        <f>IF(C348="","",IF(ISERROR(AVERAGE(ESITI_QUESTIONARI!N348:T348,ESITI_QUESTIONARI!V348:X348,ESITI_QUESTIONARI!Z348:AD348,ESITI_QUESTIONARI!AF348:AH348,ESITI_QUESTIONARI!AJ348:AL348,ESITI_QUESTIONARI!AN348,ESITI_QUESTIONARI!AQ348)),"NON RISPONDE",AVERAGE(ESITI_QUESTIONARI!N348:T348,ESITI_QUESTIONARI!V348:X348,ESITI_QUESTIONARI!Z348:AD348,ESITI_QUESTIONARI!AF348:AH348,ESITI_QUESTIONARI!AJ348:AL348,ESITI_QUESTIONARI!AN348,ESITI_QUESTIONARI!AQ348)))</f>
        <v/>
      </c>
    </row>
    <row r="349" spans="1:8" x14ac:dyDescent="0.3">
      <c r="A349" t="str">
        <f>IF(ESITI_QUESTIONARI!A349="","",TRIM(ESITI_QUESTIONARI!A349))</f>
        <v/>
      </c>
      <c r="B349" t="str">
        <f t="shared" si="6"/>
        <v/>
      </c>
      <c r="C349" t="str">
        <f>IF(ESITI_QUESTIONARI!C349="","",TRIM(ESITI_QUESTIONARI!C349))</f>
        <v/>
      </c>
      <c r="D349" t="str">
        <f>IFERROR(UPPER(TRIM(ESITI_QUESTIONARI!U349)),"")</f>
        <v/>
      </c>
      <c r="E349" t="str">
        <f>IFERROR(UPPER(TRIM(ESITI_QUESTIONARI!Y349)),"")</f>
        <v/>
      </c>
      <c r="F349" t="str">
        <f>IFERROR(UPPER(TRIM(ESITI_QUESTIONARI!AE349)),"")</f>
        <v/>
      </c>
      <c r="G349" t="str">
        <f>IFERROR(UPPER(TRIM(ESITI_QUESTIONARI!AI349)),"")</f>
        <v/>
      </c>
      <c r="H349" s="8" t="str">
        <f>IF(C349="","",IF(ISERROR(AVERAGE(ESITI_QUESTIONARI!N349:T349,ESITI_QUESTIONARI!V349:X349,ESITI_QUESTIONARI!Z349:AD349,ESITI_QUESTIONARI!AF349:AH349,ESITI_QUESTIONARI!AJ349:AL349,ESITI_QUESTIONARI!AN349,ESITI_QUESTIONARI!AQ349)),"NON RISPONDE",AVERAGE(ESITI_QUESTIONARI!N349:T349,ESITI_QUESTIONARI!V349:X349,ESITI_QUESTIONARI!Z349:AD349,ESITI_QUESTIONARI!AF349:AH349,ESITI_QUESTIONARI!AJ349:AL349,ESITI_QUESTIONARI!AN349,ESITI_QUESTIONARI!AQ349)))</f>
        <v/>
      </c>
    </row>
    <row r="350" spans="1:8" x14ac:dyDescent="0.3">
      <c r="A350" t="str">
        <f>IF(ESITI_QUESTIONARI!A350="","",TRIM(ESITI_QUESTIONARI!A350))</f>
        <v/>
      </c>
      <c r="B350" t="str">
        <f t="shared" si="6"/>
        <v/>
      </c>
      <c r="C350" t="str">
        <f>IF(ESITI_QUESTIONARI!C350="","",TRIM(ESITI_QUESTIONARI!C350))</f>
        <v/>
      </c>
      <c r="D350" t="str">
        <f>IFERROR(UPPER(TRIM(ESITI_QUESTIONARI!U350)),"")</f>
        <v/>
      </c>
      <c r="E350" t="str">
        <f>IFERROR(UPPER(TRIM(ESITI_QUESTIONARI!Y350)),"")</f>
        <v/>
      </c>
      <c r="F350" t="str">
        <f>IFERROR(UPPER(TRIM(ESITI_QUESTIONARI!AE350)),"")</f>
        <v/>
      </c>
      <c r="G350" t="str">
        <f>IFERROR(UPPER(TRIM(ESITI_QUESTIONARI!AI350)),"")</f>
        <v/>
      </c>
      <c r="H350" s="8" t="str">
        <f>IF(C350="","",IF(ISERROR(AVERAGE(ESITI_QUESTIONARI!N350:T350,ESITI_QUESTIONARI!V350:X350,ESITI_QUESTIONARI!Z350:AD350,ESITI_QUESTIONARI!AF350:AH350,ESITI_QUESTIONARI!AJ350:AL350,ESITI_QUESTIONARI!AN350,ESITI_QUESTIONARI!AQ350)),"NON RISPONDE",AVERAGE(ESITI_QUESTIONARI!N350:T350,ESITI_QUESTIONARI!V350:X350,ESITI_QUESTIONARI!Z350:AD350,ESITI_QUESTIONARI!AF350:AH350,ESITI_QUESTIONARI!AJ350:AL350,ESITI_QUESTIONARI!AN350,ESITI_QUESTIONARI!AQ350)))</f>
        <v/>
      </c>
    </row>
    <row r="351" spans="1:8" x14ac:dyDescent="0.3">
      <c r="A351" t="str">
        <f>IF(ESITI_QUESTIONARI!A351="","",TRIM(ESITI_QUESTIONARI!A351))</f>
        <v/>
      </c>
      <c r="B351" t="str">
        <f t="shared" si="6"/>
        <v/>
      </c>
      <c r="C351" t="str">
        <f>IF(ESITI_QUESTIONARI!C351="","",TRIM(ESITI_QUESTIONARI!C351))</f>
        <v/>
      </c>
      <c r="D351" t="str">
        <f>IFERROR(UPPER(TRIM(ESITI_QUESTIONARI!U351)),"")</f>
        <v/>
      </c>
      <c r="E351" t="str">
        <f>IFERROR(UPPER(TRIM(ESITI_QUESTIONARI!Y351)),"")</f>
        <v/>
      </c>
      <c r="F351" t="str">
        <f>IFERROR(UPPER(TRIM(ESITI_QUESTIONARI!AE351)),"")</f>
        <v/>
      </c>
      <c r="G351" t="str">
        <f>IFERROR(UPPER(TRIM(ESITI_QUESTIONARI!AI351)),"")</f>
        <v/>
      </c>
      <c r="H351" s="8" t="str">
        <f>IF(C351="","",IF(ISERROR(AVERAGE(ESITI_QUESTIONARI!N351:T351,ESITI_QUESTIONARI!V351:X351,ESITI_QUESTIONARI!Z351:AD351,ESITI_QUESTIONARI!AF351:AH351,ESITI_QUESTIONARI!AJ351:AL351,ESITI_QUESTIONARI!AN351,ESITI_QUESTIONARI!AQ351)),"NON RISPONDE",AVERAGE(ESITI_QUESTIONARI!N351:T351,ESITI_QUESTIONARI!V351:X351,ESITI_QUESTIONARI!Z351:AD351,ESITI_QUESTIONARI!AF351:AH351,ESITI_QUESTIONARI!AJ351:AL351,ESITI_QUESTIONARI!AN351,ESITI_QUESTIONARI!AQ351)))</f>
        <v/>
      </c>
    </row>
    <row r="352" spans="1:8" x14ac:dyDescent="0.3">
      <c r="A352" t="str">
        <f>IF(ESITI_QUESTIONARI!A352="","",TRIM(ESITI_QUESTIONARI!A352))</f>
        <v/>
      </c>
      <c r="B352" t="str">
        <f t="shared" si="6"/>
        <v/>
      </c>
      <c r="C352" t="str">
        <f>IF(ESITI_QUESTIONARI!C352="","",TRIM(ESITI_QUESTIONARI!C352))</f>
        <v/>
      </c>
      <c r="D352" t="str">
        <f>IFERROR(UPPER(TRIM(ESITI_QUESTIONARI!U352)),"")</f>
        <v/>
      </c>
      <c r="E352" t="str">
        <f>IFERROR(UPPER(TRIM(ESITI_QUESTIONARI!Y352)),"")</f>
        <v/>
      </c>
      <c r="F352" t="str">
        <f>IFERROR(UPPER(TRIM(ESITI_QUESTIONARI!AE352)),"")</f>
        <v/>
      </c>
      <c r="G352" t="str">
        <f>IFERROR(UPPER(TRIM(ESITI_QUESTIONARI!AI352)),"")</f>
        <v/>
      </c>
      <c r="H352" s="8" t="str">
        <f>IF(C352="","",IF(ISERROR(AVERAGE(ESITI_QUESTIONARI!N352:T352,ESITI_QUESTIONARI!V352:X352,ESITI_QUESTIONARI!Z352:AD352,ESITI_QUESTIONARI!AF352:AH352,ESITI_QUESTIONARI!AJ352:AL352,ESITI_QUESTIONARI!AN352,ESITI_QUESTIONARI!AQ352)),"NON RISPONDE",AVERAGE(ESITI_QUESTIONARI!N352:T352,ESITI_QUESTIONARI!V352:X352,ESITI_QUESTIONARI!Z352:AD352,ESITI_QUESTIONARI!AF352:AH352,ESITI_QUESTIONARI!AJ352:AL352,ESITI_QUESTIONARI!AN352,ESITI_QUESTIONARI!AQ352)))</f>
        <v/>
      </c>
    </row>
    <row r="353" spans="1:8" x14ac:dyDescent="0.3">
      <c r="A353" t="str">
        <f>IF(ESITI_QUESTIONARI!A353="","",TRIM(ESITI_QUESTIONARI!A353))</f>
        <v/>
      </c>
      <c r="B353" t="str">
        <f t="shared" si="6"/>
        <v/>
      </c>
      <c r="C353" t="str">
        <f>IF(ESITI_QUESTIONARI!C353="","",TRIM(ESITI_QUESTIONARI!C353))</f>
        <v/>
      </c>
      <c r="D353" t="str">
        <f>IFERROR(UPPER(TRIM(ESITI_QUESTIONARI!U353)),"")</f>
        <v/>
      </c>
      <c r="E353" t="str">
        <f>IFERROR(UPPER(TRIM(ESITI_QUESTIONARI!Y353)),"")</f>
        <v/>
      </c>
      <c r="F353" t="str">
        <f>IFERROR(UPPER(TRIM(ESITI_QUESTIONARI!AE353)),"")</f>
        <v/>
      </c>
      <c r="G353" t="str">
        <f>IFERROR(UPPER(TRIM(ESITI_QUESTIONARI!AI353)),"")</f>
        <v/>
      </c>
      <c r="H353" s="8" t="str">
        <f>IF(C353="","",IF(ISERROR(AVERAGE(ESITI_QUESTIONARI!N353:T353,ESITI_QUESTIONARI!V353:X353,ESITI_QUESTIONARI!Z353:AD353,ESITI_QUESTIONARI!AF353:AH353,ESITI_QUESTIONARI!AJ353:AL353,ESITI_QUESTIONARI!AN353,ESITI_QUESTIONARI!AQ353)),"NON RISPONDE",AVERAGE(ESITI_QUESTIONARI!N353:T353,ESITI_QUESTIONARI!V353:X353,ESITI_QUESTIONARI!Z353:AD353,ESITI_QUESTIONARI!AF353:AH353,ESITI_QUESTIONARI!AJ353:AL353,ESITI_QUESTIONARI!AN353,ESITI_QUESTIONARI!AQ353)))</f>
        <v/>
      </c>
    </row>
    <row r="354" spans="1:8" x14ac:dyDescent="0.3">
      <c r="A354" t="str">
        <f>IF(ESITI_QUESTIONARI!A354="","",TRIM(ESITI_QUESTIONARI!A354))</f>
        <v/>
      </c>
      <c r="B354" t="str">
        <f t="shared" si="6"/>
        <v/>
      </c>
      <c r="C354" t="str">
        <f>IF(ESITI_QUESTIONARI!C354="","",TRIM(ESITI_QUESTIONARI!C354))</f>
        <v/>
      </c>
      <c r="D354" t="str">
        <f>IFERROR(UPPER(TRIM(ESITI_QUESTIONARI!U354)),"")</f>
        <v/>
      </c>
      <c r="E354" t="str">
        <f>IFERROR(UPPER(TRIM(ESITI_QUESTIONARI!Y354)),"")</f>
        <v/>
      </c>
      <c r="F354" t="str">
        <f>IFERROR(UPPER(TRIM(ESITI_QUESTIONARI!AE354)),"")</f>
        <v/>
      </c>
      <c r="G354" t="str">
        <f>IFERROR(UPPER(TRIM(ESITI_QUESTIONARI!AI354)),"")</f>
        <v/>
      </c>
      <c r="H354" s="8" t="str">
        <f>IF(C354="","",IF(ISERROR(AVERAGE(ESITI_QUESTIONARI!N354:T354,ESITI_QUESTIONARI!V354:X354,ESITI_QUESTIONARI!Z354:AD354,ESITI_QUESTIONARI!AF354:AH354,ESITI_QUESTIONARI!AJ354:AL354,ESITI_QUESTIONARI!AN354,ESITI_QUESTIONARI!AQ354)),"NON RISPONDE",AVERAGE(ESITI_QUESTIONARI!N354:T354,ESITI_QUESTIONARI!V354:X354,ESITI_QUESTIONARI!Z354:AD354,ESITI_QUESTIONARI!AF354:AH354,ESITI_QUESTIONARI!AJ354:AL354,ESITI_QUESTIONARI!AN354,ESITI_QUESTIONARI!AQ354)))</f>
        <v/>
      </c>
    </row>
    <row r="355" spans="1:8" x14ac:dyDescent="0.3">
      <c r="A355" t="str">
        <f>IF(ESITI_QUESTIONARI!A355="","",TRIM(ESITI_QUESTIONARI!A355))</f>
        <v/>
      </c>
      <c r="B355" t="str">
        <f t="shared" si="6"/>
        <v/>
      </c>
      <c r="C355" t="str">
        <f>IF(ESITI_QUESTIONARI!C355="","",TRIM(ESITI_QUESTIONARI!C355))</f>
        <v/>
      </c>
      <c r="D355" t="str">
        <f>IFERROR(UPPER(TRIM(ESITI_QUESTIONARI!U355)),"")</f>
        <v/>
      </c>
      <c r="E355" t="str">
        <f>IFERROR(UPPER(TRIM(ESITI_QUESTIONARI!Y355)),"")</f>
        <v/>
      </c>
      <c r="F355" t="str">
        <f>IFERROR(UPPER(TRIM(ESITI_QUESTIONARI!AE355)),"")</f>
        <v/>
      </c>
      <c r="G355" t="str">
        <f>IFERROR(UPPER(TRIM(ESITI_QUESTIONARI!AI355)),"")</f>
        <v/>
      </c>
      <c r="H355" s="8" t="str">
        <f>IF(C355="","",IF(ISERROR(AVERAGE(ESITI_QUESTIONARI!N355:T355,ESITI_QUESTIONARI!V355:X355,ESITI_QUESTIONARI!Z355:AD355,ESITI_QUESTIONARI!AF355:AH355,ESITI_QUESTIONARI!AJ355:AL355,ESITI_QUESTIONARI!AN355,ESITI_QUESTIONARI!AQ355)),"NON RISPONDE",AVERAGE(ESITI_QUESTIONARI!N355:T355,ESITI_QUESTIONARI!V355:X355,ESITI_QUESTIONARI!Z355:AD355,ESITI_QUESTIONARI!AF355:AH355,ESITI_QUESTIONARI!AJ355:AL355,ESITI_QUESTIONARI!AN355,ESITI_QUESTIONARI!AQ355)))</f>
        <v/>
      </c>
    </row>
    <row r="356" spans="1:8" x14ac:dyDescent="0.3">
      <c r="A356" t="str">
        <f>IF(ESITI_QUESTIONARI!A356="","",TRIM(ESITI_QUESTIONARI!A356))</f>
        <v/>
      </c>
      <c r="B356" t="str">
        <f t="shared" si="6"/>
        <v/>
      </c>
      <c r="C356" t="str">
        <f>IF(ESITI_QUESTIONARI!C356="","",TRIM(ESITI_QUESTIONARI!C356))</f>
        <v/>
      </c>
      <c r="D356" t="str">
        <f>IFERROR(UPPER(TRIM(ESITI_QUESTIONARI!U356)),"")</f>
        <v/>
      </c>
      <c r="E356" t="str">
        <f>IFERROR(UPPER(TRIM(ESITI_QUESTIONARI!Y356)),"")</f>
        <v/>
      </c>
      <c r="F356" t="str">
        <f>IFERROR(UPPER(TRIM(ESITI_QUESTIONARI!AE356)),"")</f>
        <v/>
      </c>
      <c r="G356" t="str">
        <f>IFERROR(UPPER(TRIM(ESITI_QUESTIONARI!AI356)),"")</f>
        <v/>
      </c>
      <c r="H356" s="8" t="str">
        <f>IF(C356="","",IF(ISERROR(AVERAGE(ESITI_QUESTIONARI!N356:T356,ESITI_QUESTIONARI!V356:X356,ESITI_QUESTIONARI!Z356:AD356,ESITI_QUESTIONARI!AF356:AH356,ESITI_QUESTIONARI!AJ356:AL356,ESITI_QUESTIONARI!AN356,ESITI_QUESTIONARI!AQ356)),"NON RISPONDE",AVERAGE(ESITI_QUESTIONARI!N356:T356,ESITI_QUESTIONARI!V356:X356,ESITI_QUESTIONARI!Z356:AD356,ESITI_QUESTIONARI!AF356:AH356,ESITI_QUESTIONARI!AJ356:AL356,ESITI_QUESTIONARI!AN356,ESITI_QUESTIONARI!AQ356)))</f>
        <v/>
      </c>
    </row>
    <row r="357" spans="1:8" x14ac:dyDescent="0.3">
      <c r="A357" t="str">
        <f>IF(ESITI_QUESTIONARI!A357="","",TRIM(ESITI_QUESTIONARI!A357))</f>
        <v/>
      </c>
      <c r="B357" t="str">
        <f t="shared" si="6"/>
        <v/>
      </c>
      <c r="C357" t="str">
        <f>IF(ESITI_QUESTIONARI!C357="","",TRIM(ESITI_QUESTIONARI!C357))</f>
        <v/>
      </c>
      <c r="D357" t="str">
        <f>IFERROR(UPPER(TRIM(ESITI_QUESTIONARI!U357)),"")</f>
        <v/>
      </c>
      <c r="E357" t="str">
        <f>IFERROR(UPPER(TRIM(ESITI_QUESTIONARI!Y357)),"")</f>
        <v/>
      </c>
      <c r="F357" t="str">
        <f>IFERROR(UPPER(TRIM(ESITI_QUESTIONARI!AE357)),"")</f>
        <v/>
      </c>
      <c r="G357" t="str">
        <f>IFERROR(UPPER(TRIM(ESITI_QUESTIONARI!AI357)),"")</f>
        <v/>
      </c>
      <c r="H357" s="8" t="str">
        <f>IF(C357="","",IF(ISERROR(AVERAGE(ESITI_QUESTIONARI!N357:T357,ESITI_QUESTIONARI!V357:X357,ESITI_QUESTIONARI!Z357:AD357,ESITI_QUESTIONARI!AF357:AH357,ESITI_QUESTIONARI!AJ357:AL357,ESITI_QUESTIONARI!AN357,ESITI_QUESTIONARI!AQ357)),"NON RISPONDE",AVERAGE(ESITI_QUESTIONARI!N357:T357,ESITI_QUESTIONARI!V357:X357,ESITI_QUESTIONARI!Z357:AD357,ESITI_QUESTIONARI!AF357:AH357,ESITI_QUESTIONARI!AJ357:AL357,ESITI_QUESTIONARI!AN357,ESITI_QUESTIONARI!AQ357)))</f>
        <v/>
      </c>
    </row>
    <row r="358" spans="1:8" x14ac:dyDescent="0.3">
      <c r="A358" t="str">
        <f>IF(ESITI_QUESTIONARI!A358="","",TRIM(ESITI_QUESTIONARI!A358))</f>
        <v/>
      </c>
      <c r="B358" t="str">
        <f t="shared" si="6"/>
        <v/>
      </c>
      <c r="C358" t="str">
        <f>IF(ESITI_QUESTIONARI!C358="","",TRIM(ESITI_QUESTIONARI!C358))</f>
        <v/>
      </c>
      <c r="D358" t="str">
        <f>IFERROR(UPPER(TRIM(ESITI_QUESTIONARI!U358)),"")</f>
        <v/>
      </c>
      <c r="E358" t="str">
        <f>IFERROR(UPPER(TRIM(ESITI_QUESTIONARI!Y358)),"")</f>
        <v/>
      </c>
      <c r="F358" t="str">
        <f>IFERROR(UPPER(TRIM(ESITI_QUESTIONARI!AE358)),"")</f>
        <v/>
      </c>
      <c r="G358" t="str">
        <f>IFERROR(UPPER(TRIM(ESITI_QUESTIONARI!AI358)),"")</f>
        <v/>
      </c>
      <c r="H358" s="8" t="str">
        <f>IF(C358="","",IF(ISERROR(AVERAGE(ESITI_QUESTIONARI!N358:T358,ESITI_QUESTIONARI!V358:X358,ESITI_QUESTIONARI!Z358:AD358,ESITI_QUESTIONARI!AF358:AH358,ESITI_QUESTIONARI!AJ358:AL358,ESITI_QUESTIONARI!AN358,ESITI_QUESTIONARI!AQ358)),"NON RISPONDE",AVERAGE(ESITI_QUESTIONARI!N358:T358,ESITI_QUESTIONARI!V358:X358,ESITI_QUESTIONARI!Z358:AD358,ESITI_QUESTIONARI!AF358:AH358,ESITI_QUESTIONARI!AJ358:AL358,ESITI_QUESTIONARI!AN358,ESITI_QUESTIONARI!AQ358)))</f>
        <v/>
      </c>
    </row>
    <row r="359" spans="1:8" x14ac:dyDescent="0.3">
      <c r="A359" t="str">
        <f>IF(ESITI_QUESTIONARI!A359="","",TRIM(ESITI_QUESTIONARI!A359))</f>
        <v/>
      </c>
      <c r="B359" t="str">
        <f t="shared" si="6"/>
        <v/>
      </c>
      <c r="C359" t="str">
        <f>IF(ESITI_QUESTIONARI!C359="","",TRIM(ESITI_QUESTIONARI!C359))</f>
        <v/>
      </c>
      <c r="D359" t="str">
        <f>IFERROR(UPPER(TRIM(ESITI_QUESTIONARI!U359)),"")</f>
        <v/>
      </c>
      <c r="E359" t="str">
        <f>IFERROR(UPPER(TRIM(ESITI_QUESTIONARI!Y359)),"")</f>
        <v/>
      </c>
      <c r="F359" t="str">
        <f>IFERROR(UPPER(TRIM(ESITI_QUESTIONARI!AE359)),"")</f>
        <v/>
      </c>
      <c r="G359" t="str">
        <f>IFERROR(UPPER(TRIM(ESITI_QUESTIONARI!AI359)),"")</f>
        <v/>
      </c>
      <c r="H359" s="8" t="str">
        <f>IF(C359="","",IF(ISERROR(AVERAGE(ESITI_QUESTIONARI!N359:T359,ESITI_QUESTIONARI!V359:X359,ESITI_QUESTIONARI!Z359:AD359,ESITI_QUESTIONARI!AF359:AH359,ESITI_QUESTIONARI!AJ359:AL359,ESITI_QUESTIONARI!AN359,ESITI_QUESTIONARI!AQ359)),"NON RISPONDE",AVERAGE(ESITI_QUESTIONARI!N359:T359,ESITI_QUESTIONARI!V359:X359,ESITI_QUESTIONARI!Z359:AD359,ESITI_QUESTIONARI!AF359:AH359,ESITI_QUESTIONARI!AJ359:AL359,ESITI_QUESTIONARI!AN359,ESITI_QUESTIONARI!AQ359)))</f>
        <v/>
      </c>
    </row>
    <row r="360" spans="1:8" x14ac:dyDescent="0.3">
      <c r="A360" t="str">
        <f>IF(ESITI_QUESTIONARI!A360="","",TRIM(ESITI_QUESTIONARI!A360))</f>
        <v/>
      </c>
      <c r="B360" t="str">
        <f t="shared" si="6"/>
        <v/>
      </c>
      <c r="C360" t="str">
        <f>IF(ESITI_QUESTIONARI!C360="","",TRIM(ESITI_QUESTIONARI!C360))</f>
        <v/>
      </c>
      <c r="D360" t="str">
        <f>IFERROR(UPPER(TRIM(ESITI_QUESTIONARI!U360)),"")</f>
        <v/>
      </c>
      <c r="E360" t="str">
        <f>IFERROR(UPPER(TRIM(ESITI_QUESTIONARI!Y360)),"")</f>
        <v/>
      </c>
      <c r="F360" t="str">
        <f>IFERROR(UPPER(TRIM(ESITI_QUESTIONARI!AE360)),"")</f>
        <v/>
      </c>
      <c r="G360" t="str">
        <f>IFERROR(UPPER(TRIM(ESITI_QUESTIONARI!AI360)),"")</f>
        <v/>
      </c>
      <c r="H360" s="8" t="str">
        <f>IF(C360="","",IF(ISERROR(AVERAGE(ESITI_QUESTIONARI!N360:T360,ESITI_QUESTIONARI!V360:X360,ESITI_QUESTIONARI!Z360:AD360,ESITI_QUESTIONARI!AF360:AH360,ESITI_QUESTIONARI!AJ360:AL360,ESITI_QUESTIONARI!AN360,ESITI_QUESTIONARI!AQ360)),"NON RISPONDE",AVERAGE(ESITI_QUESTIONARI!N360:T360,ESITI_QUESTIONARI!V360:X360,ESITI_QUESTIONARI!Z360:AD360,ESITI_QUESTIONARI!AF360:AH360,ESITI_QUESTIONARI!AJ360:AL360,ESITI_QUESTIONARI!AN360,ESITI_QUESTIONARI!AQ360)))</f>
        <v/>
      </c>
    </row>
    <row r="361" spans="1:8" x14ac:dyDescent="0.3">
      <c r="A361" t="str">
        <f>IF(ESITI_QUESTIONARI!A361="","",TRIM(ESITI_QUESTIONARI!A361))</f>
        <v/>
      </c>
      <c r="B361" t="str">
        <f t="shared" si="6"/>
        <v/>
      </c>
      <c r="C361" t="str">
        <f>IF(ESITI_QUESTIONARI!C361="","",TRIM(ESITI_QUESTIONARI!C361))</f>
        <v/>
      </c>
      <c r="D361" t="str">
        <f>IFERROR(UPPER(TRIM(ESITI_QUESTIONARI!U361)),"")</f>
        <v/>
      </c>
      <c r="E361" t="str">
        <f>IFERROR(UPPER(TRIM(ESITI_QUESTIONARI!Y361)),"")</f>
        <v/>
      </c>
      <c r="F361" t="str">
        <f>IFERROR(UPPER(TRIM(ESITI_QUESTIONARI!AE361)),"")</f>
        <v/>
      </c>
      <c r="G361" t="str">
        <f>IFERROR(UPPER(TRIM(ESITI_QUESTIONARI!AI361)),"")</f>
        <v/>
      </c>
      <c r="H361" s="8" t="str">
        <f>IF(C361="","",IF(ISERROR(AVERAGE(ESITI_QUESTIONARI!N361:T361,ESITI_QUESTIONARI!V361:X361,ESITI_QUESTIONARI!Z361:AD361,ESITI_QUESTIONARI!AF361:AH361,ESITI_QUESTIONARI!AJ361:AL361,ESITI_QUESTIONARI!AN361,ESITI_QUESTIONARI!AQ361)),"NON RISPONDE",AVERAGE(ESITI_QUESTIONARI!N361:T361,ESITI_QUESTIONARI!V361:X361,ESITI_QUESTIONARI!Z361:AD361,ESITI_QUESTIONARI!AF361:AH361,ESITI_QUESTIONARI!AJ361:AL361,ESITI_QUESTIONARI!AN361,ESITI_QUESTIONARI!AQ361)))</f>
        <v/>
      </c>
    </row>
    <row r="362" spans="1:8" x14ac:dyDescent="0.3">
      <c r="A362" t="str">
        <f>IF(ESITI_QUESTIONARI!A362="","",TRIM(ESITI_QUESTIONARI!A362))</f>
        <v/>
      </c>
      <c r="B362" t="str">
        <f t="shared" si="6"/>
        <v/>
      </c>
      <c r="C362" t="str">
        <f>IF(ESITI_QUESTIONARI!C362="","",TRIM(ESITI_QUESTIONARI!C362))</f>
        <v/>
      </c>
      <c r="D362" t="str">
        <f>IFERROR(UPPER(TRIM(ESITI_QUESTIONARI!U362)),"")</f>
        <v/>
      </c>
      <c r="E362" t="str">
        <f>IFERROR(UPPER(TRIM(ESITI_QUESTIONARI!Y362)),"")</f>
        <v/>
      </c>
      <c r="F362" t="str">
        <f>IFERROR(UPPER(TRIM(ESITI_QUESTIONARI!AE362)),"")</f>
        <v/>
      </c>
      <c r="G362" t="str">
        <f>IFERROR(UPPER(TRIM(ESITI_QUESTIONARI!AI362)),"")</f>
        <v/>
      </c>
      <c r="H362" s="8" t="str">
        <f>IF(C362="","",IF(ISERROR(AVERAGE(ESITI_QUESTIONARI!N362:T362,ESITI_QUESTIONARI!V362:X362,ESITI_QUESTIONARI!Z362:AD362,ESITI_QUESTIONARI!AF362:AH362,ESITI_QUESTIONARI!AJ362:AL362,ESITI_QUESTIONARI!AN362,ESITI_QUESTIONARI!AQ362)),"NON RISPONDE",AVERAGE(ESITI_QUESTIONARI!N362:T362,ESITI_QUESTIONARI!V362:X362,ESITI_QUESTIONARI!Z362:AD362,ESITI_QUESTIONARI!AF362:AH362,ESITI_QUESTIONARI!AJ362:AL362,ESITI_QUESTIONARI!AN362,ESITI_QUESTIONARI!AQ362)))</f>
        <v/>
      </c>
    </row>
    <row r="363" spans="1:8" x14ac:dyDescent="0.3">
      <c r="A363" t="str">
        <f>IF(ESITI_QUESTIONARI!A363="","",TRIM(ESITI_QUESTIONARI!A363))</f>
        <v/>
      </c>
      <c r="B363" t="str">
        <f t="shared" si="6"/>
        <v/>
      </c>
      <c r="C363" t="str">
        <f>IF(ESITI_QUESTIONARI!C363="","",TRIM(ESITI_QUESTIONARI!C363))</f>
        <v/>
      </c>
      <c r="D363" t="str">
        <f>IFERROR(UPPER(TRIM(ESITI_QUESTIONARI!U363)),"")</f>
        <v/>
      </c>
      <c r="E363" t="str">
        <f>IFERROR(UPPER(TRIM(ESITI_QUESTIONARI!Y363)),"")</f>
        <v/>
      </c>
      <c r="F363" t="str">
        <f>IFERROR(UPPER(TRIM(ESITI_QUESTIONARI!AE363)),"")</f>
        <v/>
      </c>
      <c r="G363" t="str">
        <f>IFERROR(UPPER(TRIM(ESITI_QUESTIONARI!AI363)),"")</f>
        <v/>
      </c>
      <c r="H363" s="8" t="str">
        <f>IF(C363="","",IF(ISERROR(AVERAGE(ESITI_QUESTIONARI!N363:T363,ESITI_QUESTIONARI!V363:X363,ESITI_QUESTIONARI!Z363:AD363,ESITI_QUESTIONARI!AF363:AH363,ESITI_QUESTIONARI!AJ363:AL363,ESITI_QUESTIONARI!AN363,ESITI_QUESTIONARI!AQ363)),"NON RISPONDE",AVERAGE(ESITI_QUESTIONARI!N363:T363,ESITI_QUESTIONARI!V363:X363,ESITI_QUESTIONARI!Z363:AD363,ESITI_QUESTIONARI!AF363:AH363,ESITI_QUESTIONARI!AJ363:AL363,ESITI_QUESTIONARI!AN363,ESITI_QUESTIONARI!AQ363)))</f>
        <v/>
      </c>
    </row>
    <row r="364" spans="1:8" x14ac:dyDescent="0.3">
      <c r="A364" t="str">
        <f>IF(ESITI_QUESTIONARI!A364="","",TRIM(ESITI_QUESTIONARI!A364))</f>
        <v/>
      </c>
      <c r="B364" t="str">
        <f t="shared" si="6"/>
        <v/>
      </c>
      <c r="C364" t="str">
        <f>IF(ESITI_QUESTIONARI!C364="","",TRIM(ESITI_QUESTIONARI!C364))</f>
        <v/>
      </c>
      <c r="D364" t="str">
        <f>IFERROR(UPPER(TRIM(ESITI_QUESTIONARI!U364)),"")</f>
        <v/>
      </c>
      <c r="E364" t="str">
        <f>IFERROR(UPPER(TRIM(ESITI_QUESTIONARI!Y364)),"")</f>
        <v/>
      </c>
      <c r="F364" t="str">
        <f>IFERROR(UPPER(TRIM(ESITI_QUESTIONARI!AE364)),"")</f>
        <v/>
      </c>
      <c r="G364" t="str">
        <f>IFERROR(UPPER(TRIM(ESITI_QUESTIONARI!AI364)),"")</f>
        <v/>
      </c>
      <c r="H364" s="8" t="str">
        <f>IF(C364="","",IF(ISERROR(AVERAGE(ESITI_QUESTIONARI!N364:T364,ESITI_QUESTIONARI!V364:X364,ESITI_QUESTIONARI!Z364:AD364,ESITI_QUESTIONARI!AF364:AH364,ESITI_QUESTIONARI!AJ364:AL364,ESITI_QUESTIONARI!AN364,ESITI_QUESTIONARI!AQ364)),"NON RISPONDE",AVERAGE(ESITI_QUESTIONARI!N364:T364,ESITI_QUESTIONARI!V364:X364,ESITI_QUESTIONARI!Z364:AD364,ESITI_QUESTIONARI!AF364:AH364,ESITI_QUESTIONARI!AJ364:AL364,ESITI_QUESTIONARI!AN364,ESITI_QUESTIONARI!AQ364)))</f>
        <v/>
      </c>
    </row>
    <row r="365" spans="1:8" x14ac:dyDescent="0.3">
      <c r="A365" t="str">
        <f>IF(ESITI_QUESTIONARI!A365="","",TRIM(ESITI_QUESTIONARI!A365))</f>
        <v/>
      </c>
      <c r="B365" t="str">
        <f t="shared" si="6"/>
        <v/>
      </c>
      <c r="C365" t="str">
        <f>IF(ESITI_QUESTIONARI!C365="","",TRIM(ESITI_QUESTIONARI!C365))</f>
        <v/>
      </c>
      <c r="D365" t="str">
        <f>IFERROR(UPPER(TRIM(ESITI_QUESTIONARI!U365)),"")</f>
        <v/>
      </c>
      <c r="E365" t="str">
        <f>IFERROR(UPPER(TRIM(ESITI_QUESTIONARI!Y365)),"")</f>
        <v/>
      </c>
      <c r="F365" t="str">
        <f>IFERROR(UPPER(TRIM(ESITI_QUESTIONARI!AE365)),"")</f>
        <v/>
      </c>
      <c r="G365" t="str">
        <f>IFERROR(UPPER(TRIM(ESITI_QUESTIONARI!AI365)),"")</f>
        <v/>
      </c>
      <c r="H365" s="8" t="str">
        <f>IF(C365="","",IF(ISERROR(AVERAGE(ESITI_QUESTIONARI!N365:T365,ESITI_QUESTIONARI!V365:X365,ESITI_QUESTIONARI!Z365:AD365,ESITI_QUESTIONARI!AF365:AH365,ESITI_QUESTIONARI!AJ365:AL365,ESITI_QUESTIONARI!AN365,ESITI_QUESTIONARI!AQ365)),"NON RISPONDE",AVERAGE(ESITI_QUESTIONARI!N365:T365,ESITI_QUESTIONARI!V365:X365,ESITI_QUESTIONARI!Z365:AD365,ESITI_QUESTIONARI!AF365:AH365,ESITI_QUESTIONARI!AJ365:AL365,ESITI_QUESTIONARI!AN365,ESITI_QUESTIONARI!AQ365)))</f>
        <v/>
      </c>
    </row>
    <row r="366" spans="1:8" x14ac:dyDescent="0.3">
      <c r="A366" t="str">
        <f>IF(ESITI_QUESTIONARI!A366="","",TRIM(ESITI_QUESTIONARI!A366))</f>
        <v/>
      </c>
      <c r="B366" t="str">
        <f t="shared" si="6"/>
        <v/>
      </c>
      <c r="C366" t="str">
        <f>IF(ESITI_QUESTIONARI!C366="","",TRIM(ESITI_QUESTIONARI!C366))</f>
        <v/>
      </c>
      <c r="D366" t="str">
        <f>IFERROR(UPPER(TRIM(ESITI_QUESTIONARI!U366)),"")</f>
        <v/>
      </c>
      <c r="E366" t="str">
        <f>IFERROR(UPPER(TRIM(ESITI_QUESTIONARI!Y366)),"")</f>
        <v/>
      </c>
      <c r="F366" t="str">
        <f>IFERROR(UPPER(TRIM(ESITI_QUESTIONARI!AE366)),"")</f>
        <v/>
      </c>
      <c r="G366" t="str">
        <f>IFERROR(UPPER(TRIM(ESITI_QUESTIONARI!AI366)),"")</f>
        <v/>
      </c>
      <c r="H366" s="8" t="str">
        <f>IF(C366="","",IF(ISERROR(AVERAGE(ESITI_QUESTIONARI!N366:T366,ESITI_QUESTIONARI!V366:X366,ESITI_QUESTIONARI!Z366:AD366,ESITI_QUESTIONARI!AF366:AH366,ESITI_QUESTIONARI!AJ366:AL366,ESITI_QUESTIONARI!AN366,ESITI_QUESTIONARI!AQ366)),"NON RISPONDE",AVERAGE(ESITI_QUESTIONARI!N366:T366,ESITI_QUESTIONARI!V366:X366,ESITI_QUESTIONARI!Z366:AD366,ESITI_QUESTIONARI!AF366:AH366,ESITI_QUESTIONARI!AJ366:AL366,ESITI_QUESTIONARI!AN366,ESITI_QUESTIONARI!AQ366)))</f>
        <v/>
      </c>
    </row>
    <row r="367" spans="1:8" x14ac:dyDescent="0.3">
      <c r="A367" t="str">
        <f>IF(ESITI_QUESTIONARI!A367="","",TRIM(ESITI_QUESTIONARI!A367))</f>
        <v/>
      </c>
      <c r="B367" t="str">
        <f t="shared" si="6"/>
        <v/>
      </c>
      <c r="C367" t="str">
        <f>IF(ESITI_QUESTIONARI!C367="","",TRIM(ESITI_QUESTIONARI!C367))</f>
        <v/>
      </c>
      <c r="D367" t="str">
        <f>IFERROR(UPPER(TRIM(ESITI_QUESTIONARI!U367)),"")</f>
        <v/>
      </c>
      <c r="E367" t="str">
        <f>IFERROR(UPPER(TRIM(ESITI_QUESTIONARI!Y367)),"")</f>
        <v/>
      </c>
      <c r="F367" t="str">
        <f>IFERROR(UPPER(TRIM(ESITI_QUESTIONARI!AE367)),"")</f>
        <v/>
      </c>
      <c r="G367" t="str">
        <f>IFERROR(UPPER(TRIM(ESITI_QUESTIONARI!AI367)),"")</f>
        <v/>
      </c>
      <c r="H367" s="8" t="str">
        <f>IF(C367="","",IF(ISERROR(AVERAGE(ESITI_QUESTIONARI!N367:T367,ESITI_QUESTIONARI!V367:X367,ESITI_QUESTIONARI!Z367:AD367,ESITI_QUESTIONARI!AF367:AH367,ESITI_QUESTIONARI!AJ367:AL367,ESITI_QUESTIONARI!AN367,ESITI_QUESTIONARI!AQ367)),"NON RISPONDE",AVERAGE(ESITI_QUESTIONARI!N367:T367,ESITI_QUESTIONARI!V367:X367,ESITI_QUESTIONARI!Z367:AD367,ESITI_QUESTIONARI!AF367:AH367,ESITI_QUESTIONARI!AJ367:AL367,ESITI_QUESTIONARI!AN367,ESITI_QUESTIONARI!AQ367)))</f>
        <v/>
      </c>
    </row>
    <row r="368" spans="1:8" x14ac:dyDescent="0.3">
      <c r="A368" t="str">
        <f>IF(ESITI_QUESTIONARI!A368="","",TRIM(ESITI_QUESTIONARI!A368))</f>
        <v/>
      </c>
      <c r="B368" t="str">
        <f t="shared" si="6"/>
        <v/>
      </c>
      <c r="C368" t="str">
        <f>IF(ESITI_QUESTIONARI!C368="","",TRIM(ESITI_QUESTIONARI!C368))</f>
        <v/>
      </c>
      <c r="D368" t="str">
        <f>IFERROR(UPPER(TRIM(ESITI_QUESTIONARI!U368)),"")</f>
        <v/>
      </c>
      <c r="E368" t="str">
        <f>IFERROR(UPPER(TRIM(ESITI_QUESTIONARI!Y368)),"")</f>
        <v/>
      </c>
      <c r="F368" t="str">
        <f>IFERROR(UPPER(TRIM(ESITI_QUESTIONARI!AE368)),"")</f>
        <v/>
      </c>
      <c r="G368" t="str">
        <f>IFERROR(UPPER(TRIM(ESITI_QUESTIONARI!AI368)),"")</f>
        <v/>
      </c>
      <c r="H368" s="8" t="str">
        <f>IF(C368="","",IF(ISERROR(AVERAGE(ESITI_QUESTIONARI!N368:T368,ESITI_QUESTIONARI!V368:X368,ESITI_QUESTIONARI!Z368:AD368,ESITI_QUESTIONARI!AF368:AH368,ESITI_QUESTIONARI!AJ368:AL368,ESITI_QUESTIONARI!AN368,ESITI_QUESTIONARI!AQ368)),"NON RISPONDE",AVERAGE(ESITI_QUESTIONARI!N368:T368,ESITI_QUESTIONARI!V368:X368,ESITI_QUESTIONARI!Z368:AD368,ESITI_QUESTIONARI!AF368:AH368,ESITI_QUESTIONARI!AJ368:AL368,ESITI_QUESTIONARI!AN368,ESITI_QUESTIONARI!AQ368)))</f>
        <v/>
      </c>
    </row>
    <row r="369" spans="1:8" x14ac:dyDescent="0.3">
      <c r="A369" t="str">
        <f>IF(ESITI_QUESTIONARI!A369="","",TRIM(ESITI_QUESTIONARI!A369))</f>
        <v/>
      </c>
      <c r="B369" t="str">
        <f t="shared" si="6"/>
        <v/>
      </c>
      <c r="C369" t="str">
        <f>IF(ESITI_QUESTIONARI!C369="","",TRIM(ESITI_QUESTIONARI!C369))</f>
        <v/>
      </c>
      <c r="D369" t="str">
        <f>IFERROR(UPPER(TRIM(ESITI_QUESTIONARI!U369)),"")</f>
        <v/>
      </c>
      <c r="E369" t="str">
        <f>IFERROR(UPPER(TRIM(ESITI_QUESTIONARI!Y369)),"")</f>
        <v/>
      </c>
      <c r="F369" t="str">
        <f>IFERROR(UPPER(TRIM(ESITI_QUESTIONARI!AE369)),"")</f>
        <v/>
      </c>
      <c r="G369" t="str">
        <f>IFERROR(UPPER(TRIM(ESITI_QUESTIONARI!AI369)),"")</f>
        <v/>
      </c>
      <c r="H369" s="8" t="str">
        <f>IF(C369="","",IF(ISERROR(AVERAGE(ESITI_QUESTIONARI!N369:T369,ESITI_QUESTIONARI!V369:X369,ESITI_QUESTIONARI!Z369:AD369,ESITI_QUESTIONARI!AF369:AH369,ESITI_QUESTIONARI!AJ369:AL369,ESITI_QUESTIONARI!AN369,ESITI_QUESTIONARI!AQ369)),"NON RISPONDE",AVERAGE(ESITI_QUESTIONARI!N369:T369,ESITI_QUESTIONARI!V369:X369,ESITI_QUESTIONARI!Z369:AD369,ESITI_QUESTIONARI!AF369:AH369,ESITI_QUESTIONARI!AJ369:AL369,ESITI_QUESTIONARI!AN369,ESITI_QUESTIONARI!AQ369)))</f>
        <v/>
      </c>
    </row>
    <row r="370" spans="1:8" x14ac:dyDescent="0.3">
      <c r="A370" t="str">
        <f>IF(ESITI_QUESTIONARI!A370="","",TRIM(ESITI_QUESTIONARI!A370))</f>
        <v/>
      </c>
      <c r="B370" t="str">
        <f t="shared" si="6"/>
        <v/>
      </c>
      <c r="C370" t="str">
        <f>IF(ESITI_QUESTIONARI!C370="","",TRIM(ESITI_QUESTIONARI!C370))</f>
        <v/>
      </c>
      <c r="D370" t="str">
        <f>IFERROR(UPPER(TRIM(ESITI_QUESTIONARI!U370)),"")</f>
        <v/>
      </c>
      <c r="E370" t="str">
        <f>IFERROR(UPPER(TRIM(ESITI_QUESTIONARI!Y370)),"")</f>
        <v/>
      </c>
      <c r="F370" t="str">
        <f>IFERROR(UPPER(TRIM(ESITI_QUESTIONARI!AE370)),"")</f>
        <v/>
      </c>
      <c r="G370" t="str">
        <f>IFERROR(UPPER(TRIM(ESITI_QUESTIONARI!AI370)),"")</f>
        <v/>
      </c>
      <c r="H370" s="8" t="str">
        <f>IF(C370="","",IF(ISERROR(AVERAGE(ESITI_QUESTIONARI!N370:T370,ESITI_QUESTIONARI!V370:X370,ESITI_QUESTIONARI!Z370:AD370,ESITI_QUESTIONARI!AF370:AH370,ESITI_QUESTIONARI!AJ370:AL370,ESITI_QUESTIONARI!AN370,ESITI_QUESTIONARI!AQ370)),"NON RISPONDE",AVERAGE(ESITI_QUESTIONARI!N370:T370,ESITI_QUESTIONARI!V370:X370,ESITI_QUESTIONARI!Z370:AD370,ESITI_QUESTIONARI!AF370:AH370,ESITI_QUESTIONARI!AJ370:AL370,ESITI_QUESTIONARI!AN370,ESITI_QUESTIONARI!AQ370)))</f>
        <v/>
      </c>
    </row>
    <row r="371" spans="1:8" x14ac:dyDescent="0.3">
      <c r="A371" t="str">
        <f>IF(ESITI_QUESTIONARI!A371="","",TRIM(ESITI_QUESTIONARI!A371))</f>
        <v/>
      </c>
      <c r="B371" t="str">
        <f t="shared" si="6"/>
        <v/>
      </c>
      <c r="C371" t="str">
        <f>IF(ESITI_QUESTIONARI!C371="","",TRIM(ESITI_QUESTIONARI!C371))</f>
        <v/>
      </c>
      <c r="D371" t="str">
        <f>IFERROR(UPPER(TRIM(ESITI_QUESTIONARI!U371)),"")</f>
        <v/>
      </c>
      <c r="E371" t="str">
        <f>IFERROR(UPPER(TRIM(ESITI_QUESTIONARI!Y371)),"")</f>
        <v/>
      </c>
      <c r="F371" t="str">
        <f>IFERROR(UPPER(TRIM(ESITI_QUESTIONARI!AE371)),"")</f>
        <v/>
      </c>
      <c r="G371" t="str">
        <f>IFERROR(UPPER(TRIM(ESITI_QUESTIONARI!AI371)),"")</f>
        <v/>
      </c>
      <c r="H371" s="8" t="str">
        <f>IF(C371="","",IF(ISERROR(AVERAGE(ESITI_QUESTIONARI!N371:T371,ESITI_QUESTIONARI!V371:X371,ESITI_QUESTIONARI!Z371:AD371,ESITI_QUESTIONARI!AF371:AH371,ESITI_QUESTIONARI!AJ371:AL371,ESITI_QUESTIONARI!AN371,ESITI_QUESTIONARI!AQ371)),"NON RISPONDE",AVERAGE(ESITI_QUESTIONARI!N371:T371,ESITI_QUESTIONARI!V371:X371,ESITI_QUESTIONARI!Z371:AD371,ESITI_QUESTIONARI!AF371:AH371,ESITI_QUESTIONARI!AJ371:AL371,ESITI_QUESTIONARI!AN371,ESITI_QUESTIONARI!AQ371)))</f>
        <v/>
      </c>
    </row>
    <row r="372" spans="1:8" x14ac:dyDescent="0.3">
      <c r="A372" t="str">
        <f>IF(ESITI_QUESTIONARI!A372="","",TRIM(ESITI_QUESTIONARI!A372))</f>
        <v/>
      </c>
      <c r="B372" t="str">
        <f t="shared" si="6"/>
        <v/>
      </c>
      <c r="C372" t="str">
        <f>IF(ESITI_QUESTIONARI!C372="","",TRIM(ESITI_QUESTIONARI!C372))</f>
        <v/>
      </c>
      <c r="D372" t="str">
        <f>IFERROR(UPPER(TRIM(ESITI_QUESTIONARI!U372)),"")</f>
        <v/>
      </c>
      <c r="E372" t="str">
        <f>IFERROR(UPPER(TRIM(ESITI_QUESTIONARI!Y372)),"")</f>
        <v/>
      </c>
      <c r="F372" t="str">
        <f>IFERROR(UPPER(TRIM(ESITI_QUESTIONARI!AE372)),"")</f>
        <v/>
      </c>
      <c r="G372" t="str">
        <f>IFERROR(UPPER(TRIM(ESITI_QUESTIONARI!AI372)),"")</f>
        <v/>
      </c>
      <c r="H372" s="8" t="str">
        <f>IF(C372="","",IF(ISERROR(AVERAGE(ESITI_QUESTIONARI!N372:T372,ESITI_QUESTIONARI!V372:X372,ESITI_QUESTIONARI!Z372:AD372,ESITI_QUESTIONARI!AF372:AH372,ESITI_QUESTIONARI!AJ372:AL372,ESITI_QUESTIONARI!AN372,ESITI_QUESTIONARI!AQ372)),"NON RISPONDE",AVERAGE(ESITI_QUESTIONARI!N372:T372,ESITI_QUESTIONARI!V372:X372,ESITI_QUESTIONARI!Z372:AD372,ESITI_QUESTIONARI!AF372:AH372,ESITI_QUESTIONARI!AJ372:AL372,ESITI_QUESTIONARI!AN372,ESITI_QUESTIONARI!AQ372)))</f>
        <v/>
      </c>
    </row>
    <row r="373" spans="1:8" x14ac:dyDescent="0.3">
      <c r="A373" t="str">
        <f>IF(ESITI_QUESTIONARI!A373="","",TRIM(ESITI_QUESTIONARI!A373))</f>
        <v/>
      </c>
      <c r="B373" t="str">
        <f t="shared" si="6"/>
        <v/>
      </c>
      <c r="C373" t="str">
        <f>IF(ESITI_QUESTIONARI!C373="","",TRIM(ESITI_QUESTIONARI!C373))</f>
        <v/>
      </c>
      <c r="D373" t="str">
        <f>IFERROR(UPPER(TRIM(ESITI_QUESTIONARI!U373)),"")</f>
        <v/>
      </c>
      <c r="E373" t="str">
        <f>IFERROR(UPPER(TRIM(ESITI_QUESTIONARI!Y373)),"")</f>
        <v/>
      </c>
      <c r="F373" t="str">
        <f>IFERROR(UPPER(TRIM(ESITI_QUESTIONARI!AE373)),"")</f>
        <v/>
      </c>
      <c r="G373" t="str">
        <f>IFERROR(UPPER(TRIM(ESITI_QUESTIONARI!AI373)),"")</f>
        <v/>
      </c>
      <c r="H373" s="8" t="str">
        <f>IF(C373="","",IF(ISERROR(AVERAGE(ESITI_QUESTIONARI!N373:T373,ESITI_QUESTIONARI!V373:X373,ESITI_QUESTIONARI!Z373:AD373,ESITI_QUESTIONARI!AF373:AH373,ESITI_QUESTIONARI!AJ373:AL373,ESITI_QUESTIONARI!AN373,ESITI_QUESTIONARI!AQ373)),"NON RISPONDE",AVERAGE(ESITI_QUESTIONARI!N373:T373,ESITI_QUESTIONARI!V373:X373,ESITI_QUESTIONARI!Z373:AD373,ESITI_QUESTIONARI!AF373:AH373,ESITI_QUESTIONARI!AJ373:AL373,ESITI_QUESTIONARI!AN373,ESITI_QUESTIONARI!AQ373)))</f>
        <v/>
      </c>
    </row>
    <row r="374" spans="1:8" x14ac:dyDescent="0.3">
      <c r="A374" t="str">
        <f>IF(ESITI_QUESTIONARI!A374="","",TRIM(ESITI_QUESTIONARI!A374))</f>
        <v/>
      </c>
      <c r="B374" t="str">
        <f t="shared" si="6"/>
        <v/>
      </c>
      <c r="C374" t="str">
        <f>IF(ESITI_QUESTIONARI!C374="","",TRIM(ESITI_QUESTIONARI!C374))</f>
        <v/>
      </c>
      <c r="D374" t="str">
        <f>IFERROR(UPPER(TRIM(ESITI_QUESTIONARI!U374)),"")</f>
        <v/>
      </c>
      <c r="E374" t="str">
        <f>IFERROR(UPPER(TRIM(ESITI_QUESTIONARI!Y374)),"")</f>
        <v/>
      </c>
      <c r="F374" t="str">
        <f>IFERROR(UPPER(TRIM(ESITI_QUESTIONARI!AE374)),"")</f>
        <v/>
      </c>
      <c r="G374" t="str">
        <f>IFERROR(UPPER(TRIM(ESITI_QUESTIONARI!AI374)),"")</f>
        <v/>
      </c>
      <c r="H374" s="8" t="str">
        <f>IF(C374="","",IF(ISERROR(AVERAGE(ESITI_QUESTIONARI!N374:T374,ESITI_QUESTIONARI!V374:X374,ESITI_QUESTIONARI!Z374:AD374,ESITI_QUESTIONARI!AF374:AH374,ESITI_QUESTIONARI!AJ374:AL374,ESITI_QUESTIONARI!AN374,ESITI_QUESTIONARI!AQ374)),"NON RISPONDE",AVERAGE(ESITI_QUESTIONARI!N374:T374,ESITI_QUESTIONARI!V374:X374,ESITI_QUESTIONARI!Z374:AD374,ESITI_QUESTIONARI!AF374:AH374,ESITI_QUESTIONARI!AJ374:AL374,ESITI_QUESTIONARI!AN374,ESITI_QUESTIONARI!AQ374)))</f>
        <v/>
      </c>
    </row>
    <row r="375" spans="1:8" x14ac:dyDescent="0.3">
      <c r="A375" t="str">
        <f>IF(ESITI_QUESTIONARI!A375="","",TRIM(ESITI_QUESTIONARI!A375))</f>
        <v/>
      </c>
      <c r="B375" t="str">
        <f t="shared" si="6"/>
        <v/>
      </c>
      <c r="C375" t="str">
        <f>IF(ESITI_QUESTIONARI!C375="","",TRIM(ESITI_QUESTIONARI!C375))</f>
        <v/>
      </c>
      <c r="D375" t="str">
        <f>IFERROR(UPPER(TRIM(ESITI_QUESTIONARI!U375)),"")</f>
        <v/>
      </c>
      <c r="E375" t="str">
        <f>IFERROR(UPPER(TRIM(ESITI_QUESTIONARI!Y375)),"")</f>
        <v/>
      </c>
      <c r="F375" t="str">
        <f>IFERROR(UPPER(TRIM(ESITI_QUESTIONARI!AE375)),"")</f>
        <v/>
      </c>
      <c r="G375" t="str">
        <f>IFERROR(UPPER(TRIM(ESITI_QUESTIONARI!AI375)),"")</f>
        <v/>
      </c>
      <c r="H375" s="8" t="str">
        <f>IF(C375="","",IF(ISERROR(AVERAGE(ESITI_QUESTIONARI!N375:T375,ESITI_QUESTIONARI!V375:X375,ESITI_QUESTIONARI!Z375:AD375,ESITI_QUESTIONARI!AF375:AH375,ESITI_QUESTIONARI!AJ375:AL375,ESITI_QUESTIONARI!AN375,ESITI_QUESTIONARI!AQ375)),"NON RISPONDE",AVERAGE(ESITI_QUESTIONARI!N375:T375,ESITI_QUESTIONARI!V375:X375,ESITI_QUESTIONARI!Z375:AD375,ESITI_QUESTIONARI!AF375:AH375,ESITI_QUESTIONARI!AJ375:AL375,ESITI_QUESTIONARI!AN375,ESITI_QUESTIONARI!AQ375)))</f>
        <v/>
      </c>
    </row>
    <row r="376" spans="1:8" x14ac:dyDescent="0.3">
      <c r="A376" t="str">
        <f>IF(ESITI_QUESTIONARI!A376="","",TRIM(ESITI_QUESTIONARI!A376))</f>
        <v/>
      </c>
      <c r="B376" t="str">
        <f t="shared" si="6"/>
        <v/>
      </c>
      <c r="C376" t="str">
        <f>IF(ESITI_QUESTIONARI!C376="","",TRIM(ESITI_QUESTIONARI!C376))</f>
        <v/>
      </c>
      <c r="D376" t="str">
        <f>IFERROR(UPPER(TRIM(ESITI_QUESTIONARI!U376)),"")</f>
        <v/>
      </c>
      <c r="E376" t="str">
        <f>IFERROR(UPPER(TRIM(ESITI_QUESTIONARI!Y376)),"")</f>
        <v/>
      </c>
      <c r="F376" t="str">
        <f>IFERROR(UPPER(TRIM(ESITI_QUESTIONARI!AE376)),"")</f>
        <v/>
      </c>
      <c r="G376" t="str">
        <f>IFERROR(UPPER(TRIM(ESITI_QUESTIONARI!AI376)),"")</f>
        <v/>
      </c>
      <c r="H376" s="8" t="str">
        <f>IF(C376="","",IF(ISERROR(AVERAGE(ESITI_QUESTIONARI!N376:T376,ESITI_QUESTIONARI!V376:X376,ESITI_QUESTIONARI!Z376:AD376,ESITI_QUESTIONARI!AF376:AH376,ESITI_QUESTIONARI!AJ376:AL376,ESITI_QUESTIONARI!AN376,ESITI_QUESTIONARI!AQ376)),"NON RISPONDE",AVERAGE(ESITI_QUESTIONARI!N376:T376,ESITI_QUESTIONARI!V376:X376,ESITI_QUESTIONARI!Z376:AD376,ESITI_QUESTIONARI!AF376:AH376,ESITI_QUESTIONARI!AJ376:AL376,ESITI_QUESTIONARI!AN376,ESITI_QUESTIONARI!AQ376)))</f>
        <v/>
      </c>
    </row>
    <row r="377" spans="1:8" x14ac:dyDescent="0.3">
      <c r="A377" t="str">
        <f>IF(ESITI_QUESTIONARI!A377="","",TRIM(ESITI_QUESTIONARI!A377))</f>
        <v/>
      </c>
      <c r="B377" t="str">
        <f t="shared" si="6"/>
        <v/>
      </c>
      <c r="C377" t="str">
        <f>IF(ESITI_QUESTIONARI!C377="","",TRIM(ESITI_QUESTIONARI!C377))</f>
        <v/>
      </c>
      <c r="D377" t="str">
        <f>IFERROR(UPPER(TRIM(ESITI_QUESTIONARI!U377)),"")</f>
        <v/>
      </c>
      <c r="E377" t="str">
        <f>IFERROR(UPPER(TRIM(ESITI_QUESTIONARI!Y377)),"")</f>
        <v/>
      </c>
      <c r="F377" t="str">
        <f>IFERROR(UPPER(TRIM(ESITI_QUESTIONARI!AE377)),"")</f>
        <v/>
      </c>
      <c r="G377" t="str">
        <f>IFERROR(UPPER(TRIM(ESITI_QUESTIONARI!AI377)),"")</f>
        <v/>
      </c>
      <c r="H377" s="8" t="str">
        <f>IF(C377="","",IF(ISERROR(AVERAGE(ESITI_QUESTIONARI!N377:T377,ESITI_QUESTIONARI!V377:X377,ESITI_QUESTIONARI!Z377:AD377,ESITI_QUESTIONARI!AF377:AH377,ESITI_QUESTIONARI!AJ377:AL377,ESITI_QUESTIONARI!AN377,ESITI_QUESTIONARI!AQ377)),"NON RISPONDE",AVERAGE(ESITI_QUESTIONARI!N377:T377,ESITI_QUESTIONARI!V377:X377,ESITI_QUESTIONARI!Z377:AD377,ESITI_QUESTIONARI!AF377:AH377,ESITI_QUESTIONARI!AJ377:AL377,ESITI_QUESTIONARI!AN377,ESITI_QUESTIONARI!AQ377)))</f>
        <v/>
      </c>
    </row>
    <row r="378" spans="1:8" x14ac:dyDescent="0.3">
      <c r="A378" t="str">
        <f>IF(ESITI_QUESTIONARI!A378="","",TRIM(ESITI_QUESTIONARI!A378))</f>
        <v/>
      </c>
      <c r="B378" t="str">
        <f t="shared" si="6"/>
        <v/>
      </c>
      <c r="C378" t="str">
        <f>IF(ESITI_QUESTIONARI!C378="","",TRIM(ESITI_QUESTIONARI!C378))</f>
        <v/>
      </c>
      <c r="D378" t="str">
        <f>IFERROR(UPPER(TRIM(ESITI_QUESTIONARI!U378)),"")</f>
        <v/>
      </c>
      <c r="E378" t="str">
        <f>IFERROR(UPPER(TRIM(ESITI_QUESTIONARI!Y378)),"")</f>
        <v/>
      </c>
      <c r="F378" t="str">
        <f>IFERROR(UPPER(TRIM(ESITI_QUESTIONARI!AE378)),"")</f>
        <v/>
      </c>
      <c r="G378" t="str">
        <f>IFERROR(UPPER(TRIM(ESITI_QUESTIONARI!AI378)),"")</f>
        <v/>
      </c>
      <c r="H378" s="8" t="str">
        <f>IF(C378="","",IF(ISERROR(AVERAGE(ESITI_QUESTIONARI!N378:T378,ESITI_QUESTIONARI!V378:X378,ESITI_QUESTIONARI!Z378:AD378,ESITI_QUESTIONARI!AF378:AH378,ESITI_QUESTIONARI!AJ378:AL378,ESITI_QUESTIONARI!AN378,ESITI_QUESTIONARI!AQ378)),"NON RISPONDE",AVERAGE(ESITI_QUESTIONARI!N378:T378,ESITI_QUESTIONARI!V378:X378,ESITI_QUESTIONARI!Z378:AD378,ESITI_QUESTIONARI!AF378:AH378,ESITI_QUESTIONARI!AJ378:AL378,ESITI_QUESTIONARI!AN378,ESITI_QUESTIONARI!AQ378)))</f>
        <v/>
      </c>
    </row>
    <row r="379" spans="1:8" x14ac:dyDescent="0.3">
      <c r="A379" t="str">
        <f>IF(ESITI_QUESTIONARI!A379="","",TRIM(ESITI_QUESTIONARI!A379))</f>
        <v/>
      </c>
      <c r="B379" t="str">
        <f t="shared" si="6"/>
        <v/>
      </c>
      <c r="C379" t="str">
        <f>IF(ESITI_QUESTIONARI!C379="","",TRIM(ESITI_QUESTIONARI!C379))</f>
        <v/>
      </c>
      <c r="D379" t="str">
        <f>IFERROR(UPPER(TRIM(ESITI_QUESTIONARI!U379)),"")</f>
        <v/>
      </c>
      <c r="E379" t="str">
        <f>IFERROR(UPPER(TRIM(ESITI_QUESTIONARI!Y379)),"")</f>
        <v/>
      </c>
      <c r="F379" t="str">
        <f>IFERROR(UPPER(TRIM(ESITI_QUESTIONARI!AE379)),"")</f>
        <v/>
      </c>
      <c r="G379" t="str">
        <f>IFERROR(UPPER(TRIM(ESITI_QUESTIONARI!AI379)),"")</f>
        <v/>
      </c>
      <c r="H379" s="8" t="str">
        <f>IF(C379="","",IF(ISERROR(AVERAGE(ESITI_QUESTIONARI!N379:T379,ESITI_QUESTIONARI!V379:X379,ESITI_QUESTIONARI!Z379:AD379,ESITI_QUESTIONARI!AF379:AH379,ESITI_QUESTIONARI!AJ379:AL379,ESITI_QUESTIONARI!AN379,ESITI_QUESTIONARI!AQ379)),"NON RISPONDE",AVERAGE(ESITI_QUESTIONARI!N379:T379,ESITI_QUESTIONARI!V379:X379,ESITI_QUESTIONARI!Z379:AD379,ESITI_QUESTIONARI!AF379:AH379,ESITI_QUESTIONARI!AJ379:AL379,ESITI_QUESTIONARI!AN379,ESITI_QUESTIONARI!AQ379)))</f>
        <v/>
      </c>
    </row>
    <row r="380" spans="1:8" x14ac:dyDescent="0.3">
      <c r="A380" t="str">
        <f>IF(ESITI_QUESTIONARI!A380="","",TRIM(ESITI_QUESTIONARI!A380))</f>
        <v/>
      </c>
      <c r="B380" t="str">
        <f t="shared" si="6"/>
        <v/>
      </c>
      <c r="C380" t="str">
        <f>IF(ESITI_QUESTIONARI!C380="","",TRIM(ESITI_QUESTIONARI!C380))</f>
        <v/>
      </c>
      <c r="D380" t="str">
        <f>IFERROR(UPPER(TRIM(ESITI_QUESTIONARI!U380)),"")</f>
        <v/>
      </c>
      <c r="E380" t="str">
        <f>IFERROR(UPPER(TRIM(ESITI_QUESTIONARI!Y380)),"")</f>
        <v/>
      </c>
      <c r="F380" t="str">
        <f>IFERROR(UPPER(TRIM(ESITI_QUESTIONARI!AE380)),"")</f>
        <v/>
      </c>
      <c r="G380" t="str">
        <f>IFERROR(UPPER(TRIM(ESITI_QUESTIONARI!AI380)),"")</f>
        <v/>
      </c>
      <c r="H380" s="8" t="str">
        <f>IF(C380="","",IF(ISERROR(AVERAGE(ESITI_QUESTIONARI!N380:T380,ESITI_QUESTIONARI!V380:X380,ESITI_QUESTIONARI!Z380:AD380,ESITI_QUESTIONARI!AF380:AH380,ESITI_QUESTIONARI!AJ380:AL380,ESITI_QUESTIONARI!AN380,ESITI_QUESTIONARI!AQ380)),"NON RISPONDE",AVERAGE(ESITI_QUESTIONARI!N380:T380,ESITI_QUESTIONARI!V380:X380,ESITI_QUESTIONARI!Z380:AD380,ESITI_QUESTIONARI!AF380:AH380,ESITI_QUESTIONARI!AJ380:AL380,ESITI_QUESTIONARI!AN380,ESITI_QUESTIONARI!AQ380)))</f>
        <v/>
      </c>
    </row>
    <row r="381" spans="1:8" x14ac:dyDescent="0.3">
      <c r="A381" t="str">
        <f>IF(ESITI_QUESTIONARI!A381="","",TRIM(ESITI_QUESTIONARI!A381))</f>
        <v/>
      </c>
      <c r="B381" t="str">
        <f t="shared" si="6"/>
        <v/>
      </c>
      <c r="C381" t="str">
        <f>IF(ESITI_QUESTIONARI!C381="","",TRIM(ESITI_QUESTIONARI!C381))</f>
        <v/>
      </c>
      <c r="D381" t="str">
        <f>IFERROR(UPPER(TRIM(ESITI_QUESTIONARI!U381)),"")</f>
        <v/>
      </c>
      <c r="E381" t="str">
        <f>IFERROR(UPPER(TRIM(ESITI_QUESTIONARI!Y381)),"")</f>
        <v/>
      </c>
      <c r="F381" t="str">
        <f>IFERROR(UPPER(TRIM(ESITI_QUESTIONARI!AE381)),"")</f>
        <v/>
      </c>
      <c r="G381" t="str">
        <f>IFERROR(UPPER(TRIM(ESITI_QUESTIONARI!AI381)),"")</f>
        <v/>
      </c>
      <c r="H381" s="8" t="str">
        <f>IF(C381="","",IF(ISERROR(AVERAGE(ESITI_QUESTIONARI!N381:T381,ESITI_QUESTIONARI!V381:X381,ESITI_QUESTIONARI!Z381:AD381,ESITI_QUESTIONARI!AF381:AH381,ESITI_QUESTIONARI!AJ381:AL381,ESITI_QUESTIONARI!AN381,ESITI_QUESTIONARI!AQ381)),"NON RISPONDE",AVERAGE(ESITI_QUESTIONARI!N381:T381,ESITI_QUESTIONARI!V381:X381,ESITI_QUESTIONARI!Z381:AD381,ESITI_QUESTIONARI!AF381:AH381,ESITI_QUESTIONARI!AJ381:AL381,ESITI_QUESTIONARI!AN381,ESITI_QUESTIONARI!AQ381)))</f>
        <v/>
      </c>
    </row>
    <row r="382" spans="1:8" x14ac:dyDescent="0.3">
      <c r="A382" t="str">
        <f>IF(ESITI_QUESTIONARI!A382="","",TRIM(ESITI_QUESTIONARI!A382))</f>
        <v/>
      </c>
      <c r="B382" t="str">
        <f t="shared" si="6"/>
        <v/>
      </c>
      <c r="C382" t="str">
        <f>IF(ESITI_QUESTIONARI!C382="","",TRIM(ESITI_QUESTIONARI!C382))</f>
        <v/>
      </c>
      <c r="D382" t="str">
        <f>IFERROR(UPPER(TRIM(ESITI_QUESTIONARI!U382)),"")</f>
        <v/>
      </c>
      <c r="E382" t="str">
        <f>IFERROR(UPPER(TRIM(ESITI_QUESTIONARI!Y382)),"")</f>
        <v/>
      </c>
      <c r="F382" t="str">
        <f>IFERROR(UPPER(TRIM(ESITI_QUESTIONARI!AE382)),"")</f>
        <v/>
      </c>
      <c r="G382" t="str">
        <f>IFERROR(UPPER(TRIM(ESITI_QUESTIONARI!AI382)),"")</f>
        <v/>
      </c>
      <c r="H382" s="8" t="str">
        <f>IF(C382="","",IF(ISERROR(AVERAGE(ESITI_QUESTIONARI!N382:T382,ESITI_QUESTIONARI!V382:X382,ESITI_QUESTIONARI!Z382:AD382,ESITI_QUESTIONARI!AF382:AH382,ESITI_QUESTIONARI!AJ382:AL382,ESITI_QUESTIONARI!AN382,ESITI_QUESTIONARI!AQ382)),"NON RISPONDE",AVERAGE(ESITI_QUESTIONARI!N382:T382,ESITI_QUESTIONARI!V382:X382,ESITI_QUESTIONARI!Z382:AD382,ESITI_QUESTIONARI!AF382:AH382,ESITI_QUESTIONARI!AJ382:AL382,ESITI_QUESTIONARI!AN382,ESITI_QUESTIONARI!AQ382)))</f>
        <v/>
      </c>
    </row>
    <row r="383" spans="1:8" x14ac:dyDescent="0.3">
      <c r="A383" t="str">
        <f>IF(ESITI_QUESTIONARI!A383="","",TRIM(ESITI_QUESTIONARI!A383))</f>
        <v/>
      </c>
      <c r="B383" t="str">
        <f t="shared" si="6"/>
        <v/>
      </c>
      <c r="C383" t="str">
        <f>IF(ESITI_QUESTIONARI!C383="","",TRIM(ESITI_QUESTIONARI!C383))</f>
        <v/>
      </c>
      <c r="D383" t="str">
        <f>IFERROR(UPPER(TRIM(ESITI_QUESTIONARI!U383)),"")</f>
        <v/>
      </c>
      <c r="E383" t="str">
        <f>IFERROR(UPPER(TRIM(ESITI_QUESTIONARI!Y383)),"")</f>
        <v/>
      </c>
      <c r="F383" t="str">
        <f>IFERROR(UPPER(TRIM(ESITI_QUESTIONARI!AE383)),"")</f>
        <v/>
      </c>
      <c r="G383" t="str">
        <f>IFERROR(UPPER(TRIM(ESITI_QUESTIONARI!AI383)),"")</f>
        <v/>
      </c>
      <c r="H383" s="8" t="str">
        <f>IF(C383="","",IF(ISERROR(AVERAGE(ESITI_QUESTIONARI!N383:T383,ESITI_QUESTIONARI!V383:X383,ESITI_QUESTIONARI!Z383:AD383,ESITI_QUESTIONARI!AF383:AH383,ESITI_QUESTIONARI!AJ383:AL383,ESITI_QUESTIONARI!AN383,ESITI_QUESTIONARI!AQ383)),"NON RISPONDE",AVERAGE(ESITI_QUESTIONARI!N383:T383,ESITI_QUESTIONARI!V383:X383,ESITI_QUESTIONARI!Z383:AD383,ESITI_QUESTIONARI!AF383:AH383,ESITI_QUESTIONARI!AJ383:AL383,ESITI_QUESTIONARI!AN383,ESITI_QUESTIONARI!AQ383)))</f>
        <v/>
      </c>
    </row>
    <row r="384" spans="1:8" x14ac:dyDescent="0.3">
      <c r="A384" t="str">
        <f>IF(ESITI_QUESTIONARI!A384="","",TRIM(ESITI_QUESTIONARI!A384))</f>
        <v/>
      </c>
      <c r="B384" t="str">
        <f t="shared" si="6"/>
        <v/>
      </c>
      <c r="C384" t="str">
        <f>IF(ESITI_QUESTIONARI!C384="","",TRIM(ESITI_QUESTIONARI!C384))</f>
        <v/>
      </c>
      <c r="D384" t="str">
        <f>IFERROR(UPPER(TRIM(ESITI_QUESTIONARI!U384)),"")</f>
        <v/>
      </c>
      <c r="E384" t="str">
        <f>IFERROR(UPPER(TRIM(ESITI_QUESTIONARI!Y384)),"")</f>
        <v/>
      </c>
      <c r="F384" t="str">
        <f>IFERROR(UPPER(TRIM(ESITI_QUESTIONARI!AE384)),"")</f>
        <v/>
      </c>
      <c r="G384" t="str">
        <f>IFERROR(UPPER(TRIM(ESITI_QUESTIONARI!AI384)),"")</f>
        <v/>
      </c>
      <c r="H384" s="8" t="str">
        <f>IF(C384="","",IF(ISERROR(AVERAGE(ESITI_QUESTIONARI!N384:T384,ESITI_QUESTIONARI!V384:X384,ESITI_QUESTIONARI!Z384:AD384,ESITI_QUESTIONARI!AF384:AH384,ESITI_QUESTIONARI!AJ384:AL384,ESITI_QUESTIONARI!AN384,ESITI_QUESTIONARI!AQ384)),"NON RISPONDE",AVERAGE(ESITI_QUESTIONARI!N384:T384,ESITI_QUESTIONARI!V384:X384,ESITI_QUESTIONARI!Z384:AD384,ESITI_QUESTIONARI!AF384:AH384,ESITI_QUESTIONARI!AJ384:AL384,ESITI_QUESTIONARI!AN384,ESITI_QUESTIONARI!AQ384)))</f>
        <v/>
      </c>
    </row>
    <row r="385" spans="1:8" x14ac:dyDescent="0.3">
      <c r="A385" t="str">
        <f>IF(ESITI_QUESTIONARI!A385="","",TRIM(ESITI_QUESTIONARI!A385))</f>
        <v/>
      </c>
      <c r="B385" t="str">
        <f t="shared" si="6"/>
        <v/>
      </c>
      <c r="C385" t="str">
        <f>IF(ESITI_QUESTIONARI!C385="","",TRIM(ESITI_QUESTIONARI!C385))</f>
        <v/>
      </c>
      <c r="D385" t="str">
        <f>IFERROR(UPPER(TRIM(ESITI_QUESTIONARI!U385)),"")</f>
        <v/>
      </c>
      <c r="E385" t="str">
        <f>IFERROR(UPPER(TRIM(ESITI_QUESTIONARI!Y385)),"")</f>
        <v/>
      </c>
      <c r="F385" t="str">
        <f>IFERROR(UPPER(TRIM(ESITI_QUESTIONARI!AE385)),"")</f>
        <v/>
      </c>
      <c r="G385" t="str">
        <f>IFERROR(UPPER(TRIM(ESITI_QUESTIONARI!AI385)),"")</f>
        <v/>
      </c>
      <c r="H385" s="8" t="str">
        <f>IF(C385="","",IF(ISERROR(AVERAGE(ESITI_QUESTIONARI!N385:T385,ESITI_QUESTIONARI!V385:X385,ESITI_QUESTIONARI!Z385:AD385,ESITI_QUESTIONARI!AF385:AH385,ESITI_QUESTIONARI!AJ385:AL385,ESITI_QUESTIONARI!AN385,ESITI_QUESTIONARI!AQ385)),"NON RISPONDE",AVERAGE(ESITI_QUESTIONARI!N385:T385,ESITI_QUESTIONARI!V385:X385,ESITI_QUESTIONARI!Z385:AD385,ESITI_QUESTIONARI!AF385:AH385,ESITI_QUESTIONARI!AJ385:AL385,ESITI_QUESTIONARI!AN385,ESITI_QUESTIONARI!AQ385)))</f>
        <v/>
      </c>
    </row>
    <row r="386" spans="1:8" x14ac:dyDescent="0.3">
      <c r="A386" t="str">
        <f>IF(ESITI_QUESTIONARI!A386="","",TRIM(ESITI_QUESTIONARI!A386))</f>
        <v/>
      </c>
      <c r="B386" t="str">
        <f t="shared" si="6"/>
        <v/>
      </c>
      <c r="C386" t="str">
        <f>IF(ESITI_QUESTIONARI!C386="","",TRIM(ESITI_QUESTIONARI!C386))</f>
        <v/>
      </c>
      <c r="D386" t="str">
        <f>IFERROR(UPPER(TRIM(ESITI_QUESTIONARI!U386)),"")</f>
        <v/>
      </c>
      <c r="E386" t="str">
        <f>IFERROR(UPPER(TRIM(ESITI_QUESTIONARI!Y386)),"")</f>
        <v/>
      </c>
      <c r="F386" t="str">
        <f>IFERROR(UPPER(TRIM(ESITI_QUESTIONARI!AE386)),"")</f>
        <v/>
      </c>
      <c r="G386" t="str">
        <f>IFERROR(UPPER(TRIM(ESITI_QUESTIONARI!AI386)),"")</f>
        <v/>
      </c>
      <c r="H386" s="8" t="str">
        <f>IF(C386="","",IF(ISERROR(AVERAGE(ESITI_QUESTIONARI!N386:T386,ESITI_QUESTIONARI!V386:X386,ESITI_QUESTIONARI!Z386:AD386,ESITI_QUESTIONARI!AF386:AH386,ESITI_QUESTIONARI!AJ386:AL386,ESITI_QUESTIONARI!AN386,ESITI_QUESTIONARI!AQ386)),"NON RISPONDE",AVERAGE(ESITI_QUESTIONARI!N386:T386,ESITI_QUESTIONARI!V386:X386,ESITI_QUESTIONARI!Z386:AD386,ESITI_QUESTIONARI!AF386:AH386,ESITI_QUESTIONARI!AJ386:AL386,ESITI_QUESTIONARI!AN386,ESITI_QUESTIONARI!AQ386)))</f>
        <v/>
      </c>
    </row>
    <row r="387" spans="1:8" x14ac:dyDescent="0.3">
      <c r="A387" t="str">
        <f>IF(ESITI_QUESTIONARI!A387="","",TRIM(ESITI_QUESTIONARI!A387))</f>
        <v/>
      </c>
      <c r="B387" t="str">
        <f t="shared" ref="B387:B450" si="7">IF(C387="","",C387)</f>
        <v/>
      </c>
      <c r="C387" t="str">
        <f>IF(ESITI_QUESTIONARI!C387="","",TRIM(ESITI_QUESTIONARI!C387))</f>
        <v/>
      </c>
      <c r="D387" t="str">
        <f>IFERROR(UPPER(TRIM(ESITI_QUESTIONARI!U387)),"")</f>
        <v/>
      </c>
      <c r="E387" t="str">
        <f>IFERROR(UPPER(TRIM(ESITI_QUESTIONARI!Y387)),"")</f>
        <v/>
      </c>
      <c r="F387" t="str">
        <f>IFERROR(UPPER(TRIM(ESITI_QUESTIONARI!AE387)),"")</f>
        <v/>
      </c>
      <c r="G387" t="str">
        <f>IFERROR(UPPER(TRIM(ESITI_QUESTIONARI!AI387)),"")</f>
        <v/>
      </c>
      <c r="H387" s="8" t="str">
        <f>IF(C387="","",IF(ISERROR(AVERAGE(ESITI_QUESTIONARI!N387:T387,ESITI_QUESTIONARI!V387:X387,ESITI_QUESTIONARI!Z387:AD387,ESITI_QUESTIONARI!AF387:AH387,ESITI_QUESTIONARI!AJ387:AL387,ESITI_QUESTIONARI!AN387,ESITI_QUESTIONARI!AQ387)),"NON RISPONDE",AVERAGE(ESITI_QUESTIONARI!N387:T387,ESITI_QUESTIONARI!V387:X387,ESITI_QUESTIONARI!Z387:AD387,ESITI_QUESTIONARI!AF387:AH387,ESITI_QUESTIONARI!AJ387:AL387,ESITI_QUESTIONARI!AN387,ESITI_QUESTIONARI!AQ387)))</f>
        <v/>
      </c>
    </row>
    <row r="388" spans="1:8" x14ac:dyDescent="0.3">
      <c r="A388" t="str">
        <f>IF(ESITI_QUESTIONARI!A388="","",TRIM(ESITI_QUESTIONARI!A388))</f>
        <v/>
      </c>
      <c r="B388" t="str">
        <f t="shared" si="7"/>
        <v/>
      </c>
      <c r="C388" t="str">
        <f>IF(ESITI_QUESTIONARI!C388="","",TRIM(ESITI_QUESTIONARI!C388))</f>
        <v/>
      </c>
      <c r="D388" t="str">
        <f>IFERROR(UPPER(TRIM(ESITI_QUESTIONARI!U388)),"")</f>
        <v/>
      </c>
      <c r="E388" t="str">
        <f>IFERROR(UPPER(TRIM(ESITI_QUESTIONARI!Y388)),"")</f>
        <v/>
      </c>
      <c r="F388" t="str">
        <f>IFERROR(UPPER(TRIM(ESITI_QUESTIONARI!AE388)),"")</f>
        <v/>
      </c>
      <c r="G388" t="str">
        <f>IFERROR(UPPER(TRIM(ESITI_QUESTIONARI!AI388)),"")</f>
        <v/>
      </c>
      <c r="H388" s="8" t="str">
        <f>IF(C388="","",IF(ISERROR(AVERAGE(ESITI_QUESTIONARI!N388:T388,ESITI_QUESTIONARI!V388:X388,ESITI_QUESTIONARI!Z388:AD388,ESITI_QUESTIONARI!AF388:AH388,ESITI_QUESTIONARI!AJ388:AL388,ESITI_QUESTIONARI!AN388,ESITI_QUESTIONARI!AQ388)),"NON RISPONDE",AVERAGE(ESITI_QUESTIONARI!N388:T388,ESITI_QUESTIONARI!V388:X388,ESITI_QUESTIONARI!Z388:AD388,ESITI_QUESTIONARI!AF388:AH388,ESITI_QUESTIONARI!AJ388:AL388,ESITI_QUESTIONARI!AN388,ESITI_QUESTIONARI!AQ388)))</f>
        <v/>
      </c>
    </row>
    <row r="389" spans="1:8" x14ac:dyDescent="0.3">
      <c r="A389" t="str">
        <f>IF(ESITI_QUESTIONARI!A389="","",TRIM(ESITI_QUESTIONARI!A389))</f>
        <v/>
      </c>
      <c r="B389" t="str">
        <f t="shared" si="7"/>
        <v/>
      </c>
      <c r="C389" t="str">
        <f>IF(ESITI_QUESTIONARI!C389="","",TRIM(ESITI_QUESTIONARI!C389))</f>
        <v/>
      </c>
      <c r="D389" t="str">
        <f>IFERROR(UPPER(TRIM(ESITI_QUESTIONARI!U389)),"")</f>
        <v/>
      </c>
      <c r="E389" t="str">
        <f>IFERROR(UPPER(TRIM(ESITI_QUESTIONARI!Y389)),"")</f>
        <v/>
      </c>
      <c r="F389" t="str">
        <f>IFERROR(UPPER(TRIM(ESITI_QUESTIONARI!AE389)),"")</f>
        <v/>
      </c>
      <c r="G389" t="str">
        <f>IFERROR(UPPER(TRIM(ESITI_QUESTIONARI!AI389)),"")</f>
        <v/>
      </c>
      <c r="H389" s="8" t="str">
        <f>IF(C389="","",IF(ISERROR(AVERAGE(ESITI_QUESTIONARI!N389:T389,ESITI_QUESTIONARI!V389:X389,ESITI_QUESTIONARI!Z389:AD389,ESITI_QUESTIONARI!AF389:AH389,ESITI_QUESTIONARI!AJ389:AL389,ESITI_QUESTIONARI!AN389,ESITI_QUESTIONARI!AQ389)),"NON RISPONDE",AVERAGE(ESITI_QUESTIONARI!N389:T389,ESITI_QUESTIONARI!V389:X389,ESITI_QUESTIONARI!Z389:AD389,ESITI_QUESTIONARI!AF389:AH389,ESITI_QUESTIONARI!AJ389:AL389,ESITI_QUESTIONARI!AN389,ESITI_QUESTIONARI!AQ389)))</f>
        <v/>
      </c>
    </row>
    <row r="390" spans="1:8" x14ac:dyDescent="0.3">
      <c r="A390" t="str">
        <f>IF(ESITI_QUESTIONARI!A390="","",TRIM(ESITI_QUESTIONARI!A390))</f>
        <v/>
      </c>
      <c r="B390" t="str">
        <f t="shared" si="7"/>
        <v/>
      </c>
      <c r="C390" t="str">
        <f>IF(ESITI_QUESTIONARI!C390="","",TRIM(ESITI_QUESTIONARI!C390))</f>
        <v/>
      </c>
      <c r="D390" t="str">
        <f>IFERROR(UPPER(TRIM(ESITI_QUESTIONARI!U390)),"")</f>
        <v/>
      </c>
      <c r="E390" t="str">
        <f>IFERROR(UPPER(TRIM(ESITI_QUESTIONARI!Y390)),"")</f>
        <v/>
      </c>
      <c r="F390" t="str">
        <f>IFERROR(UPPER(TRIM(ESITI_QUESTIONARI!AE390)),"")</f>
        <v/>
      </c>
      <c r="G390" t="str">
        <f>IFERROR(UPPER(TRIM(ESITI_QUESTIONARI!AI390)),"")</f>
        <v/>
      </c>
      <c r="H390" s="8" t="str">
        <f>IF(C390="","",IF(ISERROR(AVERAGE(ESITI_QUESTIONARI!N390:T390,ESITI_QUESTIONARI!V390:X390,ESITI_QUESTIONARI!Z390:AD390,ESITI_QUESTIONARI!AF390:AH390,ESITI_QUESTIONARI!AJ390:AL390,ESITI_QUESTIONARI!AN390,ESITI_QUESTIONARI!AQ390)),"NON RISPONDE",AVERAGE(ESITI_QUESTIONARI!N390:T390,ESITI_QUESTIONARI!V390:X390,ESITI_QUESTIONARI!Z390:AD390,ESITI_QUESTIONARI!AF390:AH390,ESITI_QUESTIONARI!AJ390:AL390,ESITI_QUESTIONARI!AN390,ESITI_QUESTIONARI!AQ390)))</f>
        <v/>
      </c>
    </row>
    <row r="391" spans="1:8" x14ac:dyDescent="0.3">
      <c r="A391" t="str">
        <f>IF(ESITI_QUESTIONARI!A391="","",TRIM(ESITI_QUESTIONARI!A391))</f>
        <v/>
      </c>
      <c r="B391" t="str">
        <f t="shared" si="7"/>
        <v/>
      </c>
      <c r="C391" t="str">
        <f>IF(ESITI_QUESTIONARI!C391="","",TRIM(ESITI_QUESTIONARI!C391))</f>
        <v/>
      </c>
      <c r="D391" t="str">
        <f>IFERROR(UPPER(TRIM(ESITI_QUESTIONARI!U391)),"")</f>
        <v/>
      </c>
      <c r="E391" t="str">
        <f>IFERROR(UPPER(TRIM(ESITI_QUESTIONARI!Y391)),"")</f>
        <v/>
      </c>
      <c r="F391" t="str">
        <f>IFERROR(UPPER(TRIM(ESITI_QUESTIONARI!AE391)),"")</f>
        <v/>
      </c>
      <c r="G391" t="str">
        <f>IFERROR(UPPER(TRIM(ESITI_QUESTIONARI!AI391)),"")</f>
        <v/>
      </c>
      <c r="H391" s="8" t="str">
        <f>IF(C391="","",IF(ISERROR(AVERAGE(ESITI_QUESTIONARI!N391:T391,ESITI_QUESTIONARI!V391:X391,ESITI_QUESTIONARI!Z391:AD391,ESITI_QUESTIONARI!AF391:AH391,ESITI_QUESTIONARI!AJ391:AL391,ESITI_QUESTIONARI!AN391,ESITI_QUESTIONARI!AQ391)),"NON RISPONDE",AVERAGE(ESITI_QUESTIONARI!N391:T391,ESITI_QUESTIONARI!V391:X391,ESITI_QUESTIONARI!Z391:AD391,ESITI_QUESTIONARI!AF391:AH391,ESITI_QUESTIONARI!AJ391:AL391,ESITI_QUESTIONARI!AN391,ESITI_QUESTIONARI!AQ391)))</f>
        <v/>
      </c>
    </row>
    <row r="392" spans="1:8" x14ac:dyDescent="0.3">
      <c r="A392" t="str">
        <f>IF(ESITI_QUESTIONARI!A392="","",TRIM(ESITI_QUESTIONARI!A392))</f>
        <v/>
      </c>
      <c r="B392" t="str">
        <f t="shared" si="7"/>
        <v/>
      </c>
      <c r="C392" t="str">
        <f>IF(ESITI_QUESTIONARI!C392="","",TRIM(ESITI_QUESTIONARI!C392))</f>
        <v/>
      </c>
      <c r="D392" t="str">
        <f>IFERROR(UPPER(TRIM(ESITI_QUESTIONARI!U392)),"")</f>
        <v/>
      </c>
      <c r="E392" t="str">
        <f>IFERROR(UPPER(TRIM(ESITI_QUESTIONARI!Y392)),"")</f>
        <v/>
      </c>
      <c r="F392" t="str">
        <f>IFERROR(UPPER(TRIM(ESITI_QUESTIONARI!AE392)),"")</f>
        <v/>
      </c>
      <c r="G392" t="str">
        <f>IFERROR(UPPER(TRIM(ESITI_QUESTIONARI!AI392)),"")</f>
        <v/>
      </c>
      <c r="H392" s="8" t="str">
        <f>IF(C392="","",IF(ISERROR(AVERAGE(ESITI_QUESTIONARI!N392:T392,ESITI_QUESTIONARI!V392:X392,ESITI_QUESTIONARI!Z392:AD392,ESITI_QUESTIONARI!AF392:AH392,ESITI_QUESTIONARI!AJ392:AL392,ESITI_QUESTIONARI!AN392,ESITI_QUESTIONARI!AQ392)),"NON RISPONDE",AVERAGE(ESITI_QUESTIONARI!N392:T392,ESITI_QUESTIONARI!V392:X392,ESITI_QUESTIONARI!Z392:AD392,ESITI_QUESTIONARI!AF392:AH392,ESITI_QUESTIONARI!AJ392:AL392,ESITI_QUESTIONARI!AN392,ESITI_QUESTIONARI!AQ392)))</f>
        <v/>
      </c>
    </row>
    <row r="393" spans="1:8" x14ac:dyDescent="0.3">
      <c r="A393" t="str">
        <f>IF(ESITI_QUESTIONARI!A393="","",TRIM(ESITI_QUESTIONARI!A393))</f>
        <v/>
      </c>
      <c r="B393" t="str">
        <f t="shared" si="7"/>
        <v/>
      </c>
      <c r="C393" t="str">
        <f>IF(ESITI_QUESTIONARI!C393="","",TRIM(ESITI_QUESTIONARI!C393))</f>
        <v/>
      </c>
      <c r="D393" t="str">
        <f>IFERROR(UPPER(TRIM(ESITI_QUESTIONARI!U393)),"")</f>
        <v/>
      </c>
      <c r="E393" t="str">
        <f>IFERROR(UPPER(TRIM(ESITI_QUESTIONARI!Y393)),"")</f>
        <v/>
      </c>
      <c r="F393" t="str">
        <f>IFERROR(UPPER(TRIM(ESITI_QUESTIONARI!AE393)),"")</f>
        <v/>
      </c>
      <c r="G393" t="str">
        <f>IFERROR(UPPER(TRIM(ESITI_QUESTIONARI!AI393)),"")</f>
        <v/>
      </c>
      <c r="H393" s="8" t="str">
        <f>IF(C393="","",IF(ISERROR(AVERAGE(ESITI_QUESTIONARI!N393:T393,ESITI_QUESTIONARI!V393:X393,ESITI_QUESTIONARI!Z393:AD393,ESITI_QUESTIONARI!AF393:AH393,ESITI_QUESTIONARI!AJ393:AL393,ESITI_QUESTIONARI!AN393,ESITI_QUESTIONARI!AQ393)),"NON RISPONDE",AVERAGE(ESITI_QUESTIONARI!N393:T393,ESITI_QUESTIONARI!V393:X393,ESITI_QUESTIONARI!Z393:AD393,ESITI_QUESTIONARI!AF393:AH393,ESITI_QUESTIONARI!AJ393:AL393,ESITI_QUESTIONARI!AN393,ESITI_QUESTIONARI!AQ393)))</f>
        <v/>
      </c>
    </row>
    <row r="394" spans="1:8" x14ac:dyDescent="0.3">
      <c r="A394" t="str">
        <f>IF(ESITI_QUESTIONARI!A394="","",TRIM(ESITI_QUESTIONARI!A394))</f>
        <v/>
      </c>
      <c r="B394" t="str">
        <f t="shared" si="7"/>
        <v/>
      </c>
      <c r="C394" t="str">
        <f>IF(ESITI_QUESTIONARI!C394="","",TRIM(ESITI_QUESTIONARI!C394))</f>
        <v/>
      </c>
      <c r="D394" t="str">
        <f>IFERROR(UPPER(TRIM(ESITI_QUESTIONARI!U394)),"")</f>
        <v/>
      </c>
      <c r="E394" t="str">
        <f>IFERROR(UPPER(TRIM(ESITI_QUESTIONARI!Y394)),"")</f>
        <v/>
      </c>
      <c r="F394" t="str">
        <f>IFERROR(UPPER(TRIM(ESITI_QUESTIONARI!AE394)),"")</f>
        <v/>
      </c>
      <c r="G394" t="str">
        <f>IFERROR(UPPER(TRIM(ESITI_QUESTIONARI!AI394)),"")</f>
        <v/>
      </c>
      <c r="H394" s="8" t="str">
        <f>IF(C394="","",IF(ISERROR(AVERAGE(ESITI_QUESTIONARI!N394:T394,ESITI_QUESTIONARI!V394:X394,ESITI_QUESTIONARI!Z394:AD394,ESITI_QUESTIONARI!AF394:AH394,ESITI_QUESTIONARI!AJ394:AL394,ESITI_QUESTIONARI!AN394,ESITI_QUESTIONARI!AQ394)),"NON RISPONDE",AVERAGE(ESITI_QUESTIONARI!N394:T394,ESITI_QUESTIONARI!V394:X394,ESITI_QUESTIONARI!Z394:AD394,ESITI_QUESTIONARI!AF394:AH394,ESITI_QUESTIONARI!AJ394:AL394,ESITI_QUESTIONARI!AN394,ESITI_QUESTIONARI!AQ394)))</f>
        <v/>
      </c>
    </row>
    <row r="395" spans="1:8" x14ac:dyDescent="0.3">
      <c r="A395" t="str">
        <f>IF(ESITI_QUESTIONARI!A395="","",TRIM(ESITI_QUESTIONARI!A395))</f>
        <v/>
      </c>
      <c r="B395" t="str">
        <f t="shared" si="7"/>
        <v/>
      </c>
      <c r="C395" t="str">
        <f>IF(ESITI_QUESTIONARI!C395="","",TRIM(ESITI_QUESTIONARI!C395))</f>
        <v/>
      </c>
      <c r="D395" t="str">
        <f>IFERROR(UPPER(TRIM(ESITI_QUESTIONARI!U395)),"")</f>
        <v/>
      </c>
      <c r="E395" t="str">
        <f>IFERROR(UPPER(TRIM(ESITI_QUESTIONARI!Y395)),"")</f>
        <v/>
      </c>
      <c r="F395" t="str">
        <f>IFERROR(UPPER(TRIM(ESITI_QUESTIONARI!AE395)),"")</f>
        <v/>
      </c>
      <c r="G395" t="str">
        <f>IFERROR(UPPER(TRIM(ESITI_QUESTIONARI!AI395)),"")</f>
        <v/>
      </c>
      <c r="H395" s="8" t="str">
        <f>IF(C395="","",IF(ISERROR(AVERAGE(ESITI_QUESTIONARI!N395:T395,ESITI_QUESTIONARI!V395:X395,ESITI_QUESTIONARI!Z395:AD395,ESITI_QUESTIONARI!AF395:AH395,ESITI_QUESTIONARI!AJ395:AL395,ESITI_QUESTIONARI!AN395,ESITI_QUESTIONARI!AQ395)),"NON RISPONDE",AVERAGE(ESITI_QUESTIONARI!N395:T395,ESITI_QUESTIONARI!V395:X395,ESITI_QUESTIONARI!Z395:AD395,ESITI_QUESTIONARI!AF395:AH395,ESITI_QUESTIONARI!AJ395:AL395,ESITI_QUESTIONARI!AN395,ESITI_QUESTIONARI!AQ395)))</f>
        <v/>
      </c>
    </row>
    <row r="396" spans="1:8" x14ac:dyDescent="0.3">
      <c r="A396" t="str">
        <f>IF(ESITI_QUESTIONARI!A396="","",TRIM(ESITI_QUESTIONARI!A396))</f>
        <v/>
      </c>
      <c r="B396" t="str">
        <f t="shared" si="7"/>
        <v/>
      </c>
      <c r="C396" t="str">
        <f>IF(ESITI_QUESTIONARI!C396="","",TRIM(ESITI_QUESTIONARI!C396))</f>
        <v/>
      </c>
      <c r="D396" t="str">
        <f>IFERROR(UPPER(TRIM(ESITI_QUESTIONARI!U396)),"")</f>
        <v/>
      </c>
      <c r="E396" t="str">
        <f>IFERROR(UPPER(TRIM(ESITI_QUESTIONARI!Y396)),"")</f>
        <v/>
      </c>
      <c r="F396" t="str">
        <f>IFERROR(UPPER(TRIM(ESITI_QUESTIONARI!AE396)),"")</f>
        <v/>
      </c>
      <c r="G396" t="str">
        <f>IFERROR(UPPER(TRIM(ESITI_QUESTIONARI!AI396)),"")</f>
        <v/>
      </c>
      <c r="H396" s="8" t="str">
        <f>IF(C396="","",IF(ISERROR(AVERAGE(ESITI_QUESTIONARI!N396:T396,ESITI_QUESTIONARI!V396:X396,ESITI_QUESTIONARI!Z396:AD396,ESITI_QUESTIONARI!AF396:AH396,ESITI_QUESTIONARI!AJ396:AL396,ESITI_QUESTIONARI!AN396,ESITI_QUESTIONARI!AQ396)),"NON RISPONDE",AVERAGE(ESITI_QUESTIONARI!N396:T396,ESITI_QUESTIONARI!V396:X396,ESITI_QUESTIONARI!Z396:AD396,ESITI_QUESTIONARI!AF396:AH396,ESITI_QUESTIONARI!AJ396:AL396,ESITI_QUESTIONARI!AN396,ESITI_QUESTIONARI!AQ396)))</f>
        <v/>
      </c>
    </row>
    <row r="397" spans="1:8" x14ac:dyDescent="0.3">
      <c r="A397" t="str">
        <f>IF(ESITI_QUESTIONARI!A397="","",TRIM(ESITI_QUESTIONARI!A397))</f>
        <v/>
      </c>
      <c r="B397" t="str">
        <f t="shared" si="7"/>
        <v/>
      </c>
      <c r="C397" t="str">
        <f>IF(ESITI_QUESTIONARI!C397="","",TRIM(ESITI_QUESTIONARI!C397))</f>
        <v/>
      </c>
      <c r="D397" t="str">
        <f>IFERROR(UPPER(TRIM(ESITI_QUESTIONARI!U397)),"")</f>
        <v/>
      </c>
      <c r="E397" t="str">
        <f>IFERROR(UPPER(TRIM(ESITI_QUESTIONARI!Y397)),"")</f>
        <v/>
      </c>
      <c r="F397" t="str">
        <f>IFERROR(UPPER(TRIM(ESITI_QUESTIONARI!AE397)),"")</f>
        <v/>
      </c>
      <c r="G397" t="str">
        <f>IFERROR(UPPER(TRIM(ESITI_QUESTIONARI!AI397)),"")</f>
        <v/>
      </c>
      <c r="H397" s="8" t="str">
        <f>IF(C397="","",IF(ISERROR(AVERAGE(ESITI_QUESTIONARI!N397:T397,ESITI_QUESTIONARI!V397:X397,ESITI_QUESTIONARI!Z397:AD397,ESITI_QUESTIONARI!AF397:AH397,ESITI_QUESTIONARI!AJ397:AL397,ESITI_QUESTIONARI!AN397,ESITI_QUESTIONARI!AQ397)),"NON RISPONDE",AVERAGE(ESITI_QUESTIONARI!N397:T397,ESITI_QUESTIONARI!V397:X397,ESITI_QUESTIONARI!Z397:AD397,ESITI_QUESTIONARI!AF397:AH397,ESITI_QUESTIONARI!AJ397:AL397,ESITI_QUESTIONARI!AN397,ESITI_QUESTIONARI!AQ397)))</f>
        <v/>
      </c>
    </row>
    <row r="398" spans="1:8" x14ac:dyDescent="0.3">
      <c r="A398" t="str">
        <f>IF(ESITI_QUESTIONARI!A398="","",TRIM(ESITI_QUESTIONARI!A398))</f>
        <v/>
      </c>
      <c r="B398" t="str">
        <f t="shared" si="7"/>
        <v/>
      </c>
      <c r="C398" t="str">
        <f>IF(ESITI_QUESTIONARI!C398="","",TRIM(ESITI_QUESTIONARI!C398))</f>
        <v/>
      </c>
      <c r="D398" t="str">
        <f>IFERROR(UPPER(TRIM(ESITI_QUESTIONARI!U398)),"")</f>
        <v/>
      </c>
      <c r="E398" t="str">
        <f>IFERROR(UPPER(TRIM(ESITI_QUESTIONARI!Y398)),"")</f>
        <v/>
      </c>
      <c r="F398" t="str">
        <f>IFERROR(UPPER(TRIM(ESITI_QUESTIONARI!AE398)),"")</f>
        <v/>
      </c>
      <c r="G398" t="str">
        <f>IFERROR(UPPER(TRIM(ESITI_QUESTIONARI!AI398)),"")</f>
        <v/>
      </c>
      <c r="H398" s="8" t="str">
        <f>IF(C398="","",IF(ISERROR(AVERAGE(ESITI_QUESTIONARI!N398:T398,ESITI_QUESTIONARI!V398:X398,ESITI_QUESTIONARI!Z398:AD398,ESITI_QUESTIONARI!AF398:AH398,ESITI_QUESTIONARI!AJ398:AL398,ESITI_QUESTIONARI!AN398,ESITI_QUESTIONARI!AQ398)),"NON RISPONDE",AVERAGE(ESITI_QUESTIONARI!N398:T398,ESITI_QUESTIONARI!V398:X398,ESITI_QUESTIONARI!Z398:AD398,ESITI_QUESTIONARI!AF398:AH398,ESITI_QUESTIONARI!AJ398:AL398,ESITI_QUESTIONARI!AN398,ESITI_QUESTIONARI!AQ398)))</f>
        <v/>
      </c>
    </row>
    <row r="399" spans="1:8" x14ac:dyDescent="0.3">
      <c r="A399" t="str">
        <f>IF(ESITI_QUESTIONARI!A399="","",TRIM(ESITI_QUESTIONARI!A399))</f>
        <v/>
      </c>
      <c r="B399" t="str">
        <f t="shared" si="7"/>
        <v/>
      </c>
      <c r="C399" t="str">
        <f>IF(ESITI_QUESTIONARI!C399="","",TRIM(ESITI_QUESTIONARI!C399))</f>
        <v/>
      </c>
      <c r="D399" t="str">
        <f>IFERROR(UPPER(TRIM(ESITI_QUESTIONARI!U399)),"")</f>
        <v/>
      </c>
      <c r="E399" t="str">
        <f>IFERROR(UPPER(TRIM(ESITI_QUESTIONARI!Y399)),"")</f>
        <v/>
      </c>
      <c r="F399" t="str">
        <f>IFERROR(UPPER(TRIM(ESITI_QUESTIONARI!AE399)),"")</f>
        <v/>
      </c>
      <c r="G399" t="str">
        <f>IFERROR(UPPER(TRIM(ESITI_QUESTIONARI!AI399)),"")</f>
        <v/>
      </c>
      <c r="H399" s="8" t="str">
        <f>IF(C399="","",IF(ISERROR(AVERAGE(ESITI_QUESTIONARI!N399:T399,ESITI_QUESTIONARI!V399:X399,ESITI_QUESTIONARI!Z399:AD399,ESITI_QUESTIONARI!AF399:AH399,ESITI_QUESTIONARI!AJ399:AL399,ESITI_QUESTIONARI!AN399,ESITI_QUESTIONARI!AQ399)),"NON RISPONDE",AVERAGE(ESITI_QUESTIONARI!N399:T399,ESITI_QUESTIONARI!V399:X399,ESITI_QUESTIONARI!Z399:AD399,ESITI_QUESTIONARI!AF399:AH399,ESITI_QUESTIONARI!AJ399:AL399,ESITI_QUESTIONARI!AN399,ESITI_QUESTIONARI!AQ399)))</f>
        <v/>
      </c>
    </row>
    <row r="400" spans="1:8" x14ac:dyDescent="0.3">
      <c r="A400" t="str">
        <f>IF(ESITI_QUESTIONARI!A400="","",TRIM(ESITI_QUESTIONARI!A400))</f>
        <v/>
      </c>
      <c r="B400" t="str">
        <f t="shared" si="7"/>
        <v/>
      </c>
      <c r="C400" t="str">
        <f>IF(ESITI_QUESTIONARI!C400="","",TRIM(ESITI_QUESTIONARI!C400))</f>
        <v/>
      </c>
      <c r="D400" t="str">
        <f>IFERROR(UPPER(TRIM(ESITI_QUESTIONARI!U400)),"")</f>
        <v/>
      </c>
      <c r="E400" t="str">
        <f>IFERROR(UPPER(TRIM(ESITI_QUESTIONARI!Y400)),"")</f>
        <v/>
      </c>
      <c r="F400" t="str">
        <f>IFERROR(UPPER(TRIM(ESITI_QUESTIONARI!AE400)),"")</f>
        <v/>
      </c>
      <c r="G400" t="str">
        <f>IFERROR(UPPER(TRIM(ESITI_QUESTIONARI!AI400)),"")</f>
        <v/>
      </c>
      <c r="H400" s="8" t="str">
        <f>IF(C400="","",IF(ISERROR(AVERAGE(ESITI_QUESTIONARI!N400:T400,ESITI_QUESTIONARI!V400:X400,ESITI_QUESTIONARI!Z400:AD400,ESITI_QUESTIONARI!AF400:AH400,ESITI_QUESTIONARI!AJ400:AL400,ESITI_QUESTIONARI!AN400,ESITI_QUESTIONARI!AQ400)),"NON RISPONDE",AVERAGE(ESITI_QUESTIONARI!N400:T400,ESITI_QUESTIONARI!V400:X400,ESITI_QUESTIONARI!Z400:AD400,ESITI_QUESTIONARI!AF400:AH400,ESITI_QUESTIONARI!AJ400:AL400,ESITI_QUESTIONARI!AN400,ESITI_QUESTIONARI!AQ400)))</f>
        <v/>
      </c>
    </row>
    <row r="401" spans="1:8" x14ac:dyDescent="0.3">
      <c r="A401" t="str">
        <f>IF(ESITI_QUESTIONARI!A401="","",TRIM(ESITI_QUESTIONARI!A401))</f>
        <v/>
      </c>
      <c r="B401" t="str">
        <f t="shared" si="7"/>
        <v/>
      </c>
      <c r="C401" t="str">
        <f>IF(ESITI_QUESTIONARI!C401="","",TRIM(ESITI_QUESTIONARI!C401))</f>
        <v/>
      </c>
      <c r="D401" t="str">
        <f>IFERROR(UPPER(TRIM(ESITI_QUESTIONARI!U401)),"")</f>
        <v/>
      </c>
      <c r="E401" t="str">
        <f>IFERROR(UPPER(TRIM(ESITI_QUESTIONARI!Y401)),"")</f>
        <v/>
      </c>
      <c r="F401" t="str">
        <f>IFERROR(UPPER(TRIM(ESITI_QUESTIONARI!AE401)),"")</f>
        <v/>
      </c>
      <c r="G401" t="str">
        <f>IFERROR(UPPER(TRIM(ESITI_QUESTIONARI!AI401)),"")</f>
        <v/>
      </c>
      <c r="H401" s="8" t="str">
        <f>IF(C401="","",IF(ISERROR(AVERAGE(ESITI_QUESTIONARI!N401:T401,ESITI_QUESTIONARI!V401:X401,ESITI_QUESTIONARI!Z401:AD401,ESITI_QUESTIONARI!AF401:AH401,ESITI_QUESTIONARI!AJ401:AL401,ESITI_QUESTIONARI!AN401,ESITI_QUESTIONARI!AQ401)),"NON RISPONDE",AVERAGE(ESITI_QUESTIONARI!N401:T401,ESITI_QUESTIONARI!V401:X401,ESITI_QUESTIONARI!Z401:AD401,ESITI_QUESTIONARI!AF401:AH401,ESITI_QUESTIONARI!AJ401:AL401,ESITI_QUESTIONARI!AN401,ESITI_QUESTIONARI!AQ401)))</f>
        <v/>
      </c>
    </row>
    <row r="402" spans="1:8" x14ac:dyDescent="0.3">
      <c r="A402" t="str">
        <f>IF(ESITI_QUESTIONARI!A402="","",TRIM(ESITI_QUESTIONARI!A402))</f>
        <v/>
      </c>
      <c r="B402" t="str">
        <f t="shared" si="7"/>
        <v/>
      </c>
      <c r="C402" t="str">
        <f>IF(ESITI_QUESTIONARI!C402="","",TRIM(ESITI_QUESTIONARI!C402))</f>
        <v/>
      </c>
      <c r="D402" t="str">
        <f>IFERROR(UPPER(TRIM(ESITI_QUESTIONARI!U402)),"")</f>
        <v/>
      </c>
      <c r="E402" t="str">
        <f>IFERROR(UPPER(TRIM(ESITI_QUESTIONARI!Y402)),"")</f>
        <v/>
      </c>
      <c r="F402" t="str">
        <f>IFERROR(UPPER(TRIM(ESITI_QUESTIONARI!AE402)),"")</f>
        <v/>
      </c>
      <c r="G402" t="str">
        <f>IFERROR(UPPER(TRIM(ESITI_QUESTIONARI!AI402)),"")</f>
        <v/>
      </c>
      <c r="H402" s="8" t="str">
        <f>IF(C402="","",IF(ISERROR(AVERAGE(ESITI_QUESTIONARI!N402:T402,ESITI_QUESTIONARI!V402:X402,ESITI_QUESTIONARI!Z402:AD402,ESITI_QUESTIONARI!AF402:AH402,ESITI_QUESTIONARI!AJ402:AL402,ESITI_QUESTIONARI!AN402,ESITI_QUESTIONARI!AQ402)),"NON RISPONDE",AVERAGE(ESITI_QUESTIONARI!N402:T402,ESITI_QUESTIONARI!V402:X402,ESITI_QUESTIONARI!Z402:AD402,ESITI_QUESTIONARI!AF402:AH402,ESITI_QUESTIONARI!AJ402:AL402,ESITI_QUESTIONARI!AN402,ESITI_QUESTIONARI!AQ402)))</f>
        <v/>
      </c>
    </row>
    <row r="403" spans="1:8" x14ac:dyDescent="0.3">
      <c r="A403" t="str">
        <f>IF(ESITI_QUESTIONARI!A403="","",TRIM(ESITI_QUESTIONARI!A403))</f>
        <v/>
      </c>
      <c r="B403" t="str">
        <f t="shared" si="7"/>
        <v/>
      </c>
      <c r="C403" t="str">
        <f>IF(ESITI_QUESTIONARI!C403="","",TRIM(ESITI_QUESTIONARI!C403))</f>
        <v/>
      </c>
      <c r="D403" t="str">
        <f>IFERROR(UPPER(TRIM(ESITI_QUESTIONARI!U403)),"")</f>
        <v/>
      </c>
      <c r="E403" t="str">
        <f>IFERROR(UPPER(TRIM(ESITI_QUESTIONARI!Y403)),"")</f>
        <v/>
      </c>
      <c r="F403" t="str">
        <f>IFERROR(UPPER(TRIM(ESITI_QUESTIONARI!AE403)),"")</f>
        <v/>
      </c>
      <c r="G403" t="str">
        <f>IFERROR(UPPER(TRIM(ESITI_QUESTIONARI!AI403)),"")</f>
        <v/>
      </c>
      <c r="H403" s="8" t="str">
        <f>IF(C403="","",IF(ISERROR(AVERAGE(ESITI_QUESTIONARI!N403:T403,ESITI_QUESTIONARI!V403:X403,ESITI_QUESTIONARI!Z403:AD403,ESITI_QUESTIONARI!AF403:AH403,ESITI_QUESTIONARI!AJ403:AL403,ESITI_QUESTIONARI!AN403,ESITI_QUESTIONARI!AQ403)),"NON RISPONDE",AVERAGE(ESITI_QUESTIONARI!N403:T403,ESITI_QUESTIONARI!V403:X403,ESITI_QUESTIONARI!Z403:AD403,ESITI_QUESTIONARI!AF403:AH403,ESITI_QUESTIONARI!AJ403:AL403,ESITI_QUESTIONARI!AN403,ESITI_QUESTIONARI!AQ403)))</f>
        <v/>
      </c>
    </row>
    <row r="404" spans="1:8" x14ac:dyDescent="0.3">
      <c r="A404" t="str">
        <f>IF(ESITI_QUESTIONARI!A404="","",TRIM(ESITI_QUESTIONARI!A404))</f>
        <v/>
      </c>
      <c r="B404" t="str">
        <f t="shared" si="7"/>
        <v/>
      </c>
      <c r="C404" t="str">
        <f>IF(ESITI_QUESTIONARI!C404="","",TRIM(ESITI_QUESTIONARI!C404))</f>
        <v/>
      </c>
      <c r="D404" t="str">
        <f>IFERROR(UPPER(TRIM(ESITI_QUESTIONARI!U404)),"")</f>
        <v/>
      </c>
      <c r="E404" t="str">
        <f>IFERROR(UPPER(TRIM(ESITI_QUESTIONARI!Y404)),"")</f>
        <v/>
      </c>
      <c r="F404" t="str">
        <f>IFERROR(UPPER(TRIM(ESITI_QUESTIONARI!AE404)),"")</f>
        <v/>
      </c>
      <c r="G404" t="str">
        <f>IFERROR(UPPER(TRIM(ESITI_QUESTIONARI!AI404)),"")</f>
        <v/>
      </c>
      <c r="H404" s="8" t="str">
        <f>IF(C404="","",IF(ISERROR(AVERAGE(ESITI_QUESTIONARI!N404:T404,ESITI_QUESTIONARI!V404:X404,ESITI_QUESTIONARI!Z404:AD404,ESITI_QUESTIONARI!AF404:AH404,ESITI_QUESTIONARI!AJ404:AL404,ESITI_QUESTIONARI!AN404,ESITI_QUESTIONARI!AQ404)),"NON RISPONDE",AVERAGE(ESITI_QUESTIONARI!N404:T404,ESITI_QUESTIONARI!V404:X404,ESITI_QUESTIONARI!Z404:AD404,ESITI_QUESTIONARI!AF404:AH404,ESITI_QUESTIONARI!AJ404:AL404,ESITI_QUESTIONARI!AN404,ESITI_QUESTIONARI!AQ404)))</f>
        <v/>
      </c>
    </row>
    <row r="405" spans="1:8" x14ac:dyDescent="0.3">
      <c r="A405" t="str">
        <f>IF(ESITI_QUESTIONARI!A405="","",TRIM(ESITI_QUESTIONARI!A405))</f>
        <v/>
      </c>
      <c r="B405" t="str">
        <f t="shared" si="7"/>
        <v/>
      </c>
      <c r="C405" t="str">
        <f>IF(ESITI_QUESTIONARI!C405="","",TRIM(ESITI_QUESTIONARI!C405))</f>
        <v/>
      </c>
      <c r="D405" t="str">
        <f>IFERROR(UPPER(TRIM(ESITI_QUESTIONARI!U405)),"")</f>
        <v/>
      </c>
      <c r="E405" t="str">
        <f>IFERROR(UPPER(TRIM(ESITI_QUESTIONARI!Y405)),"")</f>
        <v/>
      </c>
      <c r="F405" t="str">
        <f>IFERROR(UPPER(TRIM(ESITI_QUESTIONARI!AE405)),"")</f>
        <v/>
      </c>
      <c r="G405" t="str">
        <f>IFERROR(UPPER(TRIM(ESITI_QUESTIONARI!AI405)),"")</f>
        <v/>
      </c>
      <c r="H405" s="8" t="str">
        <f>IF(C405="","",IF(ISERROR(AVERAGE(ESITI_QUESTIONARI!N405:T405,ESITI_QUESTIONARI!V405:X405,ESITI_QUESTIONARI!Z405:AD405,ESITI_QUESTIONARI!AF405:AH405,ESITI_QUESTIONARI!AJ405:AL405,ESITI_QUESTIONARI!AN405,ESITI_QUESTIONARI!AQ405)),"NON RISPONDE",AVERAGE(ESITI_QUESTIONARI!N405:T405,ESITI_QUESTIONARI!V405:X405,ESITI_QUESTIONARI!Z405:AD405,ESITI_QUESTIONARI!AF405:AH405,ESITI_QUESTIONARI!AJ405:AL405,ESITI_QUESTIONARI!AN405,ESITI_QUESTIONARI!AQ405)))</f>
        <v/>
      </c>
    </row>
    <row r="406" spans="1:8" x14ac:dyDescent="0.3">
      <c r="A406" t="str">
        <f>IF(ESITI_QUESTIONARI!A406="","",TRIM(ESITI_QUESTIONARI!A406))</f>
        <v/>
      </c>
      <c r="B406" t="str">
        <f t="shared" si="7"/>
        <v/>
      </c>
      <c r="C406" t="str">
        <f>IF(ESITI_QUESTIONARI!C406="","",TRIM(ESITI_QUESTIONARI!C406))</f>
        <v/>
      </c>
      <c r="D406" t="str">
        <f>IFERROR(UPPER(TRIM(ESITI_QUESTIONARI!U406)),"")</f>
        <v/>
      </c>
      <c r="E406" t="str">
        <f>IFERROR(UPPER(TRIM(ESITI_QUESTIONARI!Y406)),"")</f>
        <v/>
      </c>
      <c r="F406" t="str">
        <f>IFERROR(UPPER(TRIM(ESITI_QUESTIONARI!AE406)),"")</f>
        <v/>
      </c>
      <c r="G406" t="str">
        <f>IFERROR(UPPER(TRIM(ESITI_QUESTIONARI!AI406)),"")</f>
        <v/>
      </c>
      <c r="H406" s="8" t="str">
        <f>IF(C406="","",IF(ISERROR(AVERAGE(ESITI_QUESTIONARI!N406:T406,ESITI_QUESTIONARI!V406:X406,ESITI_QUESTIONARI!Z406:AD406,ESITI_QUESTIONARI!AF406:AH406,ESITI_QUESTIONARI!AJ406:AL406,ESITI_QUESTIONARI!AN406,ESITI_QUESTIONARI!AQ406)),"NON RISPONDE",AVERAGE(ESITI_QUESTIONARI!N406:T406,ESITI_QUESTIONARI!V406:X406,ESITI_QUESTIONARI!Z406:AD406,ESITI_QUESTIONARI!AF406:AH406,ESITI_QUESTIONARI!AJ406:AL406,ESITI_QUESTIONARI!AN406,ESITI_QUESTIONARI!AQ406)))</f>
        <v/>
      </c>
    </row>
    <row r="407" spans="1:8" x14ac:dyDescent="0.3">
      <c r="A407" t="str">
        <f>IF(ESITI_QUESTIONARI!A407="","",TRIM(ESITI_QUESTIONARI!A407))</f>
        <v/>
      </c>
      <c r="B407" t="str">
        <f t="shared" si="7"/>
        <v/>
      </c>
      <c r="C407" t="str">
        <f>IF(ESITI_QUESTIONARI!C407="","",TRIM(ESITI_QUESTIONARI!C407))</f>
        <v/>
      </c>
      <c r="D407" t="str">
        <f>IFERROR(UPPER(TRIM(ESITI_QUESTIONARI!U407)),"")</f>
        <v/>
      </c>
      <c r="E407" t="str">
        <f>IFERROR(UPPER(TRIM(ESITI_QUESTIONARI!Y407)),"")</f>
        <v/>
      </c>
      <c r="F407" t="str">
        <f>IFERROR(UPPER(TRIM(ESITI_QUESTIONARI!AE407)),"")</f>
        <v/>
      </c>
      <c r="G407" t="str">
        <f>IFERROR(UPPER(TRIM(ESITI_QUESTIONARI!AI407)),"")</f>
        <v/>
      </c>
      <c r="H407" s="8" t="str">
        <f>IF(C407="","",IF(ISERROR(AVERAGE(ESITI_QUESTIONARI!N407:T407,ESITI_QUESTIONARI!V407:X407,ESITI_QUESTIONARI!Z407:AD407,ESITI_QUESTIONARI!AF407:AH407,ESITI_QUESTIONARI!AJ407:AL407,ESITI_QUESTIONARI!AN407,ESITI_QUESTIONARI!AQ407)),"NON RISPONDE",AVERAGE(ESITI_QUESTIONARI!N407:T407,ESITI_QUESTIONARI!V407:X407,ESITI_QUESTIONARI!Z407:AD407,ESITI_QUESTIONARI!AF407:AH407,ESITI_QUESTIONARI!AJ407:AL407,ESITI_QUESTIONARI!AN407,ESITI_QUESTIONARI!AQ407)))</f>
        <v/>
      </c>
    </row>
    <row r="408" spans="1:8" x14ac:dyDescent="0.3">
      <c r="A408" t="str">
        <f>IF(ESITI_QUESTIONARI!A408="","",TRIM(ESITI_QUESTIONARI!A408))</f>
        <v/>
      </c>
      <c r="B408" t="str">
        <f t="shared" si="7"/>
        <v/>
      </c>
      <c r="C408" t="str">
        <f>IF(ESITI_QUESTIONARI!C408="","",TRIM(ESITI_QUESTIONARI!C408))</f>
        <v/>
      </c>
      <c r="D408" t="str">
        <f>IFERROR(UPPER(TRIM(ESITI_QUESTIONARI!U408)),"")</f>
        <v/>
      </c>
      <c r="E408" t="str">
        <f>IFERROR(UPPER(TRIM(ESITI_QUESTIONARI!Y408)),"")</f>
        <v/>
      </c>
      <c r="F408" t="str">
        <f>IFERROR(UPPER(TRIM(ESITI_QUESTIONARI!AE408)),"")</f>
        <v/>
      </c>
      <c r="G408" t="str">
        <f>IFERROR(UPPER(TRIM(ESITI_QUESTIONARI!AI408)),"")</f>
        <v/>
      </c>
      <c r="H408" s="8" t="str">
        <f>IF(C408="","",IF(ISERROR(AVERAGE(ESITI_QUESTIONARI!N408:T408,ESITI_QUESTIONARI!V408:X408,ESITI_QUESTIONARI!Z408:AD408,ESITI_QUESTIONARI!AF408:AH408,ESITI_QUESTIONARI!AJ408:AL408,ESITI_QUESTIONARI!AN408,ESITI_QUESTIONARI!AQ408)),"NON RISPONDE",AVERAGE(ESITI_QUESTIONARI!N408:T408,ESITI_QUESTIONARI!V408:X408,ESITI_QUESTIONARI!Z408:AD408,ESITI_QUESTIONARI!AF408:AH408,ESITI_QUESTIONARI!AJ408:AL408,ESITI_QUESTIONARI!AN408,ESITI_QUESTIONARI!AQ408)))</f>
        <v/>
      </c>
    </row>
    <row r="409" spans="1:8" x14ac:dyDescent="0.3">
      <c r="A409" t="str">
        <f>IF(ESITI_QUESTIONARI!A409="","",TRIM(ESITI_QUESTIONARI!A409))</f>
        <v/>
      </c>
      <c r="B409" t="str">
        <f t="shared" si="7"/>
        <v/>
      </c>
      <c r="C409" t="str">
        <f>IF(ESITI_QUESTIONARI!C409="","",TRIM(ESITI_QUESTIONARI!C409))</f>
        <v/>
      </c>
      <c r="D409" t="str">
        <f>IFERROR(UPPER(TRIM(ESITI_QUESTIONARI!U409)),"")</f>
        <v/>
      </c>
      <c r="E409" t="str">
        <f>IFERROR(UPPER(TRIM(ESITI_QUESTIONARI!Y409)),"")</f>
        <v/>
      </c>
      <c r="F409" t="str">
        <f>IFERROR(UPPER(TRIM(ESITI_QUESTIONARI!AE409)),"")</f>
        <v/>
      </c>
      <c r="G409" t="str">
        <f>IFERROR(UPPER(TRIM(ESITI_QUESTIONARI!AI409)),"")</f>
        <v/>
      </c>
      <c r="H409" s="8" t="str">
        <f>IF(C409="","",IF(ISERROR(AVERAGE(ESITI_QUESTIONARI!N409:T409,ESITI_QUESTIONARI!V409:X409,ESITI_QUESTIONARI!Z409:AD409,ESITI_QUESTIONARI!AF409:AH409,ESITI_QUESTIONARI!AJ409:AL409,ESITI_QUESTIONARI!AN409,ESITI_QUESTIONARI!AQ409)),"NON RISPONDE",AVERAGE(ESITI_QUESTIONARI!N409:T409,ESITI_QUESTIONARI!V409:X409,ESITI_QUESTIONARI!Z409:AD409,ESITI_QUESTIONARI!AF409:AH409,ESITI_QUESTIONARI!AJ409:AL409,ESITI_QUESTIONARI!AN409,ESITI_QUESTIONARI!AQ409)))</f>
        <v/>
      </c>
    </row>
    <row r="410" spans="1:8" x14ac:dyDescent="0.3">
      <c r="A410" t="str">
        <f>IF(ESITI_QUESTIONARI!A410="","",TRIM(ESITI_QUESTIONARI!A410))</f>
        <v/>
      </c>
      <c r="B410" t="str">
        <f t="shared" si="7"/>
        <v/>
      </c>
      <c r="C410" t="str">
        <f>IF(ESITI_QUESTIONARI!C410="","",TRIM(ESITI_QUESTIONARI!C410))</f>
        <v/>
      </c>
      <c r="D410" t="str">
        <f>IFERROR(UPPER(TRIM(ESITI_QUESTIONARI!U410)),"")</f>
        <v/>
      </c>
      <c r="E410" t="str">
        <f>IFERROR(UPPER(TRIM(ESITI_QUESTIONARI!Y410)),"")</f>
        <v/>
      </c>
      <c r="F410" t="str">
        <f>IFERROR(UPPER(TRIM(ESITI_QUESTIONARI!AE410)),"")</f>
        <v/>
      </c>
      <c r="G410" t="str">
        <f>IFERROR(UPPER(TRIM(ESITI_QUESTIONARI!AI410)),"")</f>
        <v/>
      </c>
      <c r="H410" s="8" t="str">
        <f>IF(C410="","",IF(ISERROR(AVERAGE(ESITI_QUESTIONARI!N410:T410,ESITI_QUESTIONARI!V410:X410,ESITI_QUESTIONARI!Z410:AD410,ESITI_QUESTIONARI!AF410:AH410,ESITI_QUESTIONARI!AJ410:AL410,ESITI_QUESTIONARI!AN410,ESITI_QUESTIONARI!AQ410)),"NON RISPONDE",AVERAGE(ESITI_QUESTIONARI!N410:T410,ESITI_QUESTIONARI!V410:X410,ESITI_QUESTIONARI!Z410:AD410,ESITI_QUESTIONARI!AF410:AH410,ESITI_QUESTIONARI!AJ410:AL410,ESITI_QUESTIONARI!AN410,ESITI_QUESTIONARI!AQ410)))</f>
        <v/>
      </c>
    </row>
    <row r="411" spans="1:8" x14ac:dyDescent="0.3">
      <c r="A411" t="str">
        <f>IF(ESITI_QUESTIONARI!A411="","",TRIM(ESITI_QUESTIONARI!A411))</f>
        <v/>
      </c>
      <c r="B411" t="str">
        <f t="shared" si="7"/>
        <v/>
      </c>
      <c r="C411" t="str">
        <f>IF(ESITI_QUESTIONARI!C411="","",TRIM(ESITI_QUESTIONARI!C411))</f>
        <v/>
      </c>
      <c r="D411" t="str">
        <f>IFERROR(UPPER(TRIM(ESITI_QUESTIONARI!U411)),"")</f>
        <v/>
      </c>
      <c r="E411" t="str">
        <f>IFERROR(UPPER(TRIM(ESITI_QUESTIONARI!Y411)),"")</f>
        <v/>
      </c>
      <c r="F411" t="str">
        <f>IFERROR(UPPER(TRIM(ESITI_QUESTIONARI!AE411)),"")</f>
        <v/>
      </c>
      <c r="G411" t="str">
        <f>IFERROR(UPPER(TRIM(ESITI_QUESTIONARI!AI411)),"")</f>
        <v/>
      </c>
      <c r="H411" s="8" t="str">
        <f>IF(C411="","",IF(ISERROR(AVERAGE(ESITI_QUESTIONARI!N411:T411,ESITI_QUESTIONARI!V411:X411,ESITI_QUESTIONARI!Z411:AD411,ESITI_QUESTIONARI!AF411:AH411,ESITI_QUESTIONARI!AJ411:AL411,ESITI_QUESTIONARI!AN411,ESITI_QUESTIONARI!AQ411)),"NON RISPONDE",AVERAGE(ESITI_QUESTIONARI!N411:T411,ESITI_QUESTIONARI!V411:X411,ESITI_QUESTIONARI!Z411:AD411,ESITI_QUESTIONARI!AF411:AH411,ESITI_QUESTIONARI!AJ411:AL411,ESITI_QUESTIONARI!AN411,ESITI_QUESTIONARI!AQ411)))</f>
        <v/>
      </c>
    </row>
    <row r="412" spans="1:8" x14ac:dyDescent="0.3">
      <c r="A412" t="str">
        <f>IF(ESITI_QUESTIONARI!A412="","",TRIM(ESITI_QUESTIONARI!A412))</f>
        <v/>
      </c>
      <c r="B412" t="str">
        <f t="shared" si="7"/>
        <v/>
      </c>
      <c r="C412" t="str">
        <f>IF(ESITI_QUESTIONARI!C412="","",TRIM(ESITI_QUESTIONARI!C412))</f>
        <v/>
      </c>
      <c r="D412" t="str">
        <f>IFERROR(UPPER(TRIM(ESITI_QUESTIONARI!U412)),"")</f>
        <v/>
      </c>
      <c r="E412" t="str">
        <f>IFERROR(UPPER(TRIM(ESITI_QUESTIONARI!Y412)),"")</f>
        <v/>
      </c>
      <c r="F412" t="str">
        <f>IFERROR(UPPER(TRIM(ESITI_QUESTIONARI!AE412)),"")</f>
        <v/>
      </c>
      <c r="G412" t="str">
        <f>IFERROR(UPPER(TRIM(ESITI_QUESTIONARI!AI412)),"")</f>
        <v/>
      </c>
      <c r="H412" s="8" t="str">
        <f>IF(C412="","",IF(ISERROR(AVERAGE(ESITI_QUESTIONARI!N412:T412,ESITI_QUESTIONARI!V412:X412,ESITI_QUESTIONARI!Z412:AD412,ESITI_QUESTIONARI!AF412:AH412,ESITI_QUESTIONARI!AJ412:AL412,ESITI_QUESTIONARI!AN412,ESITI_QUESTIONARI!AQ412)),"NON RISPONDE",AVERAGE(ESITI_QUESTIONARI!N412:T412,ESITI_QUESTIONARI!V412:X412,ESITI_QUESTIONARI!Z412:AD412,ESITI_QUESTIONARI!AF412:AH412,ESITI_QUESTIONARI!AJ412:AL412,ESITI_QUESTIONARI!AN412,ESITI_QUESTIONARI!AQ412)))</f>
        <v/>
      </c>
    </row>
    <row r="413" spans="1:8" x14ac:dyDescent="0.3">
      <c r="A413" t="str">
        <f>IF(ESITI_QUESTIONARI!A413="","",TRIM(ESITI_QUESTIONARI!A413))</f>
        <v/>
      </c>
      <c r="B413" t="str">
        <f t="shared" si="7"/>
        <v/>
      </c>
      <c r="C413" t="str">
        <f>IF(ESITI_QUESTIONARI!C413="","",TRIM(ESITI_QUESTIONARI!C413))</f>
        <v/>
      </c>
      <c r="D413" t="str">
        <f>IFERROR(UPPER(TRIM(ESITI_QUESTIONARI!U413)),"")</f>
        <v/>
      </c>
      <c r="E413" t="str">
        <f>IFERROR(UPPER(TRIM(ESITI_QUESTIONARI!Y413)),"")</f>
        <v/>
      </c>
      <c r="F413" t="str">
        <f>IFERROR(UPPER(TRIM(ESITI_QUESTIONARI!AE413)),"")</f>
        <v/>
      </c>
      <c r="G413" t="str">
        <f>IFERROR(UPPER(TRIM(ESITI_QUESTIONARI!AI413)),"")</f>
        <v/>
      </c>
      <c r="H413" s="8" t="str">
        <f>IF(C413="","",IF(ISERROR(AVERAGE(ESITI_QUESTIONARI!N413:T413,ESITI_QUESTIONARI!V413:X413,ESITI_QUESTIONARI!Z413:AD413,ESITI_QUESTIONARI!AF413:AH413,ESITI_QUESTIONARI!AJ413:AL413,ESITI_QUESTIONARI!AN413,ESITI_QUESTIONARI!AQ413)),"NON RISPONDE",AVERAGE(ESITI_QUESTIONARI!N413:T413,ESITI_QUESTIONARI!V413:X413,ESITI_QUESTIONARI!Z413:AD413,ESITI_QUESTIONARI!AF413:AH413,ESITI_QUESTIONARI!AJ413:AL413,ESITI_QUESTIONARI!AN413,ESITI_QUESTIONARI!AQ413)))</f>
        <v/>
      </c>
    </row>
    <row r="414" spans="1:8" x14ac:dyDescent="0.3">
      <c r="A414" t="str">
        <f>IF(ESITI_QUESTIONARI!A414="","",TRIM(ESITI_QUESTIONARI!A414))</f>
        <v/>
      </c>
      <c r="B414" t="str">
        <f t="shared" si="7"/>
        <v/>
      </c>
      <c r="C414" t="str">
        <f>IF(ESITI_QUESTIONARI!C414="","",TRIM(ESITI_QUESTIONARI!C414))</f>
        <v/>
      </c>
      <c r="D414" t="str">
        <f>IFERROR(UPPER(TRIM(ESITI_QUESTIONARI!U414)),"")</f>
        <v/>
      </c>
      <c r="E414" t="str">
        <f>IFERROR(UPPER(TRIM(ESITI_QUESTIONARI!Y414)),"")</f>
        <v/>
      </c>
      <c r="F414" t="str">
        <f>IFERROR(UPPER(TRIM(ESITI_QUESTIONARI!AE414)),"")</f>
        <v/>
      </c>
      <c r="G414" t="str">
        <f>IFERROR(UPPER(TRIM(ESITI_QUESTIONARI!AI414)),"")</f>
        <v/>
      </c>
      <c r="H414" s="8" t="str">
        <f>IF(C414="","",IF(ISERROR(AVERAGE(ESITI_QUESTIONARI!N414:T414,ESITI_QUESTIONARI!V414:X414,ESITI_QUESTIONARI!Z414:AD414,ESITI_QUESTIONARI!AF414:AH414,ESITI_QUESTIONARI!AJ414:AL414,ESITI_QUESTIONARI!AN414,ESITI_QUESTIONARI!AQ414)),"NON RISPONDE",AVERAGE(ESITI_QUESTIONARI!N414:T414,ESITI_QUESTIONARI!V414:X414,ESITI_QUESTIONARI!Z414:AD414,ESITI_QUESTIONARI!AF414:AH414,ESITI_QUESTIONARI!AJ414:AL414,ESITI_QUESTIONARI!AN414,ESITI_QUESTIONARI!AQ414)))</f>
        <v/>
      </c>
    </row>
    <row r="415" spans="1:8" x14ac:dyDescent="0.3">
      <c r="A415" t="str">
        <f>IF(ESITI_QUESTIONARI!A415="","",TRIM(ESITI_QUESTIONARI!A415))</f>
        <v/>
      </c>
      <c r="B415" t="str">
        <f t="shared" si="7"/>
        <v/>
      </c>
      <c r="C415" t="str">
        <f>IF(ESITI_QUESTIONARI!C415="","",TRIM(ESITI_QUESTIONARI!C415))</f>
        <v/>
      </c>
      <c r="D415" t="str">
        <f>IFERROR(UPPER(TRIM(ESITI_QUESTIONARI!U415)),"")</f>
        <v/>
      </c>
      <c r="E415" t="str">
        <f>IFERROR(UPPER(TRIM(ESITI_QUESTIONARI!Y415)),"")</f>
        <v/>
      </c>
      <c r="F415" t="str">
        <f>IFERROR(UPPER(TRIM(ESITI_QUESTIONARI!AE415)),"")</f>
        <v/>
      </c>
      <c r="G415" t="str">
        <f>IFERROR(UPPER(TRIM(ESITI_QUESTIONARI!AI415)),"")</f>
        <v/>
      </c>
      <c r="H415" s="8" t="str">
        <f>IF(C415="","",IF(ISERROR(AVERAGE(ESITI_QUESTIONARI!N415:T415,ESITI_QUESTIONARI!V415:X415,ESITI_QUESTIONARI!Z415:AD415,ESITI_QUESTIONARI!AF415:AH415,ESITI_QUESTIONARI!AJ415:AL415,ESITI_QUESTIONARI!AN415,ESITI_QUESTIONARI!AQ415)),"NON RISPONDE",AVERAGE(ESITI_QUESTIONARI!N415:T415,ESITI_QUESTIONARI!V415:X415,ESITI_QUESTIONARI!Z415:AD415,ESITI_QUESTIONARI!AF415:AH415,ESITI_QUESTIONARI!AJ415:AL415,ESITI_QUESTIONARI!AN415,ESITI_QUESTIONARI!AQ415)))</f>
        <v/>
      </c>
    </row>
    <row r="416" spans="1:8" x14ac:dyDescent="0.3">
      <c r="A416" t="str">
        <f>IF(ESITI_QUESTIONARI!A416="","",TRIM(ESITI_QUESTIONARI!A416))</f>
        <v/>
      </c>
      <c r="B416" t="str">
        <f t="shared" si="7"/>
        <v/>
      </c>
      <c r="C416" t="str">
        <f>IF(ESITI_QUESTIONARI!C416="","",TRIM(ESITI_QUESTIONARI!C416))</f>
        <v/>
      </c>
      <c r="D416" t="str">
        <f>IFERROR(UPPER(TRIM(ESITI_QUESTIONARI!U416)),"")</f>
        <v/>
      </c>
      <c r="E416" t="str">
        <f>IFERROR(UPPER(TRIM(ESITI_QUESTIONARI!Y416)),"")</f>
        <v/>
      </c>
      <c r="F416" t="str">
        <f>IFERROR(UPPER(TRIM(ESITI_QUESTIONARI!AE416)),"")</f>
        <v/>
      </c>
      <c r="G416" t="str">
        <f>IFERROR(UPPER(TRIM(ESITI_QUESTIONARI!AI416)),"")</f>
        <v/>
      </c>
      <c r="H416" s="8" t="str">
        <f>IF(C416="","",IF(ISERROR(AVERAGE(ESITI_QUESTIONARI!N416:T416,ESITI_QUESTIONARI!V416:X416,ESITI_QUESTIONARI!Z416:AD416,ESITI_QUESTIONARI!AF416:AH416,ESITI_QUESTIONARI!AJ416:AL416,ESITI_QUESTIONARI!AN416,ESITI_QUESTIONARI!AQ416)),"NON RISPONDE",AVERAGE(ESITI_QUESTIONARI!N416:T416,ESITI_QUESTIONARI!V416:X416,ESITI_QUESTIONARI!Z416:AD416,ESITI_QUESTIONARI!AF416:AH416,ESITI_QUESTIONARI!AJ416:AL416,ESITI_QUESTIONARI!AN416,ESITI_QUESTIONARI!AQ416)))</f>
        <v/>
      </c>
    </row>
    <row r="417" spans="1:8" x14ac:dyDescent="0.3">
      <c r="A417" t="str">
        <f>IF(ESITI_QUESTIONARI!A417="","",TRIM(ESITI_QUESTIONARI!A417))</f>
        <v/>
      </c>
      <c r="B417" t="str">
        <f t="shared" si="7"/>
        <v/>
      </c>
      <c r="C417" t="str">
        <f>IF(ESITI_QUESTIONARI!C417="","",TRIM(ESITI_QUESTIONARI!C417))</f>
        <v/>
      </c>
      <c r="D417" t="str">
        <f>IFERROR(UPPER(TRIM(ESITI_QUESTIONARI!U417)),"")</f>
        <v/>
      </c>
      <c r="E417" t="str">
        <f>IFERROR(UPPER(TRIM(ESITI_QUESTIONARI!Y417)),"")</f>
        <v/>
      </c>
      <c r="F417" t="str">
        <f>IFERROR(UPPER(TRIM(ESITI_QUESTIONARI!AE417)),"")</f>
        <v/>
      </c>
      <c r="G417" t="str">
        <f>IFERROR(UPPER(TRIM(ESITI_QUESTIONARI!AI417)),"")</f>
        <v/>
      </c>
      <c r="H417" s="8" t="str">
        <f>IF(C417="","",IF(ISERROR(AVERAGE(ESITI_QUESTIONARI!N417:T417,ESITI_QUESTIONARI!V417:X417,ESITI_QUESTIONARI!Z417:AD417,ESITI_QUESTIONARI!AF417:AH417,ESITI_QUESTIONARI!AJ417:AL417,ESITI_QUESTIONARI!AN417,ESITI_QUESTIONARI!AQ417)),"NON RISPONDE",AVERAGE(ESITI_QUESTIONARI!N417:T417,ESITI_QUESTIONARI!V417:X417,ESITI_QUESTIONARI!Z417:AD417,ESITI_QUESTIONARI!AF417:AH417,ESITI_QUESTIONARI!AJ417:AL417,ESITI_QUESTIONARI!AN417,ESITI_QUESTIONARI!AQ417)))</f>
        <v/>
      </c>
    </row>
    <row r="418" spans="1:8" x14ac:dyDescent="0.3">
      <c r="A418" t="str">
        <f>IF(ESITI_QUESTIONARI!A418="","",TRIM(ESITI_QUESTIONARI!A418))</f>
        <v/>
      </c>
      <c r="B418" t="str">
        <f t="shared" si="7"/>
        <v/>
      </c>
      <c r="C418" t="str">
        <f>IF(ESITI_QUESTIONARI!C418="","",TRIM(ESITI_QUESTIONARI!C418))</f>
        <v/>
      </c>
      <c r="D418" t="str">
        <f>IFERROR(UPPER(TRIM(ESITI_QUESTIONARI!U418)),"")</f>
        <v/>
      </c>
      <c r="E418" t="str">
        <f>IFERROR(UPPER(TRIM(ESITI_QUESTIONARI!Y418)),"")</f>
        <v/>
      </c>
      <c r="F418" t="str">
        <f>IFERROR(UPPER(TRIM(ESITI_QUESTIONARI!AE418)),"")</f>
        <v/>
      </c>
      <c r="G418" t="str">
        <f>IFERROR(UPPER(TRIM(ESITI_QUESTIONARI!AI418)),"")</f>
        <v/>
      </c>
      <c r="H418" s="8" t="str">
        <f>IF(C418="","",IF(ISERROR(AVERAGE(ESITI_QUESTIONARI!N418:T418,ESITI_QUESTIONARI!V418:X418,ESITI_QUESTIONARI!Z418:AD418,ESITI_QUESTIONARI!AF418:AH418,ESITI_QUESTIONARI!AJ418:AL418,ESITI_QUESTIONARI!AN418,ESITI_QUESTIONARI!AQ418)),"NON RISPONDE",AVERAGE(ESITI_QUESTIONARI!N418:T418,ESITI_QUESTIONARI!V418:X418,ESITI_QUESTIONARI!Z418:AD418,ESITI_QUESTIONARI!AF418:AH418,ESITI_QUESTIONARI!AJ418:AL418,ESITI_QUESTIONARI!AN418,ESITI_QUESTIONARI!AQ418)))</f>
        <v/>
      </c>
    </row>
    <row r="419" spans="1:8" x14ac:dyDescent="0.3">
      <c r="A419" t="str">
        <f>IF(ESITI_QUESTIONARI!A419="","",TRIM(ESITI_QUESTIONARI!A419))</f>
        <v/>
      </c>
      <c r="B419" t="str">
        <f t="shared" si="7"/>
        <v/>
      </c>
      <c r="C419" t="str">
        <f>IF(ESITI_QUESTIONARI!C419="","",TRIM(ESITI_QUESTIONARI!C419))</f>
        <v/>
      </c>
      <c r="D419" t="str">
        <f>IFERROR(UPPER(TRIM(ESITI_QUESTIONARI!U419)),"")</f>
        <v/>
      </c>
      <c r="E419" t="str">
        <f>IFERROR(UPPER(TRIM(ESITI_QUESTIONARI!Y419)),"")</f>
        <v/>
      </c>
      <c r="F419" t="str">
        <f>IFERROR(UPPER(TRIM(ESITI_QUESTIONARI!AE419)),"")</f>
        <v/>
      </c>
      <c r="G419" t="str">
        <f>IFERROR(UPPER(TRIM(ESITI_QUESTIONARI!AI419)),"")</f>
        <v/>
      </c>
      <c r="H419" s="8" t="str">
        <f>IF(C419="","",IF(ISERROR(AVERAGE(ESITI_QUESTIONARI!N419:T419,ESITI_QUESTIONARI!V419:X419,ESITI_QUESTIONARI!Z419:AD419,ESITI_QUESTIONARI!AF419:AH419,ESITI_QUESTIONARI!AJ419:AL419,ESITI_QUESTIONARI!AN419,ESITI_QUESTIONARI!AQ419)),"NON RISPONDE",AVERAGE(ESITI_QUESTIONARI!N419:T419,ESITI_QUESTIONARI!V419:X419,ESITI_QUESTIONARI!Z419:AD419,ESITI_QUESTIONARI!AF419:AH419,ESITI_QUESTIONARI!AJ419:AL419,ESITI_QUESTIONARI!AN419,ESITI_QUESTIONARI!AQ419)))</f>
        <v/>
      </c>
    </row>
    <row r="420" spans="1:8" x14ac:dyDescent="0.3">
      <c r="A420" t="str">
        <f>IF(ESITI_QUESTIONARI!A420="","",TRIM(ESITI_QUESTIONARI!A420))</f>
        <v/>
      </c>
      <c r="B420" t="str">
        <f t="shared" si="7"/>
        <v/>
      </c>
      <c r="C420" t="str">
        <f>IF(ESITI_QUESTIONARI!C420="","",TRIM(ESITI_QUESTIONARI!C420))</f>
        <v/>
      </c>
      <c r="D420" t="str">
        <f>IFERROR(UPPER(TRIM(ESITI_QUESTIONARI!U420)),"")</f>
        <v/>
      </c>
      <c r="E420" t="str">
        <f>IFERROR(UPPER(TRIM(ESITI_QUESTIONARI!Y420)),"")</f>
        <v/>
      </c>
      <c r="F420" t="str">
        <f>IFERROR(UPPER(TRIM(ESITI_QUESTIONARI!AE420)),"")</f>
        <v/>
      </c>
      <c r="G420" t="str">
        <f>IFERROR(UPPER(TRIM(ESITI_QUESTIONARI!AI420)),"")</f>
        <v/>
      </c>
      <c r="H420" s="8" t="str">
        <f>IF(C420="","",IF(ISERROR(AVERAGE(ESITI_QUESTIONARI!N420:T420,ESITI_QUESTIONARI!V420:X420,ESITI_QUESTIONARI!Z420:AD420,ESITI_QUESTIONARI!AF420:AH420,ESITI_QUESTIONARI!AJ420:AL420,ESITI_QUESTIONARI!AN420,ESITI_QUESTIONARI!AQ420)),"NON RISPONDE",AVERAGE(ESITI_QUESTIONARI!N420:T420,ESITI_QUESTIONARI!V420:X420,ESITI_QUESTIONARI!Z420:AD420,ESITI_QUESTIONARI!AF420:AH420,ESITI_QUESTIONARI!AJ420:AL420,ESITI_QUESTIONARI!AN420,ESITI_QUESTIONARI!AQ420)))</f>
        <v/>
      </c>
    </row>
    <row r="421" spans="1:8" x14ac:dyDescent="0.3">
      <c r="A421" t="str">
        <f>IF(ESITI_QUESTIONARI!A421="","",TRIM(ESITI_QUESTIONARI!A421))</f>
        <v/>
      </c>
      <c r="B421" t="str">
        <f t="shared" si="7"/>
        <v/>
      </c>
      <c r="C421" t="str">
        <f>IF(ESITI_QUESTIONARI!C421="","",TRIM(ESITI_QUESTIONARI!C421))</f>
        <v/>
      </c>
      <c r="D421" t="str">
        <f>IFERROR(UPPER(TRIM(ESITI_QUESTIONARI!U421)),"")</f>
        <v/>
      </c>
      <c r="E421" t="str">
        <f>IFERROR(UPPER(TRIM(ESITI_QUESTIONARI!Y421)),"")</f>
        <v/>
      </c>
      <c r="F421" t="str">
        <f>IFERROR(UPPER(TRIM(ESITI_QUESTIONARI!AE421)),"")</f>
        <v/>
      </c>
      <c r="G421" t="str">
        <f>IFERROR(UPPER(TRIM(ESITI_QUESTIONARI!AI421)),"")</f>
        <v/>
      </c>
      <c r="H421" s="8" t="str">
        <f>IF(C421="","",IF(ISERROR(AVERAGE(ESITI_QUESTIONARI!N421:T421,ESITI_QUESTIONARI!V421:X421,ESITI_QUESTIONARI!Z421:AD421,ESITI_QUESTIONARI!AF421:AH421,ESITI_QUESTIONARI!AJ421:AL421,ESITI_QUESTIONARI!AN421,ESITI_QUESTIONARI!AQ421)),"NON RISPONDE",AVERAGE(ESITI_QUESTIONARI!N421:T421,ESITI_QUESTIONARI!V421:X421,ESITI_QUESTIONARI!Z421:AD421,ESITI_QUESTIONARI!AF421:AH421,ESITI_QUESTIONARI!AJ421:AL421,ESITI_QUESTIONARI!AN421,ESITI_QUESTIONARI!AQ421)))</f>
        <v/>
      </c>
    </row>
    <row r="422" spans="1:8" x14ac:dyDescent="0.3">
      <c r="A422" t="str">
        <f>IF(ESITI_QUESTIONARI!A422="","",TRIM(ESITI_QUESTIONARI!A422))</f>
        <v/>
      </c>
      <c r="B422" t="str">
        <f t="shared" si="7"/>
        <v/>
      </c>
      <c r="C422" t="str">
        <f>IF(ESITI_QUESTIONARI!C422="","",TRIM(ESITI_QUESTIONARI!C422))</f>
        <v/>
      </c>
      <c r="D422" t="str">
        <f>IFERROR(UPPER(TRIM(ESITI_QUESTIONARI!U422)),"")</f>
        <v/>
      </c>
      <c r="E422" t="str">
        <f>IFERROR(UPPER(TRIM(ESITI_QUESTIONARI!Y422)),"")</f>
        <v/>
      </c>
      <c r="F422" t="str">
        <f>IFERROR(UPPER(TRIM(ESITI_QUESTIONARI!AE422)),"")</f>
        <v/>
      </c>
      <c r="G422" t="str">
        <f>IFERROR(UPPER(TRIM(ESITI_QUESTIONARI!AI422)),"")</f>
        <v/>
      </c>
      <c r="H422" s="8" t="str">
        <f>IF(C422="","",IF(ISERROR(AVERAGE(ESITI_QUESTIONARI!N422:T422,ESITI_QUESTIONARI!V422:X422,ESITI_QUESTIONARI!Z422:AD422,ESITI_QUESTIONARI!AF422:AH422,ESITI_QUESTIONARI!AJ422:AL422,ESITI_QUESTIONARI!AN422,ESITI_QUESTIONARI!AQ422)),"NON RISPONDE",AVERAGE(ESITI_QUESTIONARI!N422:T422,ESITI_QUESTIONARI!V422:X422,ESITI_QUESTIONARI!Z422:AD422,ESITI_QUESTIONARI!AF422:AH422,ESITI_QUESTIONARI!AJ422:AL422,ESITI_QUESTIONARI!AN422,ESITI_QUESTIONARI!AQ422)))</f>
        <v/>
      </c>
    </row>
    <row r="423" spans="1:8" x14ac:dyDescent="0.3">
      <c r="A423" t="str">
        <f>IF(ESITI_QUESTIONARI!A423="","",TRIM(ESITI_QUESTIONARI!A423))</f>
        <v/>
      </c>
      <c r="B423" t="str">
        <f t="shared" si="7"/>
        <v/>
      </c>
      <c r="C423" t="str">
        <f>IF(ESITI_QUESTIONARI!C423="","",TRIM(ESITI_QUESTIONARI!C423))</f>
        <v/>
      </c>
      <c r="D423" t="str">
        <f>IFERROR(UPPER(TRIM(ESITI_QUESTIONARI!U423)),"")</f>
        <v/>
      </c>
      <c r="E423" t="str">
        <f>IFERROR(UPPER(TRIM(ESITI_QUESTIONARI!Y423)),"")</f>
        <v/>
      </c>
      <c r="F423" t="str">
        <f>IFERROR(UPPER(TRIM(ESITI_QUESTIONARI!AE423)),"")</f>
        <v/>
      </c>
      <c r="G423" t="str">
        <f>IFERROR(UPPER(TRIM(ESITI_QUESTIONARI!AI423)),"")</f>
        <v/>
      </c>
      <c r="H423" s="8" t="str">
        <f>IF(C423="","",IF(ISERROR(AVERAGE(ESITI_QUESTIONARI!N423:T423,ESITI_QUESTIONARI!V423:X423,ESITI_QUESTIONARI!Z423:AD423,ESITI_QUESTIONARI!AF423:AH423,ESITI_QUESTIONARI!AJ423:AL423,ESITI_QUESTIONARI!AN423,ESITI_QUESTIONARI!AQ423)),"NON RISPONDE",AVERAGE(ESITI_QUESTIONARI!N423:T423,ESITI_QUESTIONARI!V423:X423,ESITI_QUESTIONARI!Z423:AD423,ESITI_QUESTIONARI!AF423:AH423,ESITI_QUESTIONARI!AJ423:AL423,ESITI_QUESTIONARI!AN423,ESITI_QUESTIONARI!AQ423)))</f>
        <v/>
      </c>
    </row>
    <row r="424" spans="1:8" x14ac:dyDescent="0.3">
      <c r="A424" t="str">
        <f>IF(ESITI_QUESTIONARI!A424="","",TRIM(ESITI_QUESTIONARI!A424))</f>
        <v/>
      </c>
      <c r="B424" t="str">
        <f t="shared" si="7"/>
        <v/>
      </c>
      <c r="C424" t="str">
        <f>IF(ESITI_QUESTIONARI!C424="","",TRIM(ESITI_QUESTIONARI!C424))</f>
        <v/>
      </c>
      <c r="D424" t="str">
        <f>IFERROR(UPPER(TRIM(ESITI_QUESTIONARI!U424)),"")</f>
        <v/>
      </c>
      <c r="E424" t="str">
        <f>IFERROR(UPPER(TRIM(ESITI_QUESTIONARI!Y424)),"")</f>
        <v/>
      </c>
      <c r="F424" t="str">
        <f>IFERROR(UPPER(TRIM(ESITI_QUESTIONARI!AE424)),"")</f>
        <v/>
      </c>
      <c r="G424" t="str">
        <f>IFERROR(UPPER(TRIM(ESITI_QUESTIONARI!AI424)),"")</f>
        <v/>
      </c>
      <c r="H424" s="8" t="str">
        <f>IF(C424="","",IF(ISERROR(AVERAGE(ESITI_QUESTIONARI!N424:T424,ESITI_QUESTIONARI!V424:X424,ESITI_QUESTIONARI!Z424:AD424,ESITI_QUESTIONARI!AF424:AH424,ESITI_QUESTIONARI!AJ424:AL424,ESITI_QUESTIONARI!AN424,ESITI_QUESTIONARI!AQ424)),"NON RISPONDE",AVERAGE(ESITI_QUESTIONARI!N424:T424,ESITI_QUESTIONARI!V424:X424,ESITI_QUESTIONARI!Z424:AD424,ESITI_QUESTIONARI!AF424:AH424,ESITI_QUESTIONARI!AJ424:AL424,ESITI_QUESTIONARI!AN424,ESITI_QUESTIONARI!AQ424)))</f>
        <v/>
      </c>
    </row>
    <row r="425" spans="1:8" x14ac:dyDescent="0.3">
      <c r="A425" t="str">
        <f>IF(ESITI_QUESTIONARI!A425="","",TRIM(ESITI_QUESTIONARI!A425))</f>
        <v/>
      </c>
      <c r="B425" t="str">
        <f t="shared" si="7"/>
        <v/>
      </c>
      <c r="C425" t="str">
        <f>IF(ESITI_QUESTIONARI!C425="","",TRIM(ESITI_QUESTIONARI!C425))</f>
        <v/>
      </c>
      <c r="D425" t="str">
        <f>IFERROR(UPPER(TRIM(ESITI_QUESTIONARI!U425)),"")</f>
        <v/>
      </c>
      <c r="E425" t="str">
        <f>IFERROR(UPPER(TRIM(ESITI_QUESTIONARI!Y425)),"")</f>
        <v/>
      </c>
      <c r="F425" t="str">
        <f>IFERROR(UPPER(TRIM(ESITI_QUESTIONARI!AE425)),"")</f>
        <v/>
      </c>
      <c r="G425" t="str">
        <f>IFERROR(UPPER(TRIM(ESITI_QUESTIONARI!AI425)),"")</f>
        <v/>
      </c>
      <c r="H425" s="8" t="str">
        <f>IF(C425="","",IF(ISERROR(AVERAGE(ESITI_QUESTIONARI!N425:T425,ESITI_QUESTIONARI!V425:X425,ESITI_QUESTIONARI!Z425:AD425,ESITI_QUESTIONARI!AF425:AH425,ESITI_QUESTIONARI!AJ425:AL425,ESITI_QUESTIONARI!AN425,ESITI_QUESTIONARI!AQ425)),"NON RISPONDE",AVERAGE(ESITI_QUESTIONARI!N425:T425,ESITI_QUESTIONARI!V425:X425,ESITI_QUESTIONARI!Z425:AD425,ESITI_QUESTIONARI!AF425:AH425,ESITI_QUESTIONARI!AJ425:AL425,ESITI_QUESTIONARI!AN425,ESITI_QUESTIONARI!AQ425)))</f>
        <v/>
      </c>
    </row>
    <row r="426" spans="1:8" x14ac:dyDescent="0.3">
      <c r="A426" t="str">
        <f>IF(ESITI_QUESTIONARI!A426="","",TRIM(ESITI_QUESTIONARI!A426))</f>
        <v/>
      </c>
      <c r="B426" t="str">
        <f t="shared" si="7"/>
        <v/>
      </c>
      <c r="C426" t="str">
        <f>IF(ESITI_QUESTIONARI!C426="","",TRIM(ESITI_QUESTIONARI!C426))</f>
        <v/>
      </c>
      <c r="D426" t="str">
        <f>IFERROR(UPPER(TRIM(ESITI_QUESTIONARI!U426)),"")</f>
        <v/>
      </c>
      <c r="E426" t="str">
        <f>IFERROR(UPPER(TRIM(ESITI_QUESTIONARI!Y426)),"")</f>
        <v/>
      </c>
      <c r="F426" t="str">
        <f>IFERROR(UPPER(TRIM(ESITI_QUESTIONARI!AE426)),"")</f>
        <v/>
      </c>
      <c r="G426" t="str">
        <f>IFERROR(UPPER(TRIM(ESITI_QUESTIONARI!AI426)),"")</f>
        <v/>
      </c>
      <c r="H426" s="8" t="str">
        <f>IF(C426="","",IF(ISERROR(AVERAGE(ESITI_QUESTIONARI!N426:T426,ESITI_QUESTIONARI!V426:X426,ESITI_QUESTIONARI!Z426:AD426,ESITI_QUESTIONARI!AF426:AH426,ESITI_QUESTIONARI!AJ426:AL426,ESITI_QUESTIONARI!AN426,ESITI_QUESTIONARI!AQ426)),"NON RISPONDE",AVERAGE(ESITI_QUESTIONARI!N426:T426,ESITI_QUESTIONARI!V426:X426,ESITI_QUESTIONARI!Z426:AD426,ESITI_QUESTIONARI!AF426:AH426,ESITI_QUESTIONARI!AJ426:AL426,ESITI_QUESTIONARI!AN426,ESITI_QUESTIONARI!AQ426)))</f>
        <v/>
      </c>
    </row>
    <row r="427" spans="1:8" x14ac:dyDescent="0.3">
      <c r="A427" t="str">
        <f>IF(ESITI_QUESTIONARI!A427="","",TRIM(ESITI_QUESTIONARI!A427))</f>
        <v/>
      </c>
      <c r="B427" t="str">
        <f t="shared" si="7"/>
        <v/>
      </c>
      <c r="C427" t="str">
        <f>IF(ESITI_QUESTIONARI!C427="","",TRIM(ESITI_QUESTIONARI!C427))</f>
        <v/>
      </c>
      <c r="D427" t="str">
        <f>IFERROR(UPPER(TRIM(ESITI_QUESTIONARI!U427)),"")</f>
        <v/>
      </c>
      <c r="E427" t="str">
        <f>IFERROR(UPPER(TRIM(ESITI_QUESTIONARI!Y427)),"")</f>
        <v/>
      </c>
      <c r="F427" t="str">
        <f>IFERROR(UPPER(TRIM(ESITI_QUESTIONARI!AE427)),"")</f>
        <v/>
      </c>
      <c r="G427" t="str">
        <f>IFERROR(UPPER(TRIM(ESITI_QUESTIONARI!AI427)),"")</f>
        <v/>
      </c>
      <c r="H427" s="8" t="str">
        <f>IF(C427="","",IF(ISERROR(AVERAGE(ESITI_QUESTIONARI!N427:T427,ESITI_QUESTIONARI!V427:X427,ESITI_QUESTIONARI!Z427:AD427,ESITI_QUESTIONARI!AF427:AH427,ESITI_QUESTIONARI!AJ427:AL427,ESITI_QUESTIONARI!AN427,ESITI_QUESTIONARI!AQ427)),"NON RISPONDE",AVERAGE(ESITI_QUESTIONARI!N427:T427,ESITI_QUESTIONARI!V427:X427,ESITI_QUESTIONARI!Z427:AD427,ESITI_QUESTIONARI!AF427:AH427,ESITI_QUESTIONARI!AJ427:AL427,ESITI_QUESTIONARI!AN427,ESITI_QUESTIONARI!AQ427)))</f>
        <v/>
      </c>
    </row>
    <row r="428" spans="1:8" x14ac:dyDescent="0.3">
      <c r="A428" t="str">
        <f>IF(ESITI_QUESTIONARI!A428="","",TRIM(ESITI_QUESTIONARI!A428))</f>
        <v/>
      </c>
      <c r="B428" t="str">
        <f t="shared" si="7"/>
        <v/>
      </c>
      <c r="C428" t="str">
        <f>IF(ESITI_QUESTIONARI!C428="","",TRIM(ESITI_QUESTIONARI!C428))</f>
        <v/>
      </c>
      <c r="D428" t="str">
        <f>IFERROR(UPPER(TRIM(ESITI_QUESTIONARI!U428)),"")</f>
        <v/>
      </c>
      <c r="E428" t="str">
        <f>IFERROR(UPPER(TRIM(ESITI_QUESTIONARI!Y428)),"")</f>
        <v/>
      </c>
      <c r="F428" t="str">
        <f>IFERROR(UPPER(TRIM(ESITI_QUESTIONARI!AE428)),"")</f>
        <v/>
      </c>
      <c r="G428" t="str">
        <f>IFERROR(UPPER(TRIM(ESITI_QUESTIONARI!AI428)),"")</f>
        <v/>
      </c>
      <c r="H428" s="8" t="str">
        <f>IF(C428="","",IF(ISERROR(AVERAGE(ESITI_QUESTIONARI!N428:T428,ESITI_QUESTIONARI!V428:X428,ESITI_QUESTIONARI!Z428:AD428,ESITI_QUESTIONARI!AF428:AH428,ESITI_QUESTIONARI!AJ428:AL428,ESITI_QUESTIONARI!AN428,ESITI_QUESTIONARI!AQ428)),"NON RISPONDE",AVERAGE(ESITI_QUESTIONARI!N428:T428,ESITI_QUESTIONARI!V428:X428,ESITI_QUESTIONARI!Z428:AD428,ESITI_QUESTIONARI!AF428:AH428,ESITI_QUESTIONARI!AJ428:AL428,ESITI_QUESTIONARI!AN428,ESITI_QUESTIONARI!AQ428)))</f>
        <v/>
      </c>
    </row>
    <row r="429" spans="1:8" x14ac:dyDescent="0.3">
      <c r="A429" t="str">
        <f>IF(ESITI_QUESTIONARI!A429="","",TRIM(ESITI_QUESTIONARI!A429))</f>
        <v/>
      </c>
      <c r="B429" t="str">
        <f t="shared" si="7"/>
        <v/>
      </c>
      <c r="C429" t="str">
        <f>IF(ESITI_QUESTIONARI!C429="","",TRIM(ESITI_QUESTIONARI!C429))</f>
        <v/>
      </c>
      <c r="D429" t="str">
        <f>IFERROR(UPPER(TRIM(ESITI_QUESTIONARI!U429)),"")</f>
        <v/>
      </c>
      <c r="E429" t="str">
        <f>IFERROR(UPPER(TRIM(ESITI_QUESTIONARI!Y429)),"")</f>
        <v/>
      </c>
      <c r="F429" t="str">
        <f>IFERROR(UPPER(TRIM(ESITI_QUESTIONARI!AE429)),"")</f>
        <v/>
      </c>
      <c r="G429" t="str">
        <f>IFERROR(UPPER(TRIM(ESITI_QUESTIONARI!AI429)),"")</f>
        <v/>
      </c>
      <c r="H429" s="8" t="str">
        <f>IF(C429="","",IF(ISERROR(AVERAGE(ESITI_QUESTIONARI!N429:T429,ESITI_QUESTIONARI!V429:X429,ESITI_QUESTIONARI!Z429:AD429,ESITI_QUESTIONARI!AF429:AH429,ESITI_QUESTIONARI!AJ429:AL429,ESITI_QUESTIONARI!AN429,ESITI_QUESTIONARI!AQ429)),"NON RISPONDE",AVERAGE(ESITI_QUESTIONARI!N429:T429,ESITI_QUESTIONARI!V429:X429,ESITI_QUESTIONARI!Z429:AD429,ESITI_QUESTIONARI!AF429:AH429,ESITI_QUESTIONARI!AJ429:AL429,ESITI_QUESTIONARI!AN429,ESITI_QUESTIONARI!AQ429)))</f>
        <v/>
      </c>
    </row>
    <row r="430" spans="1:8" x14ac:dyDescent="0.3">
      <c r="A430" t="str">
        <f>IF(ESITI_QUESTIONARI!A430="","",TRIM(ESITI_QUESTIONARI!A430))</f>
        <v/>
      </c>
      <c r="B430" t="str">
        <f t="shared" si="7"/>
        <v/>
      </c>
      <c r="C430" t="str">
        <f>IF(ESITI_QUESTIONARI!C430="","",TRIM(ESITI_QUESTIONARI!C430))</f>
        <v/>
      </c>
      <c r="D430" t="str">
        <f>IFERROR(UPPER(TRIM(ESITI_QUESTIONARI!U430)),"")</f>
        <v/>
      </c>
      <c r="E430" t="str">
        <f>IFERROR(UPPER(TRIM(ESITI_QUESTIONARI!Y430)),"")</f>
        <v/>
      </c>
      <c r="F430" t="str">
        <f>IFERROR(UPPER(TRIM(ESITI_QUESTIONARI!AE430)),"")</f>
        <v/>
      </c>
      <c r="G430" t="str">
        <f>IFERROR(UPPER(TRIM(ESITI_QUESTIONARI!AI430)),"")</f>
        <v/>
      </c>
      <c r="H430" s="8" t="str">
        <f>IF(C430="","",IF(ISERROR(AVERAGE(ESITI_QUESTIONARI!N430:T430,ESITI_QUESTIONARI!V430:X430,ESITI_QUESTIONARI!Z430:AD430,ESITI_QUESTIONARI!AF430:AH430,ESITI_QUESTIONARI!AJ430:AL430,ESITI_QUESTIONARI!AN430,ESITI_QUESTIONARI!AQ430)),"NON RISPONDE",AVERAGE(ESITI_QUESTIONARI!N430:T430,ESITI_QUESTIONARI!V430:X430,ESITI_QUESTIONARI!Z430:AD430,ESITI_QUESTIONARI!AF430:AH430,ESITI_QUESTIONARI!AJ430:AL430,ESITI_QUESTIONARI!AN430,ESITI_QUESTIONARI!AQ430)))</f>
        <v/>
      </c>
    </row>
    <row r="431" spans="1:8" x14ac:dyDescent="0.3">
      <c r="A431" t="str">
        <f>IF(ESITI_QUESTIONARI!A431="","",TRIM(ESITI_QUESTIONARI!A431))</f>
        <v/>
      </c>
      <c r="B431" t="str">
        <f t="shared" si="7"/>
        <v/>
      </c>
      <c r="C431" t="str">
        <f>IF(ESITI_QUESTIONARI!C431="","",TRIM(ESITI_QUESTIONARI!C431))</f>
        <v/>
      </c>
      <c r="D431" t="str">
        <f>IFERROR(UPPER(TRIM(ESITI_QUESTIONARI!U431)),"")</f>
        <v/>
      </c>
      <c r="E431" t="str">
        <f>IFERROR(UPPER(TRIM(ESITI_QUESTIONARI!Y431)),"")</f>
        <v/>
      </c>
      <c r="F431" t="str">
        <f>IFERROR(UPPER(TRIM(ESITI_QUESTIONARI!AE431)),"")</f>
        <v/>
      </c>
      <c r="G431" t="str">
        <f>IFERROR(UPPER(TRIM(ESITI_QUESTIONARI!AI431)),"")</f>
        <v/>
      </c>
      <c r="H431" s="8" t="str">
        <f>IF(C431="","",IF(ISERROR(AVERAGE(ESITI_QUESTIONARI!N431:T431,ESITI_QUESTIONARI!V431:X431,ESITI_QUESTIONARI!Z431:AD431,ESITI_QUESTIONARI!AF431:AH431,ESITI_QUESTIONARI!AJ431:AL431,ESITI_QUESTIONARI!AN431,ESITI_QUESTIONARI!AQ431)),"NON RISPONDE",AVERAGE(ESITI_QUESTIONARI!N431:T431,ESITI_QUESTIONARI!V431:X431,ESITI_QUESTIONARI!Z431:AD431,ESITI_QUESTIONARI!AF431:AH431,ESITI_QUESTIONARI!AJ431:AL431,ESITI_QUESTIONARI!AN431,ESITI_QUESTIONARI!AQ431)))</f>
        <v/>
      </c>
    </row>
    <row r="432" spans="1:8" x14ac:dyDescent="0.3">
      <c r="A432" t="str">
        <f>IF(ESITI_QUESTIONARI!A432="","",TRIM(ESITI_QUESTIONARI!A432))</f>
        <v/>
      </c>
      <c r="B432" t="str">
        <f t="shared" si="7"/>
        <v/>
      </c>
      <c r="C432" t="str">
        <f>IF(ESITI_QUESTIONARI!C432="","",TRIM(ESITI_QUESTIONARI!C432))</f>
        <v/>
      </c>
      <c r="D432" t="str">
        <f>IFERROR(UPPER(TRIM(ESITI_QUESTIONARI!U432)),"")</f>
        <v/>
      </c>
      <c r="E432" t="str">
        <f>IFERROR(UPPER(TRIM(ESITI_QUESTIONARI!Y432)),"")</f>
        <v/>
      </c>
      <c r="F432" t="str">
        <f>IFERROR(UPPER(TRIM(ESITI_QUESTIONARI!AE432)),"")</f>
        <v/>
      </c>
      <c r="G432" t="str">
        <f>IFERROR(UPPER(TRIM(ESITI_QUESTIONARI!AI432)),"")</f>
        <v/>
      </c>
      <c r="H432" s="8" t="str">
        <f>IF(C432="","",IF(ISERROR(AVERAGE(ESITI_QUESTIONARI!N432:T432,ESITI_QUESTIONARI!V432:X432,ESITI_QUESTIONARI!Z432:AD432,ESITI_QUESTIONARI!AF432:AH432,ESITI_QUESTIONARI!AJ432:AL432,ESITI_QUESTIONARI!AN432,ESITI_QUESTIONARI!AQ432)),"NON RISPONDE",AVERAGE(ESITI_QUESTIONARI!N432:T432,ESITI_QUESTIONARI!V432:X432,ESITI_QUESTIONARI!Z432:AD432,ESITI_QUESTIONARI!AF432:AH432,ESITI_QUESTIONARI!AJ432:AL432,ESITI_QUESTIONARI!AN432,ESITI_QUESTIONARI!AQ432)))</f>
        <v/>
      </c>
    </row>
    <row r="433" spans="1:8" x14ac:dyDescent="0.3">
      <c r="A433" t="str">
        <f>IF(ESITI_QUESTIONARI!A433="","",TRIM(ESITI_QUESTIONARI!A433))</f>
        <v/>
      </c>
      <c r="B433" t="str">
        <f t="shared" si="7"/>
        <v/>
      </c>
      <c r="C433" t="str">
        <f>IF(ESITI_QUESTIONARI!C433="","",TRIM(ESITI_QUESTIONARI!C433))</f>
        <v/>
      </c>
      <c r="D433" t="str">
        <f>IFERROR(UPPER(TRIM(ESITI_QUESTIONARI!U433)),"")</f>
        <v/>
      </c>
      <c r="E433" t="str">
        <f>IFERROR(UPPER(TRIM(ESITI_QUESTIONARI!Y433)),"")</f>
        <v/>
      </c>
      <c r="F433" t="str">
        <f>IFERROR(UPPER(TRIM(ESITI_QUESTIONARI!AE433)),"")</f>
        <v/>
      </c>
      <c r="G433" t="str">
        <f>IFERROR(UPPER(TRIM(ESITI_QUESTIONARI!AI433)),"")</f>
        <v/>
      </c>
      <c r="H433" s="8" t="str">
        <f>IF(C433="","",IF(ISERROR(AVERAGE(ESITI_QUESTIONARI!N433:T433,ESITI_QUESTIONARI!V433:X433,ESITI_QUESTIONARI!Z433:AD433,ESITI_QUESTIONARI!AF433:AH433,ESITI_QUESTIONARI!AJ433:AL433,ESITI_QUESTIONARI!AN433,ESITI_QUESTIONARI!AQ433)),"NON RISPONDE",AVERAGE(ESITI_QUESTIONARI!N433:T433,ESITI_QUESTIONARI!V433:X433,ESITI_QUESTIONARI!Z433:AD433,ESITI_QUESTIONARI!AF433:AH433,ESITI_QUESTIONARI!AJ433:AL433,ESITI_QUESTIONARI!AN433,ESITI_QUESTIONARI!AQ433)))</f>
        <v/>
      </c>
    </row>
    <row r="434" spans="1:8" x14ac:dyDescent="0.3">
      <c r="A434" t="str">
        <f>IF(ESITI_QUESTIONARI!A434="","",TRIM(ESITI_QUESTIONARI!A434))</f>
        <v/>
      </c>
      <c r="B434" t="str">
        <f t="shared" si="7"/>
        <v/>
      </c>
      <c r="C434" t="str">
        <f>IF(ESITI_QUESTIONARI!C434="","",TRIM(ESITI_QUESTIONARI!C434))</f>
        <v/>
      </c>
      <c r="D434" t="str">
        <f>IFERROR(UPPER(TRIM(ESITI_QUESTIONARI!U434)),"")</f>
        <v/>
      </c>
      <c r="E434" t="str">
        <f>IFERROR(UPPER(TRIM(ESITI_QUESTIONARI!Y434)),"")</f>
        <v/>
      </c>
      <c r="F434" t="str">
        <f>IFERROR(UPPER(TRIM(ESITI_QUESTIONARI!AE434)),"")</f>
        <v/>
      </c>
      <c r="G434" t="str">
        <f>IFERROR(UPPER(TRIM(ESITI_QUESTIONARI!AI434)),"")</f>
        <v/>
      </c>
      <c r="H434" s="8" t="str">
        <f>IF(C434="","",IF(ISERROR(AVERAGE(ESITI_QUESTIONARI!N434:T434,ESITI_QUESTIONARI!V434:X434,ESITI_QUESTIONARI!Z434:AD434,ESITI_QUESTIONARI!AF434:AH434,ESITI_QUESTIONARI!AJ434:AL434,ESITI_QUESTIONARI!AN434,ESITI_QUESTIONARI!AQ434)),"NON RISPONDE",AVERAGE(ESITI_QUESTIONARI!N434:T434,ESITI_QUESTIONARI!V434:X434,ESITI_QUESTIONARI!Z434:AD434,ESITI_QUESTIONARI!AF434:AH434,ESITI_QUESTIONARI!AJ434:AL434,ESITI_QUESTIONARI!AN434,ESITI_QUESTIONARI!AQ434)))</f>
        <v/>
      </c>
    </row>
    <row r="435" spans="1:8" x14ac:dyDescent="0.3">
      <c r="A435" t="str">
        <f>IF(ESITI_QUESTIONARI!A435="","",TRIM(ESITI_QUESTIONARI!A435))</f>
        <v/>
      </c>
      <c r="B435" t="str">
        <f t="shared" si="7"/>
        <v/>
      </c>
      <c r="C435" t="str">
        <f>IF(ESITI_QUESTIONARI!C435="","",TRIM(ESITI_QUESTIONARI!C435))</f>
        <v/>
      </c>
      <c r="D435" t="str">
        <f>IFERROR(UPPER(TRIM(ESITI_QUESTIONARI!U435)),"")</f>
        <v/>
      </c>
      <c r="E435" t="str">
        <f>IFERROR(UPPER(TRIM(ESITI_QUESTIONARI!Y435)),"")</f>
        <v/>
      </c>
      <c r="F435" t="str">
        <f>IFERROR(UPPER(TRIM(ESITI_QUESTIONARI!AE435)),"")</f>
        <v/>
      </c>
      <c r="G435" t="str">
        <f>IFERROR(UPPER(TRIM(ESITI_QUESTIONARI!AI435)),"")</f>
        <v/>
      </c>
      <c r="H435" s="8" t="str">
        <f>IF(C435="","",IF(ISERROR(AVERAGE(ESITI_QUESTIONARI!N435:T435,ESITI_QUESTIONARI!V435:X435,ESITI_QUESTIONARI!Z435:AD435,ESITI_QUESTIONARI!AF435:AH435,ESITI_QUESTIONARI!AJ435:AL435,ESITI_QUESTIONARI!AN435,ESITI_QUESTIONARI!AQ435)),"NON RISPONDE",AVERAGE(ESITI_QUESTIONARI!N435:T435,ESITI_QUESTIONARI!V435:X435,ESITI_QUESTIONARI!Z435:AD435,ESITI_QUESTIONARI!AF435:AH435,ESITI_QUESTIONARI!AJ435:AL435,ESITI_QUESTIONARI!AN435,ESITI_QUESTIONARI!AQ435)))</f>
        <v/>
      </c>
    </row>
    <row r="436" spans="1:8" x14ac:dyDescent="0.3">
      <c r="A436" t="str">
        <f>IF(ESITI_QUESTIONARI!A436="","",TRIM(ESITI_QUESTIONARI!A436))</f>
        <v/>
      </c>
      <c r="B436" t="str">
        <f t="shared" si="7"/>
        <v/>
      </c>
      <c r="C436" t="str">
        <f>IF(ESITI_QUESTIONARI!C436="","",TRIM(ESITI_QUESTIONARI!C436))</f>
        <v/>
      </c>
      <c r="D436" t="str">
        <f>IFERROR(UPPER(TRIM(ESITI_QUESTIONARI!U436)),"")</f>
        <v/>
      </c>
      <c r="E436" t="str">
        <f>IFERROR(UPPER(TRIM(ESITI_QUESTIONARI!Y436)),"")</f>
        <v/>
      </c>
      <c r="F436" t="str">
        <f>IFERROR(UPPER(TRIM(ESITI_QUESTIONARI!AE436)),"")</f>
        <v/>
      </c>
      <c r="G436" t="str">
        <f>IFERROR(UPPER(TRIM(ESITI_QUESTIONARI!AI436)),"")</f>
        <v/>
      </c>
      <c r="H436" s="8" t="str">
        <f>IF(C436="","",IF(ISERROR(AVERAGE(ESITI_QUESTIONARI!N436:T436,ESITI_QUESTIONARI!V436:X436,ESITI_QUESTIONARI!Z436:AD436,ESITI_QUESTIONARI!AF436:AH436,ESITI_QUESTIONARI!AJ436:AL436,ESITI_QUESTIONARI!AN436,ESITI_QUESTIONARI!AQ436)),"NON RISPONDE",AVERAGE(ESITI_QUESTIONARI!N436:T436,ESITI_QUESTIONARI!V436:X436,ESITI_QUESTIONARI!Z436:AD436,ESITI_QUESTIONARI!AF436:AH436,ESITI_QUESTIONARI!AJ436:AL436,ESITI_QUESTIONARI!AN436,ESITI_QUESTIONARI!AQ436)))</f>
        <v/>
      </c>
    </row>
    <row r="437" spans="1:8" x14ac:dyDescent="0.3">
      <c r="A437" t="str">
        <f>IF(ESITI_QUESTIONARI!A437="","",TRIM(ESITI_QUESTIONARI!A437))</f>
        <v/>
      </c>
      <c r="B437" t="str">
        <f t="shared" si="7"/>
        <v/>
      </c>
      <c r="C437" t="str">
        <f>IF(ESITI_QUESTIONARI!C437="","",TRIM(ESITI_QUESTIONARI!C437))</f>
        <v/>
      </c>
      <c r="D437" t="str">
        <f>IFERROR(UPPER(TRIM(ESITI_QUESTIONARI!U437)),"")</f>
        <v/>
      </c>
      <c r="E437" t="str">
        <f>IFERROR(UPPER(TRIM(ESITI_QUESTIONARI!Y437)),"")</f>
        <v/>
      </c>
      <c r="F437" t="str">
        <f>IFERROR(UPPER(TRIM(ESITI_QUESTIONARI!AE437)),"")</f>
        <v/>
      </c>
      <c r="G437" t="str">
        <f>IFERROR(UPPER(TRIM(ESITI_QUESTIONARI!AI437)),"")</f>
        <v/>
      </c>
      <c r="H437" s="8" t="str">
        <f>IF(C437="","",IF(ISERROR(AVERAGE(ESITI_QUESTIONARI!N437:T437,ESITI_QUESTIONARI!V437:X437,ESITI_QUESTIONARI!Z437:AD437,ESITI_QUESTIONARI!AF437:AH437,ESITI_QUESTIONARI!AJ437:AL437,ESITI_QUESTIONARI!AN437,ESITI_QUESTIONARI!AQ437)),"NON RISPONDE",AVERAGE(ESITI_QUESTIONARI!N437:T437,ESITI_QUESTIONARI!V437:X437,ESITI_QUESTIONARI!Z437:AD437,ESITI_QUESTIONARI!AF437:AH437,ESITI_QUESTIONARI!AJ437:AL437,ESITI_QUESTIONARI!AN437,ESITI_QUESTIONARI!AQ437)))</f>
        <v/>
      </c>
    </row>
    <row r="438" spans="1:8" x14ac:dyDescent="0.3">
      <c r="A438" t="str">
        <f>IF(ESITI_QUESTIONARI!A438="","",TRIM(ESITI_QUESTIONARI!A438))</f>
        <v/>
      </c>
      <c r="B438" t="str">
        <f t="shared" si="7"/>
        <v/>
      </c>
      <c r="C438" t="str">
        <f>IF(ESITI_QUESTIONARI!C438="","",TRIM(ESITI_QUESTIONARI!C438))</f>
        <v/>
      </c>
      <c r="D438" t="str">
        <f>IFERROR(UPPER(TRIM(ESITI_QUESTIONARI!U438)),"")</f>
        <v/>
      </c>
      <c r="E438" t="str">
        <f>IFERROR(UPPER(TRIM(ESITI_QUESTIONARI!Y438)),"")</f>
        <v/>
      </c>
      <c r="F438" t="str">
        <f>IFERROR(UPPER(TRIM(ESITI_QUESTIONARI!AE438)),"")</f>
        <v/>
      </c>
      <c r="G438" t="str">
        <f>IFERROR(UPPER(TRIM(ESITI_QUESTIONARI!AI438)),"")</f>
        <v/>
      </c>
      <c r="H438" s="8" t="str">
        <f>IF(C438="","",IF(ISERROR(AVERAGE(ESITI_QUESTIONARI!N438:T438,ESITI_QUESTIONARI!V438:X438,ESITI_QUESTIONARI!Z438:AD438,ESITI_QUESTIONARI!AF438:AH438,ESITI_QUESTIONARI!AJ438:AL438,ESITI_QUESTIONARI!AN438,ESITI_QUESTIONARI!AQ438)),"NON RISPONDE",AVERAGE(ESITI_QUESTIONARI!N438:T438,ESITI_QUESTIONARI!V438:X438,ESITI_QUESTIONARI!Z438:AD438,ESITI_QUESTIONARI!AF438:AH438,ESITI_QUESTIONARI!AJ438:AL438,ESITI_QUESTIONARI!AN438,ESITI_QUESTIONARI!AQ438)))</f>
        <v/>
      </c>
    </row>
    <row r="439" spans="1:8" x14ac:dyDescent="0.3">
      <c r="A439" t="str">
        <f>IF(ESITI_QUESTIONARI!A439="","",TRIM(ESITI_QUESTIONARI!A439))</f>
        <v/>
      </c>
      <c r="B439" t="str">
        <f t="shared" si="7"/>
        <v/>
      </c>
      <c r="C439" t="str">
        <f>IF(ESITI_QUESTIONARI!C439="","",TRIM(ESITI_QUESTIONARI!C439))</f>
        <v/>
      </c>
      <c r="D439" t="str">
        <f>IFERROR(UPPER(TRIM(ESITI_QUESTIONARI!U439)),"")</f>
        <v/>
      </c>
      <c r="E439" t="str">
        <f>IFERROR(UPPER(TRIM(ESITI_QUESTIONARI!Y439)),"")</f>
        <v/>
      </c>
      <c r="F439" t="str">
        <f>IFERROR(UPPER(TRIM(ESITI_QUESTIONARI!AE439)),"")</f>
        <v/>
      </c>
      <c r="G439" t="str">
        <f>IFERROR(UPPER(TRIM(ESITI_QUESTIONARI!AI439)),"")</f>
        <v/>
      </c>
      <c r="H439" s="8" t="str">
        <f>IF(C439="","",IF(ISERROR(AVERAGE(ESITI_QUESTIONARI!N439:T439,ESITI_QUESTIONARI!V439:X439,ESITI_QUESTIONARI!Z439:AD439,ESITI_QUESTIONARI!AF439:AH439,ESITI_QUESTIONARI!AJ439:AL439,ESITI_QUESTIONARI!AN439,ESITI_QUESTIONARI!AQ439)),"NON RISPONDE",AVERAGE(ESITI_QUESTIONARI!N439:T439,ESITI_QUESTIONARI!V439:X439,ESITI_QUESTIONARI!Z439:AD439,ESITI_QUESTIONARI!AF439:AH439,ESITI_QUESTIONARI!AJ439:AL439,ESITI_QUESTIONARI!AN439,ESITI_QUESTIONARI!AQ439)))</f>
        <v/>
      </c>
    </row>
    <row r="440" spans="1:8" x14ac:dyDescent="0.3">
      <c r="A440" t="str">
        <f>IF(ESITI_QUESTIONARI!A440="","",TRIM(ESITI_QUESTIONARI!A440))</f>
        <v/>
      </c>
      <c r="B440" t="str">
        <f t="shared" si="7"/>
        <v/>
      </c>
      <c r="C440" t="str">
        <f>IF(ESITI_QUESTIONARI!C440="","",TRIM(ESITI_QUESTIONARI!C440))</f>
        <v/>
      </c>
      <c r="D440" t="str">
        <f>IFERROR(UPPER(TRIM(ESITI_QUESTIONARI!U440)),"")</f>
        <v/>
      </c>
      <c r="E440" t="str">
        <f>IFERROR(UPPER(TRIM(ESITI_QUESTIONARI!Y440)),"")</f>
        <v/>
      </c>
      <c r="F440" t="str">
        <f>IFERROR(UPPER(TRIM(ESITI_QUESTIONARI!AE440)),"")</f>
        <v/>
      </c>
      <c r="G440" t="str">
        <f>IFERROR(UPPER(TRIM(ESITI_QUESTIONARI!AI440)),"")</f>
        <v/>
      </c>
      <c r="H440" s="8" t="str">
        <f>IF(C440="","",IF(ISERROR(AVERAGE(ESITI_QUESTIONARI!N440:T440,ESITI_QUESTIONARI!V440:X440,ESITI_QUESTIONARI!Z440:AD440,ESITI_QUESTIONARI!AF440:AH440,ESITI_QUESTIONARI!AJ440:AL440,ESITI_QUESTIONARI!AN440,ESITI_QUESTIONARI!AQ440)),"NON RISPONDE",AVERAGE(ESITI_QUESTIONARI!N440:T440,ESITI_QUESTIONARI!V440:X440,ESITI_QUESTIONARI!Z440:AD440,ESITI_QUESTIONARI!AF440:AH440,ESITI_QUESTIONARI!AJ440:AL440,ESITI_QUESTIONARI!AN440,ESITI_QUESTIONARI!AQ440)))</f>
        <v/>
      </c>
    </row>
    <row r="441" spans="1:8" x14ac:dyDescent="0.3">
      <c r="A441" t="str">
        <f>IF(ESITI_QUESTIONARI!A441="","",TRIM(ESITI_QUESTIONARI!A441))</f>
        <v/>
      </c>
      <c r="B441" t="str">
        <f t="shared" si="7"/>
        <v/>
      </c>
      <c r="C441" t="str">
        <f>IF(ESITI_QUESTIONARI!C441="","",TRIM(ESITI_QUESTIONARI!C441))</f>
        <v/>
      </c>
      <c r="D441" t="str">
        <f>IFERROR(UPPER(TRIM(ESITI_QUESTIONARI!U441)),"")</f>
        <v/>
      </c>
      <c r="E441" t="str">
        <f>IFERROR(UPPER(TRIM(ESITI_QUESTIONARI!Y441)),"")</f>
        <v/>
      </c>
      <c r="F441" t="str">
        <f>IFERROR(UPPER(TRIM(ESITI_QUESTIONARI!AE441)),"")</f>
        <v/>
      </c>
      <c r="G441" t="str">
        <f>IFERROR(UPPER(TRIM(ESITI_QUESTIONARI!AI441)),"")</f>
        <v/>
      </c>
      <c r="H441" s="8" t="str">
        <f>IF(C441="","",IF(ISERROR(AVERAGE(ESITI_QUESTIONARI!N441:T441,ESITI_QUESTIONARI!V441:X441,ESITI_QUESTIONARI!Z441:AD441,ESITI_QUESTIONARI!AF441:AH441,ESITI_QUESTIONARI!AJ441:AL441,ESITI_QUESTIONARI!AN441,ESITI_QUESTIONARI!AQ441)),"NON RISPONDE",AVERAGE(ESITI_QUESTIONARI!N441:T441,ESITI_QUESTIONARI!V441:X441,ESITI_QUESTIONARI!Z441:AD441,ESITI_QUESTIONARI!AF441:AH441,ESITI_QUESTIONARI!AJ441:AL441,ESITI_QUESTIONARI!AN441,ESITI_QUESTIONARI!AQ441)))</f>
        <v/>
      </c>
    </row>
    <row r="442" spans="1:8" x14ac:dyDescent="0.3">
      <c r="A442" t="str">
        <f>IF(ESITI_QUESTIONARI!A442="","",TRIM(ESITI_QUESTIONARI!A442))</f>
        <v/>
      </c>
      <c r="B442" t="str">
        <f t="shared" si="7"/>
        <v/>
      </c>
      <c r="C442" t="str">
        <f>IF(ESITI_QUESTIONARI!C442="","",TRIM(ESITI_QUESTIONARI!C442))</f>
        <v/>
      </c>
      <c r="D442" t="str">
        <f>IFERROR(UPPER(TRIM(ESITI_QUESTIONARI!U442)),"")</f>
        <v/>
      </c>
      <c r="E442" t="str">
        <f>IFERROR(UPPER(TRIM(ESITI_QUESTIONARI!Y442)),"")</f>
        <v/>
      </c>
      <c r="F442" t="str">
        <f>IFERROR(UPPER(TRIM(ESITI_QUESTIONARI!AE442)),"")</f>
        <v/>
      </c>
      <c r="G442" t="str">
        <f>IFERROR(UPPER(TRIM(ESITI_QUESTIONARI!AI442)),"")</f>
        <v/>
      </c>
      <c r="H442" s="8" t="str">
        <f>IF(C442="","",IF(ISERROR(AVERAGE(ESITI_QUESTIONARI!N442:T442,ESITI_QUESTIONARI!V442:X442,ESITI_QUESTIONARI!Z442:AD442,ESITI_QUESTIONARI!AF442:AH442,ESITI_QUESTIONARI!AJ442:AL442,ESITI_QUESTIONARI!AN442,ESITI_QUESTIONARI!AQ442)),"NON RISPONDE",AVERAGE(ESITI_QUESTIONARI!N442:T442,ESITI_QUESTIONARI!V442:X442,ESITI_QUESTIONARI!Z442:AD442,ESITI_QUESTIONARI!AF442:AH442,ESITI_QUESTIONARI!AJ442:AL442,ESITI_QUESTIONARI!AN442,ESITI_QUESTIONARI!AQ442)))</f>
        <v/>
      </c>
    </row>
    <row r="443" spans="1:8" x14ac:dyDescent="0.3">
      <c r="A443" t="str">
        <f>IF(ESITI_QUESTIONARI!A443="","",TRIM(ESITI_QUESTIONARI!A443))</f>
        <v/>
      </c>
      <c r="B443" t="str">
        <f t="shared" si="7"/>
        <v/>
      </c>
      <c r="C443" t="str">
        <f>IF(ESITI_QUESTIONARI!C443="","",TRIM(ESITI_QUESTIONARI!C443))</f>
        <v/>
      </c>
      <c r="D443" t="str">
        <f>IFERROR(UPPER(TRIM(ESITI_QUESTIONARI!U443)),"")</f>
        <v/>
      </c>
      <c r="E443" t="str">
        <f>IFERROR(UPPER(TRIM(ESITI_QUESTIONARI!Y443)),"")</f>
        <v/>
      </c>
      <c r="F443" t="str">
        <f>IFERROR(UPPER(TRIM(ESITI_QUESTIONARI!AE443)),"")</f>
        <v/>
      </c>
      <c r="G443" t="str">
        <f>IFERROR(UPPER(TRIM(ESITI_QUESTIONARI!AI443)),"")</f>
        <v/>
      </c>
      <c r="H443" s="8" t="str">
        <f>IF(C443="","",IF(ISERROR(AVERAGE(ESITI_QUESTIONARI!N443:T443,ESITI_QUESTIONARI!V443:X443,ESITI_QUESTIONARI!Z443:AD443,ESITI_QUESTIONARI!AF443:AH443,ESITI_QUESTIONARI!AJ443:AL443,ESITI_QUESTIONARI!AN443,ESITI_QUESTIONARI!AQ443)),"NON RISPONDE",AVERAGE(ESITI_QUESTIONARI!N443:T443,ESITI_QUESTIONARI!V443:X443,ESITI_QUESTIONARI!Z443:AD443,ESITI_QUESTIONARI!AF443:AH443,ESITI_QUESTIONARI!AJ443:AL443,ESITI_QUESTIONARI!AN443,ESITI_QUESTIONARI!AQ443)))</f>
        <v/>
      </c>
    </row>
    <row r="444" spans="1:8" x14ac:dyDescent="0.3">
      <c r="A444" t="str">
        <f>IF(ESITI_QUESTIONARI!A444="","",TRIM(ESITI_QUESTIONARI!A444))</f>
        <v/>
      </c>
      <c r="B444" t="str">
        <f t="shared" si="7"/>
        <v/>
      </c>
      <c r="C444" t="str">
        <f>IF(ESITI_QUESTIONARI!C444="","",TRIM(ESITI_QUESTIONARI!C444))</f>
        <v/>
      </c>
      <c r="D444" t="str">
        <f>IFERROR(UPPER(TRIM(ESITI_QUESTIONARI!U444)),"")</f>
        <v/>
      </c>
      <c r="E444" t="str">
        <f>IFERROR(UPPER(TRIM(ESITI_QUESTIONARI!Y444)),"")</f>
        <v/>
      </c>
      <c r="F444" t="str">
        <f>IFERROR(UPPER(TRIM(ESITI_QUESTIONARI!AE444)),"")</f>
        <v/>
      </c>
      <c r="G444" t="str">
        <f>IFERROR(UPPER(TRIM(ESITI_QUESTIONARI!AI444)),"")</f>
        <v/>
      </c>
      <c r="H444" s="8" t="str">
        <f>IF(C444="","",IF(ISERROR(AVERAGE(ESITI_QUESTIONARI!N444:T444,ESITI_QUESTIONARI!V444:X444,ESITI_QUESTIONARI!Z444:AD444,ESITI_QUESTIONARI!AF444:AH444,ESITI_QUESTIONARI!AJ444:AL444,ESITI_QUESTIONARI!AN444,ESITI_QUESTIONARI!AQ444)),"NON RISPONDE",AVERAGE(ESITI_QUESTIONARI!N444:T444,ESITI_QUESTIONARI!V444:X444,ESITI_QUESTIONARI!Z444:AD444,ESITI_QUESTIONARI!AF444:AH444,ESITI_QUESTIONARI!AJ444:AL444,ESITI_QUESTIONARI!AN444,ESITI_QUESTIONARI!AQ444)))</f>
        <v/>
      </c>
    </row>
    <row r="445" spans="1:8" x14ac:dyDescent="0.3">
      <c r="A445" t="str">
        <f>IF(ESITI_QUESTIONARI!A445="","",TRIM(ESITI_QUESTIONARI!A445))</f>
        <v/>
      </c>
      <c r="B445" t="str">
        <f t="shared" si="7"/>
        <v/>
      </c>
      <c r="C445" t="str">
        <f>IF(ESITI_QUESTIONARI!C445="","",TRIM(ESITI_QUESTIONARI!C445))</f>
        <v/>
      </c>
      <c r="D445" t="str">
        <f>IFERROR(UPPER(TRIM(ESITI_QUESTIONARI!U445)),"")</f>
        <v/>
      </c>
      <c r="E445" t="str">
        <f>IFERROR(UPPER(TRIM(ESITI_QUESTIONARI!Y445)),"")</f>
        <v/>
      </c>
      <c r="F445" t="str">
        <f>IFERROR(UPPER(TRIM(ESITI_QUESTIONARI!AE445)),"")</f>
        <v/>
      </c>
      <c r="G445" t="str">
        <f>IFERROR(UPPER(TRIM(ESITI_QUESTIONARI!AI445)),"")</f>
        <v/>
      </c>
      <c r="H445" s="8" t="str">
        <f>IF(C445="","",IF(ISERROR(AVERAGE(ESITI_QUESTIONARI!N445:T445,ESITI_QUESTIONARI!V445:X445,ESITI_QUESTIONARI!Z445:AD445,ESITI_QUESTIONARI!AF445:AH445,ESITI_QUESTIONARI!AJ445:AL445,ESITI_QUESTIONARI!AN445,ESITI_QUESTIONARI!AQ445)),"NON RISPONDE",AVERAGE(ESITI_QUESTIONARI!N445:T445,ESITI_QUESTIONARI!V445:X445,ESITI_QUESTIONARI!Z445:AD445,ESITI_QUESTIONARI!AF445:AH445,ESITI_QUESTIONARI!AJ445:AL445,ESITI_QUESTIONARI!AN445,ESITI_QUESTIONARI!AQ445)))</f>
        <v/>
      </c>
    </row>
    <row r="446" spans="1:8" x14ac:dyDescent="0.3">
      <c r="A446" t="str">
        <f>IF(ESITI_QUESTIONARI!A446="","",TRIM(ESITI_QUESTIONARI!A446))</f>
        <v/>
      </c>
      <c r="B446" t="str">
        <f t="shared" si="7"/>
        <v/>
      </c>
      <c r="C446" t="str">
        <f>IF(ESITI_QUESTIONARI!C446="","",TRIM(ESITI_QUESTIONARI!C446))</f>
        <v/>
      </c>
      <c r="D446" t="str">
        <f>IFERROR(UPPER(TRIM(ESITI_QUESTIONARI!U446)),"")</f>
        <v/>
      </c>
      <c r="E446" t="str">
        <f>IFERROR(UPPER(TRIM(ESITI_QUESTIONARI!Y446)),"")</f>
        <v/>
      </c>
      <c r="F446" t="str">
        <f>IFERROR(UPPER(TRIM(ESITI_QUESTIONARI!AE446)),"")</f>
        <v/>
      </c>
      <c r="G446" t="str">
        <f>IFERROR(UPPER(TRIM(ESITI_QUESTIONARI!AI446)),"")</f>
        <v/>
      </c>
      <c r="H446" s="8" t="str">
        <f>IF(C446="","",IF(ISERROR(AVERAGE(ESITI_QUESTIONARI!N446:T446,ESITI_QUESTIONARI!V446:X446,ESITI_QUESTIONARI!Z446:AD446,ESITI_QUESTIONARI!AF446:AH446,ESITI_QUESTIONARI!AJ446:AL446,ESITI_QUESTIONARI!AN446,ESITI_QUESTIONARI!AQ446)),"NON RISPONDE",AVERAGE(ESITI_QUESTIONARI!N446:T446,ESITI_QUESTIONARI!V446:X446,ESITI_QUESTIONARI!Z446:AD446,ESITI_QUESTIONARI!AF446:AH446,ESITI_QUESTIONARI!AJ446:AL446,ESITI_QUESTIONARI!AN446,ESITI_QUESTIONARI!AQ446)))</f>
        <v/>
      </c>
    </row>
    <row r="447" spans="1:8" x14ac:dyDescent="0.3">
      <c r="A447" t="str">
        <f>IF(ESITI_QUESTIONARI!A447="","",TRIM(ESITI_QUESTIONARI!A447))</f>
        <v/>
      </c>
      <c r="B447" t="str">
        <f t="shared" si="7"/>
        <v/>
      </c>
      <c r="C447" t="str">
        <f>IF(ESITI_QUESTIONARI!C447="","",TRIM(ESITI_QUESTIONARI!C447))</f>
        <v/>
      </c>
      <c r="D447" t="str">
        <f>IFERROR(UPPER(TRIM(ESITI_QUESTIONARI!U447)),"")</f>
        <v/>
      </c>
      <c r="E447" t="str">
        <f>IFERROR(UPPER(TRIM(ESITI_QUESTIONARI!Y447)),"")</f>
        <v/>
      </c>
      <c r="F447" t="str">
        <f>IFERROR(UPPER(TRIM(ESITI_QUESTIONARI!AE447)),"")</f>
        <v/>
      </c>
      <c r="G447" t="str">
        <f>IFERROR(UPPER(TRIM(ESITI_QUESTIONARI!AI447)),"")</f>
        <v/>
      </c>
      <c r="H447" s="8" t="str">
        <f>IF(C447="","",IF(ISERROR(AVERAGE(ESITI_QUESTIONARI!N447:T447,ESITI_QUESTIONARI!V447:X447,ESITI_QUESTIONARI!Z447:AD447,ESITI_QUESTIONARI!AF447:AH447,ESITI_QUESTIONARI!AJ447:AL447,ESITI_QUESTIONARI!AN447,ESITI_QUESTIONARI!AQ447)),"NON RISPONDE",AVERAGE(ESITI_QUESTIONARI!N447:T447,ESITI_QUESTIONARI!V447:X447,ESITI_QUESTIONARI!Z447:AD447,ESITI_QUESTIONARI!AF447:AH447,ESITI_QUESTIONARI!AJ447:AL447,ESITI_QUESTIONARI!AN447,ESITI_QUESTIONARI!AQ447)))</f>
        <v/>
      </c>
    </row>
    <row r="448" spans="1:8" x14ac:dyDescent="0.3">
      <c r="A448" t="str">
        <f>IF(ESITI_QUESTIONARI!A448="","",TRIM(ESITI_QUESTIONARI!A448))</f>
        <v/>
      </c>
      <c r="B448" t="str">
        <f t="shared" si="7"/>
        <v/>
      </c>
      <c r="C448" t="str">
        <f>IF(ESITI_QUESTIONARI!C448="","",TRIM(ESITI_QUESTIONARI!C448))</f>
        <v/>
      </c>
      <c r="D448" t="str">
        <f>IFERROR(UPPER(TRIM(ESITI_QUESTIONARI!U448)),"")</f>
        <v/>
      </c>
      <c r="E448" t="str">
        <f>IFERROR(UPPER(TRIM(ESITI_QUESTIONARI!Y448)),"")</f>
        <v/>
      </c>
      <c r="F448" t="str">
        <f>IFERROR(UPPER(TRIM(ESITI_QUESTIONARI!AE448)),"")</f>
        <v/>
      </c>
      <c r="G448" t="str">
        <f>IFERROR(UPPER(TRIM(ESITI_QUESTIONARI!AI448)),"")</f>
        <v/>
      </c>
      <c r="H448" s="8" t="str">
        <f>IF(C448="","",IF(ISERROR(AVERAGE(ESITI_QUESTIONARI!N448:T448,ESITI_QUESTIONARI!V448:X448,ESITI_QUESTIONARI!Z448:AD448,ESITI_QUESTIONARI!AF448:AH448,ESITI_QUESTIONARI!AJ448:AL448,ESITI_QUESTIONARI!AN448,ESITI_QUESTIONARI!AQ448)),"NON RISPONDE",AVERAGE(ESITI_QUESTIONARI!N448:T448,ESITI_QUESTIONARI!V448:X448,ESITI_QUESTIONARI!Z448:AD448,ESITI_QUESTIONARI!AF448:AH448,ESITI_QUESTIONARI!AJ448:AL448,ESITI_QUESTIONARI!AN448,ESITI_QUESTIONARI!AQ448)))</f>
        <v/>
      </c>
    </row>
    <row r="449" spans="1:8" x14ac:dyDescent="0.3">
      <c r="A449" t="str">
        <f>IF(ESITI_QUESTIONARI!A449="","",TRIM(ESITI_QUESTIONARI!A449))</f>
        <v/>
      </c>
      <c r="B449" t="str">
        <f t="shared" si="7"/>
        <v/>
      </c>
      <c r="C449" t="str">
        <f>IF(ESITI_QUESTIONARI!C449="","",TRIM(ESITI_QUESTIONARI!C449))</f>
        <v/>
      </c>
      <c r="D449" t="str">
        <f>IFERROR(UPPER(TRIM(ESITI_QUESTIONARI!U449)),"")</f>
        <v/>
      </c>
      <c r="E449" t="str">
        <f>IFERROR(UPPER(TRIM(ESITI_QUESTIONARI!Y449)),"")</f>
        <v/>
      </c>
      <c r="F449" t="str">
        <f>IFERROR(UPPER(TRIM(ESITI_QUESTIONARI!AE449)),"")</f>
        <v/>
      </c>
      <c r="G449" t="str">
        <f>IFERROR(UPPER(TRIM(ESITI_QUESTIONARI!AI449)),"")</f>
        <v/>
      </c>
      <c r="H449" s="8" t="str">
        <f>IF(C449="","",IF(ISERROR(AVERAGE(ESITI_QUESTIONARI!N449:T449,ESITI_QUESTIONARI!V449:X449,ESITI_QUESTIONARI!Z449:AD449,ESITI_QUESTIONARI!AF449:AH449,ESITI_QUESTIONARI!AJ449:AL449,ESITI_QUESTIONARI!AN449,ESITI_QUESTIONARI!AQ449)),"NON RISPONDE",AVERAGE(ESITI_QUESTIONARI!N449:T449,ESITI_QUESTIONARI!V449:X449,ESITI_QUESTIONARI!Z449:AD449,ESITI_QUESTIONARI!AF449:AH449,ESITI_QUESTIONARI!AJ449:AL449,ESITI_QUESTIONARI!AN449,ESITI_QUESTIONARI!AQ449)))</f>
        <v/>
      </c>
    </row>
    <row r="450" spans="1:8" x14ac:dyDescent="0.3">
      <c r="A450" t="str">
        <f>IF(ESITI_QUESTIONARI!A450="","",TRIM(ESITI_QUESTIONARI!A450))</f>
        <v/>
      </c>
      <c r="B450" t="str">
        <f t="shared" si="7"/>
        <v/>
      </c>
      <c r="C450" t="str">
        <f>IF(ESITI_QUESTIONARI!C450="","",TRIM(ESITI_QUESTIONARI!C450))</f>
        <v/>
      </c>
      <c r="D450" t="str">
        <f>IFERROR(UPPER(TRIM(ESITI_QUESTIONARI!U450)),"")</f>
        <v/>
      </c>
      <c r="E450" t="str">
        <f>IFERROR(UPPER(TRIM(ESITI_QUESTIONARI!Y450)),"")</f>
        <v/>
      </c>
      <c r="F450" t="str">
        <f>IFERROR(UPPER(TRIM(ESITI_QUESTIONARI!AE450)),"")</f>
        <v/>
      </c>
      <c r="G450" t="str">
        <f>IFERROR(UPPER(TRIM(ESITI_QUESTIONARI!AI450)),"")</f>
        <v/>
      </c>
      <c r="H450" s="8" t="str">
        <f>IF(C450="","",IF(ISERROR(AVERAGE(ESITI_QUESTIONARI!N450:T450,ESITI_QUESTIONARI!V450:X450,ESITI_QUESTIONARI!Z450:AD450,ESITI_QUESTIONARI!AF450:AH450,ESITI_QUESTIONARI!AJ450:AL450,ESITI_QUESTIONARI!AN450,ESITI_QUESTIONARI!AQ450)),"NON RISPONDE",AVERAGE(ESITI_QUESTIONARI!N450:T450,ESITI_QUESTIONARI!V450:X450,ESITI_QUESTIONARI!Z450:AD450,ESITI_QUESTIONARI!AF450:AH450,ESITI_QUESTIONARI!AJ450:AL450,ESITI_QUESTIONARI!AN450,ESITI_QUESTIONARI!AQ450)))</f>
        <v/>
      </c>
    </row>
    <row r="451" spans="1:8" x14ac:dyDescent="0.3">
      <c r="A451" t="str">
        <f>IF(ESITI_QUESTIONARI!A451="","",TRIM(ESITI_QUESTIONARI!A451))</f>
        <v/>
      </c>
      <c r="B451" t="str">
        <f t="shared" ref="B451:B514" si="8">IF(C451="","",C451)</f>
        <v/>
      </c>
      <c r="C451" t="str">
        <f>IF(ESITI_QUESTIONARI!C451="","",TRIM(ESITI_QUESTIONARI!C451))</f>
        <v/>
      </c>
      <c r="D451" t="str">
        <f>IFERROR(UPPER(TRIM(ESITI_QUESTIONARI!U451)),"")</f>
        <v/>
      </c>
      <c r="E451" t="str">
        <f>IFERROR(UPPER(TRIM(ESITI_QUESTIONARI!Y451)),"")</f>
        <v/>
      </c>
      <c r="F451" t="str">
        <f>IFERROR(UPPER(TRIM(ESITI_QUESTIONARI!AE451)),"")</f>
        <v/>
      </c>
      <c r="G451" t="str">
        <f>IFERROR(UPPER(TRIM(ESITI_QUESTIONARI!AI451)),"")</f>
        <v/>
      </c>
      <c r="H451" s="8" t="str">
        <f>IF(C451="","",IF(ISERROR(AVERAGE(ESITI_QUESTIONARI!N451:T451,ESITI_QUESTIONARI!V451:X451,ESITI_QUESTIONARI!Z451:AD451,ESITI_QUESTIONARI!AF451:AH451,ESITI_QUESTIONARI!AJ451:AL451,ESITI_QUESTIONARI!AN451,ESITI_QUESTIONARI!AQ451)),"NON RISPONDE",AVERAGE(ESITI_QUESTIONARI!N451:T451,ESITI_QUESTIONARI!V451:X451,ESITI_QUESTIONARI!Z451:AD451,ESITI_QUESTIONARI!AF451:AH451,ESITI_QUESTIONARI!AJ451:AL451,ESITI_QUESTIONARI!AN451,ESITI_QUESTIONARI!AQ451)))</f>
        <v/>
      </c>
    </row>
    <row r="452" spans="1:8" x14ac:dyDescent="0.3">
      <c r="A452" t="str">
        <f>IF(ESITI_QUESTIONARI!A452="","",TRIM(ESITI_QUESTIONARI!A452))</f>
        <v/>
      </c>
      <c r="B452" t="str">
        <f t="shared" si="8"/>
        <v/>
      </c>
      <c r="C452" t="str">
        <f>IF(ESITI_QUESTIONARI!C452="","",TRIM(ESITI_QUESTIONARI!C452))</f>
        <v/>
      </c>
      <c r="D452" t="str">
        <f>IFERROR(UPPER(TRIM(ESITI_QUESTIONARI!U452)),"")</f>
        <v/>
      </c>
      <c r="E452" t="str">
        <f>IFERROR(UPPER(TRIM(ESITI_QUESTIONARI!Y452)),"")</f>
        <v/>
      </c>
      <c r="F452" t="str">
        <f>IFERROR(UPPER(TRIM(ESITI_QUESTIONARI!AE452)),"")</f>
        <v/>
      </c>
      <c r="G452" t="str">
        <f>IFERROR(UPPER(TRIM(ESITI_QUESTIONARI!AI452)),"")</f>
        <v/>
      </c>
      <c r="H452" s="8" t="str">
        <f>IF(C452="","",IF(ISERROR(AVERAGE(ESITI_QUESTIONARI!N452:T452,ESITI_QUESTIONARI!V452:X452,ESITI_QUESTIONARI!Z452:AD452,ESITI_QUESTIONARI!AF452:AH452,ESITI_QUESTIONARI!AJ452:AL452,ESITI_QUESTIONARI!AN452,ESITI_QUESTIONARI!AQ452)),"NON RISPONDE",AVERAGE(ESITI_QUESTIONARI!N452:T452,ESITI_QUESTIONARI!V452:X452,ESITI_QUESTIONARI!Z452:AD452,ESITI_QUESTIONARI!AF452:AH452,ESITI_QUESTIONARI!AJ452:AL452,ESITI_QUESTIONARI!AN452,ESITI_QUESTIONARI!AQ452)))</f>
        <v/>
      </c>
    </row>
    <row r="453" spans="1:8" x14ac:dyDescent="0.3">
      <c r="A453" t="str">
        <f>IF(ESITI_QUESTIONARI!A453="","",TRIM(ESITI_QUESTIONARI!A453))</f>
        <v/>
      </c>
      <c r="B453" t="str">
        <f t="shared" si="8"/>
        <v/>
      </c>
      <c r="C453" t="str">
        <f>IF(ESITI_QUESTIONARI!C453="","",TRIM(ESITI_QUESTIONARI!C453))</f>
        <v/>
      </c>
      <c r="D453" t="str">
        <f>IFERROR(UPPER(TRIM(ESITI_QUESTIONARI!U453)),"")</f>
        <v/>
      </c>
      <c r="E453" t="str">
        <f>IFERROR(UPPER(TRIM(ESITI_QUESTIONARI!Y453)),"")</f>
        <v/>
      </c>
      <c r="F453" t="str">
        <f>IFERROR(UPPER(TRIM(ESITI_QUESTIONARI!AE453)),"")</f>
        <v/>
      </c>
      <c r="G453" t="str">
        <f>IFERROR(UPPER(TRIM(ESITI_QUESTIONARI!AI453)),"")</f>
        <v/>
      </c>
      <c r="H453" s="8" t="str">
        <f>IF(C453="","",IF(ISERROR(AVERAGE(ESITI_QUESTIONARI!N453:T453,ESITI_QUESTIONARI!V453:X453,ESITI_QUESTIONARI!Z453:AD453,ESITI_QUESTIONARI!AF453:AH453,ESITI_QUESTIONARI!AJ453:AL453,ESITI_QUESTIONARI!AN453,ESITI_QUESTIONARI!AQ453)),"NON RISPONDE",AVERAGE(ESITI_QUESTIONARI!N453:T453,ESITI_QUESTIONARI!V453:X453,ESITI_QUESTIONARI!Z453:AD453,ESITI_QUESTIONARI!AF453:AH453,ESITI_QUESTIONARI!AJ453:AL453,ESITI_QUESTIONARI!AN453,ESITI_QUESTIONARI!AQ453)))</f>
        <v/>
      </c>
    </row>
    <row r="454" spans="1:8" x14ac:dyDescent="0.3">
      <c r="A454" t="str">
        <f>IF(ESITI_QUESTIONARI!A454="","",TRIM(ESITI_QUESTIONARI!A454))</f>
        <v/>
      </c>
      <c r="B454" t="str">
        <f t="shared" si="8"/>
        <v/>
      </c>
      <c r="C454" t="str">
        <f>IF(ESITI_QUESTIONARI!C454="","",TRIM(ESITI_QUESTIONARI!C454))</f>
        <v/>
      </c>
      <c r="D454" t="str">
        <f>IFERROR(UPPER(TRIM(ESITI_QUESTIONARI!U454)),"")</f>
        <v/>
      </c>
      <c r="E454" t="str">
        <f>IFERROR(UPPER(TRIM(ESITI_QUESTIONARI!Y454)),"")</f>
        <v/>
      </c>
      <c r="F454" t="str">
        <f>IFERROR(UPPER(TRIM(ESITI_QUESTIONARI!AE454)),"")</f>
        <v/>
      </c>
      <c r="G454" t="str">
        <f>IFERROR(UPPER(TRIM(ESITI_QUESTIONARI!AI454)),"")</f>
        <v/>
      </c>
      <c r="H454" s="8" t="str">
        <f>IF(C454="","",IF(ISERROR(AVERAGE(ESITI_QUESTIONARI!N454:T454,ESITI_QUESTIONARI!V454:X454,ESITI_QUESTIONARI!Z454:AD454,ESITI_QUESTIONARI!AF454:AH454,ESITI_QUESTIONARI!AJ454:AL454,ESITI_QUESTIONARI!AN454,ESITI_QUESTIONARI!AQ454)),"NON RISPONDE",AVERAGE(ESITI_QUESTIONARI!N454:T454,ESITI_QUESTIONARI!V454:X454,ESITI_QUESTIONARI!Z454:AD454,ESITI_QUESTIONARI!AF454:AH454,ESITI_QUESTIONARI!AJ454:AL454,ESITI_QUESTIONARI!AN454,ESITI_QUESTIONARI!AQ454)))</f>
        <v/>
      </c>
    </row>
    <row r="455" spans="1:8" x14ac:dyDescent="0.3">
      <c r="A455" t="str">
        <f>IF(ESITI_QUESTIONARI!A455="","",TRIM(ESITI_QUESTIONARI!A455))</f>
        <v/>
      </c>
      <c r="B455" t="str">
        <f t="shared" si="8"/>
        <v/>
      </c>
      <c r="C455" t="str">
        <f>IF(ESITI_QUESTIONARI!C455="","",TRIM(ESITI_QUESTIONARI!C455))</f>
        <v/>
      </c>
      <c r="D455" t="str">
        <f>IFERROR(UPPER(TRIM(ESITI_QUESTIONARI!U455)),"")</f>
        <v/>
      </c>
      <c r="E455" t="str">
        <f>IFERROR(UPPER(TRIM(ESITI_QUESTIONARI!Y455)),"")</f>
        <v/>
      </c>
      <c r="F455" t="str">
        <f>IFERROR(UPPER(TRIM(ESITI_QUESTIONARI!AE455)),"")</f>
        <v/>
      </c>
      <c r="G455" t="str">
        <f>IFERROR(UPPER(TRIM(ESITI_QUESTIONARI!AI455)),"")</f>
        <v/>
      </c>
      <c r="H455" s="8" t="str">
        <f>IF(C455="","",IF(ISERROR(AVERAGE(ESITI_QUESTIONARI!N455:T455,ESITI_QUESTIONARI!V455:X455,ESITI_QUESTIONARI!Z455:AD455,ESITI_QUESTIONARI!AF455:AH455,ESITI_QUESTIONARI!AJ455:AL455,ESITI_QUESTIONARI!AN455,ESITI_QUESTIONARI!AQ455)),"NON RISPONDE",AVERAGE(ESITI_QUESTIONARI!N455:T455,ESITI_QUESTIONARI!V455:X455,ESITI_QUESTIONARI!Z455:AD455,ESITI_QUESTIONARI!AF455:AH455,ESITI_QUESTIONARI!AJ455:AL455,ESITI_QUESTIONARI!AN455,ESITI_QUESTIONARI!AQ455)))</f>
        <v/>
      </c>
    </row>
    <row r="456" spans="1:8" x14ac:dyDescent="0.3">
      <c r="A456" t="str">
        <f>IF(ESITI_QUESTIONARI!A456="","",TRIM(ESITI_QUESTIONARI!A456))</f>
        <v/>
      </c>
      <c r="B456" t="str">
        <f t="shared" si="8"/>
        <v/>
      </c>
      <c r="C456" t="str">
        <f>IF(ESITI_QUESTIONARI!C456="","",TRIM(ESITI_QUESTIONARI!C456))</f>
        <v/>
      </c>
      <c r="D456" t="str">
        <f>IFERROR(UPPER(TRIM(ESITI_QUESTIONARI!U456)),"")</f>
        <v/>
      </c>
      <c r="E456" t="str">
        <f>IFERROR(UPPER(TRIM(ESITI_QUESTIONARI!Y456)),"")</f>
        <v/>
      </c>
      <c r="F456" t="str">
        <f>IFERROR(UPPER(TRIM(ESITI_QUESTIONARI!AE456)),"")</f>
        <v/>
      </c>
      <c r="G456" t="str">
        <f>IFERROR(UPPER(TRIM(ESITI_QUESTIONARI!AI456)),"")</f>
        <v/>
      </c>
      <c r="H456" s="8" t="str">
        <f>IF(C456="","",IF(ISERROR(AVERAGE(ESITI_QUESTIONARI!N456:T456,ESITI_QUESTIONARI!V456:X456,ESITI_QUESTIONARI!Z456:AD456,ESITI_QUESTIONARI!AF456:AH456,ESITI_QUESTIONARI!AJ456:AL456,ESITI_QUESTIONARI!AN456,ESITI_QUESTIONARI!AQ456)),"NON RISPONDE",AVERAGE(ESITI_QUESTIONARI!N456:T456,ESITI_QUESTIONARI!V456:X456,ESITI_QUESTIONARI!Z456:AD456,ESITI_QUESTIONARI!AF456:AH456,ESITI_QUESTIONARI!AJ456:AL456,ESITI_QUESTIONARI!AN456,ESITI_QUESTIONARI!AQ456)))</f>
        <v/>
      </c>
    </row>
    <row r="457" spans="1:8" x14ac:dyDescent="0.3">
      <c r="A457" t="str">
        <f>IF(ESITI_QUESTIONARI!A457="","",TRIM(ESITI_QUESTIONARI!A457))</f>
        <v/>
      </c>
      <c r="B457" t="str">
        <f t="shared" si="8"/>
        <v/>
      </c>
      <c r="C457" t="str">
        <f>IF(ESITI_QUESTIONARI!C457="","",TRIM(ESITI_QUESTIONARI!C457))</f>
        <v/>
      </c>
      <c r="D457" t="str">
        <f>IFERROR(UPPER(TRIM(ESITI_QUESTIONARI!U457)),"")</f>
        <v/>
      </c>
      <c r="E457" t="str">
        <f>IFERROR(UPPER(TRIM(ESITI_QUESTIONARI!Y457)),"")</f>
        <v/>
      </c>
      <c r="F457" t="str">
        <f>IFERROR(UPPER(TRIM(ESITI_QUESTIONARI!AE457)),"")</f>
        <v/>
      </c>
      <c r="G457" t="str">
        <f>IFERROR(UPPER(TRIM(ESITI_QUESTIONARI!AI457)),"")</f>
        <v/>
      </c>
      <c r="H457" s="8" t="str">
        <f>IF(C457="","",IF(ISERROR(AVERAGE(ESITI_QUESTIONARI!N457:T457,ESITI_QUESTIONARI!V457:X457,ESITI_QUESTIONARI!Z457:AD457,ESITI_QUESTIONARI!AF457:AH457,ESITI_QUESTIONARI!AJ457:AL457,ESITI_QUESTIONARI!AN457,ESITI_QUESTIONARI!AQ457)),"NON RISPONDE",AVERAGE(ESITI_QUESTIONARI!N457:T457,ESITI_QUESTIONARI!V457:X457,ESITI_QUESTIONARI!Z457:AD457,ESITI_QUESTIONARI!AF457:AH457,ESITI_QUESTIONARI!AJ457:AL457,ESITI_QUESTIONARI!AN457,ESITI_QUESTIONARI!AQ457)))</f>
        <v/>
      </c>
    </row>
    <row r="458" spans="1:8" x14ac:dyDescent="0.3">
      <c r="A458" t="str">
        <f>IF(ESITI_QUESTIONARI!A458="","",TRIM(ESITI_QUESTIONARI!A458))</f>
        <v/>
      </c>
      <c r="B458" t="str">
        <f t="shared" si="8"/>
        <v/>
      </c>
      <c r="C458" t="str">
        <f>IF(ESITI_QUESTIONARI!C458="","",TRIM(ESITI_QUESTIONARI!C458))</f>
        <v/>
      </c>
      <c r="D458" t="str">
        <f>IFERROR(UPPER(TRIM(ESITI_QUESTIONARI!U458)),"")</f>
        <v/>
      </c>
      <c r="E458" t="str">
        <f>IFERROR(UPPER(TRIM(ESITI_QUESTIONARI!Y458)),"")</f>
        <v/>
      </c>
      <c r="F458" t="str">
        <f>IFERROR(UPPER(TRIM(ESITI_QUESTIONARI!AE458)),"")</f>
        <v/>
      </c>
      <c r="G458" t="str">
        <f>IFERROR(UPPER(TRIM(ESITI_QUESTIONARI!AI458)),"")</f>
        <v/>
      </c>
      <c r="H458" s="8" t="str">
        <f>IF(C458="","",IF(ISERROR(AVERAGE(ESITI_QUESTIONARI!N458:T458,ESITI_QUESTIONARI!V458:X458,ESITI_QUESTIONARI!Z458:AD458,ESITI_QUESTIONARI!AF458:AH458,ESITI_QUESTIONARI!AJ458:AL458,ESITI_QUESTIONARI!AN458,ESITI_QUESTIONARI!AQ458)),"NON RISPONDE",AVERAGE(ESITI_QUESTIONARI!N458:T458,ESITI_QUESTIONARI!V458:X458,ESITI_QUESTIONARI!Z458:AD458,ESITI_QUESTIONARI!AF458:AH458,ESITI_QUESTIONARI!AJ458:AL458,ESITI_QUESTIONARI!AN458,ESITI_QUESTIONARI!AQ458)))</f>
        <v/>
      </c>
    </row>
    <row r="459" spans="1:8" x14ac:dyDescent="0.3">
      <c r="A459" t="str">
        <f>IF(ESITI_QUESTIONARI!A459="","",TRIM(ESITI_QUESTIONARI!A459))</f>
        <v/>
      </c>
      <c r="B459" t="str">
        <f t="shared" si="8"/>
        <v/>
      </c>
      <c r="C459" t="str">
        <f>IF(ESITI_QUESTIONARI!C459="","",TRIM(ESITI_QUESTIONARI!C459))</f>
        <v/>
      </c>
      <c r="D459" t="str">
        <f>IFERROR(UPPER(TRIM(ESITI_QUESTIONARI!U459)),"")</f>
        <v/>
      </c>
      <c r="E459" t="str">
        <f>IFERROR(UPPER(TRIM(ESITI_QUESTIONARI!Y459)),"")</f>
        <v/>
      </c>
      <c r="F459" t="str">
        <f>IFERROR(UPPER(TRIM(ESITI_QUESTIONARI!AE459)),"")</f>
        <v/>
      </c>
      <c r="G459" t="str">
        <f>IFERROR(UPPER(TRIM(ESITI_QUESTIONARI!AI459)),"")</f>
        <v/>
      </c>
      <c r="H459" s="8" t="str">
        <f>IF(C459="","",IF(ISERROR(AVERAGE(ESITI_QUESTIONARI!N459:T459,ESITI_QUESTIONARI!V459:X459,ESITI_QUESTIONARI!Z459:AD459,ESITI_QUESTIONARI!AF459:AH459,ESITI_QUESTIONARI!AJ459:AL459,ESITI_QUESTIONARI!AN459,ESITI_QUESTIONARI!AQ459)),"NON RISPONDE",AVERAGE(ESITI_QUESTIONARI!N459:T459,ESITI_QUESTIONARI!V459:X459,ESITI_QUESTIONARI!Z459:AD459,ESITI_QUESTIONARI!AF459:AH459,ESITI_QUESTIONARI!AJ459:AL459,ESITI_QUESTIONARI!AN459,ESITI_QUESTIONARI!AQ459)))</f>
        <v/>
      </c>
    </row>
    <row r="460" spans="1:8" x14ac:dyDescent="0.3">
      <c r="A460" t="str">
        <f>IF(ESITI_QUESTIONARI!A460="","",TRIM(ESITI_QUESTIONARI!A460))</f>
        <v/>
      </c>
      <c r="B460" t="str">
        <f t="shared" si="8"/>
        <v/>
      </c>
      <c r="C460" t="str">
        <f>IF(ESITI_QUESTIONARI!C460="","",TRIM(ESITI_QUESTIONARI!C460))</f>
        <v/>
      </c>
      <c r="D460" t="str">
        <f>IFERROR(UPPER(TRIM(ESITI_QUESTIONARI!U460)),"")</f>
        <v/>
      </c>
      <c r="E460" t="str">
        <f>IFERROR(UPPER(TRIM(ESITI_QUESTIONARI!Y460)),"")</f>
        <v/>
      </c>
      <c r="F460" t="str">
        <f>IFERROR(UPPER(TRIM(ESITI_QUESTIONARI!AE460)),"")</f>
        <v/>
      </c>
      <c r="G460" t="str">
        <f>IFERROR(UPPER(TRIM(ESITI_QUESTIONARI!AI460)),"")</f>
        <v/>
      </c>
      <c r="H460" s="8" t="str">
        <f>IF(C460="","",IF(ISERROR(AVERAGE(ESITI_QUESTIONARI!N460:T460,ESITI_QUESTIONARI!V460:X460,ESITI_QUESTIONARI!Z460:AD460,ESITI_QUESTIONARI!AF460:AH460,ESITI_QUESTIONARI!AJ460:AL460,ESITI_QUESTIONARI!AN460,ESITI_QUESTIONARI!AQ460)),"NON RISPONDE",AVERAGE(ESITI_QUESTIONARI!N460:T460,ESITI_QUESTIONARI!V460:X460,ESITI_QUESTIONARI!Z460:AD460,ESITI_QUESTIONARI!AF460:AH460,ESITI_QUESTIONARI!AJ460:AL460,ESITI_QUESTIONARI!AN460,ESITI_QUESTIONARI!AQ460)))</f>
        <v/>
      </c>
    </row>
    <row r="461" spans="1:8" x14ac:dyDescent="0.3">
      <c r="A461" t="str">
        <f>IF(ESITI_QUESTIONARI!A461="","",TRIM(ESITI_QUESTIONARI!A461))</f>
        <v/>
      </c>
      <c r="B461" t="str">
        <f t="shared" si="8"/>
        <v/>
      </c>
      <c r="C461" t="str">
        <f>IF(ESITI_QUESTIONARI!C461="","",TRIM(ESITI_QUESTIONARI!C461))</f>
        <v/>
      </c>
      <c r="D461" t="str">
        <f>IFERROR(UPPER(TRIM(ESITI_QUESTIONARI!U461)),"")</f>
        <v/>
      </c>
      <c r="E461" t="str">
        <f>IFERROR(UPPER(TRIM(ESITI_QUESTIONARI!Y461)),"")</f>
        <v/>
      </c>
      <c r="F461" t="str">
        <f>IFERROR(UPPER(TRIM(ESITI_QUESTIONARI!AE461)),"")</f>
        <v/>
      </c>
      <c r="G461" t="str">
        <f>IFERROR(UPPER(TRIM(ESITI_QUESTIONARI!AI461)),"")</f>
        <v/>
      </c>
      <c r="H461" s="8" t="str">
        <f>IF(C461="","",IF(ISERROR(AVERAGE(ESITI_QUESTIONARI!N461:T461,ESITI_QUESTIONARI!V461:X461,ESITI_QUESTIONARI!Z461:AD461,ESITI_QUESTIONARI!AF461:AH461,ESITI_QUESTIONARI!AJ461:AL461,ESITI_QUESTIONARI!AN461,ESITI_QUESTIONARI!AQ461)),"NON RISPONDE",AVERAGE(ESITI_QUESTIONARI!N461:T461,ESITI_QUESTIONARI!V461:X461,ESITI_QUESTIONARI!Z461:AD461,ESITI_QUESTIONARI!AF461:AH461,ESITI_QUESTIONARI!AJ461:AL461,ESITI_QUESTIONARI!AN461,ESITI_QUESTIONARI!AQ461)))</f>
        <v/>
      </c>
    </row>
    <row r="462" spans="1:8" x14ac:dyDescent="0.3">
      <c r="A462" t="str">
        <f>IF(ESITI_QUESTIONARI!A462="","",TRIM(ESITI_QUESTIONARI!A462))</f>
        <v/>
      </c>
      <c r="B462" t="str">
        <f t="shared" si="8"/>
        <v/>
      </c>
      <c r="C462" t="str">
        <f>IF(ESITI_QUESTIONARI!C462="","",TRIM(ESITI_QUESTIONARI!C462))</f>
        <v/>
      </c>
      <c r="D462" t="str">
        <f>IFERROR(UPPER(TRIM(ESITI_QUESTIONARI!U462)),"")</f>
        <v/>
      </c>
      <c r="E462" t="str">
        <f>IFERROR(UPPER(TRIM(ESITI_QUESTIONARI!Y462)),"")</f>
        <v/>
      </c>
      <c r="F462" t="str">
        <f>IFERROR(UPPER(TRIM(ESITI_QUESTIONARI!AE462)),"")</f>
        <v/>
      </c>
      <c r="G462" t="str">
        <f>IFERROR(UPPER(TRIM(ESITI_QUESTIONARI!AI462)),"")</f>
        <v/>
      </c>
      <c r="H462" s="8" t="str">
        <f>IF(C462="","",IF(ISERROR(AVERAGE(ESITI_QUESTIONARI!N462:T462,ESITI_QUESTIONARI!V462:X462,ESITI_QUESTIONARI!Z462:AD462,ESITI_QUESTIONARI!AF462:AH462,ESITI_QUESTIONARI!AJ462:AL462,ESITI_QUESTIONARI!AN462,ESITI_QUESTIONARI!AQ462)),"NON RISPONDE",AVERAGE(ESITI_QUESTIONARI!N462:T462,ESITI_QUESTIONARI!V462:X462,ESITI_QUESTIONARI!Z462:AD462,ESITI_QUESTIONARI!AF462:AH462,ESITI_QUESTIONARI!AJ462:AL462,ESITI_QUESTIONARI!AN462,ESITI_QUESTIONARI!AQ462)))</f>
        <v/>
      </c>
    </row>
    <row r="463" spans="1:8" x14ac:dyDescent="0.3">
      <c r="A463" t="str">
        <f>IF(ESITI_QUESTIONARI!A463="","",TRIM(ESITI_QUESTIONARI!A463))</f>
        <v/>
      </c>
      <c r="B463" t="str">
        <f t="shared" si="8"/>
        <v/>
      </c>
      <c r="C463" t="str">
        <f>IF(ESITI_QUESTIONARI!C463="","",TRIM(ESITI_QUESTIONARI!C463))</f>
        <v/>
      </c>
      <c r="D463" t="str">
        <f>IFERROR(UPPER(TRIM(ESITI_QUESTIONARI!U463)),"")</f>
        <v/>
      </c>
      <c r="E463" t="str">
        <f>IFERROR(UPPER(TRIM(ESITI_QUESTIONARI!Y463)),"")</f>
        <v/>
      </c>
      <c r="F463" t="str">
        <f>IFERROR(UPPER(TRIM(ESITI_QUESTIONARI!AE463)),"")</f>
        <v/>
      </c>
      <c r="G463" t="str">
        <f>IFERROR(UPPER(TRIM(ESITI_QUESTIONARI!AI463)),"")</f>
        <v/>
      </c>
      <c r="H463" s="8" t="str">
        <f>IF(C463="","",IF(ISERROR(AVERAGE(ESITI_QUESTIONARI!N463:T463,ESITI_QUESTIONARI!V463:X463,ESITI_QUESTIONARI!Z463:AD463,ESITI_QUESTIONARI!AF463:AH463,ESITI_QUESTIONARI!AJ463:AL463,ESITI_QUESTIONARI!AN463,ESITI_QUESTIONARI!AQ463)),"NON RISPONDE",AVERAGE(ESITI_QUESTIONARI!N463:T463,ESITI_QUESTIONARI!V463:X463,ESITI_QUESTIONARI!Z463:AD463,ESITI_QUESTIONARI!AF463:AH463,ESITI_QUESTIONARI!AJ463:AL463,ESITI_QUESTIONARI!AN463,ESITI_QUESTIONARI!AQ463)))</f>
        <v/>
      </c>
    </row>
    <row r="464" spans="1:8" x14ac:dyDescent="0.3">
      <c r="A464" t="str">
        <f>IF(ESITI_QUESTIONARI!A464="","",TRIM(ESITI_QUESTIONARI!A464))</f>
        <v/>
      </c>
      <c r="B464" t="str">
        <f t="shared" si="8"/>
        <v/>
      </c>
      <c r="C464" t="str">
        <f>IF(ESITI_QUESTIONARI!C464="","",TRIM(ESITI_QUESTIONARI!C464))</f>
        <v/>
      </c>
      <c r="D464" t="str">
        <f>IFERROR(UPPER(TRIM(ESITI_QUESTIONARI!U464)),"")</f>
        <v/>
      </c>
      <c r="E464" t="str">
        <f>IFERROR(UPPER(TRIM(ESITI_QUESTIONARI!Y464)),"")</f>
        <v/>
      </c>
      <c r="F464" t="str">
        <f>IFERROR(UPPER(TRIM(ESITI_QUESTIONARI!AE464)),"")</f>
        <v/>
      </c>
      <c r="G464" t="str">
        <f>IFERROR(UPPER(TRIM(ESITI_QUESTIONARI!AI464)),"")</f>
        <v/>
      </c>
      <c r="H464" s="8" t="str">
        <f>IF(C464="","",IF(ISERROR(AVERAGE(ESITI_QUESTIONARI!N464:T464,ESITI_QUESTIONARI!V464:X464,ESITI_QUESTIONARI!Z464:AD464,ESITI_QUESTIONARI!AF464:AH464,ESITI_QUESTIONARI!AJ464:AL464,ESITI_QUESTIONARI!AN464,ESITI_QUESTIONARI!AQ464)),"NON RISPONDE",AVERAGE(ESITI_QUESTIONARI!N464:T464,ESITI_QUESTIONARI!V464:X464,ESITI_QUESTIONARI!Z464:AD464,ESITI_QUESTIONARI!AF464:AH464,ESITI_QUESTIONARI!AJ464:AL464,ESITI_QUESTIONARI!AN464,ESITI_QUESTIONARI!AQ464)))</f>
        <v/>
      </c>
    </row>
    <row r="465" spans="1:8" x14ac:dyDescent="0.3">
      <c r="A465" t="str">
        <f>IF(ESITI_QUESTIONARI!A465="","",TRIM(ESITI_QUESTIONARI!A465))</f>
        <v/>
      </c>
      <c r="B465" t="str">
        <f t="shared" si="8"/>
        <v/>
      </c>
      <c r="C465" t="str">
        <f>IF(ESITI_QUESTIONARI!C465="","",TRIM(ESITI_QUESTIONARI!C465))</f>
        <v/>
      </c>
      <c r="D465" t="str">
        <f>IFERROR(UPPER(TRIM(ESITI_QUESTIONARI!U465)),"")</f>
        <v/>
      </c>
      <c r="E465" t="str">
        <f>IFERROR(UPPER(TRIM(ESITI_QUESTIONARI!Y465)),"")</f>
        <v/>
      </c>
      <c r="F465" t="str">
        <f>IFERROR(UPPER(TRIM(ESITI_QUESTIONARI!AE465)),"")</f>
        <v/>
      </c>
      <c r="G465" t="str">
        <f>IFERROR(UPPER(TRIM(ESITI_QUESTIONARI!AI465)),"")</f>
        <v/>
      </c>
      <c r="H465" s="8" t="str">
        <f>IF(C465="","",IF(ISERROR(AVERAGE(ESITI_QUESTIONARI!N465:T465,ESITI_QUESTIONARI!V465:X465,ESITI_QUESTIONARI!Z465:AD465,ESITI_QUESTIONARI!AF465:AH465,ESITI_QUESTIONARI!AJ465:AL465,ESITI_QUESTIONARI!AN465,ESITI_QUESTIONARI!AQ465)),"NON RISPONDE",AVERAGE(ESITI_QUESTIONARI!N465:T465,ESITI_QUESTIONARI!V465:X465,ESITI_QUESTIONARI!Z465:AD465,ESITI_QUESTIONARI!AF465:AH465,ESITI_QUESTIONARI!AJ465:AL465,ESITI_QUESTIONARI!AN465,ESITI_QUESTIONARI!AQ465)))</f>
        <v/>
      </c>
    </row>
    <row r="466" spans="1:8" x14ac:dyDescent="0.3">
      <c r="A466" t="str">
        <f>IF(ESITI_QUESTIONARI!A466="","",TRIM(ESITI_QUESTIONARI!A466))</f>
        <v/>
      </c>
      <c r="B466" t="str">
        <f t="shared" si="8"/>
        <v/>
      </c>
      <c r="C466" t="str">
        <f>IF(ESITI_QUESTIONARI!C466="","",TRIM(ESITI_QUESTIONARI!C466))</f>
        <v/>
      </c>
      <c r="D466" t="str">
        <f>IFERROR(UPPER(TRIM(ESITI_QUESTIONARI!U466)),"")</f>
        <v/>
      </c>
      <c r="E466" t="str">
        <f>IFERROR(UPPER(TRIM(ESITI_QUESTIONARI!Y466)),"")</f>
        <v/>
      </c>
      <c r="F466" t="str">
        <f>IFERROR(UPPER(TRIM(ESITI_QUESTIONARI!AE466)),"")</f>
        <v/>
      </c>
      <c r="G466" t="str">
        <f>IFERROR(UPPER(TRIM(ESITI_QUESTIONARI!AI466)),"")</f>
        <v/>
      </c>
      <c r="H466" s="8" t="str">
        <f>IF(C466="","",IF(ISERROR(AVERAGE(ESITI_QUESTIONARI!N466:T466,ESITI_QUESTIONARI!V466:X466,ESITI_QUESTIONARI!Z466:AD466,ESITI_QUESTIONARI!AF466:AH466,ESITI_QUESTIONARI!AJ466:AL466,ESITI_QUESTIONARI!AN466,ESITI_QUESTIONARI!AQ466)),"NON RISPONDE",AVERAGE(ESITI_QUESTIONARI!N466:T466,ESITI_QUESTIONARI!V466:X466,ESITI_QUESTIONARI!Z466:AD466,ESITI_QUESTIONARI!AF466:AH466,ESITI_QUESTIONARI!AJ466:AL466,ESITI_QUESTIONARI!AN466,ESITI_QUESTIONARI!AQ466)))</f>
        <v/>
      </c>
    </row>
    <row r="467" spans="1:8" x14ac:dyDescent="0.3">
      <c r="A467" t="str">
        <f>IF(ESITI_QUESTIONARI!A467="","",TRIM(ESITI_QUESTIONARI!A467))</f>
        <v/>
      </c>
      <c r="B467" t="str">
        <f t="shared" si="8"/>
        <v/>
      </c>
      <c r="C467" t="str">
        <f>IF(ESITI_QUESTIONARI!C467="","",TRIM(ESITI_QUESTIONARI!C467))</f>
        <v/>
      </c>
      <c r="D467" t="str">
        <f>IFERROR(UPPER(TRIM(ESITI_QUESTIONARI!U467)),"")</f>
        <v/>
      </c>
      <c r="E467" t="str">
        <f>IFERROR(UPPER(TRIM(ESITI_QUESTIONARI!Y467)),"")</f>
        <v/>
      </c>
      <c r="F467" t="str">
        <f>IFERROR(UPPER(TRIM(ESITI_QUESTIONARI!AE467)),"")</f>
        <v/>
      </c>
      <c r="G467" t="str">
        <f>IFERROR(UPPER(TRIM(ESITI_QUESTIONARI!AI467)),"")</f>
        <v/>
      </c>
      <c r="H467" s="8" t="str">
        <f>IF(C467="","",IF(ISERROR(AVERAGE(ESITI_QUESTIONARI!N467:T467,ESITI_QUESTIONARI!V467:X467,ESITI_QUESTIONARI!Z467:AD467,ESITI_QUESTIONARI!AF467:AH467,ESITI_QUESTIONARI!AJ467:AL467,ESITI_QUESTIONARI!AN467,ESITI_QUESTIONARI!AQ467)),"NON RISPONDE",AVERAGE(ESITI_QUESTIONARI!N467:T467,ESITI_QUESTIONARI!V467:X467,ESITI_QUESTIONARI!Z467:AD467,ESITI_QUESTIONARI!AF467:AH467,ESITI_QUESTIONARI!AJ467:AL467,ESITI_QUESTIONARI!AN467,ESITI_QUESTIONARI!AQ467)))</f>
        <v/>
      </c>
    </row>
    <row r="468" spans="1:8" x14ac:dyDescent="0.3">
      <c r="A468" t="str">
        <f>IF(ESITI_QUESTIONARI!A468="","",TRIM(ESITI_QUESTIONARI!A468))</f>
        <v/>
      </c>
      <c r="B468" t="str">
        <f t="shared" si="8"/>
        <v/>
      </c>
      <c r="C468" t="str">
        <f>IF(ESITI_QUESTIONARI!C468="","",TRIM(ESITI_QUESTIONARI!C468))</f>
        <v/>
      </c>
      <c r="D468" t="str">
        <f>IFERROR(UPPER(TRIM(ESITI_QUESTIONARI!U468)),"")</f>
        <v/>
      </c>
      <c r="E468" t="str">
        <f>IFERROR(UPPER(TRIM(ESITI_QUESTIONARI!Y468)),"")</f>
        <v/>
      </c>
      <c r="F468" t="str">
        <f>IFERROR(UPPER(TRIM(ESITI_QUESTIONARI!AE468)),"")</f>
        <v/>
      </c>
      <c r="G468" t="str">
        <f>IFERROR(UPPER(TRIM(ESITI_QUESTIONARI!AI468)),"")</f>
        <v/>
      </c>
      <c r="H468" s="8" t="str">
        <f>IF(C468="","",IF(ISERROR(AVERAGE(ESITI_QUESTIONARI!N468:T468,ESITI_QUESTIONARI!V468:X468,ESITI_QUESTIONARI!Z468:AD468,ESITI_QUESTIONARI!AF468:AH468,ESITI_QUESTIONARI!AJ468:AL468,ESITI_QUESTIONARI!AN468,ESITI_QUESTIONARI!AQ468)),"NON RISPONDE",AVERAGE(ESITI_QUESTIONARI!N468:T468,ESITI_QUESTIONARI!V468:X468,ESITI_QUESTIONARI!Z468:AD468,ESITI_QUESTIONARI!AF468:AH468,ESITI_QUESTIONARI!AJ468:AL468,ESITI_QUESTIONARI!AN468,ESITI_QUESTIONARI!AQ468)))</f>
        <v/>
      </c>
    </row>
    <row r="469" spans="1:8" x14ac:dyDescent="0.3">
      <c r="A469" t="str">
        <f>IF(ESITI_QUESTIONARI!A469="","",TRIM(ESITI_QUESTIONARI!A469))</f>
        <v/>
      </c>
      <c r="B469" t="str">
        <f t="shared" si="8"/>
        <v/>
      </c>
      <c r="C469" t="str">
        <f>IF(ESITI_QUESTIONARI!C469="","",TRIM(ESITI_QUESTIONARI!C469))</f>
        <v/>
      </c>
      <c r="D469" t="str">
        <f>IFERROR(UPPER(TRIM(ESITI_QUESTIONARI!U469)),"")</f>
        <v/>
      </c>
      <c r="E469" t="str">
        <f>IFERROR(UPPER(TRIM(ESITI_QUESTIONARI!Y469)),"")</f>
        <v/>
      </c>
      <c r="F469" t="str">
        <f>IFERROR(UPPER(TRIM(ESITI_QUESTIONARI!AE469)),"")</f>
        <v/>
      </c>
      <c r="G469" t="str">
        <f>IFERROR(UPPER(TRIM(ESITI_QUESTIONARI!AI469)),"")</f>
        <v/>
      </c>
      <c r="H469" s="8" t="str">
        <f>IF(C469="","",IF(ISERROR(AVERAGE(ESITI_QUESTIONARI!N469:T469,ESITI_QUESTIONARI!V469:X469,ESITI_QUESTIONARI!Z469:AD469,ESITI_QUESTIONARI!AF469:AH469,ESITI_QUESTIONARI!AJ469:AL469,ESITI_QUESTIONARI!AN469,ESITI_QUESTIONARI!AQ469)),"NON RISPONDE",AVERAGE(ESITI_QUESTIONARI!N469:T469,ESITI_QUESTIONARI!V469:X469,ESITI_QUESTIONARI!Z469:AD469,ESITI_QUESTIONARI!AF469:AH469,ESITI_QUESTIONARI!AJ469:AL469,ESITI_QUESTIONARI!AN469,ESITI_QUESTIONARI!AQ469)))</f>
        <v/>
      </c>
    </row>
    <row r="470" spans="1:8" x14ac:dyDescent="0.3">
      <c r="A470" t="str">
        <f>IF(ESITI_QUESTIONARI!A470="","",TRIM(ESITI_QUESTIONARI!A470))</f>
        <v/>
      </c>
      <c r="B470" t="str">
        <f t="shared" si="8"/>
        <v/>
      </c>
      <c r="C470" t="str">
        <f>IF(ESITI_QUESTIONARI!C470="","",TRIM(ESITI_QUESTIONARI!C470))</f>
        <v/>
      </c>
      <c r="D470" t="str">
        <f>IFERROR(UPPER(TRIM(ESITI_QUESTIONARI!U470)),"")</f>
        <v/>
      </c>
      <c r="E470" t="str">
        <f>IFERROR(UPPER(TRIM(ESITI_QUESTIONARI!Y470)),"")</f>
        <v/>
      </c>
      <c r="F470" t="str">
        <f>IFERROR(UPPER(TRIM(ESITI_QUESTIONARI!AE470)),"")</f>
        <v/>
      </c>
      <c r="G470" t="str">
        <f>IFERROR(UPPER(TRIM(ESITI_QUESTIONARI!AI470)),"")</f>
        <v/>
      </c>
      <c r="H470" s="8" t="str">
        <f>IF(C470="","",IF(ISERROR(AVERAGE(ESITI_QUESTIONARI!N470:T470,ESITI_QUESTIONARI!V470:X470,ESITI_QUESTIONARI!Z470:AD470,ESITI_QUESTIONARI!AF470:AH470,ESITI_QUESTIONARI!AJ470:AL470,ESITI_QUESTIONARI!AN470,ESITI_QUESTIONARI!AQ470)),"NON RISPONDE",AVERAGE(ESITI_QUESTIONARI!N470:T470,ESITI_QUESTIONARI!V470:X470,ESITI_QUESTIONARI!Z470:AD470,ESITI_QUESTIONARI!AF470:AH470,ESITI_QUESTIONARI!AJ470:AL470,ESITI_QUESTIONARI!AN470,ESITI_QUESTIONARI!AQ470)))</f>
        <v/>
      </c>
    </row>
    <row r="471" spans="1:8" x14ac:dyDescent="0.3">
      <c r="A471" t="str">
        <f>IF(ESITI_QUESTIONARI!A471="","",TRIM(ESITI_QUESTIONARI!A471))</f>
        <v/>
      </c>
      <c r="B471" t="str">
        <f t="shared" si="8"/>
        <v/>
      </c>
      <c r="C471" t="str">
        <f>IF(ESITI_QUESTIONARI!C471="","",TRIM(ESITI_QUESTIONARI!C471))</f>
        <v/>
      </c>
      <c r="D471" t="str">
        <f>IFERROR(UPPER(TRIM(ESITI_QUESTIONARI!U471)),"")</f>
        <v/>
      </c>
      <c r="E471" t="str">
        <f>IFERROR(UPPER(TRIM(ESITI_QUESTIONARI!Y471)),"")</f>
        <v/>
      </c>
      <c r="F471" t="str">
        <f>IFERROR(UPPER(TRIM(ESITI_QUESTIONARI!AE471)),"")</f>
        <v/>
      </c>
      <c r="G471" t="str">
        <f>IFERROR(UPPER(TRIM(ESITI_QUESTIONARI!AI471)),"")</f>
        <v/>
      </c>
      <c r="H471" s="8" t="str">
        <f>IF(C471="","",IF(ISERROR(AVERAGE(ESITI_QUESTIONARI!N471:T471,ESITI_QUESTIONARI!V471:X471,ESITI_QUESTIONARI!Z471:AD471,ESITI_QUESTIONARI!AF471:AH471,ESITI_QUESTIONARI!AJ471:AL471,ESITI_QUESTIONARI!AN471,ESITI_QUESTIONARI!AQ471)),"NON RISPONDE",AVERAGE(ESITI_QUESTIONARI!N471:T471,ESITI_QUESTIONARI!V471:X471,ESITI_QUESTIONARI!Z471:AD471,ESITI_QUESTIONARI!AF471:AH471,ESITI_QUESTIONARI!AJ471:AL471,ESITI_QUESTIONARI!AN471,ESITI_QUESTIONARI!AQ471)))</f>
        <v/>
      </c>
    </row>
    <row r="472" spans="1:8" x14ac:dyDescent="0.3">
      <c r="A472" t="str">
        <f>IF(ESITI_QUESTIONARI!A472="","",TRIM(ESITI_QUESTIONARI!A472))</f>
        <v/>
      </c>
      <c r="B472" t="str">
        <f t="shared" si="8"/>
        <v/>
      </c>
      <c r="C472" t="str">
        <f>IF(ESITI_QUESTIONARI!C472="","",TRIM(ESITI_QUESTIONARI!C472))</f>
        <v/>
      </c>
      <c r="D472" t="str">
        <f>IFERROR(UPPER(TRIM(ESITI_QUESTIONARI!U472)),"")</f>
        <v/>
      </c>
      <c r="E472" t="str">
        <f>IFERROR(UPPER(TRIM(ESITI_QUESTIONARI!Y472)),"")</f>
        <v/>
      </c>
      <c r="F472" t="str">
        <f>IFERROR(UPPER(TRIM(ESITI_QUESTIONARI!AE472)),"")</f>
        <v/>
      </c>
      <c r="G472" t="str">
        <f>IFERROR(UPPER(TRIM(ESITI_QUESTIONARI!AI472)),"")</f>
        <v/>
      </c>
      <c r="H472" s="8" t="str">
        <f>IF(C472="","",IF(ISERROR(AVERAGE(ESITI_QUESTIONARI!N472:T472,ESITI_QUESTIONARI!V472:X472,ESITI_QUESTIONARI!Z472:AD472,ESITI_QUESTIONARI!AF472:AH472,ESITI_QUESTIONARI!AJ472:AL472,ESITI_QUESTIONARI!AN472,ESITI_QUESTIONARI!AQ472)),"NON RISPONDE",AVERAGE(ESITI_QUESTIONARI!N472:T472,ESITI_QUESTIONARI!V472:X472,ESITI_QUESTIONARI!Z472:AD472,ESITI_QUESTIONARI!AF472:AH472,ESITI_QUESTIONARI!AJ472:AL472,ESITI_QUESTIONARI!AN472,ESITI_QUESTIONARI!AQ472)))</f>
        <v/>
      </c>
    </row>
    <row r="473" spans="1:8" x14ac:dyDescent="0.3">
      <c r="A473" t="str">
        <f>IF(ESITI_QUESTIONARI!A473="","",TRIM(ESITI_QUESTIONARI!A473))</f>
        <v/>
      </c>
      <c r="B473" t="str">
        <f t="shared" si="8"/>
        <v/>
      </c>
      <c r="C473" t="str">
        <f>IF(ESITI_QUESTIONARI!C473="","",TRIM(ESITI_QUESTIONARI!C473))</f>
        <v/>
      </c>
      <c r="D473" t="str">
        <f>IFERROR(UPPER(TRIM(ESITI_QUESTIONARI!U473)),"")</f>
        <v/>
      </c>
      <c r="E473" t="str">
        <f>IFERROR(UPPER(TRIM(ESITI_QUESTIONARI!Y473)),"")</f>
        <v/>
      </c>
      <c r="F473" t="str">
        <f>IFERROR(UPPER(TRIM(ESITI_QUESTIONARI!AE473)),"")</f>
        <v/>
      </c>
      <c r="G473" t="str">
        <f>IFERROR(UPPER(TRIM(ESITI_QUESTIONARI!AI473)),"")</f>
        <v/>
      </c>
      <c r="H473" s="8" t="str">
        <f>IF(C473="","",IF(ISERROR(AVERAGE(ESITI_QUESTIONARI!N473:T473,ESITI_QUESTIONARI!V473:X473,ESITI_QUESTIONARI!Z473:AD473,ESITI_QUESTIONARI!AF473:AH473,ESITI_QUESTIONARI!AJ473:AL473,ESITI_QUESTIONARI!AN473,ESITI_QUESTIONARI!AQ473)),"NON RISPONDE",AVERAGE(ESITI_QUESTIONARI!N473:T473,ESITI_QUESTIONARI!V473:X473,ESITI_QUESTIONARI!Z473:AD473,ESITI_QUESTIONARI!AF473:AH473,ESITI_QUESTIONARI!AJ473:AL473,ESITI_QUESTIONARI!AN473,ESITI_QUESTIONARI!AQ473)))</f>
        <v/>
      </c>
    </row>
    <row r="474" spans="1:8" x14ac:dyDescent="0.3">
      <c r="A474" t="str">
        <f>IF(ESITI_QUESTIONARI!A474="","",TRIM(ESITI_QUESTIONARI!A474))</f>
        <v/>
      </c>
      <c r="B474" t="str">
        <f t="shared" si="8"/>
        <v/>
      </c>
      <c r="C474" t="str">
        <f>IF(ESITI_QUESTIONARI!C474="","",TRIM(ESITI_QUESTIONARI!C474))</f>
        <v/>
      </c>
      <c r="D474" t="str">
        <f>IFERROR(UPPER(TRIM(ESITI_QUESTIONARI!U474)),"")</f>
        <v/>
      </c>
      <c r="E474" t="str">
        <f>IFERROR(UPPER(TRIM(ESITI_QUESTIONARI!Y474)),"")</f>
        <v/>
      </c>
      <c r="F474" t="str">
        <f>IFERROR(UPPER(TRIM(ESITI_QUESTIONARI!AE474)),"")</f>
        <v/>
      </c>
      <c r="G474" t="str">
        <f>IFERROR(UPPER(TRIM(ESITI_QUESTIONARI!AI474)),"")</f>
        <v/>
      </c>
      <c r="H474" s="8" t="str">
        <f>IF(C474="","",IF(ISERROR(AVERAGE(ESITI_QUESTIONARI!N474:T474,ESITI_QUESTIONARI!V474:X474,ESITI_QUESTIONARI!Z474:AD474,ESITI_QUESTIONARI!AF474:AH474,ESITI_QUESTIONARI!AJ474:AL474,ESITI_QUESTIONARI!AN474,ESITI_QUESTIONARI!AQ474)),"NON RISPONDE",AVERAGE(ESITI_QUESTIONARI!N474:T474,ESITI_QUESTIONARI!V474:X474,ESITI_QUESTIONARI!Z474:AD474,ESITI_QUESTIONARI!AF474:AH474,ESITI_QUESTIONARI!AJ474:AL474,ESITI_QUESTIONARI!AN474,ESITI_QUESTIONARI!AQ474)))</f>
        <v/>
      </c>
    </row>
    <row r="475" spans="1:8" x14ac:dyDescent="0.3">
      <c r="A475" t="str">
        <f>IF(ESITI_QUESTIONARI!A475="","",TRIM(ESITI_QUESTIONARI!A475))</f>
        <v/>
      </c>
      <c r="B475" t="str">
        <f t="shared" si="8"/>
        <v/>
      </c>
      <c r="C475" t="str">
        <f>IF(ESITI_QUESTIONARI!C475="","",TRIM(ESITI_QUESTIONARI!C475))</f>
        <v/>
      </c>
      <c r="D475" t="str">
        <f>IFERROR(UPPER(TRIM(ESITI_QUESTIONARI!U475)),"")</f>
        <v/>
      </c>
      <c r="E475" t="str">
        <f>IFERROR(UPPER(TRIM(ESITI_QUESTIONARI!Y475)),"")</f>
        <v/>
      </c>
      <c r="F475" t="str">
        <f>IFERROR(UPPER(TRIM(ESITI_QUESTIONARI!AE475)),"")</f>
        <v/>
      </c>
      <c r="G475" t="str">
        <f>IFERROR(UPPER(TRIM(ESITI_QUESTIONARI!AI475)),"")</f>
        <v/>
      </c>
      <c r="H475" s="8" t="str">
        <f>IF(C475="","",IF(ISERROR(AVERAGE(ESITI_QUESTIONARI!N475:T475,ESITI_QUESTIONARI!V475:X475,ESITI_QUESTIONARI!Z475:AD475,ESITI_QUESTIONARI!AF475:AH475,ESITI_QUESTIONARI!AJ475:AL475,ESITI_QUESTIONARI!AN475,ESITI_QUESTIONARI!AQ475)),"NON RISPONDE",AVERAGE(ESITI_QUESTIONARI!N475:T475,ESITI_QUESTIONARI!V475:X475,ESITI_QUESTIONARI!Z475:AD475,ESITI_QUESTIONARI!AF475:AH475,ESITI_QUESTIONARI!AJ475:AL475,ESITI_QUESTIONARI!AN475,ESITI_QUESTIONARI!AQ475)))</f>
        <v/>
      </c>
    </row>
    <row r="476" spans="1:8" x14ac:dyDescent="0.3">
      <c r="A476" t="str">
        <f>IF(ESITI_QUESTIONARI!A476="","",TRIM(ESITI_QUESTIONARI!A476))</f>
        <v/>
      </c>
      <c r="B476" t="str">
        <f t="shared" si="8"/>
        <v/>
      </c>
      <c r="C476" t="str">
        <f>IF(ESITI_QUESTIONARI!C476="","",TRIM(ESITI_QUESTIONARI!C476))</f>
        <v/>
      </c>
      <c r="D476" t="str">
        <f>IFERROR(UPPER(TRIM(ESITI_QUESTIONARI!U476)),"")</f>
        <v/>
      </c>
      <c r="E476" t="str">
        <f>IFERROR(UPPER(TRIM(ESITI_QUESTIONARI!Y476)),"")</f>
        <v/>
      </c>
      <c r="F476" t="str">
        <f>IFERROR(UPPER(TRIM(ESITI_QUESTIONARI!AE476)),"")</f>
        <v/>
      </c>
      <c r="G476" t="str">
        <f>IFERROR(UPPER(TRIM(ESITI_QUESTIONARI!AI476)),"")</f>
        <v/>
      </c>
      <c r="H476" s="8" t="str">
        <f>IF(C476="","",IF(ISERROR(AVERAGE(ESITI_QUESTIONARI!N476:T476,ESITI_QUESTIONARI!V476:X476,ESITI_QUESTIONARI!Z476:AD476,ESITI_QUESTIONARI!AF476:AH476,ESITI_QUESTIONARI!AJ476:AL476,ESITI_QUESTIONARI!AN476,ESITI_QUESTIONARI!AQ476)),"NON RISPONDE",AVERAGE(ESITI_QUESTIONARI!N476:T476,ESITI_QUESTIONARI!V476:X476,ESITI_QUESTIONARI!Z476:AD476,ESITI_QUESTIONARI!AF476:AH476,ESITI_QUESTIONARI!AJ476:AL476,ESITI_QUESTIONARI!AN476,ESITI_QUESTIONARI!AQ476)))</f>
        <v/>
      </c>
    </row>
    <row r="477" spans="1:8" x14ac:dyDescent="0.3">
      <c r="A477" t="str">
        <f>IF(ESITI_QUESTIONARI!A477="","",TRIM(ESITI_QUESTIONARI!A477))</f>
        <v/>
      </c>
      <c r="B477" t="str">
        <f t="shared" si="8"/>
        <v/>
      </c>
      <c r="C477" t="str">
        <f>IF(ESITI_QUESTIONARI!C477="","",TRIM(ESITI_QUESTIONARI!C477))</f>
        <v/>
      </c>
      <c r="D477" t="str">
        <f>IFERROR(UPPER(TRIM(ESITI_QUESTIONARI!U477)),"")</f>
        <v/>
      </c>
      <c r="E477" t="str">
        <f>IFERROR(UPPER(TRIM(ESITI_QUESTIONARI!Y477)),"")</f>
        <v/>
      </c>
      <c r="F477" t="str">
        <f>IFERROR(UPPER(TRIM(ESITI_QUESTIONARI!AE477)),"")</f>
        <v/>
      </c>
      <c r="G477" t="str">
        <f>IFERROR(UPPER(TRIM(ESITI_QUESTIONARI!AI477)),"")</f>
        <v/>
      </c>
      <c r="H477" s="8" t="str">
        <f>IF(C477="","",IF(ISERROR(AVERAGE(ESITI_QUESTIONARI!N477:T477,ESITI_QUESTIONARI!V477:X477,ESITI_QUESTIONARI!Z477:AD477,ESITI_QUESTIONARI!AF477:AH477,ESITI_QUESTIONARI!AJ477:AL477,ESITI_QUESTIONARI!AN477,ESITI_QUESTIONARI!AQ477)),"NON RISPONDE",AVERAGE(ESITI_QUESTIONARI!N477:T477,ESITI_QUESTIONARI!V477:X477,ESITI_QUESTIONARI!Z477:AD477,ESITI_QUESTIONARI!AF477:AH477,ESITI_QUESTIONARI!AJ477:AL477,ESITI_QUESTIONARI!AN477,ESITI_QUESTIONARI!AQ477)))</f>
        <v/>
      </c>
    </row>
    <row r="478" spans="1:8" x14ac:dyDescent="0.3">
      <c r="A478" t="str">
        <f>IF(ESITI_QUESTIONARI!A478="","",TRIM(ESITI_QUESTIONARI!A478))</f>
        <v/>
      </c>
      <c r="B478" t="str">
        <f t="shared" si="8"/>
        <v/>
      </c>
      <c r="C478" t="str">
        <f>IF(ESITI_QUESTIONARI!C478="","",TRIM(ESITI_QUESTIONARI!C478))</f>
        <v/>
      </c>
      <c r="D478" t="str">
        <f>IFERROR(UPPER(TRIM(ESITI_QUESTIONARI!U478)),"")</f>
        <v/>
      </c>
      <c r="E478" t="str">
        <f>IFERROR(UPPER(TRIM(ESITI_QUESTIONARI!Y478)),"")</f>
        <v/>
      </c>
      <c r="F478" t="str">
        <f>IFERROR(UPPER(TRIM(ESITI_QUESTIONARI!AE478)),"")</f>
        <v/>
      </c>
      <c r="G478" t="str">
        <f>IFERROR(UPPER(TRIM(ESITI_QUESTIONARI!AI478)),"")</f>
        <v/>
      </c>
      <c r="H478" s="8" t="str">
        <f>IF(C478="","",IF(ISERROR(AVERAGE(ESITI_QUESTIONARI!N478:T478,ESITI_QUESTIONARI!V478:X478,ESITI_QUESTIONARI!Z478:AD478,ESITI_QUESTIONARI!AF478:AH478,ESITI_QUESTIONARI!AJ478:AL478,ESITI_QUESTIONARI!AN478,ESITI_QUESTIONARI!AQ478)),"NON RISPONDE",AVERAGE(ESITI_QUESTIONARI!N478:T478,ESITI_QUESTIONARI!V478:X478,ESITI_QUESTIONARI!Z478:AD478,ESITI_QUESTIONARI!AF478:AH478,ESITI_QUESTIONARI!AJ478:AL478,ESITI_QUESTIONARI!AN478,ESITI_QUESTIONARI!AQ478)))</f>
        <v/>
      </c>
    </row>
    <row r="479" spans="1:8" x14ac:dyDescent="0.3">
      <c r="A479" t="str">
        <f>IF(ESITI_QUESTIONARI!A479="","",TRIM(ESITI_QUESTIONARI!A479))</f>
        <v/>
      </c>
      <c r="B479" t="str">
        <f t="shared" si="8"/>
        <v/>
      </c>
      <c r="C479" t="str">
        <f>IF(ESITI_QUESTIONARI!C479="","",TRIM(ESITI_QUESTIONARI!C479))</f>
        <v/>
      </c>
      <c r="D479" t="str">
        <f>IFERROR(UPPER(TRIM(ESITI_QUESTIONARI!U479)),"")</f>
        <v/>
      </c>
      <c r="E479" t="str">
        <f>IFERROR(UPPER(TRIM(ESITI_QUESTIONARI!Y479)),"")</f>
        <v/>
      </c>
      <c r="F479" t="str">
        <f>IFERROR(UPPER(TRIM(ESITI_QUESTIONARI!AE479)),"")</f>
        <v/>
      </c>
      <c r="G479" t="str">
        <f>IFERROR(UPPER(TRIM(ESITI_QUESTIONARI!AI479)),"")</f>
        <v/>
      </c>
      <c r="H479" s="8" t="str">
        <f>IF(C479="","",IF(ISERROR(AVERAGE(ESITI_QUESTIONARI!N479:T479,ESITI_QUESTIONARI!V479:X479,ESITI_QUESTIONARI!Z479:AD479,ESITI_QUESTIONARI!AF479:AH479,ESITI_QUESTIONARI!AJ479:AL479,ESITI_QUESTIONARI!AN479,ESITI_QUESTIONARI!AQ479)),"NON RISPONDE",AVERAGE(ESITI_QUESTIONARI!N479:T479,ESITI_QUESTIONARI!V479:X479,ESITI_QUESTIONARI!Z479:AD479,ESITI_QUESTIONARI!AF479:AH479,ESITI_QUESTIONARI!AJ479:AL479,ESITI_QUESTIONARI!AN479,ESITI_QUESTIONARI!AQ479)))</f>
        <v/>
      </c>
    </row>
    <row r="480" spans="1:8" x14ac:dyDescent="0.3">
      <c r="A480" t="str">
        <f>IF(ESITI_QUESTIONARI!A480="","",TRIM(ESITI_QUESTIONARI!A480))</f>
        <v/>
      </c>
      <c r="B480" t="str">
        <f t="shared" si="8"/>
        <v/>
      </c>
      <c r="C480" t="str">
        <f>IF(ESITI_QUESTIONARI!C480="","",TRIM(ESITI_QUESTIONARI!C480))</f>
        <v/>
      </c>
      <c r="D480" t="str">
        <f>IFERROR(UPPER(TRIM(ESITI_QUESTIONARI!U480)),"")</f>
        <v/>
      </c>
      <c r="E480" t="str">
        <f>IFERROR(UPPER(TRIM(ESITI_QUESTIONARI!Y480)),"")</f>
        <v/>
      </c>
      <c r="F480" t="str">
        <f>IFERROR(UPPER(TRIM(ESITI_QUESTIONARI!AE480)),"")</f>
        <v/>
      </c>
      <c r="G480" t="str">
        <f>IFERROR(UPPER(TRIM(ESITI_QUESTIONARI!AI480)),"")</f>
        <v/>
      </c>
      <c r="H480" s="8" t="str">
        <f>IF(C480="","",IF(ISERROR(AVERAGE(ESITI_QUESTIONARI!N480:T480,ESITI_QUESTIONARI!V480:X480,ESITI_QUESTIONARI!Z480:AD480,ESITI_QUESTIONARI!AF480:AH480,ESITI_QUESTIONARI!AJ480:AL480,ESITI_QUESTIONARI!AN480,ESITI_QUESTIONARI!AQ480)),"NON RISPONDE",AVERAGE(ESITI_QUESTIONARI!N480:T480,ESITI_QUESTIONARI!V480:X480,ESITI_QUESTIONARI!Z480:AD480,ESITI_QUESTIONARI!AF480:AH480,ESITI_QUESTIONARI!AJ480:AL480,ESITI_QUESTIONARI!AN480,ESITI_QUESTIONARI!AQ480)))</f>
        <v/>
      </c>
    </row>
    <row r="481" spans="1:8" x14ac:dyDescent="0.3">
      <c r="A481" t="str">
        <f>IF(ESITI_QUESTIONARI!A481="","",TRIM(ESITI_QUESTIONARI!A481))</f>
        <v/>
      </c>
      <c r="B481" t="str">
        <f t="shared" si="8"/>
        <v/>
      </c>
      <c r="C481" t="str">
        <f>IF(ESITI_QUESTIONARI!C481="","",TRIM(ESITI_QUESTIONARI!C481))</f>
        <v/>
      </c>
      <c r="D481" t="str">
        <f>IFERROR(UPPER(TRIM(ESITI_QUESTIONARI!U481)),"")</f>
        <v/>
      </c>
      <c r="E481" t="str">
        <f>IFERROR(UPPER(TRIM(ESITI_QUESTIONARI!Y481)),"")</f>
        <v/>
      </c>
      <c r="F481" t="str">
        <f>IFERROR(UPPER(TRIM(ESITI_QUESTIONARI!AE481)),"")</f>
        <v/>
      </c>
      <c r="G481" t="str">
        <f>IFERROR(UPPER(TRIM(ESITI_QUESTIONARI!AI481)),"")</f>
        <v/>
      </c>
      <c r="H481" s="8" t="str">
        <f>IF(C481="","",IF(ISERROR(AVERAGE(ESITI_QUESTIONARI!N481:T481,ESITI_QUESTIONARI!V481:X481,ESITI_QUESTIONARI!Z481:AD481,ESITI_QUESTIONARI!AF481:AH481,ESITI_QUESTIONARI!AJ481:AL481,ESITI_QUESTIONARI!AN481,ESITI_QUESTIONARI!AQ481)),"NON RISPONDE",AVERAGE(ESITI_QUESTIONARI!N481:T481,ESITI_QUESTIONARI!V481:X481,ESITI_QUESTIONARI!Z481:AD481,ESITI_QUESTIONARI!AF481:AH481,ESITI_QUESTIONARI!AJ481:AL481,ESITI_QUESTIONARI!AN481,ESITI_QUESTIONARI!AQ481)))</f>
        <v/>
      </c>
    </row>
    <row r="482" spans="1:8" x14ac:dyDescent="0.3">
      <c r="A482" t="str">
        <f>IF(ESITI_QUESTIONARI!A482="","",TRIM(ESITI_QUESTIONARI!A482))</f>
        <v/>
      </c>
      <c r="B482" t="str">
        <f t="shared" si="8"/>
        <v/>
      </c>
      <c r="C482" t="str">
        <f>IF(ESITI_QUESTIONARI!C482="","",TRIM(ESITI_QUESTIONARI!C482))</f>
        <v/>
      </c>
      <c r="D482" t="str">
        <f>IFERROR(UPPER(TRIM(ESITI_QUESTIONARI!U482)),"")</f>
        <v/>
      </c>
      <c r="E482" t="str">
        <f>IFERROR(UPPER(TRIM(ESITI_QUESTIONARI!Y482)),"")</f>
        <v/>
      </c>
      <c r="F482" t="str">
        <f>IFERROR(UPPER(TRIM(ESITI_QUESTIONARI!AE482)),"")</f>
        <v/>
      </c>
      <c r="G482" t="str">
        <f>IFERROR(UPPER(TRIM(ESITI_QUESTIONARI!AI482)),"")</f>
        <v/>
      </c>
      <c r="H482" s="8" t="str">
        <f>IF(C482="","",IF(ISERROR(AVERAGE(ESITI_QUESTIONARI!N482:T482,ESITI_QUESTIONARI!V482:X482,ESITI_QUESTIONARI!Z482:AD482,ESITI_QUESTIONARI!AF482:AH482,ESITI_QUESTIONARI!AJ482:AL482,ESITI_QUESTIONARI!AN482,ESITI_QUESTIONARI!AQ482)),"NON RISPONDE",AVERAGE(ESITI_QUESTIONARI!N482:T482,ESITI_QUESTIONARI!V482:X482,ESITI_QUESTIONARI!Z482:AD482,ESITI_QUESTIONARI!AF482:AH482,ESITI_QUESTIONARI!AJ482:AL482,ESITI_QUESTIONARI!AN482,ESITI_QUESTIONARI!AQ482)))</f>
        <v/>
      </c>
    </row>
    <row r="483" spans="1:8" x14ac:dyDescent="0.3">
      <c r="A483" t="str">
        <f>IF(ESITI_QUESTIONARI!A483="","",TRIM(ESITI_QUESTIONARI!A483))</f>
        <v/>
      </c>
      <c r="B483" t="str">
        <f t="shared" si="8"/>
        <v/>
      </c>
      <c r="C483" t="str">
        <f>IF(ESITI_QUESTIONARI!C483="","",TRIM(ESITI_QUESTIONARI!C483))</f>
        <v/>
      </c>
      <c r="D483" t="str">
        <f>IFERROR(UPPER(TRIM(ESITI_QUESTIONARI!U483)),"")</f>
        <v/>
      </c>
      <c r="E483" t="str">
        <f>IFERROR(UPPER(TRIM(ESITI_QUESTIONARI!Y483)),"")</f>
        <v/>
      </c>
      <c r="F483" t="str">
        <f>IFERROR(UPPER(TRIM(ESITI_QUESTIONARI!AE483)),"")</f>
        <v/>
      </c>
      <c r="G483" t="str">
        <f>IFERROR(UPPER(TRIM(ESITI_QUESTIONARI!AI483)),"")</f>
        <v/>
      </c>
      <c r="H483" s="8" t="str">
        <f>IF(C483="","",IF(ISERROR(AVERAGE(ESITI_QUESTIONARI!N483:T483,ESITI_QUESTIONARI!V483:X483,ESITI_QUESTIONARI!Z483:AD483,ESITI_QUESTIONARI!AF483:AH483,ESITI_QUESTIONARI!AJ483:AL483,ESITI_QUESTIONARI!AN483,ESITI_QUESTIONARI!AQ483)),"NON RISPONDE",AVERAGE(ESITI_QUESTIONARI!N483:T483,ESITI_QUESTIONARI!V483:X483,ESITI_QUESTIONARI!Z483:AD483,ESITI_QUESTIONARI!AF483:AH483,ESITI_QUESTIONARI!AJ483:AL483,ESITI_QUESTIONARI!AN483,ESITI_QUESTIONARI!AQ483)))</f>
        <v/>
      </c>
    </row>
    <row r="484" spans="1:8" x14ac:dyDescent="0.3">
      <c r="A484" t="str">
        <f>IF(ESITI_QUESTIONARI!A484="","",TRIM(ESITI_QUESTIONARI!A484))</f>
        <v/>
      </c>
      <c r="B484" t="str">
        <f t="shared" si="8"/>
        <v/>
      </c>
      <c r="C484" t="str">
        <f>IF(ESITI_QUESTIONARI!C484="","",TRIM(ESITI_QUESTIONARI!C484))</f>
        <v/>
      </c>
      <c r="D484" t="str">
        <f>IFERROR(UPPER(TRIM(ESITI_QUESTIONARI!U484)),"")</f>
        <v/>
      </c>
      <c r="E484" t="str">
        <f>IFERROR(UPPER(TRIM(ESITI_QUESTIONARI!Y484)),"")</f>
        <v/>
      </c>
      <c r="F484" t="str">
        <f>IFERROR(UPPER(TRIM(ESITI_QUESTIONARI!AE484)),"")</f>
        <v/>
      </c>
      <c r="G484" t="str">
        <f>IFERROR(UPPER(TRIM(ESITI_QUESTIONARI!AI484)),"")</f>
        <v/>
      </c>
      <c r="H484" s="8" t="str">
        <f>IF(C484="","",IF(ISERROR(AVERAGE(ESITI_QUESTIONARI!N484:T484,ESITI_QUESTIONARI!V484:X484,ESITI_QUESTIONARI!Z484:AD484,ESITI_QUESTIONARI!AF484:AH484,ESITI_QUESTIONARI!AJ484:AL484,ESITI_QUESTIONARI!AN484,ESITI_QUESTIONARI!AQ484)),"NON RISPONDE",AVERAGE(ESITI_QUESTIONARI!N484:T484,ESITI_QUESTIONARI!V484:X484,ESITI_QUESTIONARI!Z484:AD484,ESITI_QUESTIONARI!AF484:AH484,ESITI_QUESTIONARI!AJ484:AL484,ESITI_QUESTIONARI!AN484,ESITI_QUESTIONARI!AQ484)))</f>
        <v/>
      </c>
    </row>
    <row r="485" spans="1:8" x14ac:dyDescent="0.3">
      <c r="A485" t="str">
        <f>IF(ESITI_QUESTIONARI!A485="","",TRIM(ESITI_QUESTIONARI!A485))</f>
        <v/>
      </c>
      <c r="B485" t="str">
        <f t="shared" si="8"/>
        <v/>
      </c>
      <c r="C485" t="str">
        <f>IF(ESITI_QUESTIONARI!C485="","",TRIM(ESITI_QUESTIONARI!C485))</f>
        <v/>
      </c>
      <c r="D485" t="str">
        <f>IFERROR(UPPER(TRIM(ESITI_QUESTIONARI!U485)),"")</f>
        <v/>
      </c>
      <c r="E485" t="str">
        <f>IFERROR(UPPER(TRIM(ESITI_QUESTIONARI!Y485)),"")</f>
        <v/>
      </c>
      <c r="F485" t="str">
        <f>IFERROR(UPPER(TRIM(ESITI_QUESTIONARI!AE485)),"")</f>
        <v/>
      </c>
      <c r="G485" t="str">
        <f>IFERROR(UPPER(TRIM(ESITI_QUESTIONARI!AI485)),"")</f>
        <v/>
      </c>
      <c r="H485" s="8" t="str">
        <f>IF(C485="","",IF(ISERROR(AVERAGE(ESITI_QUESTIONARI!N485:T485,ESITI_QUESTIONARI!V485:X485,ESITI_QUESTIONARI!Z485:AD485,ESITI_QUESTIONARI!AF485:AH485,ESITI_QUESTIONARI!AJ485:AL485,ESITI_QUESTIONARI!AN485,ESITI_QUESTIONARI!AQ485)),"NON RISPONDE",AVERAGE(ESITI_QUESTIONARI!N485:T485,ESITI_QUESTIONARI!V485:X485,ESITI_QUESTIONARI!Z485:AD485,ESITI_QUESTIONARI!AF485:AH485,ESITI_QUESTIONARI!AJ485:AL485,ESITI_QUESTIONARI!AN485,ESITI_QUESTIONARI!AQ485)))</f>
        <v/>
      </c>
    </row>
    <row r="486" spans="1:8" x14ac:dyDescent="0.3">
      <c r="A486" t="str">
        <f>IF(ESITI_QUESTIONARI!A486="","",TRIM(ESITI_QUESTIONARI!A486))</f>
        <v/>
      </c>
      <c r="B486" t="str">
        <f t="shared" si="8"/>
        <v/>
      </c>
      <c r="C486" t="str">
        <f>IF(ESITI_QUESTIONARI!C486="","",TRIM(ESITI_QUESTIONARI!C486))</f>
        <v/>
      </c>
      <c r="D486" t="str">
        <f>IFERROR(UPPER(TRIM(ESITI_QUESTIONARI!U486)),"")</f>
        <v/>
      </c>
      <c r="E486" t="str">
        <f>IFERROR(UPPER(TRIM(ESITI_QUESTIONARI!Y486)),"")</f>
        <v/>
      </c>
      <c r="F486" t="str">
        <f>IFERROR(UPPER(TRIM(ESITI_QUESTIONARI!AE486)),"")</f>
        <v/>
      </c>
      <c r="G486" t="str">
        <f>IFERROR(UPPER(TRIM(ESITI_QUESTIONARI!AI486)),"")</f>
        <v/>
      </c>
      <c r="H486" s="8" t="str">
        <f>IF(C486="","",IF(ISERROR(AVERAGE(ESITI_QUESTIONARI!N486:T486,ESITI_QUESTIONARI!V486:X486,ESITI_QUESTIONARI!Z486:AD486,ESITI_QUESTIONARI!AF486:AH486,ESITI_QUESTIONARI!AJ486:AL486,ESITI_QUESTIONARI!AN486,ESITI_QUESTIONARI!AQ486)),"NON RISPONDE",AVERAGE(ESITI_QUESTIONARI!N486:T486,ESITI_QUESTIONARI!V486:X486,ESITI_QUESTIONARI!Z486:AD486,ESITI_QUESTIONARI!AF486:AH486,ESITI_QUESTIONARI!AJ486:AL486,ESITI_QUESTIONARI!AN486,ESITI_QUESTIONARI!AQ486)))</f>
        <v/>
      </c>
    </row>
    <row r="487" spans="1:8" x14ac:dyDescent="0.3">
      <c r="A487" t="str">
        <f>IF(ESITI_QUESTIONARI!A487="","",TRIM(ESITI_QUESTIONARI!A487))</f>
        <v/>
      </c>
      <c r="B487" t="str">
        <f t="shared" si="8"/>
        <v/>
      </c>
      <c r="C487" t="str">
        <f>IF(ESITI_QUESTIONARI!C487="","",TRIM(ESITI_QUESTIONARI!C487))</f>
        <v/>
      </c>
      <c r="D487" t="str">
        <f>IFERROR(UPPER(TRIM(ESITI_QUESTIONARI!U487)),"")</f>
        <v/>
      </c>
      <c r="E487" t="str">
        <f>IFERROR(UPPER(TRIM(ESITI_QUESTIONARI!Y487)),"")</f>
        <v/>
      </c>
      <c r="F487" t="str">
        <f>IFERROR(UPPER(TRIM(ESITI_QUESTIONARI!AE487)),"")</f>
        <v/>
      </c>
      <c r="G487" t="str">
        <f>IFERROR(UPPER(TRIM(ESITI_QUESTIONARI!AI487)),"")</f>
        <v/>
      </c>
      <c r="H487" s="8" t="str">
        <f>IF(C487="","",IF(ISERROR(AVERAGE(ESITI_QUESTIONARI!N487:T487,ESITI_QUESTIONARI!V487:X487,ESITI_QUESTIONARI!Z487:AD487,ESITI_QUESTIONARI!AF487:AH487,ESITI_QUESTIONARI!AJ487:AL487,ESITI_QUESTIONARI!AN487,ESITI_QUESTIONARI!AQ487)),"NON RISPONDE",AVERAGE(ESITI_QUESTIONARI!N487:T487,ESITI_QUESTIONARI!V487:X487,ESITI_QUESTIONARI!Z487:AD487,ESITI_QUESTIONARI!AF487:AH487,ESITI_QUESTIONARI!AJ487:AL487,ESITI_QUESTIONARI!AN487,ESITI_QUESTIONARI!AQ487)))</f>
        <v/>
      </c>
    </row>
    <row r="488" spans="1:8" x14ac:dyDescent="0.3">
      <c r="A488" t="str">
        <f>IF(ESITI_QUESTIONARI!A488="","",TRIM(ESITI_QUESTIONARI!A488))</f>
        <v/>
      </c>
      <c r="B488" t="str">
        <f t="shared" si="8"/>
        <v/>
      </c>
      <c r="C488" t="str">
        <f>IF(ESITI_QUESTIONARI!C488="","",TRIM(ESITI_QUESTIONARI!C488))</f>
        <v/>
      </c>
      <c r="D488" t="str">
        <f>IFERROR(UPPER(TRIM(ESITI_QUESTIONARI!U488)),"")</f>
        <v/>
      </c>
      <c r="E488" t="str">
        <f>IFERROR(UPPER(TRIM(ESITI_QUESTIONARI!Y488)),"")</f>
        <v/>
      </c>
      <c r="F488" t="str">
        <f>IFERROR(UPPER(TRIM(ESITI_QUESTIONARI!AE488)),"")</f>
        <v/>
      </c>
      <c r="G488" t="str">
        <f>IFERROR(UPPER(TRIM(ESITI_QUESTIONARI!AI488)),"")</f>
        <v/>
      </c>
      <c r="H488" s="8" t="str">
        <f>IF(C488="","",IF(ISERROR(AVERAGE(ESITI_QUESTIONARI!N488:T488,ESITI_QUESTIONARI!V488:X488,ESITI_QUESTIONARI!Z488:AD488,ESITI_QUESTIONARI!AF488:AH488,ESITI_QUESTIONARI!AJ488:AL488,ESITI_QUESTIONARI!AN488,ESITI_QUESTIONARI!AQ488)),"NON RISPONDE",AVERAGE(ESITI_QUESTIONARI!N488:T488,ESITI_QUESTIONARI!V488:X488,ESITI_QUESTIONARI!Z488:AD488,ESITI_QUESTIONARI!AF488:AH488,ESITI_QUESTIONARI!AJ488:AL488,ESITI_QUESTIONARI!AN488,ESITI_QUESTIONARI!AQ488)))</f>
        <v/>
      </c>
    </row>
    <row r="489" spans="1:8" x14ac:dyDescent="0.3">
      <c r="A489" t="str">
        <f>IF(ESITI_QUESTIONARI!A489="","",TRIM(ESITI_QUESTIONARI!A489))</f>
        <v/>
      </c>
      <c r="B489" t="str">
        <f t="shared" si="8"/>
        <v/>
      </c>
      <c r="C489" t="str">
        <f>IF(ESITI_QUESTIONARI!C489="","",TRIM(ESITI_QUESTIONARI!C489))</f>
        <v/>
      </c>
      <c r="D489" t="str">
        <f>IFERROR(UPPER(TRIM(ESITI_QUESTIONARI!U489)),"")</f>
        <v/>
      </c>
      <c r="E489" t="str">
        <f>IFERROR(UPPER(TRIM(ESITI_QUESTIONARI!Y489)),"")</f>
        <v/>
      </c>
      <c r="F489" t="str">
        <f>IFERROR(UPPER(TRIM(ESITI_QUESTIONARI!AE489)),"")</f>
        <v/>
      </c>
      <c r="G489" t="str">
        <f>IFERROR(UPPER(TRIM(ESITI_QUESTIONARI!AI489)),"")</f>
        <v/>
      </c>
      <c r="H489" s="8" t="str">
        <f>IF(C489="","",IF(ISERROR(AVERAGE(ESITI_QUESTIONARI!N489:T489,ESITI_QUESTIONARI!V489:X489,ESITI_QUESTIONARI!Z489:AD489,ESITI_QUESTIONARI!AF489:AH489,ESITI_QUESTIONARI!AJ489:AL489,ESITI_QUESTIONARI!AN489,ESITI_QUESTIONARI!AQ489)),"NON RISPONDE",AVERAGE(ESITI_QUESTIONARI!N489:T489,ESITI_QUESTIONARI!V489:X489,ESITI_QUESTIONARI!Z489:AD489,ESITI_QUESTIONARI!AF489:AH489,ESITI_QUESTIONARI!AJ489:AL489,ESITI_QUESTIONARI!AN489,ESITI_QUESTIONARI!AQ489)))</f>
        <v/>
      </c>
    </row>
    <row r="490" spans="1:8" x14ac:dyDescent="0.3">
      <c r="A490" t="str">
        <f>IF(ESITI_QUESTIONARI!A490="","",TRIM(ESITI_QUESTIONARI!A490))</f>
        <v/>
      </c>
      <c r="B490" t="str">
        <f t="shared" si="8"/>
        <v/>
      </c>
      <c r="C490" t="str">
        <f>IF(ESITI_QUESTIONARI!C490="","",TRIM(ESITI_QUESTIONARI!C490))</f>
        <v/>
      </c>
      <c r="D490" t="str">
        <f>IFERROR(UPPER(TRIM(ESITI_QUESTIONARI!U490)),"")</f>
        <v/>
      </c>
      <c r="E490" t="str">
        <f>IFERROR(UPPER(TRIM(ESITI_QUESTIONARI!Y490)),"")</f>
        <v/>
      </c>
      <c r="F490" t="str">
        <f>IFERROR(UPPER(TRIM(ESITI_QUESTIONARI!AE490)),"")</f>
        <v/>
      </c>
      <c r="G490" t="str">
        <f>IFERROR(UPPER(TRIM(ESITI_QUESTIONARI!AI490)),"")</f>
        <v/>
      </c>
      <c r="H490" s="8" t="str">
        <f>IF(C490="","",IF(ISERROR(AVERAGE(ESITI_QUESTIONARI!N490:T490,ESITI_QUESTIONARI!V490:X490,ESITI_QUESTIONARI!Z490:AD490,ESITI_QUESTIONARI!AF490:AH490,ESITI_QUESTIONARI!AJ490:AL490,ESITI_QUESTIONARI!AN490,ESITI_QUESTIONARI!AQ490)),"NON RISPONDE",AVERAGE(ESITI_QUESTIONARI!N490:T490,ESITI_QUESTIONARI!V490:X490,ESITI_QUESTIONARI!Z490:AD490,ESITI_QUESTIONARI!AF490:AH490,ESITI_QUESTIONARI!AJ490:AL490,ESITI_QUESTIONARI!AN490,ESITI_QUESTIONARI!AQ490)))</f>
        <v/>
      </c>
    </row>
    <row r="491" spans="1:8" x14ac:dyDescent="0.3">
      <c r="A491" t="str">
        <f>IF(ESITI_QUESTIONARI!A491="","",TRIM(ESITI_QUESTIONARI!A491))</f>
        <v/>
      </c>
      <c r="B491" t="str">
        <f t="shared" si="8"/>
        <v/>
      </c>
      <c r="C491" t="str">
        <f>IF(ESITI_QUESTIONARI!C491="","",TRIM(ESITI_QUESTIONARI!C491))</f>
        <v/>
      </c>
      <c r="D491" t="str">
        <f>IFERROR(UPPER(TRIM(ESITI_QUESTIONARI!U491)),"")</f>
        <v/>
      </c>
      <c r="E491" t="str">
        <f>IFERROR(UPPER(TRIM(ESITI_QUESTIONARI!Y491)),"")</f>
        <v/>
      </c>
      <c r="F491" t="str">
        <f>IFERROR(UPPER(TRIM(ESITI_QUESTIONARI!AE491)),"")</f>
        <v/>
      </c>
      <c r="G491" t="str">
        <f>IFERROR(UPPER(TRIM(ESITI_QUESTIONARI!AI491)),"")</f>
        <v/>
      </c>
      <c r="H491" s="8" t="str">
        <f>IF(C491="","",IF(ISERROR(AVERAGE(ESITI_QUESTIONARI!N491:T491,ESITI_QUESTIONARI!V491:X491,ESITI_QUESTIONARI!Z491:AD491,ESITI_QUESTIONARI!AF491:AH491,ESITI_QUESTIONARI!AJ491:AL491,ESITI_QUESTIONARI!AN491,ESITI_QUESTIONARI!AQ491)),"NON RISPONDE",AVERAGE(ESITI_QUESTIONARI!N491:T491,ESITI_QUESTIONARI!V491:X491,ESITI_QUESTIONARI!Z491:AD491,ESITI_QUESTIONARI!AF491:AH491,ESITI_QUESTIONARI!AJ491:AL491,ESITI_QUESTIONARI!AN491,ESITI_QUESTIONARI!AQ491)))</f>
        <v/>
      </c>
    </row>
    <row r="492" spans="1:8" x14ac:dyDescent="0.3">
      <c r="A492" t="str">
        <f>IF(ESITI_QUESTIONARI!A492="","",TRIM(ESITI_QUESTIONARI!A492))</f>
        <v/>
      </c>
      <c r="B492" t="str">
        <f t="shared" si="8"/>
        <v/>
      </c>
      <c r="C492" t="str">
        <f>IF(ESITI_QUESTIONARI!C492="","",TRIM(ESITI_QUESTIONARI!C492))</f>
        <v/>
      </c>
      <c r="D492" t="str">
        <f>IFERROR(UPPER(TRIM(ESITI_QUESTIONARI!U492)),"")</f>
        <v/>
      </c>
      <c r="E492" t="str">
        <f>IFERROR(UPPER(TRIM(ESITI_QUESTIONARI!Y492)),"")</f>
        <v/>
      </c>
      <c r="F492" t="str">
        <f>IFERROR(UPPER(TRIM(ESITI_QUESTIONARI!AE492)),"")</f>
        <v/>
      </c>
      <c r="G492" t="str">
        <f>IFERROR(UPPER(TRIM(ESITI_QUESTIONARI!AI492)),"")</f>
        <v/>
      </c>
      <c r="H492" s="8" t="str">
        <f>IF(C492="","",IF(ISERROR(AVERAGE(ESITI_QUESTIONARI!N492:T492,ESITI_QUESTIONARI!V492:X492,ESITI_QUESTIONARI!Z492:AD492,ESITI_QUESTIONARI!AF492:AH492,ESITI_QUESTIONARI!AJ492:AL492,ESITI_QUESTIONARI!AN492,ESITI_QUESTIONARI!AQ492)),"NON RISPONDE",AVERAGE(ESITI_QUESTIONARI!N492:T492,ESITI_QUESTIONARI!V492:X492,ESITI_QUESTIONARI!Z492:AD492,ESITI_QUESTIONARI!AF492:AH492,ESITI_QUESTIONARI!AJ492:AL492,ESITI_QUESTIONARI!AN492,ESITI_QUESTIONARI!AQ492)))</f>
        <v/>
      </c>
    </row>
    <row r="493" spans="1:8" x14ac:dyDescent="0.3">
      <c r="A493" t="str">
        <f>IF(ESITI_QUESTIONARI!A493="","",TRIM(ESITI_QUESTIONARI!A493))</f>
        <v/>
      </c>
      <c r="B493" t="str">
        <f t="shared" si="8"/>
        <v/>
      </c>
      <c r="C493" t="str">
        <f>IF(ESITI_QUESTIONARI!C493="","",TRIM(ESITI_QUESTIONARI!C493))</f>
        <v/>
      </c>
      <c r="D493" t="str">
        <f>IFERROR(UPPER(TRIM(ESITI_QUESTIONARI!U493)),"")</f>
        <v/>
      </c>
      <c r="E493" t="str">
        <f>IFERROR(UPPER(TRIM(ESITI_QUESTIONARI!Y493)),"")</f>
        <v/>
      </c>
      <c r="F493" t="str">
        <f>IFERROR(UPPER(TRIM(ESITI_QUESTIONARI!AE493)),"")</f>
        <v/>
      </c>
      <c r="G493" t="str">
        <f>IFERROR(UPPER(TRIM(ESITI_QUESTIONARI!AI493)),"")</f>
        <v/>
      </c>
      <c r="H493" s="8" t="str">
        <f>IF(C493="","",IF(ISERROR(AVERAGE(ESITI_QUESTIONARI!N493:T493,ESITI_QUESTIONARI!V493:X493,ESITI_QUESTIONARI!Z493:AD493,ESITI_QUESTIONARI!AF493:AH493,ESITI_QUESTIONARI!AJ493:AL493,ESITI_QUESTIONARI!AN493,ESITI_QUESTIONARI!AQ493)),"NON RISPONDE",AVERAGE(ESITI_QUESTIONARI!N493:T493,ESITI_QUESTIONARI!V493:X493,ESITI_QUESTIONARI!Z493:AD493,ESITI_QUESTIONARI!AF493:AH493,ESITI_QUESTIONARI!AJ493:AL493,ESITI_QUESTIONARI!AN493,ESITI_QUESTIONARI!AQ493)))</f>
        <v/>
      </c>
    </row>
    <row r="494" spans="1:8" x14ac:dyDescent="0.3">
      <c r="A494" t="str">
        <f>IF(ESITI_QUESTIONARI!A494="","",TRIM(ESITI_QUESTIONARI!A494))</f>
        <v/>
      </c>
      <c r="B494" t="str">
        <f t="shared" si="8"/>
        <v/>
      </c>
      <c r="C494" t="str">
        <f>IF(ESITI_QUESTIONARI!C494="","",TRIM(ESITI_QUESTIONARI!C494))</f>
        <v/>
      </c>
      <c r="D494" t="str">
        <f>IFERROR(UPPER(TRIM(ESITI_QUESTIONARI!U494)),"")</f>
        <v/>
      </c>
      <c r="E494" t="str">
        <f>IFERROR(UPPER(TRIM(ESITI_QUESTIONARI!Y494)),"")</f>
        <v/>
      </c>
      <c r="F494" t="str">
        <f>IFERROR(UPPER(TRIM(ESITI_QUESTIONARI!AE494)),"")</f>
        <v/>
      </c>
      <c r="G494" t="str">
        <f>IFERROR(UPPER(TRIM(ESITI_QUESTIONARI!AI494)),"")</f>
        <v/>
      </c>
      <c r="H494" s="8" t="str">
        <f>IF(C494="","",IF(ISERROR(AVERAGE(ESITI_QUESTIONARI!N494:T494,ESITI_QUESTIONARI!V494:X494,ESITI_QUESTIONARI!Z494:AD494,ESITI_QUESTIONARI!AF494:AH494,ESITI_QUESTIONARI!AJ494:AL494,ESITI_QUESTIONARI!AN494,ESITI_QUESTIONARI!AQ494)),"NON RISPONDE",AVERAGE(ESITI_QUESTIONARI!N494:T494,ESITI_QUESTIONARI!V494:X494,ESITI_QUESTIONARI!Z494:AD494,ESITI_QUESTIONARI!AF494:AH494,ESITI_QUESTIONARI!AJ494:AL494,ESITI_QUESTIONARI!AN494,ESITI_QUESTIONARI!AQ494)))</f>
        <v/>
      </c>
    </row>
    <row r="495" spans="1:8" x14ac:dyDescent="0.3">
      <c r="A495" t="str">
        <f>IF(ESITI_QUESTIONARI!A495="","",TRIM(ESITI_QUESTIONARI!A495))</f>
        <v/>
      </c>
      <c r="B495" t="str">
        <f t="shared" si="8"/>
        <v/>
      </c>
      <c r="C495" t="str">
        <f>IF(ESITI_QUESTIONARI!C495="","",TRIM(ESITI_QUESTIONARI!C495))</f>
        <v/>
      </c>
      <c r="D495" t="str">
        <f>IFERROR(UPPER(TRIM(ESITI_QUESTIONARI!U495)),"")</f>
        <v/>
      </c>
      <c r="E495" t="str">
        <f>IFERROR(UPPER(TRIM(ESITI_QUESTIONARI!Y495)),"")</f>
        <v/>
      </c>
      <c r="F495" t="str">
        <f>IFERROR(UPPER(TRIM(ESITI_QUESTIONARI!AE495)),"")</f>
        <v/>
      </c>
      <c r="G495" t="str">
        <f>IFERROR(UPPER(TRIM(ESITI_QUESTIONARI!AI495)),"")</f>
        <v/>
      </c>
      <c r="H495" s="8" t="str">
        <f>IF(C495="","",IF(ISERROR(AVERAGE(ESITI_QUESTIONARI!N495:T495,ESITI_QUESTIONARI!V495:X495,ESITI_QUESTIONARI!Z495:AD495,ESITI_QUESTIONARI!AF495:AH495,ESITI_QUESTIONARI!AJ495:AL495,ESITI_QUESTIONARI!AN495,ESITI_QUESTIONARI!AQ495)),"NON RISPONDE",AVERAGE(ESITI_QUESTIONARI!N495:T495,ESITI_QUESTIONARI!V495:X495,ESITI_QUESTIONARI!Z495:AD495,ESITI_QUESTIONARI!AF495:AH495,ESITI_QUESTIONARI!AJ495:AL495,ESITI_QUESTIONARI!AN495,ESITI_QUESTIONARI!AQ495)))</f>
        <v/>
      </c>
    </row>
    <row r="496" spans="1:8" x14ac:dyDescent="0.3">
      <c r="A496" t="str">
        <f>IF(ESITI_QUESTIONARI!A496="","",TRIM(ESITI_QUESTIONARI!A496))</f>
        <v/>
      </c>
      <c r="B496" t="str">
        <f t="shared" si="8"/>
        <v/>
      </c>
      <c r="C496" t="str">
        <f>IF(ESITI_QUESTIONARI!C496="","",TRIM(ESITI_QUESTIONARI!C496))</f>
        <v/>
      </c>
      <c r="D496" t="str">
        <f>IFERROR(UPPER(TRIM(ESITI_QUESTIONARI!U496)),"")</f>
        <v/>
      </c>
      <c r="E496" t="str">
        <f>IFERROR(UPPER(TRIM(ESITI_QUESTIONARI!Y496)),"")</f>
        <v/>
      </c>
      <c r="F496" t="str">
        <f>IFERROR(UPPER(TRIM(ESITI_QUESTIONARI!AE496)),"")</f>
        <v/>
      </c>
      <c r="G496" t="str">
        <f>IFERROR(UPPER(TRIM(ESITI_QUESTIONARI!AI496)),"")</f>
        <v/>
      </c>
      <c r="H496" s="8" t="str">
        <f>IF(C496="","",IF(ISERROR(AVERAGE(ESITI_QUESTIONARI!N496:T496,ESITI_QUESTIONARI!V496:X496,ESITI_QUESTIONARI!Z496:AD496,ESITI_QUESTIONARI!AF496:AH496,ESITI_QUESTIONARI!AJ496:AL496,ESITI_QUESTIONARI!AN496,ESITI_QUESTIONARI!AQ496)),"NON RISPONDE",AVERAGE(ESITI_QUESTIONARI!N496:T496,ESITI_QUESTIONARI!V496:X496,ESITI_QUESTIONARI!Z496:AD496,ESITI_QUESTIONARI!AF496:AH496,ESITI_QUESTIONARI!AJ496:AL496,ESITI_QUESTIONARI!AN496,ESITI_QUESTIONARI!AQ496)))</f>
        <v/>
      </c>
    </row>
    <row r="497" spans="1:8" x14ac:dyDescent="0.3">
      <c r="A497" t="str">
        <f>IF(ESITI_QUESTIONARI!A497="","",TRIM(ESITI_QUESTIONARI!A497))</f>
        <v/>
      </c>
      <c r="B497" t="str">
        <f t="shared" si="8"/>
        <v/>
      </c>
      <c r="C497" t="str">
        <f>IF(ESITI_QUESTIONARI!C497="","",TRIM(ESITI_QUESTIONARI!C497))</f>
        <v/>
      </c>
      <c r="D497" t="str">
        <f>IFERROR(UPPER(TRIM(ESITI_QUESTIONARI!U497)),"")</f>
        <v/>
      </c>
      <c r="E497" t="str">
        <f>IFERROR(UPPER(TRIM(ESITI_QUESTIONARI!Y497)),"")</f>
        <v/>
      </c>
      <c r="F497" t="str">
        <f>IFERROR(UPPER(TRIM(ESITI_QUESTIONARI!AE497)),"")</f>
        <v/>
      </c>
      <c r="G497" t="str">
        <f>IFERROR(UPPER(TRIM(ESITI_QUESTIONARI!AI497)),"")</f>
        <v/>
      </c>
      <c r="H497" s="8" t="str">
        <f>IF(C497="","",IF(ISERROR(AVERAGE(ESITI_QUESTIONARI!N497:T497,ESITI_QUESTIONARI!V497:X497,ESITI_QUESTIONARI!Z497:AD497,ESITI_QUESTIONARI!AF497:AH497,ESITI_QUESTIONARI!AJ497:AL497,ESITI_QUESTIONARI!AN497,ESITI_QUESTIONARI!AQ497)),"NON RISPONDE",AVERAGE(ESITI_QUESTIONARI!N497:T497,ESITI_QUESTIONARI!V497:X497,ESITI_QUESTIONARI!Z497:AD497,ESITI_QUESTIONARI!AF497:AH497,ESITI_QUESTIONARI!AJ497:AL497,ESITI_QUESTIONARI!AN497,ESITI_QUESTIONARI!AQ497)))</f>
        <v/>
      </c>
    </row>
    <row r="498" spans="1:8" x14ac:dyDescent="0.3">
      <c r="A498" t="str">
        <f>IF(ESITI_QUESTIONARI!A498="","",TRIM(ESITI_QUESTIONARI!A498))</f>
        <v/>
      </c>
      <c r="B498" t="str">
        <f t="shared" si="8"/>
        <v/>
      </c>
      <c r="C498" t="str">
        <f>IF(ESITI_QUESTIONARI!C498="","",TRIM(ESITI_QUESTIONARI!C498))</f>
        <v/>
      </c>
      <c r="D498" t="str">
        <f>IFERROR(UPPER(TRIM(ESITI_QUESTIONARI!U498)),"")</f>
        <v/>
      </c>
      <c r="E498" t="str">
        <f>IFERROR(UPPER(TRIM(ESITI_QUESTIONARI!Y498)),"")</f>
        <v/>
      </c>
      <c r="F498" t="str">
        <f>IFERROR(UPPER(TRIM(ESITI_QUESTIONARI!AE498)),"")</f>
        <v/>
      </c>
      <c r="G498" t="str">
        <f>IFERROR(UPPER(TRIM(ESITI_QUESTIONARI!AI498)),"")</f>
        <v/>
      </c>
      <c r="H498" s="8" t="str">
        <f>IF(C498="","",IF(ISERROR(AVERAGE(ESITI_QUESTIONARI!N498:T498,ESITI_QUESTIONARI!V498:X498,ESITI_QUESTIONARI!Z498:AD498,ESITI_QUESTIONARI!AF498:AH498,ESITI_QUESTIONARI!AJ498:AL498,ESITI_QUESTIONARI!AN498,ESITI_QUESTIONARI!AQ498)),"NON RISPONDE",AVERAGE(ESITI_QUESTIONARI!N498:T498,ESITI_QUESTIONARI!V498:X498,ESITI_QUESTIONARI!Z498:AD498,ESITI_QUESTIONARI!AF498:AH498,ESITI_QUESTIONARI!AJ498:AL498,ESITI_QUESTIONARI!AN498,ESITI_QUESTIONARI!AQ498)))</f>
        <v/>
      </c>
    </row>
    <row r="499" spans="1:8" x14ac:dyDescent="0.3">
      <c r="A499" t="str">
        <f>IF(ESITI_QUESTIONARI!A499="","",TRIM(ESITI_QUESTIONARI!A499))</f>
        <v/>
      </c>
      <c r="B499" t="str">
        <f t="shared" si="8"/>
        <v/>
      </c>
      <c r="C499" t="str">
        <f>IF(ESITI_QUESTIONARI!C499="","",TRIM(ESITI_QUESTIONARI!C499))</f>
        <v/>
      </c>
      <c r="D499" t="str">
        <f>IFERROR(UPPER(TRIM(ESITI_QUESTIONARI!U499)),"")</f>
        <v/>
      </c>
      <c r="E499" t="str">
        <f>IFERROR(UPPER(TRIM(ESITI_QUESTIONARI!Y499)),"")</f>
        <v/>
      </c>
      <c r="F499" t="str">
        <f>IFERROR(UPPER(TRIM(ESITI_QUESTIONARI!AE499)),"")</f>
        <v/>
      </c>
      <c r="G499" t="str">
        <f>IFERROR(UPPER(TRIM(ESITI_QUESTIONARI!AI499)),"")</f>
        <v/>
      </c>
      <c r="H499" s="8" t="str">
        <f>IF(C499="","",IF(ISERROR(AVERAGE(ESITI_QUESTIONARI!N499:T499,ESITI_QUESTIONARI!V499:X499,ESITI_QUESTIONARI!Z499:AD499,ESITI_QUESTIONARI!AF499:AH499,ESITI_QUESTIONARI!AJ499:AL499,ESITI_QUESTIONARI!AN499,ESITI_QUESTIONARI!AQ499)),"NON RISPONDE",AVERAGE(ESITI_QUESTIONARI!N499:T499,ESITI_QUESTIONARI!V499:X499,ESITI_QUESTIONARI!Z499:AD499,ESITI_QUESTIONARI!AF499:AH499,ESITI_QUESTIONARI!AJ499:AL499,ESITI_QUESTIONARI!AN499,ESITI_QUESTIONARI!AQ499)))</f>
        <v/>
      </c>
    </row>
    <row r="500" spans="1:8" x14ac:dyDescent="0.3">
      <c r="A500" t="str">
        <f>IF(ESITI_QUESTIONARI!A500="","",TRIM(ESITI_QUESTIONARI!A500))</f>
        <v/>
      </c>
      <c r="B500" t="str">
        <f t="shared" si="8"/>
        <v/>
      </c>
      <c r="C500" t="str">
        <f>IF(ESITI_QUESTIONARI!C500="","",TRIM(ESITI_QUESTIONARI!C500))</f>
        <v/>
      </c>
      <c r="D500" t="str">
        <f>IFERROR(UPPER(TRIM(ESITI_QUESTIONARI!U500)),"")</f>
        <v/>
      </c>
      <c r="E500" t="str">
        <f>IFERROR(UPPER(TRIM(ESITI_QUESTIONARI!Y500)),"")</f>
        <v/>
      </c>
      <c r="F500" t="str">
        <f>IFERROR(UPPER(TRIM(ESITI_QUESTIONARI!AE500)),"")</f>
        <v/>
      </c>
      <c r="G500" t="str">
        <f>IFERROR(UPPER(TRIM(ESITI_QUESTIONARI!AI500)),"")</f>
        <v/>
      </c>
      <c r="H500" s="8" t="str">
        <f>IF(C500="","",IF(ISERROR(AVERAGE(ESITI_QUESTIONARI!N500:T500,ESITI_QUESTIONARI!V500:X500,ESITI_QUESTIONARI!Z500:AD500,ESITI_QUESTIONARI!AF500:AH500,ESITI_QUESTIONARI!AJ500:AL500,ESITI_QUESTIONARI!AN500,ESITI_QUESTIONARI!AQ500)),"NON RISPONDE",AVERAGE(ESITI_QUESTIONARI!N500:T500,ESITI_QUESTIONARI!V500:X500,ESITI_QUESTIONARI!Z500:AD500,ESITI_QUESTIONARI!AF500:AH500,ESITI_QUESTIONARI!AJ500:AL500,ESITI_QUESTIONARI!AN500,ESITI_QUESTIONARI!AQ500)))</f>
        <v/>
      </c>
    </row>
    <row r="501" spans="1:8" x14ac:dyDescent="0.3">
      <c r="A501" t="str">
        <f>IF(ESITI_QUESTIONARI!A501="","",TRIM(ESITI_QUESTIONARI!A501))</f>
        <v/>
      </c>
      <c r="B501" t="str">
        <f t="shared" si="8"/>
        <v/>
      </c>
      <c r="C501" t="str">
        <f>IF(ESITI_QUESTIONARI!C501="","",TRIM(ESITI_QUESTIONARI!C501))</f>
        <v/>
      </c>
      <c r="D501" t="str">
        <f>IFERROR(UPPER(TRIM(ESITI_QUESTIONARI!U501)),"")</f>
        <v/>
      </c>
      <c r="E501" t="str">
        <f>IFERROR(UPPER(TRIM(ESITI_QUESTIONARI!Y501)),"")</f>
        <v/>
      </c>
      <c r="F501" t="str">
        <f>IFERROR(UPPER(TRIM(ESITI_QUESTIONARI!AE501)),"")</f>
        <v/>
      </c>
      <c r="G501" t="str">
        <f>IFERROR(UPPER(TRIM(ESITI_QUESTIONARI!AI501)),"")</f>
        <v/>
      </c>
      <c r="H501" s="8" t="str">
        <f>IF(C501="","",IF(ISERROR(AVERAGE(ESITI_QUESTIONARI!N501:T501,ESITI_QUESTIONARI!V501:X501,ESITI_QUESTIONARI!Z501:AD501,ESITI_QUESTIONARI!AF501:AH501,ESITI_QUESTIONARI!AJ501:AL501,ESITI_QUESTIONARI!AN501,ESITI_QUESTIONARI!AQ501)),"NON RISPONDE",AVERAGE(ESITI_QUESTIONARI!N501:T501,ESITI_QUESTIONARI!V501:X501,ESITI_QUESTIONARI!Z501:AD501,ESITI_QUESTIONARI!AF501:AH501,ESITI_QUESTIONARI!AJ501:AL501,ESITI_QUESTIONARI!AN501,ESITI_QUESTIONARI!AQ501)))</f>
        <v/>
      </c>
    </row>
    <row r="502" spans="1:8" x14ac:dyDescent="0.3">
      <c r="A502" t="str">
        <f>IF(ESITI_QUESTIONARI!A502="","",TRIM(ESITI_QUESTIONARI!A502))</f>
        <v/>
      </c>
      <c r="B502" t="str">
        <f t="shared" si="8"/>
        <v/>
      </c>
      <c r="C502" t="str">
        <f>IF(ESITI_QUESTIONARI!C502="","",TRIM(ESITI_QUESTIONARI!C502))</f>
        <v/>
      </c>
      <c r="D502" t="str">
        <f>IFERROR(UPPER(TRIM(ESITI_QUESTIONARI!U502)),"")</f>
        <v/>
      </c>
      <c r="E502" t="str">
        <f>IFERROR(UPPER(TRIM(ESITI_QUESTIONARI!Y502)),"")</f>
        <v/>
      </c>
      <c r="F502" t="str">
        <f>IFERROR(UPPER(TRIM(ESITI_QUESTIONARI!AE502)),"")</f>
        <v/>
      </c>
      <c r="G502" t="str">
        <f>IFERROR(UPPER(TRIM(ESITI_QUESTIONARI!AI502)),"")</f>
        <v/>
      </c>
      <c r="H502" s="8" t="str">
        <f>IF(C502="","",IF(ISERROR(AVERAGE(ESITI_QUESTIONARI!N502:T502,ESITI_QUESTIONARI!V502:X502,ESITI_QUESTIONARI!Z502:AD502,ESITI_QUESTIONARI!AF502:AH502,ESITI_QUESTIONARI!AJ502:AL502,ESITI_QUESTIONARI!AN502,ESITI_QUESTIONARI!AQ502)),"NON RISPONDE",AVERAGE(ESITI_QUESTIONARI!N502:T502,ESITI_QUESTIONARI!V502:X502,ESITI_QUESTIONARI!Z502:AD502,ESITI_QUESTIONARI!AF502:AH502,ESITI_QUESTIONARI!AJ502:AL502,ESITI_QUESTIONARI!AN502,ESITI_QUESTIONARI!AQ502)))</f>
        <v/>
      </c>
    </row>
    <row r="503" spans="1:8" x14ac:dyDescent="0.3">
      <c r="A503" t="str">
        <f>IF(ESITI_QUESTIONARI!A503="","",TRIM(ESITI_QUESTIONARI!A503))</f>
        <v/>
      </c>
      <c r="B503" t="str">
        <f t="shared" si="8"/>
        <v/>
      </c>
      <c r="C503" t="str">
        <f>IF(ESITI_QUESTIONARI!C503="","",TRIM(ESITI_QUESTIONARI!C503))</f>
        <v/>
      </c>
      <c r="D503" t="str">
        <f>IFERROR(UPPER(TRIM(ESITI_QUESTIONARI!U503)),"")</f>
        <v/>
      </c>
      <c r="E503" t="str">
        <f>IFERROR(UPPER(TRIM(ESITI_QUESTIONARI!Y503)),"")</f>
        <v/>
      </c>
      <c r="F503" t="str">
        <f>IFERROR(UPPER(TRIM(ESITI_QUESTIONARI!AE503)),"")</f>
        <v/>
      </c>
      <c r="G503" t="str">
        <f>IFERROR(UPPER(TRIM(ESITI_QUESTIONARI!AI503)),"")</f>
        <v/>
      </c>
      <c r="H503" s="8" t="str">
        <f>IF(C503="","",IF(ISERROR(AVERAGE(ESITI_QUESTIONARI!N503:T503,ESITI_QUESTIONARI!V503:X503,ESITI_QUESTIONARI!Z503:AD503,ESITI_QUESTIONARI!AF503:AH503,ESITI_QUESTIONARI!AJ503:AL503,ESITI_QUESTIONARI!AN503,ESITI_QUESTIONARI!AQ503)),"NON RISPONDE",AVERAGE(ESITI_QUESTIONARI!N503:T503,ESITI_QUESTIONARI!V503:X503,ESITI_QUESTIONARI!Z503:AD503,ESITI_QUESTIONARI!AF503:AH503,ESITI_QUESTIONARI!AJ503:AL503,ESITI_QUESTIONARI!AN503,ESITI_QUESTIONARI!AQ503)))</f>
        <v/>
      </c>
    </row>
    <row r="504" spans="1:8" x14ac:dyDescent="0.3">
      <c r="A504" t="str">
        <f>IF(ESITI_QUESTIONARI!A504="","",TRIM(ESITI_QUESTIONARI!A504))</f>
        <v/>
      </c>
      <c r="B504" t="str">
        <f t="shared" si="8"/>
        <v/>
      </c>
      <c r="C504" t="str">
        <f>IF(ESITI_QUESTIONARI!C504="","",TRIM(ESITI_QUESTIONARI!C504))</f>
        <v/>
      </c>
      <c r="D504" t="str">
        <f>IFERROR(UPPER(TRIM(ESITI_QUESTIONARI!U504)),"")</f>
        <v/>
      </c>
      <c r="E504" t="str">
        <f>IFERROR(UPPER(TRIM(ESITI_QUESTIONARI!Y504)),"")</f>
        <v/>
      </c>
      <c r="F504" t="str">
        <f>IFERROR(UPPER(TRIM(ESITI_QUESTIONARI!AE504)),"")</f>
        <v/>
      </c>
      <c r="G504" t="str">
        <f>IFERROR(UPPER(TRIM(ESITI_QUESTIONARI!AI504)),"")</f>
        <v/>
      </c>
      <c r="H504" s="8" t="str">
        <f>IF(C504="","",IF(ISERROR(AVERAGE(ESITI_QUESTIONARI!N504:T504,ESITI_QUESTIONARI!V504:X504,ESITI_QUESTIONARI!Z504:AD504,ESITI_QUESTIONARI!AF504:AH504,ESITI_QUESTIONARI!AJ504:AL504,ESITI_QUESTIONARI!AN504,ESITI_QUESTIONARI!AQ504)),"NON RISPONDE",AVERAGE(ESITI_QUESTIONARI!N504:T504,ESITI_QUESTIONARI!V504:X504,ESITI_QUESTIONARI!Z504:AD504,ESITI_QUESTIONARI!AF504:AH504,ESITI_QUESTIONARI!AJ504:AL504,ESITI_QUESTIONARI!AN504,ESITI_QUESTIONARI!AQ504)))</f>
        <v/>
      </c>
    </row>
    <row r="505" spans="1:8" x14ac:dyDescent="0.3">
      <c r="A505" t="str">
        <f>IF(ESITI_QUESTIONARI!A505="","",TRIM(ESITI_QUESTIONARI!A505))</f>
        <v/>
      </c>
      <c r="B505" t="str">
        <f t="shared" si="8"/>
        <v/>
      </c>
      <c r="C505" t="str">
        <f>IF(ESITI_QUESTIONARI!C505="","",TRIM(ESITI_QUESTIONARI!C505))</f>
        <v/>
      </c>
      <c r="D505" t="str">
        <f>IFERROR(UPPER(TRIM(ESITI_QUESTIONARI!U505)),"")</f>
        <v/>
      </c>
      <c r="E505" t="str">
        <f>IFERROR(UPPER(TRIM(ESITI_QUESTIONARI!Y505)),"")</f>
        <v/>
      </c>
      <c r="F505" t="str">
        <f>IFERROR(UPPER(TRIM(ESITI_QUESTIONARI!AE505)),"")</f>
        <v/>
      </c>
      <c r="G505" t="str">
        <f>IFERROR(UPPER(TRIM(ESITI_QUESTIONARI!AI505)),"")</f>
        <v/>
      </c>
      <c r="H505" s="8" t="str">
        <f>IF(C505="","",IF(ISERROR(AVERAGE(ESITI_QUESTIONARI!N505:T505,ESITI_QUESTIONARI!V505:X505,ESITI_QUESTIONARI!Z505:AD505,ESITI_QUESTIONARI!AF505:AH505,ESITI_QUESTIONARI!AJ505:AL505,ESITI_QUESTIONARI!AN505,ESITI_QUESTIONARI!AQ505)),"NON RISPONDE",AVERAGE(ESITI_QUESTIONARI!N505:T505,ESITI_QUESTIONARI!V505:X505,ESITI_QUESTIONARI!Z505:AD505,ESITI_QUESTIONARI!AF505:AH505,ESITI_QUESTIONARI!AJ505:AL505,ESITI_QUESTIONARI!AN505,ESITI_QUESTIONARI!AQ505)))</f>
        <v/>
      </c>
    </row>
    <row r="506" spans="1:8" x14ac:dyDescent="0.3">
      <c r="A506" t="str">
        <f>IF(ESITI_QUESTIONARI!A506="","",TRIM(ESITI_QUESTIONARI!A506))</f>
        <v/>
      </c>
      <c r="B506" t="str">
        <f t="shared" si="8"/>
        <v/>
      </c>
      <c r="C506" t="str">
        <f>IF(ESITI_QUESTIONARI!C506="","",TRIM(ESITI_QUESTIONARI!C506))</f>
        <v/>
      </c>
      <c r="D506" t="str">
        <f>IFERROR(UPPER(TRIM(ESITI_QUESTIONARI!U506)),"")</f>
        <v/>
      </c>
      <c r="E506" t="str">
        <f>IFERROR(UPPER(TRIM(ESITI_QUESTIONARI!Y506)),"")</f>
        <v/>
      </c>
      <c r="F506" t="str">
        <f>IFERROR(UPPER(TRIM(ESITI_QUESTIONARI!AE506)),"")</f>
        <v/>
      </c>
      <c r="G506" t="str">
        <f>IFERROR(UPPER(TRIM(ESITI_QUESTIONARI!AI506)),"")</f>
        <v/>
      </c>
      <c r="H506" s="8" t="str">
        <f>IF(C506="","",IF(ISERROR(AVERAGE(ESITI_QUESTIONARI!N506:T506,ESITI_QUESTIONARI!V506:X506,ESITI_QUESTIONARI!Z506:AD506,ESITI_QUESTIONARI!AF506:AH506,ESITI_QUESTIONARI!AJ506:AL506,ESITI_QUESTIONARI!AN506,ESITI_QUESTIONARI!AQ506)),"NON RISPONDE",AVERAGE(ESITI_QUESTIONARI!N506:T506,ESITI_QUESTIONARI!V506:X506,ESITI_QUESTIONARI!Z506:AD506,ESITI_QUESTIONARI!AF506:AH506,ESITI_QUESTIONARI!AJ506:AL506,ESITI_QUESTIONARI!AN506,ESITI_QUESTIONARI!AQ506)))</f>
        <v/>
      </c>
    </row>
    <row r="507" spans="1:8" x14ac:dyDescent="0.3">
      <c r="A507" t="str">
        <f>IF(ESITI_QUESTIONARI!A507="","",TRIM(ESITI_QUESTIONARI!A507))</f>
        <v/>
      </c>
      <c r="B507" t="str">
        <f t="shared" si="8"/>
        <v/>
      </c>
      <c r="C507" t="str">
        <f>IF(ESITI_QUESTIONARI!C507="","",TRIM(ESITI_QUESTIONARI!C507))</f>
        <v/>
      </c>
      <c r="D507" t="str">
        <f>IFERROR(UPPER(TRIM(ESITI_QUESTIONARI!U507)),"")</f>
        <v/>
      </c>
      <c r="E507" t="str">
        <f>IFERROR(UPPER(TRIM(ESITI_QUESTIONARI!Y507)),"")</f>
        <v/>
      </c>
      <c r="F507" t="str">
        <f>IFERROR(UPPER(TRIM(ESITI_QUESTIONARI!AE507)),"")</f>
        <v/>
      </c>
      <c r="G507" t="str">
        <f>IFERROR(UPPER(TRIM(ESITI_QUESTIONARI!AI507)),"")</f>
        <v/>
      </c>
      <c r="H507" s="8" t="str">
        <f>IF(C507="","",IF(ISERROR(AVERAGE(ESITI_QUESTIONARI!N507:T507,ESITI_QUESTIONARI!V507:X507,ESITI_QUESTIONARI!Z507:AD507,ESITI_QUESTIONARI!AF507:AH507,ESITI_QUESTIONARI!AJ507:AL507,ESITI_QUESTIONARI!AN507,ESITI_QUESTIONARI!AQ507)),"NON RISPONDE",AVERAGE(ESITI_QUESTIONARI!N507:T507,ESITI_QUESTIONARI!V507:X507,ESITI_QUESTIONARI!Z507:AD507,ESITI_QUESTIONARI!AF507:AH507,ESITI_QUESTIONARI!AJ507:AL507,ESITI_QUESTIONARI!AN507,ESITI_QUESTIONARI!AQ507)))</f>
        <v/>
      </c>
    </row>
    <row r="508" spans="1:8" x14ac:dyDescent="0.3">
      <c r="A508" t="str">
        <f>IF(ESITI_QUESTIONARI!A508="","",TRIM(ESITI_QUESTIONARI!A508))</f>
        <v/>
      </c>
      <c r="B508" t="str">
        <f t="shared" si="8"/>
        <v/>
      </c>
      <c r="C508" t="str">
        <f>IF(ESITI_QUESTIONARI!C508="","",TRIM(ESITI_QUESTIONARI!C508))</f>
        <v/>
      </c>
      <c r="D508" t="str">
        <f>IFERROR(UPPER(TRIM(ESITI_QUESTIONARI!U508)),"")</f>
        <v/>
      </c>
      <c r="E508" t="str">
        <f>IFERROR(UPPER(TRIM(ESITI_QUESTIONARI!Y508)),"")</f>
        <v/>
      </c>
      <c r="F508" t="str">
        <f>IFERROR(UPPER(TRIM(ESITI_QUESTIONARI!AE508)),"")</f>
        <v/>
      </c>
      <c r="G508" t="str">
        <f>IFERROR(UPPER(TRIM(ESITI_QUESTIONARI!AI508)),"")</f>
        <v/>
      </c>
      <c r="H508" s="8" t="str">
        <f>IF(C508="","",IF(ISERROR(AVERAGE(ESITI_QUESTIONARI!N508:T508,ESITI_QUESTIONARI!V508:X508,ESITI_QUESTIONARI!Z508:AD508,ESITI_QUESTIONARI!AF508:AH508,ESITI_QUESTIONARI!AJ508:AL508,ESITI_QUESTIONARI!AN508,ESITI_QUESTIONARI!AQ508)),"NON RISPONDE",AVERAGE(ESITI_QUESTIONARI!N508:T508,ESITI_QUESTIONARI!V508:X508,ESITI_QUESTIONARI!Z508:AD508,ESITI_QUESTIONARI!AF508:AH508,ESITI_QUESTIONARI!AJ508:AL508,ESITI_QUESTIONARI!AN508,ESITI_QUESTIONARI!AQ508)))</f>
        <v/>
      </c>
    </row>
    <row r="509" spans="1:8" x14ac:dyDescent="0.3">
      <c r="A509" t="str">
        <f>IF(ESITI_QUESTIONARI!A509="","",TRIM(ESITI_QUESTIONARI!A509))</f>
        <v/>
      </c>
      <c r="B509" t="str">
        <f t="shared" si="8"/>
        <v/>
      </c>
      <c r="C509" t="str">
        <f>IF(ESITI_QUESTIONARI!C509="","",TRIM(ESITI_QUESTIONARI!C509))</f>
        <v/>
      </c>
      <c r="D509" t="str">
        <f>IFERROR(UPPER(TRIM(ESITI_QUESTIONARI!U509)),"")</f>
        <v/>
      </c>
      <c r="E509" t="str">
        <f>IFERROR(UPPER(TRIM(ESITI_QUESTIONARI!Y509)),"")</f>
        <v/>
      </c>
      <c r="F509" t="str">
        <f>IFERROR(UPPER(TRIM(ESITI_QUESTIONARI!AE509)),"")</f>
        <v/>
      </c>
      <c r="G509" t="str">
        <f>IFERROR(UPPER(TRIM(ESITI_QUESTIONARI!AI509)),"")</f>
        <v/>
      </c>
      <c r="H509" s="8" t="str">
        <f>IF(C509="","",IF(ISERROR(AVERAGE(ESITI_QUESTIONARI!N509:T509,ESITI_QUESTIONARI!V509:X509,ESITI_QUESTIONARI!Z509:AD509,ESITI_QUESTIONARI!AF509:AH509,ESITI_QUESTIONARI!AJ509:AL509,ESITI_QUESTIONARI!AN509,ESITI_QUESTIONARI!AQ509)),"NON RISPONDE",AVERAGE(ESITI_QUESTIONARI!N509:T509,ESITI_QUESTIONARI!V509:X509,ESITI_QUESTIONARI!Z509:AD509,ESITI_QUESTIONARI!AF509:AH509,ESITI_QUESTIONARI!AJ509:AL509,ESITI_QUESTIONARI!AN509,ESITI_QUESTIONARI!AQ509)))</f>
        <v/>
      </c>
    </row>
    <row r="510" spans="1:8" x14ac:dyDescent="0.3">
      <c r="A510" t="str">
        <f>IF(ESITI_QUESTIONARI!A510="","",TRIM(ESITI_QUESTIONARI!A510))</f>
        <v/>
      </c>
      <c r="B510" t="str">
        <f t="shared" si="8"/>
        <v/>
      </c>
      <c r="C510" t="str">
        <f>IF(ESITI_QUESTIONARI!C510="","",TRIM(ESITI_QUESTIONARI!C510))</f>
        <v/>
      </c>
      <c r="D510" t="str">
        <f>IFERROR(UPPER(TRIM(ESITI_QUESTIONARI!U510)),"")</f>
        <v/>
      </c>
      <c r="E510" t="str">
        <f>IFERROR(UPPER(TRIM(ESITI_QUESTIONARI!Y510)),"")</f>
        <v/>
      </c>
      <c r="F510" t="str">
        <f>IFERROR(UPPER(TRIM(ESITI_QUESTIONARI!AE510)),"")</f>
        <v/>
      </c>
      <c r="G510" t="str">
        <f>IFERROR(UPPER(TRIM(ESITI_QUESTIONARI!AI510)),"")</f>
        <v/>
      </c>
      <c r="H510" s="8" t="str">
        <f>IF(C510="","",IF(ISERROR(AVERAGE(ESITI_QUESTIONARI!N510:T510,ESITI_QUESTIONARI!V510:X510,ESITI_QUESTIONARI!Z510:AD510,ESITI_QUESTIONARI!AF510:AH510,ESITI_QUESTIONARI!AJ510:AL510,ESITI_QUESTIONARI!AN510,ESITI_QUESTIONARI!AQ510)),"NON RISPONDE",AVERAGE(ESITI_QUESTIONARI!N510:T510,ESITI_QUESTIONARI!V510:X510,ESITI_QUESTIONARI!Z510:AD510,ESITI_QUESTIONARI!AF510:AH510,ESITI_QUESTIONARI!AJ510:AL510,ESITI_QUESTIONARI!AN510,ESITI_QUESTIONARI!AQ510)))</f>
        <v/>
      </c>
    </row>
    <row r="511" spans="1:8" x14ac:dyDescent="0.3">
      <c r="A511" t="str">
        <f>IF(ESITI_QUESTIONARI!A511="","",TRIM(ESITI_QUESTIONARI!A511))</f>
        <v/>
      </c>
      <c r="B511" t="str">
        <f t="shared" si="8"/>
        <v/>
      </c>
      <c r="C511" t="str">
        <f>IF(ESITI_QUESTIONARI!C511="","",TRIM(ESITI_QUESTIONARI!C511))</f>
        <v/>
      </c>
      <c r="D511" t="str">
        <f>IFERROR(UPPER(TRIM(ESITI_QUESTIONARI!U511)),"")</f>
        <v/>
      </c>
      <c r="E511" t="str">
        <f>IFERROR(UPPER(TRIM(ESITI_QUESTIONARI!Y511)),"")</f>
        <v/>
      </c>
      <c r="F511" t="str">
        <f>IFERROR(UPPER(TRIM(ESITI_QUESTIONARI!AE511)),"")</f>
        <v/>
      </c>
      <c r="G511" t="str">
        <f>IFERROR(UPPER(TRIM(ESITI_QUESTIONARI!AI511)),"")</f>
        <v/>
      </c>
      <c r="H511" s="8" t="str">
        <f>IF(C511="","",IF(ISERROR(AVERAGE(ESITI_QUESTIONARI!N511:T511,ESITI_QUESTIONARI!V511:X511,ESITI_QUESTIONARI!Z511:AD511,ESITI_QUESTIONARI!AF511:AH511,ESITI_QUESTIONARI!AJ511:AL511,ESITI_QUESTIONARI!AN511,ESITI_QUESTIONARI!AQ511)),"NON RISPONDE",AVERAGE(ESITI_QUESTIONARI!N511:T511,ESITI_QUESTIONARI!V511:X511,ESITI_QUESTIONARI!Z511:AD511,ESITI_QUESTIONARI!AF511:AH511,ESITI_QUESTIONARI!AJ511:AL511,ESITI_QUESTIONARI!AN511,ESITI_QUESTIONARI!AQ511)))</f>
        <v/>
      </c>
    </row>
    <row r="512" spans="1:8" x14ac:dyDescent="0.3">
      <c r="A512" t="str">
        <f>IF(ESITI_QUESTIONARI!A512="","",TRIM(ESITI_QUESTIONARI!A512))</f>
        <v/>
      </c>
      <c r="B512" t="str">
        <f t="shared" si="8"/>
        <v/>
      </c>
      <c r="C512" t="str">
        <f>IF(ESITI_QUESTIONARI!C512="","",TRIM(ESITI_QUESTIONARI!C512))</f>
        <v/>
      </c>
      <c r="D512" t="str">
        <f>IFERROR(UPPER(TRIM(ESITI_QUESTIONARI!U512)),"")</f>
        <v/>
      </c>
      <c r="E512" t="str">
        <f>IFERROR(UPPER(TRIM(ESITI_QUESTIONARI!Y512)),"")</f>
        <v/>
      </c>
      <c r="F512" t="str">
        <f>IFERROR(UPPER(TRIM(ESITI_QUESTIONARI!AE512)),"")</f>
        <v/>
      </c>
      <c r="G512" t="str">
        <f>IFERROR(UPPER(TRIM(ESITI_QUESTIONARI!AI512)),"")</f>
        <v/>
      </c>
      <c r="H512" s="8" t="str">
        <f>IF(C512="","",IF(ISERROR(AVERAGE(ESITI_QUESTIONARI!N512:T512,ESITI_QUESTIONARI!V512:X512,ESITI_QUESTIONARI!Z512:AD512,ESITI_QUESTIONARI!AF512:AH512,ESITI_QUESTIONARI!AJ512:AL512,ESITI_QUESTIONARI!AN512,ESITI_QUESTIONARI!AQ512)),"NON RISPONDE",AVERAGE(ESITI_QUESTIONARI!N512:T512,ESITI_QUESTIONARI!V512:X512,ESITI_QUESTIONARI!Z512:AD512,ESITI_QUESTIONARI!AF512:AH512,ESITI_QUESTIONARI!AJ512:AL512,ESITI_QUESTIONARI!AN512,ESITI_QUESTIONARI!AQ512)))</f>
        <v/>
      </c>
    </row>
    <row r="513" spans="1:8" x14ac:dyDescent="0.3">
      <c r="A513" t="str">
        <f>IF(ESITI_QUESTIONARI!A513="","",TRIM(ESITI_QUESTIONARI!A513))</f>
        <v/>
      </c>
      <c r="B513" t="str">
        <f t="shared" si="8"/>
        <v/>
      </c>
      <c r="C513" t="str">
        <f>IF(ESITI_QUESTIONARI!C513="","",TRIM(ESITI_QUESTIONARI!C513))</f>
        <v/>
      </c>
      <c r="D513" t="str">
        <f>IFERROR(UPPER(TRIM(ESITI_QUESTIONARI!U513)),"")</f>
        <v/>
      </c>
      <c r="E513" t="str">
        <f>IFERROR(UPPER(TRIM(ESITI_QUESTIONARI!Y513)),"")</f>
        <v/>
      </c>
      <c r="F513" t="str">
        <f>IFERROR(UPPER(TRIM(ESITI_QUESTIONARI!AE513)),"")</f>
        <v/>
      </c>
      <c r="G513" t="str">
        <f>IFERROR(UPPER(TRIM(ESITI_QUESTIONARI!AI513)),"")</f>
        <v/>
      </c>
      <c r="H513" s="8" t="str">
        <f>IF(C513="","",IF(ISERROR(AVERAGE(ESITI_QUESTIONARI!N513:T513,ESITI_QUESTIONARI!V513:X513,ESITI_QUESTIONARI!Z513:AD513,ESITI_QUESTIONARI!AF513:AH513,ESITI_QUESTIONARI!AJ513:AL513,ESITI_QUESTIONARI!AN513,ESITI_QUESTIONARI!AQ513)),"NON RISPONDE",AVERAGE(ESITI_QUESTIONARI!N513:T513,ESITI_QUESTIONARI!V513:X513,ESITI_QUESTIONARI!Z513:AD513,ESITI_QUESTIONARI!AF513:AH513,ESITI_QUESTIONARI!AJ513:AL513,ESITI_QUESTIONARI!AN513,ESITI_QUESTIONARI!AQ513)))</f>
        <v/>
      </c>
    </row>
    <row r="514" spans="1:8" x14ac:dyDescent="0.3">
      <c r="A514" t="str">
        <f>IF(ESITI_QUESTIONARI!A514="","",TRIM(ESITI_QUESTIONARI!A514))</f>
        <v/>
      </c>
      <c r="B514" t="str">
        <f t="shared" si="8"/>
        <v/>
      </c>
      <c r="C514" t="str">
        <f>IF(ESITI_QUESTIONARI!C514="","",TRIM(ESITI_QUESTIONARI!C514))</f>
        <v/>
      </c>
      <c r="D514" t="str">
        <f>IFERROR(UPPER(TRIM(ESITI_QUESTIONARI!U514)),"")</f>
        <v/>
      </c>
      <c r="E514" t="str">
        <f>IFERROR(UPPER(TRIM(ESITI_QUESTIONARI!Y514)),"")</f>
        <v/>
      </c>
      <c r="F514" t="str">
        <f>IFERROR(UPPER(TRIM(ESITI_QUESTIONARI!AE514)),"")</f>
        <v/>
      </c>
      <c r="G514" t="str">
        <f>IFERROR(UPPER(TRIM(ESITI_QUESTIONARI!AI514)),"")</f>
        <v/>
      </c>
      <c r="H514" s="8" t="str">
        <f>IF(C514="","",IF(ISERROR(AVERAGE(ESITI_QUESTIONARI!N514:T514,ESITI_QUESTIONARI!V514:X514,ESITI_QUESTIONARI!Z514:AD514,ESITI_QUESTIONARI!AF514:AH514,ESITI_QUESTIONARI!AJ514:AL514,ESITI_QUESTIONARI!AN514,ESITI_QUESTIONARI!AQ514)),"NON RISPONDE",AVERAGE(ESITI_QUESTIONARI!N514:T514,ESITI_QUESTIONARI!V514:X514,ESITI_QUESTIONARI!Z514:AD514,ESITI_QUESTIONARI!AF514:AH514,ESITI_QUESTIONARI!AJ514:AL514,ESITI_QUESTIONARI!AN514,ESITI_QUESTIONARI!AQ514)))</f>
        <v/>
      </c>
    </row>
    <row r="515" spans="1:8" x14ac:dyDescent="0.3">
      <c r="A515" t="str">
        <f>IF(ESITI_QUESTIONARI!A515="","",TRIM(ESITI_QUESTIONARI!A515))</f>
        <v/>
      </c>
      <c r="B515" t="str">
        <f t="shared" ref="B515:B578" si="9">IF(C515="","",C515)</f>
        <v/>
      </c>
      <c r="C515" t="str">
        <f>IF(ESITI_QUESTIONARI!C515="","",TRIM(ESITI_QUESTIONARI!C515))</f>
        <v/>
      </c>
      <c r="D515" t="str">
        <f>IFERROR(UPPER(TRIM(ESITI_QUESTIONARI!U515)),"")</f>
        <v/>
      </c>
      <c r="E515" t="str">
        <f>IFERROR(UPPER(TRIM(ESITI_QUESTIONARI!Y515)),"")</f>
        <v/>
      </c>
      <c r="F515" t="str">
        <f>IFERROR(UPPER(TRIM(ESITI_QUESTIONARI!AE515)),"")</f>
        <v/>
      </c>
      <c r="G515" t="str">
        <f>IFERROR(UPPER(TRIM(ESITI_QUESTIONARI!AI515)),"")</f>
        <v/>
      </c>
      <c r="H515" s="8" t="str">
        <f>IF(C515="","",IF(ISERROR(AVERAGE(ESITI_QUESTIONARI!N515:T515,ESITI_QUESTIONARI!V515:X515,ESITI_QUESTIONARI!Z515:AD515,ESITI_QUESTIONARI!AF515:AH515,ESITI_QUESTIONARI!AJ515:AL515,ESITI_QUESTIONARI!AN515,ESITI_QUESTIONARI!AQ515)),"NON RISPONDE",AVERAGE(ESITI_QUESTIONARI!N515:T515,ESITI_QUESTIONARI!V515:X515,ESITI_QUESTIONARI!Z515:AD515,ESITI_QUESTIONARI!AF515:AH515,ESITI_QUESTIONARI!AJ515:AL515,ESITI_QUESTIONARI!AN515,ESITI_QUESTIONARI!AQ515)))</f>
        <v/>
      </c>
    </row>
    <row r="516" spans="1:8" x14ac:dyDescent="0.3">
      <c r="A516" t="str">
        <f>IF(ESITI_QUESTIONARI!A516="","",TRIM(ESITI_QUESTIONARI!A516))</f>
        <v/>
      </c>
      <c r="B516" t="str">
        <f t="shared" si="9"/>
        <v/>
      </c>
      <c r="C516" t="str">
        <f>IF(ESITI_QUESTIONARI!C516="","",TRIM(ESITI_QUESTIONARI!C516))</f>
        <v/>
      </c>
      <c r="D516" t="str">
        <f>IFERROR(UPPER(TRIM(ESITI_QUESTIONARI!U516)),"")</f>
        <v/>
      </c>
      <c r="E516" t="str">
        <f>IFERROR(UPPER(TRIM(ESITI_QUESTIONARI!Y516)),"")</f>
        <v/>
      </c>
      <c r="F516" t="str">
        <f>IFERROR(UPPER(TRIM(ESITI_QUESTIONARI!AE516)),"")</f>
        <v/>
      </c>
      <c r="G516" t="str">
        <f>IFERROR(UPPER(TRIM(ESITI_QUESTIONARI!AI516)),"")</f>
        <v/>
      </c>
      <c r="H516" s="8" t="str">
        <f>IF(C516="","",IF(ISERROR(AVERAGE(ESITI_QUESTIONARI!N516:T516,ESITI_QUESTIONARI!V516:X516,ESITI_QUESTIONARI!Z516:AD516,ESITI_QUESTIONARI!AF516:AH516,ESITI_QUESTIONARI!AJ516:AL516,ESITI_QUESTIONARI!AN516,ESITI_QUESTIONARI!AQ516)),"NON RISPONDE",AVERAGE(ESITI_QUESTIONARI!N516:T516,ESITI_QUESTIONARI!V516:X516,ESITI_QUESTIONARI!Z516:AD516,ESITI_QUESTIONARI!AF516:AH516,ESITI_QUESTIONARI!AJ516:AL516,ESITI_QUESTIONARI!AN516,ESITI_QUESTIONARI!AQ516)))</f>
        <v/>
      </c>
    </row>
    <row r="517" spans="1:8" x14ac:dyDescent="0.3">
      <c r="A517" t="str">
        <f>IF(ESITI_QUESTIONARI!A517="","",TRIM(ESITI_QUESTIONARI!A517))</f>
        <v/>
      </c>
      <c r="B517" t="str">
        <f t="shared" si="9"/>
        <v/>
      </c>
      <c r="C517" t="str">
        <f>IF(ESITI_QUESTIONARI!C517="","",TRIM(ESITI_QUESTIONARI!C517))</f>
        <v/>
      </c>
      <c r="D517" t="str">
        <f>IFERROR(UPPER(TRIM(ESITI_QUESTIONARI!U517)),"")</f>
        <v/>
      </c>
      <c r="E517" t="str">
        <f>IFERROR(UPPER(TRIM(ESITI_QUESTIONARI!Y517)),"")</f>
        <v/>
      </c>
      <c r="F517" t="str">
        <f>IFERROR(UPPER(TRIM(ESITI_QUESTIONARI!AE517)),"")</f>
        <v/>
      </c>
      <c r="G517" t="str">
        <f>IFERROR(UPPER(TRIM(ESITI_QUESTIONARI!AI517)),"")</f>
        <v/>
      </c>
      <c r="H517" s="8" t="str">
        <f>IF(C517="","",IF(ISERROR(AVERAGE(ESITI_QUESTIONARI!N517:T517,ESITI_QUESTIONARI!V517:X517,ESITI_QUESTIONARI!Z517:AD517,ESITI_QUESTIONARI!AF517:AH517,ESITI_QUESTIONARI!AJ517:AL517,ESITI_QUESTIONARI!AN517,ESITI_QUESTIONARI!AQ517)),"NON RISPONDE",AVERAGE(ESITI_QUESTIONARI!N517:T517,ESITI_QUESTIONARI!V517:X517,ESITI_QUESTIONARI!Z517:AD517,ESITI_QUESTIONARI!AF517:AH517,ESITI_QUESTIONARI!AJ517:AL517,ESITI_QUESTIONARI!AN517,ESITI_QUESTIONARI!AQ517)))</f>
        <v/>
      </c>
    </row>
    <row r="518" spans="1:8" x14ac:dyDescent="0.3">
      <c r="A518" t="str">
        <f>IF(ESITI_QUESTIONARI!A518="","",TRIM(ESITI_QUESTIONARI!A518))</f>
        <v/>
      </c>
      <c r="B518" t="str">
        <f t="shared" si="9"/>
        <v/>
      </c>
      <c r="C518" t="str">
        <f>IF(ESITI_QUESTIONARI!C518="","",TRIM(ESITI_QUESTIONARI!C518))</f>
        <v/>
      </c>
      <c r="D518" t="str">
        <f>IFERROR(UPPER(TRIM(ESITI_QUESTIONARI!U518)),"")</f>
        <v/>
      </c>
      <c r="E518" t="str">
        <f>IFERROR(UPPER(TRIM(ESITI_QUESTIONARI!Y518)),"")</f>
        <v/>
      </c>
      <c r="F518" t="str">
        <f>IFERROR(UPPER(TRIM(ESITI_QUESTIONARI!AE518)),"")</f>
        <v/>
      </c>
      <c r="G518" t="str">
        <f>IFERROR(UPPER(TRIM(ESITI_QUESTIONARI!AI518)),"")</f>
        <v/>
      </c>
      <c r="H518" s="8" t="str">
        <f>IF(C518="","",IF(ISERROR(AVERAGE(ESITI_QUESTIONARI!N518:T518,ESITI_QUESTIONARI!V518:X518,ESITI_QUESTIONARI!Z518:AD518,ESITI_QUESTIONARI!AF518:AH518,ESITI_QUESTIONARI!AJ518:AL518,ESITI_QUESTIONARI!AN518,ESITI_QUESTIONARI!AQ518)),"NON RISPONDE",AVERAGE(ESITI_QUESTIONARI!N518:T518,ESITI_QUESTIONARI!V518:X518,ESITI_QUESTIONARI!Z518:AD518,ESITI_QUESTIONARI!AF518:AH518,ESITI_QUESTIONARI!AJ518:AL518,ESITI_QUESTIONARI!AN518,ESITI_QUESTIONARI!AQ518)))</f>
        <v/>
      </c>
    </row>
    <row r="519" spans="1:8" x14ac:dyDescent="0.3">
      <c r="A519" t="str">
        <f>IF(ESITI_QUESTIONARI!A519="","",TRIM(ESITI_QUESTIONARI!A519))</f>
        <v/>
      </c>
      <c r="B519" t="str">
        <f t="shared" si="9"/>
        <v/>
      </c>
      <c r="C519" t="str">
        <f>IF(ESITI_QUESTIONARI!C519="","",TRIM(ESITI_QUESTIONARI!C519))</f>
        <v/>
      </c>
      <c r="D519" t="str">
        <f>IFERROR(UPPER(TRIM(ESITI_QUESTIONARI!U519)),"")</f>
        <v/>
      </c>
      <c r="E519" t="str">
        <f>IFERROR(UPPER(TRIM(ESITI_QUESTIONARI!Y519)),"")</f>
        <v/>
      </c>
      <c r="F519" t="str">
        <f>IFERROR(UPPER(TRIM(ESITI_QUESTIONARI!AE519)),"")</f>
        <v/>
      </c>
      <c r="G519" t="str">
        <f>IFERROR(UPPER(TRIM(ESITI_QUESTIONARI!AI519)),"")</f>
        <v/>
      </c>
      <c r="H519" s="8" t="str">
        <f>IF(C519="","",IF(ISERROR(AVERAGE(ESITI_QUESTIONARI!N519:T519,ESITI_QUESTIONARI!V519:X519,ESITI_QUESTIONARI!Z519:AD519,ESITI_QUESTIONARI!AF519:AH519,ESITI_QUESTIONARI!AJ519:AL519,ESITI_QUESTIONARI!AN519,ESITI_QUESTIONARI!AQ519)),"NON RISPONDE",AVERAGE(ESITI_QUESTIONARI!N519:T519,ESITI_QUESTIONARI!V519:X519,ESITI_QUESTIONARI!Z519:AD519,ESITI_QUESTIONARI!AF519:AH519,ESITI_QUESTIONARI!AJ519:AL519,ESITI_QUESTIONARI!AN519,ESITI_QUESTIONARI!AQ519)))</f>
        <v/>
      </c>
    </row>
    <row r="520" spans="1:8" x14ac:dyDescent="0.3">
      <c r="A520" t="str">
        <f>IF(ESITI_QUESTIONARI!A520="","",TRIM(ESITI_QUESTIONARI!A520))</f>
        <v/>
      </c>
      <c r="B520" t="str">
        <f t="shared" si="9"/>
        <v/>
      </c>
      <c r="C520" t="str">
        <f>IF(ESITI_QUESTIONARI!C520="","",TRIM(ESITI_QUESTIONARI!C520))</f>
        <v/>
      </c>
      <c r="D520" t="str">
        <f>IFERROR(UPPER(TRIM(ESITI_QUESTIONARI!U520)),"")</f>
        <v/>
      </c>
      <c r="E520" t="str">
        <f>IFERROR(UPPER(TRIM(ESITI_QUESTIONARI!Y520)),"")</f>
        <v/>
      </c>
      <c r="F520" t="str">
        <f>IFERROR(UPPER(TRIM(ESITI_QUESTIONARI!AE520)),"")</f>
        <v/>
      </c>
      <c r="G520" t="str">
        <f>IFERROR(UPPER(TRIM(ESITI_QUESTIONARI!AI520)),"")</f>
        <v/>
      </c>
      <c r="H520" s="8" t="str">
        <f>IF(C520="","",IF(ISERROR(AVERAGE(ESITI_QUESTIONARI!N520:T520,ESITI_QUESTIONARI!V520:X520,ESITI_QUESTIONARI!Z520:AD520,ESITI_QUESTIONARI!AF520:AH520,ESITI_QUESTIONARI!AJ520:AL520,ESITI_QUESTIONARI!AN520,ESITI_QUESTIONARI!AQ520)),"NON RISPONDE",AVERAGE(ESITI_QUESTIONARI!N520:T520,ESITI_QUESTIONARI!V520:X520,ESITI_QUESTIONARI!Z520:AD520,ESITI_QUESTIONARI!AF520:AH520,ESITI_QUESTIONARI!AJ520:AL520,ESITI_QUESTIONARI!AN520,ESITI_QUESTIONARI!AQ520)))</f>
        <v/>
      </c>
    </row>
    <row r="521" spans="1:8" x14ac:dyDescent="0.3">
      <c r="A521" t="str">
        <f>IF(ESITI_QUESTIONARI!A521="","",TRIM(ESITI_QUESTIONARI!A521))</f>
        <v/>
      </c>
      <c r="B521" t="str">
        <f t="shared" si="9"/>
        <v/>
      </c>
      <c r="C521" t="str">
        <f>IF(ESITI_QUESTIONARI!C521="","",TRIM(ESITI_QUESTIONARI!C521))</f>
        <v/>
      </c>
      <c r="D521" t="str">
        <f>IFERROR(UPPER(TRIM(ESITI_QUESTIONARI!U521)),"")</f>
        <v/>
      </c>
      <c r="E521" t="str">
        <f>IFERROR(UPPER(TRIM(ESITI_QUESTIONARI!Y521)),"")</f>
        <v/>
      </c>
      <c r="F521" t="str">
        <f>IFERROR(UPPER(TRIM(ESITI_QUESTIONARI!AE521)),"")</f>
        <v/>
      </c>
      <c r="G521" t="str">
        <f>IFERROR(UPPER(TRIM(ESITI_QUESTIONARI!AI521)),"")</f>
        <v/>
      </c>
      <c r="H521" s="8" t="str">
        <f>IF(C521="","",IF(ISERROR(AVERAGE(ESITI_QUESTIONARI!N521:T521,ESITI_QUESTIONARI!V521:X521,ESITI_QUESTIONARI!Z521:AD521,ESITI_QUESTIONARI!AF521:AH521,ESITI_QUESTIONARI!AJ521:AL521,ESITI_QUESTIONARI!AN521,ESITI_QUESTIONARI!AQ521)),"NON RISPONDE",AVERAGE(ESITI_QUESTIONARI!N521:T521,ESITI_QUESTIONARI!V521:X521,ESITI_QUESTIONARI!Z521:AD521,ESITI_QUESTIONARI!AF521:AH521,ESITI_QUESTIONARI!AJ521:AL521,ESITI_QUESTIONARI!AN521,ESITI_QUESTIONARI!AQ521)))</f>
        <v/>
      </c>
    </row>
    <row r="522" spans="1:8" x14ac:dyDescent="0.3">
      <c r="A522" t="str">
        <f>IF(ESITI_QUESTIONARI!A522="","",TRIM(ESITI_QUESTIONARI!A522))</f>
        <v/>
      </c>
      <c r="B522" t="str">
        <f t="shared" si="9"/>
        <v/>
      </c>
      <c r="C522" t="str">
        <f>IF(ESITI_QUESTIONARI!C522="","",TRIM(ESITI_QUESTIONARI!C522))</f>
        <v/>
      </c>
      <c r="D522" t="str">
        <f>IFERROR(UPPER(TRIM(ESITI_QUESTIONARI!U522)),"")</f>
        <v/>
      </c>
      <c r="E522" t="str">
        <f>IFERROR(UPPER(TRIM(ESITI_QUESTIONARI!Y522)),"")</f>
        <v/>
      </c>
      <c r="F522" t="str">
        <f>IFERROR(UPPER(TRIM(ESITI_QUESTIONARI!AE522)),"")</f>
        <v/>
      </c>
      <c r="G522" t="str">
        <f>IFERROR(UPPER(TRIM(ESITI_QUESTIONARI!AI522)),"")</f>
        <v/>
      </c>
      <c r="H522" s="8" t="str">
        <f>IF(C522="","",IF(ISERROR(AVERAGE(ESITI_QUESTIONARI!N522:T522,ESITI_QUESTIONARI!V522:X522,ESITI_QUESTIONARI!Z522:AD522,ESITI_QUESTIONARI!AF522:AH522,ESITI_QUESTIONARI!AJ522:AL522,ESITI_QUESTIONARI!AN522,ESITI_QUESTIONARI!AQ522)),"NON RISPONDE",AVERAGE(ESITI_QUESTIONARI!N522:T522,ESITI_QUESTIONARI!V522:X522,ESITI_QUESTIONARI!Z522:AD522,ESITI_QUESTIONARI!AF522:AH522,ESITI_QUESTIONARI!AJ522:AL522,ESITI_QUESTIONARI!AN522,ESITI_QUESTIONARI!AQ522)))</f>
        <v/>
      </c>
    </row>
    <row r="523" spans="1:8" x14ac:dyDescent="0.3">
      <c r="A523" t="str">
        <f>IF(ESITI_QUESTIONARI!A523="","",TRIM(ESITI_QUESTIONARI!A523))</f>
        <v/>
      </c>
      <c r="B523" t="str">
        <f t="shared" si="9"/>
        <v/>
      </c>
      <c r="C523" t="str">
        <f>IF(ESITI_QUESTIONARI!C523="","",TRIM(ESITI_QUESTIONARI!C523))</f>
        <v/>
      </c>
      <c r="D523" t="str">
        <f>IFERROR(UPPER(TRIM(ESITI_QUESTIONARI!U523)),"")</f>
        <v/>
      </c>
      <c r="E523" t="str">
        <f>IFERROR(UPPER(TRIM(ESITI_QUESTIONARI!Y523)),"")</f>
        <v/>
      </c>
      <c r="F523" t="str">
        <f>IFERROR(UPPER(TRIM(ESITI_QUESTIONARI!AE523)),"")</f>
        <v/>
      </c>
      <c r="G523" t="str">
        <f>IFERROR(UPPER(TRIM(ESITI_QUESTIONARI!AI523)),"")</f>
        <v/>
      </c>
      <c r="H523" s="8" t="str">
        <f>IF(C523="","",IF(ISERROR(AVERAGE(ESITI_QUESTIONARI!N523:T523,ESITI_QUESTIONARI!V523:X523,ESITI_QUESTIONARI!Z523:AD523,ESITI_QUESTIONARI!AF523:AH523,ESITI_QUESTIONARI!AJ523:AL523,ESITI_QUESTIONARI!AN523,ESITI_QUESTIONARI!AQ523)),"NON RISPONDE",AVERAGE(ESITI_QUESTIONARI!N523:T523,ESITI_QUESTIONARI!V523:X523,ESITI_QUESTIONARI!Z523:AD523,ESITI_QUESTIONARI!AF523:AH523,ESITI_QUESTIONARI!AJ523:AL523,ESITI_QUESTIONARI!AN523,ESITI_QUESTIONARI!AQ523)))</f>
        <v/>
      </c>
    </row>
    <row r="524" spans="1:8" x14ac:dyDescent="0.3">
      <c r="A524" t="str">
        <f>IF(ESITI_QUESTIONARI!A524="","",TRIM(ESITI_QUESTIONARI!A524))</f>
        <v/>
      </c>
      <c r="B524" t="str">
        <f t="shared" si="9"/>
        <v/>
      </c>
      <c r="C524" t="str">
        <f>IF(ESITI_QUESTIONARI!C524="","",TRIM(ESITI_QUESTIONARI!C524))</f>
        <v/>
      </c>
      <c r="D524" t="str">
        <f>IFERROR(UPPER(TRIM(ESITI_QUESTIONARI!U524)),"")</f>
        <v/>
      </c>
      <c r="E524" t="str">
        <f>IFERROR(UPPER(TRIM(ESITI_QUESTIONARI!Y524)),"")</f>
        <v/>
      </c>
      <c r="F524" t="str">
        <f>IFERROR(UPPER(TRIM(ESITI_QUESTIONARI!AE524)),"")</f>
        <v/>
      </c>
      <c r="G524" t="str">
        <f>IFERROR(UPPER(TRIM(ESITI_QUESTIONARI!AI524)),"")</f>
        <v/>
      </c>
      <c r="H524" s="8" t="str">
        <f>IF(C524="","",IF(ISERROR(AVERAGE(ESITI_QUESTIONARI!N524:T524,ESITI_QUESTIONARI!V524:X524,ESITI_QUESTIONARI!Z524:AD524,ESITI_QUESTIONARI!AF524:AH524,ESITI_QUESTIONARI!AJ524:AL524,ESITI_QUESTIONARI!AN524,ESITI_QUESTIONARI!AQ524)),"NON RISPONDE",AVERAGE(ESITI_QUESTIONARI!N524:T524,ESITI_QUESTIONARI!V524:X524,ESITI_QUESTIONARI!Z524:AD524,ESITI_QUESTIONARI!AF524:AH524,ESITI_QUESTIONARI!AJ524:AL524,ESITI_QUESTIONARI!AN524,ESITI_QUESTIONARI!AQ524)))</f>
        <v/>
      </c>
    </row>
    <row r="525" spans="1:8" x14ac:dyDescent="0.3">
      <c r="A525" t="str">
        <f>IF(ESITI_QUESTIONARI!A525="","",TRIM(ESITI_QUESTIONARI!A525))</f>
        <v/>
      </c>
      <c r="B525" t="str">
        <f t="shared" si="9"/>
        <v/>
      </c>
      <c r="C525" t="str">
        <f>IF(ESITI_QUESTIONARI!C525="","",TRIM(ESITI_QUESTIONARI!C525))</f>
        <v/>
      </c>
      <c r="D525" t="str">
        <f>IFERROR(UPPER(TRIM(ESITI_QUESTIONARI!U525)),"")</f>
        <v/>
      </c>
      <c r="E525" t="str">
        <f>IFERROR(UPPER(TRIM(ESITI_QUESTIONARI!Y525)),"")</f>
        <v/>
      </c>
      <c r="F525" t="str">
        <f>IFERROR(UPPER(TRIM(ESITI_QUESTIONARI!AE525)),"")</f>
        <v/>
      </c>
      <c r="G525" t="str">
        <f>IFERROR(UPPER(TRIM(ESITI_QUESTIONARI!AI525)),"")</f>
        <v/>
      </c>
      <c r="H525" s="8" t="str">
        <f>IF(C525="","",IF(ISERROR(AVERAGE(ESITI_QUESTIONARI!N525:T525,ESITI_QUESTIONARI!V525:X525,ESITI_QUESTIONARI!Z525:AD525,ESITI_QUESTIONARI!AF525:AH525,ESITI_QUESTIONARI!AJ525:AL525,ESITI_QUESTIONARI!AN525,ESITI_QUESTIONARI!AQ525)),"NON RISPONDE",AVERAGE(ESITI_QUESTIONARI!N525:T525,ESITI_QUESTIONARI!V525:X525,ESITI_QUESTIONARI!Z525:AD525,ESITI_QUESTIONARI!AF525:AH525,ESITI_QUESTIONARI!AJ525:AL525,ESITI_QUESTIONARI!AN525,ESITI_QUESTIONARI!AQ525)))</f>
        <v/>
      </c>
    </row>
    <row r="526" spans="1:8" x14ac:dyDescent="0.3">
      <c r="A526" t="str">
        <f>IF(ESITI_QUESTIONARI!A526="","",TRIM(ESITI_QUESTIONARI!A526))</f>
        <v/>
      </c>
      <c r="B526" t="str">
        <f t="shared" si="9"/>
        <v/>
      </c>
      <c r="C526" t="str">
        <f>IF(ESITI_QUESTIONARI!C526="","",TRIM(ESITI_QUESTIONARI!C526))</f>
        <v/>
      </c>
      <c r="D526" t="str">
        <f>IFERROR(UPPER(TRIM(ESITI_QUESTIONARI!U526)),"")</f>
        <v/>
      </c>
      <c r="E526" t="str">
        <f>IFERROR(UPPER(TRIM(ESITI_QUESTIONARI!Y526)),"")</f>
        <v/>
      </c>
      <c r="F526" t="str">
        <f>IFERROR(UPPER(TRIM(ESITI_QUESTIONARI!AE526)),"")</f>
        <v/>
      </c>
      <c r="G526" t="str">
        <f>IFERROR(UPPER(TRIM(ESITI_QUESTIONARI!AI526)),"")</f>
        <v/>
      </c>
      <c r="H526" s="8" t="str">
        <f>IF(C526="","",IF(ISERROR(AVERAGE(ESITI_QUESTIONARI!N526:T526,ESITI_QUESTIONARI!V526:X526,ESITI_QUESTIONARI!Z526:AD526,ESITI_QUESTIONARI!AF526:AH526,ESITI_QUESTIONARI!AJ526:AL526,ESITI_QUESTIONARI!AN526,ESITI_QUESTIONARI!AQ526)),"NON RISPONDE",AVERAGE(ESITI_QUESTIONARI!N526:T526,ESITI_QUESTIONARI!V526:X526,ESITI_QUESTIONARI!Z526:AD526,ESITI_QUESTIONARI!AF526:AH526,ESITI_QUESTIONARI!AJ526:AL526,ESITI_QUESTIONARI!AN526,ESITI_QUESTIONARI!AQ526)))</f>
        <v/>
      </c>
    </row>
    <row r="527" spans="1:8" x14ac:dyDescent="0.3">
      <c r="A527" t="str">
        <f>IF(ESITI_QUESTIONARI!A527="","",TRIM(ESITI_QUESTIONARI!A527))</f>
        <v/>
      </c>
      <c r="B527" t="str">
        <f t="shared" si="9"/>
        <v/>
      </c>
      <c r="C527" t="str">
        <f>IF(ESITI_QUESTIONARI!C527="","",TRIM(ESITI_QUESTIONARI!C527))</f>
        <v/>
      </c>
      <c r="D527" t="str">
        <f>IFERROR(UPPER(TRIM(ESITI_QUESTIONARI!U527)),"")</f>
        <v/>
      </c>
      <c r="E527" t="str">
        <f>IFERROR(UPPER(TRIM(ESITI_QUESTIONARI!Y527)),"")</f>
        <v/>
      </c>
      <c r="F527" t="str">
        <f>IFERROR(UPPER(TRIM(ESITI_QUESTIONARI!AE527)),"")</f>
        <v/>
      </c>
      <c r="G527" t="str">
        <f>IFERROR(UPPER(TRIM(ESITI_QUESTIONARI!AI527)),"")</f>
        <v/>
      </c>
      <c r="H527" s="8" t="str">
        <f>IF(C527="","",IF(ISERROR(AVERAGE(ESITI_QUESTIONARI!N527:T527,ESITI_QUESTIONARI!V527:X527,ESITI_QUESTIONARI!Z527:AD527,ESITI_QUESTIONARI!AF527:AH527,ESITI_QUESTIONARI!AJ527:AL527,ESITI_QUESTIONARI!AN527,ESITI_QUESTIONARI!AQ527)),"NON RISPONDE",AVERAGE(ESITI_QUESTIONARI!N527:T527,ESITI_QUESTIONARI!V527:X527,ESITI_QUESTIONARI!Z527:AD527,ESITI_QUESTIONARI!AF527:AH527,ESITI_QUESTIONARI!AJ527:AL527,ESITI_QUESTIONARI!AN527,ESITI_QUESTIONARI!AQ527)))</f>
        <v/>
      </c>
    </row>
    <row r="528" spans="1:8" x14ac:dyDescent="0.3">
      <c r="A528" t="str">
        <f>IF(ESITI_QUESTIONARI!A528="","",TRIM(ESITI_QUESTIONARI!A528))</f>
        <v/>
      </c>
      <c r="B528" t="str">
        <f t="shared" si="9"/>
        <v/>
      </c>
      <c r="C528" t="str">
        <f>IF(ESITI_QUESTIONARI!C528="","",TRIM(ESITI_QUESTIONARI!C528))</f>
        <v/>
      </c>
      <c r="D528" t="str">
        <f>IFERROR(UPPER(TRIM(ESITI_QUESTIONARI!U528)),"")</f>
        <v/>
      </c>
      <c r="E528" t="str">
        <f>IFERROR(UPPER(TRIM(ESITI_QUESTIONARI!Y528)),"")</f>
        <v/>
      </c>
      <c r="F528" t="str">
        <f>IFERROR(UPPER(TRIM(ESITI_QUESTIONARI!AE528)),"")</f>
        <v/>
      </c>
      <c r="G528" t="str">
        <f>IFERROR(UPPER(TRIM(ESITI_QUESTIONARI!AI528)),"")</f>
        <v/>
      </c>
      <c r="H528" s="8" t="str">
        <f>IF(C528="","",IF(ISERROR(AVERAGE(ESITI_QUESTIONARI!N528:T528,ESITI_QUESTIONARI!V528:X528,ESITI_QUESTIONARI!Z528:AD528,ESITI_QUESTIONARI!AF528:AH528,ESITI_QUESTIONARI!AJ528:AL528,ESITI_QUESTIONARI!AN528,ESITI_QUESTIONARI!AQ528)),"NON RISPONDE",AVERAGE(ESITI_QUESTIONARI!N528:T528,ESITI_QUESTIONARI!V528:X528,ESITI_QUESTIONARI!Z528:AD528,ESITI_QUESTIONARI!AF528:AH528,ESITI_QUESTIONARI!AJ528:AL528,ESITI_QUESTIONARI!AN528,ESITI_QUESTIONARI!AQ528)))</f>
        <v/>
      </c>
    </row>
    <row r="529" spans="1:8" x14ac:dyDescent="0.3">
      <c r="A529" t="str">
        <f>IF(ESITI_QUESTIONARI!A529="","",TRIM(ESITI_QUESTIONARI!A529))</f>
        <v/>
      </c>
      <c r="B529" t="str">
        <f t="shared" si="9"/>
        <v/>
      </c>
      <c r="C529" t="str">
        <f>IF(ESITI_QUESTIONARI!C529="","",TRIM(ESITI_QUESTIONARI!C529))</f>
        <v/>
      </c>
      <c r="D529" t="str">
        <f>IFERROR(UPPER(TRIM(ESITI_QUESTIONARI!U529)),"")</f>
        <v/>
      </c>
      <c r="E529" t="str">
        <f>IFERROR(UPPER(TRIM(ESITI_QUESTIONARI!Y529)),"")</f>
        <v/>
      </c>
      <c r="F529" t="str">
        <f>IFERROR(UPPER(TRIM(ESITI_QUESTIONARI!AE529)),"")</f>
        <v/>
      </c>
      <c r="G529" t="str">
        <f>IFERROR(UPPER(TRIM(ESITI_QUESTIONARI!AI529)),"")</f>
        <v/>
      </c>
      <c r="H529" s="8" t="str">
        <f>IF(C529="","",IF(ISERROR(AVERAGE(ESITI_QUESTIONARI!N529:T529,ESITI_QUESTIONARI!V529:X529,ESITI_QUESTIONARI!Z529:AD529,ESITI_QUESTIONARI!AF529:AH529,ESITI_QUESTIONARI!AJ529:AL529,ESITI_QUESTIONARI!AN529,ESITI_QUESTIONARI!AQ529)),"NON RISPONDE",AVERAGE(ESITI_QUESTIONARI!N529:T529,ESITI_QUESTIONARI!V529:X529,ESITI_QUESTIONARI!Z529:AD529,ESITI_QUESTIONARI!AF529:AH529,ESITI_QUESTIONARI!AJ529:AL529,ESITI_QUESTIONARI!AN529,ESITI_QUESTIONARI!AQ529)))</f>
        <v/>
      </c>
    </row>
    <row r="530" spans="1:8" x14ac:dyDescent="0.3">
      <c r="A530" t="str">
        <f>IF(ESITI_QUESTIONARI!A530="","",TRIM(ESITI_QUESTIONARI!A530))</f>
        <v/>
      </c>
      <c r="B530" t="str">
        <f t="shared" si="9"/>
        <v/>
      </c>
      <c r="C530" t="str">
        <f>IF(ESITI_QUESTIONARI!C530="","",TRIM(ESITI_QUESTIONARI!C530))</f>
        <v/>
      </c>
      <c r="D530" t="str">
        <f>IFERROR(UPPER(TRIM(ESITI_QUESTIONARI!U530)),"")</f>
        <v/>
      </c>
      <c r="E530" t="str">
        <f>IFERROR(UPPER(TRIM(ESITI_QUESTIONARI!Y530)),"")</f>
        <v/>
      </c>
      <c r="F530" t="str">
        <f>IFERROR(UPPER(TRIM(ESITI_QUESTIONARI!AE530)),"")</f>
        <v/>
      </c>
      <c r="G530" t="str">
        <f>IFERROR(UPPER(TRIM(ESITI_QUESTIONARI!AI530)),"")</f>
        <v/>
      </c>
      <c r="H530" s="8" t="str">
        <f>IF(C530="","",IF(ISERROR(AVERAGE(ESITI_QUESTIONARI!N530:T530,ESITI_QUESTIONARI!V530:X530,ESITI_QUESTIONARI!Z530:AD530,ESITI_QUESTIONARI!AF530:AH530,ESITI_QUESTIONARI!AJ530:AL530,ESITI_QUESTIONARI!AN530,ESITI_QUESTIONARI!AQ530)),"NON RISPONDE",AVERAGE(ESITI_QUESTIONARI!N530:T530,ESITI_QUESTIONARI!V530:X530,ESITI_QUESTIONARI!Z530:AD530,ESITI_QUESTIONARI!AF530:AH530,ESITI_QUESTIONARI!AJ530:AL530,ESITI_QUESTIONARI!AN530,ESITI_QUESTIONARI!AQ530)))</f>
        <v/>
      </c>
    </row>
    <row r="531" spans="1:8" x14ac:dyDescent="0.3">
      <c r="A531" t="str">
        <f>IF(ESITI_QUESTIONARI!A531="","",TRIM(ESITI_QUESTIONARI!A531))</f>
        <v/>
      </c>
      <c r="B531" t="str">
        <f t="shared" si="9"/>
        <v/>
      </c>
      <c r="C531" t="str">
        <f>IF(ESITI_QUESTIONARI!C531="","",TRIM(ESITI_QUESTIONARI!C531))</f>
        <v/>
      </c>
      <c r="D531" t="str">
        <f>IFERROR(UPPER(TRIM(ESITI_QUESTIONARI!U531)),"")</f>
        <v/>
      </c>
      <c r="E531" t="str">
        <f>IFERROR(UPPER(TRIM(ESITI_QUESTIONARI!Y531)),"")</f>
        <v/>
      </c>
      <c r="F531" t="str">
        <f>IFERROR(UPPER(TRIM(ESITI_QUESTIONARI!AE531)),"")</f>
        <v/>
      </c>
      <c r="G531" t="str">
        <f>IFERROR(UPPER(TRIM(ESITI_QUESTIONARI!AI531)),"")</f>
        <v/>
      </c>
      <c r="H531" s="8" t="str">
        <f>IF(C531="","",IF(ISERROR(AVERAGE(ESITI_QUESTIONARI!N531:T531,ESITI_QUESTIONARI!V531:X531,ESITI_QUESTIONARI!Z531:AD531,ESITI_QUESTIONARI!AF531:AH531,ESITI_QUESTIONARI!AJ531:AL531,ESITI_QUESTIONARI!AN531,ESITI_QUESTIONARI!AQ531)),"NON RISPONDE",AVERAGE(ESITI_QUESTIONARI!N531:T531,ESITI_QUESTIONARI!V531:X531,ESITI_QUESTIONARI!Z531:AD531,ESITI_QUESTIONARI!AF531:AH531,ESITI_QUESTIONARI!AJ531:AL531,ESITI_QUESTIONARI!AN531,ESITI_QUESTIONARI!AQ531)))</f>
        <v/>
      </c>
    </row>
    <row r="532" spans="1:8" x14ac:dyDescent="0.3">
      <c r="A532" t="str">
        <f>IF(ESITI_QUESTIONARI!A532="","",TRIM(ESITI_QUESTIONARI!A532))</f>
        <v/>
      </c>
      <c r="B532" t="str">
        <f t="shared" si="9"/>
        <v/>
      </c>
      <c r="C532" t="str">
        <f>IF(ESITI_QUESTIONARI!C532="","",TRIM(ESITI_QUESTIONARI!C532))</f>
        <v/>
      </c>
      <c r="D532" t="str">
        <f>IFERROR(UPPER(TRIM(ESITI_QUESTIONARI!U532)),"")</f>
        <v/>
      </c>
      <c r="E532" t="str">
        <f>IFERROR(UPPER(TRIM(ESITI_QUESTIONARI!Y532)),"")</f>
        <v/>
      </c>
      <c r="F532" t="str">
        <f>IFERROR(UPPER(TRIM(ESITI_QUESTIONARI!AE532)),"")</f>
        <v/>
      </c>
      <c r="G532" t="str">
        <f>IFERROR(UPPER(TRIM(ESITI_QUESTIONARI!AI532)),"")</f>
        <v/>
      </c>
      <c r="H532" s="8" t="str">
        <f>IF(C532="","",IF(ISERROR(AVERAGE(ESITI_QUESTIONARI!N532:T532,ESITI_QUESTIONARI!V532:X532,ESITI_QUESTIONARI!Z532:AD532,ESITI_QUESTIONARI!AF532:AH532,ESITI_QUESTIONARI!AJ532:AL532,ESITI_QUESTIONARI!AN532,ESITI_QUESTIONARI!AQ532)),"NON RISPONDE",AVERAGE(ESITI_QUESTIONARI!N532:T532,ESITI_QUESTIONARI!V532:X532,ESITI_QUESTIONARI!Z532:AD532,ESITI_QUESTIONARI!AF532:AH532,ESITI_QUESTIONARI!AJ532:AL532,ESITI_QUESTIONARI!AN532,ESITI_QUESTIONARI!AQ532)))</f>
        <v/>
      </c>
    </row>
    <row r="533" spans="1:8" x14ac:dyDescent="0.3">
      <c r="A533" t="str">
        <f>IF(ESITI_QUESTIONARI!A533="","",TRIM(ESITI_QUESTIONARI!A533))</f>
        <v/>
      </c>
      <c r="B533" t="str">
        <f t="shared" si="9"/>
        <v/>
      </c>
      <c r="C533" t="str">
        <f>IF(ESITI_QUESTIONARI!C533="","",TRIM(ESITI_QUESTIONARI!C533))</f>
        <v/>
      </c>
      <c r="D533" t="str">
        <f>IFERROR(UPPER(TRIM(ESITI_QUESTIONARI!U533)),"")</f>
        <v/>
      </c>
      <c r="E533" t="str">
        <f>IFERROR(UPPER(TRIM(ESITI_QUESTIONARI!Y533)),"")</f>
        <v/>
      </c>
      <c r="F533" t="str">
        <f>IFERROR(UPPER(TRIM(ESITI_QUESTIONARI!AE533)),"")</f>
        <v/>
      </c>
      <c r="G533" t="str">
        <f>IFERROR(UPPER(TRIM(ESITI_QUESTIONARI!AI533)),"")</f>
        <v/>
      </c>
      <c r="H533" s="8" t="str">
        <f>IF(C533="","",IF(ISERROR(AVERAGE(ESITI_QUESTIONARI!N533:T533,ESITI_QUESTIONARI!V533:X533,ESITI_QUESTIONARI!Z533:AD533,ESITI_QUESTIONARI!AF533:AH533,ESITI_QUESTIONARI!AJ533:AL533,ESITI_QUESTIONARI!AN533,ESITI_QUESTIONARI!AQ533)),"NON RISPONDE",AVERAGE(ESITI_QUESTIONARI!N533:T533,ESITI_QUESTIONARI!V533:X533,ESITI_QUESTIONARI!Z533:AD533,ESITI_QUESTIONARI!AF533:AH533,ESITI_QUESTIONARI!AJ533:AL533,ESITI_QUESTIONARI!AN533,ESITI_QUESTIONARI!AQ533)))</f>
        <v/>
      </c>
    </row>
    <row r="534" spans="1:8" x14ac:dyDescent="0.3">
      <c r="A534" t="str">
        <f>IF(ESITI_QUESTIONARI!A534="","",TRIM(ESITI_QUESTIONARI!A534))</f>
        <v/>
      </c>
      <c r="B534" t="str">
        <f t="shared" si="9"/>
        <v/>
      </c>
      <c r="C534" t="str">
        <f>IF(ESITI_QUESTIONARI!C534="","",TRIM(ESITI_QUESTIONARI!C534))</f>
        <v/>
      </c>
      <c r="D534" t="str">
        <f>IFERROR(UPPER(TRIM(ESITI_QUESTIONARI!U534)),"")</f>
        <v/>
      </c>
      <c r="E534" t="str">
        <f>IFERROR(UPPER(TRIM(ESITI_QUESTIONARI!Y534)),"")</f>
        <v/>
      </c>
      <c r="F534" t="str">
        <f>IFERROR(UPPER(TRIM(ESITI_QUESTIONARI!AE534)),"")</f>
        <v/>
      </c>
      <c r="G534" t="str">
        <f>IFERROR(UPPER(TRIM(ESITI_QUESTIONARI!AI534)),"")</f>
        <v/>
      </c>
      <c r="H534" s="8" t="str">
        <f>IF(C534="","",IF(ISERROR(AVERAGE(ESITI_QUESTIONARI!N534:T534,ESITI_QUESTIONARI!V534:X534,ESITI_QUESTIONARI!Z534:AD534,ESITI_QUESTIONARI!AF534:AH534,ESITI_QUESTIONARI!AJ534:AL534,ESITI_QUESTIONARI!AN534,ESITI_QUESTIONARI!AQ534)),"NON RISPONDE",AVERAGE(ESITI_QUESTIONARI!N534:T534,ESITI_QUESTIONARI!V534:X534,ESITI_QUESTIONARI!Z534:AD534,ESITI_QUESTIONARI!AF534:AH534,ESITI_QUESTIONARI!AJ534:AL534,ESITI_QUESTIONARI!AN534,ESITI_QUESTIONARI!AQ534)))</f>
        <v/>
      </c>
    </row>
    <row r="535" spans="1:8" x14ac:dyDescent="0.3">
      <c r="A535" t="str">
        <f>IF(ESITI_QUESTIONARI!A535="","",TRIM(ESITI_QUESTIONARI!A535))</f>
        <v/>
      </c>
      <c r="B535" t="str">
        <f t="shared" si="9"/>
        <v/>
      </c>
      <c r="C535" t="str">
        <f>IF(ESITI_QUESTIONARI!C535="","",TRIM(ESITI_QUESTIONARI!C535))</f>
        <v/>
      </c>
      <c r="D535" t="str">
        <f>IFERROR(UPPER(TRIM(ESITI_QUESTIONARI!U535)),"")</f>
        <v/>
      </c>
      <c r="E535" t="str">
        <f>IFERROR(UPPER(TRIM(ESITI_QUESTIONARI!Y535)),"")</f>
        <v/>
      </c>
      <c r="F535" t="str">
        <f>IFERROR(UPPER(TRIM(ESITI_QUESTIONARI!AE535)),"")</f>
        <v/>
      </c>
      <c r="G535" t="str">
        <f>IFERROR(UPPER(TRIM(ESITI_QUESTIONARI!AI535)),"")</f>
        <v/>
      </c>
      <c r="H535" s="8" t="str">
        <f>IF(C535="","",IF(ISERROR(AVERAGE(ESITI_QUESTIONARI!N535:T535,ESITI_QUESTIONARI!V535:X535,ESITI_QUESTIONARI!Z535:AD535,ESITI_QUESTIONARI!AF535:AH535,ESITI_QUESTIONARI!AJ535:AL535,ESITI_QUESTIONARI!AN535,ESITI_QUESTIONARI!AQ535)),"NON RISPONDE",AVERAGE(ESITI_QUESTIONARI!N535:T535,ESITI_QUESTIONARI!V535:X535,ESITI_QUESTIONARI!Z535:AD535,ESITI_QUESTIONARI!AF535:AH535,ESITI_QUESTIONARI!AJ535:AL535,ESITI_QUESTIONARI!AN535,ESITI_QUESTIONARI!AQ535)))</f>
        <v/>
      </c>
    </row>
    <row r="536" spans="1:8" x14ac:dyDescent="0.3">
      <c r="A536" t="str">
        <f>IF(ESITI_QUESTIONARI!A536="","",TRIM(ESITI_QUESTIONARI!A536))</f>
        <v/>
      </c>
      <c r="B536" t="str">
        <f t="shared" si="9"/>
        <v/>
      </c>
      <c r="C536" t="str">
        <f>IF(ESITI_QUESTIONARI!C536="","",TRIM(ESITI_QUESTIONARI!C536))</f>
        <v/>
      </c>
      <c r="D536" t="str">
        <f>IFERROR(UPPER(TRIM(ESITI_QUESTIONARI!U536)),"")</f>
        <v/>
      </c>
      <c r="E536" t="str">
        <f>IFERROR(UPPER(TRIM(ESITI_QUESTIONARI!Y536)),"")</f>
        <v/>
      </c>
      <c r="F536" t="str">
        <f>IFERROR(UPPER(TRIM(ESITI_QUESTIONARI!AE536)),"")</f>
        <v/>
      </c>
      <c r="G536" t="str">
        <f>IFERROR(UPPER(TRIM(ESITI_QUESTIONARI!AI536)),"")</f>
        <v/>
      </c>
      <c r="H536" s="8" t="str">
        <f>IF(C536="","",IF(ISERROR(AVERAGE(ESITI_QUESTIONARI!N536:T536,ESITI_QUESTIONARI!V536:X536,ESITI_QUESTIONARI!Z536:AD536,ESITI_QUESTIONARI!AF536:AH536,ESITI_QUESTIONARI!AJ536:AL536,ESITI_QUESTIONARI!AN536,ESITI_QUESTIONARI!AQ536)),"NON RISPONDE",AVERAGE(ESITI_QUESTIONARI!N536:T536,ESITI_QUESTIONARI!V536:X536,ESITI_QUESTIONARI!Z536:AD536,ESITI_QUESTIONARI!AF536:AH536,ESITI_QUESTIONARI!AJ536:AL536,ESITI_QUESTIONARI!AN536,ESITI_QUESTIONARI!AQ536)))</f>
        <v/>
      </c>
    </row>
    <row r="537" spans="1:8" x14ac:dyDescent="0.3">
      <c r="A537" t="str">
        <f>IF(ESITI_QUESTIONARI!A537="","",TRIM(ESITI_QUESTIONARI!A537))</f>
        <v/>
      </c>
      <c r="B537" t="str">
        <f t="shared" si="9"/>
        <v/>
      </c>
      <c r="C537" t="str">
        <f>IF(ESITI_QUESTIONARI!C537="","",TRIM(ESITI_QUESTIONARI!C537))</f>
        <v/>
      </c>
      <c r="D537" t="str">
        <f>IFERROR(UPPER(TRIM(ESITI_QUESTIONARI!U537)),"")</f>
        <v/>
      </c>
      <c r="E537" t="str">
        <f>IFERROR(UPPER(TRIM(ESITI_QUESTIONARI!Y537)),"")</f>
        <v/>
      </c>
      <c r="F537" t="str">
        <f>IFERROR(UPPER(TRIM(ESITI_QUESTIONARI!AE537)),"")</f>
        <v/>
      </c>
      <c r="G537" t="str">
        <f>IFERROR(UPPER(TRIM(ESITI_QUESTIONARI!AI537)),"")</f>
        <v/>
      </c>
      <c r="H537" s="8" t="str">
        <f>IF(C537="","",IF(ISERROR(AVERAGE(ESITI_QUESTIONARI!N537:T537,ESITI_QUESTIONARI!V537:X537,ESITI_QUESTIONARI!Z537:AD537,ESITI_QUESTIONARI!AF537:AH537,ESITI_QUESTIONARI!AJ537:AL537,ESITI_QUESTIONARI!AN537,ESITI_QUESTIONARI!AQ537)),"NON RISPONDE",AVERAGE(ESITI_QUESTIONARI!N537:T537,ESITI_QUESTIONARI!V537:X537,ESITI_QUESTIONARI!Z537:AD537,ESITI_QUESTIONARI!AF537:AH537,ESITI_QUESTIONARI!AJ537:AL537,ESITI_QUESTIONARI!AN537,ESITI_QUESTIONARI!AQ537)))</f>
        <v/>
      </c>
    </row>
    <row r="538" spans="1:8" x14ac:dyDescent="0.3">
      <c r="A538" t="str">
        <f>IF(ESITI_QUESTIONARI!A538="","",TRIM(ESITI_QUESTIONARI!A538))</f>
        <v/>
      </c>
      <c r="B538" t="str">
        <f t="shared" si="9"/>
        <v/>
      </c>
      <c r="C538" t="str">
        <f>IF(ESITI_QUESTIONARI!C538="","",TRIM(ESITI_QUESTIONARI!C538))</f>
        <v/>
      </c>
      <c r="D538" t="str">
        <f>IFERROR(UPPER(TRIM(ESITI_QUESTIONARI!U538)),"")</f>
        <v/>
      </c>
      <c r="E538" t="str">
        <f>IFERROR(UPPER(TRIM(ESITI_QUESTIONARI!Y538)),"")</f>
        <v/>
      </c>
      <c r="F538" t="str">
        <f>IFERROR(UPPER(TRIM(ESITI_QUESTIONARI!AE538)),"")</f>
        <v/>
      </c>
      <c r="G538" t="str">
        <f>IFERROR(UPPER(TRIM(ESITI_QUESTIONARI!AI538)),"")</f>
        <v/>
      </c>
      <c r="H538" s="8" t="str">
        <f>IF(C538="","",IF(ISERROR(AVERAGE(ESITI_QUESTIONARI!N538:T538,ESITI_QUESTIONARI!V538:X538,ESITI_QUESTIONARI!Z538:AD538,ESITI_QUESTIONARI!AF538:AH538,ESITI_QUESTIONARI!AJ538:AL538,ESITI_QUESTIONARI!AN538,ESITI_QUESTIONARI!AQ538)),"NON RISPONDE",AVERAGE(ESITI_QUESTIONARI!N538:T538,ESITI_QUESTIONARI!V538:X538,ESITI_QUESTIONARI!Z538:AD538,ESITI_QUESTIONARI!AF538:AH538,ESITI_QUESTIONARI!AJ538:AL538,ESITI_QUESTIONARI!AN538,ESITI_QUESTIONARI!AQ538)))</f>
        <v/>
      </c>
    </row>
    <row r="539" spans="1:8" x14ac:dyDescent="0.3">
      <c r="A539" t="str">
        <f>IF(ESITI_QUESTIONARI!A539="","",TRIM(ESITI_QUESTIONARI!A539))</f>
        <v/>
      </c>
      <c r="B539" t="str">
        <f t="shared" si="9"/>
        <v/>
      </c>
      <c r="C539" t="str">
        <f>IF(ESITI_QUESTIONARI!C539="","",TRIM(ESITI_QUESTIONARI!C539))</f>
        <v/>
      </c>
      <c r="D539" t="str">
        <f>IFERROR(UPPER(TRIM(ESITI_QUESTIONARI!U539)),"")</f>
        <v/>
      </c>
      <c r="E539" t="str">
        <f>IFERROR(UPPER(TRIM(ESITI_QUESTIONARI!Y539)),"")</f>
        <v/>
      </c>
      <c r="F539" t="str">
        <f>IFERROR(UPPER(TRIM(ESITI_QUESTIONARI!AE539)),"")</f>
        <v/>
      </c>
      <c r="G539" t="str">
        <f>IFERROR(UPPER(TRIM(ESITI_QUESTIONARI!AI539)),"")</f>
        <v/>
      </c>
      <c r="H539" s="8" t="str">
        <f>IF(C539="","",IF(ISERROR(AVERAGE(ESITI_QUESTIONARI!N539:T539,ESITI_QUESTIONARI!V539:X539,ESITI_QUESTIONARI!Z539:AD539,ESITI_QUESTIONARI!AF539:AH539,ESITI_QUESTIONARI!AJ539:AL539,ESITI_QUESTIONARI!AN539,ESITI_QUESTIONARI!AQ539)),"NON RISPONDE",AVERAGE(ESITI_QUESTIONARI!N539:T539,ESITI_QUESTIONARI!V539:X539,ESITI_QUESTIONARI!Z539:AD539,ESITI_QUESTIONARI!AF539:AH539,ESITI_QUESTIONARI!AJ539:AL539,ESITI_QUESTIONARI!AN539,ESITI_QUESTIONARI!AQ539)))</f>
        <v/>
      </c>
    </row>
    <row r="540" spans="1:8" x14ac:dyDescent="0.3">
      <c r="A540" t="str">
        <f>IF(ESITI_QUESTIONARI!A540="","",TRIM(ESITI_QUESTIONARI!A540))</f>
        <v/>
      </c>
      <c r="B540" t="str">
        <f t="shared" si="9"/>
        <v/>
      </c>
      <c r="C540" t="str">
        <f>IF(ESITI_QUESTIONARI!C540="","",TRIM(ESITI_QUESTIONARI!C540))</f>
        <v/>
      </c>
      <c r="D540" t="str">
        <f>IFERROR(UPPER(TRIM(ESITI_QUESTIONARI!U540)),"")</f>
        <v/>
      </c>
      <c r="E540" t="str">
        <f>IFERROR(UPPER(TRIM(ESITI_QUESTIONARI!Y540)),"")</f>
        <v/>
      </c>
      <c r="F540" t="str">
        <f>IFERROR(UPPER(TRIM(ESITI_QUESTIONARI!AE540)),"")</f>
        <v/>
      </c>
      <c r="G540" t="str">
        <f>IFERROR(UPPER(TRIM(ESITI_QUESTIONARI!AI540)),"")</f>
        <v/>
      </c>
      <c r="H540" s="8" t="str">
        <f>IF(C540="","",IF(ISERROR(AVERAGE(ESITI_QUESTIONARI!N540:T540,ESITI_QUESTIONARI!V540:X540,ESITI_QUESTIONARI!Z540:AD540,ESITI_QUESTIONARI!AF540:AH540,ESITI_QUESTIONARI!AJ540:AL540,ESITI_QUESTIONARI!AN540,ESITI_QUESTIONARI!AQ540)),"NON RISPONDE",AVERAGE(ESITI_QUESTIONARI!N540:T540,ESITI_QUESTIONARI!V540:X540,ESITI_QUESTIONARI!Z540:AD540,ESITI_QUESTIONARI!AF540:AH540,ESITI_QUESTIONARI!AJ540:AL540,ESITI_QUESTIONARI!AN540,ESITI_QUESTIONARI!AQ540)))</f>
        <v/>
      </c>
    </row>
    <row r="541" spans="1:8" x14ac:dyDescent="0.3">
      <c r="A541" t="str">
        <f>IF(ESITI_QUESTIONARI!A541="","",TRIM(ESITI_QUESTIONARI!A541))</f>
        <v/>
      </c>
      <c r="B541" t="str">
        <f t="shared" si="9"/>
        <v/>
      </c>
      <c r="C541" t="str">
        <f>IF(ESITI_QUESTIONARI!C541="","",TRIM(ESITI_QUESTIONARI!C541))</f>
        <v/>
      </c>
      <c r="D541" t="str">
        <f>IFERROR(UPPER(TRIM(ESITI_QUESTIONARI!U541)),"")</f>
        <v/>
      </c>
      <c r="E541" t="str">
        <f>IFERROR(UPPER(TRIM(ESITI_QUESTIONARI!Y541)),"")</f>
        <v/>
      </c>
      <c r="F541" t="str">
        <f>IFERROR(UPPER(TRIM(ESITI_QUESTIONARI!AE541)),"")</f>
        <v/>
      </c>
      <c r="G541" t="str">
        <f>IFERROR(UPPER(TRIM(ESITI_QUESTIONARI!AI541)),"")</f>
        <v/>
      </c>
      <c r="H541" s="8" t="str">
        <f>IF(C541="","",IF(ISERROR(AVERAGE(ESITI_QUESTIONARI!N541:T541,ESITI_QUESTIONARI!V541:X541,ESITI_QUESTIONARI!Z541:AD541,ESITI_QUESTIONARI!AF541:AH541,ESITI_QUESTIONARI!AJ541:AL541,ESITI_QUESTIONARI!AN541,ESITI_QUESTIONARI!AQ541)),"NON RISPONDE",AVERAGE(ESITI_QUESTIONARI!N541:T541,ESITI_QUESTIONARI!V541:X541,ESITI_QUESTIONARI!Z541:AD541,ESITI_QUESTIONARI!AF541:AH541,ESITI_QUESTIONARI!AJ541:AL541,ESITI_QUESTIONARI!AN541,ESITI_QUESTIONARI!AQ541)))</f>
        <v/>
      </c>
    </row>
    <row r="542" spans="1:8" x14ac:dyDescent="0.3">
      <c r="A542" t="str">
        <f>IF(ESITI_QUESTIONARI!A542="","",TRIM(ESITI_QUESTIONARI!A542))</f>
        <v/>
      </c>
      <c r="B542" t="str">
        <f t="shared" si="9"/>
        <v/>
      </c>
      <c r="C542" t="str">
        <f>IF(ESITI_QUESTIONARI!C542="","",TRIM(ESITI_QUESTIONARI!C542))</f>
        <v/>
      </c>
      <c r="D542" t="str">
        <f>IFERROR(UPPER(TRIM(ESITI_QUESTIONARI!U542)),"")</f>
        <v/>
      </c>
      <c r="E542" t="str">
        <f>IFERROR(UPPER(TRIM(ESITI_QUESTIONARI!Y542)),"")</f>
        <v/>
      </c>
      <c r="F542" t="str">
        <f>IFERROR(UPPER(TRIM(ESITI_QUESTIONARI!AE542)),"")</f>
        <v/>
      </c>
      <c r="G542" t="str">
        <f>IFERROR(UPPER(TRIM(ESITI_QUESTIONARI!AI542)),"")</f>
        <v/>
      </c>
      <c r="H542" s="8" t="str">
        <f>IF(C542="","",IF(ISERROR(AVERAGE(ESITI_QUESTIONARI!N542:T542,ESITI_QUESTIONARI!V542:X542,ESITI_QUESTIONARI!Z542:AD542,ESITI_QUESTIONARI!AF542:AH542,ESITI_QUESTIONARI!AJ542:AL542,ESITI_QUESTIONARI!AN542,ESITI_QUESTIONARI!AQ542)),"NON RISPONDE",AVERAGE(ESITI_QUESTIONARI!N542:T542,ESITI_QUESTIONARI!V542:X542,ESITI_QUESTIONARI!Z542:AD542,ESITI_QUESTIONARI!AF542:AH542,ESITI_QUESTIONARI!AJ542:AL542,ESITI_QUESTIONARI!AN542,ESITI_QUESTIONARI!AQ542)))</f>
        <v/>
      </c>
    </row>
    <row r="543" spans="1:8" x14ac:dyDescent="0.3">
      <c r="A543" t="str">
        <f>IF(ESITI_QUESTIONARI!A543="","",TRIM(ESITI_QUESTIONARI!A543))</f>
        <v/>
      </c>
      <c r="B543" t="str">
        <f t="shared" si="9"/>
        <v/>
      </c>
      <c r="C543" t="str">
        <f>IF(ESITI_QUESTIONARI!C543="","",TRIM(ESITI_QUESTIONARI!C543))</f>
        <v/>
      </c>
      <c r="D543" t="str">
        <f>IFERROR(UPPER(TRIM(ESITI_QUESTIONARI!U543)),"")</f>
        <v/>
      </c>
      <c r="E543" t="str">
        <f>IFERROR(UPPER(TRIM(ESITI_QUESTIONARI!Y543)),"")</f>
        <v/>
      </c>
      <c r="F543" t="str">
        <f>IFERROR(UPPER(TRIM(ESITI_QUESTIONARI!AE543)),"")</f>
        <v/>
      </c>
      <c r="G543" t="str">
        <f>IFERROR(UPPER(TRIM(ESITI_QUESTIONARI!AI543)),"")</f>
        <v/>
      </c>
      <c r="H543" s="8" t="str">
        <f>IF(C543="","",IF(ISERROR(AVERAGE(ESITI_QUESTIONARI!N543:T543,ESITI_QUESTIONARI!V543:X543,ESITI_QUESTIONARI!Z543:AD543,ESITI_QUESTIONARI!AF543:AH543,ESITI_QUESTIONARI!AJ543:AL543,ESITI_QUESTIONARI!AN543,ESITI_QUESTIONARI!AQ543)),"NON RISPONDE",AVERAGE(ESITI_QUESTIONARI!N543:T543,ESITI_QUESTIONARI!V543:X543,ESITI_QUESTIONARI!Z543:AD543,ESITI_QUESTIONARI!AF543:AH543,ESITI_QUESTIONARI!AJ543:AL543,ESITI_QUESTIONARI!AN543,ESITI_QUESTIONARI!AQ543)))</f>
        <v/>
      </c>
    </row>
    <row r="544" spans="1:8" x14ac:dyDescent="0.3">
      <c r="A544" t="str">
        <f>IF(ESITI_QUESTIONARI!A544="","",TRIM(ESITI_QUESTIONARI!A544))</f>
        <v/>
      </c>
      <c r="B544" t="str">
        <f t="shared" si="9"/>
        <v/>
      </c>
      <c r="C544" t="str">
        <f>IF(ESITI_QUESTIONARI!C544="","",TRIM(ESITI_QUESTIONARI!C544))</f>
        <v/>
      </c>
      <c r="D544" t="str">
        <f>IFERROR(UPPER(TRIM(ESITI_QUESTIONARI!U544)),"")</f>
        <v/>
      </c>
      <c r="E544" t="str">
        <f>IFERROR(UPPER(TRIM(ESITI_QUESTIONARI!Y544)),"")</f>
        <v/>
      </c>
      <c r="F544" t="str">
        <f>IFERROR(UPPER(TRIM(ESITI_QUESTIONARI!AE544)),"")</f>
        <v/>
      </c>
      <c r="G544" t="str">
        <f>IFERROR(UPPER(TRIM(ESITI_QUESTIONARI!AI544)),"")</f>
        <v/>
      </c>
      <c r="H544" s="8" t="str">
        <f>IF(C544="","",IF(ISERROR(AVERAGE(ESITI_QUESTIONARI!N544:T544,ESITI_QUESTIONARI!V544:X544,ESITI_QUESTIONARI!Z544:AD544,ESITI_QUESTIONARI!AF544:AH544,ESITI_QUESTIONARI!AJ544:AL544,ESITI_QUESTIONARI!AN544,ESITI_QUESTIONARI!AQ544)),"NON RISPONDE",AVERAGE(ESITI_QUESTIONARI!N544:T544,ESITI_QUESTIONARI!V544:X544,ESITI_QUESTIONARI!Z544:AD544,ESITI_QUESTIONARI!AF544:AH544,ESITI_QUESTIONARI!AJ544:AL544,ESITI_QUESTIONARI!AN544,ESITI_QUESTIONARI!AQ544)))</f>
        <v/>
      </c>
    </row>
    <row r="545" spans="1:8" x14ac:dyDescent="0.3">
      <c r="A545" t="str">
        <f>IF(ESITI_QUESTIONARI!A545="","",TRIM(ESITI_QUESTIONARI!A545))</f>
        <v/>
      </c>
      <c r="B545" t="str">
        <f t="shared" si="9"/>
        <v/>
      </c>
      <c r="C545" t="str">
        <f>IF(ESITI_QUESTIONARI!C545="","",TRIM(ESITI_QUESTIONARI!C545))</f>
        <v/>
      </c>
      <c r="D545" t="str">
        <f>IFERROR(UPPER(TRIM(ESITI_QUESTIONARI!U545)),"")</f>
        <v/>
      </c>
      <c r="E545" t="str">
        <f>IFERROR(UPPER(TRIM(ESITI_QUESTIONARI!Y545)),"")</f>
        <v/>
      </c>
      <c r="F545" t="str">
        <f>IFERROR(UPPER(TRIM(ESITI_QUESTIONARI!AE545)),"")</f>
        <v/>
      </c>
      <c r="G545" t="str">
        <f>IFERROR(UPPER(TRIM(ESITI_QUESTIONARI!AI545)),"")</f>
        <v/>
      </c>
      <c r="H545" s="8" t="str">
        <f>IF(C545="","",IF(ISERROR(AVERAGE(ESITI_QUESTIONARI!N545:T545,ESITI_QUESTIONARI!V545:X545,ESITI_QUESTIONARI!Z545:AD545,ESITI_QUESTIONARI!AF545:AH545,ESITI_QUESTIONARI!AJ545:AL545,ESITI_QUESTIONARI!AN545,ESITI_QUESTIONARI!AQ545)),"NON RISPONDE",AVERAGE(ESITI_QUESTIONARI!N545:T545,ESITI_QUESTIONARI!V545:X545,ESITI_QUESTIONARI!Z545:AD545,ESITI_QUESTIONARI!AF545:AH545,ESITI_QUESTIONARI!AJ545:AL545,ESITI_QUESTIONARI!AN545,ESITI_QUESTIONARI!AQ545)))</f>
        <v/>
      </c>
    </row>
    <row r="546" spans="1:8" x14ac:dyDescent="0.3">
      <c r="A546" t="str">
        <f>IF(ESITI_QUESTIONARI!A546="","",TRIM(ESITI_QUESTIONARI!A546))</f>
        <v/>
      </c>
      <c r="B546" t="str">
        <f t="shared" si="9"/>
        <v/>
      </c>
      <c r="C546" t="str">
        <f>IF(ESITI_QUESTIONARI!C546="","",TRIM(ESITI_QUESTIONARI!C546))</f>
        <v/>
      </c>
      <c r="D546" t="str">
        <f>IFERROR(UPPER(TRIM(ESITI_QUESTIONARI!U546)),"")</f>
        <v/>
      </c>
      <c r="E546" t="str">
        <f>IFERROR(UPPER(TRIM(ESITI_QUESTIONARI!Y546)),"")</f>
        <v/>
      </c>
      <c r="F546" t="str">
        <f>IFERROR(UPPER(TRIM(ESITI_QUESTIONARI!AE546)),"")</f>
        <v/>
      </c>
      <c r="G546" t="str">
        <f>IFERROR(UPPER(TRIM(ESITI_QUESTIONARI!AI546)),"")</f>
        <v/>
      </c>
      <c r="H546" s="8" t="str">
        <f>IF(C546="","",IF(ISERROR(AVERAGE(ESITI_QUESTIONARI!N546:T546,ESITI_QUESTIONARI!V546:X546,ESITI_QUESTIONARI!Z546:AD546,ESITI_QUESTIONARI!AF546:AH546,ESITI_QUESTIONARI!AJ546:AL546,ESITI_QUESTIONARI!AN546,ESITI_QUESTIONARI!AQ546)),"NON RISPONDE",AVERAGE(ESITI_QUESTIONARI!N546:T546,ESITI_QUESTIONARI!V546:X546,ESITI_QUESTIONARI!Z546:AD546,ESITI_QUESTIONARI!AF546:AH546,ESITI_QUESTIONARI!AJ546:AL546,ESITI_QUESTIONARI!AN546,ESITI_QUESTIONARI!AQ546)))</f>
        <v/>
      </c>
    </row>
    <row r="547" spans="1:8" x14ac:dyDescent="0.3">
      <c r="A547" t="str">
        <f>IF(ESITI_QUESTIONARI!A547="","",TRIM(ESITI_QUESTIONARI!A547))</f>
        <v/>
      </c>
      <c r="B547" t="str">
        <f t="shared" si="9"/>
        <v/>
      </c>
      <c r="C547" t="str">
        <f>IF(ESITI_QUESTIONARI!C547="","",TRIM(ESITI_QUESTIONARI!C547))</f>
        <v/>
      </c>
      <c r="D547" t="str">
        <f>IFERROR(UPPER(TRIM(ESITI_QUESTIONARI!U547)),"")</f>
        <v/>
      </c>
      <c r="E547" t="str">
        <f>IFERROR(UPPER(TRIM(ESITI_QUESTIONARI!Y547)),"")</f>
        <v/>
      </c>
      <c r="F547" t="str">
        <f>IFERROR(UPPER(TRIM(ESITI_QUESTIONARI!AE547)),"")</f>
        <v/>
      </c>
      <c r="G547" t="str">
        <f>IFERROR(UPPER(TRIM(ESITI_QUESTIONARI!AI547)),"")</f>
        <v/>
      </c>
      <c r="H547" s="8" t="str">
        <f>IF(C547="","",IF(ISERROR(AVERAGE(ESITI_QUESTIONARI!N547:T547,ESITI_QUESTIONARI!V547:X547,ESITI_QUESTIONARI!Z547:AD547,ESITI_QUESTIONARI!AF547:AH547,ESITI_QUESTIONARI!AJ547:AL547,ESITI_QUESTIONARI!AN547,ESITI_QUESTIONARI!AQ547)),"NON RISPONDE",AVERAGE(ESITI_QUESTIONARI!N547:T547,ESITI_QUESTIONARI!V547:X547,ESITI_QUESTIONARI!Z547:AD547,ESITI_QUESTIONARI!AF547:AH547,ESITI_QUESTIONARI!AJ547:AL547,ESITI_QUESTIONARI!AN547,ESITI_QUESTIONARI!AQ547)))</f>
        <v/>
      </c>
    </row>
    <row r="548" spans="1:8" x14ac:dyDescent="0.3">
      <c r="A548" t="str">
        <f>IF(ESITI_QUESTIONARI!A548="","",TRIM(ESITI_QUESTIONARI!A548))</f>
        <v/>
      </c>
      <c r="B548" t="str">
        <f t="shared" si="9"/>
        <v/>
      </c>
      <c r="C548" t="str">
        <f>IF(ESITI_QUESTIONARI!C548="","",TRIM(ESITI_QUESTIONARI!C548))</f>
        <v/>
      </c>
      <c r="D548" t="str">
        <f>IFERROR(UPPER(TRIM(ESITI_QUESTIONARI!U548)),"")</f>
        <v/>
      </c>
      <c r="E548" t="str">
        <f>IFERROR(UPPER(TRIM(ESITI_QUESTIONARI!Y548)),"")</f>
        <v/>
      </c>
      <c r="F548" t="str">
        <f>IFERROR(UPPER(TRIM(ESITI_QUESTIONARI!AE548)),"")</f>
        <v/>
      </c>
      <c r="G548" t="str">
        <f>IFERROR(UPPER(TRIM(ESITI_QUESTIONARI!AI548)),"")</f>
        <v/>
      </c>
      <c r="H548" s="8" t="str">
        <f>IF(C548="","",IF(ISERROR(AVERAGE(ESITI_QUESTIONARI!N548:T548,ESITI_QUESTIONARI!V548:X548,ESITI_QUESTIONARI!Z548:AD548,ESITI_QUESTIONARI!AF548:AH548,ESITI_QUESTIONARI!AJ548:AL548,ESITI_QUESTIONARI!AN548,ESITI_QUESTIONARI!AQ548)),"NON RISPONDE",AVERAGE(ESITI_QUESTIONARI!N548:T548,ESITI_QUESTIONARI!V548:X548,ESITI_QUESTIONARI!Z548:AD548,ESITI_QUESTIONARI!AF548:AH548,ESITI_QUESTIONARI!AJ548:AL548,ESITI_QUESTIONARI!AN548,ESITI_QUESTIONARI!AQ548)))</f>
        <v/>
      </c>
    </row>
    <row r="549" spans="1:8" x14ac:dyDescent="0.3">
      <c r="A549" t="str">
        <f>IF(ESITI_QUESTIONARI!A549="","",TRIM(ESITI_QUESTIONARI!A549))</f>
        <v/>
      </c>
      <c r="B549" t="str">
        <f t="shared" si="9"/>
        <v/>
      </c>
      <c r="C549" t="str">
        <f>IF(ESITI_QUESTIONARI!C549="","",TRIM(ESITI_QUESTIONARI!C549))</f>
        <v/>
      </c>
      <c r="D549" t="str">
        <f>IFERROR(UPPER(TRIM(ESITI_QUESTIONARI!U549)),"")</f>
        <v/>
      </c>
      <c r="E549" t="str">
        <f>IFERROR(UPPER(TRIM(ESITI_QUESTIONARI!Y549)),"")</f>
        <v/>
      </c>
      <c r="F549" t="str">
        <f>IFERROR(UPPER(TRIM(ESITI_QUESTIONARI!AE549)),"")</f>
        <v/>
      </c>
      <c r="G549" t="str">
        <f>IFERROR(UPPER(TRIM(ESITI_QUESTIONARI!AI549)),"")</f>
        <v/>
      </c>
      <c r="H549" s="8" t="str">
        <f>IF(C549="","",IF(ISERROR(AVERAGE(ESITI_QUESTIONARI!N549:T549,ESITI_QUESTIONARI!V549:X549,ESITI_QUESTIONARI!Z549:AD549,ESITI_QUESTIONARI!AF549:AH549,ESITI_QUESTIONARI!AJ549:AL549,ESITI_QUESTIONARI!AN549,ESITI_QUESTIONARI!AQ549)),"NON RISPONDE",AVERAGE(ESITI_QUESTIONARI!N549:T549,ESITI_QUESTIONARI!V549:X549,ESITI_QUESTIONARI!Z549:AD549,ESITI_QUESTIONARI!AF549:AH549,ESITI_QUESTIONARI!AJ549:AL549,ESITI_QUESTIONARI!AN549,ESITI_QUESTIONARI!AQ549)))</f>
        <v/>
      </c>
    </row>
    <row r="550" spans="1:8" x14ac:dyDescent="0.3">
      <c r="A550" t="str">
        <f>IF(ESITI_QUESTIONARI!A550="","",TRIM(ESITI_QUESTIONARI!A550))</f>
        <v/>
      </c>
      <c r="B550" t="str">
        <f t="shared" si="9"/>
        <v/>
      </c>
      <c r="C550" t="str">
        <f>IF(ESITI_QUESTIONARI!C550="","",TRIM(ESITI_QUESTIONARI!C550))</f>
        <v/>
      </c>
      <c r="D550" t="str">
        <f>IFERROR(UPPER(TRIM(ESITI_QUESTIONARI!U550)),"")</f>
        <v/>
      </c>
      <c r="E550" t="str">
        <f>IFERROR(UPPER(TRIM(ESITI_QUESTIONARI!Y550)),"")</f>
        <v/>
      </c>
      <c r="F550" t="str">
        <f>IFERROR(UPPER(TRIM(ESITI_QUESTIONARI!AE550)),"")</f>
        <v/>
      </c>
      <c r="G550" t="str">
        <f>IFERROR(UPPER(TRIM(ESITI_QUESTIONARI!AI550)),"")</f>
        <v/>
      </c>
      <c r="H550" s="8" t="str">
        <f>IF(C550="","",IF(ISERROR(AVERAGE(ESITI_QUESTIONARI!N550:T550,ESITI_QUESTIONARI!V550:X550,ESITI_QUESTIONARI!Z550:AD550,ESITI_QUESTIONARI!AF550:AH550,ESITI_QUESTIONARI!AJ550:AL550,ESITI_QUESTIONARI!AN550,ESITI_QUESTIONARI!AQ550)),"NON RISPONDE",AVERAGE(ESITI_QUESTIONARI!N550:T550,ESITI_QUESTIONARI!V550:X550,ESITI_QUESTIONARI!Z550:AD550,ESITI_QUESTIONARI!AF550:AH550,ESITI_QUESTIONARI!AJ550:AL550,ESITI_QUESTIONARI!AN550,ESITI_QUESTIONARI!AQ550)))</f>
        <v/>
      </c>
    </row>
    <row r="551" spans="1:8" x14ac:dyDescent="0.3">
      <c r="A551" t="str">
        <f>IF(ESITI_QUESTIONARI!A551="","",TRIM(ESITI_QUESTIONARI!A551))</f>
        <v/>
      </c>
      <c r="B551" t="str">
        <f t="shared" si="9"/>
        <v/>
      </c>
      <c r="C551" t="str">
        <f>IF(ESITI_QUESTIONARI!C551="","",TRIM(ESITI_QUESTIONARI!C551))</f>
        <v/>
      </c>
      <c r="D551" t="str">
        <f>IFERROR(UPPER(TRIM(ESITI_QUESTIONARI!U551)),"")</f>
        <v/>
      </c>
      <c r="E551" t="str">
        <f>IFERROR(UPPER(TRIM(ESITI_QUESTIONARI!Y551)),"")</f>
        <v/>
      </c>
      <c r="F551" t="str">
        <f>IFERROR(UPPER(TRIM(ESITI_QUESTIONARI!AE551)),"")</f>
        <v/>
      </c>
      <c r="G551" t="str">
        <f>IFERROR(UPPER(TRIM(ESITI_QUESTIONARI!AI551)),"")</f>
        <v/>
      </c>
      <c r="H551" s="8" t="str">
        <f>IF(C551="","",IF(ISERROR(AVERAGE(ESITI_QUESTIONARI!N551:T551,ESITI_QUESTIONARI!V551:X551,ESITI_QUESTIONARI!Z551:AD551,ESITI_QUESTIONARI!AF551:AH551,ESITI_QUESTIONARI!AJ551:AL551,ESITI_QUESTIONARI!AN551,ESITI_QUESTIONARI!AQ551)),"NON RISPONDE",AVERAGE(ESITI_QUESTIONARI!N551:T551,ESITI_QUESTIONARI!V551:X551,ESITI_QUESTIONARI!Z551:AD551,ESITI_QUESTIONARI!AF551:AH551,ESITI_QUESTIONARI!AJ551:AL551,ESITI_QUESTIONARI!AN551,ESITI_QUESTIONARI!AQ551)))</f>
        <v/>
      </c>
    </row>
    <row r="552" spans="1:8" x14ac:dyDescent="0.3">
      <c r="A552" t="str">
        <f>IF(ESITI_QUESTIONARI!A552="","",TRIM(ESITI_QUESTIONARI!A552))</f>
        <v/>
      </c>
      <c r="B552" t="str">
        <f t="shared" si="9"/>
        <v/>
      </c>
      <c r="C552" t="str">
        <f>IF(ESITI_QUESTIONARI!C552="","",TRIM(ESITI_QUESTIONARI!C552))</f>
        <v/>
      </c>
      <c r="D552" t="str">
        <f>IFERROR(UPPER(TRIM(ESITI_QUESTIONARI!U552)),"")</f>
        <v/>
      </c>
      <c r="E552" t="str">
        <f>IFERROR(UPPER(TRIM(ESITI_QUESTIONARI!Y552)),"")</f>
        <v/>
      </c>
      <c r="F552" t="str">
        <f>IFERROR(UPPER(TRIM(ESITI_QUESTIONARI!AE552)),"")</f>
        <v/>
      </c>
      <c r="G552" t="str">
        <f>IFERROR(UPPER(TRIM(ESITI_QUESTIONARI!AI552)),"")</f>
        <v/>
      </c>
      <c r="H552" s="8" t="str">
        <f>IF(C552="","",IF(ISERROR(AVERAGE(ESITI_QUESTIONARI!N552:T552,ESITI_QUESTIONARI!V552:X552,ESITI_QUESTIONARI!Z552:AD552,ESITI_QUESTIONARI!AF552:AH552,ESITI_QUESTIONARI!AJ552:AL552,ESITI_QUESTIONARI!AN552,ESITI_QUESTIONARI!AQ552)),"NON RISPONDE",AVERAGE(ESITI_QUESTIONARI!N552:T552,ESITI_QUESTIONARI!V552:X552,ESITI_QUESTIONARI!Z552:AD552,ESITI_QUESTIONARI!AF552:AH552,ESITI_QUESTIONARI!AJ552:AL552,ESITI_QUESTIONARI!AN552,ESITI_QUESTIONARI!AQ552)))</f>
        <v/>
      </c>
    </row>
    <row r="553" spans="1:8" x14ac:dyDescent="0.3">
      <c r="A553" t="str">
        <f>IF(ESITI_QUESTIONARI!A553="","",TRIM(ESITI_QUESTIONARI!A553))</f>
        <v/>
      </c>
      <c r="B553" t="str">
        <f t="shared" si="9"/>
        <v/>
      </c>
      <c r="C553" t="str">
        <f>IF(ESITI_QUESTIONARI!C553="","",TRIM(ESITI_QUESTIONARI!C553))</f>
        <v/>
      </c>
      <c r="D553" t="str">
        <f>IFERROR(UPPER(TRIM(ESITI_QUESTIONARI!U553)),"")</f>
        <v/>
      </c>
      <c r="E553" t="str">
        <f>IFERROR(UPPER(TRIM(ESITI_QUESTIONARI!Y553)),"")</f>
        <v/>
      </c>
      <c r="F553" t="str">
        <f>IFERROR(UPPER(TRIM(ESITI_QUESTIONARI!AE553)),"")</f>
        <v/>
      </c>
      <c r="G553" t="str">
        <f>IFERROR(UPPER(TRIM(ESITI_QUESTIONARI!AI553)),"")</f>
        <v/>
      </c>
      <c r="H553" s="8" t="str">
        <f>IF(C553="","",IF(ISERROR(AVERAGE(ESITI_QUESTIONARI!N553:T553,ESITI_QUESTIONARI!V553:X553,ESITI_QUESTIONARI!Z553:AD553,ESITI_QUESTIONARI!AF553:AH553,ESITI_QUESTIONARI!AJ553:AL553,ESITI_QUESTIONARI!AN553,ESITI_QUESTIONARI!AQ553)),"NON RISPONDE",AVERAGE(ESITI_QUESTIONARI!N553:T553,ESITI_QUESTIONARI!V553:X553,ESITI_QUESTIONARI!Z553:AD553,ESITI_QUESTIONARI!AF553:AH553,ESITI_QUESTIONARI!AJ553:AL553,ESITI_QUESTIONARI!AN553,ESITI_QUESTIONARI!AQ553)))</f>
        <v/>
      </c>
    </row>
    <row r="554" spans="1:8" x14ac:dyDescent="0.3">
      <c r="A554" t="str">
        <f>IF(ESITI_QUESTIONARI!A554="","",TRIM(ESITI_QUESTIONARI!A554))</f>
        <v/>
      </c>
      <c r="B554" t="str">
        <f t="shared" si="9"/>
        <v/>
      </c>
      <c r="C554" t="str">
        <f>IF(ESITI_QUESTIONARI!C554="","",TRIM(ESITI_QUESTIONARI!C554))</f>
        <v/>
      </c>
      <c r="D554" t="str">
        <f>IFERROR(UPPER(TRIM(ESITI_QUESTIONARI!U554)),"")</f>
        <v/>
      </c>
      <c r="E554" t="str">
        <f>IFERROR(UPPER(TRIM(ESITI_QUESTIONARI!Y554)),"")</f>
        <v/>
      </c>
      <c r="F554" t="str">
        <f>IFERROR(UPPER(TRIM(ESITI_QUESTIONARI!AE554)),"")</f>
        <v/>
      </c>
      <c r="G554" t="str">
        <f>IFERROR(UPPER(TRIM(ESITI_QUESTIONARI!AI554)),"")</f>
        <v/>
      </c>
      <c r="H554" s="8" t="str">
        <f>IF(C554="","",IF(ISERROR(AVERAGE(ESITI_QUESTIONARI!N554:T554,ESITI_QUESTIONARI!V554:X554,ESITI_QUESTIONARI!Z554:AD554,ESITI_QUESTIONARI!AF554:AH554,ESITI_QUESTIONARI!AJ554:AL554,ESITI_QUESTIONARI!AN554,ESITI_QUESTIONARI!AQ554)),"NON RISPONDE",AVERAGE(ESITI_QUESTIONARI!N554:T554,ESITI_QUESTIONARI!V554:X554,ESITI_QUESTIONARI!Z554:AD554,ESITI_QUESTIONARI!AF554:AH554,ESITI_QUESTIONARI!AJ554:AL554,ESITI_QUESTIONARI!AN554,ESITI_QUESTIONARI!AQ554)))</f>
        <v/>
      </c>
    </row>
    <row r="555" spans="1:8" x14ac:dyDescent="0.3">
      <c r="A555" t="str">
        <f>IF(ESITI_QUESTIONARI!A555="","",TRIM(ESITI_QUESTIONARI!A555))</f>
        <v/>
      </c>
      <c r="B555" t="str">
        <f t="shared" si="9"/>
        <v/>
      </c>
      <c r="C555" t="str">
        <f>IF(ESITI_QUESTIONARI!C555="","",TRIM(ESITI_QUESTIONARI!C555))</f>
        <v/>
      </c>
      <c r="D555" t="str">
        <f>IFERROR(UPPER(TRIM(ESITI_QUESTIONARI!U555)),"")</f>
        <v/>
      </c>
      <c r="E555" t="str">
        <f>IFERROR(UPPER(TRIM(ESITI_QUESTIONARI!Y555)),"")</f>
        <v/>
      </c>
      <c r="F555" t="str">
        <f>IFERROR(UPPER(TRIM(ESITI_QUESTIONARI!AE555)),"")</f>
        <v/>
      </c>
      <c r="G555" t="str">
        <f>IFERROR(UPPER(TRIM(ESITI_QUESTIONARI!AI555)),"")</f>
        <v/>
      </c>
      <c r="H555" s="8" t="str">
        <f>IF(C555="","",IF(ISERROR(AVERAGE(ESITI_QUESTIONARI!N555:T555,ESITI_QUESTIONARI!V555:X555,ESITI_QUESTIONARI!Z555:AD555,ESITI_QUESTIONARI!AF555:AH555,ESITI_QUESTIONARI!AJ555:AL555,ESITI_QUESTIONARI!AN555,ESITI_QUESTIONARI!AQ555)),"NON RISPONDE",AVERAGE(ESITI_QUESTIONARI!N555:T555,ESITI_QUESTIONARI!V555:X555,ESITI_QUESTIONARI!Z555:AD555,ESITI_QUESTIONARI!AF555:AH555,ESITI_QUESTIONARI!AJ555:AL555,ESITI_QUESTIONARI!AN555,ESITI_QUESTIONARI!AQ555)))</f>
        <v/>
      </c>
    </row>
    <row r="556" spans="1:8" x14ac:dyDescent="0.3">
      <c r="A556" t="str">
        <f>IF(ESITI_QUESTIONARI!A556="","",TRIM(ESITI_QUESTIONARI!A556))</f>
        <v/>
      </c>
      <c r="B556" t="str">
        <f t="shared" si="9"/>
        <v/>
      </c>
      <c r="C556" t="str">
        <f>IF(ESITI_QUESTIONARI!C556="","",TRIM(ESITI_QUESTIONARI!C556))</f>
        <v/>
      </c>
      <c r="D556" t="str">
        <f>IFERROR(UPPER(TRIM(ESITI_QUESTIONARI!U556)),"")</f>
        <v/>
      </c>
      <c r="E556" t="str">
        <f>IFERROR(UPPER(TRIM(ESITI_QUESTIONARI!Y556)),"")</f>
        <v/>
      </c>
      <c r="F556" t="str">
        <f>IFERROR(UPPER(TRIM(ESITI_QUESTIONARI!AE556)),"")</f>
        <v/>
      </c>
      <c r="G556" t="str">
        <f>IFERROR(UPPER(TRIM(ESITI_QUESTIONARI!AI556)),"")</f>
        <v/>
      </c>
      <c r="H556" s="8" t="str">
        <f>IF(C556="","",IF(ISERROR(AVERAGE(ESITI_QUESTIONARI!N556:T556,ESITI_QUESTIONARI!V556:X556,ESITI_QUESTIONARI!Z556:AD556,ESITI_QUESTIONARI!AF556:AH556,ESITI_QUESTIONARI!AJ556:AL556,ESITI_QUESTIONARI!AN556,ESITI_QUESTIONARI!AQ556)),"NON RISPONDE",AVERAGE(ESITI_QUESTIONARI!N556:T556,ESITI_QUESTIONARI!V556:X556,ESITI_QUESTIONARI!Z556:AD556,ESITI_QUESTIONARI!AF556:AH556,ESITI_QUESTIONARI!AJ556:AL556,ESITI_QUESTIONARI!AN556,ESITI_QUESTIONARI!AQ556)))</f>
        <v/>
      </c>
    </row>
    <row r="557" spans="1:8" x14ac:dyDescent="0.3">
      <c r="A557" t="str">
        <f>IF(ESITI_QUESTIONARI!A557="","",TRIM(ESITI_QUESTIONARI!A557))</f>
        <v/>
      </c>
      <c r="B557" t="str">
        <f t="shared" si="9"/>
        <v/>
      </c>
      <c r="C557" t="str">
        <f>IF(ESITI_QUESTIONARI!C557="","",TRIM(ESITI_QUESTIONARI!C557))</f>
        <v/>
      </c>
      <c r="D557" t="str">
        <f>IFERROR(UPPER(TRIM(ESITI_QUESTIONARI!U557)),"")</f>
        <v/>
      </c>
      <c r="E557" t="str">
        <f>IFERROR(UPPER(TRIM(ESITI_QUESTIONARI!Y557)),"")</f>
        <v/>
      </c>
      <c r="F557" t="str">
        <f>IFERROR(UPPER(TRIM(ESITI_QUESTIONARI!AE557)),"")</f>
        <v/>
      </c>
      <c r="G557" t="str">
        <f>IFERROR(UPPER(TRIM(ESITI_QUESTIONARI!AI557)),"")</f>
        <v/>
      </c>
      <c r="H557" s="8" t="str">
        <f>IF(C557="","",IF(ISERROR(AVERAGE(ESITI_QUESTIONARI!N557:T557,ESITI_QUESTIONARI!V557:X557,ESITI_QUESTIONARI!Z557:AD557,ESITI_QUESTIONARI!AF557:AH557,ESITI_QUESTIONARI!AJ557:AL557,ESITI_QUESTIONARI!AN557,ESITI_QUESTIONARI!AQ557)),"NON RISPONDE",AVERAGE(ESITI_QUESTIONARI!N557:T557,ESITI_QUESTIONARI!V557:X557,ESITI_QUESTIONARI!Z557:AD557,ESITI_QUESTIONARI!AF557:AH557,ESITI_QUESTIONARI!AJ557:AL557,ESITI_QUESTIONARI!AN557,ESITI_QUESTIONARI!AQ557)))</f>
        <v/>
      </c>
    </row>
    <row r="558" spans="1:8" x14ac:dyDescent="0.3">
      <c r="A558" t="str">
        <f>IF(ESITI_QUESTIONARI!A558="","",TRIM(ESITI_QUESTIONARI!A558))</f>
        <v/>
      </c>
      <c r="B558" t="str">
        <f t="shared" si="9"/>
        <v/>
      </c>
      <c r="C558" t="str">
        <f>IF(ESITI_QUESTIONARI!C558="","",TRIM(ESITI_QUESTIONARI!C558))</f>
        <v/>
      </c>
      <c r="D558" t="str">
        <f>IFERROR(UPPER(TRIM(ESITI_QUESTIONARI!U558)),"")</f>
        <v/>
      </c>
      <c r="E558" t="str">
        <f>IFERROR(UPPER(TRIM(ESITI_QUESTIONARI!Y558)),"")</f>
        <v/>
      </c>
      <c r="F558" t="str">
        <f>IFERROR(UPPER(TRIM(ESITI_QUESTIONARI!AE558)),"")</f>
        <v/>
      </c>
      <c r="G558" t="str">
        <f>IFERROR(UPPER(TRIM(ESITI_QUESTIONARI!AI558)),"")</f>
        <v/>
      </c>
      <c r="H558" s="8" t="str">
        <f>IF(C558="","",IF(ISERROR(AVERAGE(ESITI_QUESTIONARI!N558:T558,ESITI_QUESTIONARI!V558:X558,ESITI_QUESTIONARI!Z558:AD558,ESITI_QUESTIONARI!AF558:AH558,ESITI_QUESTIONARI!AJ558:AL558,ESITI_QUESTIONARI!AN558,ESITI_QUESTIONARI!AQ558)),"NON RISPONDE",AVERAGE(ESITI_QUESTIONARI!N558:T558,ESITI_QUESTIONARI!V558:X558,ESITI_QUESTIONARI!Z558:AD558,ESITI_QUESTIONARI!AF558:AH558,ESITI_QUESTIONARI!AJ558:AL558,ESITI_QUESTIONARI!AN558,ESITI_QUESTIONARI!AQ558)))</f>
        <v/>
      </c>
    </row>
    <row r="559" spans="1:8" x14ac:dyDescent="0.3">
      <c r="A559" t="str">
        <f>IF(ESITI_QUESTIONARI!A559="","",TRIM(ESITI_QUESTIONARI!A559))</f>
        <v/>
      </c>
      <c r="B559" t="str">
        <f t="shared" si="9"/>
        <v/>
      </c>
      <c r="C559" t="str">
        <f>IF(ESITI_QUESTIONARI!C559="","",TRIM(ESITI_QUESTIONARI!C559))</f>
        <v/>
      </c>
      <c r="D559" t="str">
        <f>IFERROR(UPPER(TRIM(ESITI_QUESTIONARI!U559)),"")</f>
        <v/>
      </c>
      <c r="E559" t="str">
        <f>IFERROR(UPPER(TRIM(ESITI_QUESTIONARI!Y559)),"")</f>
        <v/>
      </c>
      <c r="F559" t="str">
        <f>IFERROR(UPPER(TRIM(ESITI_QUESTIONARI!AE559)),"")</f>
        <v/>
      </c>
      <c r="G559" t="str">
        <f>IFERROR(UPPER(TRIM(ESITI_QUESTIONARI!AI559)),"")</f>
        <v/>
      </c>
      <c r="H559" s="8" t="str">
        <f>IF(C559="","",IF(ISERROR(AVERAGE(ESITI_QUESTIONARI!N559:T559,ESITI_QUESTIONARI!V559:X559,ESITI_QUESTIONARI!Z559:AD559,ESITI_QUESTIONARI!AF559:AH559,ESITI_QUESTIONARI!AJ559:AL559,ESITI_QUESTIONARI!AN559,ESITI_QUESTIONARI!AQ559)),"NON RISPONDE",AVERAGE(ESITI_QUESTIONARI!N559:T559,ESITI_QUESTIONARI!V559:X559,ESITI_QUESTIONARI!Z559:AD559,ESITI_QUESTIONARI!AF559:AH559,ESITI_QUESTIONARI!AJ559:AL559,ESITI_QUESTIONARI!AN559,ESITI_QUESTIONARI!AQ559)))</f>
        <v/>
      </c>
    </row>
    <row r="560" spans="1:8" x14ac:dyDescent="0.3">
      <c r="A560" t="str">
        <f>IF(ESITI_QUESTIONARI!A560="","",TRIM(ESITI_QUESTIONARI!A560))</f>
        <v/>
      </c>
      <c r="B560" t="str">
        <f t="shared" si="9"/>
        <v/>
      </c>
      <c r="C560" t="str">
        <f>IF(ESITI_QUESTIONARI!C560="","",TRIM(ESITI_QUESTIONARI!C560))</f>
        <v/>
      </c>
      <c r="D560" t="str">
        <f>IFERROR(UPPER(TRIM(ESITI_QUESTIONARI!U560)),"")</f>
        <v/>
      </c>
      <c r="E560" t="str">
        <f>IFERROR(UPPER(TRIM(ESITI_QUESTIONARI!Y560)),"")</f>
        <v/>
      </c>
      <c r="F560" t="str">
        <f>IFERROR(UPPER(TRIM(ESITI_QUESTIONARI!AE560)),"")</f>
        <v/>
      </c>
      <c r="G560" t="str">
        <f>IFERROR(UPPER(TRIM(ESITI_QUESTIONARI!AI560)),"")</f>
        <v/>
      </c>
      <c r="H560" s="8" t="str">
        <f>IF(C560="","",IF(ISERROR(AVERAGE(ESITI_QUESTIONARI!N560:T560,ESITI_QUESTIONARI!V560:X560,ESITI_QUESTIONARI!Z560:AD560,ESITI_QUESTIONARI!AF560:AH560,ESITI_QUESTIONARI!AJ560:AL560,ESITI_QUESTIONARI!AN560,ESITI_QUESTIONARI!AQ560)),"NON RISPONDE",AVERAGE(ESITI_QUESTIONARI!N560:T560,ESITI_QUESTIONARI!V560:X560,ESITI_QUESTIONARI!Z560:AD560,ESITI_QUESTIONARI!AF560:AH560,ESITI_QUESTIONARI!AJ560:AL560,ESITI_QUESTIONARI!AN560,ESITI_QUESTIONARI!AQ560)))</f>
        <v/>
      </c>
    </row>
    <row r="561" spans="1:8" x14ac:dyDescent="0.3">
      <c r="A561" t="str">
        <f>IF(ESITI_QUESTIONARI!A561="","",TRIM(ESITI_QUESTIONARI!A561))</f>
        <v/>
      </c>
      <c r="B561" t="str">
        <f t="shared" si="9"/>
        <v/>
      </c>
      <c r="C561" t="str">
        <f>IF(ESITI_QUESTIONARI!C561="","",TRIM(ESITI_QUESTIONARI!C561))</f>
        <v/>
      </c>
      <c r="D561" t="str">
        <f>IFERROR(UPPER(TRIM(ESITI_QUESTIONARI!U561)),"")</f>
        <v/>
      </c>
      <c r="E561" t="str">
        <f>IFERROR(UPPER(TRIM(ESITI_QUESTIONARI!Y561)),"")</f>
        <v/>
      </c>
      <c r="F561" t="str">
        <f>IFERROR(UPPER(TRIM(ESITI_QUESTIONARI!AE561)),"")</f>
        <v/>
      </c>
      <c r="G561" t="str">
        <f>IFERROR(UPPER(TRIM(ESITI_QUESTIONARI!AI561)),"")</f>
        <v/>
      </c>
      <c r="H561" s="8" t="str">
        <f>IF(C561="","",IF(ISERROR(AVERAGE(ESITI_QUESTIONARI!N561:T561,ESITI_QUESTIONARI!V561:X561,ESITI_QUESTIONARI!Z561:AD561,ESITI_QUESTIONARI!AF561:AH561,ESITI_QUESTIONARI!AJ561:AL561,ESITI_QUESTIONARI!AN561,ESITI_QUESTIONARI!AQ561)),"NON RISPONDE",AVERAGE(ESITI_QUESTIONARI!N561:T561,ESITI_QUESTIONARI!V561:X561,ESITI_QUESTIONARI!Z561:AD561,ESITI_QUESTIONARI!AF561:AH561,ESITI_QUESTIONARI!AJ561:AL561,ESITI_QUESTIONARI!AN561,ESITI_QUESTIONARI!AQ561)))</f>
        <v/>
      </c>
    </row>
    <row r="562" spans="1:8" x14ac:dyDescent="0.3">
      <c r="A562" t="str">
        <f>IF(ESITI_QUESTIONARI!A562="","",TRIM(ESITI_QUESTIONARI!A562))</f>
        <v/>
      </c>
      <c r="B562" t="str">
        <f t="shared" si="9"/>
        <v/>
      </c>
      <c r="C562" t="str">
        <f>IF(ESITI_QUESTIONARI!C562="","",TRIM(ESITI_QUESTIONARI!C562))</f>
        <v/>
      </c>
      <c r="D562" t="str">
        <f>IFERROR(UPPER(TRIM(ESITI_QUESTIONARI!U562)),"")</f>
        <v/>
      </c>
      <c r="E562" t="str">
        <f>IFERROR(UPPER(TRIM(ESITI_QUESTIONARI!Y562)),"")</f>
        <v/>
      </c>
      <c r="F562" t="str">
        <f>IFERROR(UPPER(TRIM(ESITI_QUESTIONARI!AE562)),"")</f>
        <v/>
      </c>
      <c r="G562" t="str">
        <f>IFERROR(UPPER(TRIM(ESITI_QUESTIONARI!AI562)),"")</f>
        <v/>
      </c>
      <c r="H562" s="8" t="str">
        <f>IF(C562="","",IF(ISERROR(AVERAGE(ESITI_QUESTIONARI!N562:T562,ESITI_QUESTIONARI!V562:X562,ESITI_QUESTIONARI!Z562:AD562,ESITI_QUESTIONARI!AF562:AH562,ESITI_QUESTIONARI!AJ562:AL562,ESITI_QUESTIONARI!AN562,ESITI_QUESTIONARI!AQ562)),"NON RISPONDE",AVERAGE(ESITI_QUESTIONARI!N562:T562,ESITI_QUESTIONARI!V562:X562,ESITI_QUESTIONARI!Z562:AD562,ESITI_QUESTIONARI!AF562:AH562,ESITI_QUESTIONARI!AJ562:AL562,ESITI_QUESTIONARI!AN562,ESITI_QUESTIONARI!AQ562)))</f>
        <v/>
      </c>
    </row>
    <row r="563" spans="1:8" x14ac:dyDescent="0.3">
      <c r="A563" t="str">
        <f>IF(ESITI_QUESTIONARI!A563="","",TRIM(ESITI_QUESTIONARI!A563))</f>
        <v/>
      </c>
      <c r="B563" t="str">
        <f t="shared" si="9"/>
        <v/>
      </c>
      <c r="C563" t="str">
        <f>IF(ESITI_QUESTIONARI!C563="","",TRIM(ESITI_QUESTIONARI!C563))</f>
        <v/>
      </c>
      <c r="D563" t="str">
        <f>IFERROR(UPPER(TRIM(ESITI_QUESTIONARI!U563)),"")</f>
        <v/>
      </c>
      <c r="E563" t="str">
        <f>IFERROR(UPPER(TRIM(ESITI_QUESTIONARI!Y563)),"")</f>
        <v/>
      </c>
      <c r="F563" t="str">
        <f>IFERROR(UPPER(TRIM(ESITI_QUESTIONARI!AE563)),"")</f>
        <v/>
      </c>
      <c r="G563" t="str">
        <f>IFERROR(UPPER(TRIM(ESITI_QUESTIONARI!AI563)),"")</f>
        <v/>
      </c>
      <c r="H563" s="8" t="str">
        <f>IF(C563="","",IF(ISERROR(AVERAGE(ESITI_QUESTIONARI!N563:T563,ESITI_QUESTIONARI!V563:X563,ESITI_QUESTIONARI!Z563:AD563,ESITI_QUESTIONARI!AF563:AH563,ESITI_QUESTIONARI!AJ563:AL563,ESITI_QUESTIONARI!AN563,ESITI_QUESTIONARI!AQ563)),"NON RISPONDE",AVERAGE(ESITI_QUESTIONARI!N563:T563,ESITI_QUESTIONARI!V563:X563,ESITI_QUESTIONARI!Z563:AD563,ESITI_QUESTIONARI!AF563:AH563,ESITI_QUESTIONARI!AJ563:AL563,ESITI_QUESTIONARI!AN563,ESITI_QUESTIONARI!AQ563)))</f>
        <v/>
      </c>
    </row>
    <row r="564" spans="1:8" x14ac:dyDescent="0.3">
      <c r="A564" t="str">
        <f>IF(ESITI_QUESTIONARI!A564="","",TRIM(ESITI_QUESTIONARI!A564))</f>
        <v/>
      </c>
      <c r="B564" t="str">
        <f t="shared" si="9"/>
        <v/>
      </c>
      <c r="C564" t="str">
        <f>IF(ESITI_QUESTIONARI!C564="","",TRIM(ESITI_QUESTIONARI!C564))</f>
        <v/>
      </c>
      <c r="D564" t="str">
        <f>IFERROR(UPPER(TRIM(ESITI_QUESTIONARI!U564)),"")</f>
        <v/>
      </c>
      <c r="E564" t="str">
        <f>IFERROR(UPPER(TRIM(ESITI_QUESTIONARI!Y564)),"")</f>
        <v/>
      </c>
      <c r="F564" t="str">
        <f>IFERROR(UPPER(TRIM(ESITI_QUESTIONARI!AE564)),"")</f>
        <v/>
      </c>
      <c r="G564" t="str">
        <f>IFERROR(UPPER(TRIM(ESITI_QUESTIONARI!AI564)),"")</f>
        <v/>
      </c>
      <c r="H564" s="8" t="str">
        <f>IF(C564="","",IF(ISERROR(AVERAGE(ESITI_QUESTIONARI!N564:T564,ESITI_QUESTIONARI!V564:X564,ESITI_QUESTIONARI!Z564:AD564,ESITI_QUESTIONARI!AF564:AH564,ESITI_QUESTIONARI!AJ564:AL564,ESITI_QUESTIONARI!AN564,ESITI_QUESTIONARI!AQ564)),"NON RISPONDE",AVERAGE(ESITI_QUESTIONARI!N564:T564,ESITI_QUESTIONARI!V564:X564,ESITI_QUESTIONARI!Z564:AD564,ESITI_QUESTIONARI!AF564:AH564,ESITI_QUESTIONARI!AJ564:AL564,ESITI_QUESTIONARI!AN564,ESITI_QUESTIONARI!AQ564)))</f>
        <v/>
      </c>
    </row>
    <row r="565" spans="1:8" x14ac:dyDescent="0.3">
      <c r="A565" t="str">
        <f>IF(ESITI_QUESTIONARI!A565="","",TRIM(ESITI_QUESTIONARI!A565))</f>
        <v/>
      </c>
      <c r="B565" t="str">
        <f t="shared" si="9"/>
        <v/>
      </c>
      <c r="C565" t="str">
        <f>IF(ESITI_QUESTIONARI!C565="","",TRIM(ESITI_QUESTIONARI!C565))</f>
        <v/>
      </c>
      <c r="D565" t="str">
        <f>IFERROR(UPPER(TRIM(ESITI_QUESTIONARI!U565)),"")</f>
        <v/>
      </c>
      <c r="E565" t="str">
        <f>IFERROR(UPPER(TRIM(ESITI_QUESTIONARI!Y565)),"")</f>
        <v/>
      </c>
      <c r="F565" t="str">
        <f>IFERROR(UPPER(TRIM(ESITI_QUESTIONARI!AE565)),"")</f>
        <v/>
      </c>
      <c r="G565" t="str">
        <f>IFERROR(UPPER(TRIM(ESITI_QUESTIONARI!AI565)),"")</f>
        <v/>
      </c>
      <c r="H565" s="8" t="str">
        <f>IF(C565="","",IF(ISERROR(AVERAGE(ESITI_QUESTIONARI!N565:T565,ESITI_QUESTIONARI!V565:X565,ESITI_QUESTIONARI!Z565:AD565,ESITI_QUESTIONARI!AF565:AH565,ESITI_QUESTIONARI!AJ565:AL565,ESITI_QUESTIONARI!AN565,ESITI_QUESTIONARI!AQ565)),"NON RISPONDE",AVERAGE(ESITI_QUESTIONARI!N565:T565,ESITI_QUESTIONARI!V565:X565,ESITI_QUESTIONARI!Z565:AD565,ESITI_QUESTIONARI!AF565:AH565,ESITI_QUESTIONARI!AJ565:AL565,ESITI_QUESTIONARI!AN565,ESITI_QUESTIONARI!AQ565)))</f>
        <v/>
      </c>
    </row>
    <row r="566" spans="1:8" x14ac:dyDescent="0.3">
      <c r="A566" t="str">
        <f>IF(ESITI_QUESTIONARI!A566="","",TRIM(ESITI_QUESTIONARI!A566))</f>
        <v/>
      </c>
      <c r="B566" t="str">
        <f t="shared" si="9"/>
        <v/>
      </c>
      <c r="C566" t="str">
        <f>IF(ESITI_QUESTIONARI!C566="","",TRIM(ESITI_QUESTIONARI!C566))</f>
        <v/>
      </c>
      <c r="D566" t="str">
        <f>IFERROR(UPPER(TRIM(ESITI_QUESTIONARI!U566)),"")</f>
        <v/>
      </c>
      <c r="E566" t="str">
        <f>IFERROR(UPPER(TRIM(ESITI_QUESTIONARI!Y566)),"")</f>
        <v/>
      </c>
      <c r="F566" t="str">
        <f>IFERROR(UPPER(TRIM(ESITI_QUESTIONARI!AE566)),"")</f>
        <v/>
      </c>
      <c r="G566" t="str">
        <f>IFERROR(UPPER(TRIM(ESITI_QUESTIONARI!AI566)),"")</f>
        <v/>
      </c>
      <c r="H566" s="8" t="str">
        <f>IF(C566="","",IF(ISERROR(AVERAGE(ESITI_QUESTIONARI!N566:T566,ESITI_QUESTIONARI!V566:X566,ESITI_QUESTIONARI!Z566:AD566,ESITI_QUESTIONARI!AF566:AH566,ESITI_QUESTIONARI!AJ566:AL566,ESITI_QUESTIONARI!AN566,ESITI_QUESTIONARI!AQ566)),"NON RISPONDE",AVERAGE(ESITI_QUESTIONARI!N566:T566,ESITI_QUESTIONARI!V566:X566,ESITI_QUESTIONARI!Z566:AD566,ESITI_QUESTIONARI!AF566:AH566,ESITI_QUESTIONARI!AJ566:AL566,ESITI_QUESTIONARI!AN566,ESITI_QUESTIONARI!AQ566)))</f>
        <v/>
      </c>
    </row>
    <row r="567" spans="1:8" x14ac:dyDescent="0.3">
      <c r="A567" t="str">
        <f>IF(ESITI_QUESTIONARI!A567="","",TRIM(ESITI_QUESTIONARI!A567))</f>
        <v/>
      </c>
      <c r="B567" t="str">
        <f t="shared" si="9"/>
        <v/>
      </c>
      <c r="C567" t="str">
        <f>IF(ESITI_QUESTIONARI!C567="","",TRIM(ESITI_QUESTIONARI!C567))</f>
        <v/>
      </c>
      <c r="D567" t="str">
        <f>IFERROR(UPPER(TRIM(ESITI_QUESTIONARI!U567)),"")</f>
        <v/>
      </c>
      <c r="E567" t="str">
        <f>IFERROR(UPPER(TRIM(ESITI_QUESTIONARI!Y567)),"")</f>
        <v/>
      </c>
      <c r="F567" t="str">
        <f>IFERROR(UPPER(TRIM(ESITI_QUESTIONARI!AE567)),"")</f>
        <v/>
      </c>
      <c r="G567" t="str">
        <f>IFERROR(UPPER(TRIM(ESITI_QUESTIONARI!AI567)),"")</f>
        <v/>
      </c>
      <c r="H567" s="8" t="str">
        <f>IF(C567="","",IF(ISERROR(AVERAGE(ESITI_QUESTIONARI!N567:T567,ESITI_QUESTIONARI!V567:X567,ESITI_QUESTIONARI!Z567:AD567,ESITI_QUESTIONARI!AF567:AH567,ESITI_QUESTIONARI!AJ567:AL567,ESITI_QUESTIONARI!AN567,ESITI_QUESTIONARI!AQ567)),"NON RISPONDE",AVERAGE(ESITI_QUESTIONARI!N567:T567,ESITI_QUESTIONARI!V567:X567,ESITI_QUESTIONARI!Z567:AD567,ESITI_QUESTIONARI!AF567:AH567,ESITI_QUESTIONARI!AJ567:AL567,ESITI_QUESTIONARI!AN567,ESITI_QUESTIONARI!AQ567)))</f>
        <v/>
      </c>
    </row>
    <row r="568" spans="1:8" x14ac:dyDescent="0.3">
      <c r="A568" t="str">
        <f>IF(ESITI_QUESTIONARI!A568="","",TRIM(ESITI_QUESTIONARI!A568))</f>
        <v/>
      </c>
      <c r="B568" t="str">
        <f t="shared" si="9"/>
        <v/>
      </c>
      <c r="C568" t="str">
        <f>IF(ESITI_QUESTIONARI!C568="","",TRIM(ESITI_QUESTIONARI!C568))</f>
        <v/>
      </c>
      <c r="D568" t="str">
        <f>IFERROR(UPPER(TRIM(ESITI_QUESTIONARI!U568)),"")</f>
        <v/>
      </c>
      <c r="E568" t="str">
        <f>IFERROR(UPPER(TRIM(ESITI_QUESTIONARI!Y568)),"")</f>
        <v/>
      </c>
      <c r="F568" t="str">
        <f>IFERROR(UPPER(TRIM(ESITI_QUESTIONARI!AE568)),"")</f>
        <v/>
      </c>
      <c r="G568" t="str">
        <f>IFERROR(UPPER(TRIM(ESITI_QUESTIONARI!AI568)),"")</f>
        <v/>
      </c>
      <c r="H568" s="8" t="str">
        <f>IF(C568="","",IF(ISERROR(AVERAGE(ESITI_QUESTIONARI!N568:T568,ESITI_QUESTIONARI!V568:X568,ESITI_QUESTIONARI!Z568:AD568,ESITI_QUESTIONARI!AF568:AH568,ESITI_QUESTIONARI!AJ568:AL568,ESITI_QUESTIONARI!AN568,ESITI_QUESTIONARI!AQ568)),"NON RISPONDE",AVERAGE(ESITI_QUESTIONARI!N568:T568,ESITI_QUESTIONARI!V568:X568,ESITI_QUESTIONARI!Z568:AD568,ESITI_QUESTIONARI!AF568:AH568,ESITI_QUESTIONARI!AJ568:AL568,ESITI_QUESTIONARI!AN568,ESITI_QUESTIONARI!AQ568)))</f>
        <v/>
      </c>
    </row>
    <row r="569" spans="1:8" x14ac:dyDescent="0.3">
      <c r="A569" t="str">
        <f>IF(ESITI_QUESTIONARI!A569="","",TRIM(ESITI_QUESTIONARI!A569))</f>
        <v/>
      </c>
      <c r="B569" t="str">
        <f t="shared" si="9"/>
        <v/>
      </c>
      <c r="C569" t="str">
        <f>IF(ESITI_QUESTIONARI!C569="","",TRIM(ESITI_QUESTIONARI!C569))</f>
        <v/>
      </c>
      <c r="D569" t="str">
        <f>IFERROR(UPPER(TRIM(ESITI_QUESTIONARI!U569)),"")</f>
        <v/>
      </c>
      <c r="E569" t="str">
        <f>IFERROR(UPPER(TRIM(ESITI_QUESTIONARI!Y569)),"")</f>
        <v/>
      </c>
      <c r="F569" t="str">
        <f>IFERROR(UPPER(TRIM(ESITI_QUESTIONARI!AE569)),"")</f>
        <v/>
      </c>
      <c r="G569" t="str">
        <f>IFERROR(UPPER(TRIM(ESITI_QUESTIONARI!AI569)),"")</f>
        <v/>
      </c>
      <c r="H569" s="8" t="str">
        <f>IF(C569="","",IF(ISERROR(AVERAGE(ESITI_QUESTIONARI!N569:T569,ESITI_QUESTIONARI!V569:X569,ESITI_QUESTIONARI!Z569:AD569,ESITI_QUESTIONARI!AF569:AH569,ESITI_QUESTIONARI!AJ569:AL569,ESITI_QUESTIONARI!AN569,ESITI_QUESTIONARI!AQ569)),"NON RISPONDE",AVERAGE(ESITI_QUESTIONARI!N569:T569,ESITI_QUESTIONARI!V569:X569,ESITI_QUESTIONARI!Z569:AD569,ESITI_QUESTIONARI!AF569:AH569,ESITI_QUESTIONARI!AJ569:AL569,ESITI_QUESTIONARI!AN569,ESITI_QUESTIONARI!AQ569)))</f>
        <v/>
      </c>
    </row>
    <row r="570" spans="1:8" x14ac:dyDescent="0.3">
      <c r="A570" t="str">
        <f>IF(ESITI_QUESTIONARI!A570="","",TRIM(ESITI_QUESTIONARI!A570))</f>
        <v/>
      </c>
      <c r="B570" t="str">
        <f t="shared" si="9"/>
        <v/>
      </c>
      <c r="C570" t="str">
        <f>IF(ESITI_QUESTIONARI!C570="","",TRIM(ESITI_QUESTIONARI!C570))</f>
        <v/>
      </c>
      <c r="D570" t="str">
        <f>IFERROR(UPPER(TRIM(ESITI_QUESTIONARI!U570)),"")</f>
        <v/>
      </c>
      <c r="E570" t="str">
        <f>IFERROR(UPPER(TRIM(ESITI_QUESTIONARI!Y570)),"")</f>
        <v/>
      </c>
      <c r="F570" t="str">
        <f>IFERROR(UPPER(TRIM(ESITI_QUESTIONARI!AE570)),"")</f>
        <v/>
      </c>
      <c r="G570" t="str">
        <f>IFERROR(UPPER(TRIM(ESITI_QUESTIONARI!AI570)),"")</f>
        <v/>
      </c>
      <c r="H570" s="8" t="str">
        <f>IF(C570="","",IF(ISERROR(AVERAGE(ESITI_QUESTIONARI!N570:T570,ESITI_QUESTIONARI!V570:X570,ESITI_QUESTIONARI!Z570:AD570,ESITI_QUESTIONARI!AF570:AH570,ESITI_QUESTIONARI!AJ570:AL570,ESITI_QUESTIONARI!AN570,ESITI_QUESTIONARI!AQ570)),"NON RISPONDE",AVERAGE(ESITI_QUESTIONARI!N570:T570,ESITI_QUESTIONARI!V570:X570,ESITI_QUESTIONARI!Z570:AD570,ESITI_QUESTIONARI!AF570:AH570,ESITI_QUESTIONARI!AJ570:AL570,ESITI_QUESTIONARI!AN570,ESITI_QUESTIONARI!AQ570)))</f>
        <v/>
      </c>
    </row>
    <row r="571" spans="1:8" x14ac:dyDescent="0.3">
      <c r="A571" t="str">
        <f>IF(ESITI_QUESTIONARI!A571="","",TRIM(ESITI_QUESTIONARI!A571))</f>
        <v/>
      </c>
      <c r="B571" t="str">
        <f t="shared" si="9"/>
        <v/>
      </c>
      <c r="C571" t="str">
        <f>IF(ESITI_QUESTIONARI!C571="","",TRIM(ESITI_QUESTIONARI!C571))</f>
        <v/>
      </c>
      <c r="D571" t="str">
        <f>IFERROR(UPPER(TRIM(ESITI_QUESTIONARI!U571)),"")</f>
        <v/>
      </c>
      <c r="E571" t="str">
        <f>IFERROR(UPPER(TRIM(ESITI_QUESTIONARI!Y571)),"")</f>
        <v/>
      </c>
      <c r="F571" t="str">
        <f>IFERROR(UPPER(TRIM(ESITI_QUESTIONARI!AE571)),"")</f>
        <v/>
      </c>
      <c r="G571" t="str">
        <f>IFERROR(UPPER(TRIM(ESITI_QUESTIONARI!AI571)),"")</f>
        <v/>
      </c>
      <c r="H571" s="8" t="str">
        <f>IF(C571="","",IF(ISERROR(AVERAGE(ESITI_QUESTIONARI!N571:T571,ESITI_QUESTIONARI!V571:X571,ESITI_QUESTIONARI!Z571:AD571,ESITI_QUESTIONARI!AF571:AH571,ESITI_QUESTIONARI!AJ571:AL571,ESITI_QUESTIONARI!AN571,ESITI_QUESTIONARI!AQ571)),"NON RISPONDE",AVERAGE(ESITI_QUESTIONARI!N571:T571,ESITI_QUESTIONARI!V571:X571,ESITI_QUESTIONARI!Z571:AD571,ESITI_QUESTIONARI!AF571:AH571,ESITI_QUESTIONARI!AJ571:AL571,ESITI_QUESTIONARI!AN571,ESITI_QUESTIONARI!AQ571)))</f>
        <v/>
      </c>
    </row>
    <row r="572" spans="1:8" x14ac:dyDescent="0.3">
      <c r="A572" t="str">
        <f>IF(ESITI_QUESTIONARI!A572="","",TRIM(ESITI_QUESTIONARI!A572))</f>
        <v/>
      </c>
      <c r="B572" t="str">
        <f t="shared" si="9"/>
        <v/>
      </c>
      <c r="C572" t="str">
        <f>IF(ESITI_QUESTIONARI!C572="","",TRIM(ESITI_QUESTIONARI!C572))</f>
        <v/>
      </c>
      <c r="D572" t="str">
        <f>IFERROR(UPPER(TRIM(ESITI_QUESTIONARI!U572)),"")</f>
        <v/>
      </c>
      <c r="E572" t="str">
        <f>IFERROR(UPPER(TRIM(ESITI_QUESTIONARI!Y572)),"")</f>
        <v/>
      </c>
      <c r="F572" t="str">
        <f>IFERROR(UPPER(TRIM(ESITI_QUESTIONARI!AE572)),"")</f>
        <v/>
      </c>
      <c r="G572" t="str">
        <f>IFERROR(UPPER(TRIM(ESITI_QUESTIONARI!AI572)),"")</f>
        <v/>
      </c>
      <c r="H572" s="8" t="str">
        <f>IF(C572="","",IF(ISERROR(AVERAGE(ESITI_QUESTIONARI!N572:T572,ESITI_QUESTIONARI!V572:X572,ESITI_QUESTIONARI!Z572:AD572,ESITI_QUESTIONARI!AF572:AH572,ESITI_QUESTIONARI!AJ572:AL572,ESITI_QUESTIONARI!AN572,ESITI_QUESTIONARI!AQ572)),"NON RISPONDE",AVERAGE(ESITI_QUESTIONARI!N572:T572,ESITI_QUESTIONARI!V572:X572,ESITI_QUESTIONARI!Z572:AD572,ESITI_QUESTIONARI!AF572:AH572,ESITI_QUESTIONARI!AJ572:AL572,ESITI_QUESTIONARI!AN572,ESITI_QUESTIONARI!AQ572)))</f>
        <v/>
      </c>
    </row>
    <row r="573" spans="1:8" x14ac:dyDescent="0.3">
      <c r="A573" t="str">
        <f>IF(ESITI_QUESTIONARI!A573="","",TRIM(ESITI_QUESTIONARI!A573))</f>
        <v/>
      </c>
      <c r="B573" t="str">
        <f t="shared" si="9"/>
        <v/>
      </c>
      <c r="C573" t="str">
        <f>IF(ESITI_QUESTIONARI!C573="","",TRIM(ESITI_QUESTIONARI!C573))</f>
        <v/>
      </c>
      <c r="D573" t="str">
        <f>IFERROR(UPPER(TRIM(ESITI_QUESTIONARI!U573)),"")</f>
        <v/>
      </c>
      <c r="E573" t="str">
        <f>IFERROR(UPPER(TRIM(ESITI_QUESTIONARI!Y573)),"")</f>
        <v/>
      </c>
      <c r="F573" t="str">
        <f>IFERROR(UPPER(TRIM(ESITI_QUESTIONARI!AE573)),"")</f>
        <v/>
      </c>
      <c r="G573" t="str">
        <f>IFERROR(UPPER(TRIM(ESITI_QUESTIONARI!AI573)),"")</f>
        <v/>
      </c>
      <c r="H573" s="8" t="str">
        <f>IF(C573="","",IF(ISERROR(AVERAGE(ESITI_QUESTIONARI!N573:T573,ESITI_QUESTIONARI!V573:X573,ESITI_QUESTIONARI!Z573:AD573,ESITI_QUESTIONARI!AF573:AH573,ESITI_QUESTIONARI!AJ573:AL573,ESITI_QUESTIONARI!AN573,ESITI_QUESTIONARI!AQ573)),"NON RISPONDE",AVERAGE(ESITI_QUESTIONARI!N573:T573,ESITI_QUESTIONARI!V573:X573,ESITI_QUESTIONARI!Z573:AD573,ESITI_QUESTIONARI!AF573:AH573,ESITI_QUESTIONARI!AJ573:AL573,ESITI_QUESTIONARI!AN573,ESITI_QUESTIONARI!AQ573)))</f>
        <v/>
      </c>
    </row>
    <row r="574" spans="1:8" x14ac:dyDescent="0.3">
      <c r="A574" t="str">
        <f>IF(ESITI_QUESTIONARI!A574="","",TRIM(ESITI_QUESTIONARI!A574))</f>
        <v/>
      </c>
      <c r="B574" t="str">
        <f t="shared" si="9"/>
        <v/>
      </c>
      <c r="C574" t="str">
        <f>IF(ESITI_QUESTIONARI!C574="","",TRIM(ESITI_QUESTIONARI!C574))</f>
        <v/>
      </c>
      <c r="D574" t="str">
        <f>IFERROR(UPPER(TRIM(ESITI_QUESTIONARI!U574)),"")</f>
        <v/>
      </c>
      <c r="E574" t="str">
        <f>IFERROR(UPPER(TRIM(ESITI_QUESTIONARI!Y574)),"")</f>
        <v/>
      </c>
      <c r="F574" t="str">
        <f>IFERROR(UPPER(TRIM(ESITI_QUESTIONARI!AE574)),"")</f>
        <v/>
      </c>
      <c r="G574" t="str">
        <f>IFERROR(UPPER(TRIM(ESITI_QUESTIONARI!AI574)),"")</f>
        <v/>
      </c>
      <c r="H574" s="8" t="str">
        <f>IF(C574="","",IF(ISERROR(AVERAGE(ESITI_QUESTIONARI!N574:T574,ESITI_QUESTIONARI!V574:X574,ESITI_QUESTIONARI!Z574:AD574,ESITI_QUESTIONARI!AF574:AH574,ESITI_QUESTIONARI!AJ574:AL574,ESITI_QUESTIONARI!AN574,ESITI_QUESTIONARI!AQ574)),"NON RISPONDE",AVERAGE(ESITI_QUESTIONARI!N574:T574,ESITI_QUESTIONARI!V574:X574,ESITI_QUESTIONARI!Z574:AD574,ESITI_QUESTIONARI!AF574:AH574,ESITI_QUESTIONARI!AJ574:AL574,ESITI_QUESTIONARI!AN574,ESITI_QUESTIONARI!AQ574)))</f>
        <v/>
      </c>
    </row>
    <row r="575" spans="1:8" x14ac:dyDescent="0.3">
      <c r="A575" t="str">
        <f>IF(ESITI_QUESTIONARI!A575="","",TRIM(ESITI_QUESTIONARI!A575))</f>
        <v/>
      </c>
      <c r="B575" t="str">
        <f t="shared" si="9"/>
        <v/>
      </c>
      <c r="C575" t="str">
        <f>IF(ESITI_QUESTIONARI!C575="","",TRIM(ESITI_QUESTIONARI!C575))</f>
        <v/>
      </c>
      <c r="D575" t="str">
        <f>IFERROR(UPPER(TRIM(ESITI_QUESTIONARI!U575)),"")</f>
        <v/>
      </c>
      <c r="E575" t="str">
        <f>IFERROR(UPPER(TRIM(ESITI_QUESTIONARI!Y575)),"")</f>
        <v/>
      </c>
      <c r="F575" t="str">
        <f>IFERROR(UPPER(TRIM(ESITI_QUESTIONARI!AE575)),"")</f>
        <v/>
      </c>
      <c r="G575" t="str">
        <f>IFERROR(UPPER(TRIM(ESITI_QUESTIONARI!AI575)),"")</f>
        <v/>
      </c>
      <c r="H575" s="8" t="str">
        <f>IF(C575="","",IF(ISERROR(AVERAGE(ESITI_QUESTIONARI!N575:T575,ESITI_QUESTIONARI!V575:X575,ESITI_QUESTIONARI!Z575:AD575,ESITI_QUESTIONARI!AF575:AH575,ESITI_QUESTIONARI!AJ575:AL575,ESITI_QUESTIONARI!AN575,ESITI_QUESTIONARI!AQ575)),"NON RISPONDE",AVERAGE(ESITI_QUESTIONARI!N575:T575,ESITI_QUESTIONARI!V575:X575,ESITI_QUESTIONARI!Z575:AD575,ESITI_QUESTIONARI!AF575:AH575,ESITI_QUESTIONARI!AJ575:AL575,ESITI_QUESTIONARI!AN575,ESITI_QUESTIONARI!AQ575)))</f>
        <v/>
      </c>
    </row>
    <row r="576" spans="1:8" x14ac:dyDescent="0.3">
      <c r="A576" t="str">
        <f>IF(ESITI_QUESTIONARI!A576="","",TRIM(ESITI_QUESTIONARI!A576))</f>
        <v/>
      </c>
      <c r="B576" t="str">
        <f t="shared" si="9"/>
        <v/>
      </c>
      <c r="C576" t="str">
        <f>IF(ESITI_QUESTIONARI!C576="","",TRIM(ESITI_QUESTIONARI!C576))</f>
        <v/>
      </c>
      <c r="D576" t="str">
        <f>IFERROR(UPPER(TRIM(ESITI_QUESTIONARI!U576)),"")</f>
        <v/>
      </c>
      <c r="E576" t="str">
        <f>IFERROR(UPPER(TRIM(ESITI_QUESTIONARI!Y576)),"")</f>
        <v/>
      </c>
      <c r="F576" t="str">
        <f>IFERROR(UPPER(TRIM(ESITI_QUESTIONARI!AE576)),"")</f>
        <v/>
      </c>
      <c r="G576" t="str">
        <f>IFERROR(UPPER(TRIM(ESITI_QUESTIONARI!AI576)),"")</f>
        <v/>
      </c>
      <c r="H576" s="8" t="str">
        <f>IF(C576="","",IF(ISERROR(AVERAGE(ESITI_QUESTIONARI!N576:T576,ESITI_QUESTIONARI!V576:X576,ESITI_QUESTIONARI!Z576:AD576,ESITI_QUESTIONARI!AF576:AH576,ESITI_QUESTIONARI!AJ576:AL576,ESITI_QUESTIONARI!AN576,ESITI_QUESTIONARI!AQ576)),"NON RISPONDE",AVERAGE(ESITI_QUESTIONARI!N576:T576,ESITI_QUESTIONARI!V576:X576,ESITI_QUESTIONARI!Z576:AD576,ESITI_QUESTIONARI!AF576:AH576,ESITI_QUESTIONARI!AJ576:AL576,ESITI_QUESTIONARI!AN576,ESITI_QUESTIONARI!AQ576)))</f>
        <v/>
      </c>
    </row>
    <row r="577" spans="1:8" x14ac:dyDescent="0.3">
      <c r="A577" t="str">
        <f>IF(ESITI_QUESTIONARI!A577="","",TRIM(ESITI_QUESTIONARI!A577))</f>
        <v/>
      </c>
      <c r="B577" t="str">
        <f t="shared" si="9"/>
        <v/>
      </c>
      <c r="C577" t="str">
        <f>IF(ESITI_QUESTIONARI!C577="","",TRIM(ESITI_QUESTIONARI!C577))</f>
        <v/>
      </c>
      <c r="D577" t="str">
        <f>IFERROR(UPPER(TRIM(ESITI_QUESTIONARI!U577)),"")</f>
        <v/>
      </c>
      <c r="E577" t="str">
        <f>IFERROR(UPPER(TRIM(ESITI_QUESTIONARI!Y577)),"")</f>
        <v/>
      </c>
      <c r="F577" t="str">
        <f>IFERROR(UPPER(TRIM(ESITI_QUESTIONARI!AE577)),"")</f>
        <v/>
      </c>
      <c r="G577" t="str">
        <f>IFERROR(UPPER(TRIM(ESITI_QUESTIONARI!AI577)),"")</f>
        <v/>
      </c>
      <c r="H577" s="8" t="str">
        <f>IF(C577="","",IF(ISERROR(AVERAGE(ESITI_QUESTIONARI!N577:T577,ESITI_QUESTIONARI!V577:X577,ESITI_QUESTIONARI!Z577:AD577,ESITI_QUESTIONARI!AF577:AH577,ESITI_QUESTIONARI!AJ577:AL577,ESITI_QUESTIONARI!AN577,ESITI_QUESTIONARI!AQ577)),"NON RISPONDE",AVERAGE(ESITI_QUESTIONARI!N577:T577,ESITI_QUESTIONARI!V577:X577,ESITI_QUESTIONARI!Z577:AD577,ESITI_QUESTIONARI!AF577:AH577,ESITI_QUESTIONARI!AJ577:AL577,ESITI_QUESTIONARI!AN577,ESITI_QUESTIONARI!AQ577)))</f>
        <v/>
      </c>
    </row>
    <row r="578" spans="1:8" x14ac:dyDescent="0.3">
      <c r="A578" t="str">
        <f>IF(ESITI_QUESTIONARI!A578="","",TRIM(ESITI_QUESTIONARI!A578))</f>
        <v/>
      </c>
      <c r="B578" t="str">
        <f t="shared" si="9"/>
        <v/>
      </c>
      <c r="C578" t="str">
        <f>IF(ESITI_QUESTIONARI!C578="","",TRIM(ESITI_QUESTIONARI!C578))</f>
        <v/>
      </c>
      <c r="D578" t="str">
        <f>IFERROR(UPPER(TRIM(ESITI_QUESTIONARI!U578)),"")</f>
        <v/>
      </c>
      <c r="E578" t="str">
        <f>IFERROR(UPPER(TRIM(ESITI_QUESTIONARI!Y578)),"")</f>
        <v/>
      </c>
      <c r="F578" t="str">
        <f>IFERROR(UPPER(TRIM(ESITI_QUESTIONARI!AE578)),"")</f>
        <v/>
      </c>
      <c r="G578" t="str">
        <f>IFERROR(UPPER(TRIM(ESITI_QUESTIONARI!AI578)),"")</f>
        <v/>
      </c>
      <c r="H578" s="8" t="str">
        <f>IF(C578="","",IF(ISERROR(AVERAGE(ESITI_QUESTIONARI!N578:T578,ESITI_QUESTIONARI!V578:X578,ESITI_QUESTIONARI!Z578:AD578,ESITI_QUESTIONARI!AF578:AH578,ESITI_QUESTIONARI!AJ578:AL578,ESITI_QUESTIONARI!AN578,ESITI_QUESTIONARI!AQ578)),"NON RISPONDE",AVERAGE(ESITI_QUESTIONARI!N578:T578,ESITI_QUESTIONARI!V578:X578,ESITI_QUESTIONARI!Z578:AD578,ESITI_QUESTIONARI!AF578:AH578,ESITI_QUESTIONARI!AJ578:AL578,ESITI_QUESTIONARI!AN578,ESITI_QUESTIONARI!AQ578)))</f>
        <v/>
      </c>
    </row>
    <row r="579" spans="1:8" x14ac:dyDescent="0.3">
      <c r="A579" t="str">
        <f>IF(ESITI_QUESTIONARI!A579="","",TRIM(ESITI_QUESTIONARI!A579))</f>
        <v/>
      </c>
      <c r="B579" t="str">
        <f t="shared" ref="B579:B642" si="10">IF(C579="","",C579)</f>
        <v/>
      </c>
      <c r="C579" t="str">
        <f>IF(ESITI_QUESTIONARI!C579="","",TRIM(ESITI_QUESTIONARI!C579))</f>
        <v/>
      </c>
      <c r="D579" t="str">
        <f>IFERROR(UPPER(TRIM(ESITI_QUESTIONARI!U579)),"")</f>
        <v/>
      </c>
      <c r="E579" t="str">
        <f>IFERROR(UPPER(TRIM(ESITI_QUESTIONARI!Y579)),"")</f>
        <v/>
      </c>
      <c r="F579" t="str">
        <f>IFERROR(UPPER(TRIM(ESITI_QUESTIONARI!AE579)),"")</f>
        <v/>
      </c>
      <c r="G579" t="str">
        <f>IFERROR(UPPER(TRIM(ESITI_QUESTIONARI!AI579)),"")</f>
        <v/>
      </c>
      <c r="H579" s="8" t="str">
        <f>IF(C579="","",IF(ISERROR(AVERAGE(ESITI_QUESTIONARI!N579:T579,ESITI_QUESTIONARI!V579:X579,ESITI_QUESTIONARI!Z579:AD579,ESITI_QUESTIONARI!AF579:AH579,ESITI_QUESTIONARI!AJ579:AL579,ESITI_QUESTIONARI!AN579,ESITI_QUESTIONARI!AQ579)),"NON RISPONDE",AVERAGE(ESITI_QUESTIONARI!N579:T579,ESITI_QUESTIONARI!V579:X579,ESITI_QUESTIONARI!Z579:AD579,ESITI_QUESTIONARI!AF579:AH579,ESITI_QUESTIONARI!AJ579:AL579,ESITI_QUESTIONARI!AN579,ESITI_QUESTIONARI!AQ579)))</f>
        <v/>
      </c>
    </row>
    <row r="580" spans="1:8" x14ac:dyDescent="0.3">
      <c r="A580" t="str">
        <f>IF(ESITI_QUESTIONARI!A580="","",TRIM(ESITI_QUESTIONARI!A580))</f>
        <v/>
      </c>
      <c r="B580" t="str">
        <f t="shared" si="10"/>
        <v/>
      </c>
      <c r="C580" t="str">
        <f>IF(ESITI_QUESTIONARI!C580="","",TRIM(ESITI_QUESTIONARI!C580))</f>
        <v/>
      </c>
      <c r="D580" t="str">
        <f>IFERROR(UPPER(TRIM(ESITI_QUESTIONARI!U580)),"")</f>
        <v/>
      </c>
      <c r="E580" t="str">
        <f>IFERROR(UPPER(TRIM(ESITI_QUESTIONARI!Y580)),"")</f>
        <v/>
      </c>
      <c r="F580" t="str">
        <f>IFERROR(UPPER(TRIM(ESITI_QUESTIONARI!AE580)),"")</f>
        <v/>
      </c>
      <c r="G580" t="str">
        <f>IFERROR(UPPER(TRIM(ESITI_QUESTIONARI!AI580)),"")</f>
        <v/>
      </c>
      <c r="H580" s="8" t="str">
        <f>IF(C580="","",IF(ISERROR(AVERAGE(ESITI_QUESTIONARI!N580:T580,ESITI_QUESTIONARI!V580:X580,ESITI_QUESTIONARI!Z580:AD580,ESITI_QUESTIONARI!AF580:AH580,ESITI_QUESTIONARI!AJ580:AL580,ESITI_QUESTIONARI!AN580,ESITI_QUESTIONARI!AQ580)),"NON RISPONDE",AVERAGE(ESITI_QUESTIONARI!N580:T580,ESITI_QUESTIONARI!V580:X580,ESITI_QUESTIONARI!Z580:AD580,ESITI_QUESTIONARI!AF580:AH580,ESITI_QUESTIONARI!AJ580:AL580,ESITI_QUESTIONARI!AN580,ESITI_QUESTIONARI!AQ580)))</f>
        <v/>
      </c>
    </row>
    <row r="581" spans="1:8" x14ac:dyDescent="0.3">
      <c r="A581" t="str">
        <f>IF(ESITI_QUESTIONARI!A581="","",TRIM(ESITI_QUESTIONARI!A581))</f>
        <v/>
      </c>
      <c r="B581" t="str">
        <f t="shared" si="10"/>
        <v/>
      </c>
      <c r="C581" t="str">
        <f>IF(ESITI_QUESTIONARI!C581="","",TRIM(ESITI_QUESTIONARI!C581))</f>
        <v/>
      </c>
      <c r="D581" t="str">
        <f>IFERROR(UPPER(TRIM(ESITI_QUESTIONARI!U581)),"")</f>
        <v/>
      </c>
      <c r="E581" t="str">
        <f>IFERROR(UPPER(TRIM(ESITI_QUESTIONARI!Y581)),"")</f>
        <v/>
      </c>
      <c r="F581" t="str">
        <f>IFERROR(UPPER(TRIM(ESITI_QUESTIONARI!AE581)),"")</f>
        <v/>
      </c>
      <c r="G581" t="str">
        <f>IFERROR(UPPER(TRIM(ESITI_QUESTIONARI!AI581)),"")</f>
        <v/>
      </c>
      <c r="H581" s="8" t="str">
        <f>IF(C581="","",IF(ISERROR(AVERAGE(ESITI_QUESTIONARI!N581:T581,ESITI_QUESTIONARI!V581:X581,ESITI_QUESTIONARI!Z581:AD581,ESITI_QUESTIONARI!AF581:AH581,ESITI_QUESTIONARI!AJ581:AL581,ESITI_QUESTIONARI!AN581,ESITI_QUESTIONARI!AQ581)),"NON RISPONDE",AVERAGE(ESITI_QUESTIONARI!N581:T581,ESITI_QUESTIONARI!V581:X581,ESITI_QUESTIONARI!Z581:AD581,ESITI_QUESTIONARI!AF581:AH581,ESITI_QUESTIONARI!AJ581:AL581,ESITI_QUESTIONARI!AN581,ESITI_QUESTIONARI!AQ581)))</f>
        <v/>
      </c>
    </row>
    <row r="582" spans="1:8" x14ac:dyDescent="0.3">
      <c r="A582" t="str">
        <f>IF(ESITI_QUESTIONARI!A582="","",TRIM(ESITI_QUESTIONARI!A582))</f>
        <v/>
      </c>
      <c r="B582" t="str">
        <f t="shared" si="10"/>
        <v/>
      </c>
      <c r="C582" t="str">
        <f>IF(ESITI_QUESTIONARI!C582="","",TRIM(ESITI_QUESTIONARI!C582))</f>
        <v/>
      </c>
      <c r="D582" t="str">
        <f>IFERROR(UPPER(TRIM(ESITI_QUESTIONARI!U582)),"")</f>
        <v/>
      </c>
      <c r="E582" t="str">
        <f>IFERROR(UPPER(TRIM(ESITI_QUESTIONARI!Y582)),"")</f>
        <v/>
      </c>
      <c r="F582" t="str">
        <f>IFERROR(UPPER(TRIM(ESITI_QUESTIONARI!AE582)),"")</f>
        <v/>
      </c>
      <c r="G582" t="str">
        <f>IFERROR(UPPER(TRIM(ESITI_QUESTIONARI!AI582)),"")</f>
        <v/>
      </c>
      <c r="H582" s="8" t="str">
        <f>IF(C582="","",IF(ISERROR(AVERAGE(ESITI_QUESTIONARI!N582:T582,ESITI_QUESTIONARI!V582:X582,ESITI_QUESTIONARI!Z582:AD582,ESITI_QUESTIONARI!AF582:AH582,ESITI_QUESTIONARI!AJ582:AL582,ESITI_QUESTIONARI!AN582,ESITI_QUESTIONARI!AQ582)),"NON RISPONDE",AVERAGE(ESITI_QUESTIONARI!N582:T582,ESITI_QUESTIONARI!V582:X582,ESITI_QUESTIONARI!Z582:AD582,ESITI_QUESTIONARI!AF582:AH582,ESITI_QUESTIONARI!AJ582:AL582,ESITI_QUESTIONARI!AN582,ESITI_QUESTIONARI!AQ582)))</f>
        <v/>
      </c>
    </row>
    <row r="583" spans="1:8" x14ac:dyDescent="0.3">
      <c r="A583" t="str">
        <f>IF(ESITI_QUESTIONARI!A583="","",TRIM(ESITI_QUESTIONARI!A583))</f>
        <v/>
      </c>
      <c r="B583" t="str">
        <f t="shared" si="10"/>
        <v/>
      </c>
      <c r="C583" t="str">
        <f>IF(ESITI_QUESTIONARI!C583="","",TRIM(ESITI_QUESTIONARI!C583))</f>
        <v/>
      </c>
      <c r="D583" t="str">
        <f>IFERROR(UPPER(TRIM(ESITI_QUESTIONARI!U583)),"")</f>
        <v/>
      </c>
      <c r="E583" t="str">
        <f>IFERROR(UPPER(TRIM(ESITI_QUESTIONARI!Y583)),"")</f>
        <v/>
      </c>
      <c r="F583" t="str">
        <f>IFERROR(UPPER(TRIM(ESITI_QUESTIONARI!AE583)),"")</f>
        <v/>
      </c>
      <c r="G583" t="str">
        <f>IFERROR(UPPER(TRIM(ESITI_QUESTIONARI!AI583)),"")</f>
        <v/>
      </c>
      <c r="H583" s="8" t="str">
        <f>IF(C583="","",IF(ISERROR(AVERAGE(ESITI_QUESTIONARI!N583:T583,ESITI_QUESTIONARI!V583:X583,ESITI_QUESTIONARI!Z583:AD583,ESITI_QUESTIONARI!AF583:AH583,ESITI_QUESTIONARI!AJ583:AL583,ESITI_QUESTIONARI!AN583,ESITI_QUESTIONARI!AQ583)),"NON RISPONDE",AVERAGE(ESITI_QUESTIONARI!N583:T583,ESITI_QUESTIONARI!V583:X583,ESITI_QUESTIONARI!Z583:AD583,ESITI_QUESTIONARI!AF583:AH583,ESITI_QUESTIONARI!AJ583:AL583,ESITI_QUESTIONARI!AN583,ESITI_QUESTIONARI!AQ583)))</f>
        <v/>
      </c>
    </row>
    <row r="584" spans="1:8" x14ac:dyDescent="0.3">
      <c r="A584" t="str">
        <f>IF(ESITI_QUESTIONARI!A584="","",TRIM(ESITI_QUESTIONARI!A584))</f>
        <v/>
      </c>
      <c r="B584" t="str">
        <f t="shared" si="10"/>
        <v/>
      </c>
      <c r="C584" t="str">
        <f>IF(ESITI_QUESTIONARI!C584="","",TRIM(ESITI_QUESTIONARI!C584))</f>
        <v/>
      </c>
      <c r="D584" t="str">
        <f>IFERROR(UPPER(TRIM(ESITI_QUESTIONARI!U584)),"")</f>
        <v/>
      </c>
      <c r="E584" t="str">
        <f>IFERROR(UPPER(TRIM(ESITI_QUESTIONARI!Y584)),"")</f>
        <v/>
      </c>
      <c r="F584" t="str">
        <f>IFERROR(UPPER(TRIM(ESITI_QUESTIONARI!AE584)),"")</f>
        <v/>
      </c>
      <c r="G584" t="str">
        <f>IFERROR(UPPER(TRIM(ESITI_QUESTIONARI!AI584)),"")</f>
        <v/>
      </c>
      <c r="H584" s="8" t="str">
        <f>IF(C584="","",IF(ISERROR(AVERAGE(ESITI_QUESTIONARI!N584:T584,ESITI_QUESTIONARI!V584:X584,ESITI_QUESTIONARI!Z584:AD584,ESITI_QUESTIONARI!AF584:AH584,ESITI_QUESTIONARI!AJ584:AL584,ESITI_QUESTIONARI!AN584,ESITI_QUESTIONARI!AQ584)),"NON RISPONDE",AVERAGE(ESITI_QUESTIONARI!N584:T584,ESITI_QUESTIONARI!V584:X584,ESITI_QUESTIONARI!Z584:AD584,ESITI_QUESTIONARI!AF584:AH584,ESITI_QUESTIONARI!AJ584:AL584,ESITI_QUESTIONARI!AN584,ESITI_QUESTIONARI!AQ584)))</f>
        <v/>
      </c>
    </row>
    <row r="585" spans="1:8" x14ac:dyDescent="0.3">
      <c r="A585" t="str">
        <f>IF(ESITI_QUESTIONARI!A585="","",TRIM(ESITI_QUESTIONARI!A585))</f>
        <v/>
      </c>
      <c r="B585" t="str">
        <f t="shared" si="10"/>
        <v/>
      </c>
      <c r="C585" t="str">
        <f>IF(ESITI_QUESTIONARI!C585="","",TRIM(ESITI_QUESTIONARI!C585))</f>
        <v/>
      </c>
      <c r="D585" t="str">
        <f>IFERROR(UPPER(TRIM(ESITI_QUESTIONARI!U585)),"")</f>
        <v/>
      </c>
      <c r="E585" t="str">
        <f>IFERROR(UPPER(TRIM(ESITI_QUESTIONARI!Y585)),"")</f>
        <v/>
      </c>
      <c r="F585" t="str">
        <f>IFERROR(UPPER(TRIM(ESITI_QUESTIONARI!AE585)),"")</f>
        <v/>
      </c>
      <c r="G585" t="str">
        <f>IFERROR(UPPER(TRIM(ESITI_QUESTIONARI!AI585)),"")</f>
        <v/>
      </c>
      <c r="H585" s="8" t="str">
        <f>IF(C585="","",IF(ISERROR(AVERAGE(ESITI_QUESTIONARI!N585:T585,ESITI_QUESTIONARI!V585:X585,ESITI_QUESTIONARI!Z585:AD585,ESITI_QUESTIONARI!AF585:AH585,ESITI_QUESTIONARI!AJ585:AL585,ESITI_QUESTIONARI!AN585,ESITI_QUESTIONARI!AQ585)),"NON RISPONDE",AVERAGE(ESITI_QUESTIONARI!N585:T585,ESITI_QUESTIONARI!V585:X585,ESITI_QUESTIONARI!Z585:AD585,ESITI_QUESTIONARI!AF585:AH585,ESITI_QUESTIONARI!AJ585:AL585,ESITI_QUESTIONARI!AN585,ESITI_QUESTIONARI!AQ585)))</f>
        <v/>
      </c>
    </row>
    <row r="586" spans="1:8" x14ac:dyDescent="0.3">
      <c r="A586" t="str">
        <f>IF(ESITI_QUESTIONARI!A586="","",TRIM(ESITI_QUESTIONARI!A586))</f>
        <v/>
      </c>
      <c r="B586" t="str">
        <f t="shared" si="10"/>
        <v/>
      </c>
      <c r="C586" t="str">
        <f>IF(ESITI_QUESTIONARI!C586="","",TRIM(ESITI_QUESTIONARI!C586))</f>
        <v/>
      </c>
      <c r="D586" t="str">
        <f>IFERROR(UPPER(TRIM(ESITI_QUESTIONARI!U586)),"")</f>
        <v/>
      </c>
      <c r="E586" t="str">
        <f>IFERROR(UPPER(TRIM(ESITI_QUESTIONARI!Y586)),"")</f>
        <v/>
      </c>
      <c r="F586" t="str">
        <f>IFERROR(UPPER(TRIM(ESITI_QUESTIONARI!AE586)),"")</f>
        <v/>
      </c>
      <c r="G586" t="str">
        <f>IFERROR(UPPER(TRIM(ESITI_QUESTIONARI!AI586)),"")</f>
        <v/>
      </c>
      <c r="H586" s="8" t="str">
        <f>IF(C586="","",IF(ISERROR(AVERAGE(ESITI_QUESTIONARI!N586:T586,ESITI_QUESTIONARI!V586:X586,ESITI_QUESTIONARI!Z586:AD586,ESITI_QUESTIONARI!AF586:AH586,ESITI_QUESTIONARI!AJ586:AL586,ESITI_QUESTIONARI!AN586,ESITI_QUESTIONARI!AQ586)),"NON RISPONDE",AVERAGE(ESITI_QUESTIONARI!N586:T586,ESITI_QUESTIONARI!V586:X586,ESITI_QUESTIONARI!Z586:AD586,ESITI_QUESTIONARI!AF586:AH586,ESITI_QUESTIONARI!AJ586:AL586,ESITI_QUESTIONARI!AN586,ESITI_QUESTIONARI!AQ586)))</f>
        <v/>
      </c>
    </row>
    <row r="587" spans="1:8" x14ac:dyDescent="0.3">
      <c r="A587" t="str">
        <f>IF(ESITI_QUESTIONARI!A587="","",TRIM(ESITI_QUESTIONARI!A587))</f>
        <v/>
      </c>
      <c r="B587" t="str">
        <f t="shared" si="10"/>
        <v/>
      </c>
      <c r="C587" t="str">
        <f>IF(ESITI_QUESTIONARI!C587="","",TRIM(ESITI_QUESTIONARI!C587))</f>
        <v/>
      </c>
      <c r="D587" t="str">
        <f>IFERROR(UPPER(TRIM(ESITI_QUESTIONARI!U587)),"")</f>
        <v/>
      </c>
      <c r="E587" t="str">
        <f>IFERROR(UPPER(TRIM(ESITI_QUESTIONARI!Y587)),"")</f>
        <v/>
      </c>
      <c r="F587" t="str">
        <f>IFERROR(UPPER(TRIM(ESITI_QUESTIONARI!AE587)),"")</f>
        <v/>
      </c>
      <c r="G587" t="str">
        <f>IFERROR(UPPER(TRIM(ESITI_QUESTIONARI!AI587)),"")</f>
        <v/>
      </c>
      <c r="H587" s="8" t="str">
        <f>IF(C587="","",IF(ISERROR(AVERAGE(ESITI_QUESTIONARI!N587:T587,ESITI_QUESTIONARI!V587:X587,ESITI_QUESTIONARI!Z587:AD587,ESITI_QUESTIONARI!AF587:AH587,ESITI_QUESTIONARI!AJ587:AL587,ESITI_QUESTIONARI!AN587,ESITI_QUESTIONARI!AQ587)),"NON RISPONDE",AVERAGE(ESITI_QUESTIONARI!N587:T587,ESITI_QUESTIONARI!V587:X587,ESITI_QUESTIONARI!Z587:AD587,ESITI_QUESTIONARI!AF587:AH587,ESITI_QUESTIONARI!AJ587:AL587,ESITI_QUESTIONARI!AN587,ESITI_QUESTIONARI!AQ587)))</f>
        <v/>
      </c>
    </row>
    <row r="588" spans="1:8" x14ac:dyDescent="0.3">
      <c r="A588" t="str">
        <f>IF(ESITI_QUESTIONARI!A588="","",TRIM(ESITI_QUESTIONARI!A588))</f>
        <v/>
      </c>
      <c r="B588" t="str">
        <f t="shared" si="10"/>
        <v/>
      </c>
      <c r="C588" t="str">
        <f>IF(ESITI_QUESTIONARI!C588="","",TRIM(ESITI_QUESTIONARI!C588))</f>
        <v/>
      </c>
      <c r="D588" t="str">
        <f>IFERROR(UPPER(TRIM(ESITI_QUESTIONARI!U588)),"")</f>
        <v/>
      </c>
      <c r="E588" t="str">
        <f>IFERROR(UPPER(TRIM(ESITI_QUESTIONARI!Y588)),"")</f>
        <v/>
      </c>
      <c r="F588" t="str">
        <f>IFERROR(UPPER(TRIM(ESITI_QUESTIONARI!AE588)),"")</f>
        <v/>
      </c>
      <c r="G588" t="str">
        <f>IFERROR(UPPER(TRIM(ESITI_QUESTIONARI!AI588)),"")</f>
        <v/>
      </c>
      <c r="H588" s="8" t="str">
        <f>IF(C588="","",IF(ISERROR(AVERAGE(ESITI_QUESTIONARI!N588:T588,ESITI_QUESTIONARI!V588:X588,ESITI_QUESTIONARI!Z588:AD588,ESITI_QUESTIONARI!AF588:AH588,ESITI_QUESTIONARI!AJ588:AL588,ESITI_QUESTIONARI!AN588,ESITI_QUESTIONARI!AQ588)),"NON RISPONDE",AVERAGE(ESITI_QUESTIONARI!N588:T588,ESITI_QUESTIONARI!V588:X588,ESITI_QUESTIONARI!Z588:AD588,ESITI_QUESTIONARI!AF588:AH588,ESITI_QUESTIONARI!AJ588:AL588,ESITI_QUESTIONARI!AN588,ESITI_QUESTIONARI!AQ588)))</f>
        <v/>
      </c>
    </row>
    <row r="589" spans="1:8" x14ac:dyDescent="0.3">
      <c r="A589" t="str">
        <f>IF(ESITI_QUESTIONARI!A589="","",TRIM(ESITI_QUESTIONARI!A589))</f>
        <v/>
      </c>
      <c r="B589" t="str">
        <f t="shared" si="10"/>
        <v/>
      </c>
      <c r="C589" t="str">
        <f>IF(ESITI_QUESTIONARI!C589="","",TRIM(ESITI_QUESTIONARI!C589))</f>
        <v/>
      </c>
      <c r="D589" t="str">
        <f>IFERROR(UPPER(TRIM(ESITI_QUESTIONARI!U589)),"")</f>
        <v/>
      </c>
      <c r="E589" t="str">
        <f>IFERROR(UPPER(TRIM(ESITI_QUESTIONARI!Y589)),"")</f>
        <v/>
      </c>
      <c r="F589" t="str">
        <f>IFERROR(UPPER(TRIM(ESITI_QUESTIONARI!AE589)),"")</f>
        <v/>
      </c>
      <c r="G589" t="str">
        <f>IFERROR(UPPER(TRIM(ESITI_QUESTIONARI!AI589)),"")</f>
        <v/>
      </c>
      <c r="H589" s="8" t="str">
        <f>IF(C589="","",IF(ISERROR(AVERAGE(ESITI_QUESTIONARI!N589:T589,ESITI_QUESTIONARI!V589:X589,ESITI_QUESTIONARI!Z589:AD589,ESITI_QUESTIONARI!AF589:AH589,ESITI_QUESTIONARI!AJ589:AL589,ESITI_QUESTIONARI!AN589,ESITI_QUESTIONARI!AQ589)),"NON RISPONDE",AVERAGE(ESITI_QUESTIONARI!N589:T589,ESITI_QUESTIONARI!V589:X589,ESITI_QUESTIONARI!Z589:AD589,ESITI_QUESTIONARI!AF589:AH589,ESITI_QUESTIONARI!AJ589:AL589,ESITI_QUESTIONARI!AN589,ESITI_QUESTIONARI!AQ589)))</f>
        <v/>
      </c>
    </row>
    <row r="590" spans="1:8" x14ac:dyDescent="0.3">
      <c r="A590" t="str">
        <f>IF(ESITI_QUESTIONARI!A590="","",TRIM(ESITI_QUESTIONARI!A590))</f>
        <v/>
      </c>
      <c r="B590" t="str">
        <f t="shared" si="10"/>
        <v/>
      </c>
      <c r="C590" t="str">
        <f>IF(ESITI_QUESTIONARI!C590="","",TRIM(ESITI_QUESTIONARI!C590))</f>
        <v/>
      </c>
      <c r="D590" t="str">
        <f>IFERROR(UPPER(TRIM(ESITI_QUESTIONARI!U590)),"")</f>
        <v/>
      </c>
      <c r="E590" t="str">
        <f>IFERROR(UPPER(TRIM(ESITI_QUESTIONARI!Y590)),"")</f>
        <v/>
      </c>
      <c r="F590" t="str">
        <f>IFERROR(UPPER(TRIM(ESITI_QUESTIONARI!AE590)),"")</f>
        <v/>
      </c>
      <c r="G590" t="str">
        <f>IFERROR(UPPER(TRIM(ESITI_QUESTIONARI!AI590)),"")</f>
        <v/>
      </c>
      <c r="H590" s="8" t="str">
        <f>IF(C590="","",IF(ISERROR(AVERAGE(ESITI_QUESTIONARI!N590:T590,ESITI_QUESTIONARI!V590:X590,ESITI_QUESTIONARI!Z590:AD590,ESITI_QUESTIONARI!AF590:AH590,ESITI_QUESTIONARI!AJ590:AL590,ESITI_QUESTIONARI!AN590,ESITI_QUESTIONARI!AQ590)),"NON RISPONDE",AVERAGE(ESITI_QUESTIONARI!N590:T590,ESITI_QUESTIONARI!V590:X590,ESITI_QUESTIONARI!Z590:AD590,ESITI_QUESTIONARI!AF590:AH590,ESITI_QUESTIONARI!AJ590:AL590,ESITI_QUESTIONARI!AN590,ESITI_QUESTIONARI!AQ590)))</f>
        <v/>
      </c>
    </row>
    <row r="591" spans="1:8" x14ac:dyDescent="0.3">
      <c r="A591" t="str">
        <f>IF(ESITI_QUESTIONARI!A591="","",TRIM(ESITI_QUESTIONARI!A591))</f>
        <v/>
      </c>
      <c r="B591" t="str">
        <f t="shared" si="10"/>
        <v/>
      </c>
      <c r="C591" t="str">
        <f>IF(ESITI_QUESTIONARI!C591="","",TRIM(ESITI_QUESTIONARI!C591))</f>
        <v/>
      </c>
      <c r="D591" t="str">
        <f>IFERROR(UPPER(TRIM(ESITI_QUESTIONARI!U591)),"")</f>
        <v/>
      </c>
      <c r="E591" t="str">
        <f>IFERROR(UPPER(TRIM(ESITI_QUESTIONARI!Y591)),"")</f>
        <v/>
      </c>
      <c r="F591" t="str">
        <f>IFERROR(UPPER(TRIM(ESITI_QUESTIONARI!AE591)),"")</f>
        <v/>
      </c>
      <c r="G591" t="str">
        <f>IFERROR(UPPER(TRIM(ESITI_QUESTIONARI!AI591)),"")</f>
        <v/>
      </c>
      <c r="H591" s="8" t="str">
        <f>IF(C591="","",IF(ISERROR(AVERAGE(ESITI_QUESTIONARI!N591:T591,ESITI_QUESTIONARI!V591:X591,ESITI_QUESTIONARI!Z591:AD591,ESITI_QUESTIONARI!AF591:AH591,ESITI_QUESTIONARI!AJ591:AL591,ESITI_QUESTIONARI!AN591,ESITI_QUESTIONARI!AQ591)),"NON RISPONDE",AVERAGE(ESITI_QUESTIONARI!N591:T591,ESITI_QUESTIONARI!V591:X591,ESITI_QUESTIONARI!Z591:AD591,ESITI_QUESTIONARI!AF591:AH591,ESITI_QUESTIONARI!AJ591:AL591,ESITI_QUESTIONARI!AN591,ESITI_QUESTIONARI!AQ591)))</f>
        <v/>
      </c>
    </row>
    <row r="592" spans="1:8" x14ac:dyDescent="0.3">
      <c r="A592" t="str">
        <f>IF(ESITI_QUESTIONARI!A592="","",TRIM(ESITI_QUESTIONARI!A592))</f>
        <v/>
      </c>
      <c r="B592" t="str">
        <f t="shared" si="10"/>
        <v/>
      </c>
      <c r="C592" t="str">
        <f>IF(ESITI_QUESTIONARI!C592="","",TRIM(ESITI_QUESTIONARI!C592))</f>
        <v/>
      </c>
      <c r="D592" t="str">
        <f>IFERROR(UPPER(TRIM(ESITI_QUESTIONARI!U592)),"")</f>
        <v/>
      </c>
      <c r="E592" t="str">
        <f>IFERROR(UPPER(TRIM(ESITI_QUESTIONARI!Y592)),"")</f>
        <v/>
      </c>
      <c r="F592" t="str">
        <f>IFERROR(UPPER(TRIM(ESITI_QUESTIONARI!AE592)),"")</f>
        <v/>
      </c>
      <c r="G592" t="str">
        <f>IFERROR(UPPER(TRIM(ESITI_QUESTIONARI!AI592)),"")</f>
        <v/>
      </c>
      <c r="H592" s="8" t="str">
        <f>IF(C592="","",IF(ISERROR(AVERAGE(ESITI_QUESTIONARI!N592:T592,ESITI_QUESTIONARI!V592:X592,ESITI_QUESTIONARI!Z592:AD592,ESITI_QUESTIONARI!AF592:AH592,ESITI_QUESTIONARI!AJ592:AL592,ESITI_QUESTIONARI!AN592,ESITI_QUESTIONARI!AQ592)),"NON RISPONDE",AVERAGE(ESITI_QUESTIONARI!N592:T592,ESITI_QUESTIONARI!V592:X592,ESITI_QUESTIONARI!Z592:AD592,ESITI_QUESTIONARI!AF592:AH592,ESITI_QUESTIONARI!AJ592:AL592,ESITI_QUESTIONARI!AN592,ESITI_QUESTIONARI!AQ592)))</f>
        <v/>
      </c>
    </row>
    <row r="593" spans="1:8" x14ac:dyDescent="0.3">
      <c r="A593" t="str">
        <f>IF(ESITI_QUESTIONARI!A593="","",TRIM(ESITI_QUESTIONARI!A593))</f>
        <v/>
      </c>
      <c r="B593" t="str">
        <f t="shared" si="10"/>
        <v/>
      </c>
      <c r="C593" t="str">
        <f>IF(ESITI_QUESTIONARI!C593="","",TRIM(ESITI_QUESTIONARI!C593))</f>
        <v/>
      </c>
      <c r="D593" t="str">
        <f>IFERROR(UPPER(TRIM(ESITI_QUESTIONARI!U593)),"")</f>
        <v/>
      </c>
      <c r="E593" t="str">
        <f>IFERROR(UPPER(TRIM(ESITI_QUESTIONARI!Y593)),"")</f>
        <v/>
      </c>
      <c r="F593" t="str">
        <f>IFERROR(UPPER(TRIM(ESITI_QUESTIONARI!AE593)),"")</f>
        <v/>
      </c>
      <c r="G593" t="str">
        <f>IFERROR(UPPER(TRIM(ESITI_QUESTIONARI!AI593)),"")</f>
        <v/>
      </c>
      <c r="H593" s="8" t="str">
        <f>IF(C593="","",IF(ISERROR(AVERAGE(ESITI_QUESTIONARI!N593:T593,ESITI_QUESTIONARI!V593:X593,ESITI_QUESTIONARI!Z593:AD593,ESITI_QUESTIONARI!AF593:AH593,ESITI_QUESTIONARI!AJ593:AL593,ESITI_QUESTIONARI!AN593,ESITI_QUESTIONARI!AQ593)),"NON RISPONDE",AVERAGE(ESITI_QUESTIONARI!N593:T593,ESITI_QUESTIONARI!V593:X593,ESITI_QUESTIONARI!Z593:AD593,ESITI_QUESTIONARI!AF593:AH593,ESITI_QUESTIONARI!AJ593:AL593,ESITI_QUESTIONARI!AN593,ESITI_QUESTIONARI!AQ593)))</f>
        <v/>
      </c>
    </row>
    <row r="594" spans="1:8" x14ac:dyDescent="0.3">
      <c r="A594" t="str">
        <f>IF(ESITI_QUESTIONARI!A594="","",TRIM(ESITI_QUESTIONARI!A594))</f>
        <v/>
      </c>
      <c r="B594" t="str">
        <f t="shared" si="10"/>
        <v/>
      </c>
      <c r="C594" t="str">
        <f>IF(ESITI_QUESTIONARI!C594="","",TRIM(ESITI_QUESTIONARI!C594))</f>
        <v/>
      </c>
      <c r="D594" t="str">
        <f>IFERROR(UPPER(TRIM(ESITI_QUESTIONARI!U594)),"")</f>
        <v/>
      </c>
      <c r="E594" t="str">
        <f>IFERROR(UPPER(TRIM(ESITI_QUESTIONARI!Y594)),"")</f>
        <v/>
      </c>
      <c r="F594" t="str">
        <f>IFERROR(UPPER(TRIM(ESITI_QUESTIONARI!AE594)),"")</f>
        <v/>
      </c>
      <c r="G594" t="str">
        <f>IFERROR(UPPER(TRIM(ESITI_QUESTIONARI!AI594)),"")</f>
        <v/>
      </c>
      <c r="H594" s="8" t="str">
        <f>IF(C594="","",IF(ISERROR(AVERAGE(ESITI_QUESTIONARI!N594:T594,ESITI_QUESTIONARI!V594:X594,ESITI_QUESTIONARI!Z594:AD594,ESITI_QUESTIONARI!AF594:AH594,ESITI_QUESTIONARI!AJ594:AL594,ESITI_QUESTIONARI!AN594,ESITI_QUESTIONARI!AQ594)),"NON RISPONDE",AVERAGE(ESITI_QUESTIONARI!N594:T594,ESITI_QUESTIONARI!V594:X594,ESITI_QUESTIONARI!Z594:AD594,ESITI_QUESTIONARI!AF594:AH594,ESITI_QUESTIONARI!AJ594:AL594,ESITI_QUESTIONARI!AN594,ESITI_QUESTIONARI!AQ594)))</f>
        <v/>
      </c>
    </row>
    <row r="595" spans="1:8" x14ac:dyDescent="0.3">
      <c r="A595" t="str">
        <f>IF(ESITI_QUESTIONARI!A595="","",TRIM(ESITI_QUESTIONARI!A595))</f>
        <v/>
      </c>
      <c r="B595" t="str">
        <f t="shared" si="10"/>
        <v/>
      </c>
      <c r="C595" t="str">
        <f>IF(ESITI_QUESTIONARI!C595="","",TRIM(ESITI_QUESTIONARI!C595))</f>
        <v/>
      </c>
      <c r="D595" t="str">
        <f>IFERROR(UPPER(TRIM(ESITI_QUESTIONARI!U595)),"")</f>
        <v/>
      </c>
      <c r="E595" t="str">
        <f>IFERROR(UPPER(TRIM(ESITI_QUESTIONARI!Y595)),"")</f>
        <v/>
      </c>
      <c r="F595" t="str">
        <f>IFERROR(UPPER(TRIM(ESITI_QUESTIONARI!AE595)),"")</f>
        <v/>
      </c>
      <c r="G595" t="str">
        <f>IFERROR(UPPER(TRIM(ESITI_QUESTIONARI!AI595)),"")</f>
        <v/>
      </c>
      <c r="H595" s="8" t="str">
        <f>IF(C595="","",IF(ISERROR(AVERAGE(ESITI_QUESTIONARI!N595:T595,ESITI_QUESTIONARI!V595:X595,ESITI_QUESTIONARI!Z595:AD595,ESITI_QUESTIONARI!AF595:AH595,ESITI_QUESTIONARI!AJ595:AL595,ESITI_QUESTIONARI!AN595,ESITI_QUESTIONARI!AQ595)),"NON RISPONDE",AVERAGE(ESITI_QUESTIONARI!N595:T595,ESITI_QUESTIONARI!V595:X595,ESITI_QUESTIONARI!Z595:AD595,ESITI_QUESTIONARI!AF595:AH595,ESITI_QUESTIONARI!AJ595:AL595,ESITI_QUESTIONARI!AN595,ESITI_QUESTIONARI!AQ595)))</f>
        <v/>
      </c>
    </row>
    <row r="596" spans="1:8" x14ac:dyDescent="0.3">
      <c r="A596" t="str">
        <f>IF(ESITI_QUESTIONARI!A596="","",TRIM(ESITI_QUESTIONARI!A596))</f>
        <v/>
      </c>
      <c r="B596" t="str">
        <f t="shared" si="10"/>
        <v/>
      </c>
      <c r="C596" t="str">
        <f>IF(ESITI_QUESTIONARI!C596="","",TRIM(ESITI_QUESTIONARI!C596))</f>
        <v/>
      </c>
      <c r="D596" t="str">
        <f>IFERROR(UPPER(TRIM(ESITI_QUESTIONARI!U596)),"")</f>
        <v/>
      </c>
      <c r="E596" t="str">
        <f>IFERROR(UPPER(TRIM(ESITI_QUESTIONARI!Y596)),"")</f>
        <v/>
      </c>
      <c r="F596" t="str">
        <f>IFERROR(UPPER(TRIM(ESITI_QUESTIONARI!AE596)),"")</f>
        <v/>
      </c>
      <c r="G596" t="str">
        <f>IFERROR(UPPER(TRIM(ESITI_QUESTIONARI!AI596)),"")</f>
        <v/>
      </c>
      <c r="H596" s="8" t="str">
        <f>IF(C596="","",IF(ISERROR(AVERAGE(ESITI_QUESTIONARI!N596:T596,ESITI_QUESTIONARI!V596:X596,ESITI_QUESTIONARI!Z596:AD596,ESITI_QUESTIONARI!AF596:AH596,ESITI_QUESTIONARI!AJ596:AL596,ESITI_QUESTIONARI!AN596,ESITI_QUESTIONARI!AQ596)),"NON RISPONDE",AVERAGE(ESITI_QUESTIONARI!N596:T596,ESITI_QUESTIONARI!V596:X596,ESITI_QUESTIONARI!Z596:AD596,ESITI_QUESTIONARI!AF596:AH596,ESITI_QUESTIONARI!AJ596:AL596,ESITI_QUESTIONARI!AN596,ESITI_QUESTIONARI!AQ596)))</f>
        <v/>
      </c>
    </row>
    <row r="597" spans="1:8" x14ac:dyDescent="0.3">
      <c r="A597" t="str">
        <f>IF(ESITI_QUESTIONARI!A597="","",TRIM(ESITI_QUESTIONARI!A597))</f>
        <v/>
      </c>
      <c r="B597" t="str">
        <f t="shared" si="10"/>
        <v/>
      </c>
      <c r="C597" t="str">
        <f>IF(ESITI_QUESTIONARI!C597="","",TRIM(ESITI_QUESTIONARI!C597))</f>
        <v/>
      </c>
      <c r="D597" t="str">
        <f>IFERROR(UPPER(TRIM(ESITI_QUESTIONARI!U597)),"")</f>
        <v/>
      </c>
      <c r="E597" t="str">
        <f>IFERROR(UPPER(TRIM(ESITI_QUESTIONARI!Y597)),"")</f>
        <v/>
      </c>
      <c r="F597" t="str">
        <f>IFERROR(UPPER(TRIM(ESITI_QUESTIONARI!AE597)),"")</f>
        <v/>
      </c>
      <c r="G597" t="str">
        <f>IFERROR(UPPER(TRIM(ESITI_QUESTIONARI!AI597)),"")</f>
        <v/>
      </c>
      <c r="H597" s="8" t="str">
        <f>IF(C597="","",IF(ISERROR(AVERAGE(ESITI_QUESTIONARI!N597:T597,ESITI_QUESTIONARI!V597:X597,ESITI_QUESTIONARI!Z597:AD597,ESITI_QUESTIONARI!AF597:AH597,ESITI_QUESTIONARI!AJ597:AL597,ESITI_QUESTIONARI!AN597,ESITI_QUESTIONARI!AQ597)),"NON RISPONDE",AVERAGE(ESITI_QUESTIONARI!N597:T597,ESITI_QUESTIONARI!V597:X597,ESITI_QUESTIONARI!Z597:AD597,ESITI_QUESTIONARI!AF597:AH597,ESITI_QUESTIONARI!AJ597:AL597,ESITI_QUESTIONARI!AN597,ESITI_QUESTIONARI!AQ597)))</f>
        <v/>
      </c>
    </row>
    <row r="598" spans="1:8" x14ac:dyDescent="0.3">
      <c r="A598" t="str">
        <f>IF(ESITI_QUESTIONARI!A598="","",TRIM(ESITI_QUESTIONARI!A598))</f>
        <v/>
      </c>
      <c r="B598" t="str">
        <f t="shared" si="10"/>
        <v/>
      </c>
      <c r="C598" t="str">
        <f>IF(ESITI_QUESTIONARI!C598="","",TRIM(ESITI_QUESTIONARI!C598))</f>
        <v/>
      </c>
      <c r="D598" t="str">
        <f>IFERROR(UPPER(TRIM(ESITI_QUESTIONARI!U598)),"")</f>
        <v/>
      </c>
      <c r="E598" t="str">
        <f>IFERROR(UPPER(TRIM(ESITI_QUESTIONARI!Y598)),"")</f>
        <v/>
      </c>
      <c r="F598" t="str">
        <f>IFERROR(UPPER(TRIM(ESITI_QUESTIONARI!AE598)),"")</f>
        <v/>
      </c>
      <c r="G598" t="str">
        <f>IFERROR(UPPER(TRIM(ESITI_QUESTIONARI!AI598)),"")</f>
        <v/>
      </c>
      <c r="H598" s="8" t="str">
        <f>IF(C598="","",IF(ISERROR(AVERAGE(ESITI_QUESTIONARI!N598:T598,ESITI_QUESTIONARI!V598:X598,ESITI_QUESTIONARI!Z598:AD598,ESITI_QUESTIONARI!AF598:AH598,ESITI_QUESTIONARI!AJ598:AL598,ESITI_QUESTIONARI!AN598,ESITI_QUESTIONARI!AQ598)),"NON RISPONDE",AVERAGE(ESITI_QUESTIONARI!N598:T598,ESITI_QUESTIONARI!V598:X598,ESITI_QUESTIONARI!Z598:AD598,ESITI_QUESTIONARI!AF598:AH598,ESITI_QUESTIONARI!AJ598:AL598,ESITI_QUESTIONARI!AN598,ESITI_QUESTIONARI!AQ598)))</f>
        <v/>
      </c>
    </row>
    <row r="599" spans="1:8" x14ac:dyDescent="0.3">
      <c r="A599" t="str">
        <f>IF(ESITI_QUESTIONARI!A599="","",TRIM(ESITI_QUESTIONARI!A599))</f>
        <v/>
      </c>
      <c r="B599" t="str">
        <f t="shared" si="10"/>
        <v/>
      </c>
      <c r="C599" t="str">
        <f>IF(ESITI_QUESTIONARI!C599="","",TRIM(ESITI_QUESTIONARI!C599))</f>
        <v/>
      </c>
      <c r="D599" t="str">
        <f>IFERROR(UPPER(TRIM(ESITI_QUESTIONARI!U599)),"")</f>
        <v/>
      </c>
      <c r="E599" t="str">
        <f>IFERROR(UPPER(TRIM(ESITI_QUESTIONARI!Y599)),"")</f>
        <v/>
      </c>
      <c r="F599" t="str">
        <f>IFERROR(UPPER(TRIM(ESITI_QUESTIONARI!AE599)),"")</f>
        <v/>
      </c>
      <c r="G599" t="str">
        <f>IFERROR(UPPER(TRIM(ESITI_QUESTIONARI!AI599)),"")</f>
        <v/>
      </c>
      <c r="H599" s="8" t="str">
        <f>IF(C599="","",IF(ISERROR(AVERAGE(ESITI_QUESTIONARI!N599:T599,ESITI_QUESTIONARI!V599:X599,ESITI_QUESTIONARI!Z599:AD599,ESITI_QUESTIONARI!AF599:AH599,ESITI_QUESTIONARI!AJ599:AL599,ESITI_QUESTIONARI!AN599,ESITI_QUESTIONARI!AQ599)),"NON RISPONDE",AVERAGE(ESITI_QUESTIONARI!N599:T599,ESITI_QUESTIONARI!V599:X599,ESITI_QUESTIONARI!Z599:AD599,ESITI_QUESTIONARI!AF599:AH599,ESITI_QUESTIONARI!AJ599:AL599,ESITI_QUESTIONARI!AN599,ESITI_QUESTIONARI!AQ599)))</f>
        <v/>
      </c>
    </row>
    <row r="600" spans="1:8" x14ac:dyDescent="0.3">
      <c r="A600" t="str">
        <f>IF(ESITI_QUESTIONARI!A600="","",TRIM(ESITI_QUESTIONARI!A600))</f>
        <v/>
      </c>
      <c r="B600" t="str">
        <f t="shared" si="10"/>
        <v/>
      </c>
      <c r="C600" t="str">
        <f>IF(ESITI_QUESTIONARI!C600="","",TRIM(ESITI_QUESTIONARI!C600))</f>
        <v/>
      </c>
      <c r="D600" t="str">
        <f>IFERROR(UPPER(TRIM(ESITI_QUESTIONARI!U600)),"")</f>
        <v/>
      </c>
      <c r="E600" t="str">
        <f>IFERROR(UPPER(TRIM(ESITI_QUESTIONARI!Y600)),"")</f>
        <v/>
      </c>
      <c r="F600" t="str">
        <f>IFERROR(UPPER(TRIM(ESITI_QUESTIONARI!AE600)),"")</f>
        <v/>
      </c>
      <c r="G600" t="str">
        <f>IFERROR(UPPER(TRIM(ESITI_QUESTIONARI!AI600)),"")</f>
        <v/>
      </c>
      <c r="H600" s="8" t="str">
        <f>IF(C600="","",IF(ISERROR(AVERAGE(ESITI_QUESTIONARI!N600:T600,ESITI_QUESTIONARI!V600:X600,ESITI_QUESTIONARI!Z600:AD600,ESITI_QUESTIONARI!AF600:AH600,ESITI_QUESTIONARI!AJ600:AL600,ESITI_QUESTIONARI!AN600,ESITI_QUESTIONARI!AQ600)),"NON RISPONDE",AVERAGE(ESITI_QUESTIONARI!N600:T600,ESITI_QUESTIONARI!V600:X600,ESITI_QUESTIONARI!Z600:AD600,ESITI_QUESTIONARI!AF600:AH600,ESITI_QUESTIONARI!AJ600:AL600,ESITI_QUESTIONARI!AN600,ESITI_QUESTIONARI!AQ600)))</f>
        <v/>
      </c>
    </row>
    <row r="601" spans="1:8" x14ac:dyDescent="0.3">
      <c r="A601" t="str">
        <f>IF(ESITI_QUESTIONARI!A601="","",TRIM(ESITI_QUESTIONARI!A601))</f>
        <v/>
      </c>
      <c r="B601" t="str">
        <f t="shared" si="10"/>
        <v/>
      </c>
      <c r="C601" t="str">
        <f>IF(ESITI_QUESTIONARI!C601="","",TRIM(ESITI_QUESTIONARI!C601))</f>
        <v/>
      </c>
      <c r="D601" t="str">
        <f>IFERROR(UPPER(TRIM(ESITI_QUESTIONARI!U601)),"")</f>
        <v/>
      </c>
      <c r="E601" t="str">
        <f>IFERROR(UPPER(TRIM(ESITI_QUESTIONARI!Y601)),"")</f>
        <v/>
      </c>
      <c r="F601" t="str">
        <f>IFERROR(UPPER(TRIM(ESITI_QUESTIONARI!AE601)),"")</f>
        <v/>
      </c>
      <c r="G601" t="str">
        <f>IFERROR(UPPER(TRIM(ESITI_QUESTIONARI!AI601)),"")</f>
        <v/>
      </c>
      <c r="H601" s="8" t="str">
        <f>IF(C601="","",IF(ISERROR(AVERAGE(ESITI_QUESTIONARI!N601:T601,ESITI_QUESTIONARI!V601:X601,ESITI_QUESTIONARI!Z601:AD601,ESITI_QUESTIONARI!AF601:AH601,ESITI_QUESTIONARI!AJ601:AL601,ESITI_QUESTIONARI!AN601,ESITI_QUESTIONARI!AQ601)),"NON RISPONDE",AVERAGE(ESITI_QUESTIONARI!N601:T601,ESITI_QUESTIONARI!V601:X601,ESITI_QUESTIONARI!Z601:AD601,ESITI_QUESTIONARI!AF601:AH601,ESITI_QUESTIONARI!AJ601:AL601,ESITI_QUESTIONARI!AN601,ESITI_QUESTIONARI!AQ601)))</f>
        <v/>
      </c>
    </row>
    <row r="602" spans="1:8" x14ac:dyDescent="0.3">
      <c r="A602" t="str">
        <f>IF(ESITI_QUESTIONARI!A602="","",TRIM(ESITI_QUESTIONARI!A602))</f>
        <v/>
      </c>
      <c r="B602" t="str">
        <f t="shared" si="10"/>
        <v/>
      </c>
      <c r="C602" t="str">
        <f>IF(ESITI_QUESTIONARI!C602="","",TRIM(ESITI_QUESTIONARI!C602))</f>
        <v/>
      </c>
      <c r="D602" t="str">
        <f>IFERROR(UPPER(TRIM(ESITI_QUESTIONARI!U602)),"")</f>
        <v/>
      </c>
      <c r="E602" t="str">
        <f>IFERROR(UPPER(TRIM(ESITI_QUESTIONARI!Y602)),"")</f>
        <v/>
      </c>
      <c r="F602" t="str">
        <f>IFERROR(UPPER(TRIM(ESITI_QUESTIONARI!AE602)),"")</f>
        <v/>
      </c>
      <c r="G602" t="str">
        <f>IFERROR(UPPER(TRIM(ESITI_QUESTIONARI!AI602)),"")</f>
        <v/>
      </c>
      <c r="H602" s="8" t="str">
        <f>IF(C602="","",IF(ISERROR(AVERAGE(ESITI_QUESTIONARI!N602:T602,ESITI_QUESTIONARI!V602:X602,ESITI_QUESTIONARI!Z602:AD602,ESITI_QUESTIONARI!AF602:AH602,ESITI_QUESTIONARI!AJ602:AL602,ESITI_QUESTIONARI!AN602,ESITI_QUESTIONARI!AQ602)),"NON RISPONDE",AVERAGE(ESITI_QUESTIONARI!N602:T602,ESITI_QUESTIONARI!V602:X602,ESITI_QUESTIONARI!Z602:AD602,ESITI_QUESTIONARI!AF602:AH602,ESITI_QUESTIONARI!AJ602:AL602,ESITI_QUESTIONARI!AN602,ESITI_QUESTIONARI!AQ602)))</f>
        <v/>
      </c>
    </row>
    <row r="603" spans="1:8" x14ac:dyDescent="0.3">
      <c r="A603" t="str">
        <f>IF(ESITI_QUESTIONARI!A603="","",TRIM(ESITI_QUESTIONARI!A603))</f>
        <v/>
      </c>
      <c r="B603" t="str">
        <f t="shared" si="10"/>
        <v/>
      </c>
      <c r="C603" t="str">
        <f>IF(ESITI_QUESTIONARI!C603="","",TRIM(ESITI_QUESTIONARI!C603))</f>
        <v/>
      </c>
      <c r="D603" t="str">
        <f>IFERROR(UPPER(TRIM(ESITI_QUESTIONARI!U603)),"")</f>
        <v/>
      </c>
      <c r="E603" t="str">
        <f>IFERROR(UPPER(TRIM(ESITI_QUESTIONARI!Y603)),"")</f>
        <v/>
      </c>
      <c r="F603" t="str">
        <f>IFERROR(UPPER(TRIM(ESITI_QUESTIONARI!AE603)),"")</f>
        <v/>
      </c>
      <c r="G603" t="str">
        <f>IFERROR(UPPER(TRIM(ESITI_QUESTIONARI!AI603)),"")</f>
        <v/>
      </c>
      <c r="H603" s="8" t="str">
        <f>IF(C603="","",IF(ISERROR(AVERAGE(ESITI_QUESTIONARI!N603:T603,ESITI_QUESTIONARI!V603:X603,ESITI_QUESTIONARI!Z603:AD603,ESITI_QUESTIONARI!AF603:AH603,ESITI_QUESTIONARI!AJ603:AL603,ESITI_QUESTIONARI!AN603,ESITI_QUESTIONARI!AQ603)),"NON RISPONDE",AVERAGE(ESITI_QUESTIONARI!N603:T603,ESITI_QUESTIONARI!V603:X603,ESITI_QUESTIONARI!Z603:AD603,ESITI_QUESTIONARI!AF603:AH603,ESITI_QUESTIONARI!AJ603:AL603,ESITI_QUESTIONARI!AN603,ESITI_QUESTIONARI!AQ603)))</f>
        <v/>
      </c>
    </row>
    <row r="604" spans="1:8" x14ac:dyDescent="0.3">
      <c r="A604" t="str">
        <f>IF(ESITI_QUESTIONARI!A604="","",TRIM(ESITI_QUESTIONARI!A604))</f>
        <v/>
      </c>
      <c r="B604" t="str">
        <f t="shared" si="10"/>
        <v/>
      </c>
      <c r="C604" t="str">
        <f>IF(ESITI_QUESTIONARI!C604="","",TRIM(ESITI_QUESTIONARI!C604))</f>
        <v/>
      </c>
      <c r="D604" t="str">
        <f>IFERROR(UPPER(TRIM(ESITI_QUESTIONARI!U604)),"")</f>
        <v/>
      </c>
      <c r="E604" t="str">
        <f>IFERROR(UPPER(TRIM(ESITI_QUESTIONARI!Y604)),"")</f>
        <v/>
      </c>
      <c r="F604" t="str">
        <f>IFERROR(UPPER(TRIM(ESITI_QUESTIONARI!AE604)),"")</f>
        <v/>
      </c>
      <c r="G604" t="str">
        <f>IFERROR(UPPER(TRIM(ESITI_QUESTIONARI!AI604)),"")</f>
        <v/>
      </c>
      <c r="H604" s="8" t="str">
        <f>IF(C604="","",IF(ISERROR(AVERAGE(ESITI_QUESTIONARI!N604:T604,ESITI_QUESTIONARI!V604:X604,ESITI_QUESTIONARI!Z604:AD604,ESITI_QUESTIONARI!AF604:AH604,ESITI_QUESTIONARI!AJ604:AL604,ESITI_QUESTIONARI!AN604,ESITI_QUESTIONARI!AQ604)),"NON RISPONDE",AVERAGE(ESITI_QUESTIONARI!N604:T604,ESITI_QUESTIONARI!V604:X604,ESITI_QUESTIONARI!Z604:AD604,ESITI_QUESTIONARI!AF604:AH604,ESITI_QUESTIONARI!AJ604:AL604,ESITI_QUESTIONARI!AN604,ESITI_QUESTIONARI!AQ604)))</f>
        <v/>
      </c>
    </row>
    <row r="605" spans="1:8" x14ac:dyDescent="0.3">
      <c r="A605" t="str">
        <f>IF(ESITI_QUESTIONARI!A605="","",TRIM(ESITI_QUESTIONARI!A605))</f>
        <v/>
      </c>
      <c r="B605" t="str">
        <f t="shared" si="10"/>
        <v/>
      </c>
      <c r="C605" t="str">
        <f>IF(ESITI_QUESTIONARI!C605="","",TRIM(ESITI_QUESTIONARI!C605))</f>
        <v/>
      </c>
      <c r="D605" t="str">
        <f>IFERROR(UPPER(TRIM(ESITI_QUESTIONARI!U605)),"")</f>
        <v/>
      </c>
      <c r="E605" t="str">
        <f>IFERROR(UPPER(TRIM(ESITI_QUESTIONARI!Y605)),"")</f>
        <v/>
      </c>
      <c r="F605" t="str">
        <f>IFERROR(UPPER(TRIM(ESITI_QUESTIONARI!AE605)),"")</f>
        <v/>
      </c>
      <c r="G605" t="str">
        <f>IFERROR(UPPER(TRIM(ESITI_QUESTIONARI!AI605)),"")</f>
        <v/>
      </c>
      <c r="H605" s="8" t="str">
        <f>IF(C605="","",IF(ISERROR(AVERAGE(ESITI_QUESTIONARI!N605:T605,ESITI_QUESTIONARI!V605:X605,ESITI_QUESTIONARI!Z605:AD605,ESITI_QUESTIONARI!AF605:AH605,ESITI_QUESTIONARI!AJ605:AL605,ESITI_QUESTIONARI!AN605,ESITI_QUESTIONARI!AQ605)),"NON RISPONDE",AVERAGE(ESITI_QUESTIONARI!N605:T605,ESITI_QUESTIONARI!V605:X605,ESITI_QUESTIONARI!Z605:AD605,ESITI_QUESTIONARI!AF605:AH605,ESITI_QUESTIONARI!AJ605:AL605,ESITI_QUESTIONARI!AN605,ESITI_QUESTIONARI!AQ605)))</f>
        <v/>
      </c>
    </row>
    <row r="606" spans="1:8" x14ac:dyDescent="0.3">
      <c r="A606" t="str">
        <f>IF(ESITI_QUESTIONARI!A606="","",TRIM(ESITI_QUESTIONARI!A606))</f>
        <v/>
      </c>
      <c r="B606" t="str">
        <f t="shared" si="10"/>
        <v/>
      </c>
      <c r="C606" t="str">
        <f>IF(ESITI_QUESTIONARI!C606="","",TRIM(ESITI_QUESTIONARI!C606))</f>
        <v/>
      </c>
      <c r="D606" t="str">
        <f>IFERROR(UPPER(TRIM(ESITI_QUESTIONARI!U606)),"")</f>
        <v/>
      </c>
      <c r="E606" t="str">
        <f>IFERROR(UPPER(TRIM(ESITI_QUESTIONARI!Y606)),"")</f>
        <v/>
      </c>
      <c r="F606" t="str">
        <f>IFERROR(UPPER(TRIM(ESITI_QUESTIONARI!AE606)),"")</f>
        <v/>
      </c>
      <c r="G606" t="str">
        <f>IFERROR(UPPER(TRIM(ESITI_QUESTIONARI!AI606)),"")</f>
        <v/>
      </c>
      <c r="H606" s="8" t="str">
        <f>IF(C606="","",IF(ISERROR(AVERAGE(ESITI_QUESTIONARI!N606:T606,ESITI_QUESTIONARI!V606:X606,ESITI_QUESTIONARI!Z606:AD606,ESITI_QUESTIONARI!AF606:AH606,ESITI_QUESTIONARI!AJ606:AL606,ESITI_QUESTIONARI!AN606,ESITI_QUESTIONARI!AQ606)),"NON RISPONDE",AVERAGE(ESITI_QUESTIONARI!N606:T606,ESITI_QUESTIONARI!V606:X606,ESITI_QUESTIONARI!Z606:AD606,ESITI_QUESTIONARI!AF606:AH606,ESITI_QUESTIONARI!AJ606:AL606,ESITI_QUESTIONARI!AN606,ESITI_QUESTIONARI!AQ606)))</f>
        <v/>
      </c>
    </row>
    <row r="607" spans="1:8" x14ac:dyDescent="0.3">
      <c r="A607" t="str">
        <f>IF(ESITI_QUESTIONARI!A607="","",TRIM(ESITI_QUESTIONARI!A607))</f>
        <v/>
      </c>
      <c r="B607" t="str">
        <f t="shared" si="10"/>
        <v/>
      </c>
      <c r="C607" t="str">
        <f>IF(ESITI_QUESTIONARI!C607="","",TRIM(ESITI_QUESTIONARI!C607))</f>
        <v/>
      </c>
      <c r="D607" t="str">
        <f>IFERROR(UPPER(TRIM(ESITI_QUESTIONARI!U607)),"")</f>
        <v/>
      </c>
      <c r="E607" t="str">
        <f>IFERROR(UPPER(TRIM(ESITI_QUESTIONARI!Y607)),"")</f>
        <v/>
      </c>
      <c r="F607" t="str">
        <f>IFERROR(UPPER(TRIM(ESITI_QUESTIONARI!AE607)),"")</f>
        <v/>
      </c>
      <c r="G607" t="str">
        <f>IFERROR(UPPER(TRIM(ESITI_QUESTIONARI!AI607)),"")</f>
        <v/>
      </c>
      <c r="H607" s="8" t="str">
        <f>IF(C607="","",IF(ISERROR(AVERAGE(ESITI_QUESTIONARI!N607:T607,ESITI_QUESTIONARI!V607:X607,ESITI_QUESTIONARI!Z607:AD607,ESITI_QUESTIONARI!AF607:AH607,ESITI_QUESTIONARI!AJ607:AL607,ESITI_QUESTIONARI!AN607,ESITI_QUESTIONARI!AQ607)),"NON RISPONDE",AVERAGE(ESITI_QUESTIONARI!N607:T607,ESITI_QUESTIONARI!V607:X607,ESITI_QUESTIONARI!Z607:AD607,ESITI_QUESTIONARI!AF607:AH607,ESITI_QUESTIONARI!AJ607:AL607,ESITI_QUESTIONARI!AN607,ESITI_QUESTIONARI!AQ607)))</f>
        <v/>
      </c>
    </row>
    <row r="608" spans="1:8" x14ac:dyDescent="0.3">
      <c r="A608" t="str">
        <f>IF(ESITI_QUESTIONARI!A608="","",TRIM(ESITI_QUESTIONARI!A608))</f>
        <v/>
      </c>
      <c r="B608" t="str">
        <f t="shared" si="10"/>
        <v/>
      </c>
      <c r="C608" t="str">
        <f>IF(ESITI_QUESTIONARI!C608="","",TRIM(ESITI_QUESTIONARI!C608))</f>
        <v/>
      </c>
      <c r="D608" t="str">
        <f>IFERROR(UPPER(TRIM(ESITI_QUESTIONARI!U608)),"")</f>
        <v/>
      </c>
      <c r="E608" t="str">
        <f>IFERROR(UPPER(TRIM(ESITI_QUESTIONARI!Y608)),"")</f>
        <v/>
      </c>
      <c r="F608" t="str">
        <f>IFERROR(UPPER(TRIM(ESITI_QUESTIONARI!AE608)),"")</f>
        <v/>
      </c>
      <c r="G608" t="str">
        <f>IFERROR(UPPER(TRIM(ESITI_QUESTIONARI!AI608)),"")</f>
        <v/>
      </c>
      <c r="H608" s="8" t="str">
        <f>IF(C608="","",IF(ISERROR(AVERAGE(ESITI_QUESTIONARI!N608:T608,ESITI_QUESTIONARI!V608:X608,ESITI_QUESTIONARI!Z608:AD608,ESITI_QUESTIONARI!AF608:AH608,ESITI_QUESTIONARI!AJ608:AL608,ESITI_QUESTIONARI!AN608,ESITI_QUESTIONARI!AQ608)),"NON RISPONDE",AVERAGE(ESITI_QUESTIONARI!N608:T608,ESITI_QUESTIONARI!V608:X608,ESITI_QUESTIONARI!Z608:AD608,ESITI_QUESTIONARI!AF608:AH608,ESITI_QUESTIONARI!AJ608:AL608,ESITI_QUESTIONARI!AN608,ESITI_QUESTIONARI!AQ608)))</f>
        <v/>
      </c>
    </row>
    <row r="609" spans="1:8" x14ac:dyDescent="0.3">
      <c r="A609" t="str">
        <f>IF(ESITI_QUESTIONARI!A609="","",TRIM(ESITI_QUESTIONARI!A609))</f>
        <v/>
      </c>
      <c r="B609" t="str">
        <f t="shared" si="10"/>
        <v/>
      </c>
      <c r="C609" t="str">
        <f>IF(ESITI_QUESTIONARI!C609="","",TRIM(ESITI_QUESTIONARI!C609))</f>
        <v/>
      </c>
      <c r="D609" t="str">
        <f>IFERROR(UPPER(TRIM(ESITI_QUESTIONARI!U609)),"")</f>
        <v/>
      </c>
      <c r="E609" t="str">
        <f>IFERROR(UPPER(TRIM(ESITI_QUESTIONARI!Y609)),"")</f>
        <v/>
      </c>
      <c r="F609" t="str">
        <f>IFERROR(UPPER(TRIM(ESITI_QUESTIONARI!AE609)),"")</f>
        <v/>
      </c>
      <c r="G609" t="str">
        <f>IFERROR(UPPER(TRIM(ESITI_QUESTIONARI!AI609)),"")</f>
        <v/>
      </c>
      <c r="H609" s="8" t="str">
        <f>IF(C609="","",IF(ISERROR(AVERAGE(ESITI_QUESTIONARI!N609:T609,ESITI_QUESTIONARI!V609:X609,ESITI_QUESTIONARI!Z609:AD609,ESITI_QUESTIONARI!AF609:AH609,ESITI_QUESTIONARI!AJ609:AL609,ESITI_QUESTIONARI!AN609,ESITI_QUESTIONARI!AQ609)),"NON RISPONDE",AVERAGE(ESITI_QUESTIONARI!N609:T609,ESITI_QUESTIONARI!V609:X609,ESITI_QUESTIONARI!Z609:AD609,ESITI_QUESTIONARI!AF609:AH609,ESITI_QUESTIONARI!AJ609:AL609,ESITI_QUESTIONARI!AN609,ESITI_QUESTIONARI!AQ609)))</f>
        <v/>
      </c>
    </row>
    <row r="610" spans="1:8" x14ac:dyDescent="0.3">
      <c r="A610" t="str">
        <f>IF(ESITI_QUESTIONARI!A610="","",TRIM(ESITI_QUESTIONARI!A610))</f>
        <v/>
      </c>
      <c r="B610" t="str">
        <f t="shared" si="10"/>
        <v/>
      </c>
      <c r="C610" t="str">
        <f>IF(ESITI_QUESTIONARI!C610="","",TRIM(ESITI_QUESTIONARI!C610))</f>
        <v/>
      </c>
      <c r="D610" t="str">
        <f>IFERROR(UPPER(TRIM(ESITI_QUESTIONARI!U610)),"")</f>
        <v/>
      </c>
      <c r="E610" t="str">
        <f>IFERROR(UPPER(TRIM(ESITI_QUESTIONARI!Y610)),"")</f>
        <v/>
      </c>
      <c r="F610" t="str">
        <f>IFERROR(UPPER(TRIM(ESITI_QUESTIONARI!AE610)),"")</f>
        <v/>
      </c>
      <c r="G610" t="str">
        <f>IFERROR(UPPER(TRIM(ESITI_QUESTIONARI!AI610)),"")</f>
        <v/>
      </c>
      <c r="H610" s="8" t="str">
        <f>IF(C610="","",IF(ISERROR(AVERAGE(ESITI_QUESTIONARI!N610:T610,ESITI_QUESTIONARI!V610:X610,ESITI_QUESTIONARI!Z610:AD610,ESITI_QUESTIONARI!AF610:AH610,ESITI_QUESTIONARI!AJ610:AL610,ESITI_QUESTIONARI!AN610,ESITI_QUESTIONARI!AQ610)),"NON RISPONDE",AVERAGE(ESITI_QUESTIONARI!N610:T610,ESITI_QUESTIONARI!V610:X610,ESITI_QUESTIONARI!Z610:AD610,ESITI_QUESTIONARI!AF610:AH610,ESITI_QUESTIONARI!AJ610:AL610,ESITI_QUESTIONARI!AN610,ESITI_QUESTIONARI!AQ610)))</f>
        <v/>
      </c>
    </row>
    <row r="611" spans="1:8" x14ac:dyDescent="0.3">
      <c r="A611" t="str">
        <f>IF(ESITI_QUESTIONARI!A611="","",TRIM(ESITI_QUESTIONARI!A611))</f>
        <v/>
      </c>
      <c r="B611" t="str">
        <f t="shared" si="10"/>
        <v/>
      </c>
      <c r="C611" t="str">
        <f>IF(ESITI_QUESTIONARI!C611="","",TRIM(ESITI_QUESTIONARI!C611))</f>
        <v/>
      </c>
      <c r="D611" t="str">
        <f>IFERROR(UPPER(TRIM(ESITI_QUESTIONARI!U611)),"")</f>
        <v/>
      </c>
      <c r="E611" t="str">
        <f>IFERROR(UPPER(TRIM(ESITI_QUESTIONARI!Y611)),"")</f>
        <v/>
      </c>
      <c r="F611" t="str">
        <f>IFERROR(UPPER(TRIM(ESITI_QUESTIONARI!AE611)),"")</f>
        <v/>
      </c>
      <c r="G611" t="str">
        <f>IFERROR(UPPER(TRIM(ESITI_QUESTIONARI!AI611)),"")</f>
        <v/>
      </c>
      <c r="H611" s="8" t="str">
        <f>IF(C611="","",IF(ISERROR(AVERAGE(ESITI_QUESTIONARI!N611:T611,ESITI_QUESTIONARI!V611:X611,ESITI_QUESTIONARI!Z611:AD611,ESITI_QUESTIONARI!AF611:AH611,ESITI_QUESTIONARI!AJ611:AL611,ESITI_QUESTIONARI!AN611,ESITI_QUESTIONARI!AQ611)),"NON RISPONDE",AVERAGE(ESITI_QUESTIONARI!N611:T611,ESITI_QUESTIONARI!V611:X611,ESITI_QUESTIONARI!Z611:AD611,ESITI_QUESTIONARI!AF611:AH611,ESITI_QUESTIONARI!AJ611:AL611,ESITI_QUESTIONARI!AN611,ESITI_QUESTIONARI!AQ611)))</f>
        <v/>
      </c>
    </row>
    <row r="612" spans="1:8" x14ac:dyDescent="0.3">
      <c r="A612" t="str">
        <f>IF(ESITI_QUESTIONARI!A612="","",TRIM(ESITI_QUESTIONARI!A612))</f>
        <v/>
      </c>
      <c r="B612" t="str">
        <f t="shared" si="10"/>
        <v/>
      </c>
      <c r="C612" t="str">
        <f>IF(ESITI_QUESTIONARI!C612="","",TRIM(ESITI_QUESTIONARI!C612))</f>
        <v/>
      </c>
      <c r="D612" t="str">
        <f>IFERROR(UPPER(TRIM(ESITI_QUESTIONARI!U612)),"")</f>
        <v/>
      </c>
      <c r="E612" t="str">
        <f>IFERROR(UPPER(TRIM(ESITI_QUESTIONARI!Y612)),"")</f>
        <v/>
      </c>
      <c r="F612" t="str">
        <f>IFERROR(UPPER(TRIM(ESITI_QUESTIONARI!AE612)),"")</f>
        <v/>
      </c>
      <c r="G612" t="str">
        <f>IFERROR(UPPER(TRIM(ESITI_QUESTIONARI!AI612)),"")</f>
        <v/>
      </c>
      <c r="H612" s="8" t="str">
        <f>IF(C612="","",IF(ISERROR(AVERAGE(ESITI_QUESTIONARI!N612:T612,ESITI_QUESTIONARI!V612:X612,ESITI_QUESTIONARI!Z612:AD612,ESITI_QUESTIONARI!AF612:AH612,ESITI_QUESTIONARI!AJ612:AL612,ESITI_QUESTIONARI!AN612,ESITI_QUESTIONARI!AQ612)),"NON RISPONDE",AVERAGE(ESITI_QUESTIONARI!N612:T612,ESITI_QUESTIONARI!V612:X612,ESITI_QUESTIONARI!Z612:AD612,ESITI_QUESTIONARI!AF612:AH612,ESITI_QUESTIONARI!AJ612:AL612,ESITI_QUESTIONARI!AN612,ESITI_QUESTIONARI!AQ612)))</f>
        <v/>
      </c>
    </row>
    <row r="613" spans="1:8" x14ac:dyDescent="0.3">
      <c r="A613" t="str">
        <f>IF(ESITI_QUESTIONARI!A613="","",TRIM(ESITI_QUESTIONARI!A613))</f>
        <v/>
      </c>
      <c r="B613" t="str">
        <f t="shared" si="10"/>
        <v/>
      </c>
      <c r="C613" t="str">
        <f>IF(ESITI_QUESTIONARI!C613="","",TRIM(ESITI_QUESTIONARI!C613))</f>
        <v/>
      </c>
      <c r="D613" t="str">
        <f>IFERROR(UPPER(TRIM(ESITI_QUESTIONARI!U613)),"")</f>
        <v/>
      </c>
      <c r="E613" t="str">
        <f>IFERROR(UPPER(TRIM(ESITI_QUESTIONARI!Y613)),"")</f>
        <v/>
      </c>
      <c r="F613" t="str">
        <f>IFERROR(UPPER(TRIM(ESITI_QUESTIONARI!AE613)),"")</f>
        <v/>
      </c>
      <c r="G613" t="str">
        <f>IFERROR(UPPER(TRIM(ESITI_QUESTIONARI!AI613)),"")</f>
        <v/>
      </c>
      <c r="H613" s="8" t="str">
        <f>IF(C613="","",IF(ISERROR(AVERAGE(ESITI_QUESTIONARI!N613:T613,ESITI_QUESTIONARI!V613:X613,ESITI_QUESTIONARI!Z613:AD613,ESITI_QUESTIONARI!AF613:AH613,ESITI_QUESTIONARI!AJ613:AL613,ESITI_QUESTIONARI!AN613,ESITI_QUESTIONARI!AQ613)),"NON RISPONDE",AVERAGE(ESITI_QUESTIONARI!N613:T613,ESITI_QUESTIONARI!V613:X613,ESITI_QUESTIONARI!Z613:AD613,ESITI_QUESTIONARI!AF613:AH613,ESITI_QUESTIONARI!AJ613:AL613,ESITI_QUESTIONARI!AN613,ESITI_QUESTIONARI!AQ613)))</f>
        <v/>
      </c>
    </row>
    <row r="614" spans="1:8" x14ac:dyDescent="0.3">
      <c r="A614" t="str">
        <f>IF(ESITI_QUESTIONARI!A614="","",TRIM(ESITI_QUESTIONARI!A614))</f>
        <v/>
      </c>
      <c r="B614" t="str">
        <f t="shared" si="10"/>
        <v/>
      </c>
      <c r="C614" t="str">
        <f>IF(ESITI_QUESTIONARI!C614="","",TRIM(ESITI_QUESTIONARI!C614))</f>
        <v/>
      </c>
      <c r="D614" t="str">
        <f>IFERROR(UPPER(TRIM(ESITI_QUESTIONARI!U614)),"")</f>
        <v/>
      </c>
      <c r="E614" t="str">
        <f>IFERROR(UPPER(TRIM(ESITI_QUESTIONARI!Y614)),"")</f>
        <v/>
      </c>
      <c r="F614" t="str">
        <f>IFERROR(UPPER(TRIM(ESITI_QUESTIONARI!AE614)),"")</f>
        <v/>
      </c>
      <c r="G614" t="str">
        <f>IFERROR(UPPER(TRIM(ESITI_QUESTIONARI!AI614)),"")</f>
        <v/>
      </c>
      <c r="H614" s="8" t="str">
        <f>IF(C614="","",IF(ISERROR(AVERAGE(ESITI_QUESTIONARI!N614:T614,ESITI_QUESTIONARI!V614:X614,ESITI_QUESTIONARI!Z614:AD614,ESITI_QUESTIONARI!AF614:AH614,ESITI_QUESTIONARI!AJ614:AL614,ESITI_QUESTIONARI!AN614,ESITI_QUESTIONARI!AQ614)),"NON RISPONDE",AVERAGE(ESITI_QUESTIONARI!N614:T614,ESITI_QUESTIONARI!V614:X614,ESITI_QUESTIONARI!Z614:AD614,ESITI_QUESTIONARI!AF614:AH614,ESITI_QUESTIONARI!AJ614:AL614,ESITI_QUESTIONARI!AN614,ESITI_QUESTIONARI!AQ614)))</f>
        <v/>
      </c>
    </row>
    <row r="615" spans="1:8" x14ac:dyDescent="0.3">
      <c r="A615" t="str">
        <f>IF(ESITI_QUESTIONARI!A615="","",TRIM(ESITI_QUESTIONARI!A615))</f>
        <v/>
      </c>
      <c r="B615" t="str">
        <f t="shared" si="10"/>
        <v/>
      </c>
      <c r="C615" t="str">
        <f>IF(ESITI_QUESTIONARI!C615="","",TRIM(ESITI_QUESTIONARI!C615))</f>
        <v/>
      </c>
      <c r="D615" t="str">
        <f>IFERROR(UPPER(TRIM(ESITI_QUESTIONARI!U615)),"")</f>
        <v/>
      </c>
      <c r="E615" t="str">
        <f>IFERROR(UPPER(TRIM(ESITI_QUESTIONARI!Y615)),"")</f>
        <v/>
      </c>
      <c r="F615" t="str">
        <f>IFERROR(UPPER(TRIM(ESITI_QUESTIONARI!AE615)),"")</f>
        <v/>
      </c>
      <c r="G615" t="str">
        <f>IFERROR(UPPER(TRIM(ESITI_QUESTIONARI!AI615)),"")</f>
        <v/>
      </c>
      <c r="H615" s="8" t="str">
        <f>IF(C615="","",IF(ISERROR(AVERAGE(ESITI_QUESTIONARI!N615:T615,ESITI_QUESTIONARI!V615:X615,ESITI_QUESTIONARI!Z615:AD615,ESITI_QUESTIONARI!AF615:AH615,ESITI_QUESTIONARI!AJ615:AL615,ESITI_QUESTIONARI!AN615,ESITI_QUESTIONARI!AQ615)),"NON RISPONDE",AVERAGE(ESITI_QUESTIONARI!N615:T615,ESITI_QUESTIONARI!V615:X615,ESITI_QUESTIONARI!Z615:AD615,ESITI_QUESTIONARI!AF615:AH615,ESITI_QUESTIONARI!AJ615:AL615,ESITI_QUESTIONARI!AN615,ESITI_QUESTIONARI!AQ615)))</f>
        <v/>
      </c>
    </row>
    <row r="616" spans="1:8" x14ac:dyDescent="0.3">
      <c r="A616" t="str">
        <f>IF(ESITI_QUESTIONARI!A616="","",TRIM(ESITI_QUESTIONARI!A616))</f>
        <v/>
      </c>
      <c r="B616" t="str">
        <f t="shared" si="10"/>
        <v/>
      </c>
      <c r="C616" t="str">
        <f>IF(ESITI_QUESTIONARI!C616="","",TRIM(ESITI_QUESTIONARI!C616))</f>
        <v/>
      </c>
      <c r="D616" t="str">
        <f>IFERROR(UPPER(TRIM(ESITI_QUESTIONARI!U616)),"")</f>
        <v/>
      </c>
      <c r="E616" t="str">
        <f>IFERROR(UPPER(TRIM(ESITI_QUESTIONARI!Y616)),"")</f>
        <v/>
      </c>
      <c r="F616" t="str">
        <f>IFERROR(UPPER(TRIM(ESITI_QUESTIONARI!AE616)),"")</f>
        <v/>
      </c>
      <c r="G616" t="str">
        <f>IFERROR(UPPER(TRIM(ESITI_QUESTIONARI!AI616)),"")</f>
        <v/>
      </c>
      <c r="H616" s="8" t="str">
        <f>IF(C616="","",IF(ISERROR(AVERAGE(ESITI_QUESTIONARI!N616:T616,ESITI_QUESTIONARI!V616:X616,ESITI_QUESTIONARI!Z616:AD616,ESITI_QUESTIONARI!AF616:AH616,ESITI_QUESTIONARI!AJ616:AL616,ESITI_QUESTIONARI!AN616,ESITI_QUESTIONARI!AQ616)),"NON RISPONDE",AVERAGE(ESITI_QUESTIONARI!N616:T616,ESITI_QUESTIONARI!V616:X616,ESITI_QUESTIONARI!Z616:AD616,ESITI_QUESTIONARI!AF616:AH616,ESITI_QUESTIONARI!AJ616:AL616,ESITI_QUESTIONARI!AN616,ESITI_QUESTIONARI!AQ616)))</f>
        <v/>
      </c>
    </row>
    <row r="617" spans="1:8" x14ac:dyDescent="0.3">
      <c r="A617" t="str">
        <f>IF(ESITI_QUESTIONARI!A617="","",TRIM(ESITI_QUESTIONARI!A617))</f>
        <v/>
      </c>
      <c r="B617" t="str">
        <f t="shared" si="10"/>
        <v/>
      </c>
      <c r="C617" t="str">
        <f>IF(ESITI_QUESTIONARI!C617="","",TRIM(ESITI_QUESTIONARI!C617))</f>
        <v/>
      </c>
      <c r="D617" t="str">
        <f>IFERROR(UPPER(TRIM(ESITI_QUESTIONARI!U617)),"")</f>
        <v/>
      </c>
      <c r="E617" t="str">
        <f>IFERROR(UPPER(TRIM(ESITI_QUESTIONARI!Y617)),"")</f>
        <v/>
      </c>
      <c r="F617" t="str">
        <f>IFERROR(UPPER(TRIM(ESITI_QUESTIONARI!AE617)),"")</f>
        <v/>
      </c>
      <c r="G617" t="str">
        <f>IFERROR(UPPER(TRIM(ESITI_QUESTIONARI!AI617)),"")</f>
        <v/>
      </c>
      <c r="H617" s="8" t="str">
        <f>IF(C617="","",IF(ISERROR(AVERAGE(ESITI_QUESTIONARI!N617:T617,ESITI_QUESTIONARI!V617:X617,ESITI_QUESTIONARI!Z617:AD617,ESITI_QUESTIONARI!AF617:AH617,ESITI_QUESTIONARI!AJ617:AL617,ESITI_QUESTIONARI!AN617,ESITI_QUESTIONARI!AQ617)),"NON RISPONDE",AVERAGE(ESITI_QUESTIONARI!N617:T617,ESITI_QUESTIONARI!V617:X617,ESITI_QUESTIONARI!Z617:AD617,ESITI_QUESTIONARI!AF617:AH617,ESITI_QUESTIONARI!AJ617:AL617,ESITI_QUESTIONARI!AN617,ESITI_QUESTIONARI!AQ617)))</f>
        <v/>
      </c>
    </row>
    <row r="618" spans="1:8" x14ac:dyDescent="0.3">
      <c r="A618" t="str">
        <f>IF(ESITI_QUESTIONARI!A618="","",TRIM(ESITI_QUESTIONARI!A618))</f>
        <v/>
      </c>
      <c r="B618" t="str">
        <f t="shared" si="10"/>
        <v/>
      </c>
      <c r="C618" t="str">
        <f>IF(ESITI_QUESTIONARI!C618="","",TRIM(ESITI_QUESTIONARI!C618))</f>
        <v/>
      </c>
      <c r="D618" t="str">
        <f>IFERROR(UPPER(TRIM(ESITI_QUESTIONARI!U618)),"")</f>
        <v/>
      </c>
      <c r="E618" t="str">
        <f>IFERROR(UPPER(TRIM(ESITI_QUESTIONARI!Y618)),"")</f>
        <v/>
      </c>
      <c r="F618" t="str">
        <f>IFERROR(UPPER(TRIM(ESITI_QUESTIONARI!AE618)),"")</f>
        <v/>
      </c>
      <c r="G618" t="str">
        <f>IFERROR(UPPER(TRIM(ESITI_QUESTIONARI!AI618)),"")</f>
        <v/>
      </c>
      <c r="H618" s="8" t="str">
        <f>IF(C618="","",IF(ISERROR(AVERAGE(ESITI_QUESTIONARI!N618:T618,ESITI_QUESTIONARI!V618:X618,ESITI_QUESTIONARI!Z618:AD618,ESITI_QUESTIONARI!AF618:AH618,ESITI_QUESTIONARI!AJ618:AL618,ESITI_QUESTIONARI!AN618,ESITI_QUESTIONARI!AQ618)),"NON RISPONDE",AVERAGE(ESITI_QUESTIONARI!N618:T618,ESITI_QUESTIONARI!V618:X618,ESITI_QUESTIONARI!Z618:AD618,ESITI_QUESTIONARI!AF618:AH618,ESITI_QUESTIONARI!AJ618:AL618,ESITI_QUESTIONARI!AN618,ESITI_QUESTIONARI!AQ618)))</f>
        <v/>
      </c>
    </row>
    <row r="619" spans="1:8" x14ac:dyDescent="0.3">
      <c r="A619" t="str">
        <f>IF(ESITI_QUESTIONARI!A619="","",TRIM(ESITI_QUESTIONARI!A619))</f>
        <v/>
      </c>
      <c r="B619" t="str">
        <f t="shared" si="10"/>
        <v/>
      </c>
      <c r="C619" t="str">
        <f>IF(ESITI_QUESTIONARI!C619="","",TRIM(ESITI_QUESTIONARI!C619))</f>
        <v/>
      </c>
      <c r="D619" t="str">
        <f>IFERROR(UPPER(TRIM(ESITI_QUESTIONARI!U619)),"")</f>
        <v/>
      </c>
      <c r="E619" t="str">
        <f>IFERROR(UPPER(TRIM(ESITI_QUESTIONARI!Y619)),"")</f>
        <v/>
      </c>
      <c r="F619" t="str">
        <f>IFERROR(UPPER(TRIM(ESITI_QUESTIONARI!AE619)),"")</f>
        <v/>
      </c>
      <c r="G619" t="str">
        <f>IFERROR(UPPER(TRIM(ESITI_QUESTIONARI!AI619)),"")</f>
        <v/>
      </c>
      <c r="H619" s="8" t="str">
        <f>IF(C619="","",IF(ISERROR(AVERAGE(ESITI_QUESTIONARI!N619:T619,ESITI_QUESTIONARI!V619:X619,ESITI_QUESTIONARI!Z619:AD619,ESITI_QUESTIONARI!AF619:AH619,ESITI_QUESTIONARI!AJ619:AL619,ESITI_QUESTIONARI!AN619,ESITI_QUESTIONARI!AQ619)),"NON RISPONDE",AVERAGE(ESITI_QUESTIONARI!N619:T619,ESITI_QUESTIONARI!V619:X619,ESITI_QUESTIONARI!Z619:AD619,ESITI_QUESTIONARI!AF619:AH619,ESITI_QUESTIONARI!AJ619:AL619,ESITI_QUESTIONARI!AN619,ESITI_QUESTIONARI!AQ619)))</f>
        <v/>
      </c>
    </row>
    <row r="620" spans="1:8" x14ac:dyDescent="0.3">
      <c r="A620" t="str">
        <f>IF(ESITI_QUESTIONARI!A620="","",TRIM(ESITI_QUESTIONARI!A620))</f>
        <v/>
      </c>
      <c r="B620" t="str">
        <f t="shared" si="10"/>
        <v/>
      </c>
      <c r="C620" t="str">
        <f>IF(ESITI_QUESTIONARI!C620="","",TRIM(ESITI_QUESTIONARI!C620))</f>
        <v/>
      </c>
      <c r="D620" t="str">
        <f>IFERROR(UPPER(TRIM(ESITI_QUESTIONARI!U620)),"")</f>
        <v/>
      </c>
      <c r="E620" t="str">
        <f>IFERROR(UPPER(TRIM(ESITI_QUESTIONARI!Y620)),"")</f>
        <v/>
      </c>
      <c r="F620" t="str">
        <f>IFERROR(UPPER(TRIM(ESITI_QUESTIONARI!AE620)),"")</f>
        <v/>
      </c>
      <c r="G620" t="str">
        <f>IFERROR(UPPER(TRIM(ESITI_QUESTIONARI!AI620)),"")</f>
        <v/>
      </c>
      <c r="H620" s="8" t="str">
        <f>IF(C620="","",IF(ISERROR(AVERAGE(ESITI_QUESTIONARI!N620:T620,ESITI_QUESTIONARI!V620:X620,ESITI_QUESTIONARI!Z620:AD620,ESITI_QUESTIONARI!AF620:AH620,ESITI_QUESTIONARI!AJ620:AL620,ESITI_QUESTIONARI!AN620,ESITI_QUESTIONARI!AQ620)),"NON RISPONDE",AVERAGE(ESITI_QUESTIONARI!N620:T620,ESITI_QUESTIONARI!V620:X620,ESITI_QUESTIONARI!Z620:AD620,ESITI_QUESTIONARI!AF620:AH620,ESITI_QUESTIONARI!AJ620:AL620,ESITI_QUESTIONARI!AN620,ESITI_QUESTIONARI!AQ620)))</f>
        <v/>
      </c>
    </row>
    <row r="621" spans="1:8" x14ac:dyDescent="0.3">
      <c r="A621" t="str">
        <f>IF(ESITI_QUESTIONARI!A621="","",TRIM(ESITI_QUESTIONARI!A621))</f>
        <v/>
      </c>
      <c r="B621" t="str">
        <f t="shared" si="10"/>
        <v/>
      </c>
      <c r="C621" t="str">
        <f>IF(ESITI_QUESTIONARI!C621="","",TRIM(ESITI_QUESTIONARI!C621))</f>
        <v/>
      </c>
      <c r="D621" t="str">
        <f>IFERROR(UPPER(TRIM(ESITI_QUESTIONARI!U621)),"")</f>
        <v/>
      </c>
      <c r="E621" t="str">
        <f>IFERROR(UPPER(TRIM(ESITI_QUESTIONARI!Y621)),"")</f>
        <v/>
      </c>
      <c r="F621" t="str">
        <f>IFERROR(UPPER(TRIM(ESITI_QUESTIONARI!AE621)),"")</f>
        <v/>
      </c>
      <c r="G621" t="str">
        <f>IFERROR(UPPER(TRIM(ESITI_QUESTIONARI!AI621)),"")</f>
        <v/>
      </c>
      <c r="H621" s="8" t="str">
        <f>IF(C621="","",IF(ISERROR(AVERAGE(ESITI_QUESTIONARI!N621:T621,ESITI_QUESTIONARI!V621:X621,ESITI_QUESTIONARI!Z621:AD621,ESITI_QUESTIONARI!AF621:AH621,ESITI_QUESTIONARI!AJ621:AL621,ESITI_QUESTIONARI!AN621,ESITI_QUESTIONARI!AQ621)),"NON RISPONDE",AVERAGE(ESITI_QUESTIONARI!N621:T621,ESITI_QUESTIONARI!V621:X621,ESITI_QUESTIONARI!Z621:AD621,ESITI_QUESTIONARI!AF621:AH621,ESITI_QUESTIONARI!AJ621:AL621,ESITI_QUESTIONARI!AN621,ESITI_QUESTIONARI!AQ621)))</f>
        <v/>
      </c>
    </row>
    <row r="622" spans="1:8" x14ac:dyDescent="0.3">
      <c r="A622" t="str">
        <f>IF(ESITI_QUESTIONARI!A622="","",TRIM(ESITI_QUESTIONARI!A622))</f>
        <v/>
      </c>
      <c r="B622" t="str">
        <f t="shared" si="10"/>
        <v/>
      </c>
      <c r="C622" t="str">
        <f>IF(ESITI_QUESTIONARI!C622="","",TRIM(ESITI_QUESTIONARI!C622))</f>
        <v/>
      </c>
      <c r="D622" t="str">
        <f>IFERROR(UPPER(TRIM(ESITI_QUESTIONARI!U622)),"")</f>
        <v/>
      </c>
      <c r="E622" t="str">
        <f>IFERROR(UPPER(TRIM(ESITI_QUESTIONARI!Y622)),"")</f>
        <v/>
      </c>
      <c r="F622" t="str">
        <f>IFERROR(UPPER(TRIM(ESITI_QUESTIONARI!AE622)),"")</f>
        <v/>
      </c>
      <c r="G622" t="str">
        <f>IFERROR(UPPER(TRIM(ESITI_QUESTIONARI!AI622)),"")</f>
        <v/>
      </c>
      <c r="H622" s="8" t="str">
        <f>IF(C622="","",IF(ISERROR(AVERAGE(ESITI_QUESTIONARI!N622:T622,ESITI_QUESTIONARI!V622:X622,ESITI_QUESTIONARI!Z622:AD622,ESITI_QUESTIONARI!AF622:AH622,ESITI_QUESTIONARI!AJ622:AL622,ESITI_QUESTIONARI!AN622,ESITI_QUESTIONARI!AQ622)),"NON RISPONDE",AVERAGE(ESITI_QUESTIONARI!N622:T622,ESITI_QUESTIONARI!V622:X622,ESITI_QUESTIONARI!Z622:AD622,ESITI_QUESTIONARI!AF622:AH622,ESITI_QUESTIONARI!AJ622:AL622,ESITI_QUESTIONARI!AN622,ESITI_QUESTIONARI!AQ622)))</f>
        <v/>
      </c>
    </row>
    <row r="623" spans="1:8" x14ac:dyDescent="0.3">
      <c r="A623" t="str">
        <f>IF(ESITI_QUESTIONARI!A623="","",TRIM(ESITI_QUESTIONARI!A623))</f>
        <v/>
      </c>
      <c r="B623" t="str">
        <f t="shared" si="10"/>
        <v/>
      </c>
      <c r="C623" t="str">
        <f>IF(ESITI_QUESTIONARI!C623="","",TRIM(ESITI_QUESTIONARI!C623))</f>
        <v/>
      </c>
      <c r="D623" t="str">
        <f>IFERROR(UPPER(TRIM(ESITI_QUESTIONARI!U623)),"")</f>
        <v/>
      </c>
      <c r="E623" t="str">
        <f>IFERROR(UPPER(TRIM(ESITI_QUESTIONARI!Y623)),"")</f>
        <v/>
      </c>
      <c r="F623" t="str">
        <f>IFERROR(UPPER(TRIM(ESITI_QUESTIONARI!AE623)),"")</f>
        <v/>
      </c>
      <c r="G623" t="str">
        <f>IFERROR(UPPER(TRIM(ESITI_QUESTIONARI!AI623)),"")</f>
        <v/>
      </c>
      <c r="H623" s="8" t="str">
        <f>IF(C623="","",IF(ISERROR(AVERAGE(ESITI_QUESTIONARI!N623:T623,ESITI_QUESTIONARI!V623:X623,ESITI_QUESTIONARI!Z623:AD623,ESITI_QUESTIONARI!AF623:AH623,ESITI_QUESTIONARI!AJ623:AL623,ESITI_QUESTIONARI!AN623,ESITI_QUESTIONARI!AQ623)),"NON RISPONDE",AVERAGE(ESITI_QUESTIONARI!N623:T623,ESITI_QUESTIONARI!V623:X623,ESITI_QUESTIONARI!Z623:AD623,ESITI_QUESTIONARI!AF623:AH623,ESITI_QUESTIONARI!AJ623:AL623,ESITI_QUESTIONARI!AN623,ESITI_QUESTIONARI!AQ623)))</f>
        <v/>
      </c>
    </row>
    <row r="624" spans="1:8" x14ac:dyDescent="0.3">
      <c r="A624" t="str">
        <f>IF(ESITI_QUESTIONARI!A624="","",TRIM(ESITI_QUESTIONARI!A624))</f>
        <v/>
      </c>
      <c r="B624" t="str">
        <f t="shared" si="10"/>
        <v/>
      </c>
      <c r="C624" t="str">
        <f>IF(ESITI_QUESTIONARI!C624="","",TRIM(ESITI_QUESTIONARI!C624))</f>
        <v/>
      </c>
      <c r="D624" t="str">
        <f>IFERROR(UPPER(TRIM(ESITI_QUESTIONARI!U624)),"")</f>
        <v/>
      </c>
      <c r="E624" t="str">
        <f>IFERROR(UPPER(TRIM(ESITI_QUESTIONARI!Y624)),"")</f>
        <v/>
      </c>
      <c r="F624" t="str">
        <f>IFERROR(UPPER(TRIM(ESITI_QUESTIONARI!AE624)),"")</f>
        <v/>
      </c>
      <c r="G624" t="str">
        <f>IFERROR(UPPER(TRIM(ESITI_QUESTIONARI!AI624)),"")</f>
        <v/>
      </c>
      <c r="H624" s="8" t="str">
        <f>IF(C624="","",IF(ISERROR(AVERAGE(ESITI_QUESTIONARI!N624:T624,ESITI_QUESTIONARI!V624:X624,ESITI_QUESTIONARI!Z624:AD624,ESITI_QUESTIONARI!AF624:AH624,ESITI_QUESTIONARI!AJ624:AL624,ESITI_QUESTIONARI!AN624,ESITI_QUESTIONARI!AQ624)),"NON RISPONDE",AVERAGE(ESITI_QUESTIONARI!N624:T624,ESITI_QUESTIONARI!V624:X624,ESITI_QUESTIONARI!Z624:AD624,ESITI_QUESTIONARI!AF624:AH624,ESITI_QUESTIONARI!AJ624:AL624,ESITI_QUESTIONARI!AN624,ESITI_QUESTIONARI!AQ624)))</f>
        <v/>
      </c>
    </row>
    <row r="625" spans="1:8" x14ac:dyDescent="0.3">
      <c r="A625" t="str">
        <f>IF(ESITI_QUESTIONARI!A625="","",TRIM(ESITI_QUESTIONARI!A625))</f>
        <v/>
      </c>
      <c r="B625" t="str">
        <f t="shared" si="10"/>
        <v/>
      </c>
      <c r="C625" t="str">
        <f>IF(ESITI_QUESTIONARI!C625="","",TRIM(ESITI_QUESTIONARI!C625))</f>
        <v/>
      </c>
      <c r="D625" t="str">
        <f>IFERROR(UPPER(TRIM(ESITI_QUESTIONARI!U625)),"")</f>
        <v/>
      </c>
      <c r="E625" t="str">
        <f>IFERROR(UPPER(TRIM(ESITI_QUESTIONARI!Y625)),"")</f>
        <v/>
      </c>
      <c r="F625" t="str">
        <f>IFERROR(UPPER(TRIM(ESITI_QUESTIONARI!AE625)),"")</f>
        <v/>
      </c>
      <c r="G625" t="str">
        <f>IFERROR(UPPER(TRIM(ESITI_QUESTIONARI!AI625)),"")</f>
        <v/>
      </c>
      <c r="H625" s="8" t="str">
        <f>IF(C625="","",IF(ISERROR(AVERAGE(ESITI_QUESTIONARI!N625:T625,ESITI_QUESTIONARI!V625:X625,ESITI_QUESTIONARI!Z625:AD625,ESITI_QUESTIONARI!AF625:AH625,ESITI_QUESTIONARI!AJ625:AL625,ESITI_QUESTIONARI!AN625,ESITI_QUESTIONARI!AQ625)),"NON RISPONDE",AVERAGE(ESITI_QUESTIONARI!N625:T625,ESITI_QUESTIONARI!V625:X625,ESITI_QUESTIONARI!Z625:AD625,ESITI_QUESTIONARI!AF625:AH625,ESITI_QUESTIONARI!AJ625:AL625,ESITI_QUESTIONARI!AN625,ESITI_QUESTIONARI!AQ625)))</f>
        <v/>
      </c>
    </row>
    <row r="626" spans="1:8" x14ac:dyDescent="0.3">
      <c r="A626" t="str">
        <f>IF(ESITI_QUESTIONARI!A626="","",TRIM(ESITI_QUESTIONARI!A626))</f>
        <v/>
      </c>
      <c r="B626" t="str">
        <f t="shared" si="10"/>
        <v/>
      </c>
      <c r="C626" t="str">
        <f>IF(ESITI_QUESTIONARI!C626="","",TRIM(ESITI_QUESTIONARI!C626))</f>
        <v/>
      </c>
      <c r="D626" t="str">
        <f>IFERROR(UPPER(TRIM(ESITI_QUESTIONARI!U626)),"")</f>
        <v/>
      </c>
      <c r="E626" t="str">
        <f>IFERROR(UPPER(TRIM(ESITI_QUESTIONARI!Y626)),"")</f>
        <v/>
      </c>
      <c r="F626" t="str">
        <f>IFERROR(UPPER(TRIM(ESITI_QUESTIONARI!AE626)),"")</f>
        <v/>
      </c>
      <c r="G626" t="str">
        <f>IFERROR(UPPER(TRIM(ESITI_QUESTIONARI!AI626)),"")</f>
        <v/>
      </c>
      <c r="H626" s="8" t="str">
        <f>IF(C626="","",IF(ISERROR(AVERAGE(ESITI_QUESTIONARI!N626:T626,ESITI_QUESTIONARI!V626:X626,ESITI_QUESTIONARI!Z626:AD626,ESITI_QUESTIONARI!AF626:AH626,ESITI_QUESTIONARI!AJ626:AL626,ESITI_QUESTIONARI!AN626,ESITI_QUESTIONARI!AQ626)),"NON RISPONDE",AVERAGE(ESITI_QUESTIONARI!N626:T626,ESITI_QUESTIONARI!V626:X626,ESITI_QUESTIONARI!Z626:AD626,ESITI_QUESTIONARI!AF626:AH626,ESITI_QUESTIONARI!AJ626:AL626,ESITI_QUESTIONARI!AN626,ESITI_QUESTIONARI!AQ626)))</f>
        <v/>
      </c>
    </row>
    <row r="627" spans="1:8" x14ac:dyDescent="0.3">
      <c r="A627" t="str">
        <f>IF(ESITI_QUESTIONARI!A627="","",TRIM(ESITI_QUESTIONARI!A627))</f>
        <v/>
      </c>
      <c r="B627" t="str">
        <f t="shared" si="10"/>
        <v/>
      </c>
      <c r="C627" t="str">
        <f>IF(ESITI_QUESTIONARI!C627="","",TRIM(ESITI_QUESTIONARI!C627))</f>
        <v/>
      </c>
      <c r="D627" t="str">
        <f>IFERROR(UPPER(TRIM(ESITI_QUESTIONARI!U627)),"")</f>
        <v/>
      </c>
      <c r="E627" t="str">
        <f>IFERROR(UPPER(TRIM(ESITI_QUESTIONARI!Y627)),"")</f>
        <v/>
      </c>
      <c r="F627" t="str">
        <f>IFERROR(UPPER(TRIM(ESITI_QUESTIONARI!AE627)),"")</f>
        <v/>
      </c>
      <c r="G627" t="str">
        <f>IFERROR(UPPER(TRIM(ESITI_QUESTIONARI!AI627)),"")</f>
        <v/>
      </c>
      <c r="H627" s="8" t="str">
        <f>IF(C627="","",IF(ISERROR(AVERAGE(ESITI_QUESTIONARI!N627:T627,ESITI_QUESTIONARI!V627:X627,ESITI_QUESTIONARI!Z627:AD627,ESITI_QUESTIONARI!AF627:AH627,ESITI_QUESTIONARI!AJ627:AL627,ESITI_QUESTIONARI!AN627,ESITI_QUESTIONARI!AQ627)),"NON RISPONDE",AVERAGE(ESITI_QUESTIONARI!N627:T627,ESITI_QUESTIONARI!V627:X627,ESITI_QUESTIONARI!Z627:AD627,ESITI_QUESTIONARI!AF627:AH627,ESITI_QUESTIONARI!AJ627:AL627,ESITI_QUESTIONARI!AN627,ESITI_QUESTIONARI!AQ627)))</f>
        <v/>
      </c>
    </row>
    <row r="628" spans="1:8" x14ac:dyDescent="0.3">
      <c r="A628" t="str">
        <f>IF(ESITI_QUESTIONARI!A628="","",TRIM(ESITI_QUESTIONARI!A628))</f>
        <v/>
      </c>
      <c r="B628" t="str">
        <f t="shared" si="10"/>
        <v/>
      </c>
      <c r="C628" t="str">
        <f>IF(ESITI_QUESTIONARI!C628="","",TRIM(ESITI_QUESTIONARI!C628))</f>
        <v/>
      </c>
      <c r="D628" t="str">
        <f>IFERROR(UPPER(TRIM(ESITI_QUESTIONARI!U628)),"")</f>
        <v/>
      </c>
      <c r="E628" t="str">
        <f>IFERROR(UPPER(TRIM(ESITI_QUESTIONARI!Y628)),"")</f>
        <v/>
      </c>
      <c r="F628" t="str">
        <f>IFERROR(UPPER(TRIM(ESITI_QUESTIONARI!AE628)),"")</f>
        <v/>
      </c>
      <c r="G628" t="str">
        <f>IFERROR(UPPER(TRIM(ESITI_QUESTIONARI!AI628)),"")</f>
        <v/>
      </c>
      <c r="H628" s="8" t="str">
        <f>IF(C628="","",IF(ISERROR(AVERAGE(ESITI_QUESTIONARI!N628:T628,ESITI_QUESTIONARI!V628:X628,ESITI_QUESTIONARI!Z628:AD628,ESITI_QUESTIONARI!AF628:AH628,ESITI_QUESTIONARI!AJ628:AL628,ESITI_QUESTIONARI!AN628,ESITI_QUESTIONARI!AQ628)),"NON RISPONDE",AVERAGE(ESITI_QUESTIONARI!N628:T628,ESITI_QUESTIONARI!V628:X628,ESITI_QUESTIONARI!Z628:AD628,ESITI_QUESTIONARI!AF628:AH628,ESITI_QUESTIONARI!AJ628:AL628,ESITI_QUESTIONARI!AN628,ESITI_QUESTIONARI!AQ628)))</f>
        <v/>
      </c>
    </row>
    <row r="629" spans="1:8" x14ac:dyDescent="0.3">
      <c r="A629" t="str">
        <f>IF(ESITI_QUESTIONARI!A629="","",TRIM(ESITI_QUESTIONARI!A629))</f>
        <v/>
      </c>
      <c r="B629" t="str">
        <f t="shared" si="10"/>
        <v/>
      </c>
      <c r="C629" t="str">
        <f>IF(ESITI_QUESTIONARI!C629="","",TRIM(ESITI_QUESTIONARI!C629))</f>
        <v/>
      </c>
      <c r="D629" t="str">
        <f>IFERROR(UPPER(TRIM(ESITI_QUESTIONARI!U629)),"")</f>
        <v/>
      </c>
      <c r="E629" t="str">
        <f>IFERROR(UPPER(TRIM(ESITI_QUESTIONARI!Y629)),"")</f>
        <v/>
      </c>
      <c r="F629" t="str">
        <f>IFERROR(UPPER(TRIM(ESITI_QUESTIONARI!AE629)),"")</f>
        <v/>
      </c>
      <c r="G629" t="str">
        <f>IFERROR(UPPER(TRIM(ESITI_QUESTIONARI!AI629)),"")</f>
        <v/>
      </c>
      <c r="H629" s="8" t="str">
        <f>IF(C629="","",IF(ISERROR(AVERAGE(ESITI_QUESTIONARI!N629:T629,ESITI_QUESTIONARI!V629:X629,ESITI_QUESTIONARI!Z629:AD629,ESITI_QUESTIONARI!AF629:AH629,ESITI_QUESTIONARI!AJ629:AL629,ESITI_QUESTIONARI!AN629,ESITI_QUESTIONARI!AQ629)),"NON RISPONDE",AVERAGE(ESITI_QUESTIONARI!N629:T629,ESITI_QUESTIONARI!V629:X629,ESITI_QUESTIONARI!Z629:AD629,ESITI_QUESTIONARI!AF629:AH629,ESITI_QUESTIONARI!AJ629:AL629,ESITI_QUESTIONARI!AN629,ESITI_QUESTIONARI!AQ629)))</f>
        <v/>
      </c>
    </row>
    <row r="630" spans="1:8" x14ac:dyDescent="0.3">
      <c r="A630" t="str">
        <f>IF(ESITI_QUESTIONARI!A630="","",TRIM(ESITI_QUESTIONARI!A630))</f>
        <v/>
      </c>
      <c r="B630" t="str">
        <f t="shared" si="10"/>
        <v/>
      </c>
      <c r="C630" t="str">
        <f>IF(ESITI_QUESTIONARI!C630="","",TRIM(ESITI_QUESTIONARI!C630))</f>
        <v/>
      </c>
      <c r="D630" t="str">
        <f>IFERROR(UPPER(TRIM(ESITI_QUESTIONARI!U630)),"")</f>
        <v/>
      </c>
      <c r="E630" t="str">
        <f>IFERROR(UPPER(TRIM(ESITI_QUESTIONARI!Y630)),"")</f>
        <v/>
      </c>
      <c r="F630" t="str">
        <f>IFERROR(UPPER(TRIM(ESITI_QUESTIONARI!AE630)),"")</f>
        <v/>
      </c>
      <c r="G630" t="str">
        <f>IFERROR(UPPER(TRIM(ESITI_QUESTIONARI!AI630)),"")</f>
        <v/>
      </c>
      <c r="H630" s="8" t="str">
        <f>IF(C630="","",IF(ISERROR(AVERAGE(ESITI_QUESTIONARI!N630:T630,ESITI_QUESTIONARI!V630:X630,ESITI_QUESTIONARI!Z630:AD630,ESITI_QUESTIONARI!AF630:AH630,ESITI_QUESTIONARI!AJ630:AL630,ESITI_QUESTIONARI!AN630,ESITI_QUESTIONARI!AQ630)),"NON RISPONDE",AVERAGE(ESITI_QUESTIONARI!N630:T630,ESITI_QUESTIONARI!V630:X630,ESITI_QUESTIONARI!Z630:AD630,ESITI_QUESTIONARI!AF630:AH630,ESITI_QUESTIONARI!AJ630:AL630,ESITI_QUESTIONARI!AN630,ESITI_QUESTIONARI!AQ630)))</f>
        <v/>
      </c>
    </row>
    <row r="631" spans="1:8" x14ac:dyDescent="0.3">
      <c r="A631" t="str">
        <f>IF(ESITI_QUESTIONARI!A631="","",TRIM(ESITI_QUESTIONARI!A631))</f>
        <v/>
      </c>
      <c r="B631" t="str">
        <f t="shared" si="10"/>
        <v/>
      </c>
      <c r="C631" t="str">
        <f>IF(ESITI_QUESTIONARI!C631="","",TRIM(ESITI_QUESTIONARI!C631))</f>
        <v/>
      </c>
      <c r="D631" t="str">
        <f>IFERROR(UPPER(TRIM(ESITI_QUESTIONARI!U631)),"")</f>
        <v/>
      </c>
      <c r="E631" t="str">
        <f>IFERROR(UPPER(TRIM(ESITI_QUESTIONARI!Y631)),"")</f>
        <v/>
      </c>
      <c r="F631" t="str">
        <f>IFERROR(UPPER(TRIM(ESITI_QUESTIONARI!AE631)),"")</f>
        <v/>
      </c>
      <c r="G631" t="str">
        <f>IFERROR(UPPER(TRIM(ESITI_QUESTIONARI!AI631)),"")</f>
        <v/>
      </c>
      <c r="H631" s="8" t="str">
        <f>IF(C631="","",IF(ISERROR(AVERAGE(ESITI_QUESTIONARI!N631:T631,ESITI_QUESTIONARI!V631:X631,ESITI_QUESTIONARI!Z631:AD631,ESITI_QUESTIONARI!AF631:AH631,ESITI_QUESTIONARI!AJ631:AL631,ESITI_QUESTIONARI!AN631,ESITI_QUESTIONARI!AQ631)),"NON RISPONDE",AVERAGE(ESITI_QUESTIONARI!N631:T631,ESITI_QUESTIONARI!V631:X631,ESITI_QUESTIONARI!Z631:AD631,ESITI_QUESTIONARI!AF631:AH631,ESITI_QUESTIONARI!AJ631:AL631,ESITI_QUESTIONARI!AN631,ESITI_QUESTIONARI!AQ631)))</f>
        <v/>
      </c>
    </row>
    <row r="632" spans="1:8" x14ac:dyDescent="0.3">
      <c r="A632" t="str">
        <f>IF(ESITI_QUESTIONARI!A632="","",TRIM(ESITI_QUESTIONARI!A632))</f>
        <v/>
      </c>
      <c r="B632" t="str">
        <f t="shared" si="10"/>
        <v/>
      </c>
      <c r="C632" t="str">
        <f>IF(ESITI_QUESTIONARI!C632="","",TRIM(ESITI_QUESTIONARI!C632))</f>
        <v/>
      </c>
      <c r="D632" t="str">
        <f>IFERROR(UPPER(TRIM(ESITI_QUESTIONARI!U632)),"")</f>
        <v/>
      </c>
      <c r="E632" t="str">
        <f>IFERROR(UPPER(TRIM(ESITI_QUESTIONARI!Y632)),"")</f>
        <v/>
      </c>
      <c r="F632" t="str">
        <f>IFERROR(UPPER(TRIM(ESITI_QUESTIONARI!AE632)),"")</f>
        <v/>
      </c>
      <c r="G632" t="str">
        <f>IFERROR(UPPER(TRIM(ESITI_QUESTIONARI!AI632)),"")</f>
        <v/>
      </c>
      <c r="H632" s="8" t="str">
        <f>IF(C632="","",IF(ISERROR(AVERAGE(ESITI_QUESTIONARI!N632:T632,ESITI_QUESTIONARI!V632:X632,ESITI_QUESTIONARI!Z632:AD632,ESITI_QUESTIONARI!AF632:AH632,ESITI_QUESTIONARI!AJ632:AL632,ESITI_QUESTIONARI!AN632,ESITI_QUESTIONARI!AQ632)),"NON RISPONDE",AVERAGE(ESITI_QUESTIONARI!N632:T632,ESITI_QUESTIONARI!V632:X632,ESITI_QUESTIONARI!Z632:AD632,ESITI_QUESTIONARI!AF632:AH632,ESITI_QUESTIONARI!AJ632:AL632,ESITI_QUESTIONARI!AN632,ESITI_QUESTIONARI!AQ632)))</f>
        <v/>
      </c>
    </row>
    <row r="633" spans="1:8" x14ac:dyDescent="0.3">
      <c r="A633" t="str">
        <f>IF(ESITI_QUESTIONARI!A633="","",TRIM(ESITI_QUESTIONARI!A633))</f>
        <v/>
      </c>
      <c r="B633" t="str">
        <f t="shared" si="10"/>
        <v/>
      </c>
      <c r="C633" t="str">
        <f>IF(ESITI_QUESTIONARI!C633="","",TRIM(ESITI_QUESTIONARI!C633))</f>
        <v/>
      </c>
      <c r="D633" t="str">
        <f>IFERROR(UPPER(TRIM(ESITI_QUESTIONARI!U633)),"")</f>
        <v/>
      </c>
      <c r="E633" t="str">
        <f>IFERROR(UPPER(TRIM(ESITI_QUESTIONARI!Y633)),"")</f>
        <v/>
      </c>
      <c r="F633" t="str">
        <f>IFERROR(UPPER(TRIM(ESITI_QUESTIONARI!AE633)),"")</f>
        <v/>
      </c>
      <c r="G633" t="str">
        <f>IFERROR(UPPER(TRIM(ESITI_QUESTIONARI!AI633)),"")</f>
        <v/>
      </c>
      <c r="H633" s="8" t="str">
        <f>IF(C633="","",IF(ISERROR(AVERAGE(ESITI_QUESTIONARI!N633:T633,ESITI_QUESTIONARI!V633:X633,ESITI_QUESTIONARI!Z633:AD633,ESITI_QUESTIONARI!AF633:AH633,ESITI_QUESTIONARI!AJ633:AL633,ESITI_QUESTIONARI!AN633,ESITI_QUESTIONARI!AQ633)),"NON RISPONDE",AVERAGE(ESITI_QUESTIONARI!N633:T633,ESITI_QUESTIONARI!V633:X633,ESITI_QUESTIONARI!Z633:AD633,ESITI_QUESTIONARI!AF633:AH633,ESITI_QUESTIONARI!AJ633:AL633,ESITI_QUESTIONARI!AN633,ESITI_QUESTIONARI!AQ633)))</f>
        <v/>
      </c>
    </row>
    <row r="634" spans="1:8" x14ac:dyDescent="0.3">
      <c r="A634" t="str">
        <f>IF(ESITI_QUESTIONARI!A634="","",TRIM(ESITI_QUESTIONARI!A634))</f>
        <v/>
      </c>
      <c r="B634" t="str">
        <f t="shared" si="10"/>
        <v/>
      </c>
      <c r="C634" t="str">
        <f>IF(ESITI_QUESTIONARI!C634="","",TRIM(ESITI_QUESTIONARI!C634))</f>
        <v/>
      </c>
      <c r="D634" t="str">
        <f>IFERROR(UPPER(TRIM(ESITI_QUESTIONARI!U634)),"")</f>
        <v/>
      </c>
      <c r="E634" t="str">
        <f>IFERROR(UPPER(TRIM(ESITI_QUESTIONARI!Y634)),"")</f>
        <v/>
      </c>
      <c r="F634" t="str">
        <f>IFERROR(UPPER(TRIM(ESITI_QUESTIONARI!AE634)),"")</f>
        <v/>
      </c>
      <c r="G634" t="str">
        <f>IFERROR(UPPER(TRIM(ESITI_QUESTIONARI!AI634)),"")</f>
        <v/>
      </c>
      <c r="H634" s="8" t="str">
        <f>IF(C634="","",IF(ISERROR(AVERAGE(ESITI_QUESTIONARI!N634:T634,ESITI_QUESTIONARI!V634:X634,ESITI_QUESTIONARI!Z634:AD634,ESITI_QUESTIONARI!AF634:AH634,ESITI_QUESTIONARI!AJ634:AL634,ESITI_QUESTIONARI!AN634,ESITI_QUESTIONARI!AQ634)),"NON RISPONDE",AVERAGE(ESITI_QUESTIONARI!N634:T634,ESITI_QUESTIONARI!V634:X634,ESITI_QUESTIONARI!Z634:AD634,ESITI_QUESTIONARI!AF634:AH634,ESITI_QUESTIONARI!AJ634:AL634,ESITI_QUESTIONARI!AN634,ESITI_QUESTIONARI!AQ634)))</f>
        <v/>
      </c>
    </row>
    <row r="635" spans="1:8" x14ac:dyDescent="0.3">
      <c r="A635" t="str">
        <f>IF(ESITI_QUESTIONARI!A635="","",TRIM(ESITI_QUESTIONARI!A635))</f>
        <v/>
      </c>
      <c r="B635" t="str">
        <f t="shared" si="10"/>
        <v/>
      </c>
      <c r="C635" t="str">
        <f>IF(ESITI_QUESTIONARI!C635="","",TRIM(ESITI_QUESTIONARI!C635))</f>
        <v/>
      </c>
      <c r="D635" t="str">
        <f>IFERROR(UPPER(TRIM(ESITI_QUESTIONARI!U635)),"")</f>
        <v/>
      </c>
      <c r="E635" t="str">
        <f>IFERROR(UPPER(TRIM(ESITI_QUESTIONARI!Y635)),"")</f>
        <v/>
      </c>
      <c r="F635" t="str">
        <f>IFERROR(UPPER(TRIM(ESITI_QUESTIONARI!AE635)),"")</f>
        <v/>
      </c>
      <c r="G635" t="str">
        <f>IFERROR(UPPER(TRIM(ESITI_QUESTIONARI!AI635)),"")</f>
        <v/>
      </c>
      <c r="H635" s="8" t="str">
        <f>IF(C635="","",IF(ISERROR(AVERAGE(ESITI_QUESTIONARI!N635:T635,ESITI_QUESTIONARI!V635:X635,ESITI_QUESTIONARI!Z635:AD635,ESITI_QUESTIONARI!AF635:AH635,ESITI_QUESTIONARI!AJ635:AL635,ESITI_QUESTIONARI!AN635,ESITI_QUESTIONARI!AQ635)),"NON RISPONDE",AVERAGE(ESITI_QUESTIONARI!N635:T635,ESITI_QUESTIONARI!V635:X635,ESITI_QUESTIONARI!Z635:AD635,ESITI_QUESTIONARI!AF635:AH635,ESITI_QUESTIONARI!AJ635:AL635,ESITI_QUESTIONARI!AN635,ESITI_QUESTIONARI!AQ635)))</f>
        <v/>
      </c>
    </row>
    <row r="636" spans="1:8" x14ac:dyDescent="0.3">
      <c r="A636" t="str">
        <f>IF(ESITI_QUESTIONARI!A636="","",TRIM(ESITI_QUESTIONARI!A636))</f>
        <v/>
      </c>
      <c r="B636" t="str">
        <f t="shared" si="10"/>
        <v/>
      </c>
      <c r="C636" t="str">
        <f>IF(ESITI_QUESTIONARI!C636="","",TRIM(ESITI_QUESTIONARI!C636))</f>
        <v/>
      </c>
      <c r="D636" t="str">
        <f>IFERROR(UPPER(TRIM(ESITI_QUESTIONARI!U636)),"")</f>
        <v/>
      </c>
      <c r="E636" t="str">
        <f>IFERROR(UPPER(TRIM(ESITI_QUESTIONARI!Y636)),"")</f>
        <v/>
      </c>
      <c r="F636" t="str">
        <f>IFERROR(UPPER(TRIM(ESITI_QUESTIONARI!AE636)),"")</f>
        <v/>
      </c>
      <c r="G636" t="str">
        <f>IFERROR(UPPER(TRIM(ESITI_QUESTIONARI!AI636)),"")</f>
        <v/>
      </c>
      <c r="H636" s="8" t="str">
        <f>IF(C636="","",IF(ISERROR(AVERAGE(ESITI_QUESTIONARI!N636:T636,ESITI_QUESTIONARI!V636:X636,ESITI_QUESTIONARI!Z636:AD636,ESITI_QUESTIONARI!AF636:AH636,ESITI_QUESTIONARI!AJ636:AL636,ESITI_QUESTIONARI!AN636,ESITI_QUESTIONARI!AQ636)),"NON RISPONDE",AVERAGE(ESITI_QUESTIONARI!N636:T636,ESITI_QUESTIONARI!V636:X636,ESITI_QUESTIONARI!Z636:AD636,ESITI_QUESTIONARI!AF636:AH636,ESITI_QUESTIONARI!AJ636:AL636,ESITI_QUESTIONARI!AN636,ESITI_QUESTIONARI!AQ636)))</f>
        <v/>
      </c>
    </row>
    <row r="637" spans="1:8" x14ac:dyDescent="0.3">
      <c r="A637" t="str">
        <f>IF(ESITI_QUESTIONARI!A637="","",TRIM(ESITI_QUESTIONARI!A637))</f>
        <v/>
      </c>
      <c r="B637" t="str">
        <f t="shared" si="10"/>
        <v/>
      </c>
      <c r="C637" t="str">
        <f>IF(ESITI_QUESTIONARI!C637="","",TRIM(ESITI_QUESTIONARI!C637))</f>
        <v/>
      </c>
      <c r="D637" t="str">
        <f>IFERROR(UPPER(TRIM(ESITI_QUESTIONARI!U637)),"")</f>
        <v/>
      </c>
      <c r="E637" t="str">
        <f>IFERROR(UPPER(TRIM(ESITI_QUESTIONARI!Y637)),"")</f>
        <v/>
      </c>
      <c r="F637" t="str">
        <f>IFERROR(UPPER(TRIM(ESITI_QUESTIONARI!AE637)),"")</f>
        <v/>
      </c>
      <c r="G637" t="str">
        <f>IFERROR(UPPER(TRIM(ESITI_QUESTIONARI!AI637)),"")</f>
        <v/>
      </c>
      <c r="H637" s="8" t="str">
        <f>IF(C637="","",IF(ISERROR(AVERAGE(ESITI_QUESTIONARI!N637:T637,ESITI_QUESTIONARI!V637:X637,ESITI_QUESTIONARI!Z637:AD637,ESITI_QUESTIONARI!AF637:AH637,ESITI_QUESTIONARI!AJ637:AL637,ESITI_QUESTIONARI!AN637,ESITI_QUESTIONARI!AQ637)),"NON RISPONDE",AVERAGE(ESITI_QUESTIONARI!N637:T637,ESITI_QUESTIONARI!V637:X637,ESITI_QUESTIONARI!Z637:AD637,ESITI_QUESTIONARI!AF637:AH637,ESITI_QUESTIONARI!AJ637:AL637,ESITI_QUESTIONARI!AN637,ESITI_QUESTIONARI!AQ637)))</f>
        <v/>
      </c>
    </row>
    <row r="638" spans="1:8" x14ac:dyDescent="0.3">
      <c r="A638" t="str">
        <f>IF(ESITI_QUESTIONARI!A638="","",TRIM(ESITI_QUESTIONARI!A638))</f>
        <v/>
      </c>
      <c r="B638" t="str">
        <f t="shared" si="10"/>
        <v/>
      </c>
      <c r="C638" t="str">
        <f>IF(ESITI_QUESTIONARI!C638="","",TRIM(ESITI_QUESTIONARI!C638))</f>
        <v/>
      </c>
      <c r="D638" t="str">
        <f>IFERROR(UPPER(TRIM(ESITI_QUESTIONARI!U638)),"")</f>
        <v/>
      </c>
      <c r="E638" t="str">
        <f>IFERROR(UPPER(TRIM(ESITI_QUESTIONARI!Y638)),"")</f>
        <v/>
      </c>
      <c r="F638" t="str">
        <f>IFERROR(UPPER(TRIM(ESITI_QUESTIONARI!AE638)),"")</f>
        <v/>
      </c>
      <c r="G638" t="str">
        <f>IFERROR(UPPER(TRIM(ESITI_QUESTIONARI!AI638)),"")</f>
        <v/>
      </c>
      <c r="H638" s="8" t="str">
        <f>IF(C638="","",IF(ISERROR(AVERAGE(ESITI_QUESTIONARI!N638:T638,ESITI_QUESTIONARI!V638:X638,ESITI_QUESTIONARI!Z638:AD638,ESITI_QUESTIONARI!AF638:AH638,ESITI_QUESTIONARI!AJ638:AL638,ESITI_QUESTIONARI!AN638,ESITI_QUESTIONARI!AQ638)),"NON RISPONDE",AVERAGE(ESITI_QUESTIONARI!N638:T638,ESITI_QUESTIONARI!V638:X638,ESITI_QUESTIONARI!Z638:AD638,ESITI_QUESTIONARI!AF638:AH638,ESITI_QUESTIONARI!AJ638:AL638,ESITI_QUESTIONARI!AN638,ESITI_QUESTIONARI!AQ638)))</f>
        <v/>
      </c>
    </row>
    <row r="639" spans="1:8" x14ac:dyDescent="0.3">
      <c r="A639" t="str">
        <f>IF(ESITI_QUESTIONARI!A639="","",TRIM(ESITI_QUESTIONARI!A639))</f>
        <v/>
      </c>
      <c r="B639" t="str">
        <f t="shared" si="10"/>
        <v/>
      </c>
      <c r="C639" t="str">
        <f>IF(ESITI_QUESTIONARI!C639="","",TRIM(ESITI_QUESTIONARI!C639))</f>
        <v/>
      </c>
      <c r="D639" t="str">
        <f>IFERROR(UPPER(TRIM(ESITI_QUESTIONARI!U639)),"")</f>
        <v/>
      </c>
      <c r="E639" t="str">
        <f>IFERROR(UPPER(TRIM(ESITI_QUESTIONARI!Y639)),"")</f>
        <v/>
      </c>
      <c r="F639" t="str">
        <f>IFERROR(UPPER(TRIM(ESITI_QUESTIONARI!AE639)),"")</f>
        <v/>
      </c>
      <c r="G639" t="str">
        <f>IFERROR(UPPER(TRIM(ESITI_QUESTIONARI!AI639)),"")</f>
        <v/>
      </c>
      <c r="H639" s="8" t="str">
        <f>IF(C639="","",IF(ISERROR(AVERAGE(ESITI_QUESTIONARI!N639:T639,ESITI_QUESTIONARI!V639:X639,ESITI_QUESTIONARI!Z639:AD639,ESITI_QUESTIONARI!AF639:AH639,ESITI_QUESTIONARI!AJ639:AL639,ESITI_QUESTIONARI!AN639,ESITI_QUESTIONARI!AQ639)),"NON RISPONDE",AVERAGE(ESITI_QUESTIONARI!N639:T639,ESITI_QUESTIONARI!V639:X639,ESITI_QUESTIONARI!Z639:AD639,ESITI_QUESTIONARI!AF639:AH639,ESITI_QUESTIONARI!AJ639:AL639,ESITI_QUESTIONARI!AN639,ESITI_QUESTIONARI!AQ639)))</f>
        <v/>
      </c>
    </row>
    <row r="640" spans="1:8" x14ac:dyDescent="0.3">
      <c r="A640" t="str">
        <f>IF(ESITI_QUESTIONARI!A640="","",TRIM(ESITI_QUESTIONARI!A640))</f>
        <v/>
      </c>
      <c r="B640" t="str">
        <f t="shared" si="10"/>
        <v/>
      </c>
      <c r="C640" t="str">
        <f>IF(ESITI_QUESTIONARI!C640="","",TRIM(ESITI_QUESTIONARI!C640))</f>
        <v/>
      </c>
      <c r="D640" t="str">
        <f>IFERROR(UPPER(TRIM(ESITI_QUESTIONARI!U640)),"")</f>
        <v/>
      </c>
      <c r="E640" t="str">
        <f>IFERROR(UPPER(TRIM(ESITI_QUESTIONARI!Y640)),"")</f>
        <v/>
      </c>
      <c r="F640" t="str">
        <f>IFERROR(UPPER(TRIM(ESITI_QUESTIONARI!AE640)),"")</f>
        <v/>
      </c>
      <c r="G640" t="str">
        <f>IFERROR(UPPER(TRIM(ESITI_QUESTIONARI!AI640)),"")</f>
        <v/>
      </c>
      <c r="H640" s="8" t="str">
        <f>IF(C640="","",IF(ISERROR(AVERAGE(ESITI_QUESTIONARI!N640:T640,ESITI_QUESTIONARI!V640:X640,ESITI_QUESTIONARI!Z640:AD640,ESITI_QUESTIONARI!AF640:AH640,ESITI_QUESTIONARI!AJ640:AL640,ESITI_QUESTIONARI!AN640,ESITI_QUESTIONARI!AQ640)),"NON RISPONDE",AVERAGE(ESITI_QUESTIONARI!N640:T640,ESITI_QUESTIONARI!V640:X640,ESITI_QUESTIONARI!Z640:AD640,ESITI_QUESTIONARI!AF640:AH640,ESITI_QUESTIONARI!AJ640:AL640,ESITI_QUESTIONARI!AN640,ESITI_QUESTIONARI!AQ640)))</f>
        <v/>
      </c>
    </row>
    <row r="641" spans="1:8" x14ac:dyDescent="0.3">
      <c r="A641" t="str">
        <f>IF(ESITI_QUESTIONARI!A641="","",TRIM(ESITI_QUESTIONARI!A641))</f>
        <v/>
      </c>
      <c r="B641" t="str">
        <f t="shared" si="10"/>
        <v/>
      </c>
      <c r="C641" t="str">
        <f>IF(ESITI_QUESTIONARI!C641="","",TRIM(ESITI_QUESTIONARI!C641))</f>
        <v/>
      </c>
      <c r="D641" t="str">
        <f>IFERROR(UPPER(TRIM(ESITI_QUESTIONARI!U641)),"")</f>
        <v/>
      </c>
      <c r="E641" t="str">
        <f>IFERROR(UPPER(TRIM(ESITI_QUESTIONARI!Y641)),"")</f>
        <v/>
      </c>
      <c r="F641" t="str">
        <f>IFERROR(UPPER(TRIM(ESITI_QUESTIONARI!AE641)),"")</f>
        <v/>
      </c>
      <c r="G641" t="str">
        <f>IFERROR(UPPER(TRIM(ESITI_QUESTIONARI!AI641)),"")</f>
        <v/>
      </c>
      <c r="H641" s="8" t="str">
        <f>IF(C641="","",IF(ISERROR(AVERAGE(ESITI_QUESTIONARI!N641:T641,ESITI_QUESTIONARI!V641:X641,ESITI_QUESTIONARI!Z641:AD641,ESITI_QUESTIONARI!AF641:AH641,ESITI_QUESTIONARI!AJ641:AL641,ESITI_QUESTIONARI!AN641,ESITI_QUESTIONARI!AQ641)),"NON RISPONDE",AVERAGE(ESITI_QUESTIONARI!N641:T641,ESITI_QUESTIONARI!V641:X641,ESITI_QUESTIONARI!Z641:AD641,ESITI_QUESTIONARI!AF641:AH641,ESITI_QUESTIONARI!AJ641:AL641,ESITI_QUESTIONARI!AN641,ESITI_QUESTIONARI!AQ641)))</f>
        <v/>
      </c>
    </row>
    <row r="642" spans="1:8" x14ac:dyDescent="0.3">
      <c r="A642" t="str">
        <f>IF(ESITI_QUESTIONARI!A642="","",TRIM(ESITI_QUESTIONARI!A642))</f>
        <v/>
      </c>
      <c r="B642" t="str">
        <f t="shared" si="10"/>
        <v/>
      </c>
      <c r="C642" t="str">
        <f>IF(ESITI_QUESTIONARI!C642="","",TRIM(ESITI_QUESTIONARI!C642))</f>
        <v/>
      </c>
      <c r="D642" t="str">
        <f>IFERROR(UPPER(TRIM(ESITI_QUESTIONARI!U642)),"")</f>
        <v/>
      </c>
      <c r="E642" t="str">
        <f>IFERROR(UPPER(TRIM(ESITI_QUESTIONARI!Y642)),"")</f>
        <v/>
      </c>
      <c r="F642" t="str">
        <f>IFERROR(UPPER(TRIM(ESITI_QUESTIONARI!AE642)),"")</f>
        <v/>
      </c>
      <c r="G642" t="str">
        <f>IFERROR(UPPER(TRIM(ESITI_QUESTIONARI!AI642)),"")</f>
        <v/>
      </c>
      <c r="H642" s="8" t="str">
        <f>IF(C642="","",IF(ISERROR(AVERAGE(ESITI_QUESTIONARI!N642:T642,ESITI_QUESTIONARI!V642:X642,ESITI_QUESTIONARI!Z642:AD642,ESITI_QUESTIONARI!AF642:AH642,ESITI_QUESTIONARI!AJ642:AL642,ESITI_QUESTIONARI!AN642,ESITI_QUESTIONARI!AQ642)),"NON RISPONDE",AVERAGE(ESITI_QUESTIONARI!N642:T642,ESITI_QUESTIONARI!V642:X642,ESITI_QUESTIONARI!Z642:AD642,ESITI_QUESTIONARI!AF642:AH642,ESITI_QUESTIONARI!AJ642:AL642,ESITI_QUESTIONARI!AN642,ESITI_QUESTIONARI!AQ642)))</f>
        <v/>
      </c>
    </row>
    <row r="643" spans="1:8" x14ac:dyDescent="0.3">
      <c r="A643" t="str">
        <f>IF(ESITI_QUESTIONARI!A643="","",TRIM(ESITI_QUESTIONARI!A643))</f>
        <v/>
      </c>
      <c r="B643" t="str">
        <f t="shared" ref="B643:B706" si="11">IF(C643="","",C643)</f>
        <v/>
      </c>
      <c r="C643" t="str">
        <f>IF(ESITI_QUESTIONARI!C643="","",TRIM(ESITI_QUESTIONARI!C643))</f>
        <v/>
      </c>
      <c r="D643" t="str">
        <f>IFERROR(UPPER(TRIM(ESITI_QUESTIONARI!U643)),"")</f>
        <v/>
      </c>
      <c r="E643" t="str">
        <f>IFERROR(UPPER(TRIM(ESITI_QUESTIONARI!Y643)),"")</f>
        <v/>
      </c>
      <c r="F643" t="str">
        <f>IFERROR(UPPER(TRIM(ESITI_QUESTIONARI!AE643)),"")</f>
        <v/>
      </c>
      <c r="G643" t="str">
        <f>IFERROR(UPPER(TRIM(ESITI_QUESTIONARI!AI643)),"")</f>
        <v/>
      </c>
      <c r="H643" s="8" t="str">
        <f>IF(C643="","",IF(ISERROR(AVERAGE(ESITI_QUESTIONARI!N643:T643,ESITI_QUESTIONARI!V643:X643,ESITI_QUESTIONARI!Z643:AD643,ESITI_QUESTIONARI!AF643:AH643,ESITI_QUESTIONARI!AJ643:AL643,ESITI_QUESTIONARI!AN643,ESITI_QUESTIONARI!AQ643)),"NON RISPONDE",AVERAGE(ESITI_QUESTIONARI!N643:T643,ESITI_QUESTIONARI!V643:X643,ESITI_QUESTIONARI!Z643:AD643,ESITI_QUESTIONARI!AF643:AH643,ESITI_QUESTIONARI!AJ643:AL643,ESITI_QUESTIONARI!AN643,ESITI_QUESTIONARI!AQ643)))</f>
        <v/>
      </c>
    </row>
    <row r="644" spans="1:8" x14ac:dyDescent="0.3">
      <c r="A644" t="str">
        <f>IF(ESITI_QUESTIONARI!A644="","",TRIM(ESITI_QUESTIONARI!A644))</f>
        <v/>
      </c>
      <c r="B644" t="str">
        <f t="shared" si="11"/>
        <v/>
      </c>
      <c r="C644" t="str">
        <f>IF(ESITI_QUESTIONARI!C644="","",TRIM(ESITI_QUESTIONARI!C644))</f>
        <v/>
      </c>
      <c r="D644" t="str">
        <f>IFERROR(UPPER(TRIM(ESITI_QUESTIONARI!U644)),"")</f>
        <v/>
      </c>
      <c r="E644" t="str">
        <f>IFERROR(UPPER(TRIM(ESITI_QUESTIONARI!Y644)),"")</f>
        <v/>
      </c>
      <c r="F644" t="str">
        <f>IFERROR(UPPER(TRIM(ESITI_QUESTIONARI!AE644)),"")</f>
        <v/>
      </c>
      <c r="G644" t="str">
        <f>IFERROR(UPPER(TRIM(ESITI_QUESTIONARI!AI644)),"")</f>
        <v/>
      </c>
      <c r="H644" s="8" t="str">
        <f>IF(C644="","",IF(ISERROR(AVERAGE(ESITI_QUESTIONARI!N644:T644,ESITI_QUESTIONARI!V644:X644,ESITI_QUESTIONARI!Z644:AD644,ESITI_QUESTIONARI!AF644:AH644,ESITI_QUESTIONARI!AJ644:AL644,ESITI_QUESTIONARI!AN644,ESITI_QUESTIONARI!AQ644)),"NON RISPONDE",AVERAGE(ESITI_QUESTIONARI!N644:T644,ESITI_QUESTIONARI!V644:X644,ESITI_QUESTIONARI!Z644:AD644,ESITI_QUESTIONARI!AF644:AH644,ESITI_QUESTIONARI!AJ644:AL644,ESITI_QUESTIONARI!AN644,ESITI_QUESTIONARI!AQ644)))</f>
        <v/>
      </c>
    </row>
    <row r="645" spans="1:8" x14ac:dyDescent="0.3">
      <c r="A645" t="str">
        <f>IF(ESITI_QUESTIONARI!A645="","",TRIM(ESITI_QUESTIONARI!A645))</f>
        <v/>
      </c>
      <c r="B645" t="str">
        <f t="shared" si="11"/>
        <v/>
      </c>
      <c r="C645" t="str">
        <f>IF(ESITI_QUESTIONARI!C645="","",TRIM(ESITI_QUESTIONARI!C645))</f>
        <v/>
      </c>
      <c r="D645" t="str">
        <f>IFERROR(UPPER(TRIM(ESITI_QUESTIONARI!U645)),"")</f>
        <v/>
      </c>
      <c r="E645" t="str">
        <f>IFERROR(UPPER(TRIM(ESITI_QUESTIONARI!Y645)),"")</f>
        <v/>
      </c>
      <c r="F645" t="str">
        <f>IFERROR(UPPER(TRIM(ESITI_QUESTIONARI!AE645)),"")</f>
        <v/>
      </c>
      <c r="G645" t="str">
        <f>IFERROR(UPPER(TRIM(ESITI_QUESTIONARI!AI645)),"")</f>
        <v/>
      </c>
      <c r="H645" s="8" t="str">
        <f>IF(C645="","",IF(ISERROR(AVERAGE(ESITI_QUESTIONARI!N645:T645,ESITI_QUESTIONARI!V645:X645,ESITI_QUESTIONARI!Z645:AD645,ESITI_QUESTIONARI!AF645:AH645,ESITI_QUESTIONARI!AJ645:AL645,ESITI_QUESTIONARI!AN645,ESITI_QUESTIONARI!AQ645)),"NON RISPONDE",AVERAGE(ESITI_QUESTIONARI!N645:T645,ESITI_QUESTIONARI!V645:X645,ESITI_QUESTIONARI!Z645:AD645,ESITI_QUESTIONARI!AF645:AH645,ESITI_QUESTIONARI!AJ645:AL645,ESITI_QUESTIONARI!AN645,ESITI_QUESTIONARI!AQ645)))</f>
        <v/>
      </c>
    </row>
    <row r="646" spans="1:8" x14ac:dyDescent="0.3">
      <c r="A646" t="str">
        <f>IF(ESITI_QUESTIONARI!A646="","",TRIM(ESITI_QUESTIONARI!A646))</f>
        <v/>
      </c>
      <c r="B646" t="str">
        <f t="shared" si="11"/>
        <v/>
      </c>
      <c r="C646" t="str">
        <f>IF(ESITI_QUESTIONARI!C646="","",TRIM(ESITI_QUESTIONARI!C646))</f>
        <v/>
      </c>
      <c r="D646" t="str">
        <f>IFERROR(UPPER(TRIM(ESITI_QUESTIONARI!U646)),"")</f>
        <v/>
      </c>
      <c r="E646" t="str">
        <f>IFERROR(UPPER(TRIM(ESITI_QUESTIONARI!Y646)),"")</f>
        <v/>
      </c>
      <c r="F646" t="str">
        <f>IFERROR(UPPER(TRIM(ESITI_QUESTIONARI!AE646)),"")</f>
        <v/>
      </c>
      <c r="G646" t="str">
        <f>IFERROR(UPPER(TRIM(ESITI_QUESTIONARI!AI646)),"")</f>
        <v/>
      </c>
      <c r="H646" s="8" t="str">
        <f>IF(C646="","",IF(ISERROR(AVERAGE(ESITI_QUESTIONARI!N646:T646,ESITI_QUESTIONARI!V646:X646,ESITI_QUESTIONARI!Z646:AD646,ESITI_QUESTIONARI!AF646:AH646,ESITI_QUESTIONARI!AJ646:AL646,ESITI_QUESTIONARI!AN646,ESITI_QUESTIONARI!AQ646)),"NON RISPONDE",AVERAGE(ESITI_QUESTIONARI!N646:T646,ESITI_QUESTIONARI!V646:X646,ESITI_QUESTIONARI!Z646:AD646,ESITI_QUESTIONARI!AF646:AH646,ESITI_QUESTIONARI!AJ646:AL646,ESITI_QUESTIONARI!AN646,ESITI_QUESTIONARI!AQ646)))</f>
        <v/>
      </c>
    </row>
    <row r="647" spans="1:8" x14ac:dyDescent="0.3">
      <c r="A647" t="str">
        <f>IF(ESITI_QUESTIONARI!A647="","",TRIM(ESITI_QUESTIONARI!A647))</f>
        <v/>
      </c>
      <c r="B647" t="str">
        <f t="shared" si="11"/>
        <v/>
      </c>
      <c r="C647" t="str">
        <f>IF(ESITI_QUESTIONARI!C647="","",TRIM(ESITI_QUESTIONARI!C647))</f>
        <v/>
      </c>
      <c r="D647" t="str">
        <f>IFERROR(UPPER(TRIM(ESITI_QUESTIONARI!U647)),"")</f>
        <v/>
      </c>
      <c r="E647" t="str">
        <f>IFERROR(UPPER(TRIM(ESITI_QUESTIONARI!Y647)),"")</f>
        <v/>
      </c>
      <c r="F647" t="str">
        <f>IFERROR(UPPER(TRIM(ESITI_QUESTIONARI!AE647)),"")</f>
        <v/>
      </c>
      <c r="G647" t="str">
        <f>IFERROR(UPPER(TRIM(ESITI_QUESTIONARI!AI647)),"")</f>
        <v/>
      </c>
      <c r="H647" s="8" t="str">
        <f>IF(C647="","",IF(ISERROR(AVERAGE(ESITI_QUESTIONARI!N647:T647,ESITI_QUESTIONARI!V647:X647,ESITI_QUESTIONARI!Z647:AD647,ESITI_QUESTIONARI!AF647:AH647,ESITI_QUESTIONARI!AJ647:AL647,ESITI_QUESTIONARI!AN647,ESITI_QUESTIONARI!AQ647)),"NON RISPONDE",AVERAGE(ESITI_QUESTIONARI!N647:T647,ESITI_QUESTIONARI!V647:X647,ESITI_QUESTIONARI!Z647:AD647,ESITI_QUESTIONARI!AF647:AH647,ESITI_QUESTIONARI!AJ647:AL647,ESITI_QUESTIONARI!AN647,ESITI_QUESTIONARI!AQ647)))</f>
        <v/>
      </c>
    </row>
    <row r="648" spans="1:8" x14ac:dyDescent="0.3">
      <c r="A648" t="str">
        <f>IF(ESITI_QUESTIONARI!A648="","",TRIM(ESITI_QUESTIONARI!A648))</f>
        <v/>
      </c>
      <c r="B648" t="str">
        <f t="shared" si="11"/>
        <v/>
      </c>
      <c r="C648" t="str">
        <f>IF(ESITI_QUESTIONARI!C648="","",TRIM(ESITI_QUESTIONARI!C648))</f>
        <v/>
      </c>
      <c r="D648" t="str">
        <f>IFERROR(UPPER(TRIM(ESITI_QUESTIONARI!U648)),"")</f>
        <v/>
      </c>
      <c r="E648" t="str">
        <f>IFERROR(UPPER(TRIM(ESITI_QUESTIONARI!Y648)),"")</f>
        <v/>
      </c>
      <c r="F648" t="str">
        <f>IFERROR(UPPER(TRIM(ESITI_QUESTIONARI!AE648)),"")</f>
        <v/>
      </c>
      <c r="G648" t="str">
        <f>IFERROR(UPPER(TRIM(ESITI_QUESTIONARI!AI648)),"")</f>
        <v/>
      </c>
      <c r="H648" s="8" t="str">
        <f>IF(C648="","",IF(ISERROR(AVERAGE(ESITI_QUESTIONARI!N648:T648,ESITI_QUESTIONARI!V648:X648,ESITI_QUESTIONARI!Z648:AD648,ESITI_QUESTIONARI!AF648:AH648,ESITI_QUESTIONARI!AJ648:AL648,ESITI_QUESTIONARI!AN648,ESITI_QUESTIONARI!AQ648)),"NON RISPONDE",AVERAGE(ESITI_QUESTIONARI!N648:T648,ESITI_QUESTIONARI!V648:X648,ESITI_QUESTIONARI!Z648:AD648,ESITI_QUESTIONARI!AF648:AH648,ESITI_QUESTIONARI!AJ648:AL648,ESITI_QUESTIONARI!AN648,ESITI_QUESTIONARI!AQ648)))</f>
        <v/>
      </c>
    </row>
    <row r="649" spans="1:8" x14ac:dyDescent="0.3">
      <c r="A649" t="str">
        <f>IF(ESITI_QUESTIONARI!A649="","",TRIM(ESITI_QUESTIONARI!A649))</f>
        <v/>
      </c>
      <c r="B649" t="str">
        <f t="shared" si="11"/>
        <v/>
      </c>
      <c r="C649" t="str">
        <f>IF(ESITI_QUESTIONARI!C649="","",TRIM(ESITI_QUESTIONARI!C649))</f>
        <v/>
      </c>
      <c r="D649" t="str">
        <f>IFERROR(UPPER(TRIM(ESITI_QUESTIONARI!U649)),"")</f>
        <v/>
      </c>
      <c r="E649" t="str">
        <f>IFERROR(UPPER(TRIM(ESITI_QUESTIONARI!Y649)),"")</f>
        <v/>
      </c>
      <c r="F649" t="str">
        <f>IFERROR(UPPER(TRIM(ESITI_QUESTIONARI!AE649)),"")</f>
        <v/>
      </c>
      <c r="G649" t="str">
        <f>IFERROR(UPPER(TRIM(ESITI_QUESTIONARI!AI649)),"")</f>
        <v/>
      </c>
      <c r="H649" s="8" t="str">
        <f>IF(C649="","",IF(ISERROR(AVERAGE(ESITI_QUESTIONARI!N649:T649,ESITI_QUESTIONARI!V649:X649,ESITI_QUESTIONARI!Z649:AD649,ESITI_QUESTIONARI!AF649:AH649,ESITI_QUESTIONARI!AJ649:AL649,ESITI_QUESTIONARI!AN649,ESITI_QUESTIONARI!AQ649)),"NON RISPONDE",AVERAGE(ESITI_QUESTIONARI!N649:T649,ESITI_QUESTIONARI!V649:X649,ESITI_QUESTIONARI!Z649:AD649,ESITI_QUESTIONARI!AF649:AH649,ESITI_QUESTIONARI!AJ649:AL649,ESITI_QUESTIONARI!AN649,ESITI_QUESTIONARI!AQ649)))</f>
        <v/>
      </c>
    </row>
    <row r="650" spans="1:8" x14ac:dyDescent="0.3">
      <c r="A650" t="str">
        <f>IF(ESITI_QUESTIONARI!A650="","",TRIM(ESITI_QUESTIONARI!A650))</f>
        <v/>
      </c>
      <c r="B650" t="str">
        <f t="shared" si="11"/>
        <v/>
      </c>
      <c r="C650" t="str">
        <f>IF(ESITI_QUESTIONARI!C650="","",TRIM(ESITI_QUESTIONARI!C650))</f>
        <v/>
      </c>
      <c r="D650" t="str">
        <f>IFERROR(UPPER(TRIM(ESITI_QUESTIONARI!U650)),"")</f>
        <v/>
      </c>
      <c r="E650" t="str">
        <f>IFERROR(UPPER(TRIM(ESITI_QUESTIONARI!Y650)),"")</f>
        <v/>
      </c>
      <c r="F650" t="str">
        <f>IFERROR(UPPER(TRIM(ESITI_QUESTIONARI!AE650)),"")</f>
        <v/>
      </c>
      <c r="G650" t="str">
        <f>IFERROR(UPPER(TRIM(ESITI_QUESTIONARI!AI650)),"")</f>
        <v/>
      </c>
      <c r="H650" s="8" t="str">
        <f>IF(C650="","",IF(ISERROR(AVERAGE(ESITI_QUESTIONARI!N650:T650,ESITI_QUESTIONARI!V650:X650,ESITI_QUESTIONARI!Z650:AD650,ESITI_QUESTIONARI!AF650:AH650,ESITI_QUESTIONARI!AJ650:AL650,ESITI_QUESTIONARI!AN650,ESITI_QUESTIONARI!AQ650)),"NON RISPONDE",AVERAGE(ESITI_QUESTIONARI!N650:T650,ESITI_QUESTIONARI!V650:X650,ESITI_QUESTIONARI!Z650:AD650,ESITI_QUESTIONARI!AF650:AH650,ESITI_QUESTIONARI!AJ650:AL650,ESITI_QUESTIONARI!AN650,ESITI_QUESTIONARI!AQ650)))</f>
        <v/>
      </c>
    </row>
    <row r="651" spans="1:8" x14ac:dyDescent="0.3">
      <c r="A651" t="str">
        <f>IF(ESITI_QUESTIONARI!A651="","",TRIM(ESITI_QUESTIONARI!A651))</f>
        <v/>
      </c>
      <c r="B651" t="str">
        <f t="shared" si="11"/>
        <v/>
      </c>
      <c r="C651" t="str">
        <f>IF(ESITI_QUESTIONARI!C651="","",TRIM(ESITI_QUESTIONARI!C651))</f>
        <v/>
      </c>
      <c r="D651" t="str">
        <f>IFERROR(UPPER(TRIM(ESITI_QUESTIONARI!U651)),"")</f>
        <v/>
      </c>
      <c r="E651" t="str">
        <f>IFERROR(UPPER(TRIM(ESITI_QUESTIONARI!Y651)),"")</f>
        <v/>
      </c>
      <c r="F651" t="str">
        <f>IFERROR(UPPER(TRIM(ESITI_QUESTIONARI!AE651)),"")</f>
        <v/>
      </c>
      <c r="G651" t="str">
        <f>IFERROR(UPPER(TRIM(ESITI_QUESTIONARI!AI651)),"")</f>
        <v/>
      </c>
      <c r="H651" s="8" t="str">
        <f>IF(C651="","",IF(ISERROR(AVERAGE(ESITI_QUESTIONARI!N651:T651,ESITI_QUESTIONARI!V651:X651,ESITI_QUESTIONARI!Z651:AD651,ESITI_QUESTIONARI!AF651:AH651,ESITI_QUESTIONARI!AJ651:AL651,ESITI_QUESTIONARI!AN651,ESITI_QUESTIONARI!AQ651)),"NON RISPONDE",AVERAGE(ESITI_QUESTIONARI!N651:T651,ESITI_QUESTIONARI!V651:X651,ESITI_QUESTIONARI!Z651:AD651,ESITI_QUESTIONARI!AF651:AH651,ESITI_QUESTIONARI!AJ651:AL651,ESITI_QUESTIONARI!AN651,ESITI_QUESTIONARI!AQ651)))</f>
        <v/>
      </c>
    </row>
    <row r="652" spans="1:8" x14ac:dyDescent="0.3">
      <c r="A652" t="str">
        <f>IF(ESITI_QUESTIONARI!A652="","",TRIM(ESITI_QUESTIONARI!A652))</f>
        <v/>
      </c>
      <c r="B652" t="str">
        <f t="shared" si="11"/>
        <v/>
      </c>
      <c r="C652" t="str">
        <f>IF(ESITI_QUESTIONARI!C652="","",TRIM(ESITI_QUESTIONARI!C652))</f>
        <v/>
      </c>
      <c r="D652" t="str">
        <f>IFERROR(UPPER(TRIM(ESITI_QUESTIONARI!U652)),"")</f>
        <v/>
      </c>
      <c r="E652" t="str">
        <f>IFERROR(UPPER(TRIM(ESITI_QUESTIONARI!Y652)),"")</f>
        <v/>
      </c>
      <c r="F652" t="str">
        <f>IFERROR(UPPER(TRIM(ESITI_QUESTIONARI!AE652)),"")</f>
        <v/>
      </c>
      <c r="G652" t="str">
        <f>IFERROR(UPPER(TRIM(ESITI_QUESTIONARI!AI652)),"")</f>
        <v/>
      </c>
      <c r="H652" s="8" t="str">
        <f>IF(C652="","",IF(ISERROR(AVERAGE(ESITI_QUESTIONARI!N652:T652,ESITI_QUESTIONARI!V652:X652,ESITI_QUESTIONARI!Z652:AD652,ESITI_QUESTIONARI!AF652:AH652,ESITI_QUESTIONARI!AJ652:AL652,ESITI_QUESTIONARI!AN652,ESITI_QUESTIONARI!AQ652)),"NON RISPONDE",AVERAGE(ESITI_QUESTIONARI!N652:T652,ESITI_QUESTIONARI!V652:X652,ESITI_QUESTIONARI!Z652:AD652,ESITI_QUESTIONARI!AF652:AH652,ESITI_QUESTIONARI!AJ652:AL652,ESITI_QUESTIONARI!AN652,ESITI_QUESTIONARI!AQ652)))</f>
        <v/>
      </c>
    </row>
    <row r="653" spans="1:8" x14ac:dyDescent="0.3">
      <c r="A653" t="str">
        <f>IF(ESITI_QUESTIONARI!A653="","",TRIM(ESITI_QUESTIONARI!A653))</f>
        <v/>
      </c>
      <c r="B653" t="str">
        <f t="shared" si="11"/>
        <v/>
      </c>
      <c r="C653" t="str">
        <f>IF(ESITI_QUESTIONARI!C653="","",TRIM(ESITI_QUESTIONARI!C653))</f>
        <v/>
      </c>
      <c r="D653" t="str">
        <f>IFERROR(UPPER(TRIM(ESITI_QUESTIONARI!U653)),"")</f>
        <v/>
      </c>
      <c r="E653" t="str">
        <f>IFERROR(UPPER(TRIM(ESITI_QUESTIONARI!Y653)),"")</f>
        <v/>
      </c>
      <c r="F653" t="str">
        <f>IFERROR(UPPER(TRIM(ESITI_QUESTIONARI!AE653)),"")</f>
        <v/>
      </c>
      <c r="G653" t="str">
        <f>IFERROR(UPPER(TRIM(ESITI_QUESTIONARI!AI653)),"")</f>
        <v/>
      </c>
      <c r="H653" s="8" t="str">
        <f>IF(C653="","",IF(ISERROR(AVERAGE(ESITI_QUESTIONARI!N653:T653,ESITI_QUESTIONARI!V653:X653,ESITI_QUESTIONARI!Z653:AD653,ESITI_QUESTIONARI!AF653:AH653,ESITI_QUESTIONARI!AJ653:AL653,ESITI_QUESTIONARI!AN653,ESITI_QUESTIONARI!AQ653)),"NON RISPONDE",AVERAGE(ESITI_QUESTIONARI!N653:T653,ESITI_QUESTIONARI!V653:X653,ESITI_QUESTIONARI!Z653:AD653,ESITI_QUESTIONARI!AF653:AH653,ESITI_QUESTIONARI!AJ653:AL653,ESITI_QUESTIONARI!AN653,ESITI_QUESTIONARI!AQ653)))</f>
        <v/>
      </c>
    </row>
    <row r="654" spans="1:8" x14ac:dyDescent="0.3">
      <c r="A654" t="str">
        <f>IF(ESITI_QUESTIONARI!A654="","",TRIM(ESITI_QUESTIONARI!A654))</f>
        <v/>
      </c>
      <c r="B654" t="str">
        <f t="shared" si="11"/>
        <v/>
      </c>
      <c r="C654" t="str">
        <f>IF(ESITI_QUESTIONARI!C654="","",TRIM(ESITI_QUESTIONARI!C654))</f>
        <v/>
      </c>
      <c r="D654" t="str">
        <f>IFERROR(UPPER(TRIM(ESITI_QUESTIONARI!U654)),"")</f>
        <v/>
      </c>
      <c r="E654" t="str">
        <f>IFERROR(UPPER(TRIM(ESITI_QUESTIONARI!Y654)),"")</f>
        <v/>
      </c>
      <c r="F654" t="str">
        <f>IFERROR(UPPER(TRIM(ESITI_QUESTIONARI!AE654)),"")</f>
        <v/>
      </c>
      <c r="G654" t="str">
        <f>IFERROR(UPPER(TRIM(ESITI_QUESTIONARI!AI654)),"")</f>
        <v/>
      </c>
      <c r="H654" s="8" t="str">
        <f>IF(C654="","",IF(ISERROR(AVERAGE(ESITI_QUESTIONARI!N654:T654,ESITI_QUESTIONARI!V654:X654,ESITI_QUESTIONARI!Z654:AD654,ESITI_QUESTIONARI!AF654:AH654,ESITI_QUESTIONARI!AJ654:AL654,ESITI_QUESTIONARI!AN654,ESITI_QUESTIONARI!AQ654)),"NON RISPONDE",AVERAGE(ESITI_QUESTIONARI!N654:T654,ESITI_QUESTIONARI!V654:X654,ESITI_QUESTIONARI!Z654:AD654,ESITI_QUESTIONARI!AF654:AH654,ESITI_QUESTIONARI!AJ654:AL654,ESITI_QUESTIONARI!AN654,ESITI_QUESTIONARI!AQ654)))</f>
        <v/>
      </c>
    </row>
    <row r="655" spans="1:8" x14ac:dyDescent="0.3">
      <c r="A655" t="str">
        <f>IF(ESITI_QUESTIONARI!A655="","",TRIM(ESITI_QUESTIONARI!A655))</f>
        <v/>
      </c>
      <c r="B655" t="str">
        <f t="shared" si="11"/>
        <v/>
      </c>
      <c r="C655" t="str">
        <f>IF(ESITI_QUESTIONARI!C655="","",TRIM(ESITI_QUESTIONARI!C655))</f>
        <v/>
      </c>
      <c r="D655" t="str">
        <f>IFERROR(UPPER(TRIM(ESITI_QUESTIONARI!U655)),"")</f>
        <v/>
      </c>
      <c r="E655" t="str">
        <f>IFERROR(UPPER(TRIM(ESITI_QUESTIONARI!Y655)),"")</f>
        <v/>
      </c>
      <c r="F655" t="str">
        <f>IFERROR(UPPER(TRIM(ESITI_QUESTIONARI!AE655)),"")</f>
        <v/>
      </c>
      <c r="G655" t="str">
        <f>IFERROR(UPPER(TRIM(ESITI_QUESTIONARI!AI655)),"")</f>
        <v/>
      </c>
      <c r="H655" s="8" t="str">
        <f>IF(C655="","",IF(ISERROR(AVERAGE(ESITI_QUESTIONARI!N655:T655,ESITI_QUESTIONARI!V655:X655,ESITI_QUESTIONARI!Z655:AD655,ESITI_QUESTIONARI!AF655:AH655,ESITI_QUESTIONARI!AJ655:AL655,ESITI_QUESTIONARI!AN655,ESITI_QUESTIONARI!AQ655)),"NON RISPONDE",AVERAGE(ESITI_QUESTIONARI!N655:T655,ESITI_QUESTIONARI!V655:X655,ESITI_QUESTIONARI!Z655:AD655,ESITI_QUESTIONARI!AF655:AH655,ESITI_QUESTIONARI!AJ655:AL655,ESITI_QUESTIONARI!AN655,ESITI_QUESTIONARI!AQ655)))</f>
        <v/>
      </c>
    </row>
    <row r="656" spans="1:8" x14ac:dyDescent="0.3">
      <c r="A656" t="str">
        <f>IF(ESITI_QUESTIONARI!A656="","",TRIM(ESITI_QUESTIONARI!A656))</f>
        <v/>
      </c>
      <c r="B656" t="str">
        <f t="shared" si="11"/>
        <v/>
      </c>
      <c r="C656" t="str">
        <f>IF(ESITI_QUESTIONARI!C656="","",TRIM(ESITI_QUESTIONARI!C656))</f>
        <v/>
      </c>
      <c r="D656" t="str">
        <f>IFERROR(UPPER(TRIM(ESITI_QUESTIONARI!U656)),"")</f>
        <v/>
      </c>
      <c r="E656" t="str">
        <f>IFERROR(UPPER(TRIM(ESITI_QUESTIONARI!Y656)),"")</f>
        <v/>
      </c>
      <c r="F656" t="str">
        <f>IFERROR(UPPER(TRIM(ESITI_QUESTIONARI!AE656)),"")</f>
        <v/>
      </c>
      <c r="G656" t="str">
        <f>IFERROR(UPPER(TRIM(ESITI_QUESTIONARI!AI656)),"")</f>
        <v/>
      </c>
      <c r="H656" s="8" t="str">
        <f>IF(C656="","",IF(ISERROR(AVERAGE(ESITI_QUESTIONARI!N656:T656,ESITI_QUESTIONARI!V656:X656,ESITI_QUESTIONARI!Z656:AD656,ESITI_QUESTIONARI!AF656:AH656,ESITI_QUESTIONARI!AJ656:AL656,ESITI_QUESTIONARI!AN656,ESITI_QUESTIONARI!AQ656)),"NON RISPONDE",AVERAGE(ESITI_QUESTIONARI!N656:T656,ESITI_QUESTIONARI!V656:X656,ESITI_QUESTIONARI!Z656:AD656,ESITI_QUESTIONARI!AF656:AH656,ESITI_QUESTIONARI!AJ656:AL656,ESITI_QUESTIONARI!AN656,ESITI_QUESTIONARI!AQ656)))</f>
        <v/>
      </c>
    </row>
    <row r="657" spans="1:8" x14ac:dyDescent="0.3">
      <c r="A657" t="str">
        <f>IF(ESITI_QUESTIONARI!A657="","",TRIM(ESITI_QUESTIONARI!A657))</f>
        <v/>
      </c>
      <c r="B657" t="str">
        <f t="shared" si="11"/>
        <v/>
      </c>
      <c r="C657" t="str">
        <f>IF(ESITI_QUESTIONARI!C657="","",TRIM(ESITI_QUESTIONARI!C657))</f>
        <v/>
      </c>
      <c r="D657" t="str">
        <f>IFERROR(UPPER(TRIM(ESITI_QUESTIONARI!U657)),"")</f>
        <v/>
      </c>
      <c r="E657" t="str">
        <f>IFERROR(UPPER(TRIM(ESITI_QUESTIONARI!Y657)),"")</f>
        <v/>
      </c>
      <c r="F657" t="str">
        <f>IFERROR(UPPER(TRIM(ESITI_QUESTIONARI!AE657)),"")</f>
        <v/>
      </c>
      <c r="G657" t="str">
        <f>IFERROR(UPPER(TRIM(ESITI_QUESTIONARI!AI657)),"")</f>
        <v/>
      </c>
      <c r="H657" s="8" t="str">
        <f>IF(C657="","",IF(ISERROR(AVERAGE(ESITI_QUESTIONARI!N657:T657,ESITI_QUESTIONARI!V657:X657,ESITI_QUESTIONARI!Z657:AD657,ESITI_QUESTIONARI!AF657:AH657,ESITI_QUESTIONARI!AJ657:AL657,ESITI_QUESTIONARI!AN657,ESITI_QUESTIONARI!AQ657)),"NON RISPONDE",AVERAGE(ESITI_QUESTIONARI!N657:T657,ESITI_QUESTIONARI!V657:X657,ESITI_QUESTIONARI!Z657:AD657,ESITI_QUESTIONARI!AF657:AH657,ESITI_QUESTIONARI!AJ657:AL657,ESITI_QUESTIONARI!AN657,ESITI_QUESTIONARI!AQ657)))</f>
        <v/>
      </c>
    </row>
    <row r="658" spans="1:8" x14ac:dyDescent="0.3">
      <c r="A658" t="str">
        <f>IF(ESITI_QUESTIONARI!A658="","",TRIM(ESITI_QUESTIONARI!A658))</f>
        <v/>
      </c>
      <c r="B658" t="str">
        <f t="shared" si="11"/>
        <v/>
      </c>
      <c r="C658" t="str">
        <f>IF(ESITI_QUESTIONARI!C658="","",TRIM(ESITI_QUESTIONARI!C658))</f>
        <v/>
      </c>
      <c r="D658" t="str">
        <f>IFERROR(UPPER(TRIM(ESITI_QUESTIONARI!U658)),"")</f>
        <v/>
      </c>
      <c r="E658" t="str">
        <f>IFERROR(UPPER(TRIM(ESITI_QUESTIONARI!Y658)),"")</f>
        <v/>
      </c>
      <c r="F658" t="str">
        <f>IFERROR(UPPER(TRIM(ESITI_QUESTIONARI!AE658)),"")</f>
        <v/>
      </c>
      <c r="G658" t="str">
        <f>IFERROR(UPPER(TRIM(ESITI_QUESTIONARI!AI658)),"")</f>
        <v/>
      </c>
      <c r="H658" s="8" t="str">
        <f>IF(C658="","",IF(ISERROR(AVERAGE(ESITI_QUESTIONARI!N658:T658,ESITI_QUESTIONARI!V658:X658,ESITI_QUESTIONARI!Z658:AD658,ESITI_QUESTIONARI!AF658:AH658,ESITI_QUESTIONARI!AJ658:AL658,ESITI_QUESTIONARI!AN658,ESITI_QUESTIONARI!AQ658)),"NON RISPONDE",AVERAGE(ESITI_QUESTIONARI!N658:T658,ESITI_QUESTIONARI!V658:X658,ESITI_QUESTIONARI!Z658:AD658,ESITI_QUESTIONARI!AF658:AH658,ESITI_QUESTIONARI!AJ658:AL658,ESITI_QUESTIONARI!AN658,ESITI_QUESTIONARI!AQ658)))</f>
        <v/>
      </c>
    </row>
    <row r="659" spans="1:8" x14ac:dyDescent="0.3">
      <c r="A659" t="str">
        <f>IF(ESITI_QUESTIONARI!A659="","",TRIM(ESITI_QUESTIONARI!A659))</f>
        <v/>
      </c>
      <c r="B659" t="str">
        <f t="shared" si="11"/>
        <v/>
      </c>
      <c r="C659" t="str">
        <f>IF(ESITI_QUESTIONARI!C659="","",TRIM(ESITI_QUESTIONARI!C659))</f>
        <v/>
      </c>
      <c r="D659" t="str">
        <f>IFERROR(UPPER(TRIM(ESITI_QUESTIONARI!U659)),"")</f>
        <v/>
      </c>
      <c r="E659" t="str">
        <f>IFERROR(UPPER(TRIM(ESITI_QUESTIONARI!Y659)),"")</f>
        <v/>
      </c>
      <c r="F659" t="str">
        <f>IFERROR(UPPER(TRIM(ESITI_QUESTIONARI!AE659)),"")</f>
        <v/>
      </c>
      <c r="G659" t="str">
        <f>IFERROR(UPPER(TRIM(ESITI_QUESTIONARI!AI659)),"")</f>
        <v/>
      </c>
      <c r="H659" s="8" t="str">
        <f>IF(C659="","",IF(ISERROR(AVERAGE(ESITI_QUESTIONARI!N659:T659,ESITI_QUESTIONARI!V659:X659,ESITI_QUESTIONARI!Z659:AD659,ESITI_QUESTIONARI!AF659:AH659,ESITI_QUESTIONARI!AJ659:AL659,ESITI_QUESTIONARI!AN659,ESITI_QUESTIONARI!AQ659)),"NON RISPONDE",AVERAGE(ESITI_QUESTIONARI!N659:T659,ESITI_QUESTIONARI!V659:X659,ESITI_QUESTIONARI!Z659:AD659,ESITI_QUESTIONARI!AF659:AH659,ESITI_QUESTIONARI!AJ659:AL659,ESITI_QUESTIONARI!AN659,ESITI_QUESTIONARI!AQ659)))</f>
        <v/>
      </c>
    </row>
    <row r="660" spans="1:8" x14ac:dyDescent="0.3">
      <c r="A660" t="str">
        <f>IF(ESITI_QUESTIONARI!A660="","",TRIM(ESITI_QUESTIONARI!A660))</f>
        <v/>
      </c>
      <c r="B660" t="str">
        <f t="shared" si="11"/>
        <v/>
      </c>
      <c r="C660" t="str">
        <f>IF(ESITI_QUESTIONARI!C660="","",TRIM(ESITI_QUESTIONARI!C660))</f>
        <v/>
      </c>
      <c r="D660" t="str">
        <f>IFERROR(UPPER(TRIM(ESITI_QUESTIONARI!U660)),"")</f>
        <v/>
      </c>
      <c r="E660" t="str">
        <f>IFERROR(UPPER(TRIM(ESITI_QUESTIONARI!Y660)),"")</f>
        <v/>
      </c>
      <c r="F660" t="str">
        <f>IFERROR(UPPER(TRIM(ESITI_QUESTIONARI!AE660)),"")</f>
        <v/>
      </c>
      <c r="G660" t="str">
        <f>IFERROR(UPPER(TRIM(ESITI_QUESTIONARI!AI660)),"")</f>
        <v/>
      </c>
      <c r="H660" s="8" t="str">
        <f>IF(C660="","",IF(ISERROR(AVERAGE(ESITI_QUESTIONARI!N660:T660,ESITI_QUESTIONARI!V660:X660,ESITI_QUESTIONARI!Z660:AD660,ESITI_QUESTIONARI!AF660:AH660,ESITI_QUESTIONARI!AJ660:AL660,ESITI_QUESTIONARI!AN660,ESITI_QUESTIONARI!AQ660)),"NON RISPONDE",AVERAGE(ESITI_QUESTIONARI!N660:T660,ESITI_QUESTIONARI!V660:X660,ESITI_QUESTIONARI!Z660:AD660,ESITI_QUESTIONARI!AF660:AH660,ESITI_QUESTIONARI!AJ660:AL660,ESITI_QUESTIONARI!AN660,ESITI_QUESTIONARI!AQ660)))</f>
        <v/>
      </c>
    </row>
    <row r="661" spans="1:8" x14ac:dyDescent="0.3">
      <c r="A661" t="str">
        <f>IF(ESITI_QUESTIONARI!A661="","",TRIM(ESITI_QUESTIONARI!A661))</f>
        <v/>
      </c>
      <c r="B661" t="str">
        <f t="shared" si="11"/>
        <v/>
      </c>
      <c r="C661" t="str">
        <f>IF(ESITI_QUESTIONARI!C661="","",TRIM(ESITI_QUESTIONARI!C661))</f>
        <v/>
      </c>
      <c r="D661" t="str">
        <f>IFERROR(UPPER(TRIM(ESITI_QUESTIONARI!U661)),"")</f>
        <v/>
      </c>
      <c r="E661" t="str">
        <f>IFERROR(UPPER(TRIM(ESITI_QUESTIONARI!Y661)),"")</f>
        <v/>
      </c>
      <c r="F661" t="str">
        <f>IFERROR(UPPER(TRIM(ESITI_QUESTIONARI!AE661)),"")</f>
        <v/>
      </c>
      <c r="G661" t="str">
        <f>IFERROR(UPPER(TRIM(ESITI_QUESTIONARI!AI661)),"")</f>
        <v/>
      </c>
      <c r="H661" s="8" t="str">
        <f>IF(C661="","",IF(ISERROR(AVERAGE(ESITI_QUESTIONARI!N661:T661,ESITI_QUESTIONARI!V661:X661,ESITI_QUESTIONARI!Z661:AD661,ESITI_QUESTIONARI!AF661:AH661,ESITI_QUESTIONARI!AJ661:AL661,ESITI_QUESTIONARI!AN661,ESITI_QUESTIONARI!AQ661)),"NON RISPONDE",AVERAGE(ESITI_QUESTIONARI!N661:T661,ESITI_QUESTIONARI!V661:X661,ESITI_QUESTIONARI!Z661:AD661,ESITI_QUESTIONARI!AF661:AH661,ESITI_QUESTIONARI!AJ661:AL661,ESITI_QUESTIONARI!AN661,ESITI_QUESTIONARI!AQ661)))</f>
        <v/>
      </c>
    </row>
    <row r="662" spans="1:8" x14ac:dyDescent="0.3">
      <c r="A662" t="str">
        <f>IF(ESITI_QUESTIONARI!A662="","",TRIM(ESITI_QUESTIONARI!A662))</f>
        <v/>
      </c>
      <c r="B662" t="str">
        <f t="shared" si="11"/>
        <v/>
      </c>
      <c r="C662" t="str">
        <f>IF(ESITI_QUESTIONARI!C662="","",TRIM(ESITI_QUESTIONARI!C662))</f>
        <v/>
      </c>
      <c r="D662" t="str">
        <f>IFERROR(UPPER(TRIM(ESITI_QUESTIONARI!U662)),"")</f>
        <v/>
      </c>
      <c r="E662" t="str">
        <f>IFERROR(UPPER(TRIM(ESITI_QUESTIONARI!Y662)),"")</f>
        <v/>
      </c>
      <c r="F662" t="str">
        <f>IFERROR(UPPER(TRIM(ESITI_QUESTIONARI!AE662)),"")</f>
        <v/>
      </c>
      <c r="G662" t="str">
        <f>IFERROR(UPPER(TRIM(ESITI_QUESTIONARI!AI662)),"")</f>
        <v/>
      </c>
      <c r="H662" s="8" t="str">
        <f>IF(C662="","",IF(ISERROR(AVERAGE(ESITI_QUESTIONARI!N662:T662,ESITI_QUESTIONARI!V662:X662,ESITI_QUESTIONARI!Z662:AD662,ESITI_QUESTIONARI!AF662:AH662,ESITI_QUESTIONARI!AJ662:AL662,ESITI_QUESTIONARI!AN662,ESITI_QUESTIONARI!AQ662)),"NON RISPONDE",AVERAGE(ESITI_QUESTIONARI!N662:T662,ESITI_QUESTIONARI!V662:X662,ESITI_QUESTIONARI!Z662:AD662,ESITI_QUESTIONARI!AF662:AH662,ESITI_QUESTIONARI!AJ662:AL662,ESITI_QUESTIONARI!AN662,ESITI_QUESTIONARI!AQ662)))</f>
        <v/>
      </c>
    </row>
    <row r="663" spans="1:8" x14ac:dyDescent="0.3">
      <c r="A663" t="str">
        <f>IF(ESITI_QUESTIONARI!A663="","",TRIM(ESITI_QUESTIONARI!A663))</f>
        <v/>
      </c>
      <c r="B663" t="str">
        <f t="shared" si="11"/>
        <v/>
      </c>
      <c r="C663" t="str">
        <f>IF(ESITI_QUESTIONARI!C663="","",TRIM(ESITI_QUESTIONARI!C663))</f>
        <v/>
      </c>
      <c r="D663" t="str">
        <f>IFERROR(UPPER(TRIM(ESITI_QUESTIONARI!U663)),"")</f>
        <v/>
      </c>
      <c r="E663" t="str">
        <f>IFERROR(UPPER(TRIM(ESITI_QUESTIONARI!Y663)),"")</f>
        <v/>
      </c>
      <c r="F663" t="str">
        <f>IFERROR(UPPER(TRIM(ESITI_QUESTIONARI!AE663)),"")</f>
        <v/>
      </c>
      <c r="G663" t="str">
        <f>IFERROR(UPPER(TRIM(ESITI_QUESTIONARI!AI663)),"")</f>
        <v/>
      </c>
      <c r="H663" s="8" t="str">
        <f>IF(C663="","",IF(ISERROR(AVERAGE(ESITI_QUESTIONARI!N663:T663,ESITI_QUESTIONARI!V663:X663,ESITI_QUESTIONARI!Z663:AD663,ESITI_QUESTIONARI!AF663:AH663,ESITI_QUESTIONARI!AJ663:AL663,ESITI_QUESTIONARI!AN663,ESITI_QUESTIONARI!AQ663)),"NON RISPONDE",AVERAGE(ESITI_QUESTIONARI!N663:T663,ESITI_QUESTIONARI!V663:X663,ESITI_QUESTIONARI!Z663:AD663,ESITI_QUESTIONARI!AF663:AH663,ESITI_QUESTIONARI!AJ663:AL663,ESITI_QUESTIONARI!AN663,ESITI_QUESTIONARI!AQ663)))</f>
        <v/>
      </c>
    </row>
    <row r="664" spans="1:8" x14ac:dyDescent="0.3">
      <c r="A664" t="str">
        <f>IF(ESITI_QUESTIONARI!A664="","",TRIM(ESITI_QUESTIONARI!A664))</f>
        <v/>
      </c>
      <c r="B664" t="str">
        <f t="shared" si="11"/>
        <v/>
      </c>
      <c r="C664" t="str">
        <f>IF(ESITI_QUESTIONARI!C664="","",TRIM(ESITI_QUESTIONARI!C664))</f>
        <v/>
      </c>
      <c r="D664" t="str">
        <f>IFERROR(UPPER(TRIM(ESITI_QUESTIONARI!U664)),"")</f>
        <v/>
      </c>
      <c r="E664" t="str">
        <f>IFERROR(UPPER(TRIM(ESITI_QUESTIONARI!Y664)),"")</f>
        <v/>
      </c>
      <c r="F664" t="str">
        <f>IFERROR(UPPER(TRIM(ESITI_QUESTIONARI!AE664)),"")</f>
        <v/>
      </c>
      <c r="G664" t="str">
        <f>IFERROR(UPPER(TRIM(ESITI_QUESTIONARI!AI664)),"")</f>
        <v/>
      </c>
      <c r="H664" s="8" t="str">
        <f>IF(C664="","",IF(ISERROR(AVERAGE(ESITI_QUESTIONARI!N664:T664,ESITI_QUESTIONARI!V664:X664,ESITI_QUESTIONARI!Z664:AD664,ESITI_QUESTIONARI!AF664:AH664,ESITI_QUESTIONARI!AJ664:AL664,ESITI_QUESTIONARI!AN664,ESITI_QUESTIONARI!AQ664)),"NON RISPONDE",AVERAGE(ESITI_QUESTIONARI!N664:T664,ESITI_QUESTIONARI!V664:X664,ESITI_QUESTIONARI!Z664:AD664,ESITI_QUESTIONARI!AF664:AH664,ESITI_QUESTIONARI!AJ664:AL664,ESITI_QUESTIONARI!AN664,ESITI_QUESTIONARI!AQ664)))</f>
        <v/>
      </c>
    </row>
    <row r="665" spans="1:8" x14ac:dyDescent="0.3">
      <c r="A665" t="str">
        <f>IF(ESITI_QUESTIONARI!A665="","",TRIM(ESITI_QUESTIONARI!A665))</f>
        <v/>
      </c>
      <c r="B665" t="str">
        <f t="shared" si="11"/>
        <v/>
      </c>
      <c r="C665" t="str">
        <f>IF(ESITI_QUESTIONARI!C665="","",TRIM(ESITI_QUESTIONARI!C665))</f>
        <v/>
      </c>
      <c r="D665" t="str">
        <f>IFERROR(UPPER(TRIM(ESITI_QUESTIONARI!U665)),"")</f>
        <v/>
      </c>
      <c r="E665" t="str">
        <f>IFERROR(UPPER(TRIM(ESITI_QUESTIONARI!Y665)),"")</f>
        <v/>
      </c>
      <c r="F665" t="str">
        <f>IFERROR(UPPER(TRIM(ESITI_QUESTIONARI!AE665)),"")</f>
        <v/>
      </c>
      <c r="G665" t="str">
        <f>IFERROR(UPPER(TRIM(ESITI_QUESTIONARI!AI665)),"")</f>
        <v/>
      </c>
      <c r="H665" s="8" t="str">
        <f>IF(C665="","",IF(ISERROR(AVERAGE(ESITI_QUESTIONARI!N665:T665,ESITI_QUESTIONARI!V665:X665,ESITI_QUESTIONARI!Z665:AD665,ESITI_QUESTIONARI!AF665:AH665,ESITI_QUESTIONARI!AJ665:AL665,ESITI_QUESTIONARI!AN665,ESITI_QUESTIONARI!AQ665)),"NON RISPONDE",AVERAGE(ESITI_QUESTIONARI!N665:T665,ESITI_QUESTIONARI!V665:X665,ESITI_QUESTIONARI!Z665:AD665,ESITI_QUESTIONARI!AF665:AH665,ESITI_QUESTIONARI!AJ665:AL665,ESITI_QUESTIONARI!AN665,ESITI_QUESTIONARI!AQ665)))</f>
        <v/>
      </c>
    </row>
    <row r="666" spans="1:8" x14ac:dyDescent="0.3">
      <c r="A666" t="str">
        <f>IF(ESITI_QUESTIONARI!A666="","",TRIM(ESITI_QUESTIONARI!A666))</f>
        <v/>
      </c>
      <c r="B666" t="str">
        <f t="shared" si="11"/>
        <v/>
      </c>
      <c r="C666" t="str">
        <f>IF(ESITI_QUESTIONARI!C666="","",TRIM(ESITI_QUESTIONARI!C666))</f>
        <v/>
      </c>
      <c r="D666" t="str">
        <f>IFERROR(UPPER(TRIM(ESITI_QUESTIONARI!U666)),"")</f>
        <v/>
      </c>
      <c r="E666" t="str">
        <f>IFERROR(UPPER(TRIM(ESITI_QUESTIONARI!Y666)),"")</f>
        <v/>
      </c>
      <c r="F666" t="str">
        <f>IFERROR(UPPER(TRIM(ESITI_QUESTIONARI!AE666)),"")</f>
        <v/>
      </c>
      <c r="G666" t="str">
        <f>IFERROR(UPPER(TRIM(ESITI_QUESTIONARI!AI666)),"")</f>
        <v/>
      </c>
      <c r="H666" s="8" t="str">
        <f>IF(C666="","",IF(ISERROR(AVERAGE(ESITI_QUESTIONARI!N666:T666,ESITI_QUESTIONARI!V666:X666,ESITI_QUESTIONARI!Z666:AD666,ESITI_QUESTIONARI!AF666:AH666,ESITI_QUESTIONARI!AJ666:AL666,ESITI_QUESTIONARI!AN666,ESITI_QUESTIONARI!AQ666)),"NON RISPONDE",AVERAGE(ESITI_QUESTIONARI!N666:T666,ESITI_QUESTIONARI!V666:X666,ESITI_QUESTIONARI!Z666:AD666,ESITI_QUESTIONARI!AF666:AH666,ESITI_QUESTIONARI!AJ666:AL666,ESITI_QUESTIONARI!AN666,ESITI_QUESTIONARI!AQ666)))</f>
        <v/>
      </c>
    </row>
    <row r="667" spans="1:8" x14ac:dyDescent="0.3">
      <c r="A667" t="str">
        <f>IF(ESITI_QUESTIONARI!A667="","",TRIM(ESITI_QUESTIONARI!A667))</f>
        <v/>
      </c>
      <c r="B667" t="str">
        <f t="shared" si="11"/>
        <v/>
      </c>
      <c r="C667" t="str">
        <f>IF(ESITI_QUESTIONARI!C667="","",TRIM(ESITI_QUESTIONARI!C667))</f>
        <v/>
      </c>
      <c r="D667" t="str">
        <f>IFERROR(UPPER(TRIM(ESITI_QUESTIONARI!U667)),"")</f>
        <v/>
      </c>
      <c r="E667" t="str">
        <f>IFERROR(UPPER(TRIM(ESITI_QUESTIONARI!Y667)),"")</f>
        <v/>
      </c>
      <c r="F667" t="str">
        <f>IFERROR(UPPER(TRIM(ESITI_QUESTIONARI!AE667)),"")</f>
        <v/>
      </c>
      <c r="G667" t="str">
        <f>IFERROR(UPPER(TRIM(ESITI_QUESTIONARI!AI667)),"")</f>
        <v/>
      </c>
      <c r="H667" s="8" t="str">
        <f>IF(C667="","",IF(ISERROR(AVERAGE(ESITI_QUESTIONARI!N667:T667,ESITI_QUESTIONARI!V667:X667,ESITI_QUESTIONARI!Z667:AD667,ESITI_QUESTIONARI!AF667:AH667,ESITI_QUESTIONARI!AJ667:AL667,ESITI_QUESTIONARI!AN667,ESITI_QUESTIONARI!AQ667)),"NON RISPONDE",AVERAGE(ESITI_QUESTIONARI!N667:T667,ESITI_QUESTIONARI!V667:X667,ESITI_QUESTIONARI!Z667:AD667,ESITI_QUESTIONARI!AF667:AH667,ESITI_QUESTIONARI!AJ667:AL667,ESITI_QUESTIONARI!AN667,ESITI_QUESTIONARI!AQ667)))</f>
        <v/>
      </c>
    </row>
    <row r="668" spans="1:8" x14ac:dyDescent="0.3">
      <c r="A668" t="str">
        <f>IF(ESITI_QUESTIONARI!A668="","",TRIM(ESITI_QUESTIONARI!A668))</f>
        <v/>
      </c>
      <c r="B668" t="str">
        <f t="shared" si="11"/>
        <v/>
      </c>
      <c r="C668" t="str">
        <f>IF(ESITI_QUESTIONARI!C668="","",TRIM(ESITI_QUESTIONARI!C668))</f>
        <v/>
      </c>
      <c r="D668" t="str">
        <f>IFERROR(UPPER(TRIM(ESITI_QUESTIONARI!U668)),"")</f>
        <v/>
      </c>
      <c r="E668" t="str">
        <f>IFERROR(UPPER(TRIM(ESITI_QUESTIONARI!Y668)),"")</f>
        <v/>
      </c>
      <c r="F668" t="str">
        <f>IFERROR(UPPER(TRIM(ESITI_QUESTIONARI!AE668)),"")</f>
        <v/>
      </c>
      <c r="G668" t="str">
        <f>IFERROR(UPPER(TRIM(ESITI_QUESTIONARI!AI668)),"")</f>
        <v/>
      </c>
      <c r="H668" s="8" t="str">
        <f>IF(C668="","",IF(ISERROR(AVERAGE(ESITI_QUESTIONARI!N668:T668,ESITI_QUESTIONARI!V668:X668,ESITI_QUESTIONARI!Z668:AD668,ESITI_QUESTIONARI!AF668:AH668,ESITI_QUESTIONARI!AJ668:AL668,ESITI_QUESTIONARI!AN668,ESITI_QUESTIONARI!AQ668)),"NON RISPONDE",AVERAGE(ESITI_QUESTIONARI!N668:T668,ESITI_QUESTIONARI!V668:X668,ESITI_QUESTIONARI!Z668:AD668,ESITI_QUESTIONARI!AF668:AH668,ESITI_QUESTIONARI!AJ668:AL668,ESITI_QUESTIONARI!AN668,ESITI_QUESTIONARI!AQ668)))</f>
        <v/>
      </c>
    </row>
    <row r="669" spans="1:8" x14ac:dyDescent="0.3">
      <c r="A669" t="str">
        <f>IF(ESITI_QUESTIONARI!A669="","",TRIM(ESITI_QUESTIONARI!A669))</f>
        <v/>
      </c>
      <c r="B669" t="str">
        <f t="shared" si="11"/>
        <v/>
      </c>
      <c r="C669" t="str">
        <f>IF(ESITI_QUESTIONARI!C669="","",TRIM(ESITI_QUESTIONARI!C669))</f>
        <v/>
      </c>
      <c r="D669" t="str">
        <f>IFERROR(UPPER(TRIM(ESITI_QUESTIONARI!U669)),"")</f>
        <v/>
      </c>
      <c r="E669" t="str">
        <f>IFERROR(UPPER(TRIM(ESITI_QUESTIONARI!Y669)),"")</f>
        <v/>
      </c>
      <c r="F669" t="str">
        <f>IFERROR(UPPER(TRIM(ESITI_QUESTIONARI!AE669)),"")</f>
        <v/>
      </c>
      <c r="G669" t="str">
        <f>IFERROR(UPPER(TRIM(ESITI_QUESTIONARI!AI669)),"")</f>
        <v/>
      </c>
      <c r="H669" s="8" t="str">
        <f>IF(C669="","",IF(ISERROR(AVERAGE(ESITI_QUESTIONARI!N669:T669,ESITI_QUESTIONARI!V669:X669,ESITI_QUESTIONARI!Z669:AD669,ESITI_QUESTIONARI!AF669:AH669,ESITI_QUESTIONARI!AJ669:AL669,ESITI_QUESTIONARI!AN669,ESITI_QUESTIONARI!AQ669)),"NON RISPONDE",AVERAGE(ESITI_QUESTIONARI!N669:T669,ESITI_QUESTIONARI!V669:X669,ESITI_QUESTIONARI!Z669:AD669,ESITI_QUESTIONARI!AF669:AH669,ESITI_QUESTIONARI!AJ669:AL669,ESITI_QUESTIONARI!AN669,ESITI_QUESTIONARI!AQ669)))</f>
        <v/>
      </c>
    </row>
    <row r="670" spans="1:8" x14ac:dyDescent="0.3">
      <c r="A670" t="str">
        <f>IF(ESITI_QUESTIONARI!A670="","",TRIM(ESITI_QUESTIONARI!A670))</f>
        <v/>
      </c>
      <c r="B670" t="str">
        <f t="shared" si="11"/>
        <v/>
      </c>
      <c r="C670" t="str">
        <f>IF(ESITI_QUESTIONARI!C670="","",TRIM(ESITI_QUESTIONARI!C670))</f>
        <v/>
      </c>
      <c r="D670" t="str">
        <f>IFERROR(UPPER(TRIM(ESITI_QUESTIONARI!U670)),"")</f>
        <v/>
      </c>
      <c r="E670" t="str">
        <f>IFERROR(UPPER(TRIM(ESITI_QUESTIONARI!Y670)),"")</f>
        <v/>
      </c>
      <c r="F670" t="str">
        <f>IFERROR(UPPER(TRIM(ESITI_QUESTIONARI!AE670)),"")</f>
        <v/>
      </c>
      <c r="G670" t="str">
        <f>IFERROR(UPPER(TRIM(ESITI_QUESTIONARI!AI670)),"")</f>
        <v/>
      </c>
      <c r="H670" s="8" t="str">
        <f>IF(C670="","",IF(ISERROR(AVERAGE(ESITI_QUESTIONARI!N670:T670,ESITI_QUESTIONARI!V670:X670,ESITI_QUESTIONARI!Z670:AD670,ESITI_QUESTIONARI!AF670:AH670,ESITI_QUESTIONARI!AJ670:AL670,ESITI_QUESTIONARI!AN670,ESITI_QUESTIONARI!AQ670)),"NON RISPONDE",AVERAGE(ESITI_QUESTIONARI!N670:T670,ESITI_QUESTIONARI!V670:X670,ESITI_QUESTIONARI!Z670:AD670,ESITI_QUESTIONARI!AF670:AH670,ESITI_QUESTIONARI!AJ670:AL670,ESITI_QUESTIONARI!AN670,ESITI_QUESTIONARI!AQ670)))</f>
        <v/>
      </c>
    </row>
    <row r="671" spans="1:8" x14ac:dyDescent="0.3">
      <c r="A671" t="str">
        <f>IF(ESITI_QUESTIONARI!A671="","",TRIM(ESITI_QUESTIONARI!A671))</f>
        <v/>
      </c>
      <c r="B671" t="str">
        <f t="shared" si="11"/>
        <v/>
      </c>
      <c r="C671" t="str">
        <f>IF(ESITI_QUESTIONARI!C671="","",TRIM(ESITI_QUESTIONARI!C671))</f>
        <v/>
      </c>
      <c r="D671" t="str">
        <f>IFERROR(UPPER(TRIM(ESITI_QUESTIONARI!U671)),"")</f>
        <v/>
      </c>
      <c r="E671" t="str">
        <f>IFERROR(UPPER(TRIM(ESITI_QUESTIONARI!Y671)),"")</f>
        <v/>
      </c>
      <c r="F671" t="str">
        <f>IFERROR(UPPER(TRIM(ESITI_QUESTIONARI!AE671)),"")</f>
        <v/>
      </c>
      <c r="G671" t="str">
        <f>IFERROR(UPPER(TRIM(ESITI_QUESTIONARI!AI671)),"")</f>
        <v/>
      </c>
      <c r="H671" s="8" t="str">
        <f>IF(C671="","",IF(ISERROR(AVERAGE(ESITI_QUESTIONARI!N671:T671,ESITI_QUESTIONARI!V671:X671,ESITI_QUESTIONARI!Z671:AD671,ESITI_QUESTIONARI!AF671:AH671,ESITI_QUESTIONARI!AJ671:AL671,ESITI_QUESTIONARI!AN671,ESITI_QUESTIONARI!AQ671)),"NON RISPONDE",AVERAGE(ESITI_QUESTIONARI!N671:T671,ESITI_QUESTIONARI!V671:X671,ESITI_QUESTIONARI!Z671:AD671,ESITI_QUESTIONARI!AF671:AH671,ESITI_QUESTIONARI!AJ671:AL671,ESITI_QUESTIONARI!AN671,ESITI_QUESTIONARI!AQ671)))</f>
        <v/>
      </c>
    </row>
    <row r="672" spans="1:8" x14ac:dyDescent="0.3">
      <c r="A672" t="str">
        <f>IF(ESITI_QUESTIONARI!A672="","",TRIM(ESITI_QUESTIONARI!A672))</f>
        <v/>
      </c>
      <c r="B672" t="str">
        <f t="shared" si="11"/>
        <v/>
      </c>
      <c r="C672" t="str">
        <f>IF(ESITI_QUESTIONARI!C672="","",TRIM(ESITI_QUESTIONARI!C672))</f>
        <v/>
      </c>
      <c r="D672" t="str">
        <f>IFERROR(UPPER(TRIM(ESITI_QUESTIONARI!U672)),"")</f>
        <v/>
      </c>
      <c r="E672" t="str">
        <f>IFERROR(UPPER(TRIM(ESITI_QUESTIONARI!Y672)),"")</f>
        <v/>
      </c>
      <c r="F672" t="str">
        <f>IFERROR(UPPER(TRIM(ESITI_QUESTIONARI!AE672)),"")</f>
        <v/>
      </c>
      <c r="G672" t="str">
        <f>IFERROR(UPPER(TRIM(ESITI_QUESTIONARI!AI672)),"")</f>
        <v/>
      </c>
      <c r="H672" s="8" t="str">
        <f>IF(C672="","",IF(ISERROR(AVERAGE(ESITI_QUESTIONARI!N672:T672,ESITI_QUESTIONARI!V672:X672,ESITI_QUESTIONARI!Z672:AD672,ESITI_QUESTIONARI!AF672:AH672,ESITI_QUESTIONARI!AJ672:AL672,ESITI_QUESTIONARI!AN672,ESITI_QUESTIONARI!AQ672)),"NON RISPONDE",AVERAGE(ESITI_QUESTIONARI!N672:T672,ESITI_QUESTIONARI!V672:X672,ESITI_QUESTIONARI!Z672:AD672,ESITI_QUESTIONARI!AF672:AH672,ESITI_QUESTIONARI!AJ672:AL672,ESITI_QUESTIONARI!AN672,ESITI_QUESTIONARI!AQ672)))</f>
        <v/>
      </c>
    </row>
    <row r="673" spans="1:8" x14ac:dyDescent="0.3">
      <c r="A673" t="str">
        <f>IF(ESITI_QUESTIONARI!A673="","",TRIM(ESITI_QUESTIONARI!A673))</f>
        <v/>
      </c>
      <c r="B673" t="str">
        <f t="shared" si="11"/>
        <v/>
      </c>
      <c r="C673" t="str">
        <f>IF(ESITI_QUESTIONARI!C673="","",TRIM(ESITI_QUESTIONARI!C673))</f>
        <v/>
      </c>
      <c r="D673" t="str">
        <f>IFERROR(UPPER(TRIM(ESITI_QUESTIONARI!U673)),"")</f>
        <v/>
      </c>
      <c r="E673" t="str">
        <f>IFERROR(UPPER(TRIM(ESITI_QUESTIONARI!Y673)),"")</f>
        <v/>
      </c>
      <c r="F673" t="str">
        <f>IFERROR(UPPER(TRIM(ESITI_QUESTIONARI!AE673)),"")</f>
        <v/>
      </c>
      <c r="G673" t="str">
        <f>IFERROR(UPPER(TRIM(ESITI_QUESTIONARI!AI673)),"")</f>
        <v/>
      </c>
      <c r="H673" s="8" t="str">
        <f>IF(C673="","",IF(ISERROR(AVERAGE(ESITI_QUESTIONARI!N673:T673,ESITI_QUESTIONARI!V673:X673,ESITI_QUESTIONARI!Z673:AD673,ESITI_QUESTIONARI!AF673:AH673,ESITI_QUESTIONARI!AJ673:AL673,ESITI_QUESTIONARI!AN673,ESITI_QUESTIONARI!AQ673)),"NON RISPONDE",AVERAGE(ESITI_QUESTIONARI!N673:T673,ESITI_QUESTIONARI!V673:X673,ESITI_QUESTIONARI!Z673:AD673,ESITI_QUESTIONARI!AF673:AH673,ESITI_QUESTIONARI!AJ673:AL673,ESITI_QUESTIONARI!AN673,ESITI_QUESTIONARI!AQ673)))</f>
        <v/>
      </c>
    </row>
    <row r="674" spans="1:8" x14ac:dyDescent="0.3">
      <c r="A674" t="str">
        <f>IF(ESITI_QUESTIONARI!A674="","",TRIM(ESITI_QUESTIONARI!A674))</f>
        <v/>
      </c>
      <c r="B674" t="str">
        <f t="shared" si="11"/>
        <v/>
      </c>
      <c r="C674" t="str">
        <f>IF(ESITI_QUESTIONARI!C674="","",TRIM(ESITI_QUESTIONARI!C674))</f>
        <v/>
      </c>
      <c r="D674" t="str">
        <f>IFERROR(UPPER(TRIM(ESITI_QUESTIONARI!U674)),"")</f>
        <v/>
      </c>
      <c r="E674" t="str">
        <f>IFERROR(UPPER(TRIM(ESITI_QUESTIONARI!Y674)),"")</f>
        <v/>
      </c>
      <c r="F674" t="str">
        <f>IFERROR(UPPER(TRIM(ESITI_QUESTIONARI!AE674)),"")</f>
        <v/>
      </c>
      <c r="G674" t="str">
        <f>IFERROR(UPPER(TRIM(ESITI_QUESTIONARI!AI674)),"")</f>
        <v/>
      </c>
      <c r="H674" s="8" t="str">
        <f>IF(C674="","",IF(ISERROR(AVERAGE(ESITI_QUESTIONARI!N674:T674,ESITI_QUESTIONARI!V674:X674,ESITI_QUESTIONARI!Z674:AD674,ESITI_QUESTIONARI!AF674:AH674,ESITI_QUESTIONARI!AJ674:AL674,ESITI_QUESTIONARI!AN674,ESITI_QUESTIONARI!AQ674)),"NON RISPONDE",AVERAGE(ESITI_QUESTIONARI!N674:T674,ESITI_QUESTIONARI!V674:X674,ESITI_QUESTIONARI!Z674:AD674,ESITI_QUESTIONARI!AF674:AH674,ESITI_QUESTIONARI!AJ674:AL674,ESITI_QUESTIONARI!AN674,ESITI_QUESTIONARI!AQ674)))</f>
        <v/>
      </c>
    </row>
    <row r="675" spans="1:8" x14ac:dyDescent="0.3">
      <c r="A675" t="str">
        <f>IF(ESITI_QUESTIONARI!A675="","",TRIM(ESITI_QUESTIONARI!A675))</f>
        <v/>
      </c>
      <c r="B675" t="str">
        <f t="shared" si="11"/>
        <v/>
      </c>
      <c r="C675" t="str">
        <f>IF(ESITI_QUESTIONARI!C675="","",TRIM(ESITI_QUESTIONARI!C675))</f>
        <v/>
      </c>
      <c r="D675" t="str">
        <f>IFERROR(UPPER(TRIM(ESITI_QUESTIONARI!U675)),"")</f>
        <v/>
      </c>
      <c r="E675" t="str">
        <f>IFERROR(UPPER(TRIM(ESITI_QUESTIONARI!Y675)),"")</f>
        <v/>
      </c>
      <c r="F675" t="str">
        <f>IFERROR(UPPER(TRIM(ESITI_QUESTIONARI!AE675)),"")</f>
        <v/>
      </c>
      <c r="G675" t="str">
        <f>IFERROR(UPPER(TRIM(ESITI_QUESTIONARI!AI675)),"")</f>
        <v/>
      </c>
      <c r="H675" s="8" t="str">
        <f>IF(C675="","",IF(ISERROR(AVERAGE(ESITI_QUESTIONARI!N675:T675,ESITI_QUESTIONARI!V675:X675,ESITI_QUESTIONARI!Z675:AD675,ESITI_QUESTIONARI!AF675:AH675,ESITI_QUESTIONARI!AJ675:AL675,ESITI_QUESTIONARI!AN675,ESITI_QUESTIONARI!AQ675)),"NON RISPONDE",AVERAGE(ESITI_QUESTIONARI!N675:T675,ESITI_QUESTIONARI!V675:X675,ESITI_QUESTIONARI!Z675:AD675,ESITI_QUESTIONARI!AF675:AH675,ESITI_QUESTIONARI!AJ675:AL675,ESITI_QUESTIONARI!AN675,ESITI_QUESTIONARI!AQ675)))</f>
        <v/>
      </c>
    </row>
    <row r="676" spans="1:8" x14ac:dyDescent="0.3">
      <c r="A676" t="str">
        <f>IF(ESITI_QUESTIONARI!A676="","",TRIM(ESITI_QUESTIONARI!A676))</f>
        <v/>
      </c>
      <c r="B676" t="str">
        <f t="shared" si="11"/>
        <v/>
      </c>
      <c r="C676" t="str">
        <f>IF(ESITI_QUESTIONARI!C676="","",TRIM(ESITI_QUESTIONARI!C676))</f>
        <v/>
      </c>
      <c r="D676" t="str">
        <f>IFERROR(UPPER(TRIM(ESITI_QUESTIONARI!U676)),"")</f>
        <v/>
      </c>
      <c r="E676" t="str">
        <f>IFERROR(UPPER(TRIM(ESITI_QUESTIONARI!Y676)),"")</f>
        <v/>
      </c>
      <c r="F676" t="str">
        <f>IFERROR(UPPER(TRIM(ESITI_QUESTIONARI!AE676)),"")</f>
        <v/>
      </c>
      <c r="G676" t="str">
        <f>IFERROR(UPPER(TRIM(ESITI_QUESTIONARI!AI676)),"")</f>
        <v/>
      </c>
      <c r="H676" s="8" t="str">
        <f>IF(C676="","",IF(ISERROR(AVERAGE(ESITI_QUESTIONARI!N676:T676,ESITI_QUESTIONARI!V676:X676,ESITI_QUESTIONARI!Z676:AD676,ESITI_QUESTIONARI!AF676:AH676,ESITI_QUESTIONARI!AJ676:AL676,ESITI_QUESTIONARI!AN676,ESITI_QUESTIONARI!AQ676)),"NON RISPONDE",AVERAGE(ESITI_QUESTIONARI!N676:T676,ESITI_QUESTIONARI!V676:X676,ESITI_QUESTIONARI!Z676:AD676,ESITI_QUESTIONARI!AF676:AH676,ESITI_QUESTIONARI!AJ676:AL676,ESITI_QUESTIONARI!AN676,ESITI_QUESTIONARI!AQ676)))</f>
        <v/>
      </c>
    </row>
    <row r="677" spans="1:8" x14ac:dyDescent="0.3">
      <c r="A677" t="str">
        <f>IF(ESITI_QUESTIONARI!A677="","",TRIM(ESITI_QUESTIONARI!A677))</f>
        <v/>
      </c>
      <c r="B677" t="str">
        <f t="shared" si="11"/>
        <v/>
      </c>
      <c r="C677" t="str">
        <f>IF(ESITI_QUESTIONARI!C677="","",TRIM(ESITI_QUESTIONARI!C677))</f>
        <v/>
      </c>
      <c r="D677" t="str">
        <f>IFERROR(UPPER(TRIM(ESITI_QUESTIONARI!U677)),"")</f>
        <v/>
      </c>
      <c r="E677" t="str">
        <f>IFERROR(UPPER(TRIM(ESITI_QUESTIONARI!Y677)),"")</f>
        <v/>
      </c>
      <c r="F677" t="str">
        <f>IFERROR(UPPER(TRIM(ESITI_QUESTIONARI!AE677)),"")</f>
        <v/>
      </c>
      <c r="G677" t="str">
        <f>IFERROR(UPPER(TRIM(ESITI_QUESTIONARI!AI677)),"")</f>
        <v/>
      </c>
      <c r="H677" s="8" t="str">
        <f>IF(C677="","",IF(ISERROR(AVERAGE(ESITI_QUESTIONARI!N677:T677,ESITI_QUESTIONARI!V677:X677,ESITI_QUESTIONARI!Z677:AD677,ESITI_QUESTIONARI!AF677:AH677,ESITI_QUESTIONARI!AJ677:AL677,ESITI_QUESTIONARI!AN677,ESITI_QUESTIONARI!AQ677)),"NON RISPONDE",AVERAGE(ESITI_QUESTIONARI!N677:T677,ESITI_QUESTIONARI!V677:X677,ESITI_QUESTIONARI!Z677:AD677,ESITI_QUESTIONARI!AF677:AH677,ESITI_QUESTIONARI!AJ677:AL677,ESITI_QUESTIONARI!AN677,ESITI_QUESTIONARI!AQ677)))</f>
        <v/>
      </c>
    </row>
    <row r="678" spans="1:8" x14ac:dyDescent="0.3">
      <c r="A678" t="str">
        <f>IF(ESITI_QUESTIONARI!A678="","",TRIM(ESITI_QUESTIONARI!A678))</f>
        <v/>
      </c>
      <c r="B678" t="str">
        <f t="shared" si="11"/>
        <v/>
      </c>
      <c r="C678" t="str">
        <f>IF(ESITI_QUESTIONARI!C678="","",TRIM(ESITI_QUESTIONARI!C678))</f>
        <v/>
      </c>
      <c r="D678" t="str">
        <f>IFERROR(UPPER(TRIM(ESITI_QUESTIONARI!U678)),"")</f>
        <v/>
      </c>
      <c r="E678" t="str">
        <f>IFERROR(UPPER(TRIM(ESITI_QUESTIONARI!Y678)),"")</f>
        <v/>
      </c>
      <c r="F678" t="str">
        <f>IFERROR(UPPER(TRIM(ESITI_QUESTIONARI!AE678)),"")</f>
        <v/>
      </c>
      <c r="G678" t="str">
        <f>IFERROR(UPPER(TRIM(ESITI_QUESTIONARI!AI678)),"")</f>
        <v/>
      </c>
      <c r="H678" s="8" t="str">
        <f>IF(C678="","",IF(ISERROR(AVERAGE(ESITI_QUESTIONARI!N678:T678,ESITI_QUESTIONARI!V678:X678,ESITI_QUESTIONARI!Z678:AD678,ESITI_QUESTIONARI!AF678:AH678,ESITI_QUESTIONARI!AJ678:AL678,ESITI_QUESTIONARI!AN678,ESITI_QUESTIONARI!AQ678)),"NON RISPONDE",AVERAGE(ESITI_QUESTIONARI!N678:T678,ESITI_QUESTIONARI!V678:X678,ESITI_QUESTIONARI!Z678:AD678,ESITI_QUESTIONARI!AF678:AH678,ESITI_QUESTIONARI!AJ678:AL678,ESITI_QUESTIONARI!AN678,ESITI_QUESTIONARI!AQ678)))</f>
        <v/>
      </c>
    </row>
    <row r="679" spans="1:8" x14ac:dyDescent="0.3">
      <c r="A679" t="str">
        <f>IF(ESITI_QUESTIONARI!A679="","",TRIM(ESITI_QUESTIONARI!A679))</f>
        <v/>
      </c>
      <c r="B679" t="str">
        <f t="shared" si="11"/>
        <v/>
      </c>
      <c r="C679" t="str">
        <f>IF(ESITI_QUESTIONARI!C679="","",TRIM(ESITI_QUESTIONARI!C679))</f>
        <v/>
      </c>
      <c r="D679" t="str">
        <f>IFERROR(UPPER(TRIM(ESITI_QUESTIONARI!U679)),"")</f>
        <v/>
      </c>
      <c r="E679" t="str">
        <f>IFERROR(UPPER(TRIM(ESITI_QUESTIONARI!Y679)),"")</f>
        <v/>
      </c>
      <c r="F679" t="str">
        <f>IFERROR(UPPER(TRIM(ESITI_QUESTIONARI!AE679)),"")</f>
        <v/>
      </c>
      <c r="G679" t="str">
        <f>IFERROR(UPPER(TRIM(ESITI_QUESTIONARI!AI679)),"")</f>
        <v/>
      </c>
      <c r="H679" s="8" t="str">
        <f>IF(C679="","",IF(ISERROR(AVERAGE(ESITI_QUESTIONARI!N679:T679,ESITI_QUESTIONARI!V679:X679,ESITI_QUESTIONARI!Z679:AD679,ESITI_QUESTIONARI!AF679:AH679,ESITI_QUESTIONARI!AJ679:AL679,ESITI_QUESTIONARI!AN679,ESITI_QUESTIONARI!AQ679)),"NON RISPONDE",AVERAGE(ESITI_QUESTIONARI!N679:T679,ESITI_QUESTIONARI!V679:X679,ESITI_QUESTIONARI!Z679:AD679,ESITI_QUESTIONARI!AF679:AH679,ESITI_QUESTIONARI!AJ679:AL679,ESITI_QUESTIONARI!AN679,ESITI_QUESTIONARI!AQ679)))</f>
        <v/>
      </c>
    </row>
    <row r="680" spans="1:8" x14ac:dyDescent="0.3">
      <c r="A680" t="str">
        <f>IF(ESITI_QUESTIONARI!A680="","",TRIM(ESITI_QUESTIONARI!A680))</f>
        <v/>
      </c>
      <c r="B680" t="str">
        <f t="shared" si="11"/>
        <v/>
      </c>
      <c r="C680" t="str">
        <f>IF(ESITI_QUESTIONARI!C680="","",TRIM(ESITI_QUESTIONARI!C680))</f>
        <v/>
      </c>
      <c r="D680" t="str">
        <f>IFERROR(UPPER(TRIM(ESITI_QUESTIONARI!U680)),"")</f>
        <v/>
      </c>
      <c r="E680" t="str">
        <f>IFERROR(UPPER(TRIM(ESITI_QUESTIONARI!Y680)),"")</f>
        <v/>
      </c>
      <c r="F680" t="str">
        <f>IFERROR(UPPER(TRIM(ESITI_QUESTIONARI!AE680)),"")</f>
        <v/>
      </c>
      <c r="G680" t="str">
        <f>IFERROR(UPPER(TRIM(ESITI_QUESTIONARI!AI680)),"")</f>
        <v/>
      </c>
      <c r="H680" s="8" t="str">
        <f>IF(C680="","",IF(ISERROR(AVERAGE(ESITI_QUESTIONARI!N680:T680,ESITI_QUESTIONARI!V680:X680,ESITI_QUESTIONARI!Z680:AD680,ESITI_QUESTIONARI!AF680:AH680,ESITI_QUESTIONARI!AJ680:AL680,ESITI_QUESTIONARI!AN680,ESITI_QUESTIONARI!AQ680)),"NON RISPONDE",AVERAGE(ESITI_QUESTIONARI!N680:T680,ESITI_QUESTIONARI!V680:X680,ESITI_QUESTIONARI!Z680:AD680,ESITI_QUESTIONARI!AF680:AH680,ESITI_QUESTIONARI!AJ680:AL680,ESITI_QUESTIONARI!AN680,ESITI_QUESTIONARI!AQ680)))</f>
        <v/>
      </c>
    </row>
    <row r="681" spans="1:8" x14ac:dyDescent="0.3">
      <c r="A681" t="str">
        <f>IF(ESITI_QUESTIONARI!A681="","",TRIM(ESITI_QUESTIONARI!A681))</f>
        <v/>
      </c>
      <c r="B681" t="str">
        <f t="shared" si="11"/>
        <v/>
      </c>
      <c r="C681" t="str">
        <f>IF(ESITI_QUESTIONARI!C681="","",TRIM(ESITI_QUESTIONARI!C681))</f>
        <v/>
      </c>
      <c r="D681" t="str">
        <f>IFERROR(UPPER(TRIM(ESITI_QUESTIONARI!U681)),"")</f>
        <v/>
      </c>
      <c r="E681" t="str">
        <f>IFERROR(UPPER(TRIM(ESITI_QUESTIONARI!Y681)),"")</f>
        <v/>
      </c>
      <c r="F681" t="str">
        <f>IFERROR(UPPER(TRIM(ESITI_QUESTIONARI!AE681)),"")</f>
        <v/>
      </c>
      <c r="G681" t="str">
        <f>IFERROR(UPPER(TRIM(ESITI_QUESTIONARI!AI681)),"")</f>
        <v/>
      </c>
      <c r="H681" s="8" t="str">
        <f>IF(C681="","",IF(ISERROR(AVERAGE(ESITI_QUESTIONARI!N681:T681,ESITI_QUESTIONARI!V681:X681,ESITI_QUESTIONARI!Z681:AD681,ESITI_QUESTIONARI!AF681:AH681,ESITI_QUESTIONARI!AJ681:AL681,ESITI_QUESTIONARI!AN681,ESITI_QUESTIONARI!AQ681)),"NON RISPONDE",AVERAGE(ESITI_QUESTIONARI!N681:T681,ESITI_QUESTIONARI!V681:X681,ESITI_QUESTIONARI!Z681:AD681,ESITI_QUESTIONARI!AF681:AH681,ESITI_QUESTIONARI!AJ681:AL681,ESITI_QUESTIONARI!AN681,ESITI_QUESTIONARI!AQ681)))</f>
        <v/>
      </c>
    </row>
    <row r="682" spans="1:8" x14ac:dyDescent="0.3">
      <c r="A682" t="str">
        <f>IF(ESITI_QUESTIONARI!A682="","",TRIM(ESITI_QUESTIONARI!A682))</f>
        <v/>
      </c>
      <c r="B682" t="str">
        <f t="shared" si="11"/>
        <v/>
      </c>
      <c r="C682" t="str">
        <f>IF(ESITI_QUESTIONARI!C682="","",TRIM(ESITI_QUESTIONARI!C682))</f>
        <v/>
      </c>
      <c r="D682" t="str">
        <f>IFERROR(UPPER(TRIM(ESITI_QUESTIONARI!U682)),"")</f>
        <v/>
      </c>
      <c r="E682" t="str">
        <f>IFERROR(UPPER(TRIM(ESITI_QUESTIONARI!Y682)),"")</f>
        <v/>
      </c>
      <c r="F682" t="str">
        <f>IFERROR(UPPER(TRIM(ESITI_QUESTIONARI!AE682)),"")</f>
        <v/>
      </c>
      <c r="G682" t="str">
        <f>IFERROR(UPPER(TRIM(ESITI_QUESTIONARI!AI682)),"")</f>
        <v/>
      </c>
      <c r="H682" s="8" t="str">
        <f>IF(C682="","",IF(ISERROR(AVERAGE(ESITI_QUESTIONARI!N682:T682,ESITI_QUESTIONARI!V682:X682,ESITI_QUESTIONARI!Z682:AD682,ESITI_QUESTIONARI!AF682:AH682,ESITI_QUESTIONARI!AJ682:AL682,ESITI_QUESTIONARI!AN682,ESITI_QUESTIONARI!AQ682)),"NON RISPONDE",AVERAGE(ESITI_QUESTIONARI!N682:T682,ESITI_QUESTIONARI!V682:X682,ESITI_QUESTIONARI!Z682:AD682,ESITI_QUESTIONARI!AF682:AH682,ESITI_QUESTIONARI!AJ682:AL682,ESITI_QUESTIONARI!AN682,ESITI_QUESTIONARI!AQ682)))</f>
        <v/>
      </c>
    </row>
    <row r="683" spans="1:8" x14ac:dyDescent="0.3">
      <c r="A683" t="str">
        <f>IF(ESITI_QUESTIONARI!A683="","",TRIM(ESITI_QUESTIONARI!A683))</f>
        <v/>
      </c>
      <c r="B683" t="str">
        <f t="shared" si="11"/>
        <v/>
      </c>
      <c r="C683" t="str">
        <f>IF(ESITI_QUESTIONARI!C683="","",TRIM(ESITI_QUESTIONARI!C683))</f>
        <v/>
      </c>
      <c r="D683" t="str">
        <f>IFERROR(UPPER(TRIM(ESITI_QUESTIONARI!U683)),"")</f>
        <v/>
      </c>
      <c r="E683" t="str">
        <f>IFERROR(UPPER(TRIM(ESITI_QUESTIONARI!Y683)),"")</f>
        <v/>
      </c>
      <c r="F683" t="str">
        <f>IFERROR(UPPER(TRIM(ESITI_QUESTIONARI!AE683)),"")</f>
        <v/>
      </c>
      <c r="G683" t="str">
        <f>IFERROR(UPPER(TRIM(ESITI_QUESTIONARI!AI683)),"")</f>
        <v/>
      </c>
      <c r="H683" s="8" t="str">
        <f>IF(C683="","",IF(ISERROR(AVERAGE(ESITI_QUESTIONARI!N683:T683,ESITI_QUESTIONARI!V683:X683,ESITI_QUESTIONARI!Z683:AD683,ESITI_QUESTIONARI!AF683:AH683,ESITI_QUESTIONARI!AJ683:AL683,ESITI_QUESTIONARI!AN683,ESITI_QUESTIONARI!AQ683)),"NON RISPONDE",AVERAGE(ESITI_QUESTIONARI!N683:T683,ESITI_QUESTIONARI!V683:X683,ESITI_QUESTIONARI!Z683:AD683,ESITI_QUESTIONARI!AF683:AH683,ESITI_QUESTIONARI!AJ683:AL683,ESITI_QUESTIONARI!AN683,ESITI_QUESTIONARI!AQ683)))</f>
        <v/>
      </c>
    </row>
    <row r="684" spans="1:8" x14ac:dyDescent="0.3">
      <c r="A684" t="str">
        <f>IF(ESITI_QUESTIONARI!A684="","",TRIM(ESITI_QUESTIONARI!A684))</f>
        <v/>
      </c>
      <c r="B684" t="str">
        <f t="shared" si="11"/>
        <v/>
      </c>
      <c r="C684" t="str">
        <f>IF(ESITI_QUESTIONARI!C684="","",TRIM(ESITI_QUESTIONARI!C684))</f>
        <v/>
      </c>
      <c r="D684" t="str">
        <f>IFERROR(UPPER(TRIM(ESITI_QUESTIONARI!U684)),"")</f>
        <v/>
      </c>
      <c r="E684" t="str">
        <f>IFERROR(UPPER(TRIM(ESITI_QUESTIONARI!Y684)),"")</f>
        <v/>
      </c>
      <c r="F684" t="str">
        <f>IFERROR(UPPER(TRIM(ESITI_QUESTIONARI!AE684)),"")</f>
        <v/>
      </c>
      <c r="G684" t="str">
        <f>IFERROR(UPPER(TRIM(ESITI_QUESTIONARI!AI684)),"")</f>
        <v/>
      </c>
      <c r="H684" s="8" t="str">
        <f>IF(C684="","",IF(ISERROR(AVERAGE(ESITI_QUESTIONARI!N684:T684,ESITI_QUESTIONARI!V684:X684,ESITI_QUESTIONARI!Z684:AD684,ESITI_QUESTIONARI!AF684:AH684,ESITI_QUESTIONARI!AJ684:AL684,ESITI_QUESTIONARI!AN684,ESITI_QUESTIONARI!AQ684)),"NON RISPONDE",AVERAGE(ESITI_QUESTIONARI!N684:T684,ESITI_QUESTIONARI!V684:X684,ESITI_QUESTIONARI!Z684:AD684,ESITI_QUESTIONARI!AF684:AH684,ESITI_QUESTIONARI!AJ684:AL684,ESITI_QUESTIONARI!AN684,ESITI_QUESTIONARI!AQ684)))</f>
        <v/>
      </c>
    </row>
    <row r="685" spans="1:8" x14ac:dyDescent="0.3">
      <c r="A685" t="str">
        <f>IF(ESITI_QUESTIONARI!A685="","",TRIM(ESITI_QUESTIONARI!A685))</f>
        <v/>
      </c>
      <c r="B685" t="str">
        <f t="shared" si="11"/>
        <v/>
      </c>
      <c r="C685" t="str">
        <f>IF(ESITI_QUESTIONARI!C685="","",TRIM(ESITI_QUESTIONARI!C685))</f>
        <v/>
      </c>
      <c r="D685" t="str">
        <f>IFERROR(UPPER(TRIM(ESITI_QUESTIONARI!U685)),"")</f>
        <v/>
      </c>
      <c r="E685" t="str">
        <f>IFERROR(UPPER(TRIM(ESITI_QUESTIONARI!Y685)),"")</f>
        <v/>
      </c>
      <c r="F685" t="str">
        <f>IFERROR(UPPER(TRIM(ESITI_QUESTIONARI!AE685)),"")</f>
        <v/>
      </c>
      <c r="G685" t="str">
        <f>IFERROR(UPPER(TRIM(ESITI_QUESTIONARI!AI685)),"")</f>
        <v/>
      </c>
      <c r="H685" s="8" t="str">
        <f>IF(C685="","",IF(ISERROR(AVERAGE(ESITI_QUESTIONARI!N685:T685,ESITI_QUESTIONARI!V685:X685,ESITI_QUESTIONARI!Z685:AD685,ESITI_QUESTIONARI!AF685:AH685,ESITI_QUESTIONARI!AJ685:AL685,ESITI_QUESTIONARI!AN685,ESITI_QUESTIONARI!AQ685)),"NON RISPONDE",AVERAGE(ESITI_QUESTIONARI!N685:T685,ESITI_QUESTIONARI!V685:X685,ESITI_QUESTIONARI!Z685:AD685,ESITI_QUESTIONARI!AF685:AH685,ESITI_QUESTIONARI!AJ685:AL685,ESITI_QUESTIONARI!AN685,ESITI_QUESTIONARI!AQ685)))</f>
        <v/>
      </c>
    </row>
    <row r="686" spans="1:8" x14ac:dyDescent="0.3">
      <c r="A686" t="str">
        <f>IF(ESITI_QUESTIONARI!A686="","",TRIM(ESITI_QUESTIONARI!A686))</f>
        <v/>
      </c>
      <c r="B686" t="str">
        <f t="shared" si="11"/>
        <v/>
      </c>
      <c r="C686" t="str">
        <f>IF(ESITI_QUESTIONARI!C686="","",TRIM(ESITI_QUESTIONARI!C686))</f>
        <v/>
      </c>
      <c r="D686" t="str">
        <f>IFERROR(UPPER(TRIM(ESITI_QUESTIONARI!U686)),"")</f>
        <v/>
      </c>
      <c r="E686" t="str">
        <f>IFERROR(UPPER(TRIM(ESITI_QUESTIONARI!Y686)),"")</f>
        <v/>
      </c>
      <c r="F686" t="str">
        <f>IFERROR(UPPER(TRIM(ESITI_QUESTIONARI!AE686)),"")</f>
        <v/>
      </c>
      <c r="G686" t="str">
        <f>IFERROR(UPPER(TRIM(ESITI_QUESTIONARI!AI686)),"")</f>
        <v/>
      </c>
      <c r="H686" s="8" t="str">
        <f>IF(C686="","",IF(ISERROR(AVERAGE(ESITI_QUESTIONARI!N686:T686,ESITI_QUESTIONARI!V686:X686,ESITI_QUESTIONARI!Z686:AD686,ESITI_QUESTIONARI!AF686:AH686,ESITI_QUESTIONARI!AJ686:AL686,ESITI_QUESTIONARI!AN686,ESITI_QUESTIONARI!AQ686)),"NON RISPONDE",AVERAGE(ESITI_QUESTIONARI!N686:T686,ESITI_QUESTIONARI!V686:X686,ESITI_QUESTIONARI!Z686:AD686,ESITI_QUESTIONARI!AF686:AH686,ESITI_QUESTIONARI!AJ686:AL686,ESITI_QUESTIONARI!AN686,ESITI_QUESTIONARI!AQ686)))</f>
        <v/>
      </c>
    </row>
    <row r="687" spans="1:8" x14ac:dyDescent="0.3">
      <c r="A687" t="str">
        <f>IF(ESITI_QUESTIONARI!A687="","",TRIM(ESITI_QUESTIONARI!A687))</f>
        <v/>
      </c>
      <c r="B687" t="str">
        <f t="shared" si="11"/>
        <v/>
      </c>
      <c r="C687" t="str">
        <f>IF(ESITI_QUESTIONARI!C687="","",TRIM(ESITI_QUESTIONARI!C687))</f>
        <v/>
      </c>
      <c r="D687" t="str">
        <f>IFERROR(UPPER(TRIM(ESITI_QUESTIONARI!U687)),"")</f>
        <v/>
      </c>
      <c r="E687" t="str">
        <f>IFERROR(UPPER(TRIM(ESITI_QUESTIONARI!Y687)),"")</f>
        <v/>
      </c>
      <c r="F687" t="str">
        <f>IFERROR(UPPER(TRIM(ESITI_QUESTIONARI!AE687)),"")</f>
        <v/>
      </c>
      <c r="G687" t="str">
        <f>IFERROR(UPPER(TRIM(ESITI_QUESTIONARI!AI687)),"")</f>
        <v/>
      </c>
      <c r="H687" s="8" t="str">
        <f>IF(C687="","",IF(ISERROR(AVERAGE(ESITI_QUESTIONARI!N687:T687,ESITI_QUESTIONARI!V687:X687,ESITI_QUESTIONARI!Z687:AD687,ESITI_QUESTIONARI!AF687:AH687,ESITI_QUESTIONARI!AJ687:AL687,ESITI_QUESTIONARI!AN687,ESITI_QUESTIONARI!AQ687)),"NON RISPONDE",AVERAGE(ESITI_QUESTIONARI!N687:T687,ESITI_QUESTIONARI!V687:X687,ESITI_QUESTIONARI!Z687:AD687,ESITI_QUESTIONARI!AF687:AH687,ESITI_QUESTIONARI!AJ687:AL687,ESITI_QUESTIONARI!AN687,ESITI_QUESTIONARI!AQ687)))</f>
        <v/>
      </c>
    </row>
    <row r="688" spans="1:8" x14ac:dyDescent="0.3">
      <c r="A688" t="str">
        <f>IF(ESITI_QUESTIONARI!A688="","",TRIM(ESITI_QUESTIONARI!A688))</f>
        <v/>
      </c>
      <c r="B688" t="str">
        <f t="shared" si="11"/>
        <v/>
      </c>
      <c r="C688" t="str">
        <f>IF(ESITI_QUESTIONARI!C688="","",TRIM(ESITI_QUESTIONARI!C688))</f>
        <v/>
      </c>
      <c r="D688" t="str">
        <f>IFERROR(UPPER(TRIM(ESITI_QUESTIONARI!U688)),"")</f>
        <v/>
      </c>
      <c r="E688" t="str">
        <f>IFERROR(UPPER(TRIM(ESITI_QUESTIONARI!Y688)),"")</f>
        <v/>
      </c>
      <c r="F688" t="str">
        <f>IFERROR(UPPER(TRIM(ESITI_QUESTIONARI!AE688)),"")</f>
        <v/>
      </c>
      <c r="G688" t="str">
        <f>IFERROR(UPPER(TRIM(ESITI_QUESTIONARI!AI688)),"")</f>
        <v/>
      </c>
      <c r="H688" s="8" t="str">
        <f>IF(C688="","",IF(ISERROR(AVERAGE(ESITI_QUESTIONARI!N688:T688,ESITI_QUESTIONARI!V688:X688,ESITI_QUESTIONARI!Z688:AD688,ESITI_QUESTIONARI!AF688:AH688,ESITI_QUESTIONARI!AJ688:AL688,ESITI_QUESTIONARI!AN688,ESITI_QUESTIONARI!AQ688)),"NON RISPONDE",AVERAGE(ESITI_QUESTIONARI!N688:T688,ESITI_QUESTIONARI!V688:X688,ESITI_QUESTIONARI!Z688:AD688,ESITI_QUESTIONARI!AF688:AH688,ESITI_QUESTIONARI!AJ688:AL688,ESITI_QUESTIONARI!AN688,ESITI_QUESTIONARI!AQ688)))</f>
        <v/>
      </c>
    </row>
    <row r="689" spans="1:8" x14ac:dyDescent="0.3">
      <c r="A689" t="str">
        <f>IF(ESITI_QUESTIONARI!A689="","",TRIM(ESITI_QUESTIONARI!A689))</f>
        <v/>
      </c>
      <c r="B689" t="str">
        <f t="shared" si="11"/>
        <v/>
      </c>
      <c r="C689" t="str">
        <f>IF(ESITI_QUESTIONARI!C689="","",TRIM(ESITI_QUESTIONARI!C689))</f>
        <v/>
      </c>
      <c r="D689" t="str">
        <f>IFERROR(UPPER(TRIM(ESITI_QUESTIONARI!U689)),"")</f>
        <v/>
      </c>
      <c r="E689" t="str">
        <f>IFERROR(UPPER(TRIM(ESITI_QUESTIONARI!Y689)),"")</f>
        <v/>
      </c>
      <c r="F689" t="str">
        <f>IFERROR(UPPER(TRIM(ESITI_QUESTIONARI!AE689)),"")</f>
        <v/>
      </c>
      <c r="G689" t="str">
        <f>IFERROR(UPPER(TRIM(ESITI_QUESTIONARI!AI689)),"")</f>
        <v/>
      </c>
      <c r="H689" s="8" t="str">
        <f>IF(C689="","",IF(ISERROR(AVERAGE(ESITI_QUESTIONARI!N689:T689,ESITI_QUESTIONARI!V689:X689,ESITI_QUESTIONARI!Z689:AD689,ESITI_QUESTIONARI!AF689:AH689,ESITI_QUESTIONARI!AJ689:AL689,ESITI_QUESTIONARI!AN689,ESITI_QUESTIONARI!AQ689)),"NON RISPONDE",AVERAGE(ESITI_QUESTIONARI!N689:T689,ESITI_QUESTIONARI!V689:X689,ESITI_QUESTIONARI!Z689:AD689,ESITI_QUESTIONARI!AF689:AH689,ESITI_QUESTIONARI!AJ689:AL689,ESITI_QUESTIONARI!AN689,ESITI_QUESTIONARI!AQ689)))</f>
        <v/>
      </c>
    </row>
    <row r="690" spans="1:8" x14ac:dyDescent="0.3">
      <c r="A690" t="str">
        <f>IF(ESITI_QUESTIONARI!A690="","",TRIM(ESITI_QUESTIONARI!A690))</f>
        <v/>
      </c>
      <c r="B690" t="str">
        <f t="shared" si="11"/>
        <v/>
      </c>
      <c r="C690" t="str">
        <f>IF(ESITI_QUESTIONARI!C690="","",TRIM(ESITI_QUESTIONARI!C690))</f>
        <v/>
      </c>
      <c r="D690" t="str">
        <f>IFERROR(UPPER(TRIM(ESITI_QUESTIONARI!U690)),"")</f>
        <v/>
      </c>
      <c r="E690" t="str">
        <f>IFERROR(UPPER(TRIM(ESITI_QUESTIONARI!Y690)),"")</f>
        <v/>
      </c>
      <c r="F690" t="str">
        <f>IFERROR(UPPER(TRIM(ESITI_QUESTIONARI!AE690)),"")</f>
        <v/>
      </c>
      <c r="G690" t="str">
        <f>IFERROR(UPPER(TRIM(ESITI_QUESTIONARI!AI690)),"")</f>
        <v/>
      </c>
      <c r="H690" s="8" t="str">
        <f>IF(C690="","",IF(ISERROR(AVERAGE(ESITI_QUESTIONARI!N690:T690,ESITI_QUESTIONARI!V690:X690,ESITI_QUESTIONARI!Z690:AD690,ESITI_QUESTIONARI!AF690:AH690,ESITI_QUESTIONARI!AJ690:AL690,ESITI_QUESTIONARI!AN690,ESITI_QUESTIONARI!AQ690)),"NON RISPONDE",AVERAGE(ESITI_QUESTIONARI!N690:T690,ESITI_QUESTIONARI!V690:X690,ESITI_QUESTIONARI!Z690:AD690,ESITI_QUESTIONARI!AF690:AH690,ESITI_QUESTIONARI!AJ690:AL690,ESITI_QUESTIONARI!AN690,ESITI_QUESTIONARI!AQ690)))</f>
        <v/>
      </c>
    </row>
    <row r="691" spans="1:8" x14ac:dyDescent="0.3">
      <c r="A691" t="str">
        <f>IF(ESITI_QUESTIONARI!A691="","",TRIM(ESITI_QUESTIONARI!A691))</f>
        <v/>
      </c>
      <c r="B691" t="str">
        <f t="shared" si="11"/>
        <v/>
      </c>
      <c r="C691" t="str">
        <f>IF(ESITI_QUESTIONARI!C691="","",TRIM(ESITI_QUESTIONARI!C691))</f>
        <v/>
      </c>
      <c r="D691" t="str">
        <f>IFERROR(UPPER(TRIM(ESITI_QUESTIONARI!U691)),"")</f>
        <v/>
      </c>
      <c r="E691" t="str">
        <f>IFERROR(UPPER(TRIM(ESITI_QUESTIONARI!Y691)),"")</f>
        <v/>
      </c>
      <c r="F691" t="str">
        <f>IFERROR(UPPER(TRIM(ESITI_QUESTIONARI!AE691)),"")</f>
        <v/>
      </c>
      <c r="G691" t="str">
        <f>IFERROR(UPPER(TRIM(ESITI_QUESTIONARI!AI691)),"")</f>
        <v/>
      </c>
      <c r="H691" s="8" t="str">
        <f>IF(C691="","",IF(ISERROR(AVERAGE(ESITI_QUESTIONARI!N691:T691,ESITI_QUESTIONARI!V691:X691,ESITI_QUESTIONARI!Z691:AD691,ESITI_QUESTIONARI!AF691:AH691,ESITI_QUESTIONARI!AJ691:AL691,ESITI_QUESTIONARI!AN691,ESITI_QUESTIONARI!AQ691)),"NON RISPONDE",AVERAGE(ESITI_QUESTIONARI!N691:T691,ESITI_QUESTIONARI!V691:X691,ESITI_QUESTIONARI!Z691:AD691,ESITI_QUESTIONARI!AF691:AH691,ESITI_QUESTIONARI!AJ691:AL691,ESITI_QUESTIONARI!AN691,ESITI_QUESTIONARI!AQ691)))</f>
        <v/>
      </c>
    </row>
    <row r="692" spans="1:8" x14ac:dyDescent="0.3">
      <c r="A692" t="str">
        <f>IF(ESITI_QUESTIONARI!A692="","",TRIM(ESITI_QUESTIONARI!A692))</f>
        <v/>
      </c>
      <c r="B692" t="str">
        <f t="shared" si="11"/>
        <v/>
      </c>
      <c r="C692" t="str">
        <f>IF(ESITI_QUESTIONARI!C692="","",TRIM(ESITI_QUESTIONARI!C692))</f>
        <v/>
      </c>
      <c r="D692" t="str">
        <f>IFERROR(UPPER(TRIM(ESITI_QUESTIONARI!U692)),"")</f>
        <v/>
      </c>
      <c r="E692" t="str">
        <f>IFERROR(UPPER(TRIM(ESITI_QUESTIONARI!Y692)),"")</f>
        <v/>
      </c>
      <c r="F692" t="str">
        <f>IFERROR(UPPER(TRIM(ESITI_QUESTIONARI!AE692)),"")</f>
        <v/>
      </c>
      <c r="G692" t="str">
        <f>IFERROR(UPPER(TRIM(ESITI_QUESTIONARI!AI692)),"")</f>
        <v/>
      </c>
      <c r="H692" s="8" t="str">
        <f>IF(C692="","",IF(ISERROR(AVERAGE(ESITI_QUESTIONARI!N692:T692,ESITI_QUESTIONARI!V692:X692,ESITI_QUESTIONARI!Z692:AD692,ESITI_QUESTIONARI!AF692:AH692,ESITI_QUESTIONARI!AJ692:AL692,ESITI_QUESTIONARI!AN692,ESITI_QUESTIONARI!AQ692)),"NON RISPONDE",AVERAGE(ESITI_QUESTIONARI!N692:T692,ESITI_QUESTIONARI!V692:X692,ESITI_QUESTIONARI!Z692:AD692,ESITI_QUESTIONARI!AF692:AH692,ESITI_QUESTIONARI!AJ692:AL692,ESITI_QUESTIONARI!AN692,ESITI_QUESTIONARI!AQ692)))</f>
        <v/>
      </c>
    </row>
    <row r="693" spans="1:8" x14ac:dyDescent="0.3">
      <c r="A693" t="str">
        <f>IF(ESITI_QUESTIONARI!A693="","",TRIM(ESITI_QUESTIONARI!A693))</f>
        <v/>
      </c>
      <c r="B693" t="str">
        <f t="shared" si="11"/>
        <v/>
      </c>
      <c r="C693" t="str">
        <f>IF(ESITI_QUESTIONARI!C693="","",TRIM(ESITI_QUESTIONARI!C693))</f>
        <v/>
      </c>
      <c r="D693" t="str">
        <f>IFERROR(UPPER(TRIM(ESITI_QUESTIONARI!U693)),"")</f>
        <v/>
      </c>
      <c r="E693" t="str">
        <f>IFERROR(UPPER(TRIM(ESITI_QUESTIONARI!Y693)),"")</f>
        <v/>
      </c>
      <c r="F693" t="str">
        <f>IFERROR(UPPER(TRIM(ESITI_QUESTIONARI!AE693)),"")</f>
        <v/>
      </c>
      <c r="G693" t="str">
        <f>IFERROR(UPPER(TRIM(ESITI_QUESTIONARI!AI693)),"")</f>
        <v/>
      </c>
      <c r="H693" s="8" t="str">
        <f>IF(C693="","",IF(ISERROR(AVERAGE(ESITI_QUESTIONARI!N693:T693,ESITI_QUESTIONARI!V693:X693,ESITI_QUESTIONARI!Z693:AD693,ESITI_QUESTIONARI!AF693:AH693,ESITI_QUESTIONARI!AJ693:AL693,ESITI_QUESTIONARI!AN693,ESITI_QUESTIONARI!AQ693)),"NON RISPONDE",AVERAGE(ESITI_QUESTIONARI!N693:T693,ESITI_QUESTIONARI!V693:X693,ESITI_QUESTIONARI!Z693:AD693,ESITI_QUESTIONARI!AF693:AH693,ESITI_QUESTIONARI!AJ693:AL693,ESITI_QUESTIONARI!AN693,ESITI_QUESTIONARI!AQ693)))</f>
        <v/>
      </c>
    </row>
    <row r="694" spans="1:8" x14ac:dyDescent="0.3">
      <c r="A694" t="str">
        <f>IF(ESITI_QUESTIONARI!A694="","",TRIM(ESITI_QUESTIONARI!A694))</f>
        <v/>
      </c>
      <c r="B694" t="str">
        <f t="shared" si="11"/>
        <v/>
      </c>
      <c r="C694" t="str">
        <f>IF(ESITI_QUESTIONARI!C694="","",TRIM(ESITI_QUESTIONARI!C694))</f>
        <v/>
      </c>
      <c r="D694" t="str">
        <f>IFERROR(UPPER(TRIM(ESITI_QUESTIONARI!U694)),"")</f>
        <v/>
      </c>
      <c r="E694" t="str">
        <f>IFERROR(UPPER(TRIM(ESITI_QUESTIONARI!Y694)),"")</f>
        <v/>
      </c>
      <c r="F694" t="str">
        <f>IFERROR(UPPER(TRIM(ESITI_QUESTIONARI!AE694)),"")</f>
        <v/>
      </c>
      <c r="G694" t="str">
        <f>IFERROR(UPPER(TRIM(ESITI_QUESTIONARI!AI694)),"")</f>
        <v/>
      </c>
      <c r="H694" s="8" t="str">
        <f>IF(C694="","",IF(ISERROR(AVERAGE(ESITI_QUESTIONARI!N694:T694,ESITI_QUESTIONARI!V694:X694,ESITI_QUESTIONARI!Z694:AD694,ESITI_QUESTIONARI!AF694:AH694,ESITI_QUESTIONARI!AJ694:AL694,ESITI_QUESTIONARI!AN694,ESITI_QUESTIONARI!AQ694)),"NON RISPONDE",AVERAGE(ESITI_QUESTIONARI!N694:T694,ESITI_QUESTIONARI!V694:X694,ESITI_QUESTIONARI!Z694:AD694,ESITI_QUESTIONARI!AF694:AH694,ESITI_QUESTIONARI!AJ694:AL694,ESITI_QUESTIONARI!AN694,ESITI_QUESTIONARI!AQ694)))</f>
        <v/>
      </c>
    </row>
    <row r="695" spans="1:8" x14ac:dyDescent="0.3">
      <c r="A695" t="str">
        <f>IF(ESITI_QUESTIONARI!A695="","",TRIM(ESITI_QUESTIONARI!A695))</f>
        <v/>
      </c>
      <c r="B695" t="str">
        <f t="shared" si="11"/>
        <v/>
      </c>
      <c r="C695" t="str">
        <f>IF(ESITI_QUESTIONARI!C695="","",TRIM(ESITI_QUESTIONARI!C695))</f>
        <v/>
      </c>
      <c r="D695" t="str">
        <f>IFERROR(UPPER(TRIM(ESITI_QUESTIONARI!U695)),"")</f>
        <v/>
      </c>
      <c r="E695" t="str">
        <f>IFERROR(UPPER(TRIM(ESITI_QUESTIONARI!Y695)),"")</f>
        <v/>
      </c>
      <c r="F695" t="str">
        <f>IFERROR(UPPER(TRIM(ESITI_QUESTIONARI!AE695)),"")</f>
        <v/>
      </c>
      <c r="G695" t="str">
        <f>IFERROR(UPPER(TRIM(ESITI_QUESTIONARI!AI695)),"")</f>
        <v/>
      </c>
      <c r="H695" s="8" t="str">
        <f>IF(C695="","",IF(ISERROR(AVERAGE(ESITI_QUESTIONARI!N695:T695,ESITI_QUESTIONARI!V695:X695,ESITI_QUESTIONARI!Z695:AD695,ESITI_QUESTIONARI!AF695:AH695,ESITI_QUESTIONARI!AJ695:AL695,ESITI_QUESTIONARI!AN695,ESITI_QUESTIONARI!AQ695)),"NON RISPONDE",AVERAGE(ESITI_QUESTIONARI!N695:T695,ESITI_QUESTIONARI!V695:X695,ESITI_QUESTIONARI!Z695:AD695,ESITI_QUESTIONARI!AF695:AH695,ESITI_QUESTIONARI!AJ695:AL695,ESITI_QUESTIONARI!AN695,ESITI_QUESTIONARI!AQ695)))</f>
        <v/>
      </c>
    </row>
    <row r="696" spans="1:8" x14ac:dyDescent="0.3">
      <c r="A696" t="str">
        <f>IF(ESITI_QUESTIONARI!A696="","",TRIM(ESITI_QUESTIONARI!A696))</f>
        <v/>
      </c>
      <c r="B696" t="str">
        <f t="shared" si="11"/>
        <v/>
      </c>
      <c r="C696" t="str">
        <f>IF(ESITI_QUESTIONARI!C696="","",TRIM(ESITI_QUESTIONARI!C696))</f>
        <v/>
      </c>
      <c r="D696" t="str">
        <f>IFERROR(UPPER(TRIM(ESITI_QUESTIONARI!U696)),"")</f>
        <v/>
      </c>
      <c r="E696" t="str">
        <f>IFERROR(UPPER(TRIM(ESITI_QUESTIONARI!Y696)),"")</f>
        <v/>
      </c>
      <c r="F696" t="str">
        <f>IFERROR(UPPER(TRIM(ESITI_QUESTIONARI!AE696)),"")</f>
        <v/>
      </c>
      <c r="G696" t="str">
        <f>IFERROR(UPPER(TRIM(ESITI_QUESTIONARI!AI696)),"")</f>
        <v/>
      </c>
      <c r="H696" s="8" t="str">
        <f>IF(C696="","",IF(ISERROR(AVERAGE(ESITI_QUESTIONARI!N696:T696,ESITI_QUESTIONARI!V696:X696,ESITI_QUESTIONARI!Z696:AD696,ESITI_QUESTIONARI!AF696:AH696,ESITI_QUESTIONARI!AJ696:AL696,ESITI_QUESTIONARI!AN696,ESITI_QUESTIONARI!AQ696)),"NON RISPONDE",AVERAGE(ESITI_QUESTIONARI!N696:T696,ESITI_QUESTIONARI!V696:X696,ESITI_QUESTIONARI!Z696:AD696,ESITI_QUESTIONARI!AF696:AH696,ESITI_QUESTIONARI!AJ696:AL696,ESITI_QUESTIONARI!AN696,ESITI_QUESTIONARI!AQ696)))</f>
        <v/>
      </c>
    </row>
    <row r="697" spans="1:8" x14ac:dyDescent="0.3">
      <c r="A697" t="str">
        <f>IF(ESITI_QUESTIONARI!A697="","",TRIM(ESITI_QUESTIONARI!A697))</f>
        <v/>
      </c>
      <c r="B697" t="str">
        <f t="shared" si="11"/>
        <v/>
      </c>
      <c r="C697" t="str">
        <f>IF(ESITI_QUESTIONARI!C697="","",TRIM(ESITI_QUESTIONARI!C697))</f>
        <v/>
      </c>
      <c r="D697" t="str">
        <f>IFERROR(UPPER(TRIM(ESITI_QUESTIONARI!U697)),"")</f>
        <v/>
      </c>
      <c r="E697" t="str">
        <f>IFERROR(UPPER(TRIM(ESITI_QUESTIONARI!Y697)),"")</f>
        <v/>
      </c>
      <c r="F697" t="str">
        <f>IFERROR(UPPER(TRIM(ESITI_QUESTIONARI!AE697)),"")</f>
        <v/>
      </c>
      <c r="G697" t="str">
        <f>IFERROR(UPPER(TRIM(ESITI_QUESTIONARI!AI697)),"")</f>
        <v/>
      </c>
      <c r="H697" s="8" t="str">
        <f>IF(C697="","",IF(ISERROR(AVERAGE(ESITI_QUESTIONARI!N697:T697,ESITI_QUESTIONARI!V697:X697,ESITI_QUESTIONARI!Z697:AD697,ESITI_QUESTIONARI!AF697:AH697,ESITI_QUESTIONARI!AJ697:AL697,ESITI_QUESTIONARI!AN697,ESITI_QUESTIONARI!AQ697)),"NON RISPONDE",AVERAGE(ESITI_QUESTIONARI!N697:T697,ESITI_QUESTIONARI!V697:X697,ESITI_QUESTIONARI!Z697:AD697,ESITI_QUESTIONARI!AF697:AH697,ESITI_QUESTIONARI!AJ697:AL697,ESITI_QUESTIONARI!AN697,ESITI_QUESTIONARI!AQ697)))</f>
        <v/>
      </c>
    </row>
    <row r="698" spans="1:8" x14ac:dyDescent="0.3">
      <c r="A698" t="str">
        <f>IF(ESITI_QUESTIONARI!A698="","",TRIM(ESITI_QUESTIONARI!A698))</f>
        <v/>
      </c>
      <c r="B698" t="str">
        <f t="shared" si="11"/>
        <v/>
      </c>
      <c r="C698" t="str">
        <f>IF(ESITI_QUESTIONARI!C698="","",TRIM(ESITI_QUESTIONARI!C698))</f>
        <v/>
      </c>
      <c r="D698" t="str">
        <f>IFERROR(UPPER(TRIM(ESITI_QUESTIONARI!U698)),"")</f>
        <v/>
      </c>
      <c r="E698" t="str">
        <f>IFERROR(UPPER(TRIM(ESITI_QUESTIONARI!Y698)),"")</f>
        <v/>
      </c>
      <c r="F698" t="str">
        <f>IFERROR(UPPER(TRIM(ESITI_QUESTIONARI!AE698)),"")</f>
        <v/>
      </c>
      <c r="G698" t="str">
        <f>IFERROR(UPPER(TRIM(ESITI_QUESTIONARI!AI698)),"")</f>
        <v/>
      </c>
      <c r="H698" s="8" t="str">
        <f>IF(C698="","",IF(ISERROR(AVERAGE(ESITI_QUESTIONARI!N698:T698,ESITI_QUESTIONARI!V698:X698,ESITI_QUESTIONARI!Z698:AD698,ESITI_QUESTIONARI!AF698:AH698,ESITI_QUESTIONARI!AJ698:AL698,ESITI_QUESTIONARI!AN698,ESITI_QUESTIONARI!AQ698)),"NON RISPONDE",AVERAGE(ESITI_QUESTIONARI!N698:T698,ESITI_QUESTIONARI!V698:X698,ESITI_QUESTIONARI!Z698:AD698,ESITI_QUESTIONARI!AF698:AH698,ESITI_QUESTIONARI!AJ698:AL698,ESITI_QUESTIONARI!AN698,ESITI_QUESTIONARI!AQ698)))</f>
        <v/>
      </c>
    </row>
    <row r="699" spans="1:8" x14ac:dyDescent="0.3">
      <c r="A699" t="str">
        <f>IF(ESITI_QUESTIONARI!A699="","",TRIM(ESITI_QUESTIONARI!A699))</f>
        <v/>
      </c>
      <c r="B699" t="str">
        <f t="shared" si="11"/>
        <v/>
      </c>
      <c r="C699" t="str">
        <f>IF(ESITI_QUESTIONARI!C699="","",TRIM(ESITI_QUESTIONARI!C699))</f>
        <v/>
      </c>
      <c r="D699" t="str">
        <f>IFERROR(UPPER(TRIM(ESITI_QUESTIONARI!U699)),"")</f>
        <v/>
      </c>
      <c r="E699" t="str">
        <f>IFERROR(UPPER(TRIM(ESITI_QUESTIONARI!Y699)),"")</f>
        <v/>
      </c>
      <c r="F699" t="str">
        <f>IFERROR(UPPER(TRIM(ESITI_QUESTIONARI!AE699)),"")</f>
        <v/>
      </c>
      <c r="G699" t="str">
        <f>IFERROR(UPPER(TRIM(ESITI_QUESTIONARI!AI699)),"")</f>
        <v/>
      </c>
      <c r="H699" s="8" t="str">
        <f>IF(C699="","",IF(ISERROR(AVERAGE(ESITI_QUESTIONARI!N699:T699,ESITI_QUESTIONARI!V699:X699,ESITI_QUESTIONARI!Z699:AD699,ESITI_QUESTIONARI!AF699:AH699,ESITI_QUESTIONARI!AJ699:AL699,ESITI_QUESTIONARI!AN699,ESITI_QUESTIONARI!AQ699)),"NON RISPONDE",AVERAGE(ESITI_QUESTIONARI!N699:T699,ESITI_QUESTIONARI!V699:X699,ESITI_QUESTIONARI!Z699:AD699,ESITI_QUESTIONARI!AF699:AH699,ESITI_QUESTIONARI!AJ699:AL699,ESITI_QUESTIONARI!AN699,ESITI_QUESTIONARI!AQ699)))</f>
        <v/>
      </c>
    </row>
    <row r="700" spans="1:8" x14ac:dyDescent="0.3">
      <c r="A700" t="str">
        <f>IF(ESITI_QUESTIONARI!A700="","",TRIM(ESITI_QUESTIONARI!A700))</f>
        <v/>
      </c>
      <c r="B700" t="str">
        <f t="shared" si="11"/>
        <v/>
      </c>
      <c r="C700" t="str">
        <f>IF(ESITI_QUESTIONARI!C700="","",TRIM(ESITI_QUESTIONARI!C700))</f>
        <v/>
      </c>
      <c r="D700" t="str">
        <f>IFERROR(UPPER(TRIM(ESITI_QUESTIONARI!U700)),"")</f>
        <v/>
      </c>
      <c r="E700" t="str">
        <f>IFERROR(UPPER(TRIM(ESITI_QUESTIONARI!Y700)),"")</f>
        <v/>
      </c>
      <c r="F700" t="str">
        <f>IFERROR(UPPER(TRIM(ESITI_QUESTIONARI!AE700)),"")</f>
        <v/>
      </c>
      <c r="G700" t="str">
        <f>IFERROR(UPPER(TRIM(ESITI_QUESTIONARI!AI700)),"")</f>
        <v/>
      </c>
      <c r="H700" s="8" t="str">
        <f>IF(C700="","",IF(ISERROR(AVERAGE(ESITI_QUESTIONARI!N700:T700,ESITI_QUESTIONARI!V700:X700,ESITI_QUESTIONARI!Z700:AD700,ESITI_QUESTIONARI!AF700:AH700,ESITI_QUESTIONARI!AJ700:AL700,ESITI_QUESTIONARI!AN700,ESITI_QUESTIONARI!AQ700)),"NON RISPONDE",AVERAGE(ESITI_QUESTIONARI!N700:T700,ESITI_QUESTIONARI!V700:X700,ESITI_QUESTIONARI!Z700:AD700,ESITI_QUESTIONARI!AF700:AH700,ESITI_QUESTIONARI!AJ700:AL700,ESITI_QUESTIONARI!AN700,ESITI_QUESTIONARI!AQ700)))</f>
        <v/>
      </c>
    </row>
    <row r="701" spans="1:8" x14ac:dyDescent="0.3">
      <c r="A701" t="str">
        <f>IF(ESITI_QUESTIONARI!A701="","",TRIM(ESITI_QUESTIONARI!A701))</f>
        <v/>
      </c>
      <c r="B701" t="str">
        <f t="shared" si="11"/>
        <v/>
      </c>
      <c r="C701" t="str">
        <f>IF(ESITI_QUESTIONARI!C701="","",TRIM(ESITI_QUESTIONARI!C701))</f>
        <v/>
      </c>
      <c r="D701" t="str">
        <f>IFERROR(UPPER(TRIM(ESITI_QUESTIONARI!U701)),"")</f>
        <v/>
      </c>
      <c r="E701" t="str">
        <f>IFERROR(UPPER(TRIM(ESITI_QUESTIONARI!Y701)),"")</f>
        <v/>
      </c>
      <c r="F701" t="str">
        <f>IFERROR(UPPER(TRIM(ESITI_QUESTIONARI!AE701)),"")</f>
        <v/>
      </c>
      <c r="G701" t="str">
        <f>IFERROR(UPPER(TRIM(ESITI_QUESTIONARI!AI701)),"")</f>
        <v/>
      </c>
      <c r="H701" s="8" t="str">
        <f>IF(C701="","",IF(ISERROR(AVERAGE(ESITI_QUESTIONARI!N701:T701,ESITI_QUESTIONARI!V701:X701,ESITI_QUESTIONARI!Z701:AD701,ESITI_QUESTIONARI!AF701:AH701,ESITI_QUESTIONARI!AJ701:AL701,ESITI_QUESTIONARI!AN701,ESITI_QUESTIONARI!AQ701)),"NON RISPONDE",AVERAGE(ESITI_QUESTIONARI!N701:T701,ESITI_QUESTIONARI!V701:X701,ESITI_QUESTIONARI!Z701:AD701,ESITI_QUESTIONARI!AF701:AH701,ESITI_QUESTIONARI!AJ701:AL701,ESITI_QUESTIONARI!AN701,ESITI_QUESTIONARI!AQ701)))</f>
        <v/>
      </c>
    </row>
    <row r="702" spans="1:8" x14ac:dyDescent="0.3">
      <c r="A702" t="str">
        <f>IF(ESITI_QUESTIONARI!A702="","",TRIM(ESITI_QUESTIONARI!A702))</f>
        <v/>
      </c>
      <c r="B702" t="str">
        <f t="shared" si="11"/>
        <v/>
      </c>
      <c r="C702" t="str">
        <f>IF(ESITI_QUESTIONARI!C702="","",TRIM(ESITI_QUESTIONARI!C702))</f>
        <v/>
      </c>
      <c r="D702" t="str">
        <f>IFERROR(UPPER(TRIM(ESITI_QUESTIONARI!U702)),"")</f>
        <v/>
      </c>
      <c r="E702" t="str">
        <f>IFERROR(UPPER(TRIM(ESITI_QUESTIONARI!Y702)),"")</f>
        <v/>
      </c>
      <c r="F702" t="str">
        <f>IFERROR(UPPER(TRIM(ESITI_QUESTIONARI!AE702)),"")</f>
        <v/>
      </c>
      <c r="G702" t="str">
        <f>IFERROR(UPPER(TRIM(ESITI_QUESTIONARI!AI702)),"")</f>
        <v/>
      </c>
      <c r="H702" s="8" t="str">
        <f>IF(C702="","",IF(ISERROR(AVERAGE(ESITI_QUESTIONARI!N702:T702,ESITI_QUESTIONARI!V702:X702,ESITI_QUESTIONARI!Z702:AD702,ESITI_QUESTIONARI!AF702:AH702,ESITI_QUESTIONARI!AJ702:AL702,ESITI_QUESTIONARI!AN702,ESITI_QUESTIONARI!AQ702)),"NON RISPONDE",AVERAGE(ESITI_QUESTIONARI!N702:T702,ESITI_QUESTIONARI!V702:X702,ESITI_QUESTIONARI!Z702:AD702,ESITI_QUESTIONARI!AF702:AH702,ESITI_QUESTIONARI!AJ702:AL702,ESITI_QUESTIONARI!AN702,ESITI_QUESTIONARI!AQ702)))</f>
        <v/>
      </c>
    </row>
    <row r="703" spans="1:8" x14ac:dyDescent="0.3">
      <c r="A703" t="str">
        <f>IF(ESITI_QUESTIONARI!A703="","",TRIM(ESITI_QUESTIONARI!A703))</f>
        <v/>
      </c>
      <c r="B703" t="str">
        <f t="shared" si="11"/>
        <v/>
      </c>
      <c r="C703" t="str">
        <f>IF(ESITI_QUESTIONARI!C703="","",TRIM(ESITI_QUESTIONARI!C703))</f>
        <v/>
      </c>
      <c r="D703" t="str">
        <f>IFERROR(UPPER(TRIM(ESITI_QUESTIONARI!U703)),"")</f>
        <v/>
      </c>
      <c r="E703" t="str">
        <f>IFERROR(UPPER(TRIM(ESITI_QUESTIONARI!Y703)),"")</f>
        <v/>
      </c>
      <c r="F703" t="str">
        <f>IFERROR(UPPER(TRIM(ESITI_QUESTIONARI!AE703)),"")</f>
        <v/>
      </c>
      <c r="G703" t="str">
        <f>IFERROR(UPPER(TRIM(ESITI_QUESTIONARI!AI703)),"")</f>
        <v/>
      </c>
      <c r="H703" s="8" t="str">
        <f>IF(C703="","",IF(ISERROR(AVERAGE(ESITI_QUESTIONARI!N703:T703,ESITI_QUESTIONARI!V703:X703,ESITI_QUESTIONARI!Z703:AD703,ESITI_QUESTIONARI!AF703:AH703,ESITI_QUESTIONARI!AJ703:AL703,ESITI_QUESTIONARI!AN703,ESITI_QUESTIONARI!AQ703)),"NON RISPONDE",AVERAGE(ESITI_QUESTIONARI!N703:T703,ESITI_QUESTIONARI!V703:X703,ESITI_QUESTIONARI!Z703:AD703,ESITI_QUESTIONARI!AF703:AH703,ESITI_QUESTIONARI!AJ703:AL703,ESITI_QUESTIONARI!AN703,ESITI_QUESTIONARI!AQ703)))</f>
        <v/>
      </c>
    </row>
    <row r="704" spans="1:8" x14ac:dyDescent="0.3">
      <c r="A704" t="str">
        <f>IF(ESITI_QUESTIONARI!A704="","",TRIM(ESITI_QUESTIONARI!A704))</f>
        <v/>
      </c>
      <c r="B704" t="str">
        <f t="shared" si="11"/>
        <v/>
      </c>
      <c r="C704" t="str">
        <f>IF(ESITI_QUESTIONARI!C704="","",TRIM(ESITI_QUESTIONARI!C704))</f>
        <v/>
      </c>
      <c r="D704" t="str">
        <f>IFERROR(UPPER(TRIM(ESITI_QUESTIONARI!U704)),"")</f>
        <v/>
      </c>
      <c r="E704" t="str">
        <f>IFERROR(UPPER(TRIM(ESITI_QUESTIONARI!Y704)),"")</f>
        <v/>
      </c>
      <c r="F704" t="str">
        <f>IFERROR(UPPER(TRIM(ESITI_QUESTIONARI!AE704)),"")</f>
        <v/>
      </c>
      <c r="G704" t="str">
        <f>IFERROR(UPPER(TRIM(ESITI_QUESTIONARI!AI704)),"")</f>
        <v/>
      </c>
      <c r="H704" s="8" t="str">
        <f>IF(C704="","",IF(ISERROR(AVERAGE(ESITI_QUESTIONARI!N704:T704,ESITI_QUESTIONARI!V704:X704,ESITI_QUESTIONARI!Z704:AD704,ESITI_QUESTIONARI!AF704:AH704,ESITI_QUESTIONARI!AJ704:AL704,ESITI_QUESTIONARI!AN704,ESITI_QUESTIONARI!AQ704)),"NON RISPONDE",AVERAGE(ESITI_QUESTIONARI!N704:T704,ESITI_QUESTIONARI!V704:X704,ESITI_QUESTIONARI!Z704:AD704,ESITI_QUESTIONARI!AF704:AH704,ESITI_QUESTIONARI!AJ704:AL704,ESITI_QUESTIONARI!AN704,ESITI_QUESTIONARI!AQ704)))</f>
        <v/>
      </c>
    </row>
    <row r="705" spans="1:8" x14ac:dyDescent="0.3">
      <c r="A705" t="str">
        <f>IF(ESITI_QUESTIONARI!A705="","",TRIM(ESITI_QUESTIONARI!A705))</f>
        <v/>
      </c>
      <c r="B705" t="str">
        <f t="shared" si="11"/>
        <v/>
      </c>
      <c r="C705" t="str">
        <f>IF(ESITI_QUESTIONARI!C705="","",TRIM(ESITI_QUESTIONARI!C705))</f>
        <v/>
      </c>
      <c r="D705" t="str">
        <f>IFERROR(UPPER(TRIM(ESITI_QUESTIONARI!U705)),"")</f>
        <v/>
      </c>
      <c r="E705" t="str">
        <f>IFERROR(UPPER(TRIM(ESITI_QUESTIONARI!Y705)),"")</f>
        <v/>
      </c>
      <c r="F705" t="str">
        <f>IFERROR(UPPER(TRIM(ESITI_QUESTIONARI!AE705)),"")</f>
        <v/>
      </c>
      <c r="G705" t="str">
        <f>IFERROR(UPPER(TRIM(ESITI_QUESTIONARI!AI705)),"")</f>
        <v/>
      </c>
      <c r="H705" s="8" t="str">
        <f>IF(C705="","",IF(ISERROR(AVERAGE(ESITI_QUESTIONARI!N705:T705,ESITI_QUESTIONARI!V705:X705,ESITI_QUESTIONARI!Z705:AD705,ESITI_QUESTIONARI!AF705:AH705,ESITI_QUESTIONARI!AJ705:AL705,ESITI_QUESTIONARI!AN705,ESITI_QUESTIONARI!AQ705)),"NON RISPONDE",AVERAGE(ESITI_QUESTIONARI!N705:T705,ESITI_QUESTIONARI!V705:X705,ESITI_QUESTIONARI!Z705:AD705,ESITI_QUESTIONARI!AF705:AH705,ESITI_QUESTIONARI!AJ705:AL705,ESITI_QUESTIONARI!AN705,ESITI_QUESTIONARI!AQ705)))</f>
        <v/>
      </c>
    </row>
    <row r="706" spans="1:8" x14ac:dyDescent="0.3">
      <c r="A706" t="str">
        <f>IF(ESITI_QUESTIONARI!A706="","",TRIM(ESITI_QUESTIONARI!A706))</f>
        <v/>
      </c>
      <c r="B706" t="str">
        <f t="shared" si="11"/>
        <v/>
      </c>
      <c r="C706" t="str">
        <f>IF(ESITI_QUESTIONARI!C706="","",TRIM(ESITI_QUESTIONARI!C706))</f>
        <v/>
      </c>
      <c r="D706" t="str">
        <f>IFERROR(UPPER(TRIM(ESITI_QUESTIONARI!U706)),"")</f>
        <v/>
      </c>
      <c r="E706" t="str">
        <f>IFERROR(UPPER(TRIM(ESITI_QUESTIONARI!Y706)),"")</f>
        <v/>
      </c>
      <c r="F706" t="str">
        <f>IFERROR(UPPER(TRIM(ESITI_QUESTIONARI!AE706)),"")</f>
        <v/>
      </c>
      <c r="G706" t="str">
        <f>IFERROR(UPPER(TRIM(ESITI_QUESTIONARI!AI706)),"")</f>
        <v/>
      </c>
      <c r="H706" s="8" t="str">
        <f>IF(C706="","",IF(ISERROR(AVERAGE(ESITI_QUESTIONARI!N706:T706,ESITI_QUESTIONARI!V706:X706,ESITI_QUESTIONARI!Z706:AD706,ESITI_QUESTIONARI!AF706:AH706,ESITI_QUESTIONARI!AJ706:AL706,ESITI_QUESTIONARI!AN706,ESITI_QUESTIONARI!AQ706)),"NON RISPONDE",AVERAGE(ESITI_QUESTIONARI!N706:T706,ESITI_QUESTIONARI!V706:X706,ESITI_QUESTIONARI!Z706:AD706,ESITI_QUESTIONARI!AF706:AH706,ESITI_QUESTIONARI!AJ706:AL706,ESITI_QUESTIONARI!AN706,ESITI_QUESTIONARI!AQ706)))</f>
        <v/>
      </c>
    </row>
    <row r="707" spans="1:8" x14ac:dyDescent="0.3">
      <c r="A707" t="str">
        <f>IF(ESITI_QUESTIONARI!A707="","",TRIM(ESITI_QUESTIONARI!A707))</f>
        <v/>
      </c>
      <c r="B707" t="str">
        <f t="shared" ref="B707:B770" si="12">IF(C707="","",C707)</f>
        <v/>
      </c>
      <c r="C707" t="str">
        <f>IF(ESITI_QUESTIONARI!C707="","",TRIM(ESITI_QUESTIONARI!C707))</f>
        <v/>
      </c>
      <c r="D707" t="str">
        <f>IFERROR(UPPER(TRIM(ESITI_QUESTIONARI!U707)),"")</f>
        <v/>
      </c>
      <c r="E707" t="str">
        <f>IFERROR(UPPER(TRIM(ESITI_QUESTIONARI!Y707)),"")</f>
        <v/>
      </c>
      <c r="F707" t="str">
        <f>IFERROR(UPPER(TRIM(ESITI_QUESTIONARI!AE707)),"")</f>
        <v/>
      </c>
      <c r="G707" t="str">
        <f>IFERROR(UPPER(TRIM(ESITI_QUESTIONARI!AI707)),"")</f>
        <v/>
      </c>
      <c r="H707" s="8" t="str">
        <f>IF(C707="","",IF(ISERROR(AVERAGE(ESITI_QUESTIONARI!N707:T707,ESITI_QUESTIONARI!V707:X707,ESITI_QUESTIONARI!Z707:AD707,ESITI_QUESTIONARI!AF707:AH707,ESITI_QUESTIONARI!AJ707:AL707,ESITI_QUESTIONARI!AN707,ESITI_QUESTIONARI!AQ707)),"NON RISPONDE",AVERAGE(ESITI_QUESTIONARI!N707:T707,ESITI_QUESTIONARI!V707:X707,ESITI_QUESTIONARI!Z707:AD707,ESITI_QUESTIONARI!AF707:AH707,ESITI_QUESTIONARI!AJ707:AL707,ESITI_QUESTIONARI!AN707,ESITI_QUESTIONARI!AQ707)))</f>
        <v/>
      </c>
    </row>
    <row r="708" spans="1:8" x14ac:dyDescent="0.3">
      <c r="A708" t="str">
        <f>IF(ESITI_QUESTIONARI!A708="","",TRIM(ESITI_QUESTIONARI!A708))</f>
        <v/>
      </c>
      <c r="B708" t="str">
        <f t="shared" si="12"/>
        <v/>
      </c>
      <c r="C708" t="str">
        <f>IF(ESITI_QUESTIONARI!C708="","",TRIM(ESITI_QUESTIONARI!C708))</f>
        <v/>
      </c>
      <c r="D708" t="str">
        <f>IFERROR(UPPER(TRIM(ESITI_QUESTIONARI!U708)),"")</f>
        <v/>
      </c>
      <c r="E708" t="str">
        <f>IFERROR(UPPER(TRIM(ESITI_QUESTIONARI!Y708)),"")</f>
        <v/>
      </c>
      <c r="F708" t="str">
        <f>IFERROR(UPPER(TRIM(ESITI_QUESTIONARI!AE708)),"")</f>
        <v/>
      </c>
      <c r="G708" t="str">
        <f>IFERROR(UPPER(TRIM(ESITI_QUESTIONARI!AI708)),"")</f>
        <v/>
      </c>
      <c r="H708" s="8" t="str">
        <f>IF(C708="","",IF(ISERROR(AVERAGE(ESITI_QUESTIONARI!N708:T708,ESITI_QUESTIONARI!V708:X708,ESITI_QUESTIONARI!Z708:AD708,ESITI_QUESTIONARI!AF708:AH708,ESITI_QUESTIONARI!AJ708:AL708,ESITI_QUESTIONARI!AN708,ESITI_QUESTIONARI!AQ708)),"NON RISPONDE",AVERAGE(ESITI_QUESTIONARI!N708:T708,ESITI_QUESTIONARI!V708:X708,ESITI_QUESTIONARI!Z708:AD708,ESITI_QUESTIONARI!AF708:AH708,ESITI_QUESTIONARI!AJ708:AL708,ESITI_QUESTIONARI!AN708,ESITI_QUESTIONARI!AQ708)))</f>
        <v/>
      </c>
    </row>
    <row r="709" spans="1:8" x14ac:dyDescent="0.3">
      <c r="A709" t="str">
        <f>IF(ESITI_QUESTIONARI!A709="","",TRIM(ESITI_QUESTIONARI!A709))</f>
        <v/>
      </c>
      <c r="B709" t="str">
        <f t="shared" si="12"/>
        <v/>
      </c>
      <c r="C709" t="str">
        <f>IF(ESITI_QUESTIONARI!C709="","",TRIM(ESITI_QUESTIONARI!C709))</f>
        <v/>
      </c>
      <c r="D709" t="str">
        <f>IFERROR(UPPER(TRIM(ESITI_QUESTIONARI!U709)),"")</f>
        <v/>
      </c>
      <c r="E709" t="str">
        <f>IFERROR(UPPER(TRIM(ESITI_QUESTIONARI!Y709)),"")</f>
        <v/>
      </c>
      <c r="F709" t="str">
        <f>IFERROR(UPPER(TRIM(ESITI_QUESTIONARI!AE709)),"")</f>
        <v/>
      </c>
      <c r="G709" t="str">
        <f>IFERROR(UPPER(TRIM(ESITI_QUESTIONARI!AI709)),"")</f>
        <v/>
      </c>
      <c r="H709" s="8" t="str">
        <f>IF(C709="","",IF(ISERROR(AVERAGE(ESITI_QUESTIONARI!N709:T709,ESITI_QUESTIONARI!V709:X709,ESITI_QUESTIONARI!Z709:AD709,ESITI_QUESTIONARI!AF709:AH709,ESITI_QUESTIONARI!AJ709:AL709,ESITI_QUESTIONARI!AN709,ESITI_QUESTIONARI!AQ709)),"NON RISPONDE",AVERAGE(ESITI_QUESTIONARI!N709:T709,ESITI_QUESTIONARI!V709:X709,ESITI_QUESTIONARI!Z709:AD709,ESITI_QUESTIONARI!AF709:AH709,ESITI_QUESTIONARI!AJ709:AL709,ESITI_QUESTIONARI!AN709,ESITI_QUESTIONARI!AQ709)))</f>
        <v/>
      </c>
    </row>
    <row r="710" spans="1:8" x14ac:dyDescent="0.3">
      <c r="A710" t="str">
        <f>IF(ESITI_QUESTIONARI!A710="","",TRIM(ESITI_QUESTIONARI!A710))</f>
        <v/>
      </c>
      <c r="B710" t="str">
        <f t="shared" si="12"/>
        <v/>
      </c>
      <c r="C710" t="str">
        <f>IF(ESITI_QUESTIONARI!C710="","",TRIM(ESITI_QUESTIONARI!C710))</f>
        <v/>
      </c>
      <c r="D710" t="str">
        <f>IFERROR(UPPER(TRIM(ESITI_QUESTIONARI!U710)),"")</f>
        <v/>
      </c>
      <c r="E710" t="str">
        <f>IFERROR(UPPER(TRIM(ESITI_QUESTIONARI!Y710)),"")</f>
        <v/>
      </c>
      <c r="F710" t="str">
        <f>IFERROR(UPPER(TRIM(ESITI_QUESTIONARI!AE710)),"")</f>
        <v/>
      </c>
      <c r="G710" t="str">
        <f>IFERROR(UPPER(TRIM(ESITI_QUESTIONARI!AI710)),"")</f>
        <v/>
      </c>
      <c r="H710" s="8" t="str">
        <f>IF(C710="","",IF(ISERROR(AVERAGE(ESITI_QUESTIONARI!N710:T710,ESITI_QUESTIONARI!V710:X710,ESITI_QUESTIONARI!Z710:AD710,ESITI_QUESTIONARI!AF710:AH710,ESITI_QUESTIONARI!AJ710:AL710,ESITI_QUESTIONARI!AN710,ESITI_QUESTIONARI!AQ710)),"NON RISPONDE",AVERAGE(ESITI_QUESTIONARI!N710:T710,ESITI_QUESTIONARI!V710:X710,ESITI_QUESTIONARI!Z710:AD710,ESITI_QUESTIONARI!AF710:AH710,ESITI_QUESTIONARI!AJ710:AL710,ESITI_QUESTIONARI!AN710,ESITI_QUESTIONARI!AQ710)))</f>
        <v/>
      </c>
    </row>
    <row r="711" spans="1:8" x14ac:dyDescent="0.3">
      <c r="A711" t="str">
        <f>IF(ESITI_QUESTIONARI!A711="","",TRIM(ESITI_QUESTIONARI!A711))</f>
        <v/>
      </c>
      <c r="B711" t="str">
        <f t="shared" si="12"/>
        <v/>
      </c>
      <c r="C711" t="str">
        <f>IF(ESITI_QUESTIONARI!C711="","",TRIM(ESITI_QUESTIONARI!C711))</f>
        <v/>
      </c>
      <c r="D711" t="str">
        <f>IFERROR(UPPER(TRIM(ESITI_QUESTIONARI!U711)),"")</f>
        <v/>
      </c>
      <c r="E711" t="str">
        <f>IFERROR(UPPER(TRIM(ESITI_QUESTIONARI!Y711)),"")</f>
        <v/>
      </c>
      <c r="F711" t="str">
        <f>IFERROR(UPPER(TRIM(ESITI_QUESTIONARI!AE711)),"")</f>
        <v/>
      </c>
      <c r="G711" t="str">
        <f>IFERROR(UPPER(TRIM(ESITI_QUESTIONARI!AI711)),"")</f>
        <v/>
      </c>
      <c r="H711" s="8" t="str">
        <f>IF(C711="","",IF(ISERROR(AVERAGE(ESITI_QUESTIONARI!N711:T711,ESITI_QUESTIONARI!V711:X711,ESITI_QUESTIONARI!Z711:AD711,ESITI_QUESTIONARI!AF711:AH711,ESITI_QUESTIONARI!AJ711:AL711,ESITI_QUESTIONARI!AN711,ESITI_QUESTIONARI!AQ711)),"NON RISPONDE",AVERAGE(ESITI_QUESTIONARI!N711:T711,ESITI_QUESTIONARI!V711:X711,ESITI_QUESTIONARI!Z711:AD711,ESITI_QUESTIONARI!AF711:AH711,ESITI_QUESTIONARI!AJ711:AL711,ESITI_QUESTIONARI!AN711,ESITI_QUESTIONARI!AQ711)))</f>
        <v/>
      </c>
    </row>
    <row r="712" spans="1:8" x14ac:dyDescent="0.3">
      <c r="A712" t="str">
        <f>IF(ESITI_QUESTIONARI!A712="","",TRIM(ESITI_QUESTIONARI!A712))</f>
        <v/>
      </c>
      <c r="B712" t="str">
        <f t="shared" si="12"/>
        <v/>
      </c>
      <c r="C712" t="str">
        <f>IF(ESITI_QUESTIONARI!C712="","",TRIM(ESITI_QUESTIONARI!C712))</f>
        <v/>
      </c>
      <c r="D712" t="str">
        <f>IFERROR(UPPER(TRIM(ESITI_QUESTIONARI!U712)),"")</f>
        <v/>
      </c>
      <c r="E712" t="str">
        <f>IFERROR(UPPER(TRIM(ESITI_QUESTIONARI!Y712)),"")</f>
        <v/>
      </c>
      <c r="F712" t="str">
        <f>IFERROR(UPPER(TRIM(ESITI_QUESTIONARI!AE712)),"")</f>
        <v/>
      </c>
      <c r="G712" t="str">
        <f>IFERROR(UPPER(TRIM(ESITI_QUESTIONARI!AI712)),"")</f>
        <v/>
      </c>
      <c r="H712" s="8" t="str">
        <f>IF(C712="","",IF(ISERROR(AVERAGE(ESITI_QUESTIONARI!N712:T712,ESITI_QUESTIONARI!V712:X712,ESITI_QUESTIONARI!Z712:AD712,ESITI_QUESTIONARI!AF712:AH712,ESITI_QUESTIONARI!AJ712:AL712,ESITI_QUESTIONARI!AN712,ESITI_QUESTIONARI!AQ712)),"NON RISPONDE",AVERAGE(ESITI_QUESTIONARI!N712:T712,ESITI_QUESTIONARI!V712:X712,ESITI_QUESTIONARI!Z712:AD712,ESITI_QUESTIONARI!AF712:AH712,ESITI_QUESTIONARI!AJ712:AL712,ESITI_QUESTIONARI!AN712,ESITI_QUESTIONARI!AQ712)))</f>
        <v/>
      </c>
    </row>
    <row r="713" spans="1:8" x14ac:dyDescent="0.3">
      <c r="A713" t="str">
        <f>IF(ESITI_QUESTIONARI!A713="","",TRIM(ESITI_QUESTIONARI!A713))</f>
        <v/>
      </c>
      <c r="B713" t="str">
        <f t="shared" si="12"/>
        <v/>
      </c>
      <c r="C713" t="str">
        <f>IF(ESITI_QUESTIONARI!C713="","",TRIM(ESITI_QUESTIONARI!C713))</f>
        <v/>
      </c>
      <c r="D713" t="str">
        <f>IFERROR(UPPER(TRIM(ESITI_QUESTIONARI!U713)),"")</f>
        <v/>
      </c>
      <c r="E713" t="str">
        <f>IFERROR(UPPER(TRIM(ESITI_QUESTIONARI!Y713)),"")</f>
        <v/>
      </c>
      <c r="F713" t="str">
        <f>IFERROR(UPPER(TRIM(ESITI_QUESTIONARI!AE713)),"")</f>
        <v/>
      </c>
      <c r="G713" t="str">
        <f>IFERROR(UPPER(TRIM(ESITI_QUESTIONARI!AI713)),"")</f>
        <v/>
      </c>
      <c r="H713" s="8" t="str">
        <f>IF(C713="","",IF(ISERROR(AVERAGE(ESITI_QUESTIONARI!N713:T713,ESITI_QUESTIONARI!V713:X713,ESITI_QUESTIONARI!Z713:AD713,ESITI_QUESTIONARI!AF713:AH713,ESITI_QUESTIONARI!AJ713:AL713,ESITI_QUESTIONARI!AN713,ESITI_QUESTIONARI!AQ713)),"NON RISPONDE",AVERAGE(ESITI_QUESTIONARI!N713:T713,ESITI_QUESTIONARI!V713:X713,ESITI_QUESTIONARI!Z713:AD713,ESITI_QUESTIONARI!AF713:AH713,ESITI_QUESTIONARI!AJ713:AL713,ESITI_QUESTIONARI!AN713,ESITI_QUESTIONARI!AQ713)))</f>
        <v/>
      </c>
    </row>
    <row r="714" spans="1:8" x14ac:dyDescent="0.3">
      <c r="A714" t="str">
        <f>IF(ESITI_QUESTIONARI!A714="","",TRIM(ESITI_QUESTIONARI!A714))</f>
        <v/>
      </c>
      <c r="B714" t="str">
        <f t="shared" si="12"/>
        <v/>
      </c>
      <c r="C714" t="str">
        <f>IF(ESITI_QUESTIONARI!C714="","",TRIM(ESITI_QUESTIONARI!C714))</f>
        <v/>
      </c>
      <c r="D714" t="str">
        <f>IFERROR(UPPER(TRIM(ESITI_QUESTIONARI!U714)),"")</f>
        <v/>
      </c>
      <c r="E714" t="str">
        <f>IFERROR(UPPER(TRIM(ESITI_QUESTIONARI!Y714)),"")</f>
        <v/>
      </c>
      <c r="F714" t="str">
        <f>IFERROR(UPPER(TRIM(ESITI_QUESTIONARI!AE714)),"")</f>
        <v/>
      </c>
      <c r="G714" t="str">
        <f>IFERROR(UPPER(TRIM(ESITI_QUESTIONARI!AI714)),"")</f>
        <v/>
      </c>
      <c r="H714" s="8" t="str">
        <f>IF(C714="","",IF(ISERROR(AVERAGE(ESITI_QUESTIONARI!N714:T714,ESITI_QUESTIONARI!V714:X714,ESITI_QUESTIONARI!Z714:AD714,ESITI_QUESTIONARI!AF714:AH714,ESITI_QUESTIONARI!AJ714:AL714,ESITI_QUESTIONARI!AN714,ESITI_QUESTIONARI!AQ714)),"NON RISPONDE",AVERAGE(ESITI_QUESTIONARI!N714:T714,ESITI_QUESTIONARI!V714:X714,ESITI_QUESTIONARI!Z714:AD714,ESITI_QUESTIONARI!AF714:AH714,ESITI_QUESTIONARI!AJ714:AL714,ESITI_QUESTIONARI!AN714,ESITI_QUESTIONARI!AQ714)))</f>
        <v/>
      </c>
    </row>
    <row r="715" spans="1:8" x14ac:dyDescent="0.3">
      <c r="A715" t="str">
        <f>IF(ESITI_QUESTIONARI!A715="","",TRIM(ESITI_QUESTIONARI!A715))</f>
        <v/>
      </c>
      <c r="B715" t="str">
        <f t="shared" si="12"/>
        <v/>
      </c>
      <c r="C715" t="str">
        <f>IF(ESITI_QUESTIONARI!C715="","",TRIM(ESITI_QUESTIONARI!C715))</f>
        <v/>
      </c>
      <c r="D715" t="str">
        <f>IFERROR(UPPER(TRIM(ESITI_QUESTIONARI!U715)),"")</f>
        <v/>
      </c>
      <c r="E715" t="str">
        <f>IFERROR(UPPER(TRIM(ESITI_QUESTIONARI!Y715)),"")</f>
        <v/>
      </c>
      <c r="F715" t="str">
        <f>IFERROR(UPPER(TRIM(ESITI_QUESTIONARI!AE715)),"")</f>
        <v/>
      </c>
      <c r="G715" t="str">
        <f>IFERROR(UPPER(TRIM(ESITI_QUESTIONARI!AI715)),"")</f>
        <v/>
      </c>
      <c r="H715" s="8" t="str">
        <f>IF(C715="","",IF(ISERROR(AVERAGE(ESITI_QUESTIONARI!N715:T715,ESITI_QUESTIONARI!V715:X715,ESITI_QUESTIONARI!Z715:AD715,ESITI_QUESTIONARI!AF715:AH715,ESITI_QUESTIONARI!AJ715:AL715,ESITI_QUESTIONARI!AN715,ESITI_QUESTIONARI!AQ715)),"NON RISPONDE",AVERAGE(ESITI_QUESTIONARI!N715:T715,ESITI_QUESTIONARI!V715:X715,ESITI_QUESTIONARI!Z715:AD715,ESITI_QUESTIONARI!AF715:AH715,ESITI_QUESTIONARI!AJ715:AL715,ESITI_QUESTIONARI!AN715,ESITI_QUESTIONARI!AQ715)))</f>
        <v/>
      </c>
    </row>
    <row r="716" spans="1:8" x14ac:dyDescent="0.3">
      <c r="A716" t="str">
        <f>IF(ESITI_QUESTIONARI!A716="","",TRIM(ESITI_QUESTIONARI!A716))</f>
        <v/>
      </c>
      <c r="B716" t="str">
        <f t="shared" si="12"/>
        <v/>
      </c>
      <c r="C716" t="str">
        <f>IF(ESITI_QUESTIONARI!C716="","",TRIM(ESITI_QUESTIONARI!C716))</f>
        <v/>
      </c>
      <c r="D716" t="str">
        <f>IFERROR(UPPER(TRIM(ESITI_QUESTIONARI!U716)),"")</f>
        <v/>
      </c>
      <c r="E716" t="str">
        <f>IFERROR(UPPER(TRIM(ESITI_QUESTIONARI!Y716)),"")</f>
        <v/>
      </c>
      <c r="F716" t="str">
        <f>IFERROR(UPPER(TRIM(ESITI_QUESTIONARI!AE716)),"")</f>
        <v/>
      </c>
      <c r="G716" t="str">
        <f>IFERROR(UPPER(TRIM(ESITI_QUESTIONARI!AI716)),"")</f>
        <v/>
      </c>
      <c r="H716" s="8" t="str">
        <f>IF(C716="","",IF(ISERROR(AVERAGE(ESITI_QUESTIONARI!N716:T716,ESITI_QUESTIONARI!V716:X716,ESITI_QUESTIONARI!Z716:AD716,ESITI_QUESTIONARI!AF716:AH716,ESITI_QUESTIONARI!AJ716:AL716,ESITI_QUESTIONARI!AN716,ESITI_QUESTIONARI!AQ716)),"NON RISPONDE",AVERAGE(ESITI_QUESTIONARI!N716:T716,ESITI_QUESTIONARI!V716:X716,ESITI_QUESTIONARI!Z716:AD716,ESITI_QUESTIONARI!AF716:AH716,ESITI_QUESTIONARI!AJ716:AL716,ESITI_QUESTIONARI!AN716,ESITI_QUESTIONARI!AQ716)))</f>
        <v/>
      </c>
    </row>
    <row r="717" spans="1:8" x14ac:dyDescent="0.3">
      <c r="A717" t="str">
        <f>IF(ESITI_QUESTIONARI!A717="","",TRIM(ESITI_QUESTIONARI!A717))</f>
        <v/>
      </c>
      <c r="B717" t="str">
        <f t="shared" si="12"/>
        <v/>
      </c>
      <c r="C717" t="str">
        <f>IF(ESITI_QUESTIONARI!C717="","",TRIM(ESITI_QUESTIONARI!C717))</f>
        <v/>
      </c>
      <c r="D717" t="str">
        <f>IFERROR(UPPER(TRIM(ESITI_QUESTIONARI!U717)),"")</f>
        <v/>
      </c>
      <c r="E717" t="str">
        <f>IFERROR(UPPER(TRIM(ESITI_QUESTIONARI!Y717)),"")</f>
        <v/>
      </c>
      <c r="F717" t="str">
        <f>IFERROR(UPPER(TRIM(ESITI_QUESTIONARI!AE717)),"")</f>
        <v/>
      </c>
      <c r="G717" t="str">
        <f>IFERROR(UPPER(TRIM(ESITI_QUESTIONARI!AI717)),"")</f>
        <v/>
      </c>
      <c r="H717" s="8" t="str">
        <f>IF(C717="","",IF(ISERROR(AVERAGE(ESITI_QUESTIONARI!N717:T717,ESITI_QUESTIONARI!V717:X717,ESITI_QUESTIONARI!Z717:AD717,ESITI_QUESTIONARI!AF717:AH717,ESITI_QUESTIONARI!AJ717:AL717,ESITI_QUESTIONARI!AN717,ESITI_QUESTIONARI!AQ717)),"NON RISPONDE",AVERAGE(ESITI_QUESTIONARI!N717:T717,ESITI_QUESTIONARI!V717:X717,ESITI_QUESTIONARI!Z717:AD717,ESITI_QUESTIONARI!AF717:AH717,ESITI_QUESTIONARI!AJ717:AL717,ESITI_QUESTIONARI!AN717,ESITI_QUESTIONARI!AQ717)))</f>
        <v/>
      </c>
    </row>
    <row r="718" spans="1:8" x14ac:dyDescent="0.3">
      <c r="A718" t="str">
        <f>IF(ESITI_QUESTIONARI!A718="","",TRIM(ESITI_QUESTIONARI!A718))</f>
        <v/>
      </c>
      <c r="B718" t="str">
        <f t="shared" si="12"/>
        <v/>
      </c>
      <c r="C718" t="str">
        <f>IF(ESITI_QUESTIONARI!C718="","",TRIM(ESITI_QUESTIONARI!C718))</f>
        <v/>
      </c>
      <c r="D718" t="str">
        <f>IFERROR(UPPER(TRIM(ESITI_QUESTIONARI!U718)),"")</f>
        <v/>
      </c>
      <c r="E718" t="str">
        <f>IFERROR(UPPER(TRIM(ESITI_QUESTIONARI!Y718)),"")</f>
        <v/>
      </c>
      <c r="F718" t="str">
        <f>IFERROR(UPPER(TRIM(ESITI_QUESTIONARI!AE718)),"")</f>
        <v/>
      </c>
      <c r="G718" t="str">
        <f>IFERROR(UPPER(TRIM(ESITI_QUESTIONARI!AI718)),"")</f>
        <v/>
      </c>
      <c r="H718" s="8" t="str">
        <f>IF(C718="","",IF(ISERROR(AVERAGE(ESITI_QUESTIONARI!N718:T718,ESITI_QUESTIONARI!V718:X718,ESITI_QUESTIONARI!Z718:AD718,ESITI_QUESTIONARI!AF718:AH718,ESITI_QUESTIONARI!AJ718:AL718,ESITI_QUESTIONARI!AN718,ESITI_QUESTIONARI!AQ718)),"NON RISPONDE",AVERAGE(ESITI_QUESTIONARI!N718:T718,ESITI_QUESTIONARI!V718:X718,ESITI_QUESTIONARI!Z718:AD718,ESITI_QUESTIONARI!AF718:AH718,ESITI_QUESTIONARI!AJ718:AL718,ESITI_QUESTIONARI!AN718,ESITI_QUESTIONARI!AQ718)))</f>
        <v/>
      </c>
    </row>
    <row r="719" spans="1:8" x14ac:dyDescent="0.3">
      <c r="A719" t="str">
        <f>IF(ESITI_QUESTIONARI!A719="","",TRIM(ESITI_QUESTIONARI!A719))</f>
        <v/>
      </c>
      <c r="B719" t="str">
        <f t="shared" si="12"/>
        <v/>
      </c>
      <c r="C719" t="str">
        <f>IF(ESITI_QUESTIONARI!C719="","",TRIM(ESITI_QUESTIONARI!C719))</f>
        <v/>
      </c>
      <c r="D719" t="str">
        <f>IFERROR(UPPER(TRIM(ESITI_QUESTIONARI!U719)),"")</f>
        <v/>
      </c>
      <c r="E719" t="str">
        <f>IFERROR(UPPER(TRIM(ESITI_QUESTIONARI!Y719)),"")</f>
        <v/>
      </c>
      <c r="F719" t="str">
        <f>IFERROR(UPPER(TRIM(ESITI_QUESTIONARI!AE719)),"")</f>
        <v/>
      </c>
      <c r="G719" t="str">
        <f>IFERROR(UPPER(TRIM(ESITI_QUESTIONARI!AI719)),"")</f>
        <v/>
      </c>
      <c r="H719" s="8" t="str">
        <f>IF(C719="","",IF(ISERROR(AVERAGE(ESITI_QUESTIONARI!N719:T719,ESITI_QUESTIONARI!V719:X719,ESITI_QUESTIONARI!Z719:AD719,ESITI_QUESTIONARI!AF719:AH719,ESITI_QUESTIONARI!AJ719:AL719,ESITI_QUESTIONARI!AN719,ESITI_QUESTIONARI!AQ719)),"NON RISPONDE",AVERAGE(ESITI_QUESTIONARI!N719:T719,ESITI_QUESTIONARI!V719:X719,ESITI_QUESTIONARI!Z719:AD719,ESITI_QUESTIONARI!AF719:AH719,ESITI_QUESTIONARI!AJ719:AL719,ESITI_QUESTIONARI!AN719,ESITI_QUESTIONARI!AQ719)))</f>
        <v/>
      </c>
    </row>
    <row r="720" spans="1:8" x14ac:dyDescent="0.3">
      <c r="A720" t="str">
        <f>IF(ESITI_QUESTIONARI!A720="","",TRIM(ESITI_QUESTIONARI!A720))</f>
        <v/>
      </c>
      <c r="B720" t="str">
        <f t="shared" si="12"/>
        <v/>
      </c>
      <c r="C720" t="str">
        <f>IF(ESITI_QUESTIONARI!C720="","",TRIM(ESITI_QUESTIONARI!C720))</f>
        <v/>
      </c>
      <c r="D720" t="str">
        <f>IFERROR(UPPER(TRIM(ESITI_QUESTIONARI!U720)),"")</f>
        <v/>
      </c>
      <c r="E720" t="str">
        <f>IFERROR(UPPER(TRIM(ESITI_QUESTIONARI!Y720)),"")</f>
        <v/>
      </c>
      <c r="F720" t="str">
        <f>IFERROR(UPPER(TRIM(ESITI_QUESTIONARI!AE720)),"")</f>
        <v/>
      </c>
      <c r="G720" t="str">
        <f>IFERROR(UPPER(TRIM(ESITI_QUESTIONARI!AI720)),"")</f>
        <v/>
      </c>
      <c r="H720" s="8" t="str">
        <f>IF(C720="","",IF(ISERROR(AVERAGE(ESITI_QUESTIONARI!N720:T720,ESITI_QUESTIONARI!V720:X720,ESITI_QUESTIONARI!Z720:AD720,ESITI_QUESTIONARI!AF720:AH720,ESITI_QUESTIONARI!AJ720:AL720,ESITI_QUESTIONARI!AN720,ESITI_QUESTIONARI!AQ720)),"NON RISPONDE",AVERAGE(ESITI_QUESTIONARI!N720:T720,ESITI_QUESTIONARI!V720:X720,ESITI_QUESTIONARI!Z720:AD720,ESITI_QUESTIONARI!AF720:AH720,ESITI_QUESTIONARI!AJ720:AL720,ESITI_QUESTIONARI!AN720,ESITI_QUESTIONARI!AQ720)))</f>
        <v/>
      </c>
    </row>
    <row r="721" spans="1:8" x14ac:dyDescent="0.3">
      <c r="A721" t="str">
        <f>IF(ESITI_QUESTIONARI!A721="","",TRIM(ESITI_QUESTIONARI!A721))</f>
        <v/>
      </c>
      <c r="B721" t="str">
        <f t="shared" si="12"/>
        <v/>
      </c>
      <c r="C721" t="str">
        <f>IF(ESITI_QUESTIONARI!C721="","",TRIM(ESITI_QUESTIONARI!C721))</f>
        <v/>
      </c>
      <c r="D721" t="str">
        <f>IFERROR(UPPER(TRIM(ESITI_QUESTIONARI!U721)),"")</f>
        <v/>
      </c>
      <c r="E721" t="str">
        <f>IFERROR(UPPER(TRIM(ESITI_QUESTIONARI!Y721)),"")</f>
        <v/>
      </c>
      <c r="F721" t="str">
        <f>IFERROR(UPPER(TRIM(ESITI_QUESTIONARI!AE721)),"")</f>
        <v/>
      </c>
      <c r="G721" t="str">
        <f>IFERROR(UPPER(TRIM(ESITI_QUESTIONARI!AI721)),"")</f>
        <v/>
      </c>
      <c r="H721" s="8" t="str">
        <f>IF(C721="","",IF(ISERROR(AVERAGE(ESITI_QUESTIONARI!N721:T721,ESITI_QUESTIONARI!V721:X721,ESITI_QUESTIONARI!Z721:AD721,ESITI_QUESTIONARI!AF721:AH721,ESITI_QUESTIONARI!AJ721:AL721,ESITI_QUESTIONARI!AN721,ESITI_QUESTIONARI!AQ721)),"NON RISPONDE",AVERAGE(ESITI_QUESTIONARI!N721:T721,ESITI_QUESTIONARI!V721:X721,ESITI_QUESTIONARI!Z721:AD721,ESITI_QUESTIONARI!AF721:AH721,ESITI_QUESTIONARI!AJ721:AL721,ESITI_QUESTIONARI!AN721,ESITI_QUESTIONARI!AQ721)))</f>
        <v/>
      </c>
    </row>
    <row r="722" spans="1:8" x14ac:dyDescent="0.3">
      <c r="A722" t="str">
        <f>IF(ESITI_QUESTIONARI!A722="","",TRIM(ESITI_QUESTIONARI!A722))</f>
        <v/>
      </c>
      <c r="B722" t="str">
        <f t="shared" si="12"/>
        <v/>
      </c>
      <c r="C722" t="str">
        <f>IF(ESITI_QUESTIONARI!C722="","",TRIM(ESITI_QUESTIONARI!C722))</f>
        <v/>
      </c>
      <c r="D722" t="str">
        <f>IFERROR(UPPER(TRIM(ESITI_QUESTIONARI!U722)),"")</f>
        <v/>
      </c>
      <c r="E722" t="str">
        <f>IFERROR(UPPER(TRIM(ESITI_QUESTIONARI!Y722)),"")</f>
        <v/>
      </c>
      <c r="F722" t="str">
        <f>IFERROR(UPPER(TRIM(ESITI_QUESTIONARI!AE722)),"")</f>
        <v/>
      </c>
      <c r="G722" t="str">
        <f>IFERROR(UPPER(TRIM(ESITI_QUESTIONARI!AI722)),"")</f>
        <v/>
      </c>
      <c r="H722" s="8" t="str">
        <f>IF(C722="","",IF(ISERROR(AVERAGE(ESITI_QUESTIONARI!N722:T722,ESITI_QUESTIONARI!V722:X722,ESITI_QUESTIONARI!Z722:AD722,ESITI_QUESTIONARI!AF722:AH722,ESITI_QUESTIONARI!AJ722:AL722,ESITI_QUESTIONARI!AN722,ESITI_QUESTIONARI!AQ722)),"NON RISPONDE",AVERAGE(ESITI_QUESTIONARI!N722:T722,ESITI_QUESTIONARI!V722:X722,ESITI_QUESTIONARI!Z722:AD722,ESITI_QUESTIONARI!AF722:AH722,ESITI_QUESTIONARI!AJ722:AL722,ESITI_QUESTIONARI!AN722,ESITI_QUESTIONARI!AQ722)))</f>
        <v/>
      </c>
    </row>
    <row r="723" spans="1:8" x14ac:dyDescent="0.3">
      <c r="A723" t="str">
        <f>IF(ESITI_QUESTIONARI!A723="","",TRIM(ESITI_QUESTIONARI!A723))</f>
        <v/>
      </c>
      <c r="B723" t="str">
        <f t="shared" si="12"/>
        <v/>
      </c>
      <c r="C723" t="str">
        <f>IF(ESITI_QUESTIONARI!C723="","",TRIM(ESITI_QUESTIONARI!C723))</f>
        <v/>
      </c>
      <c r="D723" t="str">
        <f>IFERROR(UPPER(TRIM(ESITI_QUESTIONARI!U723)),"")</f>
        <v/>
      </c>
      <c r="E723" t="str">
        <f>IFERROR(UPPER(TRIM(ESITI_QUESTIONARI!Y723)),"")</f>
        <v/>
      </c>
      <c r="F723" t="str">
        <f>IFERROR(UPPER(TRIM(ESITI_QUESTIONARI!AE723)),"")</f>
        <v/>
      </c>
      <c r="G723" t="str">
        <f>IFERROR(UPPER(TRIM(ESITI_QUESTIONARI!AI723)),"")</f>
        <v/>
      </c>
      <c r="H723" s="8" t="str">
        <f>IF(C723="","",IF(ISERROR(AVERAGE(ESITI_QUESTIONARI!N723:T723,ESITI_QUESTIONARI!V723:X723,ESITI_QUESTIONARI!Z723:AD723,ESITI_QUESTIONARI!AF723:AH723,ESITI_QUESTIONARI!AJ723:AL723,ESITI_QUESTIONARI!AN723,ESITI_QUESTIONARI!AQ723)),"NON RISPONDE",AVERAGE(ESITI_QUESTIONARI!N723:T723,ESITI_QUESTIONARI!V723:X723,ESITI_QUESTIONARI!Z723:AD723,ESITI_QUESTIONARI!AF723:AH723,ESITI_QUESTIONARI!AJ723:AL723,ESITI_QUESTIONARI!AN723,ESITI_QUESTIONARI!AQ723)))</f>
        <v/>
      </c>
    </row>
    <row r="724" spans="1:8" x14ac:dyDescent="0.3">
      <c r="A724" t="str">
        <f>IF(ESITI_QUESTIONARI!A724="","",TRIM(ESITI_QUESTIONARI!A724))</f>
        <v/>
      </c>
      <c r="B724" t="str">
        <f t="shared" si="12"/>
        <v/>
      </c>
      <c r="C724" t="str">
        <f>IF(ESITI_QUESTIONARI!C724="","",TRIM(ESITI_QUESTIONARI!C724))</f>
        <v/>
      </c>
      <c r="D724" t="str">
        <f>IFERROR(UPPER(TRIM(ESITI_QUESTIONARI!U724)),"")</f>
        <v/>
      </c>
      <c r="E724" t="str">
        <f>IFERROR(UPPER(TRIM(ESITI_QUESTIONARI!Y724)),"")</f>
        <v/>
      </c>
      <c r="F724" t="str">
        <f>IFERROR(UPPER(TRIM(ESITI_QUESTIONARI!AE724)),"")</f>
        <v/>
      </c>
      <c r="G724" t="str">
        <f>IFERROR(UPPER(TRIM(ESITI_QUESTIONARI!AI724)),"")</f>
        <v/>
      </c>
      <c r="H724" s="8" t="str">
        <f>IF(C724="","",IF(ISERROR(AVERAGE(ESITI_QUESTIONARI!N724:T724,ESITI_QUESTIONARI!V724:X724,ESITI_QUESTIONARI!Z724:AD724,ESITI_QUESTIONARI!AF724:AH724,ESITI_QUESTIONARI!AJ724:AL724,ESITI_QUESTIONARI!AN724,ESITI_QUESTIONARI!AQ724)),"NON RISPONDE",AVERAGE(ESITI_QUESTIONARI!N724:T724,ESITI_QUESTIONARI!V724:X724,ESITI_QUESTIONARI!Z724:AD724,ESITI_QUESTIONARI!AF724:AH724,ESITI_QUESTIONARI!AJ724:AL724,ESITI_QUESTIONARI!AN724,ESITI_QUESTIONARI!AQ724)))</f>
        <v/>
      </c>
    </row>
    <row r="725" spans="1:8" x14ac:dyDescent="0.3">
      <c r="A725" t="str">
        <f>IF(ESITI_QUESTIONARI!A725="","",TRIM(ESITI_QUESTIONARI!A725))</f>
        <v/>
      </c>
      <c r="B725" t="str">
        <f t="shared" si="12"/>
        <v/>
      </c>
      <c r="C725" t="str">
        <f>IF(ESITI_QUESTIONARI!C725="","",TRIM(ESITI_QUESTIONARI!C725))</f>
        <v/>
      </c>
      <c r="D725" t="str">
        <f>IFERROR(UPPER(TRIM(ESITI_QUESTIONARI!U725)),"")</f>
        <v/>
      </c>
      <c r="E725" t="str">
        <f>IFERROR(UPPER(TRIM(ESITI_QUESTIONARI!Y725)),"")</f>
        <v/>
      </c>
      <c r="F725" t="str">
        <f>IFERROR(UPPER(TRIM(ESITI_QUESTIONARI!AE725)),"")</f>
        <v/>
      </c>
      <c r="G725" t="str">
        <f>IFERROR(UPPER(TRIM(ESITI_QUESTIONARI!AI725)),"")</f>
        <v/>
      </c>
      <c r="H725" s="8" t="str">
        <f>IF(C725="","",IF(ISERROR(AVERAGE(ESITI_QUESTIONARI!N725:T725,ESITI_QUESTIONARI!V725:X725,ESITI_QUESTIONARI!Z725:AD725,ESITI_QUESTIONARI!AF725:AH725,ESITI_QUESTIONARI!AJ725:AL725,ESITI_QUESTIONARI!AN725,ESITI_QUESTIONARI!AQ725)),"NON RISPONDE",AVERAGE(ESITI_QUESTIONARI!N725:T725,ESITI_QUESTIONARI!V725:X725,ESITI_QUESTIONARI!Z725:AD725,ESITI_QUESTIONARI!AF725:AH725,ESITI_QUESTIONARI!AJ725:AL725,ESITI_QUESTIONARI!AN725,ESITI_QUESTIONARI!AQ725)))</f>
        <v/>
      </c>
    </row>
    <row r="726" spans="1:8" x14ac:dyDescent="0.3">
      <c r="A726" t="str">
        <f>IF(ESITI_QUESTIONARI!A726="","",TRIM(ESITI_QUESTIONARI!A726))</f>
        <v/>
      </c>
      <c r="B726" t="str">
        <f t="shared" si="12"/>
        <v/>
      </c>
      <c r="C726" t="str">
        <f>IF(ESITI_QUESTIONARI!C726="","",TRIM(ESITI_QUESTIONARI!C726))</f>
        <v/>
      </c>
      <c r="D726" t="str">
        <f>IFERROR(UPPER(TRIM(ESITI_QUESTIONARI!U726)),"")</f>
        <v/>
      </c>
      <c r="E726" t="str">
        <f>IFERROR(UPPER(TRIM(ESITI_QUESTIONARI!Y726)),"")</f>
        <v/>
      </c>
      <c r="F726" t="str">
        <f>IFERROR(UPPER(TRIM(ESITI_QUESTIONARI!AE726)),"")</f>
        <v/>
      </c>
      <c r="G726" t="str">
        <f>IFERROR(UPPER(TRIM(ESITI_QUESTIONARI!AI726)),"")</f>
        <v/>
      </c>
      <c r="H726" s="8" t="str">
        <f>IF(C726="","",IF(ISERROR(AVERAGE(ESITI_QUESTIONARI!N726:T726,ESITI_QUESTIONARI!V726:X726,ESITI_QUESTIONARI!Z726:AD726,ESITI_QUESTIONARI!AF726:AH726,ESITI_QUESTIONARI!AJ726:AL726,ESITI_QUESTIONARI!AN726,ESITI_QUESTIONARI!AQ726)),"NON RISPONDE",AVERAGE(ESITI_QUESTIONARI!N726:T726,ESITI_QUESTIONARI!V726:X726,ESITI_QUESTIONARI!Z726:AD726,ESITI_QUESTIONARI!AF726:AH726,ESITI_QUESTIONARI!AJ726:AL726,ESITI_QUESTIONARI!AN726,ESITI_QUESTIONARI!AQ726)))</f>
        <v/>
      </c>
    </row>
    <row r="727" spans="1:8" x14ac:dyDescent="0.3">
      <c r="A727" t="str">
        <f>IF(ESITI_QUESTIONARI!A727="","",TRIM(ESITI_QUESTIONARI!A727))</f>
        <v/>
      </c>
      <c r="B727" t="str">
        <f t="shared" si="12"/>
        <v/>
      </c>
      <c r="C727" t="str">
        <f>IF(ESITI_QUESTIONARI!C727="","",TRIM(ESITI_QUESTIONARI!C727))</f>
        <v/>
      </c>
      <c r="D727" t="str">
        <f>IFERROR(UPPER(TRIM(ESITI_QUESTIONARI!U727)),"")</f>
        <v/>
      </c>
      <c r="E727" t="str">
        <f>IFERROR(UPPER(TRIM(ESITI_QUESTIONARI!Y727)),"")</f>
        <v/>
      </c>
      <c r="F727" t="str">
        <f>IFERROR(UPPER(TRIM(ESITI_QUESTIONARI!AE727)),"")</f>
        <v/>
      </c>
      <c r="G727" t="str">
        <f>IFERROR(UPPER(TRIM(ESITI_QUESTIONARI!AI727)),"")</f>
        <v/>
      </c>
      <c r="H727" s="8" t="str">
        <f>IF(C727="","",IF(ISERROR(AVERAGE(ESITI_QUESTIONARI!N727:T727,ESITI_QUESTIONARI!V727:X727,ESITI_QUESTIONARI!Z727:AD727,ESITI_QUESTIONARI!AF727:AH727,ESITI_QUESTIONARI!AJ727:AL727,ESITI_QUESTIONARI!AN727,ESITI_QUESTIONARI!AQ727)),"NON RISPONDE",AVERAGE(ESITI_QUESTIONARI!N727:T727,ESITI_QUESTIONARI!V727:X727,ESITI_QUESTIONARI!Z727:AD727,ESITI_QUESTIONARI!AF727:AH727,ESITI_QUESTIONARI!AJ727:AL727,ESITI_QUESTIONARI!AN727,ESITI_QUESTIONARI!AQ727)))</f>
        <v/>
      </c>
    </row>
    <row r="728" spans="1:8" x14ac:dyDescent="0.3">
      <c r="A728" t="str">
        <f>IF(ESITI_QUESTIONARI!A728="","",TRIM(ESITI_QUESTIONARI!A728))</f>
        <v/>
      </c>
      <c r="B728" t="str">
        <f t="shared" si="12"/>
        <v/>
      </c>
      <c r="C728" t="str">
        <f>IF(ESITI_QUESTIONARI!C728="","",TRIM(ESITI_QUESTIONARI!C728))</f>
        <v/>
      </c>
      <c r="D728" t="str">
        <f>IFERROR(UPPER(TRIM(ESITI_QUESTIONARI!U728)),"")</f>
        <v/>
      </c>
      <c r="E728" t="str">
        <f>IFERROR(UPPER(TRIM(ESITI_QUESTIONARI!Y728)),"")</f>
        <v/>
      </c>
      <c r="F728" t="str">
        <f>IFERROR(UPPER(TRIM(ESITI_QUESTIONARI!AE728)),"")</f>
        <v/>
      </c>
      <c r="G728" t="str">
        <f>IFERROR(UPPER(TRIM(ESITI_QUESTIONARI!AI728)),"")</f>
        <v/>
      </c>
      <c r="H728" s="8" t="str">
        <f>IF(C728="","",IF(ISERROR(AVERAGE(ESITI_QUESTIONARI!N728:T728,ESITI_QUESTIONARI!V728:X728,ESITI_QUESTIONARI!Z728:AD728,ESITI_QUESTIONARI!AF728:AH728,ESITI_QUESTIONARI!AJ728:AL728,ESITI_QUESTIONARI!AN728,ESITI_QUESTIONARI!AQ728)),"NON RISPONDE",AVERAGE(ESITI_QUESTIONARI!N728:T728,ESITI_QUESTIONARI!V728:X728,ESITI_QUESTIONARI!Z728:AD728,ESITI_QUESTIONARI!AF728:AH728,ESITI_QUESTIONARI!AJ728:AL728,ESITI_QUESTIONARI!AN728,ESITI_QUESTIONARI!AQ728)))</f>
        <v/>
      </c>
    </row>
    <row r="729" spans="1:8" x14ac:dyDescent="0.3">
      <c r="A729" t="str">
        <f>IF(ESITI_QUESTIONARI!A729="","",TRIM(ESITI_QUESTIONARI!A729))</f>
        <v/>
      </c>
      <c r="B729" t="str">
        <f t="shared" si="12"/>
        <v/>
      </c>
      <c r="C729" t="str">
        <f>IF(ESITI_QUESTIONARI!C729="","",TRIM(ESITI_QUESTIONARI!C729))</f>
        <v/>
      </c>
      <c r="D729" t="str">
        <f>IFERROR(UPPER(TRIM(ESITI_QUESTIONARI!U729)),"")</f>
        <v/>
      </c>
      <c r="E729" t="str">
        <f>IFERROR(UPPER(TRIM(ESITI_QUESTIONARI!Y729)),"")</f>
        <v/>
      </c>
      <c r="F729" t="str">
        <f>IFERROR(UPPER(TRIM(ESITI_QUESTIONARI!AE729)),"")</f>
        <v/>
      </c>
      <c r="G729" t="str">
        <f>IFERROR(UPPER(TRIM(ESITI_QUESTIONARI!AI729)),"")</f>
        <v/>
      </c>
      <c r="H729" s="8" t="str">
        <f>IF(C729="","",IF(ISERROR(AVERAGE(ESITI_QUESTIONARI!N729:T729,ESITI_QUESTIONARI!V729:X729,ESITI_QUESTIONARI!Z729:AD729,ESITI_QUESTIONARI!AF729:AH729,ESITI_QUESTIONARI!AJ729:AL729,ESITI_QUESTIONARI!AN729,ESITI_QUESTIONARI!AQ729)),"NON RISPONDE",AVERAGE(ESITI_QUESTIONARI!N729:T729,ESITI_QUESTIONARI!V729:X729,ESITI_QUESTIONARI!Z729:AD729,ESITI_QUESTIONARI!AF729:AH729,ESITI_QUESTIONARI!AJ729:AL729,ESITI_QUESTIONARI!AN729,ESITI_QUESTIONARI!AQ729)))</f>
        <v/>
      </c>
    </row>
    <row r="730" spans="1:8" x14ac:dyDescent="0.3">
      <c r="A730" t="str">
        <f>IF(ESITI_QUESTIONARI!A730="","",TRIM(ESITI_QUESTIONARI!A730))</f>
        <v/>
      </c>
      <c r="B730" t="str">
        <f t="shared" si="12"/>
        <v/>
      </c>
      <c r="C730" t="str">
        <f>IF(ESITI_QUESTIONARI!C730="","",TRIM(ESITI_QUESTIONARI!C730))</f>
        <v/>
      </c>
      <c r="D730" t="str">
        <f>IFERROR(UPPER(TRIM(ESITI_QUESTIONARI!U730)),"")</f>
        <v/>
      </c>
      <c r="E730" t="str">
        <f>IFERROR(UPPER(TRIM(ESITI_QUESTIONARI!Y730)),"")</f>
        <v/>
      </c>
      <c r="F730" t="str">
        <f>IFERROR(UPPER(TRIM(ESITI_QUESTIONARI!AE730)),"")</f>
        <v/>
      </c>
      <c r="G730" t="str">
        <f>IFERROR(UPPER(TRIM(ESITI_QUESTIONARI!AI730)),"")</f>
        <v/>
      </c>
      <c r="H730" s="8" t="str">
        <f>IF(C730="","",IF(ISERROR(AVERAGE(ESITI_QUESTIONARI!N730:T730,ESITI_QUESTIONARI!V730:X730,ESITI_QUESTIONARI!Z730:AD730,ESITI_QUESTIONARI!AF730:AH730,ESITI_QUESTIONARI!AJ730:AL730,ESITI_QUESTIONARI!AN730,ESITI_QUESTIONARI!AQ730)),"NON RISPONDE",AVERAGE(ESITI_QUESTIONARI!N730:T730,ESITI_QUESTIONARI!V730:X730,ESITI_QUESTIONARI!Z730:AD730,ESITI_QUESTIONARI!AF730:AH730,ESITI_QUESTIONARI!AJ730:AL730,ESITI_QUESTIONARI!AN730,ESITI_QUESTIONARI!AQ730)))</f>
        <v/>
      </c>
    </row>
    <row r="731" spans="1:8" x14ac:dyDescent="0.3">
      <c r="A731" t="str">
        <f>IF(ESITI_QUESTIONARI!A731="","",TRIM(ESITI_QUESTIONARI!A731))</f>
        <v/>
      </c>
      <c r="B731" t="str">
        <f t="shared" si="12"/>
        <v/>
      </c>
      <c r="C731" t="str">
        <f>IF(ESITI_QUESTIONARI!C731="","",TRIM(ESITI_QUESTIONARI!C731))</f>
        <v/>
      </c>
      <c r="D731" t="str">
        <f>IFERROR(UPPER(TRIM(ESITI_QUESTIONARI!U731)),"")</f>
        <v/>
      </c>
      <c r="E731" t="str">
        <f>IFERROR(UPPER(TRIM(ESITI_QUESTIONARI!Y731)),"")</f>
        <v/>
      </c>
      <c r="F731" t="str">
        <f>IFERROR(UPPER(TRIM(ESITI_QUESTIONARI!AE731)),"")</f>
        <v/>
      </c>
      <c r="G731" t="str">
        <f>IFERROR(UPPER(TRIM(ESITI_QUESTIONARI!AI731)),"")</f>
        <v/>
      </c>
      <c r="H731" s="8" t="str">
        <f>IF(C731="","",IF(ISERROR(AVERAGE(ESITI_QUESTIONARI!N731:T731,ESITI_QUESTIONARI!V731:X731,ESITI_QUESTIONARI!Z731:AD731,ESITI_QUESTIONARI!AF731:AH731,ESITI_QUESTIONARI!AJ731:AL731,ESITI_QUESTIONARI!AN731,ESITI_QUESTIONARI!AQ731)),"NON RISPONDE",AVERAGE(ESITI_QUESTIONARI!N731:T731,ESITI_QUESTIONARI!V731:X731,ESITI_QUESTIONARI!Z731:AD731,ESITI_QUESTIONARI!AF731:AH731,ESITI_QUESTIONARI!AJ731:AL731,ESITI_QUESTIONARI!AN731,ESITI_QUESTIONARI!AQ731)))</f>
        <v/>
      </c>
    </row>
    <row r="732" spans="1:8" x14ac:dyDescent="0.3">
      <c r="A732" t="str">
        <f>IF(ESITI_QUESTIONARI!A732="","",TRIM(ESITI_QUESTIONARI!A732))</f>
        <v/>
      </c>
      <c r="B732" t="str">
        <f t="shared" si="12"/>
        <v/>
      </c>
      <c r="C732" t="str">
        <f>IF(ESITI_QUESTIONARI!C732="","",TRIM(ESITI_QUESTIONARI!C732))</f>
        <v/>
      </c>
      <c r="D732" t="str">
        <f>IFERROR(UPPER(TRIM(ESITI_QUESTIONARI!U732)),"")</f>
        <v/>
      </c>
      <c r="E732" t="str">
        <f>IFERROR(UPPER(TRIM(ESITI_QUESTIONARI!Y732)),"")</f>
        <v/>
      </c>
      <c r="F732" t="str">
        <f>IFERROR(UPPER(TRIM(ESITI_QUESTIONARI!AE732)),"")</f>
        <v/>
      </c>
      <c r="G732" t="str">
        <f>IFERROR(UPPER(TRIM(ESITI_QUESTIONARI!AI732)),"")</f>
        <v/>
      </c>
      <c r="H732" s="8" t="str">
        <f>IF(C732="","",IF(ISERROR(AVERAGE(ESITI_QUESTIONARI!N732:T732,ESITI_QUESTIONARI!V732:X732,ESITI_QUESTIONARI!Z732:AD732,ESITI_QUESTIONARI!AF732:AH732,ESITI_QUESTIONARI!AJ732:AL732,ESITI_QUESTIONARI!AN732,ESITI_QUESTIONARI!AQ732)),"NON RISPONDE",AVERAGE(ESITI_QUESTIONARI!N732:T732,ESITI_QUESTIONARI!V732:X732,ESITI_QUESTIONARI!Z732:AD732,ESITI_QUESTIONARI!AF732:AH732,ESITI_QUESTIONARI!AJ732:AL732,ESITI_QUESTIONARI!AN732,ESITI_QUESTIONARI!AQ732)))</f>
        <v/>
      </c>
    </row>
    <row r="733" spans="1:8" x14ac:dyDescent="0.3">
      <c r="A733" t="str">
        <f>IF(ESITI_QUESTIONARI!A733="","",TRIM(ESITI_QUESTIONARI!A733))</f>
        <v/>
      </c>
      <c r="B733" t="str">
        <f t="shared" si="12"/>
        <v/>
      </c>
      <c r="C733" t="str">
        <f>IF(ESITI_QUESTIONARI!C733="","",TRIM(ESITI_QUESTIONARI!C733))</f>
        <v/>
      </c>
      <c r="D733" t="str">
        <f>IFERROR(UPPER(TRIM(ESITI_QUESTIONARI!U733)),"")</f>
        <v/>
      </c>
      <c r="E733" t="str">
        <f>IFERROR(UPPER(TRIM(ESITI_QUESTIONARI!Y733)),"")</f>
        <v/>
      </c>
      <c r="F733" t="str">
        <f>IFERROR(UPPER(TRIM(ESITI_QUESTIONARI!AE733)),"")</f>
        <v/>
      </c>
      <c r="G733" t="str">
        <f>IFERROR(UPPER(TRIM(ESITI_QUESTIONARI!AI733)),"")</f>
        <v/>
      </c>
      <c r="H733" s="8" t="str">
        <f>IF(C733="","",IF(ISERROR(AVERAGE(ESITI_QUESTIONARI!N733:T733,ESITI_QUESTIONARI!V733:X733,ESITI_QUESTIONARI!Z733:AD733,ESITI_QUESTIONARI!AF733:AH733,ESITI_QUESTIONARI!AJ733:AL733,ESITI_QUESTIONARI!AN733,ESITI_QUESTIONARI!AQ733)),"NON RISPONDE",AVERAGE(ESITI_QUESTIONARI!N733:T733,ESITI_QUESTIONARI!V733:X733,ESITI_QUESTIONARI!Z733:AD733,ESITI_QUESTIONARI!AF733:AH733,ESITI_QUESTIONARI!AJ733:AL733,ESITI_QUESTIONARI!AN733,ESITI_QUESTIONARI!AQ733)))</f>
        <v/>
      </c>
    </row>
    <row r="734" spans="1:8" x14ac:dyDescent="0.3">
      <c r="A734" t="str">
        <f>IF(ESITI_QUESTIONARI!A734="","",TRIM(ESITI_QUESTIONARI!A734))</f>
        <v/>
      </c>
      <c r="B734" t="str">
        <f t="shared" si="12"/>
        <v/>
      </c>
      <c r="C734" t="str">
        <f>IF(ESITI_QUESTIONARI!C734="","",TRIM(ESITI_QUESTIONARI!C734))</f>
        <v/>
      </c>
      <c r="D734" t="str">
        <f>IFERROR(UPPER(TRIM(ESITI_QUESTIONARI!U734)),"")</f>
        <v/>
      </c>
      <c r="E734" t="str">
        <f>IFERROR(UPPER(TRIM(ESITI_QUESTIONARI!Y734)),"")</f>
        <v/>
      </c>
      <c r="F734" t="str">
        <f>IFERROR(UPPER(TRIM(ESITI_QUESTIONARI!AE734)),"")</f>
        <v/>
      </c>
      <c r="G734" t="str">
        <f>IFERROR(UPPER(TRIM(ESITI_QUESTIONARI!AI734)),"")</f>
        <v/>
      </c>
      <c r="H734" s="8" t="str">
        <f>IF(C734="","",IF(ISERROR(AVERAGE(ESITI_QUESTIONARI!N734:T734,ESITI_QUESTIONARI!V734:X734,ESITI_QUESTIONARI!Z734:AD734,ESITI_QUESTIONARI!AF734:AH734,ESITI_QUESTIONARI!AJ734:AL734,ESITI_QUESTIONARI!AN734,ESITI_QUESTIONARI!AQ734)),"NON RISPONDE",AVERAGE(ESITI_QUESTIONARI!N734:T734,ESITI_QUESTIONARI!V734:X734,ESITI_QUESTIONARI!Z734:AD734,ESITI_QUESTIONARI!AF734:AH734,ESITI_QUESTIONARI!AJ734:AL734,ESITI_QUESTIONARI!AN734,ESITI_QUESTIONARI!AQ734)))</f>
        <v/>
      </c>
    </row>
    <row r="735" spans="1:8" x14ac:dyDescent="0.3">
      <c r="A735" t="str">
        <f>IF(ESITI_QUESTIONARI!A735="","",TRIM(ESITI_QUESTIONARI!A735))</f>
        <v/>
      </c>
      <c r="B735" t="str">
        <f t="shared" si="12"/>
        <v/>
      </c>
      <c r="C735" t="str">
        <f>IF(ESITI_QUESTIONARI!C735="","",TRIM(ESITI_QUESTIONARI!C735))</f>
        <v/>
      </c>
      <c r="D735" t="str">
        <f>IFERROR(UPPER(TRIM(ESITI_QUESTIONARI!U735)),"")</f>
        <v/>
      </c>
      <c r="E735" t="str">
        <f>IFERROR(UPPER(TRIM(ESITI_QUESTIONARI!Y735)),"")</f>
        <v/>
      </c>
      <c r="F735" t="str">
        <f>IFERROR(UPPER(TRIM(ESITI_QUESTIONARI!AE735)),"")</f>
        <v/>
      </c>
      <c r="G735" t="str">
        <f>IFERROR(UPPER(TRIM(ESITI_QUESTIONARI!AI735)),"")</f>
        <v/>
      </c>
      <c r="H735" s="8" t="str">
        <f>IF(C735="","",IF(ISERROR(AVERAGE(ESITI_QUESTIONARI!N735:T735,ESITI_QUESTIONARI!V735:X735,ESITI_QUESTIONARI!Z735:AD735,ESITI_QUESTIONARI!AF735:AH735,ESITI_QUESTIONARI!AJ735:AL735,ESITI_QUESTIONARI!AN735,ESITI_QUESTIONARI!AQ735)),"NON RISPONDE",AVERAGE(ESITI_QUESTIONARI!N735:T735,ESITI_QUESTIONARI!V735:X735,ESITI_QUESTIONARI!Z735:AD735,ESITI_QUESTIONARI!AF735:AH735,ESITI_QUESTIONARI!AJ735:AL735,ESITI_QUESTIONARI!AN735,ESITI_QUESTIONARI!AQ735)))</f>
        <v/>
      </c>
    </row>
    <row r="736" spans="1:8" x14ac:dyDescent="0.3">
      <c r="A736" t="str">
        <f>IF(ESITI_QUESTIONARI!A736="","",TRIM(ESITI_QUESTIONARI!A736))</f>
        <v/>
      </c>
      <c r="B736" t="str">
        <f t="shared" si="12"/>
        <v/>
      </c>
      <c r="C736" t="str">
        <f>IF(ESITI_QUESTIONARI!C736="","",TRIM(ESITI_QUESTIONARI!C736))</f>
        <v/>
      </c>
      <c r="D736" t="str">
        <f>IFERROR(UPPER(TRIM(ESITI_QUESTIONARI!U736)),"")</f>
        <v/>
      </c>
      <c r="E736" t="str">
        <f>IFERROR(UPPER(TRIM(ESITI_QUESTIONARI!Y736)),"")</f>
        <v/>
      </c>
      <c r="F736" t="str">
        <f>IFERROR(UPPER(TRIM(ESITI_QUESTIONARI!AE736)),"")</f>
        <v/>
      </c>
      <c r="G736" t="str">
        <f>IFERROR(UPPER(TRIM(ESITI_QUESTIONARI!AI736)),"")</f>
        <v/>
      </c>
      <c r="H736" s="8" t="str">
        <f>IF(C736="","",IF(ISERROR(AVERAGE(ESITI_QUESTIONARI!N736:T736,ESITI_QUESTIONARI!V736:X736,ESITI_QUESTIONARI!Z736:AD736,ESITI_QUESTIONARI!AF736:AH736,ESITI_QUESTIONARI!AJ736:AL736,ESITI_QUESTIONARI!AN736,ESITI_QUESTIONARI!AQ736)),"NON RISPONDE",AVERAGE(ESITI_QUESTIONARI!N736:T736,ESITI_QUESTIONARI!V736:X736,ESITI_QUESTIONARI!Z736:AD736,ESITI_QUESTIONARI!AF736:AH736,ESITI_QUESTIONARI!AJ736:AL736,ESITI_QUESTIONARI!AN736,ESITI_QUESTIONARI!AQ736)))</f>
        <v/>
      </c>
    </row>
    <row r="737" spans="1:8" x14ac:dyDescent="0.3">
      <c r="A737" t="str">
        <f>IF(ESITI_QUESTIONARI!A737="","",TRIM(ESITI_QUESTIONARI!A737))</f>
        <v/>
      </c>
      <c r="B737" t="str">
        <f t="shared" si="12"/>
        <v/>
      </c>
      <c r="C737" t="str">
        <f>IF(ESITI_QUESTIONARI!C737="","",TRIM(ESITI_QUESTIONARI!C737))</f>
        <v/>
      </c>
      <c r="D737" t="str">
        <f>IFERROR(UPPER(TRIM(ESITI_QUESTIONARI!U737)),"")</f>
        <v/>
      </c>
      <c r="E737" t="str">
        <f>IFERROR(UPPER(TRIM(ESITI_QUESTIONARI!Y737)),"")</f>
        <v/>
      </c>
      <c r="F737" t="str">
        <f>IFERROR(UPPER(TRIM(ESITI_QUESTIONARI!AE737)),"")</f>
        <v/>
      </c>
      <c r="G737" t="str">
        <f>IFERROR(UPPER(TRIM(ESITI_QUESTIONARI!AI737)),"")</f>
        <v/>
      </c>
      <c r="H737" s="8" t="str">
        <f>IF(C737="","",IF(ISERROR(AVERAGE(ESITI_QUESTIONARI!N737:T737,ESITI_QUESTIONARI!V737:X737,ESITI_QUESTIONARI!Z737:AD737,ESITI_QUESTIONARI!AF737:AH737,ESITI_QUESTIONARI!AJ737:AL737,ESITI_QUESTIONARI!AN737,ESITI_QUESTIONARI!AQ737)),"NON RISPONDE",AVERAGE(ESITI_QUESTIONARI!N737:T737,ESITI_QUESTIONARI!V737:X737,ESITI_QUESTIONARI!Z737:AD737,ESITI_QUESTIONARI!AF737:AH737,ESITI_QUESTIONARI!AJ737:AL737,ESITI_QUESTIONARI!AN737,ESITI_QUESTIONARI!AQ737)))</f>
        <v/>
      </c>
    </row>
    <row r="738" spans="1:8" x14ac:dyDescent="0.3">
      <c r="A738" t="str">
        <f>IF(ESITI_QUESTIONARI!A738="","",TRIM(ESITI_QUESTIONARI!A738))</f>
        <v/>
      </c>
      <c r="B738" t="str">
        <f t="shared" si="12"/>
        <v/>
      </c>
      <c r="C738" t="str">
        <f>IF(ESITI_QUESTIONARI!C738="","",TRIM(ESITI_QUESTIONARI!C738))</f>
        <v/>
      </c>
      <c r="D738" t="str">
        <f>IFERROR(UPPER(TRIM(ESITI_QUESTIONARI!U738)),"")</f>
        <v/>
      </c>
      <c r="E738" t="str">
        <f>IFERROR(UPPER(TRIM(ESITI_QUESTIONARI!Y738)),"")</f>
        <v/>
      </c>
      <c r="F738" t="str">
        <f>IFERROR(UPPER(TRIM(ESITI_QUESTIONARI!AE738)),"")</f>
        <v/>
      </c>
      <c r="G738" t="str">
        <f>IFERROR(UPPER(TRIM(ESITI_QUESTIONARI!AI738)),"")</f>
        <v/>
      </c>
      <c r="H738" s="8" t="str">
        <f>IF(C738="","",IF(ISERROR(AVERAGE(ESITI_QUESTIONARI!N738:T738,ESITI_QUESTIONARI!V738:X738,ESITI_QUESTIONARI!Z738:AD738,ESITI_QUESTIONARI!AF738:AH738,ESITI_QUESTIONARI!AJ738:AL738,ESITI_QUESTIONARI!AN738,ESITI_QUESTIONARI!AQ738)),"NON RISPONDE",AVERAGE(ESITI_QUESTIONARI!N738:T738,ESITI_QUESTIONARI!V738:X738,ESITI_QUESTIONARI!Z738:AD738,ESITI_QUESTIONARI!AF738:AH738,ESITI_QUESTIONARI!AJ738:AL738,ESITI_QUESTIONARI!AN738,ESITI_QUESTIONARI!AQ738)))</f>
        <v/>
      </c>
    </row>
    <row r="739" spans="1:8" x14ac:dyDescent="0.3">
      <c r="A739" t="str">
        <f>IF(ESITI_QUESTIONARI!A739="","",TRIM(ESITI_QUESTIONARI!A739))</f>
        <v/>
      </c>
      <c r="B739" t="str">
        <f t="shared" si="12"/>
        <v/>
      </c>
      <c r="C739" t="str">
        <f>IF(ESITI_QUESTIONARI!C739="","",TRIM(ESITI_QUESTIONARI!C739))</f>
        <v/>
      </c>
      <c r="D739" t="str">
        <f>IFERROR(UPPER(TRIM(ESITI_QUESTIONARI!U739)),"")</f>
        <v/>
      </c>
      <c r="E739" t="str">
        <f>IFERROR(UPPER(TRIM(ESITI_QUESTIONARI!Y739)),"")</f>
        <v/>
      </c>
      <c r="F739" t="str">
        <f>IFERROR(UPPER(TRIM(ESITI_QUESTIONARI!AE739)),"")</f>
        <v/>
      </c>
      <c r="G739" t="str">
        <f>IFERROR(UPPER(TRIM(ESITI_QUESTIONARI!AI739)),"")</f>
        <v/>
      </c>
      <c r="H739" s="8" t="str">
        <f>IF(C739="","",IF(ISERROR(AVERAGE(ESITI_QUESTIONARI!N739:T739,ESITI_QUESTIONARI!V739:X739,ESITI_QUESTIONARI!Z739:AD739,ESITI_QUESTIONARI!AF739:AH739,ESITI_QUESTIONARI!AJ739:AL739,ESITI_QUESTIONARI!AN739,ESITI_QUESTIONARI!AQ739)),"NON RISPONDE",AVERAGE(ESITI_QUESTIONARI!N739:T739,ESITI_QUESTIONARI!V739:X739,ESITI_QUESTIONARI!Z739:AD739,ESITI_QUESTIONARI!AF739:AH739,ESITI_QUESTIONARI!AJ739:AL739,ESITI_QUESTIONARI!AN739,ESITI_QUESTIONARI!AQ739)))</f>
        <v/>
      </c>
    </row>
    <row r="740" spans="1:8" x14ac:dyDescent="0.3">
      <c r="A740" t="str">
        <f>IF(ESITI_QUESTIONARI!A740="","",TRIM(ESITI_QUESTIONARI!A740))</f>
        <v/>
      </c>
      <c r="B740" t="str">
        <f t="shared" si="12"/>
        <v/>
      </c>
      <c r="C740" t="str">
        <f>IF(ESITI_QUESTIONARI!C740="","",TRIM(ESITI_QUESTIONARI!C740))</f>
        <v/>
      </c>
      <c r="D740" t="str">
        <f>IFERROR(UPPER(TRIM(ESITI_QUESTIONARI!U740)),"")</f>
        <v/>
      </c>
      <c r="E740" t="str">
        <f>IFERROR(UPPER(TRIM(ESITI_QUESTIONARI!Y740)),"")</f>
        <v/>
      </c>
      <c r="F740" t="str">
        <f>IFERROR(UPPER(TRIM(ESITI_QUESTIONARI!AE740)),"")</f>
        <v/>
      </c>
      <c r="G740" t="str">
        <f>IFERROR(UPPER(TRIM(ESITI_QUESTIONARI!AI740)),"")</f>
        <v/>
      </c>
      <c r="H740" s="8" t="str">
        <f>IF(C740="","",IF(ISERROR(AVERAGE(ESITI_QUESTIONARI!N740:T740,ESITI_QUESTIONARI!V740:X740,ESITI_QUESTIONARI!Z740:AD740,ESITI_QUESTIONARI!AF740:AH740,ESITI_QUESTIONARI!AJ740:AL740,ESITI_QUESTIONARI!AN740,ESITI_QUESTIONARI!AQ740)),"NON RISPONDE",AVERAGE(ESITI_QUESTIONARI!N740:T740,ESITI_QUESTIONARI!V740:X740,ESITI_QUESTIONARI!Z740:AD740,ESITI_QUESTIONARI!AF740:AH740,ESITI_QUESTIONARI!AJ740:AL740,ESITI_QUESTIONARI!AN740,ESITI_QUESTIONARI!AQ740)))</f>
        <v/>
      </c>
    </row>
    <row r="741" spans="1:8" x14ac:dyDescent="0.3">
      <c r="A741" t="str">
        <f>IF(ESITI_QUESTIONARI!A741="","",TRIM(ESITI_QUESTIONARI!A741))</f>
        <v/>
      </c>
      <c r="B741" t="str">
        <f t="shared" si="12"/>
        <v/>
      </c>
      <c r="C741" t="str">
        <f>IF(ESITI_QUESTIONARI!C741="","",TRIM(ESITI_QUESTIONARI!C741))</f>
        <v/>
      </c>
      <c r="D741" t="str">
        <f>IFERROR(UPPER(TRIM(ESITI_QUESTIONARI!U741)),"")</f>
        <v/>
      </c>
      <c r="E741" t="str">
        <f>IFERROR(UPPER(TRIM(ESITI_QUESTIONARI!Y741)),"")</f>
        <v/>
      </c>
      <c r="F741" t="str">
        <f>IFERROR(UPPER(TRIM(ESITI_QUESTIONARI!AE741)),"")</f>
        <v/>
      </c>
      <c r="G741" t="str">
        <f>IFERROR(UPPER(TRIM(ESITI_QUESTIONARI!AI741)),"")</f>
        <v/>
      </c>
      <c r="H741" s="8" t="str">
        <f>IF(C741="","",IF(ISERROR(AVERAGE(ESITI_QUESTIONARI!N741:T741,ESITI_QUESTIONARI!V741:X741,ESITI_QUESTIONARI!Z741:AD741,ESITI_QUESTIONARI!AF741:AH741,ESITI_QUESTIONARI!AJ741:AL741,ESITI_QUESTIONARI!AN741,ESITI_QUESTIONARI!AQ741)),"NON RISPONDE",AVERAGE(ESITI_QUESTIONARI!N741:T741,ESITI_QUESTIONARI!V741:X741,ESITI_QUESTIONARI!Z741:AD741,ESITI_QUESTIONARI!AF741:AH741,ESITI_QUESTIONARI!AJ741:AL741,ESITI_QUESTIONARI!AN741,ESITI_QUESTIONARI!AQ741)))</f>
        <v/>
      </c>
    </row>
    <row r="742" spans="1:8" x14ac:dyDescent="0.3">
      <c r="A742" t="str">
        <f>IF(ESITI_QUESTIONARI!A742="","",TRIM(ESITI_QUESTIONARI!A742))</f>
        <v/>
      </c>
      <c r="B742" t="str">
        <f t="shared" si="12"/>
        <v/>
      </c>
      <c r="C742" t="str">
        <f>IF(ESITI_QUESTIONARI!C742="","",TRIM(ESITI_QUESTIONARI!C742))</f>
        <v/>
      </c>
      <c r="D742" t="str">
        <f>IFERROR(UPPER(TRIM(ESITI_QUESTIONARI!U742)),"")</f>
        <v/>
      </c>
      <c r="E742" t="str">
        <f>IFERROR(UPPER(TRIM(ESITI_QUESTIONARI!Y742)),"")</f>
        <v/>
      </c>
      <c r="F742" t="str">
        <f>IFERROR(UPPER(TRIM(ESITI_QUESTIONARI!AE742)),"")</f>
        <v/>
      </c>
      <c r="G742" t="str">
        <f>IFERROR(UPPER(TRIM(ESITI_QUESTIONARI!AI742)),"")</f>
        <v/>
      </c>
      <c r="H742" s="8" t="str">
        <f>IF(C742="","",IF(ISERROR(AVERAGE(ESITI_QUESTIONARI!N742:T742,ESITI_QUESTIONARI!V742:X742,ESITI_QUESTIONARI!Z742:AD742,ESITI_QUESTIONARI!AF742:AH742,ESITI_QUESTIONARI!AJ742:AL742,ESITI_QUESTIONARI!AN742,ESITI_QUESTIONARI!AQ742)),"NON RISPONDE",AVERAGE(ESITI_QUESTIONARI!N742:T742,ESITI_QUESTIONARI!V742:X742,ESITI_QUESTIONARI!Z742:AD742,ESITI_QUESTIONARI!AF742:AH742,ESITI_QUESTIONARI!AJ742:AL742,ESITI_QUESTIONARI!AN742,ESITI_QUESTIONARI!AQ742)))</f>
        <v/>
      </c>
    </row>
    <row r="743" spans="1:8" x14ac:dyDescent="0.3">
      <c r="A743" t="str">
        <f>IF(ESITI_QUESTIONARI!A743="","",TRIM(ESITI_QUESTIONARI!A743))</f>
        <v/>
      </c>
      <c r="B743" t="str">
        <f t="shared" si="12"/>
        <v/>
      </c>
      <c r="C743" t="str">
        <f>IF(ESITI_QUESTIONARI!C743="","",TRIM(ESITI_QUESTIONARI!C743))</f>
        <v/>
      </c>
      <c r="D743" t="str">
        <f>IFERROR(UPPER(TRIM(ESITI_QUESTIONARI!U743)),"")</f>
        <v/>
      </c>
      <c r="E743" t="str">
        <f>IFERROR(UPPER(TRIM(ESITI_QUESTIONARI!Y743)),"")</f>
        <v/>
      </c>
      <c r="F743" t="str">
        <f>IFERROR(UPPER(TRIM(ESITI_QUESTIONARI!AE743)),"")</f>
        <v/>
      </c>
      <c r="G743" t="str">
        <f>IFERROR(UPPER(TRIM(ESITI_QUESTIONARI!AI743)),"")</f>
        <v/>
      </c>
      <c r="H743" s="8" t="str">
        <f>IF(C743="","",IF(ISERROR(AVERAGE(ESITI_QUESTIONARI!N743:T743,ESITI_QUESTIONARI!V743:X743,ESITI_QUESTIONARI!Z743:AD743,ESITI_QUESTIONARI!AF743:AH743,ESITI_QUESTIONARI!AJ743:AL743,ESITI_QUESTIONARI!AN743,ESITI_QUESTIONARI!AQ743)),"NON RISPONDE",AVERAGE(ESITI_QUESTIONARI!N743:T743,ESITI_QUESTIONARI!V743:X743,ESITI_QUESTIONARI!Z743:AD743,ESITI_QUESTIONARI!AF743:AH743,ESITI_QUESTIONARI!AJ743:AL743,ESITI_QUESTIONARI!AN743,ESITI_QUESTIONARI!AQ743)))</f>
        <v/>
      </c>
    </row>
    <row r="744" spans="1:8" x14ac:dyDescent="0.3">
      <c r="A744" t="str">
        <f>IF(ESITI_QUESTIONARI!A744="","",TRIM(ESITI_QUESTIONARI!A744))</f>
        <v/>
      </c>
      <c r="B744" t="str">
        <f t="shared" si="12"/>
        <v/>
      </c>
      <c r="C744" t="str">
        <f>IF(ESITI_QUESTIONARI!C744="","",TRIM(ESITI_QUESTIONARI!C744))</f>
        <v/>
      </c>
      <c r="D744" t="str">
        <f>IFERROR(UPPER(TRIM(ESITI_QUESTIONARI!U744)),"")</f>
        <v/>
      </c>
      <c r="E744" t="str">
        <f>IFERROR(UPPER(TRIM(ESITI_QUESTIONARI!Y744)),"")</f>
        <v/>
      </c>
      <c r="F744" t="str">
        <f>IFERROR(UPPER(TRIM(ESITI_QUESTIONARI!AE744)),"")</f>
        <v/>
      </c>
      <c r="G744" t="str">
        <f>IFERROR(UPPER(TRIM(ESITI_QUESTIONARI!AI744)),"")</f>
        <v/>
      </c>
      <c r="H744" s="8" t="str">
        <f>IF(C744="","",IF(ISERROR(AVERAGE(ESITI_QUESTIONARI!N744:T744,ESITI_QUESTIONARI!V744:X744,ESITI_QUESTIONARI!Z744:AD744,ESITI_QUESTIONARI!AF744:AH744,ESITI_QUESTIONARI!AJ744:AL744,ESITI_QUESTIONARI!AN744,ESITI_QUESTIONARI!AQ744)),"NON RISPONDE",AVERAGE(ESITI_QUESTIONARI!N744:T744,ESITI_QUESTIONARI!V744:X744,ESITI_QUESTIONARI!Z744:AD744,ESITI_QUESTIONARI!AF744:AH744,ESITI_QUESTIONARI!AJ744:AL744,ESITI_QUESTIONARI!AN744,ESITI_QUESTIONARI!AQ744)))</f>
        <v/>
      </c>
    </row>
    <row r="745" spans="1:8" x14ac:dyDescent="0.3">
      <c r="A745" t="str">
        <f>IF(ESITI_QUESTIONARI!A745="","",TRIM(ESITI_QUESTIONARI!A745))</f>
        <v/>
      </c>
      <c r="B745" t="str">
        <f t="shared" si="12"/>
        <v/>
      </c>
      <c r="C745" t="str">
        <f>IF(ESITI_QUESTIONARI!C745="","",TRIM(ESITI_QUESTIONARI!C745))</f>
        <v/>
      </c>
      <c r="D745" t="str">
        <f>IFERROR(UPPER(TRIM(ESITI_QUESTIONARI!U745)),"")</f>
        <v/>
      </c>
      <c r="E745" t="str">
        <f>IFERROR(UPPER(TRIM(ESITI_QUESTIONARI!Y745)),"")</f>
        <v/>
      </c>
      <c r="F745" t="str">
        <f>IFERROR(UPPER(TRIM(ESITI_QUESTIONARI!AE745)),"")</f>
        <v/>
      </c>
      <c r="G745" t="str">
        <f>IFERROR(UPPER(TRIM(ESITI_QUESTIONARI!AI745)),"")</f>
        <v/>
      </c>
      <c r="H745" s="8" t="str">
        <f>IF(C745="","",IF(ISERROR(AVERAGE(ESITI_QUESTIONARI!N745:T745,ESITI_QUESTIONARI!V745:X745,ESITI_QUESTIONARI!Z745:AD745,ESITI_QUESTIONARI!AF745:AH745,ESITI_QUESTIONARI!AJ745:AL745,ESITI_QUESTIONARI!AN745,ESITI_QUESTIONARI!AQ745)),"NON RISPONDE",AVERAGE(ESITI_QUESTIONARI!N745:T745,ESITI_QUESTIONARI!V745:X745,ESITI_QUESTIONARI!Z745:AD745,ESITI_QUESTIONARI!AF745:AH745,ESITI_QUESTIONARI!AJ745:AL745,ESITI_QUESTIONARI!AN745,ESITI_QUESTIONARI!AQ745)))</f>
        <v/>
      </c>
    </row>
    <row r="746" spans="1:8" x14ac:dyDescent="0.3">
      <c r="A746" t="str">
        <f>IF(ESITI_QUESTIONARI!A746="","",TRIM(ESITI_QUESTIONARI!A746))</f>
        <v/>
      </c>
      <c r="B746" t="str">
        <f t="shared" si="12"/>
        <v/>
      </c>
      <c r="C746" t="str">
        <f>IF(ESITI_QUESTIONARI!C746="","",TRIM(ESITI_QUESTIONARI!C746))</f>
        <v/>
      </c>
      <c r="D746" t="str">
        <f>IFERROR(UPPER(TRIM(ESITI_QUESTIONARI!U746)),"")</f>
        <v/>
      </c>
      <c r="E746" t="str">
        <f>IFERROR(UPPER(TRIM(ESITI_QUESTIONARI!Y746)),"")</f>
        <v/>
      </c>
      <c r="F746" t="str">
        <f>IFERROR(UPPER(TRIM(ESITI_QUESTIONARI!AE746)),"")</f>
        <v/>
      </c>
      <c r="G746" t="str">
        <f>IFERROR(UPPER(TRIM(ESITI_QUESTIONARI!AI746)),"")</f>
        <v/>
      </c>
      <c r="H746" s="8" t="str">
        <f>IF(C746="","",IF(ISERROR(AVERAGE(ESITI_QUESTIONARI!N746:T746,ESITI_QUESTIONARI!V746:X746,ESITI_QUESTIONARI!Z746:AD746,ESITI_QUESTIONARI!AF746:AH746,ESITI_QUESTIONARI!AJ746:AL746,ESITI_QUESTIONARI!AN746,ESITI_QUESTIONARI!AQ746)),"NON RISPONDE",AVERAGE(ESITI_QUESTIONARI!N746:T746,ESITI_QUESTIONARI!V746:X746,ESITI_QUESTIONARI!Z746:AD746,ESITI_QUESTIONARI!AF746:AH746,ESITI_QUESTIONARI!AJ746:AL746,ESITI_QUESTIONARI!AN746,ESITI_QUESTIONARI!AQ746)))</f>
        <v/>
      </c>
    </row>
    <row r="747" spans="1:8" x14ac:dyDescent="0.3">
      <c r="A747" t="str">
        <f>IF(ESITI_QUESTIONARI!A747="","",TRIM(ESITI_QUESTIONARI!A747))</f>
        <v/>
      </c>
      <c r="B747" t="str">
        <f t="shared" si="12"/>
        <v/>
      </c>
      <c r="C747" t="str">
        <f>IF(ESITI_QUESTIONARI!C747="","",TRIM(ESITI_QUESTIONARI!C747))</f>
        <v/>
      </c>
      <c r="D747" t="str">
        <f>IFERROR(UPPER(TRIM(ESITI_QUESTIONARI!U747)),"")</f>
        <v/>
      </c>
      <c r="E747" t="str">
        <f>IFERROR(UPPER(TRIM(ESITI_QUESTIONARI!Y747)),"")</f>
        <v/>
      </c>
      <c r="F747" t="str">
        <f>IFERROR(UPPER(TRIM(ESITI_QUESTIONARI!AE747)),"")</f>
        <v/>
      </c>
      <c r="G747" t="str">
        <f>IFERROR(UPPER(TRIM(ESITI_QUESTIONARI!AI747)),"")</f>
        <v/>
      </c>
      <c r="H747" s="8" t="str">
        <f>IF(C747="","",IF(ISERROR(AVERAGE(ESITI_QUESTIONARI!N747:T747,ESITI_QUESTIONARI!V747:X747,ESITI_QUESTIONARI!Z747:AD747,ESITI_QUESTIONARI!AF747:AH747,ESITI_QUESTIONARI!AJ747:AL747,ESITI_QUESTIONARI!AN747,ESITI_QUESTIONARI!AQ747)),"NON RISPONDE",AVERAGE(ESITI_QUESTIONARI!N747:T747,ESITI_QUESTIONARI!V747:X747,ESITI_QUESTIONARI!Z747:AD747,ESITI_QUESTIONARI!AF747:AH747,ESITI_QUESTIONARI!AJ747:AL747,ESITI_QUESTIONARI!AN747,ESITI_QUESTIONARI!AQ747)))</f>
        <v/>
      </c>
    </row>
    <row r="748" spans="1:8" x14ac:dyDescent="0.3">
      <c r="A748" t="str">
        <f>IF(ESITI_QUESTIONARI!A748="","",TRIM(ESITI_QUESTIONARI!A748))</f>
        <v/>
      </c>
      <c r="B748" t="str">
        <f t="shared" si="12"/>
        <v/>
      </c>
      <c r="C748" t="str">
        <f>IF(ESITI_QUESTIONARI!C748="","",TRIM(ESITI_QUESTIONARI!C748))</f>
        <v/>
      </c>
      <c r="D748" t="str">
        <f>IFERROR(UPPER(TRIM(ESITI_QUESTIONARI!U748)),"")</f>
        <v/>
      </c>
      <c r="E748" t="str">
        <f>IFERROR(UPPER(TRIM(ESITI_QUESTIONARI!Y748)),"")</f>
        <v/>
      </c>
      <c r="F748" t="str">
        <f>IFERROR(UPPER(TRIM(ESITI_QUESTIONARI!AE748)),"")</f>
        <v/>
      </c>
      <c r="G748" t="str">
        <f>IFERROR(UPPER(TRIM(ESITI_QUESTIONARI!AI748)),"")</f>
        <v/>
      </c>
      <c r="H748" s="8" t="str">
        <f>IF(C748="","",IF(ISERROR(AVERAGE(ESITI_QUESTIONARI!N748:T748,ESITI_QUESTIONARI!V748:X748,ESITI_QUESTIONARI!Z748:AD748,ESITI_QUESTIONARI!AF748:AH748,ESITI_QUESTIONARI!AJ748:AL748,ESITI_QUESTIONARI!AN748,ESITI_QUESTIONARI!AQ748)),"NON RISPONDE",AVERAGE(ESITI_QUESTIONARI!N748:T748,ESITI_QUESTIONARI!V748:X748,ESITI_QUESTIONARI!Z748:AD748,ESITI_QUESTIONARI!AF748:AH748,ESITI_QUESTIONARI!AJ748:AL748,ESITI_QUESTIONARI!AN748,ESITI_QUESTIONARI!AQ748)))</f>
        <v/>
      </c>
    </row>
    <row r="749" spans="1:8" x14ac:dyDescent="0.3">
      <c r="A749" t="str">
        <f>IF(ESITI_QUESTIONARI!A749="","",TRIM(ESITI_QUESTIONARI!A749))</f>
        <v/>
      </c>
      <c r="B749" t="str">
        <f t="shared" si="12"/>
        <v/>
      </c>
      <c r="C749" t="str">
        <f>IF(ESITI_QUESTIONARI!C749="","",TRIM(ESITI_QUESTIONARI!C749))</f>
        <v/>
      </c>
      <c r="D749" t="str">
        <f>IFERROR(UPPER(TRIM(ESITI_QUESTIONARI!U749)),"")</f>
        <v/>
      </c>
      <c r="E749" t="str">
        <f>IFERROR(UPPER(TRIM(ESITI_QUESTIONARI!Y749)),"")</f>
        <v/>
      </c>
      <c r="F749" t="str">
        <f>IFERROR(UPPER(TRIM(ESITI_QUESTIONARI!AE749)),"")</f>
        <v/>
      </c>
      <c r="G749" t="str">
        <f>IFERROR(UPPER(TRIM(ESITI_QUESTIONARI!AI749)),"")</f>
        <v/>
      </c>
      <c r="H749" s="8" t="str">
        <f>IF(C749="","",IF(ISERROR(AVERAGE(ESITI_QUESTIONARI!N749:T749,ESITI_QUESTIONARI!V749:X749,ESITI_QUESTIONARI!Z749:AD749,ESITI_QUESTIONARI!AF749:AH749,ESITI_QUESTIONARI!AJ749:AL749,ESITI_QUESTIONARI!AN749,ESITI_QUESTIONARI!AQ749)),"NON RISPONDE",AVERAGE(ESITI_QUESTIONARI!N749:T749,ESITI_QUESTIONARI!V749:X749,ESITI_QUESTIONARI!Z749:AD749,ESITI_QUESTIONARI!AF749:AH749,ESITI_QUESTIONARI!AJ749:AL749,ESITI_QUESTIONARI!AN749,ESITI_QUESTIONARI!AQ749)))</f>
        <v/>
      </c>
    </row>
    <row r="750" spans="1:8" x14ac:dyDescent="0.3">
      <c r="A750" t="str">
        <f>IF(ESITI_QUESTIONARI!A750="","",TRIM(ESITI_QUESTIONARI!A750))</f>
        <v/>
      </c>
      <c r="B750" t="str">
        <f t="shared" si="12"/>
        <v/>
      </c>
      <c r="C750" t="str">
        <f>IF(ESITI_QUESTIONARI!C750="","",TRIM(ESITI_QUESTIONARI!C750))</f>
        <v/>
      </c>
      <c r="D750" t="str">
        <f>IFERROR(UPPER(TRIM(ESITI_QUESTIONARI!U750)),"")</f>
        <v/>
      </c>
      <c r="E750" t="str">
        <f>IFERROR(UPPER(TRIM(ESITI_QUESTIONARI!Y750)),"")</f>
        <v/>
      </c>
      <c r="F750" t="str">
        <f>IFERROR(UPPER(TRIM(ESITI_QUESTIONARI!AE750)),"")</f>
        <v/>
      </c>
      <c r="G750" t="str">
        <f>IFERROR(UPPER(TRIM(ESITI_QUESTIONARI!AI750)),"")</f>
        <v/>
      </c>
      <c r="H750" s="8" t="str">
        <f>IF(C750="","",IF(ISERROR(AVERAGE(ESITI_QUESTIONARI!N750:T750,ESITI_QUESTIONARI!V750:X750,ESITI_QUESTIONARI!Z750:AD750,ESITI_QUESTIONARI!AF750:AH750,ESITI_QUESTIONARI!AJ750:AL750,ESITI_QUESTIONARI!AN750,ESITI_QUESTIONARI!AQ750)),"NON RISPONDE",AVERAGE(ESITI_QUESTIONARI!N750:T750,ESITI_QUESTIONARI!V750:X750,ESITI_QUESTIONARI!Z750:AD750,ESITI_QUESTIONARI!AF750:AH750,ESITI_QUESTIONARI!AJ750:AL750,ESITI_QUESTIONARI!AN750,ESITI_QUESTIONARI!AQ750)))</f>
        <v/>
      </c>
    </row>
    <row r="751" spans="1:8" x14ac:dyDescent="0.3">
      <c r="A751" t="str">
        <f>IF(ESITI_QUESTIONARI!A751="","",TRIM(ESITI_QUESTIONARI!A751))</f>
        <v/>
      </c>
      <c r="B751" t="str">
        <f t="shared" si="12"/>
        <v/>
      </c>
      <c r="C751" t="str">
        <f>IF(ESITI_QUESTIONARI!C751="","",TRIM(ESITI_QUESTIONARI!C751))</f>
        <v/>
      </c>
      <c r="D751" t="str">
        <f>IFERROR(UPPER(TRIM(ESITI_QUESTIONARI!U751)),"")</f>
        <v/>
      </c>
      <c r="E751" t="str">
        <f>IFERROR(UPPER(TRIM(ESITI_QUESTIONARI!Y751)),"")</f>
        <v/>
      </c>
      <c r="F751" t="str">
        <f>IFERROR(UPPER(TRIM(ESITI_QUESTIONARI!AE751)),"")</f>
        <v/>
      </c>
      <c r="G751" t="str">
        <f>IFERROR(UPPER(TRIM(ESITI_QUESTIONARI!AI751)),"")</f>
        <v/>
      </c>
      <c r="H751" s="8" t="str">
        <f>IF(C751="","",IF(ISERROR(AVERAGE(ESITI_QUESTIONARI!N751:T751,ESITI_QUESTIONARI!V751:X751,ESITI_QUESTIONARI!Z751:AD751,ESITI_QUESTIONARI!AF751:AH751,ESITI_QUESTIONARI!AJ751:AL751,ESITI_QUESTIONARI!AN751,ESITI_QUESTIONARI!AQ751)),"NON RISPONDE",AVERAGE(ESITI_QUESTIONARI!N751:T751,ESITI_QUESTIONARI!V751:X751,ESITI_QUESTIONARI!Z751:AD751,ESITI_QUESTIONARI!AF751:AH751,ESITI_QUESTIONARI!AJ751:AL751,ESITI_QUESTIONARI!AN751,ESITI_QUESTIONARI!AQ751)))</f>
        <v/>
      </c>
    </row>
    <row r="752" spans="1:8" x14ac:dyDescent="0.3">
      <c r="A752" t="str">
        <f>IF(ESITI_QUESTIONARI!A752="","",TRIM(ESITI_QUESTIONARI!A752))</f>
        <v/>
      </c>
      <c r="B752" t="str">
        <f t="shared" si="12"/>
        <v/>
      </c>
      <c r="C752" t="str">
        <f>IF(ESITI_QUESTIONARI!C752="","",TRIM(ESITI_QUESTIONARI!C752))</f>
        <v/>
      </c>
      <c r="D752" t="str">
        <f>IFERROR(UPPER(TRIM(ESITI_QUESTIONARI!U752)),"")</f>
        <v/>
      </c>
      <c r="E752" t="str">
        <f>IFERROR(UPPER(TRIM(ESITI_QUESTIONARI!Y752)),"")</f>
        <v/>
      </c>
      <c r="F752" t="str">
        <f>IFERROR(UPPER(TRIM(ESITI_QUESTIONARI!AE752)),"")</f>
        <v/>
      </c>
      <c r="G752" t="str">
        <f>IFERROR(UPPER(TRIM(ESITI_QUESTIONARI!AI752)),"")</f>
        <v/>
      </c>
      <c r="H752" s="8" t="str">
        <f>IF(C752="","",IF(ISERROR(AVERAGE(ESITI_QUESTIONARI!N752:T752,ESITI_QUESTIONARI!V752:X752,ESITI_QUESTIONARI!Z752:AD752,ESITI_QUESTIONARI!AF752:AH752,ESITI_QUESTIONARI!AJ752:AL752,ESITI_QUESTIONARI!AN752,ESITI_QUESTIONARI!AQ752)),"NON RISPONDE",AVERAGE(ESITI_QUESTIONARI!N752:T752,ESITI_QUESTIONARI!V752:X752,ESITI_QUESTIONARI!Z752:AD752,ESITI_QUESTIONARI!AF752:AH752,ESITI_QUESTIONARI!AJ752:AL752,ESITI_QUESTIONARI!AN752,ESITI_QUESTIONARI!AQ752)))</f>
        <v/>
      </c>
    </row>
    <row r="753" spans="1:8" x14ac:dyDescent="0.3">
      <c r="A753" t="str">
        <f>IF(ESITI_QUESTIONARI!A753="","",TRIM(ESITI_QUESTIONARI!A753))</f>
        <v/>
      </c>
      <c r="B753" t="str">
        <f t="shared" si="12"/>
        <v/>
      </c>
      <c r="C753" t="str">
        <f>IF(ESITI_QUESTIONARI!C753="","",TRIM(ESITI_QUESTIONARI!C753))</f>
        <v/>
      </c>
      <c r="D753" t="str">
        <f>IFERROR(UPPER(TRIM(ESITI_QUESTIONARI!U753)),"")</f>
        <v/>
      </c>
      <c r="E753" t="str">
        <f>IFERROR(UPPER(TRIM(ESITI_QUESTIONARI!Y753)),"")</f>
        <v/>
      </c>
      <c r="F753" t="str">
        <f>IFERROR(UPPER(TRIM(ESITI_QUESTIONARI!AE753)),"")</f>
        <v/>
      </c>
      <c r="G753" t="str">
        <f>IFERROR(UPPER(TRIM(ESITI_QUESTIONARI!AI753)),"")</f>
        <v/>
      </c>
      <c r="H753" s="8" t="str">
        <f>IF(C753="","",IF(ISERROR(AVERAGE(ESITI_QUESTIONARI!N753:T753,ESITI_QUESTIONARI!V753:X753,ESITI_QUESTIONARI!Z753:AD753,ESITI_QUESTIONARI!AF753:AH753,ESITI_QUESTIONARI!AJ753:AL753,ESITI_QUESTIONARI!AN753,ESITI_QUESTIONARI!AQ753)),"NON RISPONDE",AVERAGE(ESITI_QUESTIONARI!N753:T753,ESITI_QUESTIONARI!V753:X753,ESITI_QUESTIONARI!Z753:AD753,ESITI_QUESTIONARI!AF753:AH753,ESITI_QUESTIONARI!AJ753:AL753,ESITI_QUESTIONARI!AN753,ESITI_QUESTIONARI!AQ753)))</f>
        <v/>
      </c>
    </row>
    <row r="754" spans="1:8" x14ac:dyDescent="0.3">
      <c r="A754" t="str">
        <f>IF(ESITI_QUESTIONARI!A754="","",TRIM(ESITI_QUESTIONARI!A754))</f>
        <v/>
      </c>
      <c r="B754" t="str">
        <f t="shared" si="12"/>
        <v/>
      </c>
      <c r="C754" t="str">
        <f>IF(ESITI_QUESTIONARI!C754="","",TRIM(ESITI_QUESTIONARI!C754))</f>
        <v/>
      </c>
      <c r="D754" t="str">
        <f>IFERROR(UPPER(TRIM(ESITI_QUESTIONARI!U754)),"")</f>
        <v/>
      </c>
      <c r="E754" t="str">
        <f>IFERROR(UPPER(TRIM(ESITI_QUESTIONARI!Y754)),"")</f>
        <v/>
      </c>
      <c r="F754" t="str">
        <f>IFERROR(UPPER(TRIM(ESITI_QUESTIONARI!AE754)),"")</f>
        <v/>
      </c>
      <c r="G754" t="str">
        <f>IFERROR(UPPER(TRIM(ESITI_QUESTIONARI!AI754)),"")</f>
        <v/>
      </c>
      <c r="H754" s="8" t="str">
        <f>IF(C754="","",IF(ISERROR(AVERAGE(ESITI_QUESTIONARI!N754:T754,ESITI_QUESTIONARI!V754:X754,ESITI_QUESTIONARI!Z754:AD754,ESITI_QUESTIONARI!AF754:AH754,ESITI_QUESTIONARI!AJ754:AL754,ESITI_QUESTIONARI!AN754,ESITI_QUESTIONARI!AQ754)),"NON RISPONDE",AVERAGE(ESITI_QUESTIONARI!N754:T754,ESITI_QUESTIONARI!V754:X754,ESITI_QUESTIONARI!Z754:AD754,ESITI_QUESTIONARI!AF754:AH754,ESITI_QUESTIONARI!AJ754:AL754,ESITI_QUESTIONARI!AN754,ESITI_QUESTIONARI!AQ754)))</f>
        <v/>
      </c>
    </row>
    <row r="755" spans="1:8" x14ac:dyDescent="0.3">
      <c r="A755" t="str">
        <f>IF(ESITI_QUESTIONARI!A755="","",TRIM(ESITI_QUESTIONARI!A755))</f>
        <v/>
      </c>
      <c r="B755" t="str">
        <f t="shared" si="12"/>
        <v/>
      </c>
      <c r="C755" t="str">
        <f>IF(ESITI_QUESTIONARI!C755="","",TRIM(ESITI_QUESTIONARI!C755))</f>
        <v/>
      </c>
      <c r="D755" t="str">
        <f>IFERROR(UPPER(TRIM(ESITI_QUESTIONARI!U755)),"")</f>
        <v/>
      </c>
      <c r="E755" t="str">
        <f>IFERROR(UPPER(TRIM(ESITI_QUESTIONARI!Y755)),"")</f>
        <v/>
      </c>
      <c r="F755" t="str">
        <f>IFERROR(UPPER(TRIM(ESITI_QUESTIONARI!AE755)),"")</f>
        <v/>
      </c>
      <c r="G755" t="str">
        <f>IFERROR(UPPER(TRIM(ESITI_QUESTIONARI!AI755)),"")</f>
        <v/>
      </c>
      <c r="H755" s="8" t="str">
        <f>IF(C755="","",IF(ISERROR(AVERAGE(ESITI_QUESTIONARI!N755:T755,ESITI_QUESTIONARI!V755:X755,ESITI_QUESTIONARI!Z755:AD755,ESITI_QUESTIONARI!AF755:AH755,ESITI_QUESTIONARI!AJ755:AL755,ESITI_QUESTIONARI!AN755,ESITI_QUESTIONARI!AQ755)),"NON RISPONDE",AVERAGE(ESITI_QUESTIONARI!N755:T755,ESITI_QUESTIONARI!V755:X755,ESITI_QUESTIONARI!Z755:AD755,ESITI_QUESTIONARI!AF755:AH755,ESITI_QUESTIONARI!AJ755:AL755,ESITI_QUESTIONARI!AN755,ESITI_QUESTIONARI!AQ755)))</f>
        <v/>
      </c>
    </row>
    <row r="756" spans="1:8" x14ac:dyDescent="0.3">
      <c r="A756" t="str">
        <f>IF(ESITI_QUESTIONARI!A756="","",TRIM(ESITI_QUESTIONARI!A756))</f>
        <v/>
      </c>
      <c r="B756" t="str">
        <f t="shared" si="12"/>
        <v/>
      </c>
      <c r="C756" t="str">
        <f>IF(ESITI_QUESTIONARI!C756="","",TRIM(ESITI_QUESTIONARI!C756))</f>
        <v/>
      </c>
      <c r="D756" t="str">
        <f>IFERROR(UPPER(TRIM(ESITI_QUESTIONARI!U756)),"")</f>
        <v/>
      </c>
      <c r="E756" t="str">
        <f>IFERROR(UPPER(TRIM(ESITI_QUESTIONARI!Y756)),"")</f>
        <v/>
      </c>
      <c r="F756" t="str">
        <f>IFERROR(UPPER(TRIM(ESITI_QUESTIONARI!AE756)),"")</f>
        <v/>
      </c>
      <c r="G756" t="str">
        <f>IFERROR(UPPER(TRIM(ESITI_QUESTIONARI!AI756)),"")</f>
        <v/>
      </c>
      <c r="H756" s="8" t="str">
        <f>IF(C756="","",IF(ISERROR(AVERAGE(ESITI_QUESTIONARI!N756:T756,ESITI_QUESTIONARI!V756:X756,ESITI_QUESTIONARI!Z756:AD756,ESITI_QUESTIONARI!AF756:AH756,ESITI_QUESTIONARI!AJ756:AL756,ESITI_QUESTIONARI!AN756,ESITI_QUESTIONARI!AQ756)),"NON RISPONDE",AVERAGE(ESITI_QUESTIONARI!N756:T756,ESITI_QUESTIONARI!V756:X756,ESITI_QUESTIONARI!Z756:AD756,ESITI_QUESTIONARI!AF756:AH756,ESITI_QUESTIONARI!AJ756:AL756,ESITI_QUESTIONARI!AN756,ESITI_QUESTIONARI!AQ756)))</f>
        <v/>
      </c>
    </row>
    <row r="757" spans="1:8" x14ac:dyDescent="0.3">
      <c r="A757" t="str">
        <f>IF(ESITI_QUESTIONARI!A757="","",TRIM(ESITI_QUESTIONARI!A757))</f>
        <v/>
      </c>
      <c r="B757" t="str">
        <f t="shared" si="12"/>
        <v/>
      </c>
      <c r="C757" t="str">
        <f>IF(ESITI_QUESTIONARI!C757="","",TRIM(ESITI_QUESTIONARI!C757))</f>
        <v/>
      </c>
      <c r="D757" t="str">
        <f>IFERROR(UPPER(TRIM(ESITI_QUESTIONARI!U757)),"")</f>
        <v/>
      </c>
      <c r="E757" t="str">
        <f>IFERROR(UPPER(TRIM(ESITI_QUESTIONARI!Y757)),"")</f>
        <v/>
      </c>
      <c r="F757" t="str">
        <f>IFERROR(UPPER(TRIM(ESITI_QUESTIONARI!AE757)),"")</f>
        <v/>
      </c>
      <c r="G757" t="str">
        <f>IFERROR(UPPER(TRIM(ESITI_QUESTIONARI!AI757)),"")</f>
        <v/>
      </c>
      <c r="H757" s="8" t="str">
        <f>IF(C757="","",IF(ISERROR(AVERAGE(ESITI_QUESTIONARI!N757:T757,ESITI_QUESTIONARI!V757:X757,ESITI_QUESTIONARI!Z757:AD757,ESITI_QUESTIONARI!AF757:AH757,ESITI_QUESTIONARI!AJ757:AL757,ESITI_QUESTIONARI!AN757,ESITI_QUESTIONARI!AQ757)),"NON RISPONDE",AVERAGE(ESITI_QUESTIONARI!N757:T757,ESITI_QUESTIONARI!V757:X757,ESITI_QUESTIONARI!Z757:AD757,ESITI_QUESTIONARI!AF757:AH757,ESITI_QUESTIONARI!AJ757:AL757,ESITI_QUESTIONARI!AN757,ESITI_QUESTIONARI!AQ757)))</f>
        <v/>
      </c>
    </row>
    <row r="758" spans="1:8" x14ac:dyDescent="0.3">
      <c r="A758" t="str">
        <f>IF(ESITI_QUESTIONARI!A758="","",TRIM(ESITI_QUESTIONARI!A758))</f>
        <v/>
      </c>
      <c r="B758" t="str">
        <f t="shared" si="12"/>
        <v/>
      </c>
      <c r="C758" t="str">
        <f>IF(ESITI_QUESTIONARI!C758="","",TRIM(ESITI_QUESTIONARI!C758))</f>
        <v/>
      </c>
      <c r="D758" t="str">
        <f>IFERROR(UPPER(TRIM(ESITI_QUESTIONARI!U758)),"")</f>
        <v/>
      </c>
      <c r="E758" t="str">
        <f>IFERROR(UPPER(TRIM(ESITI_QUESTIONARI!Y758)),"")</f>
        <v/>
      </c>
      <c r="F758" t="str">
        <f>IFERROR(UPPER(TRIM(ESITI_QUESTIONARI!AE758)),"")</f>
        <v/>
      </c>
      <c r="G758" t="str">
        <f>IFERROR(UPPER(TRIM(ESITI_QUESTIONARI!AI758)),"")</f>
        <v/>
      </c>
      <c r="H758" s="8" t="str">
        <f>IF(C758="","",IF(ISERROR(AVERAGE(ESITI_QUESTIONARI!N758:T758,ESITI_QUESTIONARI!V758:X758,ESITI_QUESTIONARI!Z758:AD758,ESITI_QUESTIONARI!AF758:AH758,ESITI_QUESTIONARI!AJ758:AL758,ESITI_QUESTIONARI!AN758,ESITI_QUESTIONARI!AQ758)),"NON RISPONDE",AVERAGE(ESITI_QUESTIONARI!N758:T758,ESITI_QUESTIONARI!V758:X758,ESITI_QUESTIONARI!Z758:AD758,ESITI_QUESTIONARI!AF758:AH758,ESITI_QUESTIONARI!AJ758:AL758,ESITI_QUESTIONARI!AN758,ESITI_QUESTIONARI!AQ758)))</f>
        <v/>
      </c>
    </row>
    <row r="759" spans="1:8" x14ac:dyDescent="0.3">
      <c r="A759" t="str">
        <f>IF(ESITI_QUESTIONARI!A759="","",TRIM(ESITI_QUESTIONARI!A759))</f>
        <v/>
      </c>
      <c r="B759" t="str">
        <f t="shared" si="12"/>
        <v/>
      </c>
      <c r="C759" t="str">
        <f>IF(ESITI_QUESTIONARI!C759="","",TRIM(ESITI_QUESTIONARI!C759))</f>
        <v/>
      </c>
      <c r="D759" t="str">
        <f>IFERROR(UPPER(TRIM(ESITI_QUESTIONARI!U759)),"")</f>
        <v/>
      </c>
      <c r="E759" t="str">
        <f>IFERROR(UPPER(TRIM(ESITI_QUESTIONARI!Y759)),"")</f>
        <v/>
      </c>
      <c r="F759" t="str">
        <f>IFERROR(UPPER(TRIM(ESITI_QUESTIONARI!AE759)),"")</f>
        <v/>
      </c>
      <c r="G759" t="str">
        <f>IFERROR(UPPER(TRIM(ESITI_QUESTIONARI!AI759)),"")</f>
        <v/>
      </c>
      <c r="H759" s="8" t="str">
        <f>IF(C759="","",IF(ISERROR(AVERAGE(ESITI_QUESTIONARI!N759:T759,ESITI_QUESTIONARI!V759:X759,ESITI_QUESTIONARI!Z759:AD759,ESITI_QUESTIONARI!AF759:AH759,ESITI_QUESTIONARI!AJ759:AL759,ESITI_QUESTIONARI!AN759,ESITI_QUESTIONARI!AQ759)),"NON RISPONDE",AVERAGE(ESITI_QUESTIONARI!N759:T759,ESITI_QUESTIONARI!V759:X759,ESITI_QUESTIONARI!Z759:AD759,ESITI_QUESTIONARI!AF759:AH759,ESITI_QUESTIONARI!AJ759:AL759,ESITI_QUESTIONARI!AN759,ESITI_QUESTIONARI!AQ759)))</f>
        <v/>
      </c>
    </row>
    <row r="760" spans="1:8" x14ac:dyDescent="0.3">
      <c r="A760" t="str">
        <f>IF(ESITI_QUESTIONARI!A760="","",TRIM(ESITI_QUESTIONARI!A760))</f>
        <v/>
      </c>
      <c r="B760" t="str">
        <f t="shared" si="12"/>
        <v/>
      </c>
      <c r="C760" t="str">
        <f>IF(ESITI_QUESTIONARI!C760="","",TRIM(ESITI_QUESTIONARI!C760))</f>
        <v/>
      </c>
      <c r="D760" t="str">
        <f>IFERROR(UPPER(TRIM(ESITI_QUESTIONARI!U760)),"")</f>
        <v/>
      </c>
      <c r="E760" t="str">
        <f>IFERROR(UPPER(TRIM(ESITI_QUESTIONARI!Y760)),"")</f>
        <v/>
      </c>
      <c r="F760" t="str">
        <f>IFERROR(UPPER(TRIM(ESITI_QUESTIONARI!AE760)),"")</f>
        <v/>
      </c>
      <c r="G760" t="str">
        <f>IFERROR(UPPER(TRIM(ESITI_QUESTIONARI!AI760)),"")</f>
        <v/>
      </c>
      <c r="H760" s="8" t="str">
        <f>IF(C760="","",IF(ISERROR(AVERAGE(ESITI_QUESTIONARI!N760:T760,ESITI_QUESTIONARI!V760:X760,ESITI_QUESTIONARI!Z760:AD760,ESITI_QUESTIONARI!AF760:AH760,ESITI_QUESTIONARI!AJ760:AL760,ESITI_QUESTIONARI!AN760,ESITI_QUESTIONARI!AQ760)),"NON RISPONDE",AVERAGE(ESITI_QUESTIONARI!N760:T760,ESITI_QUESTIONARI!V760:X760,ESITI_QUESTIONARI!Z760:AD760,ESITI_QUESTIONARI!AF760:AH760,ESITI_QUESTIONARI!AJ760:AL760,ESITI_QUESTIONARI!AN760,ESITI_QUESTIONARI!AQ760)))</f>
        <v/>
      </c>
    </row>
    <row r="761" spans="1:8" x14ac:dyDescent="0.3">
      <c r="A761" t="str">
        <f>IF(ESITI_QUESTIONARI!A761="","",TRIM(ESITI_QUESTIONARI!A761))</f>
        <v/>
      </c>
      <c r="B761" t="str">
        <f t="shared" si="12"/>
        <v/>
      </c>
      <c r="C761" t="str">
        <f>IF(ESITI_QUESTIONARI!C761="","",TRIM(ESITI_QUESTIONARI!C761))</f>
        <v/>
      </c>
      <c r="D761" t="str">
        <f>IFERROR(UPPER(TRIM(ESITI_QUESTIONARI!U761)),"")</f>
        <v/>
      </c>
      <c r="E761" t="str">
        <f>IFERROR(UPPER(TRIM(ESITI_QUESTIONARI!Y761)),"")</f>
        <v/>
      </c>
      <c r="F761" t="str">
        <f>IFERROR(UPPER(TRIM(ESITI_QUESTIONARI!AE761)),"")</f>
        <v/>
      </c>
      <c r="G761" t="str">
        <f>IFERROR(UPPER(TRIM(ESITI_QUESTIONARI!AI761)),"")</f>
        <v/>
      </c>
      <c r="H761" s="8" t="str">
        <f>IF(C761="","",IF(ISERROR(AVERAGE(ESITI_QUESTIONARI!N761:T761,ESITI_QUESTIONARI!V761:X761,ESITI_QUESTIONARI!Z761:AD761,ESITI_QUESTIONARI!AF761:AH761,ESITI_QUESTIONARI!AJ761:AL761,ESITI_QUESTIONARI!AN761,ESITI_QUESTIONARI!AQ761)),"NON RISPONDE",AVERAGE(ESITI_QUESTIONARI!N761:T761,ESITI_QUESTIONARI!V761:X761,ESITI_QUESTIONARI!Z761:AD761,ESITI_QUESTIONARI!AF761:AH761,ESITI_QUESTIONARI!AJ761:AL761,ESITI_QUESTIONARI!AN761,ESITI_QUESTIONARI!AQ761)))</f>
        <v/>
      </c>
    </row>
    <row r="762" spans="1:8" x14ac:dyDescent="0.3">
      <c r="A762" t="str">
        <f>IF(ESITI_QUESTIONARI!A762="","",TRIM(ESITI_QUESTIONARI!A762))</f>
        <v/>
      </c>
      <c r="B762" t="str">
        <f t="shared" si="12"/>
        <v/>
      </c>
      <c r="C762" t="str">
        <f>IF(ESITI_QUESTIONARI!C762="","",TRIM(ESITI_QUESTIONARI!C762))</f>
        <v/>
      </c>
      <c r="D762" t="str">
        <f>IFERROR(UPPER(TRIM(ESITI_QUESTIONARI!U762)),"")</f>
        <v/>
      </c>
      <c r="E762" t="str">
        <f>IFERROR(UPPER(TRIM(ESITI_QUESTIONARI!Y762)),"")</f>
        <v/>
      </c>
      <c r="F762" t="str">
        <f>IFERROR(UPPER(TRIM(ESITI_QUESTIONARI!AE762)),"")</f>
        <v/>
      </c>
      <c r="G762" t="str">
        <f>IFERROR(UPPER(TRIM(ESITI_QUESTIONARI!AI762)),"")</f>
        <v/>
      </c>
      <c r="H762" s="8" t="str">
        <f>IF(C762="","",IF(ISERROR(AVERAGE(ESITI_QUESTIONARI!N762:T762,ESITI_QUESTIONARI!V762:X762,ESITI_QUESTIONARI!Z762:AD762,ESITI_QUESTIONARI!AF762:AH762,ESITI_QUESTIONARI!AJ762:AL762,ESITI_QUESTIONARI!AN762,ESITI_QUESTIONARI!AQ762)),"NON RISPONDE",AVERAGE(ESITI_QUESTIONARI!N762:T762,ESITI_QUESTIONARI!V762:X762,ESITI_QUESTIONARI!Z762:AD762,ESITI_QUESTIONARI!AF762:AH762,ESITI_QUESTIONARI!AJ762:AL762,ESITI_QUESTIONARI!AN762,ESITI_QUESTIONARI!AQ762)))</f>
        <v/>
      </c>
    </row>
    <row r="763" spans="1:8" x14ac:dyDescent="0.3">
      <c r="A763" t="str">
        <f>IF(ESITI_QUESTIONARI!A763="","",TRIM(ESITI_QUESTIONARI!A763))</f>
        <v/>
      </c>
      <c r="B763" t="str">
        <f t="shared" si="12"/>
        <v/>
      </c>
      <c r="C763" t="str">
        <f>IF(ESITI_QUESTIONARI!C763="","",TRIM(ESITI_QUESTIONARI!C763))</f>
        <v/>
      </c>
      <c r="D763" t="str">
        <f>IFERROR(UPPER(TRIM(ESITI_QUESTIONARI!U763)),"")</f>
        <v/>
      </c>
      <c r="E763" t="str">
        <f>IFERROR(UPPER(TRIM(ESITI_QUESTIONARI!Y763)),"")</f>
        <v/>
      </c>
      <c r="F763" t="str">
        <f>IFERROR(UPPER(TRIM(ESITI_QUESTIONARI!AE763)),"")</f>
        <v/>
      </c>
      <c r="G763" t="str">
        <f>IFERROR(UPPER(TRIM(ESITI_QUESTIONARI!AI763)),"")</f>
        <v/>
      </c>
      <c r="H763" s="8" t="str">
        <f>IF(C763="","",IF(ISERROR(AVERAGE(ESITI_QUESTIONARI!N763:T763,ESITI_QUESTIONARI!V763:X763,ESITI_QUESTIONARI!Z763:AD763,ESITI_QUESTIONARI!AF763:AH763,ESITI_QUESTIONARI!AJ763:AL763,ESITI_QUESTIONARI!AN763,ESITI_QUESTIONARI!AQ763)),"NON RISPONDE",AVERAGE(ESITI_QUESTIONARI!N763:T763,ESITI_QUESTIONARI!V763:X763,ESITI_QUESTIONARI!Z763:AD763,ESITI_QUESTIONARI!AF763:AH763,ESITI_QUESTIONARI!AJ763:AL763,ESITI_QUESTIONARI!AN763,ESITI_QUESTIONARI!AQ763)))</f>
        <v/>
      </c>
    </row>
    <row r="764" spans="1:8" x14ac:dyDescent="0.3">
      <c r="A764" t="str">
        <f>IF(ESITI_QUESTIONARI!A764="","",TRIM(ESITI_QUESTIONARI!A764))</f>
        <v/>
      </c>
      <c r="B764" t="str">
        <f t="shared" si="12"/>
        <v/>
      </c>
      <c r="C764" t="str">
        <f>IF(ESITI_QUESTIONARI!C764="","",TRIM(ESITI_QUESTIONARI!C764))</f>
        <v/>
      </c>
      <c r="D764" t="str">
        <f>IFERROR(UPPER(TRIM(ESITI_QUESTIONARI!U764)),"")</f>
        <v/>
      </c>
      <c r="E764" t="str">
        <f>IFERROR(UPPER(TRIM(ESITI_QUESTIONARI!Y764)),"")</f>
        <v/>
      </c>
      <c r="F764" t="str">
        <f>IFERROR(UPPER(TRIM(ESITI_QUESTIONARI!AE764)),"")</f>
        <v/>
      </c>
      <c r="G764" t="str">
        <f>IFERROR(UPPER(TRIM(ESITI_QUESTIONARI!AI764)),"")</f>
        <v/>
      </c>
      <c r="H764" s="8" t="str">
        <f>IF(C764="","",IF(ISERROR(AVERAGE(ESITI_QUESTIONARI!N764:T764,ESITI_QUESTIONARI!V764:X764,ESITI_QUESTIONARI!Z764:AD764,ESITI_QUESTIONARI!AF764:AH764,ESITI_QUESTIONARI!AJ764:AL764,ESITI_QUESTIONARI!AN764,ESITI_QUESTIONARI!AQ764)),"NON RISPONDE",AVERAGE(ESITI_QUESTIONARI!N764:T764,ESITI_QUESTIONARI!V764:X764,ESITI_QUESTIONARI!Z764:AD764,ESITI_QUESTIONARI!AF764:AH764,ESITI_QUESTIONARI!AJ764:AL764,ESITI_QUESTIONARI!AN764,ESITI_QUESTIONARI!AQ764)))</f>
        <v/>
      </c>
    </row>
    <row r="765" spans="1:8" x14ac:dyDescent="0.3">
      <c r="A765" t="str">
        <f>IF(ESITI_QUESTIONARI!A765="","",TRIM(ESITI_QUESTIONARI!A765))</f>
        <v/>
      </c>
      <c r="B765" t="str">
        <f t="shared" si="12"/>
        <v/>
      </c>
      <c r="C765" t="str">
        <f>IF(ESITI_QUESTIONARI!C765="","",TRIM(ESITI_QUESTIONARI!C765))</f>
        <v/>
      </c>
      <c r="D765" t="str">
        <f>IFERROR(UPPER(TRIM(ESITI_QUESTIONARI!U765)),"")</f>
        <v/>
      </c>
      <c r="E765" t="str">
        <f>IFERROR(UPPER(TRIM(ESITI_QUESTIONARI!Y765)),"")</f>
        <v/>
      </c>
      <c r="F765" t="str">
        <f>IFERROR(UPPER(TRIM(ESITI_QUESTIONARI!AE765)),"")</f>
        <v/>
      </c>
      <c r="G765" t="str">
        <f>IFERROR(UPPER(TRIM(ESITI_QUESTIONARI!AI765)),"")</f>
        <v/>
      </c>
      <c r="H765" s="8" t="str">
        <f>IF(C765="","",IF(ISERROR(AVERAGE(ESITI_QUESTIONARI!N765:T765,ESITI_QUESTIONARI!V765:X765,ESITI_QUESTIONARI!Z765:AD765,ESITI_QUESTIONARI!AF765:AH765,ESITI_QUESTIONARI!AJ765:AL765,ESITI_QUESTIONARI!AN765,ESITI_QUESTIONARI!AQ765)),"NON RISPONDE",AVERAGE(ESITI_QUESTIONARI!N765:T765,ESITI_QUESTIONARI!V765:X765,ESITI_QUESTIONARI!Z765:AD765,ESITI_QUESTIONARI!AF765:AH765,ESITI_QUESTIONARI!AJ765:AL765,ESITI_QUESTIONARI!AN765,ESITI_QUESTIONARI!AQ765)))</f>
        <v/>
      </c>
    </row>
    <row r="766" spans="1:8" x14ac:dyDescent="0.3">
      <c r="A766" t="str">
        <f>IF(ESITI_QUESTIONARI!A766="","",TRIM(ESITI_QUESTIONARI!A766))</f>
        <v/>
      </c>
      <c r="B766" t="str">
        <f t="shared" si="12"/>
        <v/>
      </c>
      <c r="C766" t="str">
        <f>IF(ESITI_QUESTIONARI!C766="","",TRIM(ESITI_QUESTIONARI!C766))</f>
        <v/>
      </c>
      <c r="D766" t="str">
        <f>IFERROR(UPPER(TRIM(ESITI_QUESTIONARI!U766)),"")</f>
        <v/>
      </c>
      <c r="E766" t="str">
        <f>IFERROR(UPPER(TRIM(ESITI_QUESTIONARI!Y766)),"")</f>
        <v/>
      </c>
      <c r="F766" t="str">
        <f>IFERROR(UPPER(TRIM(ESITI_QUESTIONARI!AE766)),"")</f>
        <v/>
      </c>
      <c r="G766" t="str">
        <f>IFERROR(UPPER(TRIM(ESITI_QUESTIONARI!AI766)),"")</f>
        <v/>
      </c>
      <c r="H766" s="8" t="str">
        <f>IF(C766="","",IF(ISERROR(AVERAGE(ESITI_QUESTIONARI!N766:T766,ESITI_QUESTIONARI!V766:X766,ESITI_QUESTIONARI!Z766:AD766,ESITI_QUESTIONARI!AF766:AH766,ESITI_QUESTIONARI!AJ766:AL766,ESITI_QUESTIONARI!AN766,ESITI_QUESTIONARI!AQ766)),"NON RISPONDE",AVERAGE(ESITI_QUESTIONARI!N766:T766,ESITI_QUESTIONARI!V766:X766,ESITI_QUESTIONARI!Z766:AD766,ESITI_QUESTIONARI!AF766:AH766,ESITI_QUESTIONARI!AJ766:AL766,ESITI_QUESTIONARI!AN766,ESITI_QUESTIONARI!AQ766)))</f>
        <v/>
      </c>
    </row>
    <row r="767" spans="1:8" x14ac:dyDescent="0.3">
      <c r="A767" t="str">
        <f>IF(ESITI_QUESTIONARI!A767="","",TRIM(ESITI_QUESTIONARI!A767))</f>
        <v/>
      </c>
      <c r="B767" t="str">
        <f t="shared" si="12"/>
        <v/>
      </c>
      <c r="C767" t="str">
        <f>IF(ESITI_QUESTIONARI!C767="","",TRIM(ESITI_QUESTIONARI!C767))</f>
        <v/>
      </c>
      <c r="D767" t="str">
        <f>IFERROR(UPPER(TRIM(ESITI_QUESTIONARI!U767)),"")</f>
        <v/>
      </c>
      <c r="E767" t="str">
        <f>IFERROR(UPPER(TRIM(ESITI_QUESTIONARI!Y767)),"")</f>
        <v/>
      </c>
      <c r="F767" t="str">
        <f>IFERROR(UPPER(TRIM(ESITI_QUESTIONARI!AE767)),"")</f>
        <v/>
      </c>
      <c r="G767" t="str">
        <f>IFERROR(UPPER(TRIM(ESITI_QUESTIONARI!AI767)),"")</f>
        <v/>
      </c>
      <c r="H767" s="8" t="str">
        <f>IF(C767="","",IF(ISERROR(AVERAGE(ESITI_QUESTIONARI!N767:T767,ESITI_QUESTIONARI!V767:X767,ESITI_QUESTIONARI!Z767:AD767,ESITI_QUESTIONARI!AF767:AH767,ESITI_QUESTIONARI!AJ767:AL767,ESITI_QUESTIONARI!AN767,ESITI_QUESTIONARI!AQ767)),"NON RISPONDE",AVERAGE(ESITI_QUESTIONARI!N767:T767,ESITI_QUESTIONARI!V767:X767,ESITI_QUESTIONARI!Z767:AD767,ESITI_QUESTIONARI!AF767:AH767,ESITI_QUESTIONARI!AJ767:AL767,ESITI_QUESTIONARI!AN767,ESITI_QUESTIONARI!AQ767)))</f>
        <v/>
      </c>
    </row>
    <row r="768" spans="1:8" x14ac:dyDescent="0.3">
      <c r="A768" t="str">
        <f>IF(ESITI_QUESTIONARI!A768="","",TRIM(ESITI_QUESTIONARI!A768))</f>
        <v/>
      </c>
      <c r="B768" t="str">
        <f t="shared" si="12"/>
        <v/>
      </c>
      <c r="C768" t="str">
        <f>IF(ESITI_QUESTIONARI!C768="","",TRIM(ESITI_QUESTIONARI!C768))</f>
        <v/>
      </c>
      <c r="D768" t="str">
        <f>IFERROR(UPPER(TRIM(ESITI_QUESTIONARI!U768)),"")</f>
        <v/>
      </c>
      <c r="E768" t="str">
        <f>IFERROR(UPPER(TRIM(ESITI_QUESTIONARI!Y768)),"")</f>
        <v/>
      </c>
      <c r="F768" t="str">
        <f>IFERROR(UPPER(TRIM(ESITI_QUESTIONARI!AE768)),"")</f>
        <v/>
      </c>
      <c r="G768" t="str">
        <f>IFERROR(UPPER(TRIM(ESITI_QUESTIONARI!AI768)),"")</f>
        <v/>
      </c>
      <c r="H768" s="8" t="str">
        <f>IF(C768="","",IF(ISERROR(AVERAGE(ESITI_QUESTIONARI!N768:T768,ESITI_QUESTIONARI!V768:X768,ESITI_QUESTIONARI!Z768:AD768,ESITI_QUESTIONARI!AF768:AH768,ESITI_QUESTIONARI!AJ768:AL768,ESITI_QUESTIONARI!AN768,ESITI_QUESTIONARI!AQ768)),"NON RISPONDE",AVERAGE(ESITI_QUESTIONARI!N768:T768,ESITI_QUESTIONARI!V768:X768,ESITI_QUESTIONARI!Z768:AD768,ESITI_QUESTIONARI!AF768:AH768,ESITI_QUESTIONARI!AJ768:AL768,ESITI_QUESTIONARI!AN768,ESITI_QUESTIONARI!AQ768)))</f>
        <v/>
      </c>
    </row>
    <row r="769" spans="1:8" x14ac:dyDescent="0.3">
      <c r="A769" t="str">
        <f>IF(ESITI_QUESTIONARI!A769="","",TRIM(ESITI_QUESTIONARI!A769))</f>
        <v/>
      </c>
      <c r="B769" t="str">
        <f t="shared" si="12"/>
        <v/>
      </c>
      <c r="C769" t="str">
        <f>IF(ESITI_QUESTIONARI!C769="","",TRIM(ESITI_QUESTIONARI!C769))</f>
        <v/>
      </c>
      <c r="D769" t="str">
        <f>IFERROR(UPPER(TRIM(ESITI_QUESTIONARI!U769)),"")</f>
        <v/>
      </c>
      <c r="E769" t="str">
        <f>IFERROR(UPPER(TRIM(ESITI_QUESTIONARI!Y769)),"")</f>
        <v/>
      </c>
      <c r="F769" t="str">
        <f>IFERROR(UPPER(TRIM(ESITI_QUESTIONARI!AE769)),"")</f>
        <v/>
      </c>
      <c r="G769" t="str">
        <f>IFERROR(UPPER(TRIM(ESITI_QUESTIONARI!AI769)),"")</f>
        <v/>
      </c>
      <c r="H769" s="8" t="str">
        <f>IF(C769="","",IF(ISERROR(AVERAGE(ESITI_QUESTIONARI!N769:T769,ESITI_QUESTIONARI!V769:X769,ESITI_QUESTIONARI!Z769:AD769,ESITI_QUESTIONARI!AF769:AH769,ESITI_QUESTIONARI!AJ769:AL769,ESITI_QUESTIONARI!AN769,ESITI_QUESTIONARI!AQ769)),"NON RISPONDE",AVERAGE(ESITI_QUESTIONARI!N769:T769,ESITI_QUESTIONARI!V769:X769,ESITI_QUESTIONARI!Z769:AD769,ESITI_QUESTIONARI!AF769:AH769,ESITI_QUESTIONARI!AJ769:AL769,ESITI_QUESTIONARI!AN769,ESITI_QUESTIONARI!AQ769)))</f>
        <v/>
      </c>
    </row>
    <row r="770" spans="1:8" x14ac:dyDescent="0.3">
      <c r="A770" t="str">
        <f>IF(ESITI_QUESTIONARI!A770="","",TRIM(ESITI_QUESTIONARI!A770))</f>
        <v/>
      </c>
      <c r="B770" t="str">
        <f t="shared" si="12"/>
        <v/>
      </c>
      <c r="C770" t="str">
        <f>IF(ESITI_QUESTIONARI!C770="","",TRIM(ESITI_QUESTIONARI!C770))</f>
        <v/>
      </c>
      <c r="D770" t="str">
        <f>IFERROR(UPPER(TRIM(ESITI_QUESTIONARI!U770)),"")</f>
        <v/>
      </c>
      <c r="E770" t="str">
        <f>IFERROR(UPPER(TRIM(ESITI_QUESTIONARI!Y770)),"")</f>
        <v/>
      </c>
      <c r="F770" t="str">
        <f>IFERROR(UPPER(TRIM(ESITI_QUESTIONARI!AE770)),"")</f>
        <v/>
      </c>
      <c r="G770" t="str">
        <f>IFERROR(UPPER(TRIM(ESITI_QUESTIONARI!AI770)),"")</f>
        <v/>
      </c>
      <c r="H770" s="8" t="str">
        <f>IF(C770="","",IF(ISERROR(AVERAGE(ESITI_QUESTIONARI!N770:T770,ESITI_QUESTIONARI!V770:X770,ESITI_QUESTIONARI!Z770:AD770,ESITI_QUESTIONARI!AF770:AH770,ESITI_QUESTIONARI!AJ770:AL770,ESITI_QUESTIONARI!AN770,ESITI_QUESTIONARI!AQ770)),"NON RISPONDE",AVERAGE(ESITI_QUESTIONARI!N770:T770,ESITI_QUESTIONARI!V770:X770,ESITI_QUESTIONARI!Z770:AD770,ESITI_QUESTIONARI!AF770:AH770,ESITI_QUESTIONARI!AJ770:AL770,ESITI_QUESTIONARI!AN770,ESITI_QUESTIONARI!AQ770)))</f>
        <v/>
      </c>
    </row>
    <row r="771" spans="1:8" x14ac:dyDescent="0.3">
      <c r="A771" t="str">
        <f>IF(ESITI_QUESTIONARI!A771="","",TRIM(ESITI_QUESTIONARI!A771))</f>
        <v/>
      </c>
      <c r="B771" t="str">
        <f t="shared" ref="B771:B834" si="13">IF(C771="","",C771)</f>
        <v/>
      </c>
      <c r="C771" t="str">
        <f>IF(ESITI_QUESTIONARI!C771="","",TRIM(ESITI_QUESTIONARI!C771))</f>
        <v/>
      </c>
      <c r="D771" t="str">
        <f>IFERROR(UPPER(TRIM(ESITI_QUESTIONARI!U771)),"")</f>
        <v/>
      </c>
      <c r="E771" t="str">
        <f>IFERROR(UPPER(TRIM(ESITI_QUESTIONARI!Y771)),"")</f>
        <v/>
      </c>
      <c r="F771" t="str">
        <f>IFERROR(UPPER(TRIM(ESITI_QUESTIONARI!AE771)),"")</f>
        <v/>
      </c>
      <c r="G771" t="str">
        <f>IFERROR(UPPER(TRIM(ESITI_QUESTIONARI!AI771)),"")</f>
        <v/>
      </c>
      <c r="H771" s="8" t="str">
        <f>IF(C771="","",IF(ISERROR(AVERAGE(ESITI_QUESTIONARI!N771:T771,ESITI_QUESTIONARI!V771:X771,ESITI_QUESTIONARI!Z771:AD771,ESITI_QUESTIONARI!AF771:AH771,ESITI_QUESTIONARI!AJ771:AL771,ESITI_QUESTIONARI!AN771,ESITI_QUESTIONARI!AQ771)),"NON RISPONDE",AVERAGE(ESITI_QUESTIONARI!N771:T771,ESITI_QUESTIONARI!V771:X771,ESITI_QUESTIONARI!Z771:AD771,ESITI_QUESTIONARI!AF771:AH771,ESITI_QUESTIONARI!AJ771:AL771,ESITI_QUESTIONARI!AN771,ESITI_QUESTIONARI!AQ771)))</f>
        <v/>
      </c>
    </row>
    <row r="772" spans="1:8" x14ac:dyDescent="0.3">
      <c r="A772" t="str">
        <f>IF(ESITI_QUESTIONARI!A772="","",TRIM(ESITI_QUESTIONARI!A772))</f>
        <v/>
      </c>
      <c r="B772" t="str">
        <f t="shared" si="13"/>
        <v/>
      </c>
      <c r="C772" t="str">
        <f>IF(ESITI_QUESTIONARI!C772="","",TRIM(ESITI_QUESTIONARI!C772))</f>
        <v/>
      </c>
      <c r="D772" t="str">
        <f>IFERROR(UPPER(TRIM(ESITI_QUESTIONARI!U772)),"")</f>
        <v/>
      </c>
      <c r="E772" t="str">
        <f>IFERROR(UPPER(TRIM(ESITI_QUESTIONARI!Y772)),"")</f>
        <v/>
      </c>
      <c r="F772" t="str">
        <f>IFERROR(UPPER(TRIM(ESITI_QUESTIONARI!AE772)),"")</f>
        <v/>
      </c>
      <c r="G772" t="str">
        <f>IFERROR(UPPER(TRIM(ESITI_QUESTIONARI!AI772)),"")</f>
        <v/>
      </c>
      <c r="H772" s="8" t="str">
        <f>IF(C772="","",IF(ISERROR(AVERAGE(ESITI_QUESTIONARI!N772:T772,ESITI_QUESTIONARI!V772:X772,ESITI_QUESTIONARI!Z772:AD772,ESITI_QUESTIONARI!AF772:AH772,ESITI_QUESTIONARI!AJ772:AL772,ESITI_QUESTIONARI!AN772,ESITI_QUESTIONARI!AQ772)),"NON RISPONDE",AVERAGE(ESITI_QUESTIONARI!N772:T772,ESITI_QUESTIONARI!V772:X772,ESITI_QUESTIONARI!Z772:AD772,ESITI_QUESTIONARI!AF772:AH772,ESITI_QUESTIONARI!AJ772:AL772,ESITI_QUESTIONARI!AN772,ESITI_QUESTIONARI!AQ772)))</f>
        <v/>
      </c>
    </row>
    <row r="773" spans="1:8" x14ac:dyDescent="0.3">
      <c r="A773" t="str">
        <f>IF(ESITI_QUESTIONARI!A773="","",TRIM(ESITI_QUESTIONARI!A773))</f>
        <v/>
      </c>
      <c r="B773" t="str">
        <f t="shared" si="13"/>
        <v/>
      </c>
      <c r="C773" t="str">
        <f>IF(ESITI_QUESTIONARI!C773="","",TRIM(ESITI_QUESTIONARI!C773))</f>
        <v/>
      </c>
      <c r="D773" t="str">
        <f>IFERROR(UPPER(TRIM(ESITI_QUESTIONARI!U773)),"")</f>
        <v/>
      </c>
      <c r="E773" t="str">
        <f>IFERROR(UPPER(TRIM(ESITI_QUESTIONARI!Y773)),"")</f>
        <v/>
      </c>
      <c r="F773" t="str">
        <f>IFERROR(UPPER(TRIM(ESITI_QUESTIONARI!AE773)),"")</f>
        <v/>
      </c>
      <c r="G773" t="str">
        <f>IFERROR(UPPER(TRIM(ESITI_QUESTIONARI!AI773)),"")</f>
        <v/>
      </c>
      <c r="H773" s="8" t="str">
        <f>IF(C773="","",IF(ISERROR(AVERAGE(ESITI_QUESTIONARI!N773:T773,ESITI_QUESTIONARI!V773:X773,ESITI_QUESTIONARI!Z773:AD773,ESITI_QUESTIONARI!AF773:AH773,ESITI_QUESTIONARI!AJ773:AL773,ESITI_QUESTIONARI!AN773,ESITI_QUESTIONARI!AQ773)),"NON RISPONDE",AVERAGE(ESITI_QUESTIONARI!N773:T773,ESITI_QUESTIONARI!V773:X773,ESITI_QUESTIONARI!Z773:AD773,ESITI_QUESTIONARI!AF773:AH773,ESITI_QUESTIONARI!AJ773:AL773,ESITI_QUESTIONARI!AN773,ESITI_QUESTIONARI!AQ773)))</f>
        <v/>
      </c>
    </row>
    <row r="774" spans="1:8" x14ac:dyDescent="0.3">
      <c r="A774" t="str">
        <f>IF(ESITI_QUESTIONARI!A774="","",TRIM(ESITI_QUESTIONARI!A774))</f>
        <v/>
      </c>
      <c r="B774" t="str">
        <f t="shared" si="13"/>
        <v/>
      </c>
      <c r="C774" t="str">
        <f>IF(ESITI_QUESTIONARI!C774="","",TRIM(ESITI_QUESTIONARI!C774))</f>
        <v/>
      </c>
      <c r="D774" t="str">
        <f>IFERROR(UPPER(TRIM(ESITI_QUESTIONARI!U774)),"")</f>
        <v/>
      </c>
      <c r="E774" t="str">
        <f>IFERROR(UPPER(TRIM(ESITI_QUESTIONARI!Y774)),"")</f>
        <v/>
      </c>
      <c r="F774" t="str">
        <f>IFERROR(UPPER(TRIM(ESITI_QUESTIONARI!AE774)),"")</f>
        <v/>
      </c>
      <c r="G774" t="str">
        <f>IFERROR(UPPER(TRIM(ESITI_QUESTIONARI!AI774)),"")</f>
        <v/>
      </c>
      <c r="H774" s="8" t="str">
        <f>IF(C774="","",IF(ISERROR(AVERAGE(ESITI_QUESTIONARI!N774:T774,ESITI_QUESTIONARI!V774:X774,ESITI_QUESTIONARI!Z774:AD774,ESITI_QUESTIONARI!AF774:AH774,ESITI_QUESTIONARI!AJ774:AL774,ESITI_QUESTIONARI!AN774,ESITI_QUESTIONARI!AQ774)),"NON RISPONDE",AVERAGE(ESITI_QUESTIONARI!N774:T774,ESITI_QUESTIONARI!V774:X774,ESITI_QUESTIONARI!Z774:AD774,ESITI_QUESTIONARI!AF774:AH774,ESITI_QUESTIONARI!AJ774:AL774,ESITI_QUESTIONARI!AN774,ESITI_QUESTIONARI!AQ774)))</f>
        <v/>
      </c>
    </row>
    <row r="775" spans="1:8" x14ac:dyDescent="0.3">
      <c r="A775" t="str">
        <f>IF(ESITI_QUESTIONARI!A775="","",TRIM(ESITI_QUESTIONARI!A775))</f>
        <v/>
      </c>
      <c r="B775" t="str">
        <f t="shared" si="13"/>
        <v/>
      </c>
      <c r="C775" t="str">
        <f>IF(ESITI_QUESTIONARI!C775="","",TRIM(ESITI_QUESTIONARI!C775))</f>
        <v/>
      </c>
      <c r="D775" t="str">
        <f>IFERROR(UPPER(TRIM(ESITI_QUESTIONARI!U775)),"")</f>
        <v/>
      </c>
      <c r="E775" t="str">
        <f>IFERROR(UPPER(TRIM(ESITI_QUESTIONARI!Y775)),"")</f>
        <v/>
      </c>
      <c r="F775" t="str">
        <f>IFERROR(UPPER(TRIM(ESITI_QUESTIONARI!AE775)),"")</f>
        <v/>
      </c>
      <c r="G775" t="str">
        <f>IFERROR(UPPER(TRIM(ESITI_QUESTIONARI!AI775)),"")</f>
        <v/>
      </c>
      <c r="H775" s="8" t="str">
        <f>IF(C775="","",IF(ISERROR(AVERAGE(ESITI_QUESTIONARI!N775:T775,ESITI_QUESTIONARI!V775:X775,ESITI_QUESTIONARI!Z775:AD775,ESITI_QUESTIONARI!AF775:AH775,ESITI_QUESTIONARI!AJ775:AL775,ESITI_QUESTIONARI!AN775,ESITI_QUESTIONARI!AQ775)),"NON RISPONDE",AVERAGE(ESITI_QUESTIONARI!N775:T775,ESITI_QUESTIONARI!V775:X775,ESITI_QUESTIONARI!Z775:AD775,ESITI_QUESTIONARI!AF775:AH775,ESITI_QUESTIONARI!AJ775:AL775,ESITI_QUESTIONARI!AN775,ESITI_QUESTIONARI!AQ775)))</f>
        <v/>
      </c>
    </row>
    <row r="776" spans="1:8" x14ac:dyDescent="0.3">
      <c r="A776" t="str">
        <f>IF(ESITI_QUESTIONARI!A776="","",TRIM(ESITI_QUESTIONARI!A776))</f>
        <v/>
      </c>
      <c r="B776" t="str">
        <f t="shared" si="13"/>
        <v/>
      </c>
      <c r="C776" t="str">
        <f>IF(ESITI_QUESTIONARI!C776="","",TRIM(ESITI_QUESTIONARI!C776))</f>
        <v/>
      </c>
      <c r="D776" t="str">
        <f>IFERROR(UPPER(TRIM(ESITI_QUESTIONARI!U776)),"")</f>
        <v/>
      </c>
      <c r="E776" t="str">
        <f>IFERROR(UPPER(TRIM(ESITI_QUESTIONARI!Y776)),"")</f>
        <v/>
      </c>
      <c r="F776" t="str">
        <f>IFERROR(UPPER(TRIM(ESITI_QUESTIONARI!AE776)),"")</f>
        <v/>
      </c>
      <c r="G776" t="str">
        <f>IFERROR(UPPER(TRIM(ESITI_QUESTIONARI!AI776)),"")</f>
        <v/>
      </c>
      <c r="H776" s="8" t="str">
        <f>IF(C776="","",IF(ISERROR(AVERAGE(ESITI_QUESTIONARI!N776:T776,ESITI_QUESTIONARI!V776:X776,ESITI_QUESTIONARI!Z776:AD776,ESITI_QUESTIONARI!AF776:AH776,ESITI_QUESTIONARI!AJ776:AL776,ESITI_QUESTIONARI!AN776,ESITI_QUESTIONARI!AQ776)),"NON RISPONDE",AVERAGE(ESITI_QUESTIONARI!N776:T776,ESITI_QUESTIONARI!V776:X776,ESITI_QUESTIONARI!Z776:AD776,ESITI_QUESTIONARI!AF776:AH776,ESITI_QUESTIONARI!AJ776:AL776,ESITI_QUESTIONARI!AN776,ESITI_QUESTIONARI!AQ776)))</f>
        <v/>
      </c>
    </row>
    <row r="777" spans="1:8" x14ac:dyDescent="0.3">
      <c r="A777" t="str">
        <f>IF(ESITI_QUESTIONARI!A777="","",TRIM(ESITI_QUESTIONARI!A777))</f>
        <v/>
      </c>
      <c r="B777" t="str">
        <f t="shared" si="13"/>
        <v/>
      </c>
      <c r="C777" t="str">
        <f>IF(ESITI_QUESTIONARI!C777="","",TRIM(ESITI_QUESTIONARI!C777))</f>
        <v/>
      </c>
      <c r="D777" t="str">
        <f>IFERROR(UPPER(TRIM(ESITI_QUESTIONARI!U777)),"")</f>
        <v/>
      </c>
      <c r="E777" t="str">
        <f>IFERROR(UPPER(TRIM(ESITI_QUESTIONARI!Y777)),"")</f>
        <v/>
      </c>
      <c r="F777" t="str">
        <f>IFERROR(UPPER(TRIM(ESITI_QUESTIONARI!AE777)),"")</f>
        <v/>
      </c>
      <c r="G777" t="str">
        <f>IFERROR(UPPER(TRIM(ESITI_QUESTIONARI!AI777)),"")</f>
        <v/>
      </c>
      <c r="H777" s="8" t="str">
        <f>IF(C777="","",IF(ISERROR(AVERAGE(ESITI_QUESTIONARI!N777:T777,ESITI_QUESTIONARI!V777:X777,ESITI_QUESTIONARI!Z777:AD777,ESITI_QUESTIONARI!AF777:AH777,ESITI_QUESTIONARI!AJ777:AL777,ESITI_QUESTIONARI!AN777,ESITI_QUESTIONARI!AQ777)),"NON RISPONDE",AVERAGE(ESITI_QUESTIONARI!N777:T777,ESITI_QUESTIONARI!V777:X777,ESITI_QUESTIONARI!Z777:AD777,ESITI_QUESTIONARI!AF777:AH777,ESITI_QUESTIONARI!AJ777:AL777,ESITI_QUESTIONARI!AN777,ESITI_QUESTIONARI!AQ777)))</f>
        <v/>
      </c>
    </row>
    <row r="778" spans="1:8" x14ac:dyDescent="0.3">
      <c r="A778" t="str">
        <f>IF(ESITI_QUESTIONARI!A778="","",TRIM(ESITI_QUESTIONARI!A778))</f>
        <v/>
      </c>
      <c r="B778" t="str">
        <f t="shared" si="13"/>
        <v/>
      </c>
      <c r="C778" t="str">
        <f>IF(ESITI_QUESTIONARI!C778="","",TRIM(ESITI_QUESTIONARI!C778))</f>
        <v/>
      </c>
      <c r="D778" t="str">
        <f>IFERROR(UPPER(TRIM(ESITI_QUESTIONARI!U778)),"")</f>
        <v/>
      </c>
      <c r="E778" t="str">
        <f>IFERROR(UPPER(TRIM(ESITI_QUESTIONARI!Y778)),"")</f>
        <v/>
      </c>
      <c r="F778" t="str">
        <f>IFERROR(UPPER(TRIM(ESITI_QUESTIONARI!AE778)),"")</f>
        <v/>
      </c>
      <c r="G778" t="str">
        <f>IFERROR(UPPER(TRIM(ESITI_QUESTIONARI!AI778)),"")</f>
        <v/>
      </c>
      <c r="H778" s="8" t="str">
        <f>IF(C778="","",IF(ISERROR(AVERAGE(ESITI_QUESTIONARI!N778:T778,ESITI_QUESTIONARI!V778:X778,ESITI_QUESTIONARI!Z778:AD778,ESITI_QUESTIONARI!AF778:AH778,ESITI_QUESTIONARI!AJ778:AL778,ESITI_QUESTIONARI!AN778,ESITI_QUESTIONARI!AQ778)),"NON RISPONDE",AVERAGE(ESITI_QUESTIONARI!N778:T778,ESITI_QUESTIONARI!V778:X778,ESITI_QUESTIONARI!Z778:AD778,ESITI_QUESTIONARI!AF778:AH778,ESITI_QUESTIONARI!AJ778:AL778,ESITI_QUESTIONARI!AN778,ESITI_QUESTIONARI!AQ778)))</f>
        <v/>
      </c>
    </row>
    <row r="779" spans="1:8" x14ac:dyDescent="0.3">
      <c r="A779" t="str">
        <f>IF(ESITI_QUESTIONARI!A779="","",TRIM(ESITI_QUESTIONARI!A779))</f>
        <v/>
      </c>
      <c r="B779" t="str">
        <f t="shared" si="13"/>
        <v/>
      </c>
      <c r="C779" t="str">
        <f>IF(ESITI_QUESTIONARI!C779="","",TRIM(ESITI_QUESTIONARI!C779))</f>
        <v/>
      </c>
      <c r="D779" t="str">
        <f>IFERROR(UPPER(TRIM(ESITI_QUESTIONARI!U779)),"")</f>
        <v/>
      </c>
      <c r="E779" t="str">
        <f>IFERROR(UPPER(TRIM(ESITI_QUESTIONARI!Y779)),"")</f>
        <v/>
      </c>
      <c r="F779" t="str">
        <f>IFERROR(UPPER(TRIM(ESITI_QUESTIONARI!AE779)),"")</f>
        <v/>
      </c>
      <c r="G779" t="str">
        <f>IFERROR(UPPER(TRIM(ESITI_QUESTIONARI!AI779)),"")</f>
        <v/>
      </c>
      <c r="H779" s="8" t="str">
        <f>IF(C779="","",IF(ISERROR(AVERAGE(ESITI_QUESTIONARI!N779:T779,ESITI_QUESTIONARI!V779:X779,ESITI_QUESTIONARI!Z779:AD779,ESITI_QUESTIONARI!AF779:AH779,ESITI_QUESTIONARI!AJ779:AL779,ESITI_QUESTIONARI!AN779,ESITI_QUESTIONARI!AQ779)),"NON RISPONDE",AVERAGE(ESITI_QUESTIONARI!N779:T779,ESITI_QUESTIONARI!V779:X779,ESITI_QUESTIONARI!Z779:AD779,ESITI_QUESTIONARI!AF779:AH779,ESITI_QUESTIONARI!AJ779:AL779,ESITI_QUESTIONARI!AN779,ESITI_QUESTIONARI!AQ779)))</f>
        <v/>
      </c>
    </row>
    <row r="780" spans="1:8" x14ac:dyDescent="0.3">
      <c r="A780" t="str">
        <f>IF(ESITI_QUESTIONARI!A780="","",TRIM(ESITI_QUESTIONARI!A780))</f>
        <v/>
      </c>
      <c r="B780" t="str">
        <f t="shared" si="13"/>
        <v/>
      </c>
      <c r="C780" t="str">
        <f>IF(ESITI_QUESTIONARI!C780="","",TRIM(ESITI_QUESTIONARI!C780))</f>
        <v/>
      </c>
      <c r="D780" t="str">
        <f>IFERROR(UPPER(TRIM(ESITI_QUESTIONARI!U780)),"")</f>
        <v/>
      </c>
      <c r="E780" t="str">
        <f>IFERROR(UPPER(TRIM(ESITI_QUESTIONARI!Y780)),"")</f>
        <v/>
      </c>
      <c r="F780" t="str">
        <f>IFERROR(UPPER(TRIM(ESITI_QUESTIONARI!AE780)),"")</f>
        <v/>
      </c>
      <c r="G780" t="str">
        <f>IFERROR(UPPER(TRIM(ESITI_QUESTIONARI!AI780)),"")</f>
        <v/>
      </c>
      <c r="H780" s="8" t="str">
        <f>IF(C780="","",IF(ISERROR(AVERAGE(ESITI_QUESTIONARI!N780:T780,ESITI_QUESTIONARI!V780:X780,ESITI_QUESTIONARI!Z780:AD780,ESITI_QUESTIONARI!AF780:AH780,ESITI_QUESTIONARI!AJ780:AL780,ESITI_QUESTIONARI!AN780,ESITI_QUESTIONARI!AQ780)),"NON RISPONDE",AVERAGE(ESITI_QUESTIONARI!N780:T780,ESITI_QUESTIONARI!V780:X780,ESITI_QUESTIONARI!Z780:AD780,ESITI_QUESTIONARI!AF780:AH780,ESITI_QUESTIONARI!AJ780:AL780,ESITI_QUESTIONARI!AN780,ESITI_QUESTIONARI!AQ780)))</f>
        <v/>
      </c>
    </row>
    <row r="781" spans="1:8" x14ac:dyDescent="0.3">
      <c r="A781" t="str">
        <f>IF(ESITI_QUESTIONARI!A781="","",TRIM(ESITI_QUESTIONARI!A781))</f>
        <v/>
      </c>
      <c r="B781" t="str">
        <f t="shared" si="13"/>
        <v/>
      </c>
      <c r="C781" t="str">
        <f>IF(ESITI_QUESTIONARI!C781="","",TRIM(ESITI_QUESTIONARI!C781))</f>
        <v/>
      </c>
      <c r="D781" t="str">
        <f>IFERROR(UPPER(TRIM(ESITI_QUESTIONARI!U781)),"")</f>
        <v/>
      </c>
      <c r="E781" t="str">
        <f>IFERROR(UPPER(TRIM(ESITI_QUESTIONARI!Y781)),"")</f>
        <v/>
      </c>
      <c r="F781" t="str">
        <f>IFERROR(UPPER(TRIM(ESITI_QUESTIONARI!AE781)),"")</f>
        <v/>
      </c>
      <c r="G781" t="str">
        <f>IFERROR(UPPER(TRIM(ESITI_QUESTIONARI!AI781)),"")</f>
        <v/>
      </c>
      <c r="H781" s="8" t="str">
        <f>IF(C781="","",IF(ISERROR(AVERAGE(ESITI_QUESTIONARI!N781:T781,ESITI_QUESTIONARI!V781:X781,ESITI_QUESTIONARI!Z781:AD781,ESITI_QUESTIONARI!AF781:AH781,ESITI_QUESTIONARI!AJ781:AL781,ESITI_QUESTIONARI!AN781,ESITI_QUESTIONARI!AQ781)),"NON RISPONDE",AVERAGE(ESITI_QUESTIONARI!N781:T781,ESITI_QUESTIONARI!V781:X781,ESITI_QUESTIONARI!Z781:AD781,ESITI_QUESTIONARI!AF781:AH781,ESITI_QUESTIONARI!AJ781:AL781,ESITI_QUESTIONARI!AN781,ESITI_QUESTIONARI!AQ781)))</f>
        <v/>
      </c>
    </row>
    <row r="782" spans="1:8" x14ac:dyDescent="0.3">
      <c r="A782" t="str">
        <f>IF(ESITI_QUESTIONARI!A782="","",TRIM(ESITI_QUESTIONARI!A782))</f>
        <v/>
      </c>
      <c r="B782" t="str">
        <f t="shared" si="13"/>
        <v/>
      </c>
      <c r="C782" t="str">
        <f>IF(ESITI_QUESTIONARI!C782="","",TRIM(ESITI_QUESTIONARI!C782))</f>
        <v/>
      </c>
      <c r="D782" t="str">
        <f>IFERROR(UPPER(TRIM(ESITI_QUESTIONARI!U782)),"")</f>
        <v/>
      </c>
      <c r="E782" t="str">
        <f>IFERROR(UPPER(TRIM(ESITI_QUESTIONARI!Y782)),"")</f>
        <v/>
      </c>
      <c r="F782" t="str">
        <f>IFERROR(UPPER(TRIM(ESITI_QUESTIONARI!AE782)),"")</f>
        <v/>
      </c>
      <c r="G782" t="str">
        <f>IFERROR(UPPER(TRIM(ESITI_QUESTIONARI!AI782)),"")</f>
        <v/>
      </c>
      <c r="H782" s="8" t="str">
        <f>IF(C782="","",IF(ISERROR(AVERAGE(ESITI_QUESTIONARI!N782:T782,ESITI_QUESTIONARI!V782:X782,ESITI_QUESTIONARI!Z782:AD782,ESITI_QUESTIONARI!AF782:AH782,ESITI_QUESTIONARI!AJ782:AL782,ESITI_QUESTIONARI!AN782,ESITI_QUESTIONARI!AQ782)),"NON RISPONDE",AVERAGE(ESITI_QUESTIONARI!N782:T782,ESITI_QUESTIONARI!V782:X782,ESITI_QUESTIONARI!Z782:AD782,ESITI_QUESTIONARI!AF782:AH782,ESITI_QUESTIONARI!AJ782:AL782,ESITI_QUESTIONARI!AN782,ESITI_QUESTIONARI!AQ782)))</f>
        <v/>
      </c>
    </row>
    <row r="783" spans="1:8" x14ac:dyDescent="0.3">
      <c r="A783" t="str">
        <f>IF(ESITI_QUESTIONARI!A783="","",TRIM(ESITI_QUESTIONARI!A783))</f>
        <v/>
      </c>
      <c r="B783" t="str">
        <f t="shared" si="13"/>
        <v/>
      </c>
      <c r="C783" t="str">
        <f>IF(ESITI_QUESTIONARI!C783="","",TRIM(ESITI_QUESTIONARI!C783))</f>
        <v/>
      </c>
      <c r="D783" t="str">
        <f>IFERROR(UPPER(TRIM(ESITI_QUESTIONARI!U783)),"")</f>
        <v/>
      </c>
      <c r="E783" t="str">
        <f>IFERROR(UPPER(TRIM(ESITI_QUESTIONARI!Y783)),"")</f>
        <v/>
      </c>
      <c r="F783" t="str">
        <f>IFERROR(UPPER(TRIM(ESITI_QUESTIONARI!AE783)),"")</f>
        <v/>
      </c>
      <c r="G783" t="str">
        <f>IFERROR(UPPER(TRIM(ESITI_QUESTIONARI!AI783)),"")</f>
        <v/>
      </c>
      <c r="H783" s="8" t="str">
        <f>IF(C783="","",IF(ISERROR(AVERAGE(ESITI_QUESTIONARI!N783:T783,ESITI_QUESTIONARI!V783:X783,ESITI_QUESTIONARI!Z783:AD783,ESITI_QUESTIONARI!AF783:AH783,ESITI_QUESTIONARI!AJ783:AL783,ESITI_QUESTIONARI!AN783,ESITI_QUESTIONARI!AQ783)),"NON RISPONDE",AVERAGE(ESITI_QUESTIONARI!N783:T783,ESITI_QUESTIONARI!V783:X783,ESITI_QUESTIONARI!Z783:AD783,ESITI_QUESTIONARI!AF783:AH783,ESITI_QUESTIONARI!AJ783:AL783,ESITI_QUESTIONARI!AN783,ESITI_QUESTIONARI!AQ783)))</f>
        <v/>
      </c>
    </row>
    <row r="784" spans="1:8" x14ac:dyDescent="0.3">
      <c r="A784" t="str">
        <f>IF(ESITI_QUESTIONARI!A784="","",TRIM(ESITI_QUESTIONARI!A784))</f>
        <v/>
      </c>
      <c r="B784" t="str">
        <f t="shared" si="13"/>
        <v/>
      </c>
      <c r="C784" t="str">
        <f>IF(ESITI_QUESTIONARI!C784="","",TRIM(ESITI_QUESTIONARI!C784))</f>
        <v/>
      </c>
      <c r="D784" t="str">
        <f>IFERROR(UPPER(TRIM(ESITI_QUESTIONARI!U784)),"")</f>
        <v/>
      </c>
      <c r="E784" t="str">
        <f>IFERROR(UPPER(TRIM(ESITI_QUESTIONARI!Y784)),"")</f>
        <v/>
      </c>
      <c r="F784" t="str">
        <f>IFERROR(UPPER(TRIM(ESITI_QUESTIONARI!AE784)),"")</f>
        <v/>
      </c>
      <c r="G784" t="str">
        <f>IFERROR(UPPER(TRIM(ESITI_QUESTIONARI!AI784)),"")</f>
        <v/>
      </c>
      <c r="H784" s="8" t="str">
        <f>IF(C784="","",IF(ISERROR(AVERAGE(ESITI_QUESTIONARI!N784:T784,ESITI_QUESTIONARI!V784:X784,ESITI_QUESTIONARI!Z784:AD784,ESITI_QUESTIONARI!AF784:AH784,ESITI_QUESTIONARI!AJ784:AL784,ESITI_QUESTIONARI!AN784,ESITI_QUESTIONARI!AQ784)),"NON RISPONDE",AVERAGE(ESITI_QUESTIONARI!N784:T784,ESITI_QUESTIONARI!V784:X784,ESITI_QUESTIONARI!Z784:AD784,ESITI_QUESTIONARI!AF784:AH784,ESITI_QUESTIONARI!AJ784:AL784,ESITI_QUESTIONARI!AN784,ESITI_QUESTIONARI!AQ784)))</f>
        <v/>
      </c>
    </row>
    <row r="785" spans="1:8" x14ac:dyDescent="0.3">
      <c r="A785" t="str">
        <f>IF(ESITI_QUESTIONARI!A785="","",TRIM(ESITI_QUESTIONARI!A785))</f>
        <v/>
      </c>
      <c r="B785" t="str">
        <f t="shared" si="13"/>
        <v/>
      </c>
      <c r="C785" t="str">
        <f>IF(ESITI_QUESTIONARI!C785="","",TRIM(ESITI_QUESTIONARI!C785))</f>
        <v/>
      </c>
      <c r="D785" t="str">
        <f>IFERROR(UPPER(TRIM(ESITI_QUESTIONARI!U785)),"")</f>
        <v/>
      </c>
      <c r="E785" t="str">
        <f>IFERROR(UPPER(TRIM(ESITI_QUESTIONARI!Y785)),"")</f>
        <v/>
      </c>
      <c r="F785" t="str">
        <f>IFERROR(UPPER(TRIM(ESITI_QUESTIONARI!AE785)),"")</f>
        <v/>
      </c>
      <c r="G785" t="str">
        <f>IFERROR(UPPER(TRIM(ESITI_QUESTIONARI!AI785)),"")</f>
        <v/>
      </c>
      <c r="H785" s="8" t="str">
        <f>IF(C785="","",IF(ISERROR(AVERAGE(ESITI_QUESTIONARI!N785:T785,ESITI_QUESTIONARI!V785:X785,ESITI_QUESTIONARI!Z785:AD785,ESITI_QUESTIONARI!AF785:AH785,ESITI_QUESTIONARI!AJ785:AL785,ESITI_QUESTIONARI!AN785,ESITI_QUESTIONARI!AQ785)),"NON RISPONDE",AVERAGE(ESITI_QUESTIONARI!N785:T785,ESITI_QUESTIONARI!V785:X785,ESITI_QUESTIONARI!Z785:AD785,ESITI_QUESTIONARI!AF785:AH785,ESITI_QUESTIONARI!AJ785:AL785,ESITI_QUESTIONARI!AN785,ESITI_QUESTIONARI!AQ785)))</f>
        <v/>
      </c>
    </row>
    <row r="786" spans="1:8" x14ac:dyDescent="0.3">
      <c r="A786" t="str">
        <f>IF(ESITI_QUESTIONARI!A786="","",TRIM(ESITI_QUESTIONARI!A786))</f>
        <v/>
      </c>
      <c r="B786" t="str">
        <f t="shared" si="13"/>
        <v/>
      </c>
      <c r="C786" t="str">
        <f>IF(ESITI_QUESTIONARI!C786="","",TRIM(ESITI_QUESTIONARI!C786))</f>
        <v/>
      </c>
      <c r="D786" t="str">
        <f>IFERROR(UPPER(TRIM(ESITI_QUESTIONARI!U786)),"")</f>
        <v/>
      </c>
      <c r="E786" t="str">
        <f>IFERROR(UPPER(TRIM(ESITI_QUESTIONARI!Y786)),"")</f>
        <v/>
      </c>
      <c r="F786" t="str">
        <f>IFERROR(UPPER(TRIM(ESITI_QUESTIONARI!AE786)),"")</f>
        <v/>
      </c>
      <c r="G786" t="str">
        <f>IFERROR(UPPER(TRIM(ESITI_QUESTIONARI!AI786)),"")</f>
        <v/>
      </c>
      <c r="H786" s="8" t="str">
        <f>IF(C786="","",IF(ISERROR(AVERAGE(ESITI_QUESTIONARI!N786:T786,ESITI_QUESTIONARI!V786:X786,ESITI_QUESTIONARI!Z786:AD786,ESITI_QUESTIONARI!AF786:AH786,ESITI_QUESTIONARI!AJ786:AL786,ESITI_QUESTIONARI!AN786,ESITI_QUESTIONARI!AQ786)),"NON RISPONDE",AVERAGE(ESITI_QUESTIONARI!N786:T786,ESITI_QUESTIONARI!V786:X786,ESITI_QUESTIONARI!Z786:AD786,ESITI_QUESTIONARI!AF786:AH786,ESITI_QUESTIONARI!AJ786:AL786,ESITI_QUESTIONARI!AN786,ESITI_QUESTIONARI!AQ786)))</f>
        <v/>
      </c>
    </row>
    <row r="787" spans="1:8" x14ac:dyDescent="0.3">
      <c r="A787" t="str">
        <f>IF(ESITI_QUESTIONARI!A787="","",TRIM(ESITI_QUESTIONARI!A787))</f>
        <v/>
      </c>
      <c r="B787" t="str">
        <f t="shared" si="13"/>
        <v/>
      </c>
      <c r="C787" t="str">
        <f>IF(ESITI_QUESTIONARI!C787="","",TRIM(ESITI_QUESTIONARI!C787))</f>
        <v/>
      </c>
      <c r="D787" t="str">
        <f>IFERROR(UPPER(TRIM(ESITI_QUESTIONARI!U787)),"")</f>
        <v/>
      </c>
      <c r="E787" t="str">
        <f>IFERROR(UPPER(TRIM(ESITI_QUESTIONARI!Y787)),"")</f>
        <v/>
      </c>
      <c r="F787" t="str">
        <f>IFERROR(UPPER(TRIM(ESITI_QUESTIONARI!AE787)),"")</f>
        <v/>
      </c>
      <c r="G787" t="str">
        <f>IFERROR(UPPER(TRIM(ESITI_QUESTIONARI!AI787)),"")</f>
        <v/>
      </c>
      <c r="H787" s="8" t="str">
        <f>IF(C787="","",IF(ISERROR(AVERAGE(ESITI_QUESTIONARI!N787:T787,ESITI_QUESTIONARI!V787:X787,ESITI_QUESTIONARI!Z787:AD787,ESITI_QUESTIONARI!AF787:AH787,ESITI_QUESTIONARI!AJ787:AL787,ESITI_QUESTIONARI!AN787,ESITI_QUESTIONARI!AQ787)),"NON RISPONDE",AVERAGE(ESITI_QUESTIONARI!N787:T787,ESITI_QUESTIONARI!V787:X787,ESITI_QUESTIONARI!Z787:AD787,ESITI_QUESTIONARI!AF787:AH787,ESITI_QUESTIONARI!AJ787:AL787,ESITI_QUESTIONARI!AN787,ESITI_QUESTIONARI!AQ787)))</f>
        <v/>
      </c>
    </row>
    <row r="788" spans="1:8" x14ac:dyDescent="0.3">
      <c r="A788" t="str">
        <f>IF(ESITI_QUESTIONARI!A788="","",TRIM(ESITI_QUESTIONARI!A788))</f>
        <v/>
      </c>
      <c r="B788" t="str">
        <f t="shared" si="13"/>
        <v/>
      </c>
      <c r="C788" t="str">
        <f>IF(ESITI_QUESTIONARI!C788="","",TRIM(ESITI_QUESTIONARI!C788))</f>
        <v/>
      </c>
      <c r="D788" t="str">
        <f>IFERROR(UPPER(TRIM(ESITI_QUESTIONARI!U788)),"")</f>
        <v/>
      </c>
      <c r="E788" t="str">
        <f>IFERROR(UPPER(TRIM(ESITI_QUESTIONARI!Y788)),"")</f>
        <v/>
      </c>
      <c r="F788" t="str">
        <f>IFERROR(UPPER(TRIM(ESITI_QUESTIONARI!AE788)),"")</f>
        <v/>
      </c>
      <c r="G788" t="str">
        <f>IFERROR(UPPER(TRIM(ESITI_QUESTIONARI!AI788)),"")</f>
        <v/>
      </c>
      <c r="H788" s="8" t="str">
        <f>IF(C788="","",IF(ISERROR(AVERAGE(ESITI_QUESTIONARI!N788:T788,ESITI_QUESTIONARI!V788:X788,ESITI_QUESTIONARI!Z788:AD788,ESITI_QUESTIONARI!AF788:AH788,ESITI_QUESTIONARI!AJ788:AL788,ESITI_QUESTIONARI!AN788,ESITI_QUESTIONARI!AQ788)),"NON RISPONDE",AVERAGE(ESITI_QUESTIONARI!N788:T788,ESITI_QUESTIONARI!V788:X788,ESITI_QUESTIONARI!Z788:AD788,ESITI_QUESTIONARI!AF788:AH788,ESITI_QUESTIONARI!AJ788:AL788,ESITI_QUESTIONARI!AN788,ESITI_QUESTIONARI!AQ788)))</f>
        <v/>
      </c>
    </row>
    <row r="789" spans="1:8" x14ac:dyDescent="0.3">
      <c r="A789" t="str">
        <f>IF(ESITI_QUESTIONARI!A789="","",TRIM(ESITI_QUESTIONARI!A789))</f>
        <v/>
      </c>
      <c r="B789" t="str">
        <f t="shared" si="13"/>
        <v/>
      </c>
      <c r="C789" t="str">
        <f>IF(ESITI_QUESTIONARI!C789="","",TRIM(ESITI_QUESTIONARI!C789))</f>
        <v/>
      </c>
      <c r="D789" t="str">
        <f>IFERROR(UPPER(TRIM(ESITI_QUESTIONARI!U789)),"")</f>
        <v/>
      </c>
      <c r="E789" t="str">
        <f>IFERROR(UPPER(TRIM(ESITI_QUESTIONARI!Y789)),"")</f>
        <v/>
      </c>
      <c r="F789" t="str">
        <f>IFERROR(UPPER(TRIM(ESITI_QUESTIONARI!AE789)),"")</f>
        <v/>
      </c>
      <c r="G789" t="str">
        <f>IFERROR(UPPER(TRIM(ESITI_QUESTIONARI!AI789)),"")</f>
        <v/>
      </c>
      <c r="H789" s="8" t="str">
        <f>IF(C789="","",IF(ISERROR(AVERAGE(ESITI_QUESTIONARI!N789:T789,ESITI_QUESTIONARI!V789:X789,ESITI_QUESTIONARI!Z789:AD789,ESITI_QUESTIONARI!AF789:AH789,ESITI_QUESTIONARI!AJ789:AL789,ESITI_QUESTIONARI!AN789,ESITI_QUESTIONARI!AQ789)),"NON RISPONDE",AVERAGE(ESITI_QUESTIONARI!N789:T789,ESITI_QUESTIONARI!V789:X789,ESITI_QUESTIONARI!Z789:AD789,ESITI_QUESTIONARI!AF789:AH789,ESITI_QUESTIONARI!AJ789:AL789,ESITI_QUESTIONARI!AN789,ESITI_QUESTIONARI!AQ789)))</f>
        <v/>
      </c>
    </row>
    <row r="790" spans="1:8" x14ac:dyDescent="0.3">
      <c r="A790" t="str">
        <f>IF(ESITI_QUESTIONARI!A790="","",TRIM(ESITI_QUESTIONARI!A790))</f>
        <v/>
      </c>
      <c r="B790" t="str">
        <f t="shared" si="13"/>
        <v/>
      </c>
      <c r="C790" t="str">
        <f>IF(ESITI_QUESTIONARI!C790="","",TRIM(ESITI_QUESTIONARI!C790))</f>
        <v/>
      </c>
      <c r="D790" t="str">
        <f>IFERROR(UPPER(TRIM(ESITI_QUESTIONARI!U790)),"")</f>
        <v/>
      </c>
      <c r="E790" t="str">
        <f>IFERROR(UPPER(TRIM(ESITI_QUESTIONARI!Y790)),"")</f>
        <v/>
      </c>
      <c r="F790" t="str">
        <f>IFERROR(UPPER(TRIM(ESITI_QUESTIONARI!AE790)),"")</f>
        <v/>
      </c>
      <c r="G790" t="str">
        <f>IFERROR(UPPER(TRIM(ESITI_QUESTIONARI!AI790)),"")</f>
        <v/>
      </c>
      <c r="H790" s="8" t="str">
        <f>IF(C790="","",IF(ISERROR(AVERAGE(ESITI_QUESTIONARI!N790:T790,ESITI_QUESTIONARI!V790:X790,ESITI_QUESTIONARI!Z790:AD790,ESITI_QUESTIONARI!AF790:AH790,ESITI_QUESTIONARI!AJ790:AL790,ESITI_QUESTIONARI!AN790,ESITI_QUESTIONARI!AQ790)),"NON RISPONDE",AVERAGE(ESITI_QUESTIONARI!N790:T790,ESITI_QUESTIONARI!V790:X790,ESITI_QUESTIONARI!Z790:AD790,ESITI_QUESTIONARI!AF790:AH790,ESITI_QUESTIONARI!AJ790:AL790,ESITI_QUESTIONARI!AN790,ESITI_QUESTIONARI!AQ790)))</f>
        <v/>
      </c>
    </row>
    <row r="791" spans="1:8" x14ac:dyDescent="0.3">
      <c r="A791" t="str">
        <f>IF(ESITI_QUESTIONARI!A791="","",TRIM(ESITI_QUESTIONARI!A791))</f>
        <v/>
      </c>
      <c r="B791" t="str">
        <f t="shared" si="13"/>
        <v/>
      </c>
      <c r="C791" t="str">
        <f>IF(ESITI_QUESTIONARI!C791="","",TRIM(ESITI_QUESTIONARI!C791))</f>
        <v/>
      </c>
      <c r="D791" t="str">
        <f>IFERROR(UPPER(TRIM(ESITI_QUESTIONARI!U791)),"")</f>
        <v/>
      </c>
      <c r="E791" t="str">
        <f>IFERROR(UPPER(TRIM(ESITI_QUESTIONARI!Y791)),"")</f>
        <v/>
      </c>
      <c r="F791" t="str">
        <f>IFERROR(UPPER(TRIM(ESITI_QUESTIONARI!AE791)),"")</f>
        <v/>
      </c>
      <c r="G791" t="str">
        <f>IFERROR(UPPER(TRIM(ESITI_QUESTIONARI!AI791)),"")</f>
        <v/>
      </c>
      <c r="H791" s="8" t="str">
        <f>IF(C791="","",IF(ISERROR(AVERAGE(ESITI_QUESTIONARI!N791:T791,ESITI_QUESTIONARI!V791:X791,ESITI_QUESTIONARI!Z791:AD791,ESITI_QUESTIONARI!AF791:AH791,ESITI_QUESTIONARI!AJ791:AL791,ESITI_QUESTIONARI!AN791,ESITI_QUESTIONARI!AQ791)),"NON RISPONDE",AVERAGE(ESITI_QUESTIONARI!N791:T791,ESITI_QUESTIONARI!V791:X791,ESITI_QUESTIONARI!Z791:AD791,ESITI_QUESTIONARI!AF791:AH791,ESITI_QUESTIONARI!AJ791:AL791,ESITI_QUESTIONARI!AN791,ESITI_QUESTIONARI!AQ791)))</f>
        <v/>
      </c>
    </row>
    <row r="792" spans="1:8" x14ac:dyDescent="0.3">
      <c r="A792" t="str">
        <f>IF(ESITI_QUESTIONARI!A792="","",TRIM(ESITI_QUESTIONARI!A792))</f>
        <v/>
      </c>
      <c r="B792" t="str">
        <f t="shared" si="13"/>
        <v/>
      </c>
      <c r="C792" t="str">
        <f>IF(ESITI_QUESTIONARI!C792="","",TRIM(ESITI_QUESTIONARI!C792))</f>
        <v/>
      </c>
      <c r="D792" t="str">
        <f>IFERROR(UPPER(TRIM(ESITI_QUESTIONARI!U792)),"")</f>
        <v/>
      </c>
      <c r="E792" t="str">
        <f>IFERROR(UPPER(TRIM(ESITI_QUESTIONARI!Y792)),"")</f>
        <v/>
      </c>
      <c r="F792" t="str">
        <f>IFERROR(UPPER(TRIM(ESITI_QUESTIONARI!AE792)),"")</f>
        <v/>
      </c>
      <c r="G792" t="str">
        <f>IFERROR(UPPER(TRIM(ESITI_QUESTIONARI!AI792)),"")</f>
        <v/>
      </c>
      <c r="H792" s="8" t="str">
        <f>IF(C792="","",IF(ISERROR(AVERAGE(ESITI_QUESTIONARI!N792:T792,ESITI_QUESTIONARI!V792:X792,ESITI_QUESTIONARI!Z792:AD792,ESITI_QUESTIONARI!AF792:AH792,ESITI_QUESTIONARI!AJ792:AL792,ESITI_QUESTIONARI!AN792,ESITI_QUESTIONARI!AQ792)),"NON RISPONDE",AVERAGE(ESITI_QUESTIONARI!N792:T792,ESITI_QUESTIONARI!V792:X792,ESITI_QUESTIONARI!Z792:AD792,ESITI_QUESTIONARI!AF792:AH792,ESITI_QUESTIONARI!AJ792:AL792,ESITI_QUESTIONARI!AN792,ESITI_QUESTIONARI!AQ792)))</f>
        <v/>
      </c>
    </row>
    <row r="793" spans="1:8" x14ac:dyDescent="0.3">
      <c r="A793" t="str">
        <f>IF(ESITI_QUESTIONARI!A793="","",TRIM(ESITI_QUESTIONARI!A793))</f>
        <v/>
      </c>
      <c r="B793" t="str">
        <f t="shared" si="13"/>
        <v/>
      </c>
      <c r="C793" t="str">
        <f>IF(ESITI_QUESTIONARI!C793="","",TRIM(ESITI_QUESTIONARI!C793))</f>
        <v/>
      </c>
      <c r="D793" t="str">
        <f>IFERROR(UPPER(TRIM(ESITI_QUESTIONARI!U793)),"")</f>
        <v/>
      </c>
      <c r="E793" t="str">
        <f>IFERROR(UPPER(TRIM(ESITI_QUESTIONARI!Y793)),"")</f>
        <v/>
      </c>
      <c r="F793" t="str">
        <f>IFERROR(UPPER(TRIM(ESITI_QUESTIONARI!AE793)),"")</f>
        <v/>
      </c>
      <c r="G793" t="str">
        <f>IFERROR(UPPER(TRIM(ESITI_QUESTIONARI!AI793)),"")</f>
        <v/>
      </c>
      <c r="H793" s="8" t="str">
        <f>IF(C793="","",IF(ISERROR(AVERAGE(ESITI_QUESTIONARI!N793:T793,ESITI_QUESTIONARI!V793:X793,ESITI_QUESTIONARI!Z793:AD793,ESITI_QUESTIONARI!AF793:AH793,ESITI_QUESTIONARI!AJ793:AL793,ESITI_QUESTIONARI!AN793,ESITI_QUESTIONARI!AQ793)),"NON RISPONDE",AVERAGE(ESITI_QUESTIONARI!N793:T793,ESITI_QUESTIONARI!V793:X793,ESITI_QUESTIONARI!Z793:AD793,ESITI_QUESTIONARI!AF793:AH793,ESITI_QUESTIONARI!AJ793:AL793,ESITI_QUESTIONARI!AN793,ESITI_QUESTIONARI!AQ793)))</f>
        <v/>
      </c>
    </row>
    <row r="794" spans="1:8" x14ac:dyDescent="0.3">
      <c r="A794" t="str">
        <f>IF(ESITI_QUESTIONARI!A794="","",TRIM(ESITI_QUESTIONARI!A794))</f>
        <v/>
      </c>
      <c r="B794" t="str">
        <f t="shared" si="13"/>
        <v/>
      </c>
      <c r="C794" t="str">
        <f>IF(ESITI_QUESTIONARI!C794="","",TRIM(ESITI_QUESTIONARI!C794))</f>
        <v/>
      </c>
      <c r="D794" t="str">
        <f>IFERROR(UPPER(TRIM(ESITI_QUESTIONARI!U794)),"")</f>
        <v/>
      </c>
      <c r="E794" t="str">
        <f>IFERROR(UPPER(TRIM(ESITI_QUESTIONARI!Y794)),"")</f>
        <v/>
      </c>
      <c r="F794" t="str">
        <f>IFERROR(UPPER(TRIM(ESITI_QUESTIONARI!AE794)),"")</f>
        <v/>
      </c>
      <c r="G794" t="str">
        <f>IFERROR(UPPER(TRIM(ESITI_QUESTIONARI!AI794)),"")</f>
        <v/>
      </c>
      <c r="H794" s="8" t="str">
        <f>IF(C794="","",IF(ISERROR(AVERAGE(ESITI_QUESTIONARI!N794:T794,ESITI_QUESTIONARI!V794:X794,ESITI_QUESTIONARI!Z794:AD794,ESITI_QUESTIONARI!AF794:AH794,ESITI_QUESTIONARI!AJ794:AL794,ESITI_QUESTIONARI!AN794,ESITI_QUESTIONARI!AQ794)),"NON RISPONDE",AVERAGE(ESITI_QUESTIONARI!N794:T794,ESITI_QUESTIONARI!V794:X794,ESITI_QUESTIONARI!Z794:AD794,ESITI_QUESTIONARI!AF794:AH794,ESITI_QUESTIONARI!AJ794:AL794,ESITI_QUESTIONARI!AN794,ESITI_QUESTIONARI!AQ794)))</f>
        <v/>
      </c>
    </row>
    <row r="795" spans="1:8" x14ac:dyDescent="0.3">
      <c r="A795" t="str">
        <f>IF(ESITI_QUESTIONARI!A795="","",TRIM(ESITI_QUESTIONARI!A795))</f>
        <v/>
      </c>
      <c r="B795" t="str">
        <f t="shared" si="13"/>
        <v/>
      </c>
      <c r="C795" t="str">
        <f>IF(ESITI_QUESTIONARI!C795="","",TRIM(ESITI_QUESTIONARI!C795))</f>
        <v/>
      </c>
      <c r="D795" t="str">
        <f>IFERROR(UPPER(TRIM(ESITI_QUESTIONARI!U795)),"")</f>
        <v/>
      </c>
      <c r="E795" t="str">
        <f>IFERROR(UPPER(TRIM(ESITI_QUESTIONARI!Y795)),"")</f>
        <v/>
      </c>
      <c r="F795" t="str">
        <f>IFERROR(UPPER(TRIM(ESITI_QUESTIONARI!AE795)),"")</f>
        <v/>
      </c>
      <c r="G795" t="str">
        <f>IFERROR(UPPER(TRIM(ESITI_QUESTIONARI!AI795)),"")</f>
        <v/>
      </c>
      <c r="H795" s="8" t="str">
        <f>IF(C795="","",IF(ISERROR(AVERAGE(ESITI_QUESTIONARI!N795:T795,ESITI_QUESTIONARI!V795:X795,ESITI_QUESTIONARI!Z795:AD795,ESITI_QUESTIONARI!AF795:AH795,ESITI_QUESTIONARI!AJ795:AL795,ESITI_QUESTIONARI!AN795,ESITI_QUESTIONARI!AQ795)),"NON RISPONDE",AVERAGE(ESITI_QUESTIONARI!N795:T795,ESITI_QUESTIONARI!V795:X795,ESITI_QUESTIONARI!Z795:AD795,ESITI_QUESTIONARI!AF795:AH795,ESITI_QUESTIONARI!AJ795:AL795,ESITI_QUESTIONARI!AN795,ESITI_QUESTIONARI!AQ795)))</f>
        <v/>
      </c>
    </row>
    <row r="796" spans="1:8" x14ac:dyDescent="0.3">
      <c r="A796" t="str">
        <f>IF(ESITI_QUESTIONARI!A796="","",TRIM(ESITI_QUESTIONARI!A796))</f>
        <v/>
      </c>
      <c r="B796" t="str">
        <f t="shared" si="13"/>
        <v/>
      </c>
      <c r="C796" t="str">
        <f>IF(ESITI_QUESTIONARI!C796="","",TRIM(ESITI_QUESTIONARI!C796))</f>
        <v/>
      </c>
      <c r="D796" t="str">
        <f>IFERROR(UPPER(TRIM(ESITI_QUESTIONARI!U796)),"")</f>
        <v/>
      </c>
      <c r="E796" t="str">
        <f>IFERROR(UPPER(TRIM(ESITI_QUESTIONARI!Y796)),"")</f>
        <v/>
      </c>
      <c r="F796" t="str">
        <f>IFERROR(UPPER(TRIM(ESITI_QUESTIONARI!AE796)),"")</f>
        <v/>
      </c>
      <c r="G796" t="str">
        <f>IFERROR(UPPER(TRIM(ESITI_QUESTIONARI!AI796)),"")</f>
        <v/>
      </c>
      <c r="H796" s="8" t="str">
        <f>IF(C796="","",IF(ISERROR(AVERAGE(ESITI_QUESTIONARI!N796:T796,ESITI_QUESTIONARI!V796:X796,ESITI_QUESTIONARI!Z796:AD796,ESITI_QUESTIONARI!AF796:AH796,ESITI_QUESTIONARI!AJ796:AL796,ESITI_QUESTIONARI!AN796,ESITI_QUESTIONARI!AQ796)),"NON RISPONDE",AVERAGE(ESITI_QUESTIONARI!N796:T796,ESITI_QUESTIONARI!V796:X796,ESITI_QUESTIONARI!Z796:AD796,ESITI_QUESTIONARI!AF796:AH796,ESITI_QUESTIONARI!AJ796:AL796,ESITI_QUESTIONARI!AN796,ESITI_QUESTIONARI!AQ796)))</f>
        <v/>
      </c>
    </row>
    <row r="797" spans="1:8" x14ac:dyDescent="0.3">
      <c r="A797" t="str">
        <f>IF(ESITI_QUESTIONARI!A797="","",TRIM(ESITI_QUESTIONARI!A797))</f>
        <v/>
      </c>
      <c r="B797" t="str">
        <f t="shared" si="13"/>
        <v/>
      </c>
      <c r="C797" t="str">
        <f>IF(ESITI_QUESTIONARI!C797="","",TRIM(ESITI_QUESTIONARI!C797))</f>
        <v/>
      </c>
      <c r="D797" t="str">
        <f>IFERROR(UPPER(TRIM(ESITI_QUESTIONARI!U797)),"")</f>
        <v/>
      </c>
      <c r="E797" t="str">
        <f>IFERROR(UPPER(TRIM(ESITI_QUESTIONARI!Y797)),"")</f>
        <v/>
      </c>
      <c r="F797" t="str">
        <f>IFERROR(UPPER(TRIM(ESITI_QUESTIONARI!AE797)),"")</f>
        <v/>
      </c>
      <c r="G797" t="str">
        <f>IFERROR(UPPER(TRIM(ESITI_QUESTIONARI!AI797)),"")</f>
        <v/>
      </c>
      <c r="H797" s="8" t="str">
        <f>IF(C797="","",IF(ISERROR(AVERAGE(ESITI_QUESTIONARI!N797:T797,ESITI_QUESTIONARI!V797:X797,ESITI_QUESTIONARI!Z797:AD797,ESITI_QUESTIONARI!AF797:AH797,ESITI_QUESTIONARI!AJ797:AL797,ESITI_QUESTIONARI!AN797,ESITI_QUESTIONARI!AQ797)),"NON RISPONDE",AVERAGE(ESITI_QUESTIONARI!N797:T797,ESITI_QUESTIONARI!V797:X797,ESITI_QUESTIONARI!Z797:AD797,ESITI_QUESTIONARI!AF797:AH797,ESITI_QUESTIONARI!AJ797:AL797,ESITI_QUESTIONARI!AN797,ESITI_QUESTIONARI!AQ797)))</f>
        <v/>
      </c>
    </row>
    <row r="798" spans="1:8" x14ac:dyDescent="0.3">
      <c r="A798" t="str">
        <f>IF(ESITI_QUESTIONARI!A798="","",TRIM(ESITI_QUESTIONARI!A798))</f>
        <v/>
      </c>
      <c r="B798" t="str">
        <f t="shared" si="13"/>
        <v/>
      </c>
      <c r="C798" t="str">
        <f>IF(ESITI_QUESTIONARI!C798="","",TRIM(ESITI_QUESTIONARI!C798))</f>
        <v/>
      </c>
      <c r="D798" t="str">
        <f>IFERROR(UPPER(TRIM(ESITI_QUESTIONARI!U798)),"")</f>
        <v/>
      </c>
      <c r="E798" t="str">
        <f>IFERROR(UPPER(TRIM(ESITI_QUESTIONARI!Y798)),"")</f>
        <v/>
      </c>
      <c r="F798" t="str">
        <f>IFERROR(UPPER(TRIM(ESITI_QUESTIONARI!AE798)),"")</f>
        <v/>
      </c>
      <c r="G798" t="str">
        <f>IFERROR(UPPER(TRIM(ESITI_QUESTIONARI!AI798)),"")</f>
        <v/>
      </c>
      <c r="H798" s="8" t="str">
        <f>IF(C798="","",IF(ISERROR(AVERAGE(ESITI_QUESTIONARI!N798:T798,ESITI_QUESTIONARI!V798:X798,ESITI_QUESTIONARI!Z798:AD798,ESITI_QUESTIONARI!AF798:AH798,ESITI_QUESTIONARI!AJ798:AL798,ESITI_QUESTIONARI!AN798,ESITI_QUESTIONARI!AQ798)),"NON RISPONDE",AVERAGE(ESITI_QUESTIONARI!N798:T798,ESITI_QUESTIONARI!V798:X798,ESITI_QUESTIONARI!Z798:AD798,ESITI_QUESTIONARI!AF798:AH798,ESITI_QUESTIONARI!AJ798:AL798,ESITI_QUESTIONARI!AN798,ESITI_QUESTIONARI!AQ798)))</f>
        <v/>
      </c>
    </row>
    <row r="799" spans="1:8" x14ac:dyDescent="0.3">
      <c r="A799" t="str">
        <f>IF(ESITI_QUESTIONARI!A799="","",TRIM(ESITI_QUESTIONARI!A799))</f>
        <v/>
      </c>
      <c r="B799" t="str">
        <f t="shared" si="13"/>
        <v/>
      </c>
      <c r="C799" t="str">
        <f>IF(ESITI_QUESTIONARI!C799="","",TRIM(ESITI_QUESTIONARI!C799))</f>
        <v/>
      </c>
      <c r="D799" t="str">
        <f>IFERROR(UPPER(TRIM(ESITI_QUESTIONARI!U799)),"")</f>
        <v/>
      </c>
      <c r="E799" t="str">
        <f>IFERROR(UPPER(TRIM(ESITI_QUESTIONARI!Y799)),"")</f>
        <v/>
      </c>
      <c r="F799" t="str">
        <f>IFERROR(UPPER(TRIM(ESITI_QUESTIONARI!AE799)),"")</f>
        <v/>
      </c>
      <c r="G799" t="str">
        <f>IFERROR(UPPER(TRIM(ESITI_QUESTIONARI!AI799)),"")</f>
        <v/>
      </c>
      <c r="H799" s="8" t="str">
        <f>IF(C799="","",IF(ISERROR(AVERAGE(ESITI_QUESTIONARI!N799:T799,ESITI_QUESTIONARI!V799:X799,ESITI_QUESTIONARI!Z799:AD799,ESITI_QUESTIONARI!AF799:AH799,ESITI_QUESTIONARI!AJ799:AL799,ESITI_QUESTIONARI!AN799,ESITI_QUESTIONARI!AQ799)),"NON RISPONDE",AVERAGE(ESITI_QUESTIONARI!N799:T799,ESITI_QUESTIONARI!V799:X799,ESITI_QUESTIONARI!Z799:AD799,ESITI_QUESTIONARI!AF799:AH799,ESITI_QUESTIONARI!AJ799:AL799,ESITI_QUESTIONARI!AN799,ESITI_QUESTIONARI!AQ799)))</f>
        <v/>
      </c>
    </row>
    <row r="800" spans="1:8" x14ac:dyDescent="0.3">
      <c r="A800" t="str">
        <f>IF(ESITI_QUESTIONARI!A800="","",TRIM(ESITI_QUESTIONARI!A800))</f>
        <v/>
      </c>
      <c r="B800" t="str">
        <f t="shared" si="13"/>
        <v/>
      </c>
      <c r="C800" t="str">
        <f>IF(ESITI_QUESTIONARI!C800="","",TRIM(ESITI_QUESTIONARI!C800))</f>
        <v/>
      </c>
      <c r="D800" t="str">
        <f>IFERROR(UPPER(TRIM(ESITI_QUESTIONARI!U800)),"")</f>
        <v/>
      </c>
      <c r="E800" t="str">
        <f>IFERROR(UPPER(TRIM(ESITI_QUESTIONARI!Y800)),"")</f>
        <v/>
      </c>
      <c r="F800" t="str">
        <f>IFERROR(UPPER(TRIM(ESITI_QUESTIONARI!AE800)),"")</f>
        <v/>
      </c>
      <c r="G800" t="str">
        <f>IFERROR(UPPER(TRIM(ESITI_QUESTIONARI!AI800)),"")</f>
        <v/>
      </c>
      <c r="H800" s="8" t="str">
        <f>IF(C800="","",IF(ISERROR(AVERAGE(ESITI_QUESTIONARI!N800:T800,ESITI_QUESTIONARI!V800:X800,ESITI_QUESTIONARI!Z800:AD800,ESITI_QUESTIONARI!AF800:AH800,ESITI_QUESTIONARI!AJ800:AL800,ESITI_QUESTIONARI!AN800,ESITI_QUESTIONARI!AQ800)),"NON RISPONDE",AVERAGE(ESITI_QUESTIONARI!N800:T800,ESITI_QUESTIONARI!V800:X800,ESITI_QUESTIONARI!Z800:AD800,ESITI_QUESTIONARI!AF800:AH800,ESITI_QUESTIONARI!AJ800:AL800,ESITI_QUESTIONARI!AN800,ESITI_QUESTIONARI!AQ800)))</f>
        <v/>
      </c>
    </row>
    <row r="801" spans="1:8" x14ac:dyDescent="0.3">
      <c r="A801" t="str">
        <f>IF(ESITI_QUESTIONARI!A801="","",TRIM(ESITI_QUESTIONARI!A801))</f>
        <v/>
      </c>
      <c r="B801" t="str">
        <f t="shared" si="13"/>
        <v/>
      </c>
      <c r="C801" t="str">
        <f>IF(ESITI_QUESTIONARI!C801="","",TRIM(ESITI_QUESTIONARI!C801))</f>
        <v/>
      </c>
      <c r="D801" t="str">
        <f>IFERROR(UPPER(TRIM(ESITI_QUESTIONARI!U801)),"")</f>
        <v/>
      </c>
      <c r="E801" t="str">
        <f>IFERROR(UPPER(TRIM(ESITI_QUESTIONARI!Y801)),"")</f>
        <v/>
      </c>
      <c r="F801" t="str">
        <f>IFERROR(UPPER(TRIM(ESITI_QUESTIONARI!AE801)),"")</f>
        <v/>
      </c>
      <c r="G801" t="str">
        <f>IFERROR(UPPER(TRIM(ESITI_QUESTIONARI!AI801)),"")</f>
        <v/>
      </c>
      <c r="H801" s="8" t="str">
        <f>IF(C801="","",IF(ISERROR(AVERAGE(ESITI_QUESTIONARI!N801:T801,ESITI_QUESTIONARI!V801:X801,ESITI_QUESTIONARI!Z801:AD801,ESITI_QUESTIONARI!AF801:AH801,ESITI_QUESTIONARI!AJ801:AL801,ESITI_QUESTIONARI!AN801,ESITI_QUESTIONARI!AQ801)),"NON RISPONDE",AVERAGE(ESITI_QUESTIONARI!N801:T801,ESITI_QUESTIONARI!V801:X801,ESITI_QUESTIONARI!Z801:AD801,ESITI_QUESTIONARI!AF801:AH801,ESITI_QUESTIONARI!AJ801:AL801,ESITI_QUESTIONARI!AN801,ESITI_QUESTIONARI!AQ801)))</f>
        <v/>
      </c>
    </row>
    <row r="802" spans="1:8" x14ac:dyDescent="0.3">
      <c r="A802" t="str">
        <f>IF(ESITI_QUESTIONARI!A802="","",TRIM(ESITI_QUESTIONARI!A802))</f>
        <v/>
      </c>
      <c r="B802" t="str">
        <f t="shared" si="13"/>
        <v/>
      </c>
      <c r="C802" t="str">
        <f>IF(ESITI_QUESTIONARI!C802="","",TRIM(ESITI_QUESTIONARI!C802))</f>
        <v/>
      </c>
      <c r="D802" t="str">
        <f>IFERROR(UPPER(TRIM(ESITI_QUESTIONARI!U802)),"")</f>
        <v/>
      </c>
      <c r="E802" t="str">
        <f>IFERROR(UPPER(TRIM(ESITI_QUESTIONARI!Y802)),"")</f>
        <v/>
      </c>
      <c r="F802" t="str">
        <f>IFERROR(UPPER(TRIM(ESITI_QUESTIONARI!AE802)),"")</f>
        <v/>
      </c>
      <c r="G802" t="str">
        <f>IFERROR(UPPER(TRIM(ESITI_QUESTIONARI!AI802)),"")</f>
        <v/>
      </c>
      <c r="H802" s="8" t="str">
        <f>IF(C802="","",IF(ISERROR(AVERAGE(ESITI_QUESTIONARI!N802:T802,ESITI_QUESTIONARI!V802:X802,ESITI_QUESTIONARI!Z802:AD802,ESITI_QUESTIONARI!AF802:AH802,ESITI_QUESTIONARI!AJ802:AL802,ESITI_QUESTIONARI!AN802,ESITI_QUESTIONARI!AQ802)),"NON RISPONDE",AVERAGE(ESITI_QUESTIONARI!N802:T802,ESITI_QUESTIONARI!V802:X802,ESITI_QUESTIONARI!Z802:AD802,ESITI_QUESTIONARI!AF802:AH802,ESITI_QUESTIONARI!AJ802:AL802,ESITI_QUESTIONARI!AN802,ESITI_QUESTIONARI!AQ802)))</f>
        <v/>
      </c>
    </row>
    <row r="803" spans="1:8" x14ac:dyDescent="0.3">
      <c r="A803" t="str">
        <f>IF(ESITI_QUESTIONARI!A803="","",TRIM(ESITI_QUESTIONARI!A803))</f>
        <v/>
      </c>
      <c r="B803" t="str">
        <f t="shared" si="13"/>
        <v/>
      </c>
      <c r="C803" t="str">
        <f>IF(ESITI_QUESTIONARI!C803="","",TRIM(ESITI_QUESTIONARI!C803))</f>
        <v/>
      </c>
      <c r="D803" t="str">
        <f>IFERROR(UPPER(TRIM(ESITI_QUESTIONARI!U803)),"")</f>
        <v/>
      </c>
      <c r="E803" t="str">
        <f>IFERROR(UPPER(TRIM(ESITI_QUESTIONARI!Y803)),"")</f>
        <v/>
      </c>
      <c r="F803" t="str">
        <f>IFERROR(UPPER(TRIM(ESITI_QUESTIONARI!AE803)),"")</f>
        <v/>
      </c>
      <c r="G803" t="str">
        <f>IFERROR(UPPER(TRIM(ESITI_QUESTIONARI!AI803)),"")</f>
        <v/>
      </c>
      <c r="H803" s="8" t="str">
        <f>IF(C803="","",IF(ISERROR(AVERAGE(ESITI_QUESTIONARI!N803:T803,ESITI_QUESTIONARI!V803:X803,ESITI_QUESTIONARI!Z803:AD803,ESITI_QUESTIONARI!AF803:AH803,ESITI_QUESTIONARI!AJ803:AL803,ESITI_QUESTIONARI!AN803,ESITI_QUESTIONARI!AQ803)),"NON RISPONDE",AVERAGE(ESITI_QUESTIONARI!N803:T803,ESITI_QUESTIONARI!V803:X803,ESITI_QUESTIONARI!Z803:AD803,ESITI_QUESTIONARI!AF803:AH803,ESITI_QUESTIONARI!AJ803:AL803,ESITI_QUESTIONARI!AN803,ESITI_QUESTIONARI!AQ803)))</f>
        <v/>
      </c>
    </row>
    <row r="804" spans="1:8" x14ac:dyDescent="0.3">
      <c r="A804" t="str">
        <f>IF(ESITI_QUESTIONARI!A804="","",TRIM(ESITI_QUESTIONARI!A804))</f>
        <v/>
      </c>
      <c r="B804" t="str">
        <f t="shared" si="13"/>
        <v/>
      </c>
      <c r="C804" t="str">
        <f>IF(ESITI_QUESTIONARI!C804="","",TRIM(ESITI_QUESTIONARI!C804))</f>
        <v/>
      </c>
      <c r="D804" t="str">
        <f>IFERROR(UPPER(TRIM(ESITI_QUESTIONARI!U804)),"")</f>
        <v/>
      </c>
      <c r="E804" t="str">
        <f>IFERROR(UPPER(TRIM(ESITI_QUESTIONARI!Y804)),"")</f>
        <v/>
      </c>
      <c r="F804" t="str">
        <f>IFERROR(UPPER(TRIM(ESITI_QUESTIONARI!AE804)),"")</f>
        <v/>
      </c>
      <c r="G804" t="str">
        <f>IFERROR(UPPER(TRIM(ESITI_QUESTIONARI!AI804)),"")</f>
        <v/>
      </c>
      <c r="H804" s="8" t="str">
        <f>IF(C804="","",IF(ISERROR(AVERAGE(ESITI_QUESTIONARI!N804:T804,ESITI_QUESTIONARI!V804:X804,ESITI_QUESTIONARI!Z804:AD804,ESITI_QUESTIONARI!AF804:AH804,ESITI_QUESTIONARI!AJ804:AL804,ESITI_QUESTIONARI!AN804,ESITI_QUESTIONARI!AQ804)),"NON RISPONDE",AVERAGE(ESITI_QUESTIONARI!N804:T804,ESITI_QUESTIONARI!V804:X804,ESITI_QUESTIONARI!Z804:AD804,ESITI_QUESTIONARI!AF804:AH804,ESITI_QUESTIONARI!AJ804:AL804,ESITI_QUESTIONARI!AN804,ESITI_QUESTIONARI!AQ804)))</f>
        <v/>
      </c>
    </row>
    <row r="805" spans="1:8" x14ac:dyDescent="0.3">
      <c r="A805" t="str">
        <f>IF(ESITI_QUESTIONARI!A805="","",TRIM(ESITI_QUESTIONARI!A805))</f>
        <v/>
      </c>
      <c r="B805" t="str">
        <f t="shared" si="13"/>
        <v/>
      </c>
      <c r="C805" t="str">
        <f>IF(ESITI_QUESTIONARI!C805="","",TRIM(ESITI_QUESTIONARI!C805))</f>
        <v/>
      </c>
      <c r="D805" t="str">
        <f>IFERROR(UPPER(TRIM(ESITI_QUESTIONARI!U805)),"")</f>
        <v/>
      </c>
      <c r="E805" t="str">
        <f>IFERROR(UPPER(TRIM(ESITI_QUESTIONARI!Y805)),"")</f>
        <v/>
      </c>
      <c r="F805" t="str">
        <f>IFERROR(UPPER(TRIM(ESITI_QUESTIONARI!AE805)),"")</f>
        <v/>
      </c>
      <c r="G805" t="str">
        <f>IFERROR(UPPER(TRIM(ESITI_QUESTIONARI!AI805)),"")</f>
        <v/>
      </c>
      <c r="H805" s="8" t="str">
        <f>IF(C805="","",IF(ISERROR(AVERAGE(ESITI_QUESTIONARI!N805:T805,ESITI_QUESTIONARI!V805:X805,ESITI_QUESTIONARI!Z805:AD805,ESITI_QUESTIONARI!AF805:AH805,ESITI_QUESTIONARI!AJ805:AL805,ESITI_QUESTIONARI!AN805,ESITI_QUESTIONARI!AQ805)),"NON RISPONDE",AVERAGE(ESITI_QUESTIONARI!N805:T805,ESITI_QUESTIONARI!V805:X805,ESITI_QUESTIONARI!Z805:AD805,ESITI_QUESTIONARI!AF805:AH805,ESITI_QUESTIONARI!AJ805:AL805,ESITI_QUESTIONARI!AN805,ESITI_QUESTIONARI!AQ805)))</f>
        <v/>
      </c>
    </row>
    <row r="806" spans="1:8" x14ac:dyDescent="0.3">
      <c r="A806" t="str">
        <f>IF(ESITI_QUESTIONARI!A806="","",TRIM(ESITI_QUESTIONARI!A806))</f>
        <v/>
      </c>
      <c r="B806" t="str">
        <f t="shared" si="13"/>
        <v/>
      </c>
      <c r="C806" t="str">
        <f>IF(ESITI_QUESTIONARI!C806="","",TRIM(ESITI_QUESTIONARI!C806))</f>
        <v/>
      </c>
      <c r="D806" t="str">
        <f>IFERROR(UPPER(TRIM(ESITI_QUESTIONARI!U806)),"")</f>
        <v/>
      </c>
      <c r="E806" t="str">
        <f>IFERROR(UPPER(TRIM(ESITI_QUESTIONARI!Y806)),"")</f>
        <v/>
      </c>
      <c r="F806" t="str">
        <f>IFERROR(UPPER(TRIM(ESITI_QUESTIONARI!AE806)),"")</f>
        <v/>
      </c>
      <c r="G806" t="str">
        <f>IFERROR(UPPER(TRIM(ESITI_QUESTIONARI!AI806)),"")</f>
        <v/>
      </c>
      <c r="H806" s="8" t="str">
        <f>IF(C806="","",IF(ISERROR(AVERAGE(ESITI_QUESTIONARI!N806:T806,ESITI_QUESTIONARI!V806:X806,ESITI_QUESTIONARI!Z806:AD806,ESITI_QUESTIONARI!AF806:AH806,ESITI_QUESTIONARI!AJ806:AL806,ESITI_QUESTIONARI!AN806,ESITI_QUESTIONARI!AQ806)),"NON RISPONDE",AVERAGE(ESITI_QUESTIONARI!N806:T806,ESITI_QUESTIONARI!V806:X806,ESITI_QUESTIONARI!Z806:AD806,ESITI_QUESTIONARI!AF806:AH806,ESITI_QUESTIONARI!AJ806:AL806,ESITI_QUESTIONARI!AN806,ESITI_QUESTIONARI!AQ806)))</f>
        <v/>
      </c>
    </row>
    <row r="807" spans="1:8" x14ac:dyDescent="0.3">
      <c r="A807" t="str">
        <f>IF(ESITI_QUESTIONARI!A807="","",TRIM(ESITI_QUESTIONARI!A807))</f>
        <v/>
      </c>
      <c r="B807" t="str">
        <f t="shared" si="13"/>
        <v/>
      </c>
      <c r="C807" t="str">
        <f>IF(ESITI_QUESTIONARI!C807="","",TRIM(ESITI_QUESTIONARI!C807))</f>
        <v/>
      </c>
      <c r="D807" t="str">
        <f>IFERROR(UPPER(TRIM(ESITI_QUESTIONARI!U807)),"")</f>
        <v/>
      </c>
      <c r="E807" t="str">
        <f>IFERROR(UPPER(TRIM(ESITI_QUESTIONARI!Y807)),"")</f>
        <v/>
      </c>
      <c r="F807" t="str">
        <f>IFERROR(UPPER(TRIM(ESITI_QUESTIONARI!AE807)),"")</f>
        <v/>
      </c>
      <c r="G807" t="str">
        <f>IFERROR(UPPER(TRIM(ESITI_QUESTIONARI!AI807)),"")</f>
        <v/>
      </c>
      <c r="H807" s="8" t="str">
        <f>IF(C807="","",IF(ISERROR(AVERAGE(ESITI_QUESTIONARI!N807:T807,ESITI_QUESTIONARI!V807:X807,ESITI_QUESTIONARI!Z807:AD807,ESITI_QUESTIONARI!AF807:AH807,ESITI_QUESTIONARI!AJ807:AL807,ESITI_QUESTIONARI!AN807,ESITI_QUESTIONARI!AQ807)),"NON RISPONDE",AVERAGE(ESITI_QUESTIONARI!N807:T807,ESITI_QUESTIONARI!V807:X807,ESITI_QUESTIONARI!Z807:AD807,ESITI_QUESTIONARI!AF807:AH807,ESITI_QUESTIONARI!AJ807:AL807,ESITI_QUESTIONARI!AN807,ESITI_QUESTIONARI!AQ807)))</f>
        <v/>
      </c>
    </row>
    <row r="808" spans="1:8" x14ac:dyDescent="0.3">
      <c r="A808" t="str">
        <f>IF(ESITI_QUESTIONARI!A808="","",TRIM(ESITI_QUESTIONARI!A808))</f>
        <v/>
      </c>
      <c r="B808" t="str">
        <f t="shared" si="13"/>
        <v/>
      </c>
      <c r="C808" t="str">
        <f>IF(ESITI_QUESTIONARI!C808="","",TRIM(ESITI_QUESTIONARI!C808))</f>
        <v/>
      </c>
      <c r="D808" t="str">
        <f>IFERROR(UPPER(TRIM(ESITI_QUESTIONARI!U808)),"")</f>
        <v/>
      </c>
      <c r="E808" t="str">
        <f>IFERROR(UPPER(TRIM(ESITI_QUESTIONARI!Y808)),"")</f>
        <v/>
      </c>
      <c r="F808" t="str">
        <f>IFERROR(UPPER(TRIM(ESITI_QUESTIONARI!AE808)),"")</f>
        <v/>
      </c>
      <c r="G808" t="str">
        <f>IFERROR(UPPER(TRIM(ESITI_QUESTIONARI!AI808)),"")</f>
        <v/>
      </c>
      <c r="H808" s="8" t="str">
        <f>IF(C808="","",IF(ISERROR(AVERAGE(ESITI_QUESTIONARI!N808:T808,ESITI_QUESTIONARI!V808:X808,ESITI_QUESTIONARI!Z808:AD808,ESITI_QUESTIONARI!AF808:AH808,ESITI_QUESTIONARI!AJ808:AL808,ESITI_QUESTIONARI!AN808,ESITI_QUESTIONARI!AQ808)),"NON RISPONDE",AVERAGE(ESITI_QUESTIONARI!N808:T808,ESITI_QUESTIONARI!V808:X808,ESITI_QUESTIONARI!Z808:AD808,ESITI_QUESTIONARI!AF808:AH808,ESITI_QUESTIONARI!AJ808:AL808,ESITI_QUESTIONARI!AN808,ESITI_QUESTIONARI!AQ808)))</f>
        <v/>
      </c>
    </row>
    <row r="809" spans="1:8" x14ac:dyDescent="0.3">
      <c r="A809" t="str">
        <f>IF(ESITI_QUESTIONARI!A809="","",TRIM(ESITI_QUESTIONARI!A809))</f>
        <v/>
      </c>
      <c r="B809" t="str">
        <f t="shared" si="13"/>
        <v/>
      </c>
      <c r="C809" t="str">
        <f>IF(ESITI_QUESTIONARI!C809="","",TRIM(ESITI_QUESTIONARI!C809))</f>
        <v/>
      </c>
      <c r="D809" t="str">
        <f>IFERROR(UPPER(TRIM(ESITI_QUESTIONARI!U809)),"")</f>
        <v/>
      </c>
      <c r="E809" t="str">
        <f>IFERROR(UPPER(TRIM(ESITI_QUESTIONARI!Y809)),"")</f>
        <v/>
      </c>
      <c r="F809" t="str">
        <f>IFERROR(UPPER(TRIM(ESITI_QUESTIONARI!AE809)),"")</f>
        <v/>
      </c>
      <c r="G809" t="str">
        <f>IFERROR(UPPER(TRIM(ESITI_QUESTIONARI!AI809)),"")</f>
        <v/>
      </c>
      <c r="H809" s="8" t="str">
        <f>IF(C809="","",IF(ISERROR(AVERAGE(ESITI_QUESTIONARI!N809:T809,ESITI_QUESTIONARI!V809:X809,ESITI_QUESTIONARI!Z809:AD809,ESITI_QUESTIONARI!AF809:AH809,ESITI_QUESTIONARI!AJ809:AL809,ESITI_QUESTIONARI!AN809,ESITI_QUESTIONARI!AQ809)),"NON RISPONDE",AVERAGE(ESITI_QUESTIONARI!N809:T809,ESITI_QUESTIONARI!V809:X809,ESITI_QUESTIONARI!Z809:AD809,ESITI_QUESTIONARI!AF809:AH809,ESITI_QUESTIONARI!AJ809:AL809,ESITI_QUESTIONARI!AN809,ESITI_QUESTIONARI!AQ809)))</f>
        <v/>
      </c>
    </row>
    <row r="810" spans="1:8" x14ac:dyDescent="0.3">
      <c r="A810" t="str">
        <f>IF(ESITI_QUESTIONARI!A810="","",TRIM(ESITI_QUESTIONARI!A810))</f>
        <v/>
      </c>
      <c r="B810" t="str">
        <f t="shared" si="13"/>
        <v/>
      </c>
      <c r="C810" t="str">
        <f>IF(ESITI_QUESTIONARI!C810="","",TRIM(ESITI_QUESTIONARI!C810))</f>
        <v/>
      </c>
      <c r="D810" t="str">
        <f>IFERROR(UPPER(TRIM(ESITI_QUESTIONARI!U810)),"")</f>
        <v/>
      </c>
      <c r="E810" t="str">
        <f>IFERROR(UPPER(TRIM(ESITI_QUESTIONARI!Y810)),"")</f>
        <v/>
      </c>
      <c r="F810" t="str">
        <f>IFERROR(UPPER(TRIM(ESITI_QUESTIONARI!AE810)),"")</f>
        <v/>
      </c>
      <c r="G810" t="str">
        <f>IFERROR(UPPER(TRIM(ESITI_QUESTIONARI!AI810)),"")</f>
        <v/>
      </c>
      <c r="H810" s="8" t="str">
        <f>IF(C810="","",IF(ISERROR(AVERAGE(ESITI_QUESTIONARI!N810:T810,ESITI_QUESTIONARI!V810:X810,ESITI_QUESTIONARI!Z810:AD810,ESITI_QUESTIONARI!AF810:AH810,ESITI_QUESTIONARI!AJ810:AL810,ESITI_QUESTIONARI!AN810,ESITI_QUESTIONARI!AQ810)),"NON RISPONDE",AVERAGE(ESITI_QUESTIONARI!N810:T810,ESITI_QUESTIONARI!V810:X810,ESITI_QUESTIONARI!Z810:AD810,ESITI_QUESTIONARI!AF810:AH810,ESITI_QUESTIONARI!AJ810:AL810,ESITI_QUESTIONARI!AN810,ESITI_QUESTIONARI!AQ810)))</f>
        <v/>
      </c>
    </row>
    <row r="811" spans="1:8" x14ac:dyDescent="0.3">
      <c r="A811" t="str">
        <f>IF(ESITI_QUESTIONARI!A811="","",TRIM(ESITI_QUESTIONARI!A811))</f>
        <v/>
      </c>
      <c r="B811" t="str">
        <f t="shared" si="13"/>
        <v/>
      </c>
      <c r="C811" t="str">
        <f>IF(ESITI_QUESTIONARI!C811="","",TRIM(ESITI_QUESTIONARI!C811))</f>
        <v/>
      </c>
      <c r="D811" t="str">
        <f>IFERROR(UPPER(TRIM(ESITI_QUESTIONARI!U811)),"")</f>
        <v/>
      </c>
      <c r="E811" t="str">
        <f>IFERROR(UPPER(TRIM(ESITI_QUESTIONARI!Y811)),"")</f>
        <v/>
      </c>
      <c r="F811" t="str">
        <f>IFERROR(UPPER(TRIM(ESITI_QUESTIONARI!AE811)),"")</f>
        <v/>
      </c>
      <c r="G811" t="str">
        <f>IFERROR(UPPER(TRIM(ESITI_QUESTIONARI!AI811)),"")</f>
        <v/>
      </c>
      <c r="H811" s="8" t="str">
        <f>IF(C811="","",IF(ISERROR(AVERAGE(ESITI_QUESTIONARI!N811:T811,ESITI_QUESTIONARI!V811:X811,ESITI_QUESTIONARI!Z811:AD811,ESITI_QUESTIONARI!AF811:AH811,ESITI_QUESTIONARI!AJ811:AL811,ESITI_QUESTIONARI!AN811,ESITI_QUESTIONARI!AQ811)),"NON RISPONDE",AVERAGE(ESITI_QUESTIONARI!N811:T811,ESITI_QUESTIONARI!V811:X811,ESITI_QUESTIONARI!Z811:AD811,ESITI_QUESTIONARI!AF811:AH811,ESITI_QUESTIONARI!AJ811:AL811,ESITI_QUESTIONARI!AN811,ESITI_QUESTIONARI!AQ811)))</f>
        <v/>
      </c>
    </row>
    <row r="812" spans="1:8" x14ac:dyDescent="0.3">
      <c r="A812" t="str">
        <f>IF(ESITI_QUESTIONARI!A812="","",TRIM(ESITI_QUESTIONARI!A812))</f>
        <v/>
      </c>
      <c r="B812" t="str">
        <f t="shared" si="13"/>
        <v/>
      </c>
      <c r="C812" t="str">
        <f>IF(ESITI_QUESTIONARI!C812="","",TRIM(ESITI_QUESTIONARI!C812))</f>
        <v/>
      </c>
      <c r="D812" t="str">
        <f>IFERROR(UPPER(TRIM(ESITI_QUESTIONARI!U812)),"")</f>
        <v/>
      </c>
      <c r="E812" t="str">
        <f>IFERROR(UPPER(TRIM(ESITI_QUESTIONARI!Y812)),"")</f>
        <v/>
      </c>
      <c r="F812" t="str">
        <f>IFERROR(UPPER(TRIM(ESITI_QUESTIONARI!AE812)),"")</f>
        <v/>
      </c>
      <c r="G812" t="str">
        <f>IFERROR(UPPER(TRIM(ESITI_QUESTIONARI!AI812)),"")</f>
        <v/>
      </c>
      <c r="H812" s="8" t="str">
        <f>IF(C812="","",IF(ISERROR(AVERAGE(ESITI_QUESTIONARI!N812:T812,ESITI_QUESTIONARI!V812:X812,ESITI_QUESTIONARI!Z812:AD812,ESITI_QUESTIONARI!AF812:AH812,ESITI_QUESTIONARI!AJ812:AL812,ESITI_QUESTIONARI!AN812,ESITI_QUESTIONARI!AQ812)),"NON RISPONDE",AVERAGE(ESITI_QUESTIONARI!N812:T812,ESITI_QUESTIONARI!V812:X812,ESITI_QUESTIONARI!Z812:AD812,ESITI_QUESTIONARI!AF812:AH812,ESITI_QUESTIONARI!AJ812:AL812,ESITI_QUESTIONARI!AN812,ESITI_QUESTIONARI!AQ812)))</f>
        <v/>
      </c>
    </row>
    <row r="813" spans="1:8" x14ac:dyDescent="0.3">
      <c r="A813" t="str">
        <f>IF(ESITI_QUESTIONARI!A813="","",TRIM(ESITI_QUESTIONARI!A813))</f>
        <v/>
      </c>
      <c r="B813" t="str">
        <f t="shared" si="13"/>
        <v/>
      </c>
      <c r="C813" t="str">
        <f>IF(ESITI_QUESTIONARI!C813="","",TRIM(ESITI_QUESTIONARI!C813))</f>
        <v/>
      </c>
      <c r="D813" t="str">
        <f>IFERROR(UPPER(TRIM(ESITI_QUESTIONARI!U813)),"")</f>
        <v/>
      </c>
      <c r="E813" t="str">
        <f>IFERROR(UPPER(TRIM(ESITI_QUESTIONARI!Y813)),"")</f>
        <v/>
      </c>
      <c r="F813" t="str">
        <f>IFERROR(UPPER(TRIM(ESITI_QUESTIONARI!AE813)),"")</f>
        <v/>
      </c>
      <c r="G813" t="str">
        <f>IFERROR(UPPER(TRIM(ESITI_QUESTIONARI!AI813)),"")</f>
        <v/>
      </c>
      <c r="H813" s="8" t="str">
        <f>IF(C813="","",IF(ISERROR(AVERAGE(ESITI_QUESTIONARI!N813:T813,ESITI_QUESTIONARI!V813:X813,ESITI_QUESTIONARI!Z813:AD813,ESITI_QUESTIONARI!AF813:AH813,ESITI_QUESTIONARI!AJ813:AL813,ESITI_QUESTIONARI!AN813,ESITI_QUESTIONARI!AQ813)),"NON RISPONDE",AVERAGE(ESITI_QUESTIONARI!N813:T813,ESITI_QUESTIONARI!V813:X813,ESITI_QUESTIONARI!Z813:AD813,ESITI_QUESTIONARI!AF813:AH813,ESITI_QUESTIONARI!AJ813:AL813,ESITI_QUESTIONARI!AN813,ESITI_QUESTIONARI!AQ813)))</f>
        <v/>
      </c>
    </row>
    <row r="814" spans="1:8" x14ac:dyDescent="0.3">
      <c r="A814" t="str">
        <f>IF(ESITI_QUESTIONARI!A814="","",TRIM(ESITI_QUESTIONARI!A814))</f>
        <v/>
      </c>
      <c r="B814" t="str">
        <f t="shared" si="13"/>
        <v/>
      </c>
      <c r="C814" t="str">
        <f>IF(ESITI_QUESTIONARI!C814="","",TRIM(ESITI_QUESTIONARI!C814))</f>
        <v/>
      </c>
      <c r="D814" t="str">
        <f>IFERROR(UPPER(TRIM(ESITI_QUESTIONARI!U814)),"")</f>
        <v/>
      </c>
      <c r="E814" t="str">
        <f>IFERROR(UPPER(TRIM(ESITI_QUESTIONARI!Y814)),"")</f>
        <v/>
      </c>
      <c r="F814" t="str">
        <f>IFERROR(UPPER(TRIM(ESITI_QUESTIONARI!AE814)),"")</f>
        <v/>
      </c>
      <c r="G814" t="str">
        <f>IFERROR(UPPER(TRIM(ESITI_QUESTIONARI!AI814)),"")</f>
        <v/>
      </c>
      <c r="H814" s="8" t="str">
        <f>IF(C814="","",IF(ISERROR(AVERAGE(ESITI_QUESTIONARI!N814:T814,ESITI_QUESTIONARI!V814:X814,ESITI_QUESTIONARI!Z814:AD814,ESITI_QUESTIONARI!AF814:AH814,ESITI_QUESTIONARI!AJ814:AL814,ESITI_QUESTIONARI!AN814,ESITI_QUESTIONARI!AQ814)),"NON RISPONDE",AVERAGE(ESITI_QUESTIONARI!N814:T814,ESITI_QUESTIONARI!V814:X814,ESITI_QUESTIONARI!Z814:AD814,ESITI_QUESTIONARI!AF814:AH814,ESITI_QUESTIONARI!AJ814:AL814,ESITI_QUESTIONARI!AN814,ESITI_QUESTIONARI!AQ814)))</f>
        <v/>
      </c>
    </row>
    <row r="815" spans="1:8" x14ac:dyDescent="0.3">
      <c r="A815" t="str">
        <f>IF(ESITI_QUESTIONARI!A815="","",TRIM(ESITI_QUESTIONARI!A815))</f>
        <v/>
      </c>
      <c r="B815" t="str">
        <f t="shared" si="13"/>
        <v/>
      </c>
      <c r="C815" t="str">
        <f>IF(ESITI_QUESTIONARI!C815="","",TRIM(ESITI_QUESTIONARI!C815))</f>
        <v/>
      </c>
      <c r="D815" t="str">
        <f>IFERROR(UPPER(TRIM(ESITI_QUESTIONARI!U815)),"")</f>
        <v/>
      </c>
      <c r="E815" t="str">
        <f>IFERROR(UPPER(TRIM(ESITI_QUESTIONARI!Y815)),"")</f>
        <v/>
      </c>
      <c r="F815" t="str">
        <f>IFERROR(UPPER(TRIM(ESITI_QUESTIONARI!AE815)),"")</f>
        <v/>
      </c>
      <c r="G815" t="str">
        <f>IFERROR(UPPER(TRIM(ESITI_QUESTIONARI!AI815)),"")</f>
        <v/>
      </c>
      <c r="H815" s="8" t="str">
        <f>IF(C815="","",IF(ISERROR(AVERAGE(ESITI_QUESTIONARI!N815:T815,ESITI_QUESTIONARI!V815:X815,ESITI_QUESTIONARI!Z815:AD815,ESITI_QUESTIONARI!AF815:AH815,ESITI_QUESTIONARI!AJ815:AL815,ESITI_QUESTIONARI!AN815,ESITI_QUESTIONARI!AQ815)),"NON RISPONDE",AVERAGE(ESITI_QUESTIONARI!N815:T815,ESITI_QUESTIONARI!V815:X815,ESITI_QUESTIONARI!Z815:AD815,ESITI_QUESTIONARI!AF815:AH815,ESITI_QUESTIONARI!AJ815:AL815,ESITI_QUESTIONARI!AN815,ESITI_QUESTIONARI!AQ815)))</f>
        <v/>
      </c>
    </row>
    <row r="816" spans="1:8" x14ac:dyDescent="0.3">
      <c r="A816" t="str">
        <f>IF(ESITI_QUESTIONARI!A816="","",TRIM(ESITI_QUESTIONARI!A816))</f>
        <v/>
      </c>
      <c r="B816" t="str">
        <f t="shared" si="13"/>
        <v/>
      </c>
      <c r="C816" t="str">
        <f>IF(ESITI_QUESTIONARI!C816="","",TRIM(ESITI_QUESTIONARI!C816))</f>
        <v/>
      </c>
      <c r="D816" t="str">
        <f>IFERROR(UPPER(TRIM(ESITI_QUESTIONARI!U816)),"")</f>
        <v/>
      </c>
      <c r="E816" t="str">
        <f>IFERROR(UPPER(TRIM(ESITI_QUESTIONARI!Y816)),"")</f>
        <v/>
      </c>
      <c r="F816" t="str">
        <f>IFERROR(UPPER(TRIM(ESITI_QUESTIONARI!AE816)),"")</f>
        <v/>
      </c>
      <c r="G816" t="str">
        <f>IFERROR(UPPER(TRIM(ESITI_QUESTIONARI!AI816)),"")</f>
        <v/>
      </c>
      <c r="H816" s="8" t="str">
        <f>IF(C816="","",IF(ISERROR(AVERAGE(ESITI_QUESTIONARI!N816:T816,ESITI_QUESTIONARI!V816:X816,ESITI_QUESTIONARI!Z816:AD816,ESITI_QUESTIONARI!AF816:AH816,ESITI_QUESTIONARI!AJ816:AL816,ESITI_QUESTIONARI!AN816,ESITI_QUESTIONARI!AQ816)),"NON RISPONDE",AVERAGE(ESITI_QUESTIONARI!N816:T816,ESITI_QUESTIONARI!V816:X816,ESITI_QUESTIONARI!Z816:AD816,ESITI_QUESTIONARI!AF816:AH816,ESITI_QUESTIONARI!AJ816:AL816,ESITI_QUESTIONARI!AN816,ESITI_QUESTIONARI!AQ816)))</f>
        <v/>
      </c>
    </row>
    <row r="817" spans="1:8" x14ac:dyDescent="0.3">
      <c r="A817" t="str">
        <f>IF(ESITI_QUESTIONARI!A817="","",TRIM(ESITI_QUESTIONARI!A817))</f>
        <v/>
      </c>
      <c r="B817" t="str">
        <f t="shared" si="13"/>
        <v/>
      </c>
      <c r="C817" t="str">
        <f>IF(ESITI_QUESTIONARI!C817="","",TRIM(ESITI_QUESTIONARI!C817))</f>
        <v/>
      </c>
      <c r="D817" t="str">
        <f>IFERROR(UPPER(TRIM(ESITI_QUESTIONARI!U817)),"")</f>
        <v/>
      </c>
      <c r="E817" t="str">
        <f>IFERROR(UPPER(TRIM(ESITI_QUESTIONARI!Y817)),"")</f>
        <v/>
      </c>
      <c r="F817" t="str">
        <f>IFERROR(UPPER(TRIM(ESITI_QUESTIONARI!AE817)),"")</f>
        <v/>
      </c>
      <c r="G817" t="str">
        <f>IFERROR(UPPER(TRIM(ESITI_QUESTIONARI!AI817)),"")</f>
        <v/>
      </c>
      <c r="H817" s="8" t="str">
        <f>IF(C817="","",IF(ISERROR(AVERAGE(ESITI_QUESTIONARI!N817:T817,ESITI_QUESTIONARI!V817:X817,ESITI_QUESTIONARI!Z817:AD817,ESITI_QUESTIONARI!AF817:AH817,ESITI_QUESTIONARI!AJ817:AL817,ESITI_QUESTIONARI!AN817,ESITI_QUESTIONARI!AQ817)),"NON RISPONDE",AVERAGE(ESITI_QUESTIONARI!N817:T817,ESITI_QUESTIONARI!V817:X817,ESITI_QUESTIONARI!Z817:AD817,ESITI_QUESTIONARI!AF817:AH817,ESITI_QUESTIONARI!AJ817:AL817,ESITI_QUESTIONARI!AN817,ESITI_QUESTIONARI!AQ817)))</f>
        <v/>
      </c>
    </row>
    <row r="818" spans="1:8" x14ac:dyDescent="0.3">
      <c r="A818" t="str">
        <f>IF(ESITI_QUESTIONARI!A818="","",TRIM(ESITI_QUESTIONARI!A818))</f>
        <v/>
      </c>
      <c r="B818" t="str">
        <f t="shared" si="13"/>
        <v/>
      </c>
      <c r="C818" t="str">
        <f>IF(ESITI_QUESTIONARI!C818="","",TRIM(ESITI_QUESTIONARI!C818))</f>
        <v/>
      </c>
      <c r="D818" t="str">
        <f>IFERROR(UPPER(TRIM(ESITI_QUESTIONARI!U818)),"")</f>
        <v/>
      </c>
      <c r="E818" t="str">
        <f>IFERROR(UPPER(TRIM(ESITI_QUESTIONARI!Y818)),"")</f>
        <v/>
      </c>
      <c r="F818" t="str">
        <f>IFERROR(UPPER(TRIM(ESITI_QUESTIONARI!AE818)),"")</f>
        <v/>
      </c>
      <c r="G818" t="str">
        <f>IFERROR(UPPER(TRIM(ESITI_QUESTIONARI!AI818)),"")</f>
        <v/>
      </c>
      <c r="H818" s="8" t="str">
        <f>IF(C818="","",IF(ISERROR(AVERAGE(ESITI_QUESTIONARI!N818:T818,ESITI_QUESTIONARI!V818:X818,ESITI_QUESTIONARI!Z818:AD818,ESITI_QUESTIONARI!AF818:AH818,ESITI_QUESTIONARI!AJ818:AL818,ESITI_QUESTIONARI!AN818,ESITI_QUESTIONARI!AQ818)),"NON RISPONDE",AVERAGE(ESITI_QUESTIONARI!N818:T818,ESITI_QUESTIONARI!V818:X818,ESITI_QUESTIONARI!Z818:AD818,ESITI_QUESTIONARI!AF818:AH818,ESITI_QUESTIONARI!AJ818:AL818,ESITI_QUESTIONARI!AN818,ESITI_QUESTIONARI!AQ818)))</f>
        <v/>
      </c>
    </row>
    <row r="819" spans="1:8" x14ac:dyDescent="0.3">
      <c r="A819" t="str">
        <f>IF(ESITI_QUESTIONARI!A819="","",TRIM(ESITI_QUESTIONARI!A819))</f>
        <v/>
      </c>
      <c r="B819" t="str">
        <f t="shared" si="13"/>
        <v/>
      </c>
      <c r="C819" t="str">
        <f>IF(ESITI_QUESTIONARI!C819="","",TRIM(ESITI_QUESTIONARI!C819))</f>
        <v/>
      </c>
      <c r="D819" t="str">
        <f>IFERROR(UPPER(TRIM(ESITI_QUESTIONARI!U819)),"")</f>
        <v/>
      </c>
      <c r="E819" t="str">
        <f>IFERROR(UPPER(TRIM(ESITI_QUESTIONARI!Y819)),"")</f>
        <v/>
      </c>
      <c r="F819" t="str">
        <f>IFERROR(UPPER(TRIM(ESITI_QUESTIONARI!AE819)),"")</f>
        <v/>
      </c>
      <c r="G819" t="str">
        <f>IFERROR(UPPER(TRIM(ESITI_QUESTIONARI!AI819)),"")</f>
        <v/>
      </c>
      <c r="H819" s="8" t="str">
        <f>IF(C819="","",IF(ISERROR(AVERAGE(ESITI_QUESTIONARI!N819:T819,ESITI_QUESTIONARI!V819:X819,ESITI_QUESTIONARI!Z819:AD819,ESITI_QUESTIONARI!AF819:AH819,ESITI_QUESTIONARI!AJ819:AL819,ESITI_QUESTIONARI!AN819,ESITI_QUESTIONARI!AQ819)),"NON RISPONDE",AVERAGE(ESITI_QUESTIONARI!N819:T819,ESITI_QUESTIONARI!V819:X819,ESITI_QUESTIONARI!Z819:AD819,ESITI_QUESTIONARI!AF819:AH819,ESITI_QUESTIONARI!AJ819:AL819,ESITI_QUESTIONARI!AN819,ESITI_QUESTIONARI!AQ819)))</f>
        <v/>
      </c>
    </row>
    <row r="820" spans="1:8" x14ac:dyDescent="0.3">
      <c r="A820" t="str">
        <f>IF(ESITI_QUESTIONARI!A820="","",TRIM(ESITI_QUESTIONARI!A820))</f>
        <v/>
      </c>
      <c r="B820" t="str">
        <f t="shared" si="13"/>
        <v/>
      </c>
      <c r="C820" t="str">
        <f>IF(ESITI_QUESTIONARI!C820="","",TRIM(ESITI_QUESTIONARI!C820))</f>
        <v/>
      </c>
      <c r="D820" t="str">
        <f>IFERROR(UPPER(TRIM(ESITI_QUESTIONARI!U820)),"")</f>
        <v/>
      </c>
      <c r="E820" t="str">
        <f>IFERROR(UPPER(TRIM(ESITI_QUESTIONARI!Y820)),"")</f>
        <v/>
      </c>
      <c r="F820" t="str">
        <f>IFERROR(UPPER(TRIM(ESITI_QUESTIONARI!AE820)),"")</f>
        <v/>
      </c>
      <c r="G820" t="str">
        <f>IFERROR(UPPER(TRIM(ESITI_QUESTIONARI!AI820)),"")</f>
        <v/>
      </c>
      <c r="H820" s="8" t="str">
        <f>IF(C820="","",IF(ISERROR(AVERAGE(ESITI_QUESTIONARI!N820:T820,ESITI_QUESTIONARI!V820:X820,ESITI_QUESTIONARI!Z820:AD820,ESITI_QUESTIONARI!AF820:AH820,ESITI_QUESTIONARI!AJ820:AL820,ESITI_QUESTIONARI!AN820,ESITI_QUESTIONARI!AQ820)),"NON RISPONDE",AVERAGE(ESITI_QUESTIONARI!N820:T820,ESITI_QUESTIONARI!V820:X820,ESITI_QUESTIONARI!Z820:AD820,ESITI_QUESTIONARI!AF820:AH820,ESITI_QUESTIONARI!AJ820:AL820,ESITI_QUESTIONARI!AN820,ESITI_QUESTIONARI!AQ820)))</f>
        <v/>
      </c>
    </row>
    <row r="821" spans="1:8" x14ac:dyDescent="0.3">
      <c r="A821" t="str">
        <f>IF(ESITI_QUESTIONARI!A821="","",TRIM(ESITI_QUESTIONARI!A821))</f>
        <v/>
      </c>
      <c r="B821" t="str">
        <f t="shared" si="13"/>
        <v/>
      </c>
      <c r="C821" t="str">
        <f>IF(ESITI_QUESTIONARI!C821="","",TRIM(ESITI_QUESTIONARI!C821))</f>
        <v/>
      </c>
      <c r="D821" t="str">
        <f>IFERROR(UPPER(TRIM(ESITI_QUESTIONARI!U821)),"")</f>
        <v/>
      </c>
      <c r="E821" t="str">
        <f>IFERROR(UPPER(TRIM(ESITI_QUESTIONARI!Y821)),"")</f>
        <v/>
      </c>
      <c r="F821" t="str">
        <f>IFERROR(UPPER(TRIM(ESITI_QUESTIONARI!AE821)),"")</f>
        <v/>
      </c>
      <c r="G821" t="str">
        <f>IFERROR(UPPER(TRIM(ESITI_QUESTIONARI!AI821)),"")</f>
        <v/>
      </c>
      <c r="H821" s="8" t="str">
        <f>IF(C821="","",IF(ISERROR(AVERAGE(ESITI_QUESTIONARI!N821:T821,ESITI_QUESTIONARI!V821:X821,ESITI_QUESTIONARI!Z821:AD821,ESITI_QUESTIONARI!AF821:AH821,ESITI_QUESTIONARI!AJ821:AL821,ESITI_QUESTIONARI!AN821,ESITI_QUESTIONARI!AQ821)),"NON RISPONDE",AVERAGE(ESITI_QUESTIONARI!N821:T821,ESITI_QUESTIONARI!V821:X821,ESITI_QUESTIONARI!Z821:AD821,ESITI_QUESTIONARI!AF821:AH821,ESITI_QUESTIONARI!AJ821:AL821,ESITI_QUESTIONARI!AN821,ESITI_QUESTIONARI!AQ821)))</f>
        <v/>
      </c>
    </row>
    <row r="822" spans="1:8" x14ac:dyDescent="0.3">
      <c r="A822" t="str">
        <f>IF(ESITI_QUESTIONARI!A822="","",TRIM(ESITI_QUESTIONARI!A822))</f>
        <v/>
      </c>
      <c r="B822" t="str">
        <f t="shared" si="13"/>
        <v/>
      </c>
      <c r="C822" t="str">
        <f>IF(ESITI_QUESTIONARI!C822="","",TRIM(ESITI_QUESTIONARI!C822))</f>
        <v/>
      </c>
      <c r="D822" t="str">
        <f>IFERROR(UPPER(TRIM(ESITI_QUESTIONARI!U822)),"")</f>
        <v/>
      </c>
      <c r="E822" t="str">
        <f>IFERROR(UPPER(TRIM(ESITI_QUESTIONARI!Y822)),"")</f>
        <v/>
      </c>
      <c r="F822" t="str">
        <f>IFERROR(UPPER(TRIM(ESITI_QUESTIONARI!AE822)),"")</f>
        <v/>
      </c>
      <c r="G822" t="str">
        <f>IFERROR(UPPER(TRIM(ESITI_QUESTIONARI!AI822)),"")</f>
        <v/>
      </c>
      <c r="H822" s="8" t="str">
        <f>IF(C822="","",IF(ISERROR(AVERAGE(ESITI_QUESTIONARI!N822:T822,ESITI_QUESTIONARI!V822:X822,ESITI_QUESTIONARI!Z822:AD822,ESITI_QUESTIONARI!AF822:AH822,ESITI_QUESTIONARI!AJ822:AL822,ESITI_QUESTIONARI!AN822,ESITI_QUESTIONARI!AQ822)),"NON RISPONDE",AVERAGE(ESITI_QUESTIONARI!N822:T822,ESITI_QUESTIONARI!V822:X822,ESITI_QUESTIONARI!Z822:AD822,ESITI_QUESTIONARI!AF822:AH822,ESITI_QUESTIONARI!AJ822:AL822,ESITI_QUESTIONARI!AN822,ESITI_QUESTIONARI!AQ822)))</f>
        <v/>
      </c>
    </row>
    <row r="823" spans="1:8" x14ac:dyDescent="0.3">
      <c r="A823" t="str">
        <f>IF(ESITI_QUESTIONARI!A823="","",TRIM(ESITI_QUESTIONARI!A823))</f>
        <v/>
      </c>
      <c r="B823" t="str">
        <f t="shared" si="13"/>
        <v/>
      </c>
      <c r="C823" t="str">
        <f>IF(ESITI_QUESTIONARI!C823="","",TRIM(ESITI_QUESTIONARI!C823))</f>
        <v/>
      </c>
      <c r="D823" t="str">
        <f>IFERROR(UPPER(TRIM(ESITI_QUESTIONARI!U823)),"")</f>
        <v/>
      </c>
      <c r="E823" t="str">
        <f>IFERROR(UPPER(TRIM(ESITI_QUESTIONARI!Y823)),"")</f>
        <v/>
      </c>
      <c r="F823" t="str">
        <f>IFERROR(UPPER(TRIM(ESITI_QUESTIONARI!AE823)),"")</f>
        <v/>
      </c>
      <c r="G823" t="str">
        <f>IFERROR(UPPER(TRIM(ESITI_QUESTIONARI!AI823)),"")</f>
        <v/>
      </c>
      <c r="H823" s="8" t="str">
        <f>IF(C823="","",IF(ISERROR(AVERAGE(ESITI_QUESTIONARI!N823:T823,ESITI_QUESTIONARI!V823:X823,ESITI_QUESTIONARI!Z823:AD823,ESITI_QUESTIONARI!AF823:AH823,ESITI_QUESTIONARI!AJ823:AL823,ESITI_QUESTIONARI!AN823,ESITI_QUESTIONARI!AQ823)),"NON RISPONDE",AVERAGE(ESITI_QUESTIONARI!N823:T823,ESITI_QUESTIONARI!V823:X823,ESITI_QUESTIONARI!Z823:AD823,ESITI_QUESTIONARI!AF823:AH823,ESITI_QUESTIONARI!AJ823:AL823,ESITI_QUESTIONARI!AN823,ESITI_QUESTIONARI!AQ823)))</f>
        <v/>
      </c>
    </row>
    <row r="824" spans="1:8" x14ac:dyDescent="0.3">
      <c r="A824" t="str">
        <f>IF(ESITI_QUESTIONARI!A824="","",TRIM(ESITI_QUESTIONARI!A824))</f>
        <v/>
      </c>
      <c r="B824" t="str">
        <f t="shared" si="13"/>
        <v/>
      </c>
      <c r="C824" t="str">
        <f>IF(ESITI_QUESTIONARI!C824="","",TRIM(ESITI_QUESTIONARI!C824))</f>
        <v/>
      </c>
      <c r="D824" t="str">
        <f>IFERROR(UPPER(TRIM(ESITI_QUESTIONARI!U824)),"")</f>
        <v/>
      </c>
      <c r="E824" t="str">
        <f>IFERROR(UPPER(TRIM(ESITI_QUESTIONARI!Y824)),"")</f>
        <v/>
      </c>
      <c r="F824" t="str">
        <f>IFERROR(UPPER(TRIM(ESITI_QUESTIONARI!AE824)),"")</f>
        <v/>
      </c>
      <c r="G824" t="str">
        <f>IFERROR(UPPER(TRIM(ESITI_QUESTIONARI!AI824)),"")</f>
        <v/>
      </c>
      <c r="H824" s="8" t="str">
        <f>IF(C824="","",IF(ISERROR(AVERAGE(ESITI_QUESTIONARI!N824:T824,ESITI_QUESTIONARI!V824:X824,ESITI_QUESTIONARI!Z824:AD824,ESITI_QUESTIONARI!AF824:AH824,ESITI_QUESTIONARI!AJ824:AL824,ESITI_QUESTIONARI!AN824,ESITI_QUESTIONARI!AQ824)),"NON RISPONDE",AVERAGE(ESITI_QUESTIONARI!N824:T824,ESITI_QUESTIONARI!V824:X824,ESITI_QUESTIONARI!Z824:AD824,ESITI_QUESTIONARI!AF824:AH824,ESITI_QUESTIONARI!AJ824:AL824,ESITI_QUESTIONARI!AN824,ESITI_QUESTIONARI!AQ824)))</f>
        <v/>
      </c>
    </row>
    <row r="825" spans="1:8" x14ac:dyDescent="0.3">
      <c r="A825" t="str">
        <f>IF(ESITI_QUESTIONARI!A825="","",TRIM(ESITI_QUESTIONARI!A825))</f>
        <v/>
      </c>
      <c r="B825" t="str">
        <f t="shared" si="13"/>
        <v/>
      </c>
      <c r="C825" t="str">
        <f>IF(ESITI_QUESTIONARI!C825="","",TRIM(ESITI_QUESTIONARI!C825))</f>
        <v/>
      </c>
      <c r="D825" t="str">
        <f>IFERROR(UPPER(TRIM(ESITI_QUESTIONARI!U825)),"")</f>
        <v/>
      </c>
      <c r="E825" t="str">
        <f>IFERROR(UPPER(TRIM(ESITI_QUESTIONARI!Y825)),"")</f>
        <v/>
      </c>
      <c r="F825" t="str">
        <f>IFERROR(UPPER(TRIM(ESITI_QUESTIONARI!AE825)),"")</f>
        <v/>
      </c>
      <c r="G825" t="str">
        <f>IFERROR(UPPER(TRIM(ESITI_QUESTIONARI!AI825)),"")</f>
        <v/>
      </c>
      <c r="H825" s="8" t="str">
        <f>IF(C825="","",IF(ISERROR(AVERAGE(ESITI_QUESTIONARI!N825:T825,ESITI_QUESTIONARI!V825:X825,ESITI_QUESTIONARI!Z825:AD825,ESITI_QUESTIONARI!AF825:AH825,ESITI_QUESTIONARI!AJ825:AL825,ESITI_QUESTIONARI!AN825,ESITI_QUESTIONARI!AQ825)),"NON RISPONDE",AVERAGE(ESITI_QUESTIONARI!N825:T825,ESITI_QUESTIONARI!V825:X825,ESITI_QUESTIONARI!Z825:AD825,ESITI_QUESTIONARI!AF825:AH825,ESITI_QUESTIONARI!AJ825:AL825,ESITI_QUESTIONARI!AN825,ESITI_QUESTIONARI!AQ825)))</f>
        <v/>
      </c>
    </row>
    <row r="826" spans="1:8" x14ac:dyDescent="0.3">
      <c r="A826" t="str">
        <f>IF(ESITI_QUESTIONARI!A826="","",TRIM(ESITI_QUESTIONARI!A826))</f>
        <v/>
      </c>
      <c r="B826" t="str">
        <f t="shared" si="13"/>
        <v/>
      </c>
      <c r="C826" t="str">
        <f>IF(ESITI_QUESTIONARI!C826="","",TRIM(ESITI_QUESTIONARI!C826))</f>
        <v/>
      </c>
      <c r="D826" t="str">
        <f>IFERROR(UPPER(TRIM(ESITI_QUESTIONARI!U826)),"")</f>
        <v/>
      </c>
      <c r="E826" t="str">
        <f>IFERROR(UPPER(TRIM(ESITI_QUESTIONARI!Y826)),"")</f>
        <v/>
      </c>
      <c r="F826" t="str">
        <f>IFERROR(UPPER(TRIM(ESITI_QUESTIONARI!AE826)),"")</f>
        <v/>
      </c>
      <c r="G826" t="str">
        <f>IFERROR(UPPER(TRIM(ESITI_QUESTIONARI!AI826)),"")</f>
        <v/>
      </c>
      <c r="H826" s="8" t="str">
        <f>IF(C826="","",IF(ISERROR(AVERAGE(ESITI_QUESTIONARI!N826:T826,ESITI_QUESTIONARI!V826:X826,ESITI_QUESTIONARI!Z826:AD826,ESITI_QUESTIONARI!AF826:AH826,ESITI_QUESTIONARI!AJ826:AL826,ESITI_QUESTIONARI!AN826,ESITI_QUESTIONARI!AQ826)),"NON RISPONDE",AVERAGE(ESITI_QUESTIONARI!N826:T826,ESITI_QUESTIONARI!V826:X826,ESITI_QUESTIONARI!Z826:AD826,ESITI_QUESTIONARI!AF826:AH826,ESITI_QUESTIONARI!AJ826:AL826,ESITI_QUESTIONARI!AN826,ESITI_QUESTIONARI!AQ826)))</f>
        <v/>
      </c>
    </row>
    <row r="827" spans="1:8" x14ac:dyDescent="0.3">
      <c r="A827" t="str">
        <f>IF(ESITI_QUESTIONARI!A827="","",TRIM(ESITI_QUESTIONARI!A827))</f>
        <v/>
      </c>
      <c r="B827" t="str">
        <f t="shared" si="13"/>
        <v/>
      </c>
      <c r="C827" t="str">
        <f>IF(ESITI_QUESTIONARI!C827="","",TRIM(ESITI_QUESTIONARI!C827))</f>
        <v/>
      </c>
      <c r="D827" t="str">
        <f>IFERROR(UPPER(TRIM(ESITI_QUESTIONARI!U827)),"")</f>
        <v/>
      </c>
      <c r="E827" t="str">
        <f>IFERROR(UPPER(TRIM(ESITI_QUESTIONARI!Y827)),"")</f>
        <v/>
      </c>
      <c r="F827" t="str">
        <f>IFERROR(UPPER(TRIM(ESITI_QUESTIONARI!AE827)),"")</f>
        <v/>
      </c>
      <c r="G827" t="str">
        <f>IFERROR(UPPER(TRIM(ESITI_QUESTIONARI!AI827)),"")</f>
        <v/>
      </c>
      <c r="H827" s="8" t="str">
        <f>IF(C827="","",IF(ISERROR(AVERAGE(ESITI_QUESTIONARI!N827:T827,ESITI_QUESTIONARI!V827:X827,ESITI_QUESTIONARI!Z827:AD827,ESITI_QUESTIONARI!AF827:AH827,ESITI_QUESTIONARI!AJ827:AL827,ESITI_QUESTIONARI!AN827,ESITI_QUESTIONARI!AQ827)),"NON RISPONDE",AVERAGE(ESITI_QUESTIONARI!N827:T827,ESITI_QUESTIONARI!V827:X827,ESITI_QUESTIONARI!Z827:AD827,ESITI_QUESTIONARI!AF827:AH827,ESITI_QUESTIONARI!AJ827:AL827,ESITI_QUESTIONARI!AN827,ESITI_QUESTIONARI!AQ827)))</f>
        <v/>
      </c>
    </row>
    <row r="828" spans="1:8" x14ac:dyDescent="0.3">
      <c r="A828" t="str">
        <f>IF(ESITI_QUESTIONARI!A828="","",TRIM(ESITI_QUESTIONARI!A828))</f>
        <v/>
      </c>
      <c r="B828" t="str">
        <f t="shared" si="13"/>
        <v/>
      </c>
      <c r="C828" t="str">
        <f>IF(ESITI_QUESTIONARI!C828="","",TRIM(ESITI_QUESTIONARI!C828))</f>
        <v/>
      </c>
      <c r="D828" t="str">
        <f>IFERROR(UPPER(TRIM(ESITI_QUESTIONARI!U828)),"")</f>
        <v/>
      </c>
      <c r="E828" t="str">
        <f>IFERROR(UPPER(TRIM(ESITI_QUESTIONARI!Y828)),"")</f>
        <v/>
      </c>
      <c r="F828" t="str">
        <f>IFERROR(UPPER(TRIM(ESITI_QUESTIONARI!AE828)),"")</f>
        <v/>
      </c>
      <c r="G828" t="str">
        <f>IFERROR(UPPER(TRIM(ESITI_QUESTIONARI!AI828)),"")</f>
        <v/>
      </c>
      <c r="H828" s="8" t="str">
        <f>IF(C828="","",IF(ISERROR(AVERAGE(ESITI_QUESTIONARI!N828:T828,ESITI_QUESTIONARI!V828:X828,ESITI_QUESTIONARI!Z828:AD828,ESITI_QUESTIONARI!AF828:AH828,ESITI_QUESTIONARI!AJ828:AL828,ESITI_QUESTIONARI!AN828,ESITI_QUESTIONARI!AQ828)),"NON RISPONDE",AVERAGE(ESITI_QUESTIONARI!N828:T828,ESITI_QUESTIONARI!V828:X828,ESITI_QUESTIONARI!Z828:AD828,ESITI_QUESTIONARI!AF828:AH828,ESITI_QUESTIONARI!AJ828:AL828,ESITI_QUESTIONARI!AN828,ESITI_QUESTIONARI!AQ828)))</f>
        <v/>
      </c>
    </row>
    <row r="829" spans="1:8" x14ac:dyDescent="0.3">
      <c r="A829" t="str">
        <f>IF(ESITI_QUESTIONARI!A829="","",TRIM(ESITI_QUESTIONARI!A829))</f>
        <v/>
      </c>
      <c r="B829" t="str">
        <f t="shared" si="13"/>
        <v/>
      </c>
      <c r="C829" t="str">
        <f>IF(ESITI_QUESTIONARI!C829="","",TRIM(ESITI_QUESTIONARI!C829))</f>
        <v/>
      </c>
      <c r="D829" t="str">
        <f>IFERROR(UPPER(TRIM(ESITI_QUESTIONARI!U829)),"")</f>
        <v/>
      </c>
      <c r="E829" t="str">
        <f>IFERROR(UPPER(TRIM(ESITI_QUESTIONARI!Y829)),"")</f>
        <v/>
      </c>
      <c r="F829" t="str">
        <f>IFERROR(UPPER(TRIM(ESITI_QUESTIONARI!AE829)),"")</f>
        <v/>
      </c>
      <c r="G829" t="str">
        <f>IFERROR(UPPER(TRIM(ESITI_QUESTIONARI!AI829)),"")</f>
        <v/>
      </c>
      <c r="H829" s="8" t="str">
        <f>IF(C829="","",IF(ISERROR(AVERAGE(ESITI_QUESTIONARI!N829:T829,ESITI_QUESTIONARI!V829:X829,ESITI_QUESTIONARI!Z829:AD829,ESITI_QUESTIONARI!AF829:AH829,ESITI_QUESTIONARI!AJ829:AL829,ESITI_QUESTIONARI!AN829,ESITI_QUESTIONARI!AQ829)),"NON RISPONDE",AVERAGE(ESITI_QUESTIONARI!N829:T829,ESITI_QUESTIONARI!V829:X829,ESITI_QUESTIONARI!Z829:AD829,ESITI_QUESTIONARI!AF829:AH829,ESITI_QUESTIONARI!AJ829:AL829,ESITI_QUESTIONARI!AN829,ESITI_QUESTIONARI!AQ829)))</f>
        <v/>
      </c>
    </row>
    <row r="830" spans="1:8" x14ac:dyDescent="0.3">
      <c r="A830" t="str">
        <f>IF(ESITI_QUESTIONARI!A830="","",TRIM(ESITI_QUESTIONARI!A830))</f>
        <v/>
      </c>
      <c r="B830" t="str">
        <f t="shared" si="13"/>
        <v/>
      </c>
      <c r="C830" t="str">
        <f>IF(ESITI_QUESTIONARI!C830="","",TRIM(ESITI_QUESTIONARI!C830))</f>
        <v/>
      </c>
      <c r="D830" t="str">
        <f>IFERROR(UPPER(TRIM(ESITI_QUESTIONARI!U830)),"")</f>
        <v/>
      </c>
      <c r="E830" t="str">
        <f>IFERROR(UPPER(TRIM(ESITI_QUESTIONARI!Y830)),"")</f>
        <v/>
      </c>
      <c r="F830" t="str">
        <f>IFERROR(UPPER(TRIM(ESITI_QUESTIONARI!AE830)),"")</f>
        <v/>
      </c>
      <c r="G830" t="str">
        <f>IFERROR(UPPER(TRIM(ESITI_QUESTIONARI!AI830)),"")</f>
        <v/>
      </c>
      <c r="H830" s="8" t="str">
        <f>IF(C830="","",IF(ISERROR(AVERAGE(ESITI_QUESTIONARI!N830:T830,ESITI_QUESTIONARI!V830:X830,ESITI_QUESTIONARI!Z830:AD830,ESITI_QUESTIONARI!AF830:AH830,ESITI_QUESTIONARI!AJ830:AL830,ESITI_QUESTIONARI!AN830,ESITI_QUESTIONARI!AQ830)),"NON RISPONDE",AVERAGE(ESITI_QUESTIONARI!N830:T830,ESITI_QUESTIONARI!V830:X830,ESITI_QUESTIONARI!Z830:AD830,ESITI_QUESTIONARI!AF830:AH830,ESITI_QUESTIONARI!AJ830:AL830,ESITI_QUESTIONARI!AN830,ESITI_QUESTIONARI!AQ830)))</f>
        <v/>
      </c>
    </row>
    <row r="831" spans="1:8" x14ac:dyDescent="0.3">
      <c r="A831" t="str">
        <f>IF(ESITI_QUESTIONARI!A831="","",TRIM(ESITI_QUESTIONARI!A831))</f>
        <v/>
      </c>
      <c r="B831" t="str">
        <f t="shared" si="13"/>
        <v/>
      </c>
      <c r="C831" t="str">
        <f>IF(ESITI_QUESTIONARI!C831="","",TRIM(ESITI_QUESTIONARI!C831))</f>
        <v/>
      </c>
      <c r="D831" t="str">
        <f>IFERROR(UPPER(TRIM(ESITI_QUESTIONARI!U831)),"")</f>
        <v/>
      </c>
      <c r="E831" t="str">
        <f>IFERROR(UPPER(TRIM(ESITI_QUESTIONARI!Y831)),"")</f>
        <v/>
      </c>
      <c r="F831" t="str">
        <f>IFERROR(UPPER(TRIM(ESITI_QUESTIONARI!AE831)),"")</f>
        <v/>
      </c>
      <c r="G831" t="str">
        <f>IFERROR(UPPER(TRIM(ESITI_QUESTIONARI!AI831)),"")</f>
        <v/>
      </c>
      <c r="H831" s="8" t="str">
        <f>IF(C831="","",IF(ISERROR(AVERAGE(ESITI_QUESTIONARI!N831:T831,ESITI_QUESTIONARI!V831:X831,ESITI_QUESTIONARI!Z831:AD831,ESITI_QUESTIONARI!AF831:AH831,ESITI_QUESTIONARI!AJ831:AL831,ESITI_QUESTIONARI!AN831,ESITI_QUESTIONARI!AQ831)),"NON RISPONDE",AVERAGE(ESITI_QUESTIONARI!N831:T831,ESITI_QUESTIONARI!V831:X831,ESITI_QUESTIONARI!Z831:AD831,ESITI_QUESTIONARI!AF831:AH831,ESITI_QUESTIONARI!AJ831:AL831,ESITI_QUESTIONARI!AN831,ESITI_QUESTIONARI!AQ831)))</f>
        <v/>
      </c>
    </row>
    <row r="832" spans="1:8" x14ac:dyDescent="0.3">
      <c r="A832" t="str">
        <f>IF(ESITI_QUESTIONARI!A832="","",TRIM(ESITI_QUESTIONARI!A832))</f>
        <v/>
      </c>
      <c r="B832" t="str">
        <f t="shared" si="13"/>
        <v/>
      </c>
      <c r="C832" t="str">
        <f>IF(ESITI_QUESTIONARI!C832="","",TRIM(ESITI_QUESTIONARI!C832))</f>
        <v/>
      </c>
      <c r="D832" t="str">
        <f>IFERROR(UPPER(TRIM(ESITI_QUESTIONARI!U832)),"")</f>
        <v/>
      </c>
      <c r="E832" t="str">
        <f>IFERROR(UPPER(TRIM(ESITI_QUESTIONARI!Y832)),"")</f>
        <v/>
      </c>
      <c r="F832" t="str">
        <f>IFERROR(UPPER(TRIM(ESITI_QUESTIONARI!AE832)),"")</f>
        <v/>
      </c>
      <c r="G832" t="str">
        <f>IFERROR(UPPER(TRIM(ESITI_QUESTIONARI!AI832)),"")</f>
        <v/>
      </c>
      <c r="H832" s="8" t="str">
        <f>IF(C832="","",IF(ISERROR(AVERAGE(ESITI_QUESTIONARI!N832:T832,ESITI_QUESTIONARI!V832:X832,ESITI_QUESTIONARI!Z832:AD832,ESITI_QUESTIONARI!AF832:AH832,ESITI_QUESTIONARI!AJ832:AL832,ESITI_QUESTIONARI!AN832,ESITI_QUESTIONARI!AQ832)),"NON RISPONDE",AVERAGE(ESITI_QUESTIONARI!N832:T832,ESITI_QUESTIONARI!V832:X832,ESITI_QUESTIONARI!Z832:AD832,ESITI_QUESTIONARI!AF832:AH832,ESITI_QUESTIONARI!AJ832:AL832,ESITI_QUESTIONARI!AN832,ESITI_QUESTIONARI!AQ832)))</f>
        <v/>
      </c>
    </row>
    <row r="833" spans="1:8" x14ac:dyDescent="0.3">
      <c r="A833" t="str">
        <f>IF(ESITI_QUESTIONARI!A833="","",TRIM(ESITI_QUESTIONARI!A833))</f>
        <v/>
      </c>
      <c r="B833" t="str">
        <f t="shared" si="13"/>
        <v/>
      </c>
      <c r="C833" t="str">
        <f>IF(ESITI_QUESTIONARI!C833="","",TRIM(ESITI_QUESTIONARI!C833))</f>
        <v/>
      </c>
      <c r="D833" t="str">
        <f>IFERROR(UPPER(TRIM(ESITI_QUESTIONARI!U833)),"")</f>
        <v/>
      </c>
      <c r="E833" t="str">
        <f>IFERROR(UPPER(TRIM(ESITI_QUESTIONARI!Y833)),"")</f>
        <v/>
      </c>
      <c r="F833" t="str">
        <f>IFERROR(UPPER(TRIM(ESITI_QUESTIONARI!AE833)),"")</f>
        <v/>
      </c>
      <c r="G833" t="str">
        <f>IFERROR(UPPER(TRIM(ESITI_QUESTIONARI!AI833)),"")</f>
        <v/>
      </c>
      <c r="H833" s="8" t="str">
        <f>IF(C833="","",IF(ISERROR(AVERAGE(ESITI_QUESTIONARI!N833:T833,ESITI_QUESTIONARI!V833:X833,ESITI_QUESTIONARI!Z833:AD833,ESITI_QUESTIONARI!AF833:AH833,ESITI_QUESTIONARI!AJ833:AL833,ESITI_QUESTIONARI!AN833,ESITI_QUESTIONARI!AQ833)),"NON RISPONDE",AVERAGE(ESITI_QUESTIONARI!N833:T833,ESITI_QUESTIONARI!V833:X833,ESITI_QUESTIONARI!Z833:AD833,ESITI_QUESTIONARI!AF833:AH833,ESITI_QUESTIONARI!AJ833:AL833,ESITI_QUESTIONARI!AN833,ESITI_QUESTIONARI!AQ833)))</f>
        <v/>
      </c>
    </row>
    <row r="834" spans="1:8" x14ac:dyDescent="0.3">
      <c r="A834" t="str">
        <f>IF(ESITI_QUESTIONARI!A834="","",TRIM(ESITI_QUESTIONARI!A834))</f>
        <v/>
      </c>
      <c r="B834" t="str">
        <f t="shared" si="13"/>
        <v/>
      </c>
      <c r="C834" t="str">
        <f>IF(ESITI_QUESTIONARI!C834="","",TRIM(ESITI_QUESTIONARI!C834))</f>
        <v/>
      </c>
      <c r="D834" t="str">
        <f>IFERROR(UPPER(TRIM(ESITI_QUESTIONARI!U834)),"")</f>
        <v/>
      </c>
      <c r="E834" t="str">
        <f>IFERROR(UPPER(TRIM(ESITI_QUESTIONARI!Y834)),"")</f>
        <v/>
      </c>
      <c r="F834" t="str">
        <f>IFERROR(UPPER(TRIM(ESITI_QUESTIONARI!AE834)),"")</f>
        <v/>
      </c>
      <c r="G834" t="str">
        <f>IFERROR(UPPER(TRIM(ESITI_QUESTIONARI!AI834)),"")</f>
        <v/>
      </c>
      <c r="H834" s="8" t="str">
        <f>IF(C834="","",IF(ISERROR(AVERAGE(ESITI_QUESTIONARI!N834:T834,ESITI_QUESTIONARI!V834:X834,ESITI_QUESTIONARI!Z834:AD834,ESITI_QUESTIONARI!AF834:AH834,ESITI_QUESTIONARI!AJ834:AL834,ESITI_QUESTIONARI!AN834,ESITI_QUESTIONARI!AQ834)),"NON RISPONDE",AVERAGE(ESITI_QUESTIONARI!N834:T834,ESITI_QUESTIONARI!V834:X834,ESITI_QUESTIONARI!Z834:AD834,ESITI_QUESTIONARI!AF834:AH834,ESITI_QUESTIONARI!AJ834:AL834,ESITI_QUESTIONARI!AN834,ESITI_QUESTIONARI!AQ834)))</f>
        <v/>
      </c>
    </row>
    <row r="835" spans="1:8" x14ac:dyDescent="0.3">
      <c r="A835" t="str">
        <f>IF(ESITI_QUESTIONARI!A835="","",TRIM(ESITI_QUESTIONARI!A835))</f>
        <v/>
      </c>
      <c r="B835" t="str">
        <f t="shared" ref="B835:B898" si="14">IF(C835="","",C835)</f>
        <v/>
      </c>
      <c r="C835" t="str">
        <f>IF(ESITI_QUESTIONARI!C835="","",TRIM(ESITI_QUESTIONARI!C835))</f>
        <v/>
      </c>
      <c r="D835" t="str">
        <f>IFERROR(UPPER(TRIM(ESITI_QUESTIONARI!U835)),"")</f>
        <v/>
      </c>
      <c r="E835" t="str">
        <f>IFERROR(UPPER(TRIM(ESITI_QUESTIONARI!Y835)),"")</f>
        <v/>
      </c>
      <c r="F835" t="str">
        <f>IFERROR(UPPER(TRIM(ESITI_QUESTIONARI!AE835)),"")</f>
        <v/>
      </c>
      <c r="G835" t="str">
        <f>IFERROR(UPPER(TRIM(ESITI_QUESTIONARI!AI835)),"")</f>
        <v/>
      </c>
      <c r="H835" s="8" t="str">
        <f>IF(C835="","",IF(ISERROR(AVERAGE(ESITI_QUESTIONARI!N835:T835,ESITI_QUESTIONARI!V835:X835,ESITI_QUESTIONARI!Z835:AD835,ESITI_QUESTIONARI!AF835:AH835,ESITI_QUESTIONARI!AJ835:AL835,ESITI_QUESTIONARI!AN835,ESITI_QUESTIONARI!AQ835)),"NON RISPONDE",AVERAGE(ESITI_QUESTIONARI!N835:T835,ESITI_QUESTIONARI!V835:X835,ESITI_QUESTIONARI!Z835:AD835,ESITI_QUESTIONARI!AF835:AH835,ESITI_QUESTIONARI!AJ835:AL835,ESITI_QUESTIONARI!AN835,ESITI_QUESTIONARI!AQ835)))</f>
        <v/>
      </c>
    </row>
    <row r="836" spans="1:8" x14ac:dyDescent="0.3">
      <c r="A836" t="str">
        <f>IF(ESITI_QUESTIONARI!A836="","",TRIM(ESITI_QUESTIONARI!A836))</f>
        <v/>
      </c>
      <c r="B836" t="str">
        <f t="shared" si="14"/>
        <v/>
      </c>
      <c r="C836" t="str">
        <f>IF(ESITI_QUESTIONARI!C836="","",TRIM(ESITI_QUESTIONARI!C836))</f>
        <v/>
      </c>
      <c r="D836" t="str">
        <f>IFERROR(UPPER(TRIM(ESITI_QUESTIONARI!U836)),"")</f>
        <v/>
      </c>
      <c r="E836" t="str">
        <f>IFERROR(UPPER(TRIM(ESITI_QUESTIONARI!Y836)),"")</f>
        <v/>
      </c>
      <c r="F836" t="str">
        <f>IFERROR(UPPER(TRIM(ESITI_QUESTIONARI!AE836)),"")</f>
        <v/>
      </c>
      <c r="G836" t="str">
        <f>IFERROR(UPPER(TRIM(ESITI_QUESTIONARI!AI836)),"")</f>
        <v/>
      </c>
      <c r="H836" s="8" t="str">
        <f>IF(C836="","",IF(ISERROR(AVERAGE(ESITI_QUESTIONARI!N836:T836,ESITI_QUESTIONARI!V836:X836,ESITI_QUESTIONARI!Z836:AD836,ESITI_QUESTIONARI!AF836:AH836,ESITI_QUESTIONARI!AJ836:AL836,ESITI_QUESTIONARI!AN836,ESITI_QUESTIONARI!AQ836)),"NON RISPONDE",AVERAGE(ESITI_QUESTIONARI!N836:T836,ESITI_QUESTIONARI!V836:X836,ESITI_QUESTIONARI!Z836:AD836,ESITI_QUESTIONARI!AF836:AH836,ESITI_QUESTIONARI!AJ836:AL836,ESITI_QUESTIONARI!AN836,ESITI_QUESTIONARI!AQ836)))</f>
        <v/>
      </c>
    </row>
    <row r="837" spans="1:8" x14ac:dyDescent="0.3">
      <c r="A837" t="str">
        <f>IF(ESITI_QUESTIONARI!A837="","",TRIM(ESITI_QUESTIONARI!A837))</f>
        <v/>
      </c>
      <c r="B837" t="str">
        <f t="shared" si="14"/>
        <v/>
      </c>
      <c r="C837" t="str">
        <f>IF(ESITI_QUESTIONARI!C837="","",TRIM(ESITI_QUESTIONARI!C837))</f>
        <v/>
      </c>
      <c r="D837" t="str">
        <f>IFERROR(UPPER(TRIM(ESITI_QUESTIONARI!U837)),"")</f>
        <v/>
      </c>
      <c r="E837" t="str">
        <f>IFERROR(UPPER(TRIM(ESITI_QUESTIONARI!Y837)),"")</f>
        <v/>
      </c>
      <c r="F837" t="str">
        <f>IFERROR(UPPER(TRIM(ESITI_QUESTIONARI!AE837)),"")</f>
        <v/>
      </c>
      <c r="G837" t="str">
        <f>IFERROR(UPPER(TRIM(ESITI_QUESTIONARI!AI837)),"")</f>
        <v/>
      </c>
      <c r="H837" s="8" t="str">
        <f>IF(C837="","",IF(ISERROR(AVERAGE(ESITI_QUESTIONARI!N837:T837,ESITI_QUESTIONARI!V837:X837,ESITI_QUESTIONARI!Z837:AD837,ESITI_QUESTIONARI!AF837:AH837,ESITI_QUESTIONARI!AJ837:AL837,ESITI_QUESTIONARI!AN837,ESITI_QUESTIONARI!AQ837)),"NON RISPONDE",AVERAGE(ESITI_QUESTIONARI!N837:T837,ESITI_QUESTIONARI!V837:X837,ESITI_QUESTIONARI!Z837:AD837,ESITI_QUESTIONARI!AF837:AH837,ESITI_QUESTIONARI!AJ837:AL837,ESITI_QUESTIONARI!AN837,ESITI_QUESTIONARI!AQ837)))</f>
        <v/>
      </c>
    </row>
    <row r="838" spans="1:8" x14ac:dyDescent="0.3">
      <c r="A838" t="str">
        <f>IF(ESITI_QUESTIONARI!A838="","",TRIM(ESITI_QUESTIONARI!A838))</f>
        <v/>
      </c>
      <c r="B838" t="str">
        <f t="shared" si="14"/>
        <v/>
      </c>
      <c r="C838" t="str">
        <f>IF(ESITI_QUESTIONARI!C838="","",TRIM(ESITI_QUESTIONARI!C838))</f>
        <v/>
      </c>
      <c r="D838" t="str">
        <f>IFERROR(UPPER(TRIM(ESITI_QUESTIONARI!U838)),"")</f>
        <v/>
      </c>
      <c r="E838" t="str">
        <f>IFERROR(UPPER(TRIM(ESITI_QUESTIONARI!Y838)),"")</f>
        <v/>
      </c>
      <c r="F838" t="str">
        <f>IFERROR(UPPER(TRIM(ESITI_QUESTIONARI!AE838)),"")</f>
        <v/>
      </c>
      <c r="G838" t="str">
        <f>IFERROR(UPPER(TRIM(ESITI_QUESTIONARI!AI838)),"")</f>
        <v/>
      </c>
      <c r="H838" s="8" t="str">
        <f>IF(C838="","",IF(ISERROR(AVERAGE(ESITI_QUESTIONARI!N838:T838,ESITI_QUESTIONARI!V838:X838,ESITI_QUESTIONARI!Z838:AD838,ESITI_QUESTIONARI!AF838:AH838,ESITI_QUESTIONARI!AJ838:AL838,ESITI_QUESTIONARI!AN838,ESITI_QUESTIONARI!AQ838)),"NON RISPONDE",AVERAGE(ESITI_QUESTIONARI!N838:T838,ESITI_QUESTIONARI!V838:X838,ESITI_QUESTIONARI!Z838:AD838,ESITI_QUESTIONARI!AF838:AH838,ESITI_QUESTIONARI!AJ838:AL838,ESITI_QUESTIONARI!AN838,ESITI_QUESTIONARI!AQ838)))</f>
        <v/>
      </c>
    </row>
    <row r="839" spans="1:8" x14ac:dyDescent="0.3">
      <c r="A839" t="str">
        <f>IF(ESITI_QUESTIONARI!A839="","",TRIM(ESITI_QUESTIONARI!A839))</f>
        <v/>
      </c>
      <c r="B839" t="str">
        <f t="shared" si="14"/>
        <v/>
      </c>
      <c r="C839" t="str">
        <f>IF(ESITI_QUESTIONARI!C839="","",TRIM(ESITI_QUESTIONARI!C839))</f>
        <v/>
      </c>
      <c r="D839" t="str">
        <f>IFERROR(UPPER(TRIM(ESITI_QUESTIONARI!U839)),"")</f>
        <v/>
      </c>
      <c r="E839" t="str">
        <f>IFERROR(UPPER(TRIM(ESITI_QUESTIONARI!Y839)),"")</f>
        <v/>
      </c>
      <c r="F839" t="str">
        <f>IFERROR(UPPER(TRIM(ESITI_QUESTIONARI!AE839)),"")</f>
        <v/>
      </c>
      <c r="G839" t="str">
        <f>IFERROR(UPPER(TRIM(ESITI_QUESTIONARI!AI839)),"")</f>
        <v/>
      </c>
      <c r="H839" s="8" t="str">
        <f>IF(C839="","",IF(ISERROR(AVERAGE(ESITI_QUESTIONARI!N839:T839,ESITI_QUESTIONARI!V839:X839,ESITI_QUESTIONARI!Z839:AD839,ESITI_QUESTIONARI!AF839:AH839,ESITI_QUESTIONARI!AJ839:AL839,ESITI_QUESTIONARI!AN839,ESITI_QUESTIONARI!AQ839)),"NON RISPONDE",AVERAGE(ESITI_QUESTIONARI!N839:T839,ESITI_QUESTIONARI!V839:X839,ESITI_QUESTIONARI!Z839:AD839,ESITI_QUESTIONARI!AF839:AH839,ESITI_QUESTIONARI!AJ839:AL839,ESITI_QUESTIONARI!AN839,ESITI_QUESTIONARI!AQ839)))</f>
        <v/>
      </c>
    </row>
    <row r="840" spans="1:8" x14ac:dyDescent="0.3">
      <c r="A840" t="str">
        <f>IF(ESITI_QUESTIONARI!A840="","",TRIM(ESITI_QUESTIONARI!A840))</f>
        <v/>
      </c>
      <c r="B840" t="str">
        <f t="shared" si="14"/>
        <v/>
      </c>
      <c r="C840" t="str">
        <f>IF(ESITI_QUESTIONARI!C840="","",TRIM(ESITI_QUESTIONARI!C840))</f>
        <v/>
      </c>
      <c r="D840" t="str">
        <f>IFERROR(UPPER(TRIM(ESITI_QUESTIONARI!U840)),"")</f>
        <v/>
      </c>
      <c r="E840" t="str">
        <f>IFERROR(UPPER(TRIM(ESITI_QUESTIONARI!Y840)),"")</f>
        <v/>
      </c>
      <c r="F840" t="str">
        <f>IFERROR(UPPER(TRIM(ESITI_QUESTIONARI!AE840)),"")</f>
        <v/>
      </c>
      <c r="G840" t="str">
        <f>IFERROR(UPPER(TRIM(ESITI_QUESTIONARI!AI840)),"")</f>
        <v/>
      </c>
      <c r="H840" s="8" t="str">
        <f>IF(C840="","",IF(ISERROR(AVERAGE(ESITI_QUESTIONARI!N840:T840,ESITI_QUESTIONARI!V840:X840,ESITI_QUESTIONARI!Z840:AD840,ESITI_QUESTIONARI!AF840:AH840,ESITI_QUESTIONARI!AJ840:AL840,ESITI_QUESTIONARI!AN840,ESITI_QUESTIONARI!AQ840)),"NON RISPONDE",AVERAGE(ESITI_QUESTIONARI!N840:T840,ESITI_QUESTIONARI!V840:X840,ESITI_QUESTIONARI!Z840:AD840,ESITI_QUESTIONARI!AF840:AH840,ESITI_QUESTIONARI!AJ840:AL840,ESITI_QUESTIONARI!AN840,ESITI_QUESTIONARI!AQ840)))</f>
        <v/>
      </c>
    </row>
    <row r="841" spans="1:8" x14ac:dyDescent="0.3">
      <c r="A841" t="str">
        <f>IF(ESITI_QUESTIONARI!A841="","",TRIM(ESITI_QUESTIONARI!A841))</f>
        <v/>
      </c>
      <c r="B841" t="str">
        <f t="shared" si="14"/>
        <v/>
      </c>
      <c r="C841" t="str">
        <f>IF(ESITI_QUESTIONARI!C841="","",TRIM(ESITI_QUESTIONARI!C841))</f>
        <v/>
      </c>
      <c r="D841" t="str">
        <f>IFERROR(UPPER(TRIM(ESITI_QUESTIONARI!U841)),"")</f>
        <v/>
      </c>
      <c r="E841" t="str">
        <f>IFERROR(UPPER(TRIM(ESITI_QUESTIONARI!Y841)),"")</f>
        <v/>
      </c>
      <c r="F841" t="str">
        <f>IFERROR(UPPER(TRIM(ESITI_QUESTIONARI!AE841)),"")</f>
        <v/>
      </c>
      <c r="G841" t="str">
        <f>IFERROR(UPPER(TRIM(ESITI_QUESTIONARI!AI841)),"")</f>
        <v/>
      </c>
      <c r="H841" s="8" t="str">
        <f>IF(C841="","",IF(ISERROR(AVERAGE(ESITI_QUESTIONARI!N841:T841,ESITI_QUESTIONARI!V841:X841,ESITI_QUESTIONARI!Z841:AD841,ESITI_QUESTIONARI!AF841:AH841,ESITI_QUESTIONARI!AJ841:AL841,ESITI_QUESTIONARI!AN841,ESITI_QUESTIONARI!AQ841)),"NON RISPONDE",AVERAGE(ESITI_QUESTIONARI!N841:T841,ESITI_QUESTIONARI!V841:X841,ESITI_QUESTIONARI!Z841:AD841,ESITI_QUESTIONARI!AF841:AH841,ESITI_QUESTIONARI!AJ841:AL841,ESITI_QUESTIONARI!AN841,ESITI_QUESTIONARI!AQ841)))</f>
        <v/>
      </c>
    </row>
    <row r="842" spans="1:8" x14ac:dyDescent="0.3">
      <c r="A842" t="str">
        <f>IF(ESITI_QUESTIONARI!A842="","",TRIM(ESITI_QUESTIONARI!A842))</f>
        <v/>
      </c>
      <c r="B842" t="str">
        <f t="shared" si="14"/>
        <v/>
      </c>
      <c r="C842" t="str">
        <f>IF(ESITI_QUESTIONARI!C842="","",TRIM(ESITI_QUESTIONARI!C842))</f>
        <v/>
      </c>
      <c r="D842" t="str">
        <f>IFERROR(UPPER(TRIM(ESITI_QUESTIONARI!U842)),"")</f>
        <v/>
      </c>
      <c r="E842" t="str">
        <f>IFERROR(UPPER(TRIM(ESITI_QUESTIONARI!Y842)),"")</f>
        <v/>
      </c>
      <c r="F842" t="str">
        <f>IFERROR(UPPER(TRIM(ESITI_QUESTIONARI!AE842)),"")</f>
        <v/>
      </c>
      <c r="G842" t="str">
        <f>IFERROR(UPPER(TRIM(ESITI_QUESTIONARI!AI842)),"")</f>
        <v/>
      </c>
      <c r="H842" s="8" t="str">
        <f>IF(C842="","",IF(ISERROR(AVERAGE(ESITI_QUESTIONARI!N842:T842,ESITI_QUESTIONARI!V842:X842,ESITI_QUESTIONARI!Z842:AD842,ESITI_QUESTIONARI!AF842:AH842,ESITI_QUESTIONARI!AJ842:AL842,ESITI_QUESTIONARI!AN842,ESITI_QUESTIONARI!AQ842)),"NON RISPONDE",AVERAGE(ESITI_QUESTIONARI!N842:T842,ESITI_QUESTIONARI!V842:X842,ESITI_QUESTIONARI!Z842:AD842,ESITI_QUESTIONARI!AF842:AH842,ESITI_QUESTIONARI!AJ842:AL842,ESITI_QUESTIONARI!AN842,ESITI_QUESTIONARI!AQ842)))</f>
        <v/>
      </c>
    </row>
    <row r="843" spans="1:8" x14ac:dyDescent="0.3">
      <c r="A843" t="str">
        <f>IF(ESITI_QUESTIONARI!A843="","",TRIM(ESITI_QUESTIONARI!A843))</f>
        <v/>
      </c>
      <c r="B843" t="str">
        <f t="shared" si="14"/>
        <v/>
      </c>
      <c r="C843" t="str">
        <f>IF(ESITI_QUESTIONARI!C843="","",TRIM(ESITI_QUESTIONARI!C843))</f>
        <v/>
      </c>
      <c r="D843" t="str">
        <f>IFERROR(UPPER(TRIM(ESITI_QUESTIONARI!U843)),"")</f>
        <v/>
      </c>
      <c r="E843" t="str">
        <f>IFERROR(UPPER(TRIM(ESITI_QUESTIONARI!Y843)),"")</f>
        <v/>
      </c>
      <c r="F843" t="str">
        <f>IFERROR(UPPER(TRIM(ESITI_QUESTIONARI!AE843)),"")</f>
        <v/>
      </c>
      <c r="G843" t="str">
        <f>IFERROR(UPPER(TRIM(ESITI_QUESTIONARI!AI843)),"")</f>
        <v/>
      </c>
      <c r="H843" s="8" t="str">
        <f>IF(C843="","",IF(ISERROR(AVERAGE(ESITI_QUESTIONARI!N843:T843,ESITI_QUESTIONARI!V843:X843,ESITI_QUESTIONARI!Z843:AD843,ESITI_QUESTIONARI!AF843:AH843,ESITI_QUESTIONARI!AJ843:AL843,ESITI_QUESTIONARI!AN843,ESITI_QUESTIONARI!AQ843)),"NON RISPONDE",AVERAGE(ESITI_QUESTIONARI!N843:T843,ESITI_QUESTIONARI!V843:X843,ESITI_QUESTIONARI!Z843:AD843,ESITI_QUESTIONARI!AF843:AH843,ESITI_QUESTIONARI!AJ843:AL843,ESITI_QUESTIONARI!AN843,ESITI_QUESTIONARI!AQ843)))</f>
        <v/>
      </c>
    </row>
    <row r="844" spans="1:8" x14ac:dyDescent="0.3">
      <c r="A844" t="str">
        <f>IF(ESITI_QUESTIONARI!A844="","",TRIM(ESITI_QUESTIONARI!A844))</f>
        <v/>
      </c>
      <c r="B844" t="str">
        <f t="shared" si="14"/>
        <v/>
      </c>
      <c r="C844" t="str">
        <f>IF(ESITI_QUESTIONARI!C844="","",TRIM(ESITI_QUESTIONARI!C844))</f>
        <v/>
      </c>
      <c r="D844" t="str">
        <f>IFERROR(UPPER(TRIM(ESITI_QUESTIONARI!U844)),"")</f>
        <v/>
      </c>
      <c r="E844" t="str">
        <f>IFERROR(UPPER(TRIM(ESITI_QUESTIONARI!Y844)),"")</f>
        <v/>
      </c>
      <c r="F844" t="str">
        <f>IFERROR(UPPER(TRIM(ESITI_QUESTIONARI!AE844)),"")</f>
        <v/>
      </c>
      <c r="G844" t="str">
        <f>IFERROR(UPPER(TRIM(ESITI_QUESTIONARI!AI844)),"")</f>
        <v/>
      </c>
      <c r="H844" s="8" t="str">
        <f>IF(C844="","",IF(ISERROR(AVERAGE(ESITI_QUESTIONARI!N844:T844,ESITI_QUESTIONARI!V844:X844,ESITI_QUESTIONARI!Z844:AD844,ESITI_QUESTIONARI!AF844:AH844,ESITI_QUESTIONARI!AJ844:AL844,ESITI_QUESTIONARI!AN844,ESITI_QUESTIONARI!AQ844)),"NON RISPONDE",AVERAGE(ESITI_QUESTIONARI!N844:T844,ESITI_QUESTIONARI!V844:X844,ESITI_QUESTIONARI!Z844:AD844,ESITI_QUESTIONARI!AF844:AH844,ESITI_QUESTIONARI!AJ844:AL844,ESITI_QUESTIONARI!AN844,ESITI_QUESTIONARI!AQ844)))</f>
        <v/>
      </c>
    </row>
    <row r="845" spans="1:8" x14ac:dyDescent="0.3">
      <c r="A845" t="str">
        <f>IF(ESITI_QUESTIONARI!A845="","",TRIM(ESITI_QUESTIONARI!A845))</f>
        <v/>
      </c>
      <c r="B845" t="str">
        <f t="shared" si="14"/>
        <v/>
      </c>
      <c r="C845" t="str">
        <f>IF(ESITI_QUESTIONARI!C845="","",TRIM(ESITI_QUESTIONARI!C845))</f>
        <v/>
      </c>
      <c r="D845" t="str">
        <f>IFERROR(UPPER(TRIM(ESITI_QUESTIONARI!U845)),"")</f>
        <v/>
      </c>
      <c r="E845" t="str">
        <f>IFERROR(UPPER(TRIM(ESITI_QUESTIONARI!Y845)),"")</f>
        <v/>
      </c>
      <c r="F845" t="str">
        <f>IFERROR(UPPER(TRIM(ESITI_QUESTIONARI!AE845)),"")</f>
        <v/>
      </c>
      <c r="G845" t="str">
        <f>IFERROR(UPPER(TRIM(ESITI_QUESTIONARI!AI845)),"")</f>
        <v/>
      </c>
      <c r="H845" s="8" t="str">
        <f>IF(C845="","",IF(ISERROR(AVERAGE(ESITI_QUESTIONARI!N845:T845,ESITI_QUESTIONARI!V845:X845,ESITI_QUESTIONARI!Z845:AD845,ESITI_QUESTIONARI!AF845:AH845,ESITI_QUESTIONARI!AJ845:AL845,ESITI_QUESTIONARI!AN845,ESITI_QUESTIONARI!AQ845)),"NON RISPONDE",AVERAGE(ESITI_QUESTIONARI!N845:T845,ESITI_QUESTIONARI!V845:X845,ESITI_QUESTIONARI!Z845:AD845,ESITI_QUESTIONARI!AF845:AH845,ESITI_QUESTIONARI!AJ845:AL845,ESITI_QUESTIONARI!AN845,ESITI_QUESTIONARI!AQ845)))</f>
        <v/>
      </c>
    </row>
    <row r="846" spans="1:8" x14ac:dyDescent="0.3">
      <c r="A846" t="str">
        <f>IF(ESITI_QUESTIONARI!A846="","",TRIM(ESITI_QUESTIONARI!A846))</f>
        <v/>
      </c>
      <c r="B846" t="str">
        <f t="shared" si="14"/>
        <v/>
      </c>
      <c r="C846" t="str">
        <f>IF(ESITI_QUESTIONARI!C846="","",TRIM(ESITI_QUESTIONARI!C846))</f>
        <v/>
      </c>
      <c r="D846" t="str">
        <f>IFERROR(UPPER(TRIM(ESITI_QUESTIONARI!U846)),"")</f>
        <v/>
      </c>
      <c r="E846" t="str">
        <f>IFERROR(UPPER(TRIM(ESITI_QUESTIONARI!Y846)),"")</f>
        <v/>
      </c>
      <c r="F846" t="str">
        <f>IFERROR(UPPER(TRIM(ESITI_QUESTIONARI!AE846)),"")</f>
        <v/>
      </c>
      <c r="G846" t="str">
        <f>IFERROR(UPPER(TRIM(ESITI_QUESTIONARI!AI846)),"")</f>
        <v/>
      </c>
      <c r="H846" s="8" t="str">
        <f>IF(C846="","",IF(ISERROR(AVERAGE(ESITI_QUESTIONARI!N846:T846,ESITI_QUESTIONARI!V846:X846,ESITI_QUESTIONARI!Z846:AD846,ESITI_QUESTIONARI!AF846:AH846,ESITI_QUESTIONARI!AJ846:AL846,ESITI_QUESTIONARI!AN846,ESITI_QUESTIONARI!AQ846)),"NON RISPONDE",AVERAGE(ESITI_QUESTIONARI!N846:T846,ESITI_QUESTIONARI!V846:X846,ESITI_QUESTIONARI!Z846:AD846,ESITI_QUESTIONARI!AF846:AH846,ESITI_QUESTIONARI!AJ846:AL846,ESITI_QUESTIONARI!AN846,ESITI_QUESTIONARI!AQ846)))</f>
        <v/>
      </c>
    </row>
    <row r="847" spans="1:8" x14ac:dyDescent="0.3">
      <c r="A847" t="str">
        <f>IF(ESITI_QUESTIONARI!A847="","",TRIM(ESITI_QUESTIONARI!A847))</f>
        <v/>
      </c>
      <c r="B847" t="str">
        <f t="shared" si="14"/>
        <v/>
      </c>
      <c r="C847" t="str">
        <f>IF(ESITI_QUESTIONARI!C847="","",TRIM(ESITI_QUESTIONARI!C847))</f>
        <v/>
      </c>
      <c r="D847" t="str">
        <f>IFERROR(UPPER(TRIM(ESITI_QUESTIONARI!U847)),"")</f>
        <v/>
      </c>
      <c r="E847" t="str">
        <f>IFERROR(UPPER(TRIM(ESITI_QUESTIONARI!Y847)),"")</f>
        <v/>
      </c>
      <c r="F847" t="str">
        <f>IFERROR(UPPER(TRIM(ESITI_QUESTIONARI!AE847)),"")</f>
        <v/>
      </c>
      <c r="G847" t="str">
        <f>IFERROR(UPPER(TRIM(ESITI_QUESTIONARI!AI847)),"")</f>
        <v/>
      </c>
      <c r="H847" s="8" t="str">
        <f>IF(C847="","",IF(ISERROR(AVERAGE(ESITI_QUESTIONARI!N847:T847,ESITI_QUESTIONARI!V847:X847,ESITI_QUESTIONARI!Z847:AD847,ESITI_QUESTIONARI!AF847:AH847,ESITI_QUESTIONARI!AJ847:AL847,ESITI_QUESTIONARI!AN847,ESITI_QUESTIONARI!AQ847)),"NON RISPONDE",AVERAGE(ESITI_QUESTIONARI!N847:T847,ESITI_QUESTIONARI!V847:X847,ESITI_QUESTIONARI!Z847:AD847,ESITI_QUESTIONARI!AF847:AH847,ESITI_QUESTIONARI!AJ847:AL847,ESITI_QUESTIONARI!AN847,ESITI_QUESTIONARI!AQ847)))</f>
        <v/>
      </c>
    </row>
    <row r="848" spans="1:8" x14ac:dyDescent="0.3">
      <c r="A848" t="str">
        <f>IF(ESITI_QUESTIONARI!A848="","",TRIM(ESITI_QUESTIONARI!A848))</f>
        <v/>
      </c>
      <c r="B848" t="str">
        <f t="shared" si="14"/>
        <v/>
      </c>
      <c r="C848" t="str">
        <f>IF(ESITI_QUESTIONARI!C848="","",TRIM(ESITI_QUESTIONARI!C848))</f>
        <v/>
      </c>
      <c r="D848" t="str">
        <f>IFERROR(UPPER(TRIM(ESITI_QUESTIONARI!U848)),"")</f>
        <v/>
      </c>
      <c r="E848" t="str">
        <f>IFERROR(UPPER(TRIM(ESITI_QUESTIONARI!Y848)),"")</f>
        <v/>
      </c>
      <c r="F848" t="str">
        <f>IFERROR(UPPER(TRIM(ESITI_QUESTIONARI!AE848)),"")</f>
        <v/>
      </c>
      <c r="G848" t="str">
        <f>IFERROR(UPPER(TRIM(ESITI_QUESTIONARI!AI848)),"")</f>
        <v/>
      </c>
      <c r="H848" s="8" t="str">
        <f>IF(C848="","",IF(ISERROR(AVERAGE(ESITI_QUESTIONARI!N848:T848,ESITI_QUESTIONARI!V848:X848,ESITI_QUESTIONARI!Z848:AD848,ESITI_QUESTIONARI!AF848:AH848,ESITI_QUESTIONARI!AJ848:AL848,ESITI_QUESTIONARI!AN848,ESITI_QUESTIONARI!AQ848)),"NON RISPONDE",AVERAGE(ESITI_QUESTIONARI!N848:T848,ESITI_QUESTIONARI!V848:X848,ESITI_QUESTIONARI!Z848:AD848,ESITI_QUESTIONARI!AF848:AH848,ESITI_QUESTIONARI!AJ848:AL848,ESITI_QUESTIONARI!AN848,ESITI_QUESTIONARI!AQ848)))</f>
        <v/>
      </c>
    </row>
    <row r="849" spans="1:8" x14ac:dyDescent="0.3">
      <c r="A849" t="str">
        <f>IF(ESITI_QUESTIONARI!A849="","",TRIM(ESITI_QUESTIONARI!A849))</f>
        <v/>
      </c>
      <c r="B849" t="str">
        <f t="shared" si="14"/>
        <v/>
      </c>
      <c r="C849" t="str">
        <f>IF(ESITI_QUESTIONARI!C849="","",TRIM(ESITI_QUESTIONARI!C849))</f>
        <v/>
      </c>
      <c r="D849" t="str">
        <f>IFERROR(UPPER(TRIM(ESITI_QUESTIONARI!U849)),"")</f>
        <v/>
      </c>
      <c r="E849" t="str">
        <f>IFERROR(UPPER(TRIM(ESITI_QUESTIONARI!Y849)),"")</f>
        <v/>
      </c>
      <c r="F849" t="str">
        <f>IFERROR(UPPER(TRIM(ESITI_QUESTIONARI!AE849)),"")</f>
        <v/>
      </c>
      <c r="G849" t="str">
        <f>IFERROR(UPPER(TRIM(ESITI_QUESTIONARI!AI849)),"")</f>
        <v/>
      </c>
      <c r="H849" s="8" t="str">
        <f>IF(C849="","",IF(ISERROR(AVERAGE(ESITI_QUESTIONARI!N849:T849,ESITI_QUESTIONARI!V849:X849,ESITI_QUESTIONARI!Z849:AD849,ESITI_QUESTIONARI!AF849:AH849,ESITI_QUESTIONARI!AJ849:AL849,ESITI_QUESTIONARI!AN849,ESITI_QUESTIONARI!AQ849)),"NON RISPONDE",AVERAGE(ESITI_QUESTIONARI!N849:T849,ESITI_QUESTIONARI!V849:X849,ESITI_QUESTIONARI!Z849:AD849,ESITI_QUESTIONARI!AF849:AH849,ESITI_QUESTIONARI!AJ849:AL849,ESITI_QUESTIONARI!AN849,ESITI_QUESTIONARI!AQ849)))</f>
        <v/>
      </c>
    </row>
    <row r="850" spans="1:8" x14ac:dyDescent="0.3">
      <c r="A850" t="str">
        <f>IF(ESITI_QUESTIONARI!A850="","",TRIM(ESITI_QUESTIONARI!A850))</f>
        <v/>
      </c>
      <c r="B850" t="str">
        <f t="shared" si="14"/>
        <v/>
      </c>
      <c r="C850" t="str">
        <f>IF(ESITI_QUESTIONARI!C850="","",TRIM(ESITI_QUESTIONARI!C850))</f>
        <v/>
      </c>
      <c r="D850" t="str">
        <f>IFERROR(UPPER(TRIM(ESITI_QUESTIONARI!U850)),"")</f>
        <v/>
      </c>
      <c r="E850" t="str">
        <f>IFERROR(UPPER(TRIM(ESITI_QUESTIONARI!Y850)),"")</f>
        <v/>
      </c>
      <c r="F850" t="str">
        <f>IFERROR(UPPER(TRIM(ESITI_QUESTIONARI!AE850)),"")</f>
        <v/>
      </c>
      <c r="G850" t="str">
        <f>IFERROR(UPPER(TRIM(ESITI_QUESTIONARI!AI850)),"")</f>
        <v/>
      </c>
      <c r="H850" s="8" t="str">
        <f>IF(C850="","",IF(ISERROR(AVERAGE(ESITI_QUESTIONARI!N850:T850,ESITI_QUESTIONARI!V850:X850,ESITI_QUESTIONARI!Z850:AD850,ESITI_QUESTIONARI!AF850:AH850,ESITI_QUESTIONARI!AJ850:AL850,ESITI_QUESTIONARI!AN850,ESITI_QUESTIONARI!AQ850)),"NON RISPONDE",AVERAGE(ESITI_QUESTIONARI!N850:T850,ESITI_QUESTIONARI!V850:X850,ESITI_QUESTIONARI!Z850:AD850,ESITI_QUESTIONARI!AF850:AH850,ESITI_QUESTIONARI!AJ850:AL850,ESITI_QUESTIONARI!AN850,ESITI_QUESTIONARI!AQ850)))</f>
        <v/>
      </c>
    </row>
    <row r="851" spans="1:8" x14ac:dyDescent="0.3">
      <c r="A851" t="str">
        <f>IF(ESITI_QUESTIONARI!A851="","",TRIM(ESITI_QUESTIONARI!A851))</f>
        <v/>
      </c>
      <c r="B851" t="str">
        <f t="shared" si="14"/>
        <v/>
      </c>
      <c r="C851" t="str">
        <f>IF(ESITI_QUESTIONARI!C851="","",TRIM(ESITI_QUESTIONARI!C851))</f>
        <v/>
      </c>
      <c r="D851" t="str">
        <f>IFERROR(UPPER(TRIM(ESITI_QUESTIONARI!U851)),"")</f>
        <v/>
      </c>
      <c r="E851" t="str">
        <f>IFERROR(UPPER(TRIM(ESITI_QUESTIONARI!Y851)),"")</f>
        <v/>
      </c>
      <c r="F851" t="str">
        <f>IFERROR(UPPER(TRIM(ESITI_QUESTIONARI!AE851)),"")</f>
        <v/>
      </c>
      <c r="G851" t="str">
        <f>IFERROR(UPPER(TRIM(ESITI_QUESTIONARI!AI851)),"")</f>
        <v/>
      </c>
      <c r="H851" s="8" t="str">
        <f>IF(C851="","",IF(ISERROR(AVERAGE(ESITI_QUESTIONARI!N851:T851,ESITI_QUESTIONARI!V851:X851,ESITI_QUESTIONARI!Z851:AD851,ESITI_QUESTIONARI!AF851:AH851,ESITI_QUESTIONARI!AJ851:AL851,ESITI_QUESTIONARI!AN851,ESITI_QUESTIONARI!AQ851)),"NON RISPONDE",AVERAGE(ESITI_QUESTIONARI!N851:T851,ESITI_QUESTIONARI!V851:X851,ESITI_QUESTIONARI!Z851:AD851,ESITI_QUESTIONARI!AF851:AH851,ESITI_QUESTIONARI!AJ851:AL851,ESITI_QUESTIONARI!AN851,ESITI_QUESTIONARI!AQ851)))</f>
        <v/>
      </c>
    </row>
    <row r="852" spans="1:8" x14ac:dyDescent="0.3">
      <c r="A852" t="str">
        <f>IF(ESITI_QUESTIONARI!A852="","",TRIM(ESITI_QUESTIONARI!A852))</f>
        <v/>
      </c>
      <c r="B852" t="str">
        <f t="shared" si="14"/>
        <v/>
      </c>
      <c r="C852" t="str">
        <f>IF(ESITI_QUESTIONARI!C852="","",TRIM(ESITI_QUESTIONARI!C852))</f>
        <v/>
      </c>
      <c r="D852" t="str">
        <f>IFERROR(UPPER(TRIM(ESITI_QUESTIONARI!U852)),"")</f>
        <v/>
      </c>
      <c r="E852" t="str">
        <f>IFERROR(UPPER(TRIM(ESITI_QUESTIONARI!Y852)),"")</f>
        <v/>
      </c>
      <c r="F852" t="str">
        <f>IFERROR(UPPER(TRIM(ESITI_QUESTIONARI!AE852)),"")</f>
        <v/>
      </c>
      <c r="G852" t="str">
        <f>IFERROR(UPPER(TRIM(ESITI_QUESTIONARI!AI852)),"")</f>
        <v/>
      </c>
      <c r="H852" s="8" t="str">
        <f>IF(C852="","",IF(ISERROR(AVERAGE(ESITI_QUESTIONARI!N852:T852,ESITI_QUESTIONARI!V852:X852,ESITI_QUESTIONARI!Z852:AD852,ESITI_QUESTIONARI!AF852:AH852,ESITI_QUESTIONARI!AJ852:AL852,ESITI_QUESTIONARI!AN852,ESITI_QUESTIONARI!AQ852)),"NON RISPONDE",AVERAGE(ESITI_QUESTIONARI!N852:T852,ESITI_QUESTIONARI!V852:X852,ESITI_QUESTIONARI!Z852:AD852,ESITI_QUESTIONARI!AF852:AH852,ESITI_QUESTIONARI!AJ852:AL852,ESITI_QUESTIONARI!AN852,ESITI_QUESTIONARI!AQ852)))</f>
        <v/>
      </c>
    </row>
    <row r="853" spans="1:8" x14ac:dyDescent="0.3">
      <c r="A853" t="str">
        <f>IF(ESITI_QUESTIONARI!A853="","",TRIM(ESITI_QUESTIONARI!A853))</f>
        <v/>
      </c>
      <c r="B853" t="str">
        <f t="shared" si="14"/>
        <v/>
      </c>
      <c r="C853" t="str">
        <f>IF(ESITI_QUESTIONARI!C853="","",TRIM(ESITI_QUESTIONARI!C853))</f>
        <v/>
      </c>
      <c r="D853" t="str">
        <f>IFERROR(UPPER(TRIM(ESITI_QUESTIONARI!U853)),"")</f>
        <v/>
      </c>
      <c r="E853" t="str">
        <f>IFERROR(UPPER(TRIM(ESITI_QUESTIONARI!Y853)),"")</f>
        <v/>
      </c>
      <c r="F853" t="str">
        <f>IFERROR(UPPER(TRIM(ESITI_QUESTIONARI!AE853)),"")</f>
        <v/>
      </c>
      <c r="G853" t="str">
        <f>IFERROR(UPPER(TRIM(ESITI_QUESTIONARI!AI853)),"")</f>
        <v/>
      </c>
      <c r="H853" s="8" t="str">
        <f>IF(C853="","",IF(ISERROR(AVERAGE(ESITI_QUESTIONARI!N853:T853,ESITI_QUESTIONARI!V853:X853,ESITI_QUESTIONARI!Z853:AD853,ESITI_QUESTIONARI!AF853:AH853,ESITI_QUESTIONARI!AJ853:AL853,ESITI_QUESTIONARI!AN853,ESITI_QUESTIONARI!AQ853)),"NON RISPONDE",AVERAGE(ESITI_QUESTIONARI!N853:T853,ESITI_QUESTIONARI!V853:X853,ESITI_QUESTIONARI!Z853:AD853,ESITI_QUESTIONARI!AF853:AH853,ESITI_QUESTIONARI!AJ853:AL853,ESITI_QUESTIONARI!AN853,ESITI_QUESTIONARI!AQ853)))</f>
        <v/>
      </c>
    </row>
    <row r="854" spans="1:8" x14ac:dyDescent="0.3">
      <c r="A854" t="str">
        <f>IF(ESITI_QUESTIONARI!A854="","",TRIM(ESITI_QUESTIONARI!A854))</f>
        <v/>
      </c>
      <c r="B854" t="str">
        <f t="shared" si="14"/>
        <v/>
      </c>
      <c r="C854" t="str">
        <f>IF(ESITI_QUESTIONARI!C854="","",TRIM(ESITI_QUESTIONARI!C854))</f>
        <v/>
      </c>
      <c r="D854" t="str">
        <f>IFERROR(UPPER(TRIM(ESITI_QUESTIONARI!U854)),"")</f>
        <v/>
      </c>
      <c r="E854" t="str">
        <f>IFERROR(UPPER(TRIM(ESITI_QUESTIONARI!Y854)),"")</f>
        <v/>
      </c>
      <c r="F854" t="str">
        <f>IFERROR(UPPER(TRIM(ESITI_QUESTIONARI!AE854)),"")</f>
        <v/>
      </c>
      <c r="G854" t="str">
        <f>IFERROR(UPPER(TRIM(ESITI_QUESTIONARI!AI854)),"")</f>
        <v/>
      </c>
      <c r="H854" s="8" t="str">
        <f>IF(C854="","",IF(ISERROR(AVERAGE(ESITI_QUESTIONARI!N854:T854,ESITI_QUESTIONARI!V854:X854,ESITI_QUESTIONARI!Z854:AD854,ESITI_QUESTIONARI!AF854:AH854,ESITI_QUESTIONARI!AJ854:AL854,ESITI_QUESTIONARI!AN854,ESITI_QUESTIONARI!AQ854)),"NON RISPONDE",AVERAGE(ESITI_QUESTIONARI!N854:T854,ESITI_QUESTIONARI!V854:X854,ESITI_QUESTIONARI!Z854:AD854,ESITI_QUESTIONARI!AF854:AH854,ESITI_QUESTIONARI!AJ854:AL854,ESITI_QUESTIONARI!AN854,ESITI_QUESTIONARI!AQ854)))</f>
        <v/>
      </c>
    </row>
    <row r="855" spans="1:8" x14ac:dyDescent="0.3">
      <c r="A855" t="str">
        <f>IF(ESITI_QUESTIONARI!A855="","",TRIM(ESITI_QUESTIONARI!A855))</f>
        <v/>
      </c>
      <c r="B855" t="str">
        <f t="shared" si="14"/>
        <v/>
      </c>
      <c r="C855" t="str">
        <f>IF(ESITI_QUESTIONARI!C855="","",TRIM(ESITI_QUESTIONARI!C855))</f>
        <v/>
      </c>
      <c r="D855" t="str">
        <f>IFERROR(UPPER(TRIM(ESITI_QUESTIONARI!U855)),"")</f>
        <v/>
      </c>
      <c r="E855" t="str">
        <f>IFERROR(UPPER(TRIM(ESITI_QUESTIONARI!Y855)),"")</f>
        <v/>
      </c>
      <c r="F855" t="str">
        <f>IFERROR(UPPER(TRIM(ESITI_QUESTIONARI!AE855)),"")</f>
        <v/>
      </c>
      <c r="G855" t="str">
        <f>IFERROR(UPPER(TRIM(ESITI_QUESTIONARI!AI855)),"")</f>
        <v/>
      </c>
      <c r="H855" s="8" t="str">
        <f>IF(C855="","",IF(ISERROR(AVERAGE(ESITI_QUESTIONARI!N855:T855,ESITI_QUESTIONARI!V855:X855,ESITI_QUESTIONARI!Z855:AD855,ESITI_QUESTIONARI!AF855:AH855,ESITI_QUESTIONARI!AJ855:AL855,ESITI_QUESTIONARI!AN855,ESITI_QUESTIONARI!AQ855)),"NON RISPONDE",AVERAGE(ESITI_QUESTIONARI!N855:T855,ESITI_QUESTIONARI!V855:X855,ESITI_QUESTIONARI!Z855:AD855,ESITI_QUESTIONARI!AF855:AH855,ESITI_QUESTIONARI!AJ855:AL855,ESITI_QUESTIONARI!AN855,ESITI_QUESTIONARI!AQ855)))</f>
        <v/>
      </c>
    </row>
    <row r="856" spans="1:8" x14ac:dyDescent="0.3">
      <c r="A856" t="str">
        <f>IF(ESITI_QUESTIONARI!A856="","",TRIM(ESITI_QUESTIONARI!A856))</f>
        <v/>
      </c>
      <c r="B856" t="str">
        <f t="shared" si="14"/>
        <v/>
      </c>
      <c r="C856" t="str">
        <f>IF(ESITI_QUESTIONARI!C856="","",TRIM(ESITI_QUESTIONARI!C856))</f>
        <v/>
      </c>
      <c r="D856" t="str">
        <f>IFERROR(UPPER(TRIM(ESITI_QUESTIONARI!U856)),"")</f>
        <v/>
      </c>
      <c r="E856" t="str">
        <f>IFERROR(UPPER(TRIM(ESITI_QUESTIONARI!Y856)),"")</f>
        <v/>
      </c>
      <c r="F856" t="str">
        <f>IFERROR(UPPER(TRIM(ESITI_QUESTIONARI!AE856)),"")</f>
        <v/>
      </c>
      <c r="G856" t="str">
        <f>IFERROR(UPPER(TRIM(ESITI_QUESTIONARI!AI856)),"")</f>
        <v/>
      </c>
      <c r="H856" s="8" t="str">
        <f>IF(C856="","",IF(ISERROR(AVERAGE(ESITI_QUESTIONARI!N856:T856,ESITI_QUESTIONARI!V856:X856,ESITI_QUESTIONARI!Z856:AD856,ESITI_QUESTIONARI!AF856:AH856,ESITI_QUESTIONARI!AJ856:AL856,ESITI_QUESTIONARI!AN856,ESITI_QUESTIONARI!AQ856)),"NON RISPONDE",AVERAGE(ESITI_QUESTIONARI!N856:T856,ESITI_QUESTIONARI!V856:X856,ESITI_QUESTIONARI!Z856:AD856,ESITI_QUESTIONARI!AF856:AH856,ESITI_QUESTIONARI!AJ856:AL856,ESITI_QUESTIONARI!AN856,ESITI_QUESTIONARI!AQ856)))</f>
        <v/>
      </c>
    </row>
    <row r="857" spans="1:8" x14ac:dyDescent="0.3">
      <c r="A857" t="str">
        <f>IF(ESITI_QUESTIONARI!A857="","",TRIM(ESITI_QUESTIONARI!A857))</f>
        <v/>
      </c>
      <c r="B857" t="str">
        <f t="shared" si="14"/>
        <v/>
      </c>
      <c r="C857" t="str">
        <f>IF(ESITI_QUESTIONARI!C857="","",TRIM(ESITI_QUESTIONARI!C857))</f>
        <v/>
      </c>
      <c r="D857" t="str">
        <f>IFERROR(UPPER(TRIM(ESITI_QUESTIONARI!U857)),"")</f>
        <v/>
      </c>
      <c r="E857" t="str">
        <f>IFERROR(UPPER(TRIM(ESITI_QUESTIONARI!Y857)),"")</f>
        <v/>
      </c>
      <c r="F857" t="str">
        <f>IFERROR(UPPER(TRIM(ESITI_QUESTIONARI!AE857)),"")</f>
        <v/>
      </c>
      <c r="G857" t="str">
        <f>IFERROR(UPPER(TRIM(ESITI_QUESTIONARI!AI857)),"")</f>
        <v/>
      </c>
      <c r="H857" s="8" t="str">
        <f>IF(C857="","",IF(ISERROR(AVERAGE(ESITI_QUESTIONARI!N857:T857,ESITI_QUESTIONARI!V857:X857,ESITI_QUESTIONARI!Z857:AD857,ESITI_QUESTIONARI!AF857:AH857,ESITI_QUESTIONARI!AJ857:AL857,ESITI_QUESTIONARI!AN857,ESITI_QUESTIONARI!AQ857)),"NON RISPONDE",AVERAGE(ESITI_QUESTIONARI!N857:T857,ESITI_QUESTIONARI!V857:X857,ESITI_QUESTIONARI!Z857:AD857,ESITI_QUESTIONARI!AF857:AH857,ESITI_QUESTIONARI!AJ857:AL857,ESITI_QUESTIONARI!AN857,ESITI_QUESTIONARI!AQ857)))</f>
        <v/>
      </c>
    </row>
    <row r="858" spans="1:8" x14ac:dyDescent="0.3">
      <c r="A858" t="str">
        <f>IF(ESITI_QUESTIONARI!A858="","",TRIM(ESITI_QUESTIONARI!A858))</f>
        <v/>
      </c>
      <c r="B858" t="str">
        <f t="shared" si="14"/>
        <v/>
      </c>
      <c r="C858" t="str">
        <f>IF(ESITI_QUESTIONARI!C858="","",TRIM(ESITI_QUESTIONARI!C858))</f>
        <v/>
      </c>
      <c r="D858" t="str">
        <f>IFERROR(UPPER(TRIM(ESITI_QUESTIONARI!U858)),"")</f>
        <v/>
      </c>
      <c r="E858" t="str">
        <f>IFERROR(UPPER(TRIM(ESITI_QUESTIONARI!Y858)),"")</f>
        <v/>
      </c>
      <c r="F858" t="str">
        <f>IFERROR(UPPER(TRIM(ESITI_QUESTIONARI!AE858)),"")</f>
        <v/>
      </c>
      <c r="G858" t="str">
        <f>IFERROR(UPPER(TRIM(ESITI_QUESTIONARI!AI858)),"")</f>
        <v/>
      </c>
      <c r="H858" s="8" t="str">
        <f>IF(C858="","",IF(ISERROR(AVERAGE(ESITI_QUESTIONARI!N858:T858,ESITI_QUESTIONARI!V858:X858,ESITI_QUESTIONARI!Z858:AD858,ESITI_QUESTIONARI!AF858:AH858,ESITI_QUESTIONARI!AJ858:AL858,ESITI_QUESTIONARI!AN858,ESITI_QUESTIONARI!AQ858)),"NON RISPONDE",AVERAGE(ESITI_QUESTIONARI!N858:T858,ESITI_QUESTIONARI!V858:X858,ESITI_QUESTIONARI!Z858:AD858,ESITI_QUESTIONARI!AF858:AH858,ESITI_QUESTIONARI!AJ858:AL858,ESITI_QUESTIONARI!AN858,ESITI_QUESTIONARI!AQ858)))</f>
        <v/>
      </c>
    </row>
    <row r="859" spans="1:8" x14ac:dyDescent="0.3">
      <c r="A859" t="str">
        <f>IF(ESITI_QUESTIONARI!A859="","",TRIM(ESITI_QUESTIONARI!A859))</f>
        <v/>
      </c>
      <c r="B859" t="str">
        <f t="shared" si="14"/>
        <v/>
      </c>
      <c r="C859" t="str">
        <f>IF(ESITI_QUESTIONARI!C859="","",TRIM(ESITI_QUESTIONARI!C859))</f>
        <v/>
      </c>
      <c r="D859" t="str">
        <f>IFERROR(UPPER(TRIM(ESITI_QUESTIONARI!U859)),"")</f>
        <v/>
      </c>
      <c r="E859" t="str">
        <f>IFERROR(UPPER(TRIM(ESITI_QUESTIONARI!Y859)),"")</f>
        <v/>
      </c>
      <c r="F859" t="str">
        <f>IFERROR(UPPER(TRIM(ESITI_QUESTIONARI!AE859)),"")</f>
        <v/>
      </c>
      <c r="G859" t="str">
        <f>IFERROR(UPPER(TRIM(ESITI_QUESTIONARI!AI859)),"")</f>
        <v/>
      </c>
      <c r="H859" s="8" t="str">
        <f>IF(C859="","",IF(ISERROR(AVERAGE(ESITI_QUESTIONARI!N859:T859,ESITI_QUESTIONARI!V859:X859,ESITI_QUESTIONARI!Z859:AD859,ESITI_QUESTIONARI!AF859:AH859,ESITI_QUESTIONARI!AJ859:AL859,ESITI_QUESTIONARI!AN859,ESITI_QUESTIONARI!AQ859)),"NON RISPONDE",AVERAGE(ESITI_QUESTIONARI!N859:T859,ESITI_QUESTIONARI!V859:X859,ESITI_QUESTIONARI!Z859:AD859,ESITI_QUESTIONARI!AF859:AH859,ESITI_QUESTIONARI!AJ859:AL859,ESITI_QUESTIONARI!AN859,ESITI_QUESTIONARI!AQ859)))</f>
        <v/>
      </c>
    </row>
    <row r="860" spans="1:8" x14ac:dyDescent="0.3">
      <c r="A860" t="str">
        <f>IF(ESITI_QUESTIONARI!A860="","",TRIM(ESITI_QUESTIONARI!A860))</f>
        <v/>
      </c>
      <c r="B860" t="str">
        <f t="shared" si="14"/>
        <v/>
      </c>
      <c r="C860" t="str">
        <f>IF(ESITI_QUESTIONARI!C860="","",TRIM(ESITI_QUESTIONARI!C860))</f>
        <v/>
      </c>
      <c r="D860" t="str">
        <f>IFERROR(UPPER(TRIM(ESITI_QUESTIONARI!U860)),"")</f>
        <v/>
      </c>
      <c r="E860" t="str">
        <f>IFERROR(UPPER(TRIM(ESITI_QUESTIONARI!Y860)),"")</f>
        <v/>
      </c>
      <c r="F860" t="str">
        <f>IFERROR(UPPER(TRIM(ESITI_QUESTIONARI!AE860)),"")</f>
        <v/>
      </c>
      <c r="G860" t="str">
        <f>IFERROR(UPPER(TRIM(ESITI_QUESTIONARI!AI860)),"")</f>
        <v/>
      </c>
      <c r="H860" s="8" t="str">
        <f>IF(C860="","",IF(ISERROR(AVERAGE(ESITI_QUESTIONARI!N860:T860,ESITI_QUESTIONARI!V860:X860,ESITI_QUESTIONARI!Z860:AD860,ESITI_QUESTIONARI!AF860:AH860,ESITI_QUESTIONARI!AJ860:AL860,ESITI_QUESTIONARI!AN860,ESITI_QUESTIONARI!AQ860)),"NON RISPONDE",AVERAGE(ESITI_QUESTIONARI!N860:T860,ESITI_QUESTIONARI!V860:X860,ESITI_QUESTIONARI!Z860:AD860,ESITI_QUESTIONARI!AF860:AH860,ESITI_QUESTIONARI!AJ860:AL860,ESITI_QUESTIONARI!AN860,ESITI_QUESTIONARI!AQ860)))</f>
        <v/>
      </c>
    </row>
    <row r="861" spans="1:8" x14ac:dyDescent="0.3">
      <c r="A861" t="str">
        <f>IF(ESITI_QUESTIONARI!A861="","",TRIM(ESITI_QUESTIONARI!A861))</f>
        <v/>
      </c>
      <c r="B861" t="str">
        <f t="shared" si="14"/>
        <v/>
      </c>
      <c r="C861" t="str">
        <f>IF(ESITI_QUESTIONARI!C861="","",TRIM(ESITI_QUESTIONARI!C861))</f>
        <v/>
      </c>
      <c r="D861" t="str">
        <f>IFERROR(UPPER(TRIM(ESITI_QUESTIONARI!U861)),"")</f>
        <v/>
      </c>
      <c r="E861" t="str">
        <f>IFERROR(UPPER(TRIM(ESITI_QUESTIONARI!Y861)),"")</f>
        <v/>
      </c>
      <c r="F861" t="str">
        <f>IFERROR(UPPER(TRIM(ESITI_QUESTIONARI!AE861)),"")</f>
        <v/>
      </c>
      <c r="G861" t="str">
        <f>IFERROR(UPPER(TRIM(ESITI_QUESTIONARI!AI861)),"")</f>
        <v/>
      </c>
      <c r="H861" s="8" t="str">
        <f>IF(C861="","",IF(ISERROR(AVERAGE(ESITI_QUESTIONARI!N861:T861,ESITI_QUESTIONARI!V861:X861,ESITI_QUESTIONARI!Z861:AD861,ESITI_QUESTIONARI!AF861:AH861,ESITI_QUESTIONARI!AJ861:AL861,ESITI_QUESTIONARI!AN861,ESITI_QUESTIONARI!AQ861)),"NON RISPONDE",AVERAGE(ESITI_QUESTIONARI!N861:T861,ESITI_QUESTIONARI!V861:X861,ESITI_QUESTIONARI!Z861:AD861,ESITI_QUESTIONARI!AF861:AH861,ESITI_QUESTIONARI!AJ861:AL861,ESITI_QUESTIONARI!AN861,ESITI_QUESTIONARI!AQ861)))</f>
        <v/>
      </c>
    </row>
    <row r="862" spans="1:8" x14ac:dyDescent="0.3">
      <c r="A862" t="str">
        <f>IF(ESITI_QUESTIONARI!A862="","",TRIM(ESITI_QUESTIONARI!A862))</f>
        <v/>
      </c>
      <c r="B862" t="str">
        <f t="shared" si="14"/>
        <v/>
      </c>
      <c r="C862" t="str">
        <f>IF(ESITI_QUESTIONARI!C862="","",TRIM(ESITI_QUESTIONARI!C862))</f>
        <v/>
      </c>
      <c r="D862" t="str">
        <f>IFERROR(UPPER(TRIM(ESITI_QUESTIONARI!U862)),"")</f>
        <v/>
      </c>
      <c r="E862" t="str">
        <f>IFERROR(UPPER(TRIM(ESITI_QUESTIONARI!Y862)),"")</f>
        <v/>
      </c>
      <c r="F862" t="str">
        <f>IFERROR(UPPER(TRIM(ESITI_QUESTIONARI!AE862)),"")</f>
        <v/>
      </c>
      <c r="G862" t="str">
        <f>IFERROR(UPPER(TRIM(ESITI_QUESTIONARI!AI862)),"")</f>
        <v/>
      </c>
      <c r="H862" s="8" t="str">
        <f>IF(C862="","",IF(ISERROR(AVERAGE(ESITI_QUESTIONARI!N862:T862,ESITI_QUESTIONARI!V862:X862,ESITI_QUESTIONARI!Z862:AD862,ESITI_QUESTIONARI!AF862:AH862,ESITI_QUESTIONARI!AJ862:AL862,ESITI_QUESTIONARI!AN862,ESITI_QUESTIONARI!AQ862)),"NON RISPONDE",AVERAGE(ESITI_QUESTIONARI!N862:T862,ESITI_QUESTIONARI!V862:X862,ESITI_QUESTIONARI!Z862:AD862,ESITI_QUESTIONARI!AF862:AH862,ESITI_QUESTIONARI!AJ862:AL862,ESITI_QUESTIONARI!AN862,ESITI_QUESTIONARI!AQ862)))</f>
        <v/>
      </c>
    </row>
    <row r="863" spans="1:8" x14ac:dyDescent="0.3">
      <c r="A863" t="str">
        <f>IF(ESITI_QUESTIONARI!A863="","",TRIM(ESITI_QUESTIONARI!A863))</f>
        <v/>
      </c>
      <c r="B863" t="str">
        <f t="shared" si="14"/>
        <v/>
      </c>
      <c r="C863" t="str">
        <f>IF(ESITI_QUESTIONARI!C863="","",TRIM(ESITI_QUESTIONARI!C863))</f>
        <v/>
      </c>
      <c r="D863" t="str">
        <f>IFERROR(UPPER(TRIM(ESITI_QUESTIONARI!U863)),"")</f>
        <v/>
      </c>
      <c r="E863" t="str">
        <f>IFERROR(UPPER(TRIM(ESITI_QUESTIONARI!Y863)),"")</f>
        <v/>
      </c>
      <c r="F863" t="str">
        <f>IFERROR(UPPER(TRIM(ESITI_QUESTIONARI!AE863)),"")</f>
        <v/>
      </c>
      <c r="G863" t="str">
        <f>IFERROR(UPPER(TRIM(ESITI_QUESTIONARI!AI863)),"")</f>
        <v/>
      </c>
      <c r="H863" s="8" t="str">
        <f>IF(C863="","",IF(ISERROR(AVERAGE(ESITI_QUESTIONARI!N863:T863,ESITI_QUESTIONARI!V863:X863,ESITI_QUESTIONARI!Z863:AD863,ESITI_QUESTIONARI!AF863:AH863,ESITI_QUESTIONARI!AJ863:AL863,ESITI_QUESTIONARI!AN863,ESITI_QUESTIONARI!AQ863)),"NON RISPONDE",AVERAGE(ESITI_QUESTIONARI!N863:T863,ESITI_QUESTIONARI!V863:X863,ESITI_QUESTIONARI!Z863:AD863,ESITI_QUESTIONARI!AF863:AH863,ESITI_QUESTIONARI!AJ863:AL863,ESITI_QUESTIONARI!AN863,ESITI_QUESTIONARI!AQ863)))</f>
        <v/>
      </c>
    </row>
    <row r="864" spans="1:8" x14ac:dyDescent="0.3">
      <c r="A864" t="str">
        <f>IF(ESITI_QUESTIONARI!A864="","",TRIM(ESITI_QUESTIONARI!A864))</f>
        <v/>
      </c>
      <c r="B864" t="str">
        <f t="shared" si="14"/>
        <v/>
      </c>
      <c r="C864" t="str">
        <f>IF(ESITI_QUESTIONARI!C864="","",TRIM(ESITI_QUESTIONARI!C864))</f>
        <v/>
      </c>
      <c r="D864" t="str">
        <f>IFERROR(UPPER(TRIM(ESITI_QUESTIONARI!U864)),"")</f>
        <v/>
      </c>
      <c r="E864" t="str">
        <f>IFERROR(UPPER(TRIM(ESITI_QUESTIONARI!Y864)),"")</f>
        <v/>
      </c>
      <c r="F864" t="str">
        <f>IFERROR(UPPER(TRIM(ESITI_QUESTIONARI!AE864)),"")</f>
        <v/>
      </c>
      <c r="G864" t="str">
        <f>IFERROR(UPPER(TRIM(ESITI_QUESTIONARI!AI864)),"")</f>
        <v/>
      </c>
      <c r="H864" s="8" t="str">
        <f>IF(C864="","",IF(ISERROR(AVERAGE(ESITI_QUESTIONARI!N864:T864,ESITI_QUESTIONARI!V864:X864,ESITI_QUESTIONARI!Z864:AD864,ESITI_QUESTIONARI!AF864:AH864,ESITI_QUESTIONARI!AJ864:AL864,ESITI_QUESTIONARI!AN864,ESITI_QUESTIONARI!AQ864)),"NON RISPONDE",AVERAGE(ESITI_QUESTIONARI!N864:T864,ESITI_QUESTIONARI!V864:X864,ESITI_QUESTIONARI!Z864:AD864,ESITI_QUESTIONARI!AF864:AH864,ESITI_QUESTIONARI!AJ864:AL864,ESITI_QUESTIONARI!AN864,ESITI_QUESTIONARI!AQ864)))</f>
        <v/>
      </c>
    </row>
    <row r="865" spans="1:8" x14ac:dyDescent="0.3">
      <c r="A865" t="str">
        <f>IF(ESITI_QUESTIONARI!A865="","",TRIM(ESITI_QUESTIONARI!A865))</f>
        <v/>
      </c>
      <c r="B865" t="str">
        <f t="shared" si="14"/>
        <v/>
      </c>
      <c r="C865" t="str">
        <f>IF(ESITI_QUESTIONARI!C865="","",TRIM(ESITI_QUESTIONARI!C865))</f>
        <v/>
      </c>
      <c r="D865" t="str">
        <f>IFERROR(UPPER(TRIM(ESITI_QUESTIONARI!U865)),"")</f>
        <v/>
      </c>
      <c r="E865" t="str">
        <f>IFERROR(UPPER(TRIM(ESITI_QUESTIONARI!Y865)),"")</f>
        <v/>
      </c>
      <c r="F865" t="str">
        <f>IFERROR(UPPER(TRIM(ESITI_QUESTIONARI!AE865)),"")</f>
        <v/>
      </c>
      <c r="G865" t="str">
        <f>IFERROR(UPPER(TRIM(ESITI_QUESTIONARI!AI865)),"")</f>
        <v/>
      </c>
      <c r="H865" s="8" t="str">
        <f>IF(C865="","",IF(ISERROR(AVERAGE(ESITI_QUESTIONARI!N865:T865,ESITI_QUESTIONARI!V865:X865,ESITI_QUESTIONARI!Z865:AD865,ESITI_QUESTIONARI!AF865:AH865,ESITI_QUESTIONARI!AJ865:AL865,ESITI_QUESTIONARI!AN865,ESITI_QUESTIONARI!AQ865)),"NON RISPONDE",AVERAGE(ESITI_QUESTIONARI!N865:T865,ESITI_QUESTIONARI!V865:X865,ESITI_QUESTIONARI!Z865:AD865,ESITI_QUESTIONARI!AF865:AH865,ESITI_QUESTIONARI!AJ865:AL865,ESITI_QUESTIONARI!AN865,ESITI_QUESTIONARI!AQ865)))</f>
        <v/>
      </c>
    </row>
    <row r="866" spans="1:8" x14ac:dyDescent="0.3">
      <c r="A866" t="str">
        <f>IF(ESITI_QUESTIONARI!A866="","",TRIM(ESITI_QUESTIONARI!A866))</f>
        <v/>
      </c>
      <c r="B866" t="str">
        <f t="shared" si="14"/>
        <v/>
      </c>
      <c r="C866" t="str">
        <f>IF(ESITI_QUESTIONARI!C866="","",TRIM(ESITI_QUESTIONARI!C866))</f>
        <v/>
      </c>
      <c r="D866" t="str">
        <f>IFERROR(UPPER(TRIM(ESITI_QUESTIONARI!U866)),"")</f>
        <v/>
      </c>
      <c r="E866" t="str">
        <f>IFERROR(UPPER(TRIM(ESITI_QUESTIONARI!Y866)),"")</f>
        <v/>
      </c>
      <c r="F866" t="str">
        <f>IFERROR(UPPER(TRIM(ESITI_QUESTIONARI!AE866)),"")</f>
        <v/>
      </c>
      <c r="G866" t="str">
        <f>IFERROR(UPPER(TRIM(ESITI_QUESTIONARI!AI866)),"")</f>
        <v/>
      </c>
      <c r="H866" s="8" t="str">
        <f>IF(C866="","",IF(ISERROR(AVERAGE(ESITI_QUESTIONARI!N866:T866,ESITI_QUESTIONARI!V866:X866,ESITI_QUESTIONARI!Z866:AD866,ESITI_QUESTIONARI!AF866:AH866,ESITI_QUESTIONARI!AJ866:AL866,ESITI_QUESTIONARI!AN866,ESITI_QUESTIONARI!AQ866)),"NON RISPONDE",AVERAGE(ESITI_QUESTIONARI!N866:T866,ESITI_QUESTIONARI!V866:X866,ESITI_QUESTIONARI!Z866:AD866,ESITI_QUESTIONARI!AF866:AH866,ESITI_QUESTIONARI!AJ866:AL866,ESITI_QUESTIONARI!AN866,ESITI_QUESTIONARI!AQ866)))</f>
        <v/>
      </c>
    </row>
    <row r="867" spans="1:8" x14ac:dyDescent="0.3">
      <c r="A867" t="str">
        <f>IF(ESITI_QUESTIONARI!A867="","",TRIM(ESITI_QUESTIONARI!A867))</f>
        <v/>
      </c>
      <c r="B867" t="str">
        <f t="shared" si="14"/>
        <v/>
      </c>
      <c r="C867" t="str">
        <f>IF(ESITI_QUESTIONARI!C867="","",TRIM(ESITI_QUESTIONARI!C867))</f>
        <v/>
      </c>
      <c r="D867" t="str">
        <f>IFERROR(UPPER(TRIM(ESITI_QUESTIONARI!U867)),"")</f>
        <v/>
      </c>
      <c r="E867" t="str">
        <f>IFERROR(UPPER(TRIM(ESITI_QUESTIONARI!Y867)),"")</f>
        <v/>
      </c>
      <c r="F867" t="str">
        <f>IFERROR(UPPER(TRIM(ESITI_QUESTIONARI!AE867)),"")</f>
        <v/>
      </c>
      <c r="G867" t="str">
        <f>IFERROR(UPPER(TRIM(ESITI_QUESTIONARI!AI867)),"")</f>
        <v/>
      </c>
      <c r="H867" s="8" t="str">
        <f>IF(C867="","",IF(ISERROR(AVERAGE(ESITI_QUESTIONARI!N867:T867,ESITI_QUESTIONARI!V867:X867,ESITI_QUESTIONARI!Z867:AD867,ESITI_QUESTIONARI!AF867:AH867,ESITI_QUESTIONARI!AJ867:AL867,ESITI_QUESTIONARI!AN867,ESITI_QUESTIONARI!AQ867)),"NON RISPONDE",AVERAGE(ESITI_QUESTIONARI!N867:T867,ESITI_QUESTIONARI!V867:X867,ESITI_QUESTIONARI!Z867:AD867,ESITI_QUESTIONARI!AF867:AH867,ESITI_QUESTIONARI!AJ867:AL867,ESITI_QUESTIONARI!AN867,ESITI_QUESTIONARI!AQ867)))</f>
        <v/>
      </c>
    </row>
    <row r="868" spans="1:8" x14ac:dyDescent="0.3">
      <c r="A868" t="str">
        <f>IF(ESITI_QUESTIONARI!A868="","",TRIM(ESITI_QUESTIONARI!A868))</f>
        <v/>
      </c>
      <c r="B868" t="str">
        <f t="shared" si="14"/>
        <v/>
      </c>
      <c r="C868" t="str">
        <f>IF(ESITI_QUESTIONARI!C868="","",TRIM(ESITI_QUESTIONARI!C868))</f>
        <v/>
      </c>
      <c r="D868" t="str">
        <f>IFERROR(UPPER(TRIM(ESITI_QUESTIONARI!U868)),"")</f>
        <v/>
      </c>
      <c r="E868" t="str">
        <f>IFERROR(UPPER(TRIM(ESITI_QUESTIONARI!Y868)),"")</f>
        <v/>
      </c>
      <c r="F868" t="str">
        <f>IFERROR(UPPER(TRIM(ESITI_QUESTIONARI!AE868)),"")</f>
        <v/>
      </c>
      <c r="G868" t="str">
        <f>IFERROR(UPPER(TRIM(ESITI_QUESTIONARI!AI868)),"")</f>
        <v/>
      </c>
      <c r="H868" s="8" t="str">
        <f>IF(C868="","",IF(ISERROR(AVERAGE(ESITI_QUESTIONARI!N868:T868,ESITI_QUESTIONARI!V868:X868,ESITI_QUESTIONARI!Z868:AD868,ESITI_QUESTIONARI!AF868:AH868,ESITI_QUESTIONARI!AJ868:AL868,ESITI_QUESTIONARI!AN868,ESITI_QUESTIONARI!AQ868)),"NON RISPONDE",AVERAGE(ESITI_QUESTIONARI!N868:T868,ESITI_QUESTIONARI!V868:X868,ESITI_QUESTIONARI!Z868:AD868,ESITI_QUESTIONARI!AF868:AH868,ESITI_QUESTIONARI!AJ868:AL868,ESITI_QUESTIONARI!AN868,ESITI_QUESTIONARI!AQ868)))</f>
        <v/>
      </c>
    </row>
    <row r="869" spans="1:8" x14ac:dyDescent="0.3">
      <c r="A869" t="str">
        <f>IF(ESITI_QUESTIONARI!A869="","",TRIM(ESITI_QUESTIONARI!A869))</f>
        <v/>
      </c>
      <c r="B869" t="str">
        <f t="shared" si="14"/>
        <v/>
      </c>
      <c r="C869" t="str">
        <f>IF(ESITI_QUESTIONARI!C869="","",TRIM(ESITI_QUESTIONARI!C869))</f>
        <v/>
      </c>
      <c r="D869" t="str">
        <f>IFERROR(UPPER(TRIM(ESITI_QUESTIONARI!U869)),"")</f>
        <v/>
      </c>
      <c r="E869" t="str">
        <f>IFERROR(UPPER(TRIM(ESITI_QUESTIONARI!Y869)),"")</f>
        <v/>
      </c>
      <c r="F869" t="str">
        <f>IFERROR(UPPER(TRIM(ESITI_QUESTIONARI!AE869)),"")</f>
        <v/>
      </c>
      <c r="G869" t="str">
        <f>IFERROR(UPPER(TRIM(ESITI_QUESTIONARI!AI869)),"")</f>
        <v/>
      </c>
      <c r="H869" s="8" t="str">
        <f>IF(C869="","",IF(ISERROR(AVERAGE(ESITI_QUESTIONARI!N869:T869,ESITI_QUESTIONARI!V869:X869,ESITI_QUESTIONARI!Z869:AD869,ESITI_QUESTIONARI!AF869:AH869,ESITI_QUESTIONARI!AJ869:AL869,ESITI_QUESTIONARI!AN869,ESITI_QUESTIONARI!AQ869)),"NON RISPONDE",AVERAGE(ESITI_QUESTIONARI!N869:T869,ESITI_QUESTIONARI!V869:X869,ESITI_QUESTIONARI!Z869:AD869,ESITI_QUESTIONARI!AF869:AH869,ESITI_QUESTIONARI!AJ869:AL869,ESITI_QUESTIONARI!AN869,ESITI_QUESTIONARI!AQ869)))</f>
        <v/>
      </c>
    </row>
    <row r="870" spans="1:8" x14ac:dyDescent="0.3">
      <c r="A870" t="str">
        <f>IF(ESITI_QUESTIONARI!A870="","",TRIM(ESITI_QUESTIONARI!A870))</f>
        <v/>
      </c>
      <c r="B870" t="str">
        <f t="shared" si="14"/>
        <v/>
      </c>
      <c r="C870" t="str">
        <f>IF(ESITI_QUESTIONARI!C870="","",TRIM(ESITI_QUESTIONARI!C870))</f>
        <v/>
      </c>
      <c r="D870" t="str">
        <f>IFERROR(UPPER(TRIM(ESITI_QUESTIONARI!U870)),"")</f>
        <v/>
      </c>
      <c r="E870" t="str">
        <f>IFERROR(UPPER(TRIM(ESITI_QUESTIONARI!Y870)),"")</f>
        <v/>
      </c>
      <c r="F870" t="str">
        <f>IFERROR(UPPER(TRIM(ESITI_QUESTIONARI!AE870)),"")</f>
        <v/>
      </c>
      <c r="G870" t="str">
        <f>IFERROR(UPPER(TRIM(ESITI_QUESTIONARI!AI870)),"")</f>
        <v/>
      </c>
      <c r="H870" s="8" t="str">
        <f>IF(C870="","",IF(ISERROR(AVERAGE(ESITI_QUESTIONARI!N870:T870,ESITI_QUESTIONARI!V870:X870,ESITI_QUESTIONARI!Z870:AD870,ESITI_QUESTIONARI!AF870:AH870,ESITI_QUESTIONARI!AJ870:AL870,ESITI_QUESTIONARI!AN870,ESITI_QUESTIONARI!AQ870)),"NON RISPONDE",AVERAGE(ESITI_QUESTIONARI!N870:T870,ESITI_QUESTIONARI!V870:X870,ESITI_QUESTIONARI!Z870:AD870,ESITI_QUESTIONARI!AF870:AH870,ESITI_QUESTIONARI!AJ870:AL870,ESITI_QUESTIONARI!AN870,ESITI_QUESTIONARI!AQ870)))</f>
        <v/>
      </c>
    </row>
    <row r="871" spans="1:8" x14ac:dyDescent="0.3">
      <c r="A871" t="str">
        <f>IF(ESITI_QUESTIONARI!A871="","",TRIM(ESITI_QUESTIONARI!A871))</f>
        <v/>
      </c>
      <c r="B871" t="str">
        <f t="shared" si="14"/>
        <v/>
      </c>
      <c r="C871" t="str">
        <f>IF(ESITI_QUESTIONARI!C871="","",TRIM(ESITI_QUESTIONARI!C871))</f>
        <v/>
      </c>
      <c r="D871" t="str">
        <f>IFERROR(UPPER(TRIM(ESITI_QUESTIONARI!U871)),"")</f>
        <v/>
      </c>
      <c r="E871" t="str">
        <f>IFERROR(UPPER(TRIM(ESITI_QUESTIONARI!Y871)),"")</f>
        <v/>
      </c>
      <c r="F871" t="str">
        <f>IFERROR(UPPER(TRIM(ESITI_QUESTIONARI!AE871)),"")</f>
        <v/>
      </c>
      <c r="G871" t="str">
        <f>IFERROR(UPPER(TRIM(ESITI_QUESTIONARI!AI871)),"")</f>
        <v/>
      </c>
      <c r="H871" s="8" t="str">
        <f>IF(C871="","",IF(ISERROR(AVERAGE(ESITI_QUESTIONARI!N871:T871,ESITI_QUESTIONARI!V871:X871,ESITI_QUESTIONARI!Z871:AD871,ESITI_QUESTIONARI!AF871:AH871,ESITI_QUESTIONARI!AJ871:AL871,ESITI_QUESTIONARI!AN871,ESITI_QUESTIONARI!AQ871)),"NON RISPONDE",AVERAGE(ESITI_QUESTIONARI!N871:T871,ESITI_QUESTIONARI!V871:X871,ESITI_QUESTIONARI!Z871:AD871,ESITI_QUESTIONARI!AF871:AH871,ESITI_QUESTIONARI!AJ871:AL871,ESITI_QUESTIONARI!AN871,ESITI_QUESTIONARI!AQ871)))</f>
        <v/>
      </c>
    </row>
    <row r="872" spans="1:8" x14ac:dyDescent="0.3">
      <c r="A872" t="str">
        <f>IF(ESITI_QUESTIONARI!A872="","",TRIM(ESITI_QUESTIONARI!A872))</f>
        <v/>
      </c>
      <c r="B872" t="str">
        <f t="shared" si="14"/>
        <v/>
      </c>
      <c r="C872" t="str">
        <f>IF(ESITI_QUESTIONARI!C872="","",TRIM(ESITI_QUESTIONARI!C872))</f>
        <v/>
      </c>
      <c r="D872" t="str">
        <f>IFERROR(UPPER(TRIM(ESITI_QUESTIONARI!U872)),"")</f>
        <v/>
      </c>
      <c r="E872" t="str">
        <f>IFERROR(UPPER(TRIM(ESITI_QUESTIONARI!Y872)),"")</f>
        <v/>
      </c>
      <c r="F872" t="str">
        <f>IFERROR(UPPER(TRIM(ESITI_QUESTIONARI!AE872)),"")</f>
        <v/>
      </c>
      <c r="G872" t="str">
        <f>IFERROR(UPPER(TRIM(ESITI_QUESTIONARI!AI872)),"")</f>
        <v/>
      </c>
      <c r="H872" s="8" t="str">
        <f>IF(C872="","",IF(ISERROR(AVERAGE(ESITI_QUESTIONARI!N872:T872,ESITI_QUESTIONARI!V872:X872,ESITI_QUESTIONARI!Z872:AD872,ESITI_QUESTIONARI!AF872:AH872,ESITI_QUESTIONARI!AJ872:AL872,ESITI_QUESTIONARI!AN872,ESITI_QUESTIONARI!AQ872)),"NON RISPONDE",AVERAGE(ESITI_QUESTIONARI!N872:T872,ESITI_QUESTIONARI!V872:X872,ESITI_QUESTIONARI!Z872:AD872,ESITI_QUESTIONARI!AF872:AH872,ESITI_QUESTIONARI!AJ872:AL872,ESITI_QUESTIONARI!AN872,ESITI_QUESTIONARI!AQ872)))</f>
        <v/>
      </c>
    </row>
    <row r="873" spans="1:8" x14ac:dyDescent="0.3">
      <c r="A873" t="str">
        <f>IF(ESITI_QUESTIONARI!A873="","",TRIM(ESITI_QUESTIONARI!A873))</f>
        <v/>
      </c>
      <c r="B873" t="str">
        <f t="shared" si="14"/>
        <v/>
      </c>
      <c r="C873" t="str">
        <f>IF(ESITI_QUESTIONARI!C873="","",TRIM(ESITI_QUESTIONARI!C873))</f>
        <v/>
      </c>
      <c r="D873" t="str">
        <f>IFERROR(UPPER(TRIM(ESITI_QUESTIONARI!U873)),"")</f>
        <v/>
      </c>
      <c r="E873" t="str">
        <f>IFERROR(UPPER(TRIM(ESITI_QUESTIONARI!Y873)),"")</f>
        <v/>
      </c>
      <c r="F873" t="str">
        <f>IFERROR(UPPER(TRIM(ESITI_QUESTIONARI!AE873)),"")</f>
        <v/>
      </c>
      <c r="G873" t="str">
        <f>IFERROR(UPPER(TRIM(ESITI_QUESTIONARI!AI873)),"")</f>
        <v/>
      </c>
      <c r="H873" s="8" t="str">
        <f>IF(C873="","",IF(ISERROR(AVERAGE(ESITI_QUESTIONARI!N873:T873,ESITI_QUESTIONARI!V873:X873,ESITI_QUESTIONARI!Z873:AD873,ESITI_QUESTIONARI!AF873:AH873,ESITI_QUESTIONARI!AJ873:AL873,ESITI_QUESTIONARI!AN873,ESITI_QUESTIONARI!AQ873)),"NON RISPONDE",AVERAGE(ESITI_QUESTIONARI!N873:T873,ESITI_QUESTIONARI!V873:X873,ESITI_QUESTIONARI!Z873:AD873,ESITI_QUESTIONARI!AF873:AH873,ESITI_QUESTIONARI!AJ873:AL873,ESITI_QUESTIONARI!AN873,ESITI_QUESTIONARI!AQ873)))</f>
        <v/>
      </c>
    </row>
    <row r="874" spans="1:8" x14ac:dyDescent="0.3">
      <c r="A874" t="str">
        <f>IF(ESITI_QUESTIONARI!A874="","",TRIM(ESITI_QUESTIONARI!A874))</f>
        <v/>
      </c>
      <c r="B874" t="str">
        <f t="shared" si="14"/>
        <v/>
      </c>
      <c r="C874" t="str">
        <f>IF(ESITI_QUESTIONARI!C874="","",TRIM(ESITI_QUESTIONARI!C874))</f>
        <v/>
      </c>
      <c r="D874" t="str">
        <f>IFERROR(UPPER(TRIM(ESITI_QUESTIONARI!U874)),"")</f>
        <v/>
      </c>
      <c r="E874" t="str">
        <f>IFERROR(UPPER(TRIM(ESITI_QUESTIONARI!Y874)),"")</f>
        <v/>
      </c>
      <c r="F874" t="str">
        <f>IFERROR(UPPER(TRIM(ESITI_QUESTIONARI!AE874)),"")</f>
        <v/>
      </c>
      <c r="G874" t="str">
        <f>IFERROR(UPPER(TRIM(ESITI_QUESTIONARI!AI874)),"")</f>
        <v/>
      </c>
      <c r="H874" s="8" t="str">
        <f>IF(C874="","",IF(ISERROR(AVERAGE(ESITI_QUESTIONARI!N874:T874,ESITI_QUESTIONARI!V874:X874,ESITI_QUESTIONARI!Z874:AD874,ESITI_QUESTIONARI!AF874:AH874,ESITI_QUESTIONARI!AJ874:AL874,ESITI_QUESTIONARI!AN874,ESITI_QUESTIONARI!AQ874)),"NON RISPONDE",AVERAGE(ESITI_QUESTIONARI!N874:T874,ESITI_QUESTIONARI!V874:X874,ESITI_QUESTIONARI!Z874:AD874,ESITI_QUESTIONARI!AF874:AH874,ESITI_QUESTIONARI!AJ874:AL874,ESITI_QUESTIONARI!AN874,ESITI_QUESTIONARI!AQ874)))</f>
        <v/>
      </c>
    </row>
    <row r="875" spans="1:8" x14ac:dyDescent="0.3">
      <c r="A875" t="str">
        <f>IF(ESITI_QUESTIONARI!A875="","",TRIM(ESITI_QUESTIONARI!A875))</f>
        <v/>
      </c>
      <c r="B875" t="str">
        <f t="shared" si="14"/>
        <v/>
      </c>
      <c r="C875" t="str">
        <f>IF(ESITI_QUESTIONARI!C875="","",TRIM(ESITI_QUESTIONARI!C875))</f>
        <v/>
      </c>
      <c r="D875" t="str">
        <f>IFERROR(UPPER(TRIM(ESITI_QUESTIONARI!U875)),"")</f>
        <v/>
      </c>
      <c r="E875" t="str">
        <f>IFERROR(UPPER(TRIM(ESITI_QUESTIONARI!Y875)),"")</f>
        <v/>
      </c>
      <c r="F875" t="str">
        <f>IFERROR(UPPER(TRIM(ESITI_QUESTIONARI!AE875)),"")</f>
        <v/>
      </c>
      <c r="G875" t="str">
        <f>IFERROR(UPPER(TRIM(ESITI_QUESTIONARI!AI875)),"")</f>
        <v/>
      </c>
      <c r="H875" s="8" t="str">
        <f>IF(C875="","",IF(ISERROR(AVERAGE(ESITI_QUESTIONARI!N875:T875,ESITI_QUESTIONARI!V875:X875,ESITI_QUESTIONARI!Z875:AD875,ESITI_QUESTIONARI!AF875:AH875,ESITI_QUESTIONARI!AJ875:AL875,ESITI_QUESTIONARI!AN875,ESITI_QUESTIONARI!AQ875)),"NON RISPONDE",AVERAGE(ESITI_QUESTIONARI!N875:T875,ESITI_QUESTIONARI!V875:X875,ESITI_QUESTIONARI!Z875:AD875,ESITI_QUESTIONARI!AF875:AH875,ESITI_QUESTIONARI!AJ875:AL875,ESITI_QUESTIONARI!AN875,ESITI_QUESTIONARI!AQ875)))</f>
        <v/>
      </c>
    </row>
    <row r="876" spans="1:8" x14ac:dyDescent="0.3">
      <c r="A876" t="str">
        <f>IF(ESITI_QUESTIONARI!A876="","",TRIM(ESITI_QUESTIONARI!A876))</f>
        <v/>
      </c>
      <c r="B876" t="str">
        <f t="shared" si="14"/>
        <v/>
      </c>
      <c r="C876" t="str">
        <f>IF(ESITI_QUESTIONARI!C876="","",TRIM(ESITI_QUESTIONARI!C876))</f>
        <v/>
      </c>
      <c r="D876" t="str">
        <f>IFERROR(UPPER(TRIM(ESITI_QUESTIONARI!U876)),"")</f>
        <v/>
      </c>
      <c r="E876" t="str">
        <f>IFERROR(UPPER(TRIM(ESITI_QUESTIONARI!Y876)),"")</f>
        <v/>
      </c>
      <c r="F876" t="str">
        <f>IFERROR(UPPER(TRIM(ESITI_QUESTIONARI!AE876)),"")</f>
        <v/>
      </c>
      <c r="G876" t="str">
        <f>IFERROR(UPPER(TRIM(ESITI_QUESTIONARI!AI876)),"")</f>
        <v/>
      </c>
      <c r="H876" s="8" t="str">
        <f>IF(C876="","",IF(ISERROR(AVERAGE(ESITI_QUESTIONARI!N876:T876,ESITI_QUESTIONARI!V876:X876,ESITI_QUESTIONARI!Z876:AD876,ESITI_QUESTIONARI!AF876:AH876,ESITI_QUESTIONARI!AJ876:AL876,ESITI_QUESTIONARI!AN876,ESITI_QUESTIONARI!AQ876)),"NON RISPONDE",AVERAGE(ESITI_QUESTIONARI!N876:T876,ESITI_QUESTIONARI!V876:X876,ESITI_QUESTIONARI!Z876:AD876,ESITI_QUESTIONARI!AF876:AH876,ESITI_QUESTIONARI!AJ876:AL876,ESITI_QUESTIONARI!AN876,ESITI_QUESTIONARI!AQ876)))</f>
        <v/>
      </c>
    </row>
    <row r="877" spans="1:8" x14ac:dyDescent="0.3">
      <c r="A877" t="str">
        <f>IF(ESITI_QUESTIONARI!A877="","",TRIM(ESITI_QUESTIONARI!A877))</f>
        <v/>
      </c>
      <c r="B877" t="str">
        <f t="shared" si="14"/>
        <v/>
      </c>
      <c r="C877" t="str">
        <f>IF(ESITI_QUESTIONARI!C877="","",TRIM(ESITI_QUESTIONARI!C877))</f>
        <v/>
      </c>
      <c r="D877" t="str">
        <f>IFERROR(UPPER(TRIM(ESITI_QUESTIONARI!U877)),"")</f>
        <v/>
      </c>
      <c r="E877" t="str">
        <f>IFERROR(UPPER(TRIM(ESITI_QUESTIONARI!Y877)),"")</f>
        <v/>
      </c>
      <c r="F877" t="str">
        <f>IFERROR(UPPER(TRIM(ESITI_QUESTIONARI!AE877)),"")</f>
        <v/>
      </c>
      <c r="G877" t="str">
        <f>IFERROR(UPPER(TRIM(ESITI_QUESTIONARI!AI877)),"")</f>
        <v/>
      </c>
      <c r="H877" s="8" t="str">
        <f>IF(C877="","",IF(ISERROR(AVERAGE(ESITI_QUESTIONARI!N877:T877,ESITI_QUESTIONARI!V877:X877,ESITI_QUESTIONARI!Z877:AD877,ESITI_QUESTIONARI!AF877:AH877,ESITI_QUESTIONARI!AJ877:AL877,ESITI_QUESTIONARI!AN877,ESITI_QUESTIONARI!AQ877)),"NON RISPONDE",AVERAGE(ESITI_QUESTIONARI!N877:T877,ESITI_QUESTIONARI!V877:X877,ESITI_QUESTIONARI!Z877:AD877,ESITI_QUESTIONARI!AF877:AH877,ESITI_QUESTIONARI!AJ877:AL877,ESITI_QUESTIONARI!AN877,ESITI_QUESTIONARI!AQ877)))</f>
        <v/>
      </c>
    </row>
    <row r="878" spans="1:8" x14ac:dyDescent="0.3">
      <c r="A878" t="str">
        <f>IF(ESITI_QUESTIONARI!A878="","",TRIM(ESITI_QUESTIONARI!A878))</f>
        <v/>
      </c>
      <c r="B878" t="str">
        <f t="shared" si="14"/>
        <v/>
      </c>
      <c r="C878" t="str">
        <f>IF(ESITI_QUESTIONARI!C878="","",TRIM(ESITI_QUESTIONARI!C878))</f>
        <v/>
      </c>
      <c r="D878" t="str">
        <f>IFERROR(UPPER(TRIM(ESITI_QUESTIONARI!U878)),"")</f>
        <v/>
      </c>
      <c r="E878" t="str">
        <f>IFERROR(UPPER(TRIM(ESITI_QUESTIONARI!Y878)),"")</f>
        <v/>
      </c>
      <c r="F878" t="str">
        <f>IFERROR(UPPER(TRIM(ESITI_QUESTIONARI!AE878)),"")</f>
        <v/>
      </c>
      <c r="G878" t="str">
        <f>IFERROR(UPPER(TRIM(ESITI_QUESTIONARI!AI878)),"")</f>
        <v/>
      </c>
      <c r="H878" s="8" t="str">
        <f>IF(C878="","",IF(ISERROR(AVERAGE(ESITI_QUESTIONARI!N878:T878,ESITI_QUESTIONARI!V878:X878,ESITI_QUESTIONARI!Z878:AD878,ESITI_QUESTIONARI!AF878:AH878,ESITI_QUESTIONARI!AJ878:AL878,ESITI_QUESTIONARI!AN878,ESITI_QUESTIONARI!AQ878)),"NON RISPONDE",AVERAGE(ESITI_QUESTIONARI!N878:T878,ESITI_QUESTIONARI!V878:X878,ESITI_QUESTIONARI!Z878:AD878,ESITI_QUESTIONARI!AF878:AH878,ESITI_QUESTIONARI!AJ878:AL878,ESITI_QUESTIONARI!AN878,ESITI_QUESTIONARI!AQ878)))</f>
        <v/>
      </c>
    </row>
    <row r="879" spans="1:8" x14ac:dyDescent="0.3">
      <c r="A879" t="str">
        <f>IF(ESITI_QUESTIONARI!A879="","",TRIM(ESITI_QUESTIONARI!A879))</f>
        <v/>
      </c>
      <c r="B879" t="str">
        <f t="shared" si="14"/>
        <v/>
      </c>
      <c r="C879" t="str">
        <f>IF(ESITI_QUESTIONARI!C879="","",TRIM(ESITI_QUESTIONARI!C879))</f>
        <v/>
      </c>
      <c r="D879" t="str">
        <f>IFERROR(UPPER(TRIM(ESITI_QUESTIONARI!U879)),"")</f>
        <v/>
      </c>
      <c r="E879" t="str">
        <f>IFERROR(UPPER(TRIM(ESITI_QUESTIONARI!Y879)),"")</f>
        <v/>
      </c>
      <c r="F879" t="str">
        <f>IFERROR(UPPER(TRIM(ESITI_QUESTIONARI!AE879)),"")</f>
        <v/>
      </c>
      <c r="G879" t="str">
        <f>IFERROR(UPPER(TRIM(ESITI_QUESTIONARI!AI879)),"")</f>
        <v/>
      </c>
      <c r="H879" s="8" t="str">
        <f>IF(C879="","",IF(ISERROR(AVERAGE(ESITI_QUESTIONARI!N879:T879,ESITI_QUESTIONARI!V879:X879,ESITI_QUESTIONARI!Z879:AD879,ESITI_QUESTIONARI!AF879:AH879,ESITI_QUESTIONARI!AJ879:AL879,ESITI_QUESTIONARI!AN879,ESITI_QUESTIONARI!AQ879)),"NON RISPONDE",AVERAGE(ESITI_QUESTIONARI!N879:T879,ESITI_QUESTIONARI!V879:X879,ESITI_QUESTIONARI!Z879:AD879,ESITI_QUESTIONARI!AF879:AH879,ESITI_QUESTIONARI!AJ879:AL879,ESITI_QUESTIONARI!AN879,ESITI_QUESTIONARI!AQ879)))</f>
        <v/>
      </c>
    </row>
    <row r="880" spans="1:8" x14ac:dyDescent="0.3">
      <c r="A880" t="str">
        <f>IF(ESITI_QUESTIONARI!A880="","",TRIM(ESITI_QUESTIONARI!A880))</f>
        <v/>
      </c>
      <c r="B880" t="str">
        <f t="shared" si="14"/>
        <v/>
      </c>
      <c r="C880" t="str">
        <f>IF(ESITI_QUESTIONARI!C880="","",TRIM(ESITI_QUESTIONARI!C880))</f>
        <v/>
      </c>
      <c r="D880" t="str">
        <f>IFERROR(UPPER(TRIM(ESITI_QUESTIONARI!U880)),"")</f>
        <v/>
      </c>
      <c r="E880" t="str">
        <f>IFERROR(UPPER(TRIM(ESITI_QUESTIONARI!Y880)),"")</f>
        <v/>
      </c>
      <c r="F880" t="str">
        <f>IFERROR(UPPER(TRIM(ESITI_QUESTIONARI!AE880)),"")</f>
        <v/>
      </c>
      <c r="G880" t="str">
        <f>IFERROR(UPPER(TRIM(ESITI_QUESTIONARI!AI880)),"")</f>
        <v/>
      </c>
      <c r="H880" s="8" t="str">
        <f>IF(C880="","",IF(ISERROR(AVERAGE(ESITI_QUESTIONARI!N880:T880,ESITI_QUESTIONARI!V880:X880,ESITI_QUESTIONARI!Z880:AD880,ESITI_QUESTIONARI!AF880:AH880,ESITI_QUESTIONARI!AJ880:AL880,ESITI_QUESTIONARI!AN880,ESITI_QUESTIONARI!AQ880)),"NON RISPONDE",AVERAGE(ESITI_QUESTIONARI!N880:T880,ESITI_QUESTIONARI!V880:X880,ESITI_QUESTIONARI!Z880:AD880,ESITI_QUESTIONARI!AF880:AH880,ESITI_QUESTIONARI!AJ880:AL880,ESITI_QUESTIONARI!AN880,ESITI_QUESTIONARI!AQ880)))</f>
        <v/>
      </c>
    </row>
    <row r="881" spans="1:8" x14ac:dyDescent="0.3">
      <c r="A881" t="str">
        <f>IF(ESITI_QUESTIONARI!A881="","",TRIM(ESITI_QUESTIONARI!A881))</f>
        <v/>
      </c>
      <c r="B881" t="str">
        <f t="shared" si="14"/>
        <v/>
      </c>
      <c r="C881" t="str">
        <f>IF(ESITI_QUESTIONARI!C881="","",TRIM(ESITI_QUESTIONARI!C881))</f>
        <v/>
      </c>
      <c r="D881" t="str">
        <f>IFERROR(UPPER(TRIM(ESITI_QUESTIONARI!U881)),"")</f>
        <v/>
      </c>
      <c r="E881" t="str">
        <f>IFERROR(UPPER(TRIM(ESITI_QUESTIONARI!Y881)),"")</f>
        <v/>
      </c>
      <c r="F881" t="str">
        <f>IFERROR(UPPER(TRIM(ESITI_QUESTIONARI!AE881)),"")</f>
        <v/>
      </c>
      <c r="G881" t="str">
        <f>IFERROR(UPPER(TRIM(ESITI_QUESTIONARI!AI881)),"")</f>
        <v/>
      </c>
      <c r="H881" s="8" t="str">
        <f>IF(C881="","",IF(ISERROR(AVERAGE(ESITI_QUESTIONARI!N881:T881,ESITI_QUESTIONARI!V881:X881,ESITI_QUESTIONARI!Z881:AD881,ESITI_QUESTIONARI!AF881:AH881,ESITI_QUESTIONARI!AJ881:AL881,ESITI_QUESTIONARI!AN881,ESITI_QUESTIONARI!AQ881)),"NON RISPONDE",AVERAGE(ESITI_QUESTIONARI!N881:T881,ESITI_QUESTIONARI!V881:X881,ESITI_QUESTIONARI!Z881:AD881,ESITI_QUESTIONARI!AF881:AH881,ESITI_QUESTIONARI!AJ881:AL881,ESITI_QUESTIONARI!AN881,ESITI_QUESTIONARI!AQ881)))</f>
        <v/>
      </c>
    </row>
    <row r="882" spans="1:8" x14ac:dyDescent="0.3">
      <c r="A882" t="str">
        <f>IF(ESITI_QUESTIONARI!A882="","",TRIM(ESITI_QUESTIONARI!A882))</f>
        <v/>
      </c>
      <c r="B882" t="str">
        <f t="shared" si="14"/>
        <v/>
      </c>
      <c r="C882" t="str">
        <f>IF(ESITI_QUESTIONARI!C882="","",TRIM(ESITI_QUESTIONARI!C882))</f>
        <v/>
      </c>
      <c r="D882" t="str">
        <f>IFERROR(UPPER(TRIM(ESITI_QUESTIONARI!U882)),"")</f>
        <v/>
      </c>
      <c r="E882" t="str">
        <f>IFERROR(UPPER(TRIM(ESITI_QUESTIONARI!Y882)),"")</f>
        <v/>
      </c>
      <c r="F882" t="str">
        <f>IFERROR(UPPER(TRIM(ESITI_QUESTIONARI!AE882)),"")</f>
        <v/>
      </c>
      <c r="G882" t="str">
        <f>IFERROR(UPPER(TRIM(ESITI_QUESTIONARI!AI882)),"")</f>
        <v/>
      </c>
      <c r="H882" s="8" t="str">
        <f>IF(C882="","",IF(ISERROR(AVERAGE(ESITI_QUESTIONARI!N882:T882,ESITI_QUESTIONARI!V882:X882,ESITI_QUESTIONARI!Z882:AD882,ESITI_QUESTIONARI!AF882:AH882,ESITI_QUESTIONARI!AJ882:AL882,ESITI_QUESTIONARI!AN882,ESITI_QUESTIONARI!AQ882)),"NON RISPONDE",AVERAGE(ESITI_QUESTIONARI!N882:T882,ESITI_QUESTIONARI!V882:X882,ESITI_QUESTIONARI!Z882:AD882,ESITI_QUESTIONARI!AF882:AH882,ESITI_QUESTIONARI!AJ882:AL882,ESITI_QUESTIONARI!AN882,ESITI_QUESTIONARI!AQ882)))</f>
        <v/>
      </c>
    </row>
    <row r="883" spans="1:8" x14ac:dyDescent="0.3">
      <c r="A883" t="str">
        <f>IF(ESITI_QUESTIONARI!A883="","",TRIM(ESITI_QUESTIONARI!A883))</f>
        <v/>
      </c>
      <c r="B883" t="str">
        <f t="shared" si="14"/>
        <v/>
      </c>
      <c r="C883" t="str">
        <f>IF(ESITI_QUESTIONARI!C883="","",TRIM(ESITI_QUESTIONARI!C883))</f>
        <v/>
      </c>
      <c r="D883" t="str">
        <f>IFERROR(UPPER(TRIM(ESITI_QUESTIONARI!U883)),"")</f>
        <v/>
      </c>
      <c r="E883" t="str">
        <f>IFERROR(UPPER(TRIM(ESITI_QUESTIONARI!Y883)),"")</f>
        <v/>
      </c>
      <c r="F883" t="str">
        <f>IFERROR(UPPER(TRIM(ESITI_QUESTIONARI!AE883)),"")</f>
        <v/>
      </c>
      <c r="G883" t="str">
        <f>IFERROR(UPPER(TRIM(ESITI_QUESTIONARI!AI883)),"")</f>
        <v/>
      </c>
      <c r="H883" s="8" t="str">
        <f>IF(C883="","",IF(ISERROR(AVERAGE(ESITI_QUESTIONARI!N883:T883,ESITI_QUESTIONARI!V883:X883,ESITI_QUESTIONARI!Z883:AD883,ESITI_QUESTIONARI!AF883:AH883,ESITI_QUESTIONARI!AJ883:AL883,ESITI_QUESTIONARI!AN883,ESITI_QUESTIONARI!AQ883)),"NON RISPONDE",AVERAGE(ESITI_QUESTIONARI!N883:T883,ESITI_QUESTIONARI!V883:X883,ESITI_QUESTIONARI!Z883:AD883,ESITI_QUESTIONARI!AF883:AH883,ESITI_QUESTIONARI!AJ883:AL883,ESITI_QUESTIONARI!AN883,ESITI_QUESTIONARI!AQ883)))</f>
        <v/>
      </c>
    </row>
    <row r="884" spans="1:8" x14ac:dyDescent="0.3">
      <c r="A884" t="str">
        <f>IF(ESITI_QUESTIONARI!A884="","",TRIM(ESITI_QUESTIONARI!A884))</f>
        <v/>
      </c>
      <c r="B884" t="str">
        <f t="shared" si="14"/>
        <v/>
      </c>
      <c r="C884" t="str">
        <f>IF(ESITI_QUESTIONARI!C884="","",TRIM(ESITI_QUESTIONARI!C884))</f>
        <v/>
      </c>
      <c r="D884" t="str">
        <f>IFERROR(UPPER(TRIM(ESITI_QUESTIONARI!U884)),"")</f>
        <v/>
      </c>
      <c r="E884" t="str">
        <f>IFERROR(UPPER(TRIM(ESITI_QUESTIONARI!Y884)),"")</f>
        <v/>
      </c>
      <c r="F884" t="str">
        <f>IFERROR(UPPER(TRIM(ESITI_QUESTIONARI!AE884)),"")</f>
        <v/>
      </c>
      <c r="G884" t="str">
        <f>IFERROR(UPPER(TRIM(ESITI_QUESTIONARI!AI884)),"")</f>
        <v/>
      </c>
      <c r="H884" s="8" t="str">
        <f>IF(C884="","",IF(ISERROR(AVERAGE(ESITI_QUESTIONARI!N884:T884,ESITI_QUESTIONARI!V884:X884,ESITI_QUESTIONARI!Z884:AD884,ESITI_QUESTIONARI!AF884:AH884,ESITI_QUESTIONARI!AJ884:AL884,ESITI_QUESTIONARI!AN884,ESITI_QUESTIONARI!AQ884)),"NON RISPONDE",AVERAGE(ESITI_QUESTIONARI!N884:T884,ESITI_QUESTIONARI!V884:X884,ESITI_QUESTIONARI!Z884:AD884,ESITI_QUESTIONARI!AF884:AH884,ESITI_QUESTIONARI!AJ884:AL884,ESITI_QUESTIONARI!AN884,ESITI_QUESTIONARI!AQ884)))</f>
        <v/>
      </c>
    </row>
    <row r="885" spans="1:8" x14ac:dyDescent="0.3">
      <c r="A885" t="str">
        <f>IF(ESITI_QUESTIONARI!A885="","",TRIM(ESITI_QUESTIONARI!A885))</f>
        <v/>
      </c>
      <c r="B885" t="str">
        <f t="shared" si="14"/>
        <v/>
      </c>
      <c r="C885" t="str">
        <f>IF(ESITI_QUESTIONARI!C885="","",TRIM(ESITI_QUESTIONARI!C885))</f>
        <v/>
      </c>
      <c r="D885" t="str">
        <f>IFERROR(UPPER(TRIM(ESITI_QUESTIONARI!U885)),"")</f>
        <v/>
      </c>
      <c r="E885" t="str">
        <f>IFERROR(UPPER(TRIM(ESITI_QUESTIONARI!Y885)),"")</f>
        <v/>
      </c>
      <c r="F885" t="str">
        <f>IFERROR(UPPER(TRIM(ESITI_QUESTIONARI!AE885)),"")</f>
        <v/>
      </c>
      <c r="G885" t="str">
        <f>IFERROR(UPPER(TRIM(ESITI_QUESTIONARI!AI885)),"")</f>
        <v/>
      </c>
      <c r="H885" s="8" t="str">
        <f>IF(C885="","",IF(ISERROR(AVERAGE(ESITI_QUESTIONARI!N885:T885,ESITI_QUESTIONARI!V885:X885,ESITI_QUESTIONARI!Z885:AD885,ESITI_QUESTIONARI!AF885:AH885,ESITI_QUESTIONARI!AJ885:AL885,ESITI_QUESTIONARI!AN885,ESITI_QUESTIONARI!AQ885)),"NON RISPONDE",AVERAGE(ESITI_QUESTIONARI!N885:T885,ESITI_QUESTIONARI!V885:X885,ESITI_QUESTIONARI!Z885:AD885,ESITI_QUESTIONARI!AF885:AH885,ESITI_QUESTIONARI!AJ885:AL885,ESITI_QUESTIONARI!AN885,ESITI_QUESTIONARI!AQ885)))</f>
        <v/>
      </c>
    </row>
    <row r="886" spans="1:8" x14ac:dyDescent="0.3">
      <c r="A886" t="str">
        <f>IF(ESITI_QUESTIONARI!A886="","",TRIM(ESITI_QUESTIONARI!A886))</f>
        <v/>
      </c>
      <c r="B886" t="str">
        <f t="shared" si="14"/>
        <v/>
      </c>
      <c r="C886" t="str">
        <f>IF(ESITI_QUESTIONARI!C886="","",TRIM(ESITI_QUESTIONARI!C886))</f>
        <v/>
      </c>
      <c r="D886" t="str">
        <f>IFERROR(UPPER(TRIM(ESITI_QUESTIONARI!U886)),"")</f>
        <v/>
      </c>
      <c r="E886" t="str">
        <f>IFERROR(UPPER(TRIM(ESITI_QUESTIONARI!Y886)),"")</f>
        <v/>
      </c>
      <c r="F886" t="str">
        <f>IFERROR(UPPER(TRIM(ESITI_QUESTIONARI!AE886)),"")</f>
        <v/>
      </c>
      <c r="G886" t="str">
        <f>IFERROR(UPPER(TRIM(ESITI_QUESTIONARI!AI886)),"")</f>
        <v/>
      </c>
      <c r="H886" s="8" t="str">
        <f>IF(C886="","",IF(ISERROR(AVERAGE(ESITI_QUESTIONARI!N886:T886,ESITI_QUESTIONARI!V886:X886,ESITI_QUESTIONARI!Z886:AD886,ESITI_QUESTIONARI!AF886:AH886,ESITI_QUESTIONARI!AJ886:AL886,ESITI_QUESTIONARI!AN886,ESITI_QUESTIONARI!AQ886)),"NON RISPONDE",AVERAGE(ESITI_QUESTIONARI!N886:T886,ESITI_QUESTIONARI!V886:X886,ESITI_QUESTIONARI!Z886:AD886,ESITI_QUESTIONARI!AF886:AH886,ESITI_QUESTIONARI!AJ886:AL886,ESITI_QUESTIONARI!AN886,ESITI_QUESTIONARI!AQ886)))</f>
        <v/>
      </c>
    </row>
    <row r="887" spans="1:8" x14ac:dyDescent="0.3">
      <c r="A887" t="str">
        <f>IF(ESITI_QUESTIONARI!A887="","",TRIM(ESITI_QUESTIONARI!A887))</f>
        <v/>
      </c>
      <c r="B887" t="str">
        <f t="shared" si="14"/>
        <v/>
      </c>
      <c r="C887" t="str">
        <f>IF(ESITI_QUESTIONARI!C887="","",TRIM(ESITI_QUESTIONARI!C887))</f>
        <v/>
      </c>
      <c r="D887" t="str">
        <f>IFERROR(UPPER(TRIM(ESITI_QUESTIONARI!U887)),"")</f>
        <v/>
      </c>
      <c r="E887" t="str">
        <f>IFERROR(UPPER(TRIM(ESITI_QUESTIONARI!Y887)),"")</f>
        <v/>
      </c>
      <c r="F887" t="str">
        <f>IFERROR(UPPER(TRIM(ESITI_QUESTIONARI!AE887)),"")</f>
        <v/>
      </c>
      <c r="G887" t="str">
        <f>IFERROR(UPPER(TRIM(ESITI_QUESTIONARI!AI887)),"")</f>
        <v/>
      </c>
      <c r="H887" s="8" t="str">
        <f>IF(C887="","",IF(ISERROR(AVERAGE(ESITI_QUESTIONARI!N887:T887,ESITI_QUESTIONARI!V887:X887,ESITI_QUESTIONARI!Z887:AD887,ESITI_QUESTIONARI!AF887:AH887,ESITI_QUESTIONARI!AJ887:AL887,ESITI_QUESTIONARI!AN887,ESITI_QUESTIONARI!AQ887)),"NON RISPONDE",AVERAGE(ESITI_QUESTIONARI!N887:T887,ESITI_QUESTIONARI!V887:X887,ESITI_QUESTIONARI!Z887:AD887,ESITI_QUESTIONARI!AF887:AH887,ESITI_QUESTIONARI!AJ887:AL887,ESITI_QUESTIONARI!AN887,ESITI_QUESTIONARI!AQ887)))</f>
        <v/>
      </c>
    </row>
    <row r="888" spans="1:8" x14ac:dyDescent="0.3">
      <c r="A888" t="str">
        <f>IF(ESITI_QUESTIONARI!A888="","",TRIM(ESITI_QUESTIONARI!A888))</f>
        <v/>
      </c>
      <c r="B888" t="str">
        <f t="shared" si="14"/>
        <v/>
      </c>
      <c r="C888" t="str">
        <f>IF(ESITI_QUESTIONARI!C888="","",TRIM(ESITI_QUESTIONARI!C888))</f>
        <v/>
      </c>
      <c r="D888" t="str">
        <f>IFERROR(UPPER(TRIM(ESITI_QUESTIONARI!U888)),"")</f>
        <v/>
      </c>
      <c r="E888" t="str">
        <f>IFERROR(UPPER(TRIM(ESITI_QUESTIONARI!Y888)),"")</f>
        <v/>
      </c>
      <c r="F888" t="str">
        <f>IFERROR(UPPER(TRIM(ESITI_QUESTIONARI!AE888)),"")</f>
        <v/>
      </c>
      <c r="G888" t="str">
        <f>IFERROR(UPPER(TRIM(ESITI_QUESTIONARI!AI888)),"")</f>
        <v/>
      </c>
      <c r="H888" s="8" t="str">
        <f>IF(C888="","",IF(ISERROR(AVERAGE(ESITI_QUESTIONARI!N888:T888,ESITI_QUESTIONARI!V888:X888,ESITI_QUESTIONARI!Z888:AD888,ESITI_QUESTIONARI!AF888:AH888,ESITI_QUESTIONARI!AJ888:AL888,ESITI_QUESTIONARI!AN888,ESITI_QUESTIONARI!AQ888)),"NON RISPONDE",AVERAGE(ESITI_QUESTIONARI!N888:T888,ESITI_QUESTIONARI!V888:X888,ESITI_QUESTIONARI!Z888:AD888,ESITI_QUESTIONARI!AF888:AH888,ESITI_QUESTIONARI!AJ888:AL888,ESITI_QUESTIONARI!AN888,ESITI_QUESTIONARI!AQ888)))</f>
        <v/>
      </c>
    </row>
    <row r="889" spans="1:8" x14ac:dyDescent="0.3">
      <c r="A889" t="str">
        <f>IF(ESITI_QUESTIONARI!A889="","",TRIM(ESITI_QUESTIONARI!A889))</f>
        <v/>
      </c>
      <c r="B889" t="str">
        <f t="shared" si="14"/>
        <v/>
      </c>
      <c r="C889" t="str">
        <f>IF(ESITI_QUESTIONARI!C889="","",TRIM(ESITI_QUESTIONARI!C889))</f>
        <v/>
      </c>
      <c r="D889" t="str">
        <f>IFERROR(UPPER(TRIM(ESITI_QUESTIONARI!U889)),"")</f>
        <v/>
      </c>
      <c r="E889" t="str">
        <f>IFERROR(UPPER(TRIM(ESITI_QUESTIONARI!Y889)),"")</f>
        <v/>
      </c>
      <c r="F889" t="str">
        <f>IFERROR(UPPER(TRIM(ESITI_QUESTIONARI!AE889)),"")</f>
        <v/>
      </c>
      <c r="G889" t="str">
        <f>IFERROR(UPPER(TRIM(ESITI_QUESTIONARI!AI889)),"")</f>
        <v/>
      </c>
      <c r="H889" s="8" t="str">
        <f>IF(C889="","",IF(ISERROR(AVERAGE(ESITI_QUESTIONARI!N889:T889,ESITI_QUESTIONARI!V889:X889,ESITI_QUESTIONARI!Z889:AD889,ESITI_QUESTIONARI!AF889:AH889,ESITI_QUESTIONARI!AJ889:AL889,ESITI_QUESTIONARI!AN889,ESITI_QUESTIONARI!AQ889)),"NON RISPONDE",AVERAGE(ESITI_QUESTIONARI!N889:T889,ESITI_QUESTIONARI!V889:X889,ESITI_QUESTIONARI!Z889:AD889,ESITI_QUESTIONARI!AF889:AH889,ESITI_QUESTIONARI!AJ889:AL889,ESITI_QUESTIONARI!AN889,ESITI_QUESTIONARI!AQ889)))</f>
        <v/>
      </c>
    </row>
    <row r="890" spans="1:8" x14ac:dyDescent="0.3">
      <c r="A890" t="str">
        <f>IF(ESITI_QUESTIONARI!A890="","",TRIM(ESITI_QUESTIONARI!A890))</f>
        <v/>
      </c>
      <c r="B890" t="str">
        <f t="shared" si="14"/>
        <v/>
      </c>
      <c r="C890" t="str">
        <f>IF(ESITI_QUESTIONARI!C890="","",TRIM(ESITI_QUESTIONARI!C890))</f>
        <v/>
      </c>
      <c r="D890" t="str">
        <f>IFERROR(UPPER(TRIM(ESITI_QUESTIONARI!U890)),"")</f>
        <v/>
      </c>
      <c r="E890" t="str">
        <f>IFERROR(UPPER(TRIM(ESITI_QUESTIONARI!Y890)),"")</f>
        <v/>
      </c>
      <c r="F890" t="str">
        <f>IFERROR(UPPER(TRIM(ESITI_QUESTIONARI!AE890)),"")</f>
        <v/>
      </c>
      <c r="G890" t="str">
        <f>IFERROR(UPPER(TRIM(ESITI_QUESTIONARI!AI890)),"")</f>
        <v/>
      </c>
      <c r="H890" s="8" t="str">
        <f>IF(C890="","",IF(ISERROR(AVERAGE(ESITI_QUESTIONARI!N890:T890,ESITI_QUESTIONARI!V890:X890,ESITI_QUESTIONARI!Z890:AD890,ESITI_QUESTIONARI!AF890:AH890,ESITI_QUESTIONARI!AJ890:AL890,ESITI_QUESTIONARI!AN890,ESITI_QUESTIONARI!AQ890)),"NON RISPONDE",AVERAGE(ESITI_QUESTIONARI!N890:T890,ESITI_QUESTIONARI!V890:X890,ESITI_QUESTIONARI!Z890:AD890,ESITI_QUESTIONARI!AF890:AH890,ESITI_QUESTIONARI!AJ890:AL890,ESITI_QUESTIONARI!AN890,ESITI_QUESTIONARI!AQ890)))</f>
        <v/>
      </c>
    </row>
    <row r="891" spans="1:8" x14ac:dyDescent="0.3">
      <c r="A891" t="str">
        <f>IF(ESITI_QUESTIONARI!A891="","",TRIM(ESITI_QUESTIONARI!A891))</f>
        <v/>
      </c>
      <c r="B891" t="str">
        <f t="shared" si="14"/>
        <v/>
      </c>
      <c r="C891" t="str">
        <f>IF(ESITI_QUESTIONARI!C891="","",TRIM(ESITI_QUESTIONARI!C891))</f>
        <v/>
      </c>
      <c r="D891" t="str">
        <f>IFERROR(UPPER(TRIM(ESITI_QUESTIONARI!U891)),"")</f>
        <v/>
      </c>
      <c r="E891" t="str">
        <f>IFERROR(UPPER(TRIM(ESITI_QUESTIONARI!Y891)),"")</f>
        <v/>
      </c>
      <c r="F891" t="str">
        <f>IFERROR(UPPER(TRIM(ESITI_QUESTIONARI!AE891)),"")</f>
        <v/>
      </c>
      <c r="G891" t="str">
        <f>IFERROR(UPPER(TRIM(ESITI_QUESTIONARI!AI891)),"")</f>
        <v/>
      </c>
      <c r="H891" s="8" t="str">
        <f>IF(C891="","",IF(ISERROR(AVERAGE(ESITI_QUESTIONARI!N891:T891,ESITI_QUESTIONARI!V891:X891,ESITI_QUESTIONARI!Z891:AD891,ESITI_QUESTIONARI!AF891:AH891,ESITI_QUESTIONARI!AJ891:AL891,ESITI_QUESTIONARI!AN891,ESITI_QUESTIONARI!AQ891)),"NON RISPONDE",AVERAGE(ESITI_QUESTIONARI!N891:T891,ESITI_QUESTIONARI!V891:X891,ESITI_QUESTIONARI!Z891:AD891,ESITI_QUESTIONARI!AF891:AH891,ESITI_QUESTIONARI!AJ891:AL891,ESITI_QUESTIONARI!AN891,ESITI_QUESTIONARI!AQ891)))</f>
        <v/>
      </c>
    </row>
    <row r="892" spans="1:8" x14ac:dyDescent="0.3">
      <c r="A892" t="str">
        <f>IF(ESITI_QUESTIONARI!A892="","",TRIM(ESITI_QUESTIONARI!A892))</f>
        <v/>
      </c>
      <c r="B892" t="str">
        <f t="shared" si="14"/>
        <v/>
      </c>
      <c r="C892" t="str">
        <f>IF(ESITI_QUESTIONARI!C892="","",TRIM(ESITI_QUESTIONARI!C892))</f>
        <v/>
      </c>
      <c r="D892" t="str">
        <f>IFERROR(UPPER(TRIM(ESITI_QUESTIONARI!U892)),"")</f>
        <v/>
      </c>
      <c r="E892" t="str">
        <f>IFERROR(UPPER(TRIM(ESITI_QUESTIONARI!Y892)),"")</f>
        <v/>
      </c>
      <c r="F892" t="str">
        <f>IFERROR(UPPER(TRIM(ESITI_QUESTIONARI!AE892)),"")</f>
        <v/>
      </c>
      <c r="G892" t="str">
        <f>IFERROR(UPPER(TRIM(ESITI_QUESTIONARI!AI892)),"")</f>
        <v/>
      </c>
      <c r="H892" s="8" t="str">
        <f>IF(C892="","",IF(ISERROR(AVERAGE(ESITI_QUESTIONARI!N892:T892,ESITI_QUESTIONARI!V892:X892,ESITI_QUESTIONARI!Z892:AD892,ESITI_QUESTIONARI!AF892:AH892,ESITI_QUESTIONARI!AJ892:AL892,ESITI_QUESTIONARI!AN892,ESITI_QUESTIONARI!AQ892)),"NON RISPONDE",AVERAGE(ESITI_QUESTIONARI!N892:T892,ESITI_QUESTIONARI!V892:X892,ESITI_QUESTIONARI!Z892:AD892,ESITI_QUESTIONARI!AF892:AH892,ESITI_QUESTIONARI!AJ892:AL892,ESITI_QUESTIONARI!AN892,ESITI_QUESTIONARI!AQ892)))</f>
        <v/>
      </c>
    </row>
    <row r="893" spans="1:8" x14ac:dyDescent="0.3">
      <c r="A893" t="str">
        <f>IF(ESITI_QUESTIONARI!A893="","",TRIM(ESITI_QUESTIONARI!A893))</f>
        <v/>
      </c>
      <c r="B893" t="str">
        <f t="shared" si="14"/>
        <v/>
      </c>
      <c r="C893" t="str">
        <f>IF(ESITI_QUESTIONARI!C893="","",TRIM(ESITI_QUESTIONARI!C893))</f>
        <v/>
      </c>
      <c r="D893" t="str">
        <f>IFERROR(UPPER(TRIM(ESITI_QUESTIONARI!U893)),"")</f>
        <v/>
      </c>
      <c r="E893" t="str">
        <f>IFERROR(UPPER(TRIM(ESITI_QUESTIONARI!Y893)),"")</f>
        <v/>
      </c>
      <c r="F893" t="str">
        <f>IFERROR(UPPER(TRIM(ESITI_QUESTIONARI!AE893)),"")</f>
        <v/>
      </c>
      <c r="G893" t="str">
        <f>IFERROR(UPPER(TRIM(ESITI_QUESTIONARI!AI893)),"")</f>
        <v/>
      </c>
      <c r="H893" s="8" t="str">
        <f>IF(C893="","",IF(ISERROR(AVERAGE(ESITI_QUESTIONARI!N893:T893,ESITI_QUESTIONARI!V893:X893,ESITI_QUESTIONARI!Z893:AD893,ESITI_QUESTIONARI!AF893:AH893,ESITI_QUESTIONARI!AJ893:AL893,ESITI_QUESTIONARI!AN893,ESITI_QUESTIONARI!AQ893)),"NON RISPONDE",AVERAGE(ESITI_QUESTIONARI!N893:T893,ESITI_QUESTIONARI!V893:X893,ESITI_QUESTIONARI!Z893:AD893,ESITI_QUESTIONARI!AF893:AH893,ESITI_QUESTIONARI!AJ893:AL893,ESITI_QUESTIONARI!AN893,ESITI_QUESTIONARI!AQ893)))</f>
        <v/>
      </c>
    </row>
    <row r="894" spans="1:8" x14ac:dyDescent="0.3">
      <c r="A894" t="str">
        <f>IF(ESITI_QUESTIONARI!A894="","",TRIM(ESITI_QUESTIONARI!A894))</f>
        <v/>
      </c>
      <c r="B894" t="str">
        <f t="shared" si="14"/>
        <v/>
      </c>
      <c r="C894" t="str">
        <f>IF(ESITI_QUESTIONARI!C894="","",TRIM(ESITI_QUESTIONARI!C894))</f>
        <v/>
      </c>
      <c r="D894" t="str">
        <f>IFERROR(UPPER(TRIM(ESITI_QUESTIONARI!U894)),"")</f>
        <v/>
      </c>
      <c r="E894" t="str">
        <f>IFERROR(UPPER(TRIM(ESITI_QUESTIONARI!Y894)),"")</f>
        <v/>
      </c>
      <c r="F894" t="str">
        <f>IFERROR(UPPER(TRIM(ESITI_QUESTIONARI!AE894)),"")</f>
        <v/>
      </c>
      <c r="G894" t="str">
        <f>IFERROR(UPPER(TRIM(ESITI_QUESTIONARI!AI894)),"")</f>
        <v/>
      </c>
      <c r="H894" s="8" t="str">
        <f>IF(C894="","",IF(ISERROR(AVERAGE(ESITI_QUESTIONARI!N894:T894,ESITI_QUESTIONARI!V894:X894,ESITI_QUESTIONARI!Z894:AD894,ESITI_QUESTIONARI!AF894:AH894,ESITI_QUESTIONARI!AJ894:AL894,ESITI_QUESTIONARI!AN894,ESITI_QUESTIONARI!AQ894)),"NON RISPONDE",AVERAGE(ESITI_QUESTIONARI!N894:T894,ESITI_QUESTIONARI!V894:X894,ESITI_QUESTIONARI!Z894:AD894,ESITI_QUESTIONARI!AF894:AH894,ESITI_QUESTIONARI!AJ894:AL894,ESITI_QUESTIONARI!AN894,ESITI_QUESTIONARI!AQ894)))</f>
        <v/>
      </c>
    </row>
    <row r="895" spans="1:8" x14ac:dyDescent="0.3">
      <c r="A895" t="str">
        <f>IF(ESITI_QUESTIONARI!A895="","",TRIM(ESITI_QUESTIONARI!A895))</f>
        <v/>
      </c>
      <c r="B895" t="str">
        <f t="shared" si="14"/>
        <v/>
      </c>
      <c r="C895" t="str">
        <f>IF(ESITI_QUESTIONARI!C895="","",TRIM(ESITI_QUESTIONARI!C895))</f>
        <v/>
      </c>
      <c r="D895" t="str">
        <f>IFERROR(UPPER(TRIM(ESITI_QUESTIONARI!U895)),"")</f>
        <v/>
      </c>
      <c r="E895" t="str">
        <f>IFERROR(UPPER(TRIM(ESITI_QUESTIONARI!Y895)),"")</f>
        <v/>
      </c>
      <c r="F895" t="str">
        <f>IFERROR(UPPER(TRIM(ESITI_QUESTIONARI!AE895)),"")</f>
        <v/>
      </c>
      <c r="G895" t="str">
        <f>IFERROR(UPPER(TRIM(ESITI_QUESTIONARI!AI895)),"")</f>
        <v/>
      </c>
      <c r="H895" s="8" t="str">
        <f>IF(C895="","",IF(ISERROR(AVERAGE(ESITI_QUESTIONARI!N895:T895,ESITI_QUESTIONARI!V895:X895,ESITI_QUESTIONARI!Z895:AD895,ESITI_QUESTIONARI!AF895:AH895,ESITI_QUESTIONARI!AJ895:AL895,ESITI_QUESTIONARI!AN895,ESITI_QUESTIONARI!AQ895)),"NON RISPONDE",AVERAGE(ESITI_QUESTIONARI!N895:T895,ESITI_QUESTIONARI!V895:X895,ESITI_QUESTIONARI!Z895:AD895,ESITI_QUESTIONARI!AF895:AH895,ESITI_QUESTIONARI!AJ895:AL895,ESITI_QUESTIONARI!AN895,ESITI_QUESTIONARI!AQ895)))</f>
        <v/>
      </c>
    </row>
    <row r="896" spans="1:8" x14ac:dyDescent="0.3">
      <c r="A896" t="str">
        <f>IF(ESITI_QUESTIONARI!A896="","",TRIM(ESITI_QUESTIONARI!A896))</f>
        <v/>
      </c>
      <c r="B896" t="str">
        <f t="shared" si="14"/>
        <v/>
      </c>
      <c r="C896" t="str">
        <f>IF(ESITI_QUESTIONARI!C896="","",TRIM(ESITI_QUESTIONARI!C896))</f>
        <v/>
      </c>
      <c r="D896" t="str">
        <f>IFERROR(UPPER(TRIM(ESITI_QUESTIONARI!U896)),"")</f>
        <v/>
      </c>
      <c r="E896" t="str">
        <f>IFERROR(UPPER(TRIM(ESITI_QUESTIONARI!Y896)),"")</f>
        <v/>
      </c>
      <c r="F896" t="str">
        <f>IFERROR(UPPER(TRIM(ESITI_QUESTIONARI!AE896)),"")</f>
        <v/>
      </c>
      <c r="G896" t="str">
        <f>IFERROR(UPPER(TRIM(ESITI_QUESTIONARI!AI896)),"")</f>
        <v/>
      </c>
      <c r="H896" s="8" t="str">
        <f>IF(C896="","",IF(ISERROR(AVERAGE(ESITI_QUESTIONARI!N896:T896,ESITI_QUESTIONARI!V896:X896,ESITI_QUESTIONARI!Z896:AD896,ESITI_QUESTIONARI!AF896:AH896,ESITI_QUESTIONARI!AJ896:AL896,ESITI_QUESTIONARI!AN896,ESITI_QUESTIONARI!AQ896)),"NON RISPONDE",AVERAGE(ESITI_QUESTIONARI!N896:T896,ESITI_QUESTIONARI!V896:X896,ESITI_QUESTIONARI!Z896:AD896,ESITI_QUESTIONARI!AF896:AH896,ESITI_QUESTIONARI!AJ896:AL896,ESITI_QUESTIONARI!AN896,ESITI_QUESTIONARI!AQ896)))</f>
        <v/>
      </c>
    </row>
    <row r="897" spans="1:8" x14ac:dyDescent="0.3">
      <c r="A897" t="str">
        <f>IF(ESITI_QUESTIONARI!A897="","",TRIM(ESITI_QUESTIONARI!A897))</f>
        <v/>
      </c>
      <c r="B897" t="str">
        <f t="shared" si="14"/>
        <v/>
      </c>
      <c r="C897" t="str">
        <f>IF(ESITI_QUESTIONARI!C897="","",TRIM(ESITI_QUESTIONARI!C897))</f>
        <v/>
      </c>
      <c r="D897" t="str">
        <f>IFERROR(UPPER(TRIM(ESITI_QUESTIONARI!U897)),"")</f>
        <v/>
      </c>
      <c r="E897" t="str">
        <f>IFERROR(UPPER(TRIM(ESITI_QUESTIONARI!Y897)),"")</f>
        <v/>
      </c>
      <c r="F897" t="str">
        <f>IFERROR(UPPER(TRIM(ESITI_QUESTIONARI!AE897)),"")</f>
        <v/>
      </c>
      <c r="G897" t="str">
        <f>IFERROR(UPPER(TRIM(ESITI_QUESTIONARI!AI897)),"")</f>
        <v/>
      </c>
      <c r="H897" s="8" t="str">
        <f>IF(C897="","",IF(ISERROR(AVERAGE(ESITI_QUESTIONARI!N897:T897,ESITI_QUESTIONARI!V897:X897,ESITI_QUESTIONARI!Z897:AD897,ESITI_QUESTIONARI!AF897:AH897,ESITI_QUESTIONARI!AJ897:AL897,ESITI_QUESTIONARI!AN897,ESITI_QUESTIONARI!AQ897)),"NON RISPONDE",AVERAGE(ESITI_QUESTIONARI!N897:T897,ESITI_QUESTIONARI!V897:X897,ESITI_QUESTIONARI!Z897:AD897,ESITI_QUESTIONARI!AF897:AH897,ESITI_QUESTIONARI!AJ897:AL897,ESITI_QUESTIONARI!AN897,ESITI_QUESTIONARI!AQ897)))</f>
        <v/>
      </c>
    </row>
    <row r="898" spans="1:8" x14ac:dyDescent="0.3">
      <c r="A898" t="str">
        <f>IF(ESITI_QUESTIONARI!A898="","",TRIM(ESITI_QUESTIONARI!A898))</f>
        <v/>
      </c>
      <c r="B898" t="str">
        <f t="shared" si="14"/>
        <v/>
      </c>
      <c r="C898" t="str">
        <f>IF(ESITI_QUESTIONARI!C898="","",TRIM(ESITI_QUESTIONARI!C898))</f>
        <v/>
      </c>
      <c r="D898" t="str">
        <f>IFERROR(UPPER(TRIM(ESITI_QUESTIONARI!U898)),"")</f>
        <v/>
      </c>
      <c r="E898" t="str">
        <f>IFERROR(UPPER(TRIM(ESITI_QUESTIONARI!Y898)),"")</f>
        <v/>
      </c>
      <c r="F898" t="str">
        <f>IFERROR(UPPER(TRIM(ESITI_QUESTIONARI!AE898)),"")</f>
        <v/>
      </c>
      <c r="G898" t="str">
        <f>IFERROR(UPPER(TRIM(ESITI_QUESTIONARI!AI898)),"")</f>
        <v/>
      </c>
      <c r="H898" s="8" t="str">
        <f>IF(C898="","",IF(ISERROR(AVERAGE(ESITI_QUESTIONARI!N898:T898,ESITI_QUESTIONARI!V898:X898,ESITI_QUESTIONARI!Z898:AD898,ESITI_QUESTIONARI!AF898:AH898,ESITI_QUESTIONARI!AJ898:AL898,ESITI_QUESTIONARI!AN898,ESITI_QUESTIONARI!AQ898)),"NON RISPONDE",AVERAGE(ESITI_QUESTIONARI!N898:T898,ESITI_QUESTIONARI!V898:X898,ESITI_QUESTIONARI!Z898:AD898,ESITI_QUESTIONARI!AF898:AH898,ESITI_QUESTIONARI!AJ898:AL898,ESITI_QUESTIONARI!AN898,ESITI_QUESTIONARI!AQ898)))</f>
        <v/>
      </c>
    </row>
    <row r="899" spans="1:8" x14ac:dyDescent="0.3">
      <c r="A899" t="str">
        <f>IF(ESITI_QUESTIONARI!A899="","",TRIM(ESITI_QUESTIONARI!A899))</f>
        <v/>
      </c>
      <c r="B899" t="str">
        <f t="shared" ref="B899:B962" si="15">IF(C899="","",C899)</f>
        <v/>
      </c>
      <c r="C899" t="str">
        <f>IF(ESITI_QUESTIONARI!C899="","",TRIM(ESITI_QUESTIONARI!C899))</f>
        <v/>
      </c>
      <c r="D899" t="str">
        <f>IFERROR(UPPER(TRIM(ESITI_QUESTIONARI!U899)),"")</f>
        <v/>
      </c>
      <c r="E899" t="str">
        <f>IFERROR(UPPER(TRIM(ESITI_QUESTIONARI!Y899)),"")</f>
        <v/>
      </c>
      <c r="F899" t="str">
        <f>IFERROR(UPPER(TRIM(ESITI_QUESTIONARI!AE899)),"")</f>
        <v/>
      </c>
      <c r="G899" t="str">
        <f>IFERROR(UPPER(TRIM(ESITI_QUESTIONARI!AI899)),"")</f>
        <v/>
      </c>
      <c r="H899" s="8" t="str">
        <f>IF(C899="","",IF(ISERROR(AVERAGE(ESITI_QUESTIONARI!N899:T899,ESITI_QUESTIONARI!V899:X899,ESITI_QUESTIONARI!Z899:AD899,ESITI_QUESTIONARI!AF899:AH899,ESITI_QUESTIONARI!AJ899:AL899,ESITI_QUESTIONARI!AN899,ESITI_QUESTIONARI!AQ899)),"NON RISPONDE",AVERAGE(ESITI_QUESTIONARI!N899:T899,ESITI_QUESTIONARI!V899:X899,ESITI_QUESTIONARI!Z899:AD899,ESITI_QUESTIONARI!AF899:AH899,ESITI_QUESTIONARI!AJ899:AL899,ESITI_QUESTIONARI!AN899,ESITI_QUESTIONARI!AQ899)))</f>
        <v/>
      </c>
    </row>
    <row r="900" spans="1:8" x14ac:dyDescent="0.3">
      <c r="A900" t="str">
        <f>IF(ESITI_QUESTIONARI!A900="","",TRIM(ESITI_QUESTIONARI!A900))</f>
        <v/>
      </c>
      <c r="B900" t="str">
        <f t="shared" si="15"/>
        <v/>
      </c>
      <c r="C900" t="str">
        <f>IF(ESITI_QUESTIONARI!C900="","",TRIM(ESITI_QUESTIONARI!C900))</f>
        <v/>
      </c>
      <c r="D900" t="str">
        <f>IFERROR(UPPER(TRIM(ESITI_QUESTIONARI!U900)),"")</f>
        <v/>
      </c>
      <c r="E900" t="str">
        <f>IFERROR(UPPER(TRIM(ESITI_QUESTIONARI!Y900)),"")</f>
        <v/>
      </c>
      <c r="F900" t="str">
        <f>IFERROR(UPPER(TRIM(ESITI_QUESTIONARI!AE900)),"")</f>
        <v/>
      </c>
      <c r="G900" t="str">
        <f>IFERROR(UPPER(TRIM(ESITI_QUESTIONARI!AI900)),"")</f>
        <v/>
      </c>
      <c r="H900" s="8" t="str">
        <f>IF(C900="","",IF(ISERROR(AVERAGE(ESITI_QUESTIONARI!N900:T900,ESITI_QUESTIONARI!V900:X900,ESITI_QUESTIONARI!Z900:AD900,ESITI_QUESTIONARI!AF900:AH900,ESITI_QUESTIONARI!AJ900:AL900,ESITI_QUESTIONARI!AN900,ESITI_QUESTIONARI!AQ900)),"NON RISPONDE",AVERAGE(ESITI_QUESTIONARI!N900:T900,ESITI_QUESTIONARI!V900:X900,ESITI_QUESTIONARI!Z900:AD900,ESITI_QUESTIONARI!AF900:AH900,ESITI_QUESTIONARI!AJ900:AL900,ESITI_QUESTIONARI!AN900,ESITI_QUESTIONARI!AQ900)))</f>
        <v/>
      </c>
    </row>
    <row r="901" spans="1:8" x14ac:dyDescent="0.3">
      <c r="A901" t="str">
        <f>IF(ESITI_QUESTIONARI!A901="","",TRIM(ESITI_QUESTIONARI!A901))</f>
        <v/>
      </c>
      <c r="B901" t="str">
        <f t="shared" si="15"/>
        <v/>
      </c>
      <c r="C901" t="str">
        <f>IF(ESITI_QUESTIONARI!C901="","",TRIM(ESITI_QUESTIONARI!C901))</f>
        <v/>
      </c>
      <c r="D901" t="str">
        <f>IFERROR(UPPER(TRIM(ESITI_QUESTIONARI!U901)),"")</f>
        <v/>
      </c>
      <c r="E901" t="str">
        <f>IFERROR(UPPER(TRIM(ESITI_QUESTIONARI!Y901)),"")</f>
        <v/>
      </c>
      <c r="F901" t="str">
        <f>IFERROR(UPPER(TRIM(ESITI_QUESTIONARI!AE901)),"")</f>
        <v/>
      </c>
      <c r="G901" t="str">
        <f>IFERROR(UPPER(TRIM(ESITI_QUESTIONARI!AI901)),"")</f>
        <v/>
      </c>
      <c r="H901" s="8" t="str">
        <f>IF(C901="","",IF(ISERROR(AVERAGE(ESITI_QUESTIONARI!N901:T901,ESITI_QUESTIONARI!V901:X901,ESITI_QUESTIONARI!Z901:AD901,ESITI_QUESTIONARI!AF901:AH901,ESITI_QUESTIONARI!AJ901:AL901,ESITI_QUESTIONARI!AN901,ESITI_QUESTIONARI!AQ901)),"NON RISPONDE",AVERAGE(ESITI_QUESTIONARI!N901:T901,ESITI_QUESTIONARI!V901:X901,ESITI_QUESTIONARI!Z901:AD901,ESITI_QUESTIONARI!AF901:AH901,ESITI_QUESTIONARI!AJ901:AL901,ESITI_QUESTIONARI!AN901,ESITI_QUESTIONARI!AQ901)))</f>
        <v/>
      </c>
    </row>
    <row r="902" spans="1:8" x14ac:dyDescent="0.3">
      <c r="A902" t="str">
        <f>IF(ESITI_QUESTIONARI!A902="","",TRIM(ESITI_QUESTIONARI!A902))</f>
        <v/>
      </c>
      <c r="B902" t="str">
        <f t="shared" si="15"/>
        <v/>
      </c>
      <c r="C902" t="str">
        <f>IF(ESITI_QUESTIONARI!C902="","",TRIM(ESITI_QUESTIONARI!C902))</f>
        <v/>
      </c>
      <c r="D902" t="str">
        <f>IFERROR(UPPER(TRIM(ESITI_QUESTIONARI!U902)),"")</f>
        <v/>
      </c>
      <c r="E902" t="str">
        <f>IFERROR(UPPER(TRIM(ESITI_QUESTIONARI!Y902)),"")</f>
        <v/>
      </c>
      <c r="F902" t="str">
        <f>IFERROR(UPPER(TRIM(ESITI_QUESTIONARI!AE902)),"")</f>
        <v/>
      </c>
      <c r="G902" t="str">
        <f>IFERROR(UPPER(TRIM(ESITI_QUESTIONARI!AI902)),"")</f>
        <v/>
      </c>
      <c r="H902" s="8" t="str">
        <f>IF(C902="","",IF(ISERROR(AVERAGE(ESITI_QUESTIONARI!N902:T902,ESITI_QUESTIONARI!V902:X902,ESITI_QUESTIONARI!Z902:AD902,ESITI_QUESTIONARI!AF902:AH902,ESITI_QUESTIONARI!AJ902:AL902,ESITI_QUESTIONARI!AN902,ESITI_QUESTIONARI!AQ902)),"NON RISPONDE",AVERAGE(ESITI_QUESTIONARI!N902:T902,ESITI_QUESTIONARI!V902:X902,ESITI_QUESTIONARI!Z902:AD902,ESITI_QUESTIONARI!AF902:AH902,ESITI_QUESTIONARI!AJ902:AL902,ESITI_QUESTIONARI!AN902,ESITI_QUESTIONARI!AQ902)))</f>
        <v/>
      </c>
    </row>
    <row r="903" spans="1:8" x14ac:dyDescent="0.3">
      <c r="A903" t="str">
        <f>IF(ESITI_QUESTIONARI!A903="","",TRIM(ESITI_QUESTIONARI!A903))</f>
        <v/>
      </c>
      <c r="B903" t="str">
        <f t="shared" si="15"/>
        <v/>
      </c>
      <c r="C903" t="str">
        <f>IF(ESITI_QUESTIONARI!C903="","",TRIM(ESITI_QUESTIONARI!C903))</f>
        <v/>
      </c>
      <c r="D903" t="str">
        <f>IFERROR(UPPER(TRIM(ESITI_QUESTIONARI!U903)),"")</f>
        <v/>
      </c>
      <c r="E903" t="str">
        <f>IFERROR(UPPER(TRIM(ESITI_QUESTIONARI!Y903)),"")</f>
        <v/>
      </c>
      <c r="F903" t="str">
        <f>IFERROR(UPPER(TRIM(ESITI_QUESTIONARI!AE903)),"")</f>
        <v/>
      </c>
      <c r="G903" t="str">
        <f>IFERROR(UPPER(TRIM(ESITI_QUESTIONARI!AI903)),"")</f>
        <v/>
      </c>
      <c r="H903" s="8" t="str">
        <f>IF(C903="","",IF(ISERROR(AVERAGE(ESITI_QUESTIONARI!N903:T903,ESITI_QUESTIONARI!V903:X903,ESITI_QUESTIONARI!Z903:AD903,ESITI_QUESTIONARI!AF903:AH903,ESITI_QUESTIONARI!AJ903:AL903,ESITI_QUESTIONARI!AN903,ESITI_QUESTIONARI!AQ903)),"NON RISPONDE",AVERAGE(ESITI_QUESTIONARI!N903:T903,ESITI_QUESTIONARI!V903:X903,ESITI_QUESTIONARI!Z903:AD903,ESITI_QUESTIONARI!AF903:AH903,ESITI_QUESTIONARI!AJ903:AL903,ESITI_QUESTIONARI!AN903,ESITI_QUESTIONARI!AQ903)))</f>
        <v/>
      </c>
    </row>
    <row r="904" spans="1:8" x14ac:dyDescent="0.3">
      <c r="A904" t="str">
        <f>IF(ESITI_QUESTIONARI!A904="","",TRIM(ESITI_QUESTIONARI!A904))</f>
        <v/>
      </c>
      <c r="B904" t="str">
        <f t="shared" si="15"/>
        <v/>
      </c>
      <c r="C904" t="str">
        <f>IF(ESITI_QUESTIONARI!C904="","",TRIM(ESITI_QUESTIONARI!C904))</f>
        <v/>
      </c>
      <c r="D904" t="str">
        <f>IFERROR(UPPER(TRIM(ESITI_QUESTIONARI!U904)),"")</f>
        <v/>
      </c>
      <c r="E904" t="str">
        <f>IFERROR(UPPER(TRIM(ESITI_QUESTIONARI!Y904)),"")</f>
        <v/>
      </c>
      <c r="F904" t="str">
        <f>IFERROR(UPPER(TRIM(ESITI_QUESTIONARI!AE904)),"")</f>
        <v/>
      </c>
      <c r="G904" t="str">
        <f>IFERROR(UPPER(TRIM(ESITI_QUESTIONARI!AI904)),"")</f>
        <v/>
      </c>
      <c r="H904" s="8" t="str">
        <f>IF(C904="","",IF(ISERROR(AVERAGE(ESITI_QUESTIONARI!N904:T904,ESITI_QUESTIONARI!V904:X904,ESITI_QUESTIONARI!Z904:AD904,ESITI_QUESTIONARI!AF904:AH904,ESITI_QUESTIONARI!AJ904:AL904,ESITI_QUESTIONARI!AN904,ESITI_QUESTIONARI!AQ904)),"NON RISPONDE",AVERAGE(ESITI_QUESTIONARI!N904:T904,ESITI_QUESTIONARI!V904:X904,ESITI_QUESTIONARI!Z904:AD904,ESITI_QUESTIONARI!AF904:AH904,ESITI_QUESTIONARI!AJ904:AL904,ESITI_QUESTIONARI!AN904,ESITI_QUESTIONARI!AQ904)))</f>
        <v/>
      </c>
    </row>
    <row r="905" spans="1:8" x14ac:dyDescent="0.3">
      <c r="A905" t="str">
        <f>IF(ESITI_QUESTIONARI!A905="","",TRIM(ESITI_QUESTIONARI!A905))</f>
        <v/>
      </c>
      <c r="B905" t="str">
        <f t="shared" si="15"/>
        <v/>
      </c>
      <c r="C905" t="str">
        <f>IF(ESITI_QUESTIONARI!C905="","",TRIM(ESITI_QUESTIONARI!C905))</f>
        <v/>
      </c>
      <c r="D905" t="str">
        <f>IFERROR(UPPER(TRIM(ESITI_QUESTIONARI!U905)),"")</f>
        <v/>
      </c>
      <c r="E905" t="str">
        <f>IFERROR(UPPER(TRIM(ESITI_QUESTIONARI!Y905)),"")</f>
        <v/>
      </c>
      <c r="F905" t="str">
        <f>IFERROR(UPPER(TRIM(ESITI_QUESTIONARI!AE905)),"")</f>
        <v/>
      </c>
      <c r="G905" t="str">
        <f>IFERROR(UPPER(TRIM(ESITI_QUESTIONARI!AI905)),"")</f>
        <v/>
      </c>
      <c r="H905" s="8" t="str">
        <f>IF(C905="","",IF(ISERROR(AVERAGE(ESITI_QUESTIONARI!N905:T905,ESITI_QUESTIONARI!V905:X905,ESITI_QUESTIONARI!Z905:AD905,ESITI_QUESTIONARI!AF905:AH905,ESITI_QUESTIONARI!AJ905:AL905,ESITI_QUESTIONARI!AN905,ESITI_QUESTIONARI!AQ905)),"NON RISPONDE",AVERAGE(ESITI_QUESTIONARI!N905:T905,ESITI_QUESTIONARI!V905:X905,ESITI_QUESTIONARI!Z905:AD905,ESITI_QUESTIONARI!AF905:AH905,ESITI_QUESTIONARI!AJ905:AL905,ESITI_QUESTIONARI!AN905,ESITI_QUESTIONARI!AQ905)))</f>
        <v/>
      </c>
    </row>
    <row r="906" spans="1:8" x14ac:dyDescent="0.3">
      <c r="A906" t="str">
        <f>IF(ESITI_QUESTIONARI!A906="","",TRIM(ESITI_QUESTIONARI!A906))</f>
        <v/>
      </c>
      <c r="B906" t="str">
        <f t="shared" si="15"/>
        <v/>
      </c>
      <c r="C906" t="str">
        <f>IF(ESITI_QUESTIONARI!C906="","",TRIM(ESITI_QUESTIONARI!C906))</f>
        <v/>
      </c>
      <c r="D906" t="str">
        <f>IFERROR(UPPER(TRIM(ESITI_QUESTIONARI!U906)),"")</f>
        <v/>
      </c>
      <c r="E906" t="str">
        <f>IFERROR(UPPER(TRIM(ESITI_QUESTIONARI!Y906)),"")</f>
        <v/>
      </c>
      <c r="F906" t="str">
        <f>IFERROR(UPPER(TRIM(ESITI_QUESTIONARI!AE906)),"")</f>
        <v/>
      </c>
      <c r="G906" t="str">
        <f>IFERROR(UPPER(TRIM(ESITI_QUESTIONARI!AI906)),"")</f>
        <v/>
      </c>
      <c r="H906" s="8" t="str">
        <f>IF(C906="","",IF(ISERROR(AVERAGE(ESITI_QUESTIONARI!N906:T906,ESITI_QUESTIONARI!V906:X906,ESITI_QUESTIONARI!Z906:AD906,ESITI_QUESTIONARI!AF906:AH906,ESITI_QUESTIONARI!AJ906:AL906,ESITI_QUESTIONARI!AN906,ESITI_QUESTIONARI!AQ906)),"NON RISPONDE",AVERAGE(ESITI_QUESTIONARI!N906:T906,ESITI_QUESTIONARI!V906:X906,ESITI_QUESTIONARI!Z906:AD906,ESITI_QUESTIONARI!AF906:AH906,ESITI_QUESTIONARI!AJ906:AL906,ESITI_QUESTIONARI!AN906,ESITI_QUESTIONARI!AQ906)))</f>
        <v/>
      </c>
    </row>
    <row r="907" spans="1:8" x14ac:dyDescent="0.3">
      <c r="A907" t="str">
        <f>IF(ESITI_QUESTIONARI!A907="","",TRIM(ESITI_QUESTIONARI!A907))</f>
        <v/>
      </c>
      <c r="B907" t="str">
        <f t="shared" si="15"/>
        <v/>
      </c>
      <c r="C907" t="str">
        <f>IF(ESITI_QUESTIONARI!C907="","",TRIM(ESITI_QUESTIONARI!C907))</f>
        <v/>
      </c>
      <c r="D907" t="str">
        <f>IFERROR(UPPER(TRIM(ESITI_QUESTIONARI!U907)),"")</f>
        <v/>
      </c>
      <c r="E907" t="str">
        <f>IFERROR(UPPER(TRIM(ESITI_QUESTIONARI!Y907)),"")</f>
        <v/>
      </c>
      <c r="F907" t="str">
        <f>IFERROR(UPPER(TRIM(ESITI_QUESTIONARI!AE907)),"")</f>
        <v/>
      </c>
      <c r="G907" t="str">
        <f>IFERROR(UPPER(TRIM(ESITI_QUESTIONARI!AI907)),"")</f>
        <v/>
      </c>
      <c r="H907" s="8" t="str">
        <f>IF(C907="","",IF(ISERROR(AVERAGE(ESITI_QUESTIONARI!N907:T907,ESITI_QUESTIONARI!V907:X907,ESITI_QUESTIONARI!Z907:AD907,ESITI_QUESTIONARI!AF907:AH907,ESITI_QUESTIONARI!AJ907:AL907,ESITI_QUESTIONARI!AN907,ESITI_QUESTIONARI!AQ907)),"NON RISPONDE",AVERAGE(ESITI_QUESTIONARI!N907:T907,ESITI_QUESTIONARI!V907:X907,ESITI_QUESTIONARI!Z907:AD907,ESITI_QUESTIONARI!AF907:AH907,ESITI_QUESTIONARI!AJ907:AL907,ESITI_QUESTIONARI!AN907,ESITI_QUESTIONARI!AQ907)))</f>
        <v/>
      </c>
    </row>
    <row r="908" spans="1:8" x14ac:dyDescent="0.3">
      <c r="A908" t="str">
        <f>IF(ESITI_QUESTIONARI!A908="","",TRIM(ESITI_QUESTIONARI!A908))</f>
        <v/>
      </c>
      <c r="B908" t="str">
        <f t="shared" si="15"/>
        <v/>
      </c>
      <c r="C908" t="str">
        <f>IF(ESITI_QUESTIONARI!C908="","",TRIM(ESITI_QUESTIONARI!C908))</f>
        <v/>
      </c>
      <c r="D908" t="str">
        <f>IFERROR(UPPER(TRIM(ESITI_QUESTIONARI!U908)),"")</f>
        <v/>
      </c>
      <c r="E908" t="str">
        <f>IFERROR(UPPER(TRIM(ESITI_QUESTIONARI!Y908)),"")</f>
        <v/>
      </c>
      <c r="F908" t="str">
        <f>IFERROR(UPPER(TRIM(ESITI_QUESTIONARI!AE908)),"")</f>
        <v/>
      </c>
      <c r="G908" t="str">
        <f>IFERROR(UPPER(TRIM(ESITI_QUESTIONARI!AI908)),"")</f>
        <v/>
      </c>
      <c r="H908" s="8" t="str">
        <f>IF(C908="","",IF(ISERROR(AVERAGE(ESITI_QUESTIONARI!N908:T908,ESITI_QUESTIONARI!V908:X908,ESITI_QUESTIONARI!Z908:AD908,ESITI_QUESTIONARI!AF908:AH908,ESITI_QUESTIONARI!AJ908:AL908,ESITI_QUESTIONARI!AN908,ESITI_QUESTIONARI!AQ908)),"NON RISPONDE",AVERAGE(ESITI_QUESTIONARI!N908:T908,ESITI_QUESTIONARI!V908:X908,ESITI_QUESTIONARI!Z908:AD908,ESITI_QUESTIONARI!AF908:AH908,ESITI_QUESTIONARI!AJ908:AL908,ESITI_QUESTIONARI!AN908,ESITI_QUESTIONARI!AQ908)))</f>
        <v/>
      </c>
    </row>
    <row r="909" spans="1:8" x14ac:dyDescent="0.3">
      <c r="A909" t="str">
        <f>IF(ESITI_QUESTIONARI!A909="","",TRIM(ESITI_QUESTIONARI!A909))</f>
        <v/>
      </c>
      <c r="B909" t="str">
        <f t="shared" si="15"/>
        <v/>
      </c>
      <c r="C909" t="str">
        <f>IF(ESITI_QUESTIONARI!C909="","",TRIM(ESITI_QUESTIONARI!C909))</f>
        <v/>
      </c>
      <c r="D909" t="str">
        <f>IFERROR(UPPER(TRIM(ESITI_QUESTIONARI!U909)),"")</f>
        <v/>
      </c>
      <c r="E909" t="str">
        <f>IFERROR(UPPER(TRIM(ESITI_QUESTIONARI!Y909)),"")</f>
        <v/>
      </c>
      <c r="F909" t="str">
        <f>IFERROR(UPPER(TRIM(ESITI_QUESTIONARI!AE909)),"")</f>
        <v/>
      </c>
      <c r="G909" t="str">
        <f>IFERROR(UPPER(TRIM(ESITI_QUESTIONARI!AI909)),"")</f>
        <v/>
      </c>
      <c r="H909" s="8" t="str">
        <f>IF(C909="","",IF(ISERROR(AVERAGE(ESITI_QUESTIONARI!N909:T909,ESITI_QUESTIONARI!V909:X909,ESITI_QUESTIONARI!Z909:AD909,ESITI_QUESTIONARI!AF909:AH909,ESITI_QUESTIONARI!AJ909:AL909,ESITI_QUESTIONARI!AN909,ESITI_QUESTIONARI!AQ909)),"NON RISPONDE",AVERAGE(ESITI_QUESTIONARI!N909:T909,ESITI_QUESTIONARI!V909:X909,ESITI_QUESTIONARI!Z909:AD909,ESITI_QUESTIONARI!AF909:AH909,ESITI_QUESTIONARI!AJ909:AL909,ESITI_QUESTIONARI!AN909,ESITI_QUESTIONARI!AQ909)))</f>
        <v/>
      </c>
    </row>
    <row r="910" spans="1:8" x14ac:dyDescent="0.3">
      <c r="A910" t="str">
        <f>IF(ESITI_QUESTIONARI!A910="","",TRIM(ESITI_QUESTIONARI!A910))</f>
        <v/>
      </c>
      <c r="B910" t="str">
        <f t="shared" si="15"/>
        <v/>
      </c>
      <c r="C910" t="str">
        <f>IF(ESITI_QUESTIONARI!C910="","",TRIM(ESITI_QUESTIONARI!C910))</f>
        <v/>
      </c>
      <c r="D910" t="str">
        <f>IFERROR(UPPER(TRIM(ESITI_QUESTIONARI!U910)),"")</f>
        <v/>
      </c>
      <c r="E910" t="str">
        <f>IFERROR(UPPER(TRIM(ESITI_QUESTIONARI!Y910)),"")</f>
        <v/>
      </c>
      <c r="F910" t="str">
        <f>IFERROR(UPPER(TRIM(ESITI_QUESTIONARI!AE910)),"")</f>
        <v/>
      </c>
      <c r="G910" t="str">
        <f>IFERROR(UPPER(TRIM(ESITI_QUESTIONARI!AI910)),"")</f>
        <v/>
      </c>
      <c r="H910" s="8" t="str">
        <f>IF(C910="","",IF(ISERROR(AVERAGE(ESITI_QUESTIONARI!N910:T910,ESITI_QUESTIONARI!V910:X910,ESITI_QUESTIONARI!Z910:AD910,ESITI_QUESTIONARI!AF910:AH910,ESITI_QUESTIONARI!AJ910:AL910,ESITI_QUESTIONARI!AN910,ESITI_QUESTIONARI!AQ910)),"NON RISPONDE",AVERAGE(ESITI_QUESTIONARI!N910:T910,ESITI_QUESTIONARI!V910:X910,ESITI_QUESTIONARI!Z910:AD910,ESITI_QUESTIONARI!AF910:AH910,ESITI_QUESTIONARI!AJ910:AL910,ESITI_QUESTIONARI!AN910,ESITI_QUESTIONARI!AQ910)))</f>
        <v/>
      </c>
    </row>
    <row r="911" spans="1:8" x14ac:dyDescent="0.3">
      <c r="A911" t="str">
        <f>IF(ESITI_QUESTIONARI!A911="","",TRIM(ESITI_QUESTIONARI!A911))</f>
        <v/>
      </c>
      <c r="B911" t="str">
        <f t="shared" si="15"/>
        <v/>
      </c>
      <c r="C911" t="str">
        <f>IF(ESITI_QUESTIONARI!C911="","",TRIM(ESITI_QUESTIONARI!C911))</f>
        <v/>
      </c>
      <c r="D911" t="str">
        <f>IFERROR(UPPER(TRIM(ESITI_QUESTIONARI!U911)),"")</f>
        <v/>
      </c>
      <c r="E911" t="str">
        <f>IFERROR(UPPER(TRIM(ESITI_QUESTIONARI!Y911)),"")</f>
        <v/>
      </c>
      <c r="F911" t="str">
        <f>IFERROR(UPPER(TRIM(ESITI_QUESTIONARI!AE911)),"")</f>
        <v/>
      </c>
      <c r="G911" t="str">
        <f>IFERROR(UPPER(TRIM(ESITI_QUESTIONARI!AI911)),"")</f>
        <v/>
      </c>
      <c r="H911" s="8" t="str">
        <f>IF(C911="","",IF(ISERROR(AVERAGE(ESITI_QUESTIONARI!N911:T911,ESITI_QUESTIONARI!V911:X911,ESITI_QUESTIONARI!Z911:AD911,ESITI_QUESTIONARI!AF911:AH911,ESITI_QUESTIONARI!AJ911:AL911,ESITI_QUESTIONARI!AN911,ESITI_QUESTIONARI!AQ911)),"NON RISPONDE",AVERAGE(ESITI_QUESTIONARI!N911:T911,ESITI_QUESTIONARI!V911:X911,ESITI_QUESTIONARI!Z911:AD911,ESITI_QUESTIONARI!AF911:AH911,ESITI_QUESTIONARI!AJ911:AL911,ESITI_QUESTIONARI!AN911,ESITI_QUESTIONARI!AQ911)))</f>
        <v/>
      </c>
    </row>
    <row r="912" spans="1:8" x14ac:dyDescent="0.3">
      <c r="A912" t="str">
        <f>IF(ESITI_QUESTIONARI!A912="","",TRIM(ESITI_QUESTIONARI!A912))</f>
        <v/>
      </c>
      <c r="B912" t="str">
        <f t="shared" si="15"/>
        <v/>
      </c>
      <c r="C912" t="str">
        <f>IF(ESITI_QUESTIONARI!C912="","",TRIM(ESITI_QUESTIONARI!C912))</f>
        <v/>
      </c>
      <c r="D912" t="str">
        <f>IFERROR(UPPER(TRIM(ESITI_QUESTIONARI!U912)),"")</f>
        <v/>
      </c>
      <c r="E912" t="str">
        <f>IFERROR(UPPER(TRIM(ESITI_QUESTIONARI!Y912)),"")</f>
        <v/>
      </c>
      <c r="F912" t="str">
        <f>IFERROR(UPPER(TRIM(ESITI_QUESTIONARI!AE912)),"")</f>
        <v/>
      </c>
      <c r="G912" t="str">
        <f>IFERROR(UPPER(TRIM(ESITI_QUESTIONARI!AI912)),"")</f>
        <v/>
      </c>
      <c r="H912" s="8" t="str">
        <f>IF(C912="","",IF(ISERROR(AVERAGE(ESITI_QUESTIONARI!N912:T912,ESITI_QUESTIONARI!V912:X912,ESITI_QUESTIONARI!Z912:AD912,ESITI_QUESTIONARI!AF912:AH912,ESITI_QUESTIONARI!AJ912:AL912,ESITI_QUESTIONARI!AN912,ESITI_QUESTIONARI!AQ912)),"NON RISPONDE",AVERAGE(ESITI_QUESTIONARI!N912:T912,ESITI_QUESTIONARI!V912:X912,ESITI_QUESTIONARI!Z912:AD912,ESITI_QUESTIONARI!AF912:AH912,ESITI_QUESTIONARI!AJ912:AL912,ESITI_QUESTIONARI!AN912,ESITI_QUESTIONARI!AQ912)))</f>
        <v/>
      </c>
    </row>
    <row r="913" spans="1:8" x14ac:dyDescent="0.3">
      <c r="A913" t="str">
        <f>IF(ESITI_QUESTIONARI!A913="","",TRIM(ESITI_QUESTIONARI!A913))</f>
        <v/>
      </c>
      <c r="B913" t="str">
        <f t="shared" si="15"/>
        <v/>
      </c>
      <c r="C913" t="str">
        <f>IF(ESITI_QUESTIONARI!C913="","",TRIM(ESITI_QUESTIONARI!C913))</f>
        <v/>
      </c>
      <c r="D913" t="str">
        <f>IFERROR(UPPER(TRIM(ESITI_QUESTIONARI!U913)),"")</f>
        <v/>
      </c>
      <c r="E913" t="str">
        <f>IFERROR(UPPER(TRIM(ESITI_QUESTIONARI!Y913)),"")</f>
        <v/>
      </c>
      <c r="F913" t="str">
        <f>IFERROR(UPPER(TRIM(ESITI_QUESTIONARI!AE913)),"")</f>
        <v/>
      </c>
      <c r="G913" t="str">
        <f>IFERROR(UPPER(TRIM(ESITI_QUESTIONARI!AI913)),"")</f>
        <v/>
      </c>
      <c r="H913" s="8" t="str">
        <f>IF(C913="","",IF(ISERROR(AVERAGE(ESITI_QUESTIONARI!N913:T913,ESITI_QUESTIONARI!V913:X913,ESITI_QUESTIONARI!Z913:AD913,ESITI_QUESTIONARI!AF913:AH913,ESITI_QUESTIONARI!AJ913:AL913,ESITI_QUESTIONARI!AN913,ESITI_QUESTIONARI!AQ913)),"NON RISPONDE",AVERAGE(ESITI_QUESTIONARI!N913:T913,ESITI_QUESTIONARI!V913:X913,ESITI_QUESTIONARI!Z913:AD913,ESITI_QUESTIONARI!AF913:AH913,ESITI_QUESTIONARI!AJ913:AL913,ESITI_QUESTIONARI!AN913,ESITI_QUESTIONARI!AQ913)))</f>
        <v/>
      </c>
    </row>
    <row r="914" spans="1:8" x14ac:dyDescent="0.3">
      <c r="A914" t="str">
        <f>IF(ESITI_QUESTIONARI!A914="","",TRIM(ESITI_QUESTIONARI!A914))</f>
        <v/>
      </c>
      <c r="B914" t="str">
        <f t="shared" si="15"/>
        <v/>
      </c>
      <c r="C914" t="str">
        <f>IF(ESITI_QUESTIONARI!C914="","",TRIM(ESITI_QUESTIONARI!C914))</f>
        <v/>
      </c>
      <c r="D914" t="str">
        <f>IFERROR(UPPER(TRIM(ESITI_QUESTIONARI!U914)),"")</f>
        <v/>
      </c>
      <c r="E914" t="str">
        <f>IFERROR(UPPER(TRIM(ESITI_QUESTIONARI!Y914)),"")</f>
        <v/>
      </c>
      <c r="F914" t="str">
        <f>IFERROR(UPPER(TRIM(ESITI_QUESTIONARI!AE914)),"")</f>
        <v/>
      </c>
      <c r="G914" t="str">
        <f>IFERROR(UPPER(TRIM(ESITI_QUESTIONARI!AI914)),"")</f>
        <v/>
      </c>
      <c r="H914" s="8" t="str">
        <f>IF(C914="","",IF(ISERROR(AVERAGE(ESITI_QUESTIONARI!N914:T914,ESITI_QUESTIONARI!V914:X914,ESITI_QUESTIONARI!Z914:AD914,ESITI_QUESTIONARI!AF914:AH914,ESITI_QUESTIONARI!AJ914:AL914,ESITI_QUESTIONARI!AN914,ESITI_QUESTIONARI!AQ914)),"NON RISPONDE",AVERAGE(ESITI_QUESTIONARI!N914:T914,ESITI_QUESTIONARI!V914:X914,ESITI_QUESTIONARI!Z914:AD914,ESITI_QUESTIONARI!AF914:AH914,ESITI_QUESTIONARI!AJ914:AL914,ESITI_QUESTIONARI!AN914,ESITI_QUESTIONARI!AQ914)))</f>
        <v/>
      </c>
    </row>
    <row r="915" spans="1:8" x14ac:dyDescent="0.3">
      <c r="A915" t="str">
        <f>IF(ESITI_QUESTIONARI!A915="","",TRIM(ESITI_QUESTIONARI!A915))</f>
        <v/>
      </c>
      <c r="B915" t="str">
        <f t="shared" si="15"/>
        <v/>
      </c>
      <c r="C915" t="str">
        <f>IF(ESITI_QUESTIONARI!C915="","",TRIM(ESITI_QUESTIONARI!C915))</f>
        <v/>
      </c>
      <c r="D915" t="str">
        <f>IFERROR(UPPER(TRIM(ESITI_QUESTIONARI!U915)),"")</f>
        <v/>
      </c>
      <c r="E915" t="str">
        <f>IFERROR(UPPER(TRIM(ESITI_QUESTIONARI!Y915)),"")</f>
        <v/>
      </c>
      <c r="F915" t="str">
        <f>IFERROR(UPPER(TRIM(ESITI_QUESTIONARI!AE915)),"")</f>
        <v/>
      </c>
      <c r="G915" t="str">
        <f>IFERROR(UPPER(TRIM(ESITI_QUESTIONARI!AI915)),"")</f>
        <v/>
      </c>
      <c r="H915" s="8" t="str">
        <f>IF(C915="","",IF(ISERROR(AVERAGE(ESITI_QUESTIONARI!N915:T915,ESITI_QUESTIONARI!V915:X915,ESITI_QUESTIONARI!Z915:AD915,ESITI_QUESTIONARI!AF915:AH915,ESITI_QUESTIONARI!AJ915:AL915,ESITI_QUESTIONARI!AN915,ESITI_QUESTIONARI!AQ915)),"NON RISPONDE",AVERAGE(ESITI_QUESTIONARI!N915:T915,ESITI_QUESTIONARI!V915:X915,ESITI_QUESTIONARI!Z915:AD915,ESITI_QUESTIONARI!AF915:AH915,ESITI_QUESTIONARI!AJ915:AL915,ESITI_QUESTIONARI!AN915,ESITI_QUESTIONARI!AQ915)))</f>
        <v/>
      </c>
    </row>
    <row r="916" spans="1:8" x14ac:dyDescent="0.3">
      <c r="A916" t="str">
        <f>IF(ESITI_QUESTIONARI!A916="","",TRIM(ESITI_QUESTIONARI!A916))</f>
        <v/>
      </c>
      <c r="B916" t="str">
        <f t="shared" si="15"/>
        <v/>
      </c>
      <c r="C916" t="str">
        <f>IF(ESITI_QUESTIONARI!C916="","",TRIM(ESITI_QUESTIONARI!C916))</f>
        <v/>
      </c>
      <c r="D916" t="str">
        <f>IFERROR(UPPER(TRIM(ESITI_QUESTIONARI!U916)),"")</f>
        <v/>
      </c>
      <c r="E916" t="str">
        <f>IFERROR(UPPER(TRIM(ESITI_QUESTIONARI!Y916)),"")</f>
        <v/>
      </c>
      <c r="F916" t="str">
        <f>IFERROR(UPPER(TRIM(ESITI_QUESTIONARI!AE916)),"")</f>
        <v/>
      </c>
      <c r="G916" t="str">
        <f>IFERROR(UPPER(TRIM(ESITI_QUESTIONARI!AI916)),"")</f>
        <v/>
      </c>
      <c r="H916" s="8" t="str">
        <f>IF(C916="","",IF(ISERROR(AVERAGE(ESITI_QUESTIONARI!N916:T916,ESITI_QUESTIONARI!V916:X916,ESITI_QUESTIONARI!Z916:AD916,ESITI_QUESTIONARI!AF916:AH916,ESITI_QUESTIONARI!AJ916:AL916,ESITI_QUESTIONARI!AN916,ESITI_QUESTIONARI!AQ916)),"NON RISPONDE",AVERAGE(ESITI_QUESTIONARI!N916:T916,ESITI_QUESTIONARI!V916:X916,ESITI_QUESTIONARI!Z916:AD916,ESITI_QUESTIONARI!AF916:AH916,ESITI_QUESTIONARI!AJ916:AL916,ESITI_QUESTIONARI!AN916,ESITI_QUESTIONARI!AQ916)))</f>
        <v/>
      </c>
    </row>
    <row r="917" spans="1:8" x14ac:dyDescent="0.3">
      <c r="A917" t="str">
        <f>IF(ESITI_QUESTIONARI!A917="","",TRIM(ESITI_QUESTIONARI!A917))</f>
        <v/>
      </c>
      <c r="B917" t="str">
        <f t="shared" si="15"/>
        <v/>
      </c>
      <c r="C917" t="str">
        <f>IF(ESITI_QUESTIONARI!C917="","",TRIM(ESITI_QUESTIONARI!C917))</f>
        <v/>
      </c>
      <c r="D917" t="str">
        <f>IFERROR(UPPER(TRIM(ESITI_QUESTIONARI!U917)),"")</f>
        <v/>
      </c>
      <c r="E917" t="str">
        <f>IFERROR(UPPER(TRIM(ESITI_QUESTIONARI!Y917)),"")</f>
        <v/>
      </c>
      <c r="F917" t="str">
        <f>IFERROR(UPPER(TRIM(ESITI_QUESTIONARI!AE917)),"")</f>
        <v/>
      </c>
      <c r="G917" t="str">
        <f>IFERROR(UPPER(TRIM(ESITI_QUESTIONARI!AI917)),"")</f>
        <v/>
      </c>
      <c r="H917" s="8" t="str">
        <f>IF(C917="","",IF(ISERROR(AVERAGE(ESITI_QUESTIONARI!N917:T917,ESITI_QUESTIONARI!V917:X917,ESITI_QUESTIONARI!Z917:AD917,ESITI_QUESTIONARI!AF917:AH917,ESITI_QUESTIONARI!AJ917:AL917,ESITI_QUESTIONARI!AN917,ESITI_QUESTIONARI!AQ917)),"NON RISPONDE",AVERAGE(ESITI_QUESTIONARI!N917:T917,ESITI_QUESTIONARI!V917:X917,ESITI_QUESTIONARI!Z917:AD917,ESITI_QUESTIONARI!AF917:AH917,ESITI_QUESTIONARI!AJ917:AL917,ESITI_QUESTIONARI!AN917,ESITI_QUESTIONARI!AQ917)))</f>
        <v/>
      </c>
    </row>
    <row r="918" spans="1:8" x14ac:dyDescent="0.3">
      <c r="A918" t="str">
        <f>IF(ESITI_QUESTIONARI!A918="","",TRIM(ESITI_QUESTIONARI!A918))</f>
        <v/>
      </c>
      <c r="B918" t="str">
        <f t="shared" si="15"/>
        <v/>
      </c>
      <c r="C918" t="str">
        <f>IF(ESITI_QUESTIONARI!C918="","",TRIM(ESITI_QUESTIONARI!C918))</f>
        <v/>
      </c>
      <c r="D918" t="str">
        <f>IFERROR(UPPER(TRIM(ESITI_QUESTIONARI!U918)),"")</f>
        <v/>
      </c>
      <c r="E918" t="str">
        <f>IFERROR(UPPER(TRIM(ESITI_QUESTIONARI!Y918)),"")</f>
        <v/>
      </c>
      <c r="F918" t="str">
        <f>IFERROR(UPPER(TRIM(ESITI_QUESTIONARI!AE918)),"")</f>
        <v/>
      </c>
      <c r="G918" t="str">
        <f>IFERROR(UPPER(TRIM(ESITI_QUESTIONARI!AI918)),"")</f>
        <v/>
      </c>
      <c r="H918" s="8" t="str">
        <f>IF(C918="","",IF(ISERROR(AVERAGE(ESITI_QUESTIONARI!N918:T918,ESITI_QUESTIONARI!V918:X918,ESITI_QUESTIONARI!Z918:AD918,ESITI_QUESTIONARI!AF918:AH918,ESITI_QUESTIONARI!AJ918:AL918,ESITI_QUESTIONARI!AN918,ESITI_QUESTIONARI!AQ918)),"NON RISPONDE",AVERAGE(ESITI_QUESTIONARI!N918:T918,ESITI_QUESTIONARI!V918:X918,ESITI_QUESTIONARI!Z918:AD918,ESITI_QUESTIONARI!AF918:AH918,ESITI_QUESTIONARI!AJ918:AL918,ESITI_QUESTIONARI!AN918,ESITI_QUESTIONARI!AQ918)))</f>
        <v/>
      </c>
    </row>
    <row r="919" spans="1:8" x14ac:dyDescent="0.3">
      <c r="A919" t="str">
        <f>IF(ESITI_QUESTIONARI!A919="","",TRIM(ESITI_QUESTIONARI!A919))</f>
        <v/>
      </c>
      <c r="B919" t="str">
        <f t="shared" si="15"/>
        <v/>
      </c>
      <c r="C919" t="str">
        <f>IF(ESITI_QUESTIONARI!C919="","",TRIM(ESITI_QUESTIONARI!C919))</f>
        <v/>
      </c>
      <c r="D919" t="str">
        <f>IFERROR(UPPER(TRIM(ESITI_QUESTIONARI!U919)),"")</f>
        <v/>
      </c>
      <c r="E919" t="str">
        <f>IFERROR(UPPER(TRIM(ESITI_QUESTIONARI!Y919)),"")</f>
        <v/>
      </c>
      <c r="F919" t="str">
        <f>IFERROR(UPPER(TRIM(ESITI_QUESTIONARI!AE919)),"")</f>
        <v/>
      </c>
      <c r="G919" t="str">
        <f>IFERROR(UPPER(TRIM(ESITI_QUESTIONARI!AI919)),"")</f>
        <v/>
      </c>
      <c r="H919" s="8" t="str">
        <f>IF(C919="","",IF(ISERROR(AVERAGE(ESITI_QUESTIONARI!N919:T919,ESITI_QUESTIONARI!V919:X919,ESITI_QUESTIONARI!Z919:AD919,ESITI_QUESTIONARI!AF919:AH919,ESITI_QUESTIONARI!AJ919:AL919,ESITI_QUESTIONARI!AN919,ESITI_QUESTIONARI!AQ919)),"NON RISPONDE",AVERAGE(ESITI_QUESTIONARI!N919:T919,ESITI_QUESTIONARI!V919:X919,ESITI_QUESTIONARI!Z919:AD919,ESITI_QUESTIONARI!AF919:AH919,ESITI_QUESTIONARI!AJ919:AL919,ESITI_QUESTIONARI!AN919,ESITI_QUESTIONARI!AQ919)))</f>
        <v/>
      </c>
    </row>
    <row r="920" spans="1:8" x14ac:dyDescent="0.3">
      <c r="A920" t="str">
        <f>IF(ESITI_QUESTIONARI!A920="","",TRIM(ESITI_QUESTIONARI!A920))</f>
        <v/>
      </c>
      <c r="B920" t="str">
        <f t="shared" si="15"/>
        <v/>
      </c>
      <c r="C920" t="str">
        <f>IF(ESITI_QUESTIONARI!C920="","",TRIM(ESITI_QUESTIONARI!C920))</f>
        <v/>
      </c>
      <c r="D920" t="str">
        <f>IFERROR(UPPER(TRIM(ESITI_QUESTIONARI!U920)),"")</f>
        <v/>
      </c>
      <c r="E920" t="str">
        <f>IFERROR(UPPER(TRIM(ESITI_QUESTIONARI!Y920)),"")</f>
        <v/>
      </c>
      <c r="F920" t="str">
        <f>IFERROR(UPPER(TRIM(ESITI_QUESTIONARI!AE920)),"")</f>
        <v/>
      </c>
      <c r="G920" t="str">
        <f>IFERROR(UPPER(TRIM(ESITI_QUESTIONARI!AI920)),"")</f>
        <v/>
      </c>
      <c r="H920" s="8" t="str">
        <f>IF(C920="","",IF(ISERROR(AVERAGE(ESITI_QUESTIONARI!N920:T920,ESITI_QUESTIONARI!V920:X920,ESITI_QUESTIONARI!Z920:AD920,ESITI_QUESTIONARI!AF920:AH920,ESITI_QUESTIONARI!AJ920:AL920,ESITI_QUESTIONARI!AN920,ESITI_QUESTIONARI!AQ920)),"NON RISPONDE",AVERAGE(ESITI_QUESTIONARI!N920:T920,ESITI_QUESTIONARI!V920:X920,ESITI_QUESTIONARI!Z920:AD920,ESITI_QUESTIONARI!AF920:AH920,ESITI_QUESTIONARI!AJ920:AL920,ESITI_QUESTIONARI!AN920,ESITI_QUESTIONARI!AQ920)))</f>
        <v/>
      </c>
    </row>
    <row r="921" spans="1:8" x14ac:dyDescent="0.3">
      <c r="A921" t="str">
        <f>IF(ESITI_QUESTIONARI!A921="","",TRIM(ESITI_QUESTIONARI!A921))</f>
        <v/>
      </c>
      <c r="B921" t="str">
        <f t="shared" si="15"/>
        <v/>
      </c>
      <c r="C921" t="str">
        <f>IF(ESITI_QUESTIONARI!C921="","",TRIM(ESITI_QUESTIONARI!C921))</f>
        <v/>
      </c>
      <c r="D921" t="str">
        <f>IFERROR(UPPER(TRIM(ESITI_QUESTIONARI!U921)),"")</f>
        <v/>
      </c>
      <c r="E921" t="str">
        <f>IFERROR(UPPER(TRIM(ESITI_QUESTIONARI!Y921)),"")</f>
        <v/>
      </c>
      <c r="F921" t="str">
        <f>IFERROR(UPPER(TRIM(ESITI_QUESTIONARI!AE921)),"")</f>
        <v/>
      </c>
      <c r="G921" t="str">
        <f>IFERROR(UPPER(TRIM(ESITI_QUESTIONARI!AI921)),"")</f>
        <v/>
      </c>
      <c r="H921" s="8" t="str">
        <f>IF(C921="","",IF(ISERROR(AVERAGE(ESITI_QUESTIONARI!N921:T921,ESITI_QUESTIONARI!V921:X921,ESITI_QUESTIONARI!Z921:AD921,ESITI_QUESTIONARI!AF921:AH921,ESITI_QUESTIONARI!AJ921:AL921,ESITI_QUESTIONARI!AN921,ESITI_QUESTIONARI!AQ921)),"NON RISPONDE",AVERAGE(ESITI_QUESTIONARI!N921:T921,ESITI_QUESTIONARI!V921:X921,ESITI_QUESTIONARI!Z921:AD921,ESITI_QUESTIONARI!AF921:AH921,ESITI_QUESTIONARI!AJ921:AL921,ESITI_QUESTIONARI!AN921,ESITI_QUESTIONARI!AQ921)))</f>
        <v/>
      </c>
    </row>
    <row r="922" spans="1:8" x14ac:dyDescent="0.3">
      <c r="A922" t="str">
        <f>IF(ESITI_QUESTIONARI!A922="","",TRIM(ESITI_QUESTIONARI!A922))</f>
        <v/>
      </c>
      <c r="B922" t="str">
        <f t="shared" si="15"/>
        <v/>
      </c>
      <c r="C922" t="str">
        <f>IF(ESITI_QUESTIONARI!C922="","",TRIM(ESITI_QUESTIONARI!C922))</f>
        <v/>
      </c>
      <c r="D922" t="str">
        <f>IFERROR(UPPER(TRIM(ESITI_QUESTIONARI!U922)),"")</f>
        <v/>
      </c>
      <c r="E922" t="str">
        <f>IFERROR(UPPER(TRIM(ESITI_QUESTIONARI!Y922)),"")</f>
        <v/>
      </c>
      <c r="F922" t="str">
        <f>IFERROR(UPPER(TRIM(ESITI_QUESTIONARI!AE922)),"")</f>
        <v/>
      </c>
      <c r="G922" t="str">
        <f>IFERROR(UPPER(TRIM(ESITI_QUESTIONARI!AI922)),"")</f>
        <v/>
      </c>
      <c r="H922" s="8" t="str">
        <f>IF(C922="","",IF(ISERROR(AVERAGE(ESITI_QUESTIONARI!N922:T922,ESITI_QUESTIONARI!V922:X922,ESITI_QUESTIONARI!Z922:AD922,ESITI_QUESTIONARI!AF922:AH922,ESITI_QUESTIONARI!AJ922:AL922,ESITI_QUESTIONARI!AN922,ESITI_QUESTIONARI!AQ922)),"NON RISPONDE",AVERAGE(ESITI_QUESTIONARI!N922:T922,ESITI_QUESTIONARI!V922:X922,ESITI_QUESTIONARI!Z922:AD922,ESITI_QUESTIONARI!AF922:AH922,ESITI_QUESTIONARI!AJ922:AL922,ESITI_QUESTIONARI!AN922,ESITI_QUESTIONARI!AQ922)))</f>
        <v/>
      </c>
    </row>
    <row r="923" spans="1:8" x14ac:dyDescent="0.3">
      <c r="A923" t="str">
        <f>IF(ESITI_QUESTIONARI!A923="","",TRIM(ESITI_QUESTIONARI!A923))</f>
        <v/>
      </c>
      <c r="B923" t="str">
        <f t="shared" si="15"/>
        <v/>
      </c>
      <c r="C923" t="str">
        <f>IF(ESITI_QUESTIONARI!C923="","",TRIM(ESITI_QUESTIONARI!C923))</f>
        <v/>
      </c>
      <c r="D923" t="str">
        <f>IFERROR(UPPER(TRIM(ESITI_QUESTIONARI!U923)),"")</f>
        <v/>
      </c>
      <c r="E923" t="str">
        <f>IFERROR(UPPER(TRIM(ESITI_QUESTIONARI!Y923)),"")</f>
        <v/>
      </c>
      <c r="F923" t="str">
        <f>IFERROR(UPPER(TRIM(ESITI_QUESTIONARI!AE923)),"")</f>
        <v/>
      </c>
      <c r="G923" t="str">
        <f>IFERROR(UPPER(TRIM(ESITI_QUESTIONARI!AI923)),"")</f>
        <v/>
      </c>
      <c r="H923" s="8" t="str">
        <f>IF(C923="","",IF(ISERROR(AVERAGE(ESITI_QUESTIONARI!N923:T923,ESITI_QUESTIONARI!V923:X923,ESITI_QUESTIONARI!Z923:AD923,ESITI_QUESTIONARI!AF923:AH923,ESITI_QUESTIONARI!AJ923:AL923,ESITI_QUESTIONARI!AN923,ESITI_QUESTIONARI!AQ923)),"NON RISPONDE",AVERAGE(ESITI_QUESTIONARI!N923:T923,ESITI_QUESTIONARI!V923:X923,ESITI_QUESTIONARI!Z923:AD923,ESITI_QUESTIONARI!AF923:AH923,ESITI_QUESTIONARI!AJ923:AL923,ESITI_QUESTIONARI!AN923,ESITI_QUESTIONARI!AQ923)))</f>
        <v/>
      </c>
    </row>
    <row r="924" spans="1:8" x14ac:dyDescent="0.3">
      <c r="A924" t="str">
        <f>IF(ESITI_QUESTIONARI!A924="","",TRIM(ESITI_QUESTIONARI!A924))</f>
        <v/>
      </c>
      <c r="B924" t="str">
        <f t="shared" si="15"/>
        <v/>
      </c>
      <c r="C924" t="str">
        <f>IF(ESITI_QUESTIONARI!C924="","",TRIM(ESITI_QUESTIONARI!C924))</f>
        <v/>
      </c>
      <c r="D924" t="str">
        <f>IFERROR(UPPER(TRIM(ESITI_QUESTIONARI!U924)),"")</f>
        <v/>
      </c>
      <c r="E924" t="str">
        <f>IFERROR(UPPER(TRIM(ESITI_QUESTIONARI!Y924)),"")</f>
        <v/>
      </c>
      <c r="F924" t="str">
        <f>IFERROR(UPPER(TRIM(ESITI_QUESTIONARI!AE924)),"")</f>
        <v/>
      </c>
      <c r="G924" t="str">
        <f>IFERROR(UPPER(TRIM(ESITI_QUESTIONARI!AI924)),"")</f>
        <v/>
      </c>
      <c r="H924" s="8" t="str">
        <f>IF(C924="","",IF(ISERROR(AVERAGE(ESITI_QUESTIONARI!N924:T924,ESITI_QUESTIONARI!V924:X924,ESITI_QUESTIONARI!Z924:AD924,ESITI_QUESTIONARI!AF924:AH924,ESITI_QUESTIONARI!AJ924:AL924,ESITI_QUESTIONARI!AN924,ESITI_QUESTIONARI!AQ924)),"NON RISPONDE",AVERAGE(ESITI_QUESTIONARI!N924:T924,ESITI_QUESTIONARI!V924:X924,ESITI_QUESTIONARI!Z924:AD924,ESITI_QUESTIONARI!AF924:AH924,ESITI_QUESTIONARI!AJ924:AL924,ESITI_QUESTIONARI!AN924,ESITI_QUESTIONARI!AQ924)))</f>
        <v/>
      </c>
    </row>
    <row r="925" spans="1:8" x14ac:dyDescent="0.3">
      <c r="A925" t="str">
        <f>IF(ESITI_QUESTIONARI!A925="","",TRIM(ESITI_QUESTIONARI!A925))</f>
        <v/>
      </c>
      <c r="B925" t="str">
        <f t="shared" si="15"/>
        <v/>
      </c>
      <c r="C925" t="str">
        <f>IF(ESITI_QUESTIONARI!C925="","",TRIM(ESITI_QUESTIONARI!C925))</f>
        <v/>
      </c>
      <c r="D925" t="str">
        <f>IFERROR(UPPER(TRIM(ESITI_QUESTIONARI!U925)),"")</f>
        <v/>
      </c>
      <c r="E925" t="str">
        <f>IFERROR(UPPER(TRIM(ESITI_QUESTIONARI!Y925)),"")</f>
        <v/>
      </c>
      <c r="F925" t="str">
        <f>IFERROR(UPPER(TRIM(ESITI_QUESTIONARI!AE925)),"")</f>
        <v/>
      </c>
      <c r="G925" t="str">
        <f>IFERROR(UPPER(TRIM(ESITI_QUESTIONARI!AI925)),"")</f>
        <v/>
      </c>
      <c r="H925" s="8" t="str">
        <f>IF(C925="","",IF(ISERROR(AVERAGE(ESITI_QUESTIONARI!N925:T925,ESITI_QUESTIONARI!V925:X925,ESITI_QUESTIONARI!Z925:AD925,ESITI_QUESTIONARI!AF925:AH925,ESITI_QUESTIONARI!AJ925:AL925,ESITI_QUESTIONARI!AN925,ESITI_QUESTIONARI!AQ925)),"NON RISPONDE",AVERAGE(ESITI_QUESTIONARI!N925:T925,ESITI_QUESTIONARI!V925:X925,ESITI_QUESTIONARI!Z925:AD925,ESITI_QUESTIONARI!AF925:AH925,ESITI_QUESTIONARI!AJ925:AL925,ESITI_QUESTIONARI!AN925,ESITI_QUESTIONARI!AQ925)))</f>
        <v/>
      </c>
    </row>
    <row r="926" spans="1:8" x14ac:dyDescent="0.3">
      <c r="A926" t="str">
        <f>IF(ESITI_QUESTIONARI!A926="","",TRIM(ESITI_QUESTIONARI!A926))</f>
        <v/>
      </c>
      <c r="B926" t="str">
        <f t="shared" si="15"/>
        <v/>
      </c>
      <c r="C926" t="str">
        <f>IF(ESITI_QUESTIONARI!C926="","",TRIM(ESITI_QUESTIONARI!C926))</f>
        <v/>
      </c>
      <c r="D926" t="str">
        <f>IFERROR(UPPER(TRIM(ESITI_QUESTIONARI!U926)),"")</f>
        <v/>
      </c>
      <c r="E926" t="str">
        <f>IFERROR(UPPER(TRIM(ESITI_QUESTIONARI!Y926)),"")</f>
        <v/>
      </c>
      <c r="F926" t="str">
        <f>IFERROR(UPPER(TRIM(ESITI_QUESTIONARI!AE926)),"")</f>
        <v/>
      </c>
      <c r="G926" t="str">
        <f>IFERROR(UPPER(TRIM(ESITI_QUESTIONARI!AI926)),"")</f>
        <v/>
      </c>
      <c r="H926" s="8" t="str">
        <f>IF(C926="","",IF(ISERROR(AVERAGE(ESITI_QUESTIONARI!N926:T926,ESITI_QUESTIONARI!V926:X926,ESITI_QUESTIONARI!Z926:AD926,ESITI_QUESTIONARI!AF926:AH926,ESITI_QUESTIONARI!AJ926:AL926,ESITI_QUESTIONARI!AN926,ESITI_QUESTIONARI!AQ926)),"NON RISPONDE",AVERAGE(ESITI_QUESTIONARI!N926:T926,ESITI_QUESTIONARI!V926:X926,ESITI_QUESTIONARI!Z926:AD926,ESITI_QUESTIONARI!AF926:AH926,ESITI_QUESTIONARI!AJ926:AL926,ESITI_QUESTIONARI!AN926,ESITI_QUESTIONARI!AQ926)))</f>
        <v/>
      </c>
    </row>
    <row r="927" spans="1:8" x14ac:dyDescent="0.3">
      <c r="A927" t="str">
        <f>IF(ESITI_QUESTIONARI!A927="","",TRIM(ESITI_QUESTIONARI!A927))</f>
        <v/>
      </c>
      <c r="B927" t="str">
        <f t="shared" si="15"/>
        <v/>
      </c>
      <c r="C927" t="str">
        <f>IF(ESITI_QUESTIONARI!C927="","",TRIM(ESITI_QUESTIONARI!C927))</f>
        <v/>
      </c>
      <c r="D927" t="str">
        <f>IFERROR(UPPER(TRIM(ESITI_QUESTIONARI!U927)),"")</f>
        <v/>
      </c>
      <c r="E927" t="str">
        <f>IFERROR(UPPER(TRIM(ESITI_QUESTIONARI!Y927)),"")</f>
        <v/>
      </c>
      <c r="F927" t="str">
        <f>IFERROR(UPPER(TRIM(ESITI_QUESTIONARI!AE927)),"")</f>
        <v/>
      </c>
      <c r="G927" t="str">
        <f>IFERROR(UPPER(TRIM(ESITI_QUESTIONARI!AI927)),"")</f>
        <v/>
      </c>
      <c r="H927" s="8" t="str">
        <f>IF(C927="","",IF(ISERROR(AVERAGE(ESITI_QUESTIONARI!N927:T927,ESITI_QUESTIONARI!V927:X927,ESITI_QUESTIONARI!Z927:AD927,ESITI_QUESTIONARI!AF927:AH927,ESITI_QUESTIONARI!AJ927:AL927,ESITI_QUESTIONARI!AN927,ESITI_QUESTIONARI!AQ927)),"NON RISPONDE",AVERAGE(ESITI_QUESTIONARI!N927:T927,ESITI_QUESTIONARI!V927:X927,ESITI_QUESTIONARI!Z927:AD927,ESITI_QUESTIONARI!AF927:AH927,ESITI_QUESTIONARI!AJ927:AL927,ESITI_QUESTIONARI!AN927,ESITI_QUESTIONARI!AQ927)))</f>
        <v/>
      </c>
    </row>
    <row r="928" spans="1:8" x14ac:dyDescent="0.3">
      <c r="A928" t="str">
        <f>IF(ESITI_QUESTIONARI!A928="","",TRIM(ESITI_QUESTIONARI!A928))</f>
        <v/>
      </c>
      <c r="B928" t="str">
        <f t="shared" si="15"/>
        <v/>
      </c>
      <c r="C928" t="str">
        <f>IF(ESITI_QUESTIONARI!C928="","",TRIM(ESITI_QUESTIONARI!C928))</f>
        <v/>
      </c>
      <c r="D928" t="str">
        <f>IFERROR(UPPER(TRIM(ESITI_QUESTIONARI!U928)),"")</f>
        <v/>
      </c>
      <c r="E928" t="str">
        <f>IFERROR(UPPER(TRIM(ESITI_QUESTIONARI!Y928)),"")</f>
        <v/>
      </c>
      <c r="F928" t="str">
        <f>IFERROR(UPPER(TRIM(ESITI_QUESTIONARI!AE928)),"")</f>
        <v/>
      </c>
      <c r="G928" t="str">
        <f>IFERROR(UPPER(TRIM(ESITI_QUESTIONARI!AI928)),"")</f>
        <v/>
      </c>
      <c r="H928" s="8" t="str">
        <f>IF(C928="","",IF(ISERROR(AVERAGE(ESITI_QUESTIONARI!N928:T928,ESITI_QUESTIONARI!V928:X928,ESITI_QUESTIONARI!Z928:AD928,ESITI_QUESTIONARI!AF928:AH928,ESITI_QUESTIONARI!AJ928:AL928,ESITI_QUESTIONARI!AN928,ESITI_QUESTIONARI!AQ928)),"NON RISPONDE",AVERAGE(ESITI_QUESTIONARI!N928:T928,ESITI_QUESTIONARI!V928:X928,ESITI_QUESTIONARI!Z928:AD928,ESITI_QUESTIONARI!AF928:AH928,ESITI_QUESTIONARI!AJ928:AL928,ESITI_QUESTIONARI!AN928,ESITI_QUESTIONARI!AQ928)))</f>
        <v/>
      </c>
    </row>
    <row r="929" spans="1:8" x14ac:dyDescent="0.3">
      <c r="A929" t="str">
        <f>IF(ESITI_QUESTIONARI!A929="","",TRIM(ESITI_QUESTIONARI!A929))</f>
        <v/>
      </c>
      <c r="B929" t="str">
        <f t="shared" si="15"/>
        <v/>
      </c>
      <c r="C929" t="str">
        <f>IF(ESITI_QUESTIONARI!C929="","",TRIM(ESITI_QUESTIONARI!C929))</f>
        <v/>
      </c>
      <c r="D929" t="str">
        <f>IFERROR(UPPER(TRIM(ESITI_QUESTIONARI!U929)),"")</f>
        <v/>
      </c>
      <c r="E929" t="str">
        <f>IFERROR(UPPER(TRIM(ESITI_QUESTIONARI!Y929)),"")</f>
        <v/>
      </c>
      <c r="F929" t="str">
        <f>IFERROR(UPPER(TRIM(ESITI_QUESTIONARI!AE929)),"")</f>
        <v/>
      </c>
      <c r="G929" t="str">
        <f>IFERROR(UPPER(TRIM(ESITI_QUESTIONARI!AI929)),"")</f>
        <v/>
      </c>
      <c r="H929" s="8" t="str">
        <f>IF(C929="","",IF(ISERROR(AVERAGE(ESITI_QUESTIONARI!N929:T929,ESITI_QUESTIONARI!V929:X929,ESITI_QUESTIONARI!Z929:AD929,ESITI_QUESTIONARI!AF929:AH929,ESITI_QUESTIONARI!AJ929:AL929,ESITI_QUESTIONARI!AN929,ESITI_QUESTIONARI!AQ929)),"NON RISPONDE",AVERAGE(ESITI_QUESTIONARI!N929:T929,ESITI_QUESTIONARI!V929:X929,ESITI_QUESTIONARI!Z929:AD929,ESITI_QUESTIONARI!AF929:AH929,ESITI_QUESTIONARI!AJ929:AL929,ESITI_QUESTIONARI!AN929,ESITI_QUESTIONARI!AQ929)))</f>
        <v/>
      </c>
    </row>
    <row r="930" spans="1:8" x14ac:dyDescent="0.3">
      <c r="A930" t="str">
        <f>IF(ESITI_QUESTIONARI!A930="","",TRIM(ESITI_QUESTIONARI!A930))</f>
        <v/>
      </c>
      <c r="B930" t="str">
        <f t="shared" si="15"/>
        <v/>
      </c>
      <c r="C930" t="str">
        <f>IF(ESITI_QUESTIONARI!C930="","",TRIM(ESITI_QUESTIONARI!C930))</f>
        <v/>
      </c>
      <c r="D930" t="str">
        <f>IFERROR(UPPER(TRIM(ESITI_QUESTIONARI!U930)),"")</f>
        <v/>
      </c>
      <c r="E930" t="str">
        <f>IFERROR(UPPER(TRIM(ESITI_QUESTIONARI!Y930)),"")</f>
        <v/>
      </c>
      <c r="F930" t="str">
        <f>IFERROR(UPPER(TRIM(ESITI_QUESTIONARI!AE930)),"")</f>
        <v/>
      </c>
      <c r="G930" t="str">
        <f>IFERROR(UPPER(TRIM(ESITI_QUESTIONARI!AI930)),"")</f>
        <v/>
      </c>
      <c r="H930" s="8" t="str">
        <f>IF(C930="","",IF(ISERROR(AVERAGE(ESITI_QUESTIONARI!N930:T930,ESITI_QUESTIONARI!V930:X930,ESITI_QUESTIONARI!Z930:AD930,ESITI_QUESTIONARI!AF930:AH930,ESITI_QUESTIONARI!AJ930:AL930,ESITI_QUESTIONARI!AN930,ESITI_QUESTIONARI!AQ930)),"NON RISPONDE",AVERAGE(ESITI_QUESTIONARI!N930:T930,ESITI_QUESTIONARI!V930:X930,ESITI_QUESTIONARI!Z930:AD930,ESITI_QUESTIONARI!AF930:AH930,ESITI_QUESTIONARI!AJ930:AL930,ESITI_QUESTIONARI!AN930,ESITI_QUESTIONARI!AQ930)))</f>
        <v/>
      </c>
    </row>
    <row r="931" spans="1:8" x14ac:dyDescent="0.3">
      <c r="A931" t="str">
        <f>IF(ESITI_QUESTIONARI!A931="","",TRIM(ESITI_QUESTIONARI!A931))</f>
        <v/>
      </c>
      <c r="B931" t="str">
        <f t="shared" si="15"/>
        <v/>
      </c>
      <c r="C931" t="str">
        <f>IF(ESITI_QUESTIONARI!C931="","",TRIM(ESITI_QUESTIONARI!C931))</f>
        <v/>
      </c>
      <c r="D931" t="str">
        <f>IFERROR(UPPER(TRIM(ESITI_QUESTIONARI!U931)),"")</f>
        <v/>
      </c>
      <c r="E931" t="str">
        <f>IFERROR(UPPER(TRIM(ESITI_QUESTIONARI!Y931)),"")</f>
        <v/>
      </c>
      <c r="F931" t="str">
        <f>IFERROR(UPPER(TRIM(ESITI_QUESTIONARI!AE931)),"")</f>
        <v/>
      </c>
      <c r="G931" t="str">
        <f>IFERROR(UPPER(TRIM(ESITI_QUESTIONARI!AI931)),"")</f>
        <v/>
      </c>
      <c r="H931" s="8" t="str">
        <f>IF(C931="","",IF(ISERROR(AVERAGE(ESITI_QUESTIONARI!N931:T931,ESITI_QUESTIONARI!V931:X931,ESITI_QUESTIONARI!Z931:AD931,ESITI_QUESTIONARI!AF931:AH931,ESITI_QUESTIONARI!AJ931:AL931,ESITI_QUESTIONARI!AN931,ESITI_QUESTIONARI!AQ931)),"NON RISPONDE",AVERAGE(ESITI_QUESTIONARI!N931:T931,ESITI_QUESTIONARI!V931:X931,ESITI_QUESTIONARI!Z931:AD931,ESITI_QUESTIONARI!AF931:AH931,ESITI_QUESTIONARI!AJ931:AL931,ESITI_QUESTIONARI!AN931,ESITI_QUESTIONARI!AQ931)))</f>
        <v/>
      </c>
    </row>
    <row r="932" spans="1:8" x14ac:dyDescent="0.3">
      <c r="A932" t="str">
        <f>IF(ESITI_QUESTIONARI!A932="","",TRIM(ESITI_QUESTIONARI!A932))</f>
        <v/>
      </c>
      <c r="B932" t="str">
        <f t="shared" si="15"/>
        <v/>
      </c>
      <c r="C932" t="str">
        <f>IF(ESITI_QUESTIONARI!C932="","",TRIM(ESITI_QUESTIONARI!C932))</f>
        <v/>
      </c>
      <c r="D932" t="str">
        <f>IFERROR(UPPER(TRIM(ESITI_QUESTIONARI!U932)),"")</f>
        <v/>
      </c>
      <c r="E932" t="str">
        <f>IFERROR(UPPER(TRIM(ESITI_QUESTIONARI!Y932)),"")</f>
        <v/>
      </c>
      <c r="F932" t="str">
        <f>IFERROR(UPPER(TRIM(ESITI_QUESTIONARI!AE932)),"")</f>
        <v/>
      </c>
      <c r="G932" t="str">
        <f>IFERROR(UPPER(TRIM(ESITI_QUESTIONARI!AI932)),"")</f>
        <v/>
      </c>
      <c r="H932" s="8" t="str">
        <f>IF(C932="","",IF(ISERROR(AVERAGE(ESITI_QUESTIONARI!N932:T932,ESITI_QUESTIONARI!V932:X932,ESITI_QUESTIONARI!Z932:AD932,ESITI_QUESTIONARI!AF932:AH932,ESITI_QUESTIONARI!AJ932:AL932,ESITI_QUESTIONARI!AN932,ESITI_QUESTIONARI!AQ932)),"NON RISPONDE",AVERAGE(ESITI_QUESTIONARI!N932:T932,ESITI_QUESTIONARI!V932:X932,ESITI_QUESTIONARI!Z932:AD932,ESITI_QUESTIONARI!AF932:AH932,ESITI_QUESTIONARI!AJ932:AL932,ESITI_QUESTIONARI!AN932,ESITI_QUESTIONARI!AQ932)))</f>
        <v/>
      </c>
    </row>
    <row r="933" spans="1:8" x14ac:dyDescent="0.3">
      <c r="A933" t="str">
        <f>IF(ESITI_QUESTIONARI!A933="","",TRIM(ESITI_QUESTIONARI!A933))</f>
        <v/>
      </c>
      <c r="B933" t="str">
        <f t="shared" si="15"/>
        <v/>
      </c>
      <c r="C933" t="str">
        <f>IF(ESITI_QUESTIONARI!C933="","",TRIM(ESITI_QUESTIONARI!C933))</f>
        <v/>
      </c>
      <c r="D933" t="str">
        <f>IFERROR(UPPER(TRIM(ESITI_QUESTIONARI!U933)),"")</f>
        <v/>
      </c>
      <c r="E933" t="str">
        <f>IFERROR(UPPER(TRIM(ESITI_QUESTIONARI!Y933)),"")</f>
        <v/>
      </c>
      <c r="F933" t="str">
        <f>IFERROR(UPPER(TRIM(ESITI_QUESTIONARI!AE933)),"")</f>
        <v/>
      </c>
      <c r="G933" t="str">
        <f>IFERROR(UPPER(TRIM(ESITI_QUESTIONARI!AI933)),"")</f>
        <v/>
      </c>
      <c r="H933" s="8" t="str">
        <f>IF(C933="","",IF(ISERROR(AVERAGE(ESITI_QUESTIONARI!N933:T933,ESITI_QUESTIONARI!V933:X933,ESITI_QUESTIONARI!Z933:AD933,ESITI_QUESTIONARI!AF933:AH933,ESITI_QUESTIONARI!AJ933:AL933,ESITI_QUESTIONARI!AN933,ESITI_QUESTIONARI!AQ933)),"NON RISPONDE",AVERAGE(ESITI_QUESTIONARI!N933:T933,ESITI_QUESTIONARI!V933:X933,ESITI_QUESTIONARI!Z933:AD933,ESITI_QUESTIONARI!AF933:AH933,ESITI_QUESTIONARI!AJ933:AL933,ESITI_QUESTIONARI!AN933,ESITI_QUESTIONARI!AQ933)))</f>
        <v/>
      </c>
    </row>
    <row r="934" spans="1:8" x14ac:dyDescent="0.3">
      <c r="A934" t="str">
        <f>IF(ESITI_QUESTIONARI!A934="","",TRIM(ESITI_QUESTIONARI!A934))</f>
        <v/>
      </c>
      <c r="B934" t="str">
        <f t="shared" si="15"/>
        <v/>
      </c>
      <c r="C934" t="str">
        <f>IF(ESITI_QUESTIONARI!C934="","",TRIM(ESITI_QUESTIONARI!C934))</f>
        <v/>
      </c>
      <c r="D934" t="str">
        <f>IFERROR(UPPER(TRIM(ESITI_QUESTIONARI!U934)),"")</f>
        <v/>
      </c>
      <c r="E934" t="str">
        <f>IFERROR(UPPER(TRIM(ESITI_QUESTIONARI!Y934)),"")</f>
        <v/>
      </c>
      <c r="F934" t="str">
        <f>IFERROR(UPPER(TRIM(ESITI_QUESTIONARI!AE934)),"")</f>
        <v/>
      </c>
      <c r="G934" t="str">
        <f>IFERROR(UPPER(TRIM(ESITI_QUESTIONARI!AI934)),"")</f>
        <v/>
      </c>
      <c r="H934" s="8" t="str">
        <f>IF(C934="","",IF(ISERROR(AVERAGE(ESITI_QUESTIONARI!N934:T934,ESITI_QUESTIONARI!V934:X934,ESITI_QUESTIONARI!Z934:AD934,ESITI_QUESTIONARI!AF934:AH934,ESITI_QUESTIONARI!AJ934:AL934,ESITI_QUESTIONARI!AN934,ESITI_QUESTIONARI!AQ934)),"NON RISPONDE",AVERAGE(ESITI_QUESTIONARI!N934:T934,ESITI_QUESTIONARI!V934:X934,ESITI_QUESTIONARI!Z934:AD934,ESITI_QUESTIONARI!AF934:AH934,ESITI_QUESTIONARI!AJ934:AL934,ESITI_QUESTIONARI!AN934,ESITI_QUESTIONARI!AQ934)))</f>
        <v/>
      </c>
    </row>
    <row r="935" spans="1:8" x14ac:dyDescent="0.3">
      <c r="A935" t="str">
        <f>IF(ESITI_QUESTIONARI!A935="","",TRIM(ESITI_QUESTIONARI!A935))</f>
        <v/>
      </c>
      <c r="B935" t="str">
        <f t="shared" si="15"/>
        <v/>
      </c>
      <c r="C935" t="str">
        <f>IF(ESITI_QUESTIONARI!C935="","",TRIM(ESITI_QUESTIONARI!C935))</f>
        <v/>
      </c>
      <c r="D935" t="str">
        <f>IFERROR(UPPER(TRIM(ESITI_QUESTIONARI!U935)),"")</f>
        <v/>
      </c>
      <c r="E935" t="str">
        <f>IFERROR(UPPER(TRIM(ESITI_QUESTIONARI!Y935)),"")</f>
        <v/>
      </c>
      <c r="F935" t="str">
        <f>IFERROR(UPPER(TRIM(ESITI_QUESTIONARI!AE935)),"")</f>
        <v/>
      </c>
      <c r="G935" t="str">
        <f>IFERROR(UPPER(TRIM(ESITI_QUESTIONARI!AI935)),"")</f>
        <v/>
      </c>
      <c r="H935" s="8" t="str">
        <f>IF(C935="","",IF(ISERROR(AVERAGE(ESITI_QUESTIONARI!N935:T935,ESITI_QUESTIONARI!V935:X935,ESITI_QUESTIONARI!Z935:AD935,ESITI_QUESTIONARI!AF935:AH935,ESITI_QUESTIONARI!AJ935:AL935,ESITI_QUESTIONARI!AN935,ESITI_QUESTIONARI!AQ935)),"NON RISPONDE",AVERAGE(ESITI_QUESTIONARI!N935:T935,ESITI_QUESTIONARI!V935:X935,ESITI_QUESTIONARI!Z935:AD935,ESITI_QUESTIONARI!AF935:AH935,ESITI_QUESTIONARI!AJ935:AL935,ESITI_QUESTIONARI!AN935,ESITI_QUESTIONARI!AQ935)))</f>
        <v/>
      </c>
    </row>
    <row r="936" spans="1:8" x14ac:dyDescent="0.3">
      <c r="A936" t="str">
        <f>IF(ESITI_QUESTIONARI!A936="","",TRIM(ESITI_QUESTIONARI!A936))</f>
        <v/>
      </c>
      <c r="B936" t="str">
        <f t="shared" si="15"/>
        <v/>
      </c>
      <c r="C936" t="str">
        <f>IF(ESITI_QUESTIONARI!C936="","",TRIM(ESITI_QUESTIONARI!C936))</f>
        <v/>
      </c>
      <c r="D936" t="str">
        <f>IFERROR(UPPER(TRIM(ESITI_QUESTIONARI!U936)),"")</f>
        <v/>
      </c>
      <c r="E936" t="str">
        <f>IFERROR(UPPER(TRIM(ESITI_QUESTIONARI!Y936)),"")</f>
        <v/>
      </c>
      <c r="F936" t="str">
        <f>IFERROR(UPPER(TRIM(ESITI_QUESTIONARI!AE936)),"")</f>
        <v/>
      </c>
      <c r="G936" t="str">
        <f>IFERROR(UPPER(TRIM(ESITI_QUESTIONARI!AI936)),"")</f>
        <v/>
      </c>
      <c r="H936" s="8" t="str">
        <f>IF(C936="","",IF(ISERROR(AVERAGE(ESITI_QUESTIONARI!N936:T936,ESITI_QUESTIONARI!V936:X936,ESITI_QUESTIONARI!Z936:AD936,ESITI_QUESTIONARI!AF936:AH936,ESITI_QUESTIONARI!AJ936:AL936,ESITI_QUESTIONARI!AN936,ESITI_QUESTIONARI!AQ936)),"NON RISPONDE",AVERAGE(ESITI_QUESTIONARI!N936:T936,ESITI_QUESTIONARI!V936:X936,ESITI_QUESTIONARI!Z936:AD936,ESITI_QUESTIONARI!AF936:AH936,ESITI_QUESTIONARI!AJ936:AL936,ESITI_QUESTIONARI!AN936,ESITI_QUESTIONARI!AQ936)))</f>
        <v/>
      </c>
    </row>
    <row r="937" spans="1:8" x14ac:dyDescent="0.3">
      <c r="A937" t="str">
        <f>IF(ESITI_QUESTIONARI!A937="","",TRIM(ESITI_QUESTIONARI!A937))</f>
        <v/>
      </c>
      <c r="B937" t="str">
        <f t="shared" si="15"/>
        <v/>
      </c>
      <c r="C937" t="str">
        <f>IF(ESITI_QUESTIONARI!C937="","",TRIM(ESITI_QUESTIONARI!C937))</f>
        <v/>
      </c>
      <c r="D937" t="str">
        <f>IFERROR(UPPER(TRIM(ESITI_QUESTIONARI!U937)),"")</f>
        <v/>
      </c>
      <c r="E937" t="str">
        <f>IFERROR(UPPER(TRIM(ESITI_QUESTIONARI!Y937)),"")</f>
        <v/>
      </c>
      <c r="F937" t="str">
        <f>IFERROR(UPPER(TRIM(ESITI_QUESTIONARI!AE937)),"")</f>
        <v/>
      </c>
      <c r="G937" t="str">
        <f>IFERROR(UPPER(TRIM(ESITI_QUESTIONARI!AI937)),"")</f>
        <v/>
      </c>
      <c r="H937" s="8" t="str">
        <f>IF(C937="","",IF(ISERROR(AVERAGE(ESITI_QUESTIONARI!N937:T937,ESITI_QUESTIONARI!V937:X937,ESITI_QUESTIONARI!Z937:AD937,ESITI_QUESTIONARI!AF937:AH937,ESITI_QUESTIONARI!AJ937:AL937,ESITI_QUESTIONARI!AN937,ESITI_QUESTIONARI!AQ937)),"NON RISPONDE",AVERAGE(ESITI_QUESTIONARI!N937:T937,ESITI_QUESTIONARI!V937:X937,ESITI_QUESTIONARI!Z937:AD937,ESITI_QUESTIONARI!AF937:AH937,ESITI_QUESTIONARI!AJ937:AL937,ESITI_QUESTIONARI!AN937,ESITI_QUESTIONARI!AQ937)))</f>
        <v/>
      </c>
    </row>
    <row r="938" spans="1:8" x14ac:dyDescent="0.3">
      <c r="A938" t="str">
        <f>IF(ESITI_QUESTIONARI!A938="","",TRIM(ESITI_QUESTIONARI!A938))</f>
        <v/>
      </c>
      <c r="B938" t="str">
        <f t="shared" si="15"/>
        <v/>
      </c>
      <c r="C938" t="str">
        <f>IF(ESITI_QUESTIONARI!C938="","",TRIM(ESITI_QUESTIONARI!C938))</f>
        <v/>
      </c>
      <c r="D938" t="str">
        <f>IFERROR(UPPER(TRIM(ESITI_QUESTIONARI!U938)),"")</f>
        <v/>
      </c>
      <c r="E938" t="str">
        <f>IFERROR(UPPER(TRIM(ESITI_QUESTIONARI!Y938)),"")</f>
        <v/>
      </c>
      <c r="F938" t="str">
        <f>IFERROR(UPPER(TRIM(ESITI_QUESTIONARI!AE938)),"")</f>
        <v/>
      </c>
      <c r="G938" t="str">
        <f>IFERROR(UPPER(TRIM(ESITI_QUESTIONARI!AI938)),"")</f>
        <v/>
      </c>
      <c r="H938" s="8" t="str">
        <f>IF(C938="","",IF(ISERROR(AVERAGE(ESITI_QUESTIONARI!N938:T938,ESITI_QUESTIONARI!V938:X938,ESITI_QUESTIONARI!Z938:AD938,ESITI_QUESTIONARI!AF938:AH938,ESITI_QUESTIONARI!AJ938:AL938,ESITI_QUESTIONARI!AN938,ESITI_QUESTIONARI!AQ938)),"NON RISPONDE",AVERAGE(ESITI_QUESTIONARI!N938:T938,ESITI_QUESTIONARI!V938:X938,ESITI_QUESTIONARI!Z938:AD938,ESITI_QUESTIONARI!AF938:AH938,ESITI_QUESTIONARI!AJ938:AL938,ESITI_QUESTIONARI!AN938,ESITI_QUESTIONARI!AQ938)))</f>
        <v/>
      </c>
    </row>
    <row r="939" spans="1:8" x14ac:dyDescent="0.3">
      <c r="A939" t="str">
        <f>IF(ESITI_QUESTIONARI!A939="","",TRIM(ESITI_QUESTIONARI!A939))</f>
        <v/>
      </c>
      <c r="B939" t="str">
        <f t="shared" si="15"/>
        <v/>
      </c>
      <c r="C939" t="str">
        <f>IF(ESITI_QUESTIONARI!C939="","",TRIM(ESITI_QUESTIONARI!C939))</f>
        <v/>
      </c>
      <c r="D939" t="str">
        <f>IFERROR(UPPER(TRIM(ESITI_QUESTIONARI!U939)),"")</f>
        <v/>
      </c>
      <c r="E939" t="str">
        <f>IFERROR(UPPER(TRIM(ESITI_QUESTIONARI!Y939)),"")</f>
        <v/>
      </c>
      <c r="F939" t="str">
        <f>IFERROR(UPPER(TRIM(ESITI_QUESTIONARI!AE939)),"")</f>
        <v/>
      </c>
      <c r="G939" t="str">
        <f>IFERROR(UPPER(TRIM(ESITI_QUESTIONARI!AI939)),"")</f>
        <v/>
      </c>
      <c r="H939" s="8" t="str">
        <f>IF(C939="","",IF(ISERROR(AVERAGE(ESITI_QUESTIONARI!N939:T939,ESITI_QUESTIONARI!V939:X939,ESITI_QUESTIONARI!Z939:AD939,ESITI_QUESTIONARI!AF939:AH939,ESITI_QUESTIONARI!AJ939:AL939,ESITI_QUESTIONARI!AN939,ESITI_QUESTIONARI!AQ939)),"NON RISPONDE",AVERAGE(ESITI_QUESTIONARI!N939:T939,ESITI_QUESTIONARI!V939:X939,ESITI_QUESTIONARI!Z939:AD939,ESITI_QUESTIONARI!AF939:AH939,ESITI_QUESTIONARI!AJ939:AL939,ESITI_QUESTIONARI!AN939,ESITI_QUESTIONARI!AQ939)))</f>
        <v/>
      </c>
    </row>
    <row r="940" spans="1:8" x14ac:dyDescent="0.3">
      <c r="A940" t="str">
        <f>IF(ESITI_QUESTIONARI!A940="","",TRIM(ESITI_QUESTIONARI!A940))</f>
        <v/>
      </c>
      <c r="B940" t="str">
        <f t="shared" si="15"/>
        <v/>
      </c>
      <c r="C940" t="str">
        <f>IF(ESITI_QUESTIONARI!C940="","",TRIM(ESITI_QUESTIONARI!C940))</f>
        <v/>
      </c>
      <c r="D940" t="str">
        <f>IFERROR(UPPER(TRIM(ESITI_QUESTIONARI!U940)),"")</f>
        <v/>
      </c>
      <c r="E940" t="str">
        <f>IFERROR(UPPER(TRIM(ESITI_QUESTIONARI!Y940)),"")</f>
        <v/>
      </c>
      <c r="F940" t="str">
        <f>IFERROR(UPPER(TRIM(ESITI_QUESTIONARI!AE940)),"")</f>
        <v/>
      </c>
      <c r="G940" t="str">
        <f>IFERROR(UPPER(TRIM(ESITI_QUESTIONARI!AI940)),"")</f>
        <v/>
      </c>
      <c r="H940" s="8" t="str">
        <f>IF(C940="","",IF(ISERROR(AVERAGE(ESITI_QUESTIONARI!N940:T940,ESITI_QUESTIONARI!V940:X940,ESITI_QUESTIONARI!Z940:AD940,ESITI_QUESTIONARI!AF940:AH940,ESITI_QUESTIONARI!AJ940:AL940,ESITI_QUESTIONARI!AN940,ESITI_QUESTIONARI!AQ940)),"NON RISPONDE",AVERAGE(ESITI_QUESTIONARI!N940:T940,ESITI_QUESTIONARI!V940:X940,ESITI_QUESTIONARI!Z940:AD940,ESITI_QUESTIONARI!AF940:AH940,ESITI_QUESTIONARI!AJ940:AL940,ESITI_QUESTIONARI!AN940,ESITI_QUESTIONARI!AQ940)))</f>
        <v/>
      </c>
    </row>
    <row r="941" spans="1:8" x14ac:dyDescent="0.3">
      <c r="A941" t="str">
        <f>IF(ESITI_QUESTIONARI!A941="","",TRIM(ESITI_QUESTIONARI!A941))</f>
        <v/>
      </c>
      <c r="B941" t="str">
        <f t="shared" si="15"/>
        <v/>
      </c>
      <c r="C941" t="str">
        <f>IF(ESITI_QUESTIONARI!C941="","",TRIM(ESITI_QUESTIONARI!C941))</f>
        <v/>
      </c>
      <c r="D941" t="str">
        <f>IFERROR(UPPER(TRIM(ESITI_QUESTIONARI!U941)),"")</f>
        <v/>
      </c>
      <c r="E941" t="str">
        <f>IFERROR(UPPER(TRIM(ESITI_QUESTIONARI!Y941)),"")</f>
        <v/>
      </c>
      <c r="F941" t="str">
        <f>IFERROR(UPPER(TRIM(ESITI_QUESTIONARI!AE941)),"")</f>
        <v/>
      </c>
      <c r="G941" t="str">
        <f>IFERROR(UPPER(TRIM(ESITI_QUESTIONARI!AI941)),"")</f>
        <v/>
      </c>
      <c r="H941" s="8" t="str">
        <f>IF(C941="","",IF(ISERROR(AVERAGE(ESITI_QUESTIONARI!N941:T941,ESITI_QUESTIONARI!V941:X941,ESITI_QUESTIONARI!Z941:AD941,ESITI_QUESTIONARI!AF941:AH941,ESITI_QUESTIONARI!AJ941:AL941,ESITI_QUESTIONARI!AN941,ESITI_QUESTIONARI!AQ941)),"NON RISPONDE",AVERAGE(ESITI_QUESTIONARI!N941:T941,ESITI_QUESTIONARI!V941:X941,ESITI_QUESTIONARI!Z941:AD941,ESITI_QUESTIONARI!AF941:AH941,ESITI_QUESTIONARI!AJ941:AL941,ESITI_QUESTIONARI!AN941,ESITI_QUESTIONARI!AQ941)))</f>
        <v/>
      </c>
    </row>
    <row r="942" spans="1:8" x14ac:dyDescent="0.3">
      <c r="A942" t="str">
        <f>IF(ESITI_QUESTIONARI!A942="","",TRIM(ESITI_QUESTIONARI!A942))</f>
        <v/>
      </c>
      <c r="B942" t="str">
        <f t="shared" si="15"/>
        <v/>
      </c>
      <c r="C942" t="str">
        <f>IF(ESITI_QUESTIONARI!C942="","",TRIM(ESITI_QUESTIONARI!C942))</f>
        <v/>
      </c>
      <c r="D942" t="str">
        <f>IFERROR(UPPER(TRIM(ESITI_QUESTIONARI!U942)),"")</f>
        <v/>
      </c>
      <c r="E942" t="str">
        <f>IFERROR(UPPER(TRIM(ESITI_QUESTIONARI!Y942)),"")</f>
        <v/>
      </c>
      <c r="F942" t="str">
        <f>IFERROR(UPPER(TRIM(ESITI_QUESTIONARI!AE942)),"")</f>
        <v/>
      </c>
      <c r="G942" t="str">
        <f>IFERROR(UPPER(TRIM(ESITI_QUESTIONARI!AI942)),"")</f>
        <v/>
      </c>
      <c r="H942" s="8" t="str">
        <f>IF(C942="","",IF(ISERROR(AVERAGE(ESITI_QUESTIONARI!N942:T942,ESITI_QUESTIONARI!V942:X942,ESITI_QUESTIONARI!Z942:AD942,ESITI_QUESTIONARI!AF942:AH942,ESITI_QUESTIONARI!AJ942:AL942,ESITI_QUESTIONARI!AN942,ESITI_QUESTIONARI!AQ942)),"NON RISPONDE",AVERAGE(ESITI_QUESTIONARI!N942:T942,ESITI_QUESTIONARI!V942:X942,ESITI_QUESTIONARI!Z942:AD942,ESITI_QUESTIONARI!AF942:AH942,ESITI_QUESTIONARI!AJ942:AL942,ESITI_QUESTIONARI!AN942,ESITI_QUESTIONARI!AQ942)))</f>
        <v/>
      </c>
    </row>
    <row r="943" spans="1:8" x14ac:dyDescent="0.3">
      <c r="A943" t="str">
        <f>IF(ESITI_QUESTIONARI!A943="","",TRIM(ESITI_QUESTIONARI!A943))</f>
        <v/>
      </c>
      <c r="B943" t="str">
        <f t="shared" si="15"/>
        <v/>
      </c>
      <c r="C943" t="str">
        <f>IF(ESITI_QUESTIONARI!C943="","",TRIM(ESITI_QUESTIONARI!C943))</f>
        <v/>
      </c>
      <c r="D943" t="str">
        <f>IFERROR(UPPER(TRIM(ESITI_QUESTIONARI!U943)),"")</f>
        <v/>
      </c>
      <c r="E943" t="str">
        <f>IFERROR(UPPER(TRIM(ESITI_QUESTIONARI!Y943)),"")</f>
        <v/>
      </c>
      <c r="F943" t="str">
        <f>IFERROR(UPPER(TRIM(ESITI_QUESTIONARI!AE943)),"")</f>
        <v/>
      </c>
      <c r="G943" t="str">
        <f>IFERROR(UPPER(TRIM(ESITI_QUESTIONARI!AI943)),"")</f>
        <v/>
      </c>
      <c r="H943" s="8" t="str">
        <f>IF(C943="","",IF(ISERROR(AVERAGE(ESITI_QUESTIONARI!N943:T943,ESITI_QUESTIONARI!V943:X943,ESITI_QUESTIONARI!Z943:AD943,ESITI_QUESTIONARI!AF943:AH943,ESITI_QUESTIONARI!AJ943:AL943,ESITI_QUESTIONARI!AN943,ESITI_QUESTIONARI!AQ943)),"NON RISPONDE",AVERAGE(ESITI_QUESTIONARI!N943:T943,ESITI_QUESTIONARI!V943:X943,ESITI_QUESTIONARI!Z943:AD943,ESITI_QUESTIONARI!AF943:AH943,ESITI_QUESTIONARI!AJ943:AL943,ESITI_QUESTIONARI!AN943,ESITI_QUESTIONARI!AQ943)))</f>
        <v/>
      </c>
    </row>
    <row r="944" spans="1:8" x14ac:dyDescent="0.3">
      <c r="A944" t="str">
        <f>IF(ESITI_QUESTIONARI!A944="","",TRIM(ESITI_QUESTIONARI!A944))</f>
        <v/>
      </c>
      <c r="B944" t="str">
        <f t="shared" si="15"/>
        <v/>
      </c>
      <c r="C944" t="str">
        <f>IF(ESITI_QUESTIONARI!C944="","",TRIM(ESITI_QUESTIONARI!C944))</f>
        <v/>
      </c>
      <c r="D944" t="str">
        <f>IFERROR(UPPER(TRIM(ESITI_QUESTIONARI!U944)),"")</f>
        <v/>
      </c>
      <c r="E944" t="str">
        <f>IFERROR(UPPER(TRIM(ESITI_QUESTIONARI!Y944)),"")</f>
        <v/>
      </c>
      <c r="F944" t="str">
        <f>IFERROR(UPPER(TRIM(ESITI_QUESTIONARI!AE944)),"")</f>
        <v/>
      </c>
      <c r="G944" t="str">
        <f>IFERROR(UPPER(TRIM(ESITI_QUESTIONARI!AI944)),"")</f>
        <v/>
      </c>
      <c r="H944" s="8" t="str">
        <f>IF(C944="","",IF(ISERROR(AVERAGE(ESITI_QUESTIONARI!N944:T944,ESITI_QUESTIONARI!V944:X944,ESITI_QUESTIONARI!Z944:AD944,ESITI_QUESTIONARI!AF944:AH944,ESITI_QUESTIONARI!AJ944:AL944,ESITI_QUESTIONARI!AN944,ESITI_QUESTIONARI!AQ944)),"NON RISPONDE",AVERAGE(ESITI_QUESTIONARI!N944:T944,ESITI_QUESTIONARI!V944:X944,ESITI_QUESTIONARI!Z944:AD944,ESITI_QUESTIONARI!AF944:AH944,ESITI_QUESTIONARI!AJ944:AL944,ESITI_QUESTIONARI!AN944,ESITI_QUESTIONARI!AQ944)))</f>
        <v/>
      </c>
    </row>
    <row r="945" spans="1:8" x14ac:dyDescent="0.3">
      <c r="A945" t="str">
        <f>IF(ESITI_QUESTIONARI!A945="","",TRIM(ESITI_QUESTIONARI!A945))</f>
        <v/>
      </c>
      <c r="B945" t="str">
        <f t="shared" si="15"/>
        <v/>
      </c>
      <c r="C945" t="str">
        <f>IF(ESITI_QUESTIONARI!C945="","",TRIM(ESITI_QUESTIONARI!C945))</f>
        <v/>
      </c>
      <c r="D945" t="str">
        <f>IFERROR(UPPER(TRIM(ESITI_QUESTIONARI!U945)),"")</f>
        <v/>
      </c>
      <c r="E945" t="str">
        <f>IFERROR(UPPER(TRIM(ESITI_QUESTIONARI!Y945)),"")</f>
        <v/>
      </c>
      <c r="F945" t="str">
        <f>IFERROR(UPPER(TRIM(ESITI_QUESTIONARI!AE945)),"")</f>
        <v/>
      </c>
      <c r="G945" t="str">
        <f>IFERROR(UPPER(TRIM(ESITI_QUESTIONARI!AI945)),"")</f>
        <v/>
      </c>
      <c r="H945" s="8" t="str">
        <f>IF(C945="","",IF(ISERROR(AVERAGE(ESITI_QUESTIONARI!N945:T945,ESITI_QUESTIONARI!V945:X945,ESITI_QUESTIONARI!Z945:AD945,ESITI_QUESTIONARI!AF945:AH945,ESITI_QUESTIONARI!AJ945:AL945,ESITI_QUESTIONARI!AN945,ESITI_QUESTIONARI!AQ945)),"NON RISPONDE",AVERAGE(ESITI_QUESTIONARI!N945:T945,ESITI_QUESTIONARI!V945:X945,ESITI_QUESTIONARI!Z945:AD945,ESITI_QUESTIONARI!AF945:AH945,ESITI_QUESTIONARI!AJ945:AL945,ESITI_QUESTIONARI!AN945,ESITI_QUESTIONARI!AQ945)))</f>
        <v/>
      </c>
    </row>
    <row r="946" spans="1:8" x14ac:dyDescent="0.3">
      <c r="A946" t="str">
        <f>IF(ESITI_QUESTIONARI!A946="","",TRIM(ESITI_QUESTIONARI!A946))</f>
        <v/>
      </c>
      <c r="B946" t="str">
        <f t="shared" si="15"/>
        <v/>
      </c>
      <c r="C946" t="str">
        <f>IF(ESITI_QUESTIONARI!C946="","",TRIM(ESITI_QUESTIONARI!C946))</f>
        <v/>
      </c>
      <c r="D946" t="str">
        <f>IFERROR(UPPER(TRIM(ESITI_QUESTIONARI!U946)),"")</f>
        <v/>
      </c>
      <c r="E946" t="str">
        <f>IFERROR(UPPER(TRIM(ESITI_QUESTIONARI!Y946)),"")</f>
        <v/>
      </c>
      <c r="F946" t="str">
        <f>IFERROR(UPPER(TRIM(ESITI_QUESTIONARI!AE946)),"")</f>
        <v/>
      </c>
      <c r="G946" t="str">
        <f>IFERROR(UPPER(TRIM(ESITI_QUESTIONARI!AI946)),"")</f>
        <v/>
      </c>
      <c r="H946" s="8" t="str">
        <f>IF(C946="","",IF(ISERROR(AVERAGE(ESITI_QUESTIONARI!N946:T946,ESITI_QUESTIONARI!V946:X946,ESITI_QUESTIONARI!Z946:AD946,ESITI_QUESTIONARI!AF946:AH946,ESITI_QUESTIONARI!AJ946:AL946,ESITI_QUESTIONARI!AN946,ESITI_QUESTIONARI!AQ946)),"NON RISPONDE",AVERAGE(ESITI_QUESTIONARI!N946:T946,ESITI_QUESTIONARI!V946:X946,ESITI_QUESTIONARI!Z946:AD946,ESITI_QUESTIONARI!AF946:AH946,ESITI_QUESTIONARI!AJ946:AL946,ESITI_QUESTIONARI!AN946,ESITI_QUESTIONARI!AQ946)))</f>
        <v/>
      </c>
    </row>
    <row r="947" spans="1:8" x14ac:dyDescent="0.3">
      <c r="A947" t="str">
        <f>IF(ESITI_QUESTIONARI!A947="","",TRIM(ESITI_QUESTIONARI!A947))</f>
        <v/>
      </c>
      <c r="B947" t="str">
        <f t="shared" si="15"/>
        <v/>
      </c>
      <c r="C947" t="str">
        <f>IF(ESITI_QUESTIONARI!C947="","",TRIM(ESITI_QUESTIONARI!C947))</f>
        <v/>
      </c>
      <c r="D947" t="str">
        <f>IFERROR(UPPER(TRIM(ESITI_QUESTIONARI!U947)),"")</f>
        <v/>
      </c>
      <c r="E947" t="str">
        <f>IFERROR(UPPER(TRIM(ESITI_QUESTIONARI!Y947)),"")</f>
        <v/>
      </c>
      <c r="F947" t="str">
        <f>IFERROR(UPPER(TRIM(ESITI_QUESTIONARI!AE947)),"")</f>
        <v/>
      </c>
      <c r="G947" t="str">
        <f>IFERROR(UPPER(TRIM(ESITI_QUESTIONARI!AI947)),"")</f>
        <v/>
      </c>
      <c r="H947" s="8" t="str">
        <f>IF(C947="","",IF(ISERROR(AVERAGE(ESITI_QUESTIONARI!N947:T947,ESITI_QUESTIONARI!V947:X947,ESITI_QUESTIONARI!Z947:AD947,ESITI_QUESTIONARI!AF947:AH947,ESITI_QUESTIONARI!AJ947:AL947,ESITI_QUESTIONARI!AN947,ESITI_QUESTIONARI!AQ947)),"NON RISPONDE",AVERAGE(ESITI_QUESTIONARI!N947:T947,ESITI_QUESTIONARI!V947:X947,ESITI_QUESTIONARI!Z947:AD947,ESITI_QUESTIONARI!AF947:AH947,ESITI_QUESTIONARI!AJ947:AL947,ESITI_QUESTIONARI!AN947,ESITI_QUESTIONARI!AQ947)))</f>
        <v/>
      </c>
    </row>
    <row r="948" spans="1:8" x14ac:dyDescent="0.3">
      <c r="A948" t="str">
        <f>IF(ESITI_QUESTIONARI!A948="","",TRIM(ESITI_QUESTIONARI!A948))</f>
        <v/>
      </c>
      <c r="B948" t="str">
        <f t="shared" si="15"/>
        <v/>
      </c>
      <c r="C948" t="str">
        <f>IF(ESITI_QUESTIONARI!C948="","",TRIM(ESITI_QUESTIONARI!C948))</f>
        <v/>
      </c>
      <c r="D948" t="str">
        <f>IFERROR(UPPER(TRIM(ESITI_QUESTIONARI!U948)),"")</f>
        <v/>
      </c>
      <c r="E948" t="str">
        <f>IFERROR(UPPER(TRIM(ESITI_QUESTIONARI!Y948)),"")</f>
        <v/>
      </c>
      <c r="F948" t="str">
        <f>IFERROR(UPPER(TRIM(ESITI_QUESTIONARI!AE948)),"")</f>
        <v/>
      </c>
      <c r="G948" t="str">
        <f>IFERROR(UPPER(TRIM(ESITI_QUESTIONARI!AI948)),"")</f>
        <v/>
      </c>
      <c r="H948" s="8" t="str">
        <f>IF(C948="","",IF(ISERROR(AVERAGE(ESITI_QUESTIONARI!N948:T948,ESITI_QUESTIONARI!V948:X948,ESITI_QUESTIONARI!Z948:AD948,ESITI_QUESTIONARI!AF948:AH948,ESITI_QUESTIONARI!AJ948:AL948,ESITI_QUESTIONARI!AN948,ESITI_QUESTIONARI!AQ948)),"NON RISPONDE",AVERAGE(ESITI_QUESTIONARI!N948:T948,ESITI_QUESTIONARI!V948:X948,ESITI_QUESTIONARI!Z948:AD948,ESITI_QUESTIONARI!AF948:AH948,ESITI_QUESTIONARI!AJ948:AL948,ESITI_QUESTIONARI!AN948,ESITI_QUESTIONARI!AQ948)))</f>
        <v/>
      </c>
    </row>
    <row r="949" spans="1:8" x14ac:dyDescent="0.3">
      <c r="A949" t="str">
        <f>IF(ESITI_QUESTIONARI!A949="","",TRIM(ESITI_QUESTIONARI!A949))</f>
        <v/>
      </c>
      <c r="B949" t="str">
        <f t="shared" si="15"/>
        <v/>
      </c>
      <c r="C949" t="str">
        <f>IF(ESITI_QUESTIONARI!C949="","",TRIM(ESITI_QUESTIONARI!C949))</f>
        <v/>
      </c>
      <c r="D949" t="str">
        <f>IFERROR(UPPER(TRIM(ESITI_QUESTIONARI!U949)),"")</f>
        <v/>
      </c>
      <c r="E949" t="str">
        <f>IFERROR(UPPER(TRIM(ESITI_QUESTIONARI!Y949)),"")</f>
        <v/>
      </c>
      <c r="F949" t="str">
        <f>IFERROR(UPPER(TRIM(ESITI_QUESTIONARI!AE949)),"")</f>
        <v/>
      </c>
      <c r="G949" t="str">
        <f>IFERROR(UPPER(TRIM(ESITI_QUESTIONARI!AI949)),"")</f>
        <v/>
      </c>
      <c r="H949" s="8" t="str">
        <f>IF(C949="","",IF(ISERROR(AVERAGE(ESITI_QUESTIONARI!N949:T949,ESITI_QUESTIONARI!V949:X949,ESITI_QUESTIONARI!Z949:AD949,ESITI_QUESTIONARI!AF949:AH949,ESITI_QUESTIONARI!AJ949:AL949,ESITI_QUESTIONARI!AN949,ESITI_QUESTIONARI!AQ949)),"NON RISPONDE",AVERAGE(ESITI_QUESTIONARI!N949:T949,ESITI_QUESTIONARI!V949:X949,ESITI_QUESTIONARI!Z949:AD949,ESITI_QUESTIONARI!AF949:AH949,ESITI_QUESTIONARI!AJ949:AL949,ESITI_QUESTIONARI!AN949,ESITI_QUESTIONARI!AQ949)))</f>
        <v/>
      </c>
    </row>
    <row r="950" spans="1:8" x14ac:dyDescent="0.3">
      <c r="A950" t="str">
        <f>IF(ESITI_QUESTIONARI!A950="","",TRIM(ESITI_QUESTIONARI!A950))</f>
        <v/>
      </c>
      <c r="B950" t="str">
        <f t="shared" si="15"/>
        <v/>
      </c>
      <c r="C950" t="str">
        <f>IF(ESITI_QUESTIONARI!C950="","",TRIM(ESITI_QUESTIONARI!C950))</f>
        <v/>
      </c>
      <c r="D950" t="str">
        <f>IFERROR(UPPER(TRIM(ESITI_QUESTIONARI!U950)),"")</f>
        <v/>
      </c>
      <c r="E950" t="str">
        <f>IFERROR(UPPER(TRIM(ESITI_QUESTIONARI!Y950)),"")</f>
        <v/>
      </c>
      <c r="F950" t="str">
        <f>IFERROR(UPPER(TRIM(ESITI_QUESTIONARI!AE950)),"")</f>
        <v/>
      </c>
      <c r="G950" t="str">
        <f>IFERROR(UPPER(TRIM(ESITI_QUESTIONARI!AI950)),"")</f>
        <v/>
      </c>
      <c r="H950" s="8" t="str">
        <f>IF(C950="","",IF(ISERROR(AVERAGE(ESITI_QUESTIONARI!N950:T950,ESITI_QUESTIONARI!V950:X950,ESITI_QUESTIONARI!Z950:AD950,ESITI_QUESTIONARI!AF950:AH950,ESITI_QUESTIONARI!AJ950:AL950,ESITI_QUESTIONARI!AN950,ESITI_QUESTIONARI!AQ950)),"NON RISPONDE",AVERAGE(ESITI_QUESTIONARI!N950:T950,ESITI_QUESTIONARI!V950:X950,ESITI_QUESTIONARI!Z950:AD950,ESITI_QUESTIONARI!AF950:AH950,ESITI_QUESTIONARI!AJ950:AL950,ESITI_QUESTIONARI!AN950,ESITI_QUESTIONARI!AQ950)))</f>
        <v/>
      </c>
    </row>
    <row r="951" spans="1:8" x14ac:dyDescent="0.3">
      <c r="A951" t="str">
        <f>IF(ESITI_QUESTIONARI!A951="","",TRIM(ESITI_QUESTIONARI!A951))</f>
        <v/>
      </c>
      <c r="B951" t="str">
        <f t="shared" si="15"/>
        <v/>
      </c>
      <c r="C951" t="str">
        <f>IF(ESITI_QUESTIONARI!C951="","",TRIM(ESITI_QUESTIONARI!C951))</f>
        <v/>
      </c>
      <c r="D951" t="str">
        <f>IFERROR(UPPER(TRIM(ESITI_QUESTIONARI!U951)),"")</f>
        <v/>
      </c>
      <c r="E951" t="str">
        <f>IFERROR(UPPER(TRIM(ESITI_QUESTIONARI!Y951)),"")</f>
        <v/>
      </c>
      <c r="F951" t="str">
        <f>IFERROR(UPPER(TRIM(ESITI_QUESTIONARI!AE951)),"")</f>
        <v/>
      </c>
      <c r="G951" t="str">
        <f>IFERROR(UPPER(TRIM(ESITI_QUESTIONARI!AI951)),"")</f>
        <v/>
      </c>
      <c r="H951" s="8" t="str">
        <f>IF(C951="","",IF(ISERROR(AVERAGE(ESITI_QUESTIONARI!N951:T951,ESITI_QUESTIONARI!V951:X951,ESITI_QUESTIONARI!Z951:AD951,ESITI_QUESTIONARI!AF951:AH951,ESITI_QUESTIONARI!AJ951:AL951,ESITI_QUESTIONARI!AN951,ESITI_QUESTIONARI!AQ951)),"NON RISPONDE",AVERAGE(ESITI_QUESTIONARI!N951:T951,ESITI_QUESTIONARI!V951:X951,ESITI_QUESTIONARI!Z951:AD951,ESITI_QUESTIONARI!AF951:AH951,ESITI_QUESTIONARI!AJ951:AL951,ESITI_QUESTIONARI!AN951,ESITI_QUESTIONARI!AQ951)))</f>
        <v/>
      </c>
    </row>
    <row r="952" spans="1:8" x14ac:dyDescent="0.3">
      <c r="A952" t="str">
        <f>IF(ESITI_QUESTIONARI!A952="","",TRIM(ESITI_QUESTIONARI!A952))</f>
        <v/>
      </c>
      <c r="B952" t="str">
        <f t="shared" si="15"/>
        <v/>
      </c>
      <c r="C952" t="str">
        <f>IF(ESITI_QUESTIONARI!C952="","",TRIM(ESITI_QUESTIONARI!C952))</f>
        <v/>
      </c>
      <c r="D952" t="str">
        <f>IFERROR(UPPER(TRIM(ESITI_QUESTIONARI!U952)),"")</f>
        <v/>
      </c>
      <c r="E952" t="str">
        <f>IFERROR(UPPER(TRIM(ESITI_QUESTIONARI!Y952)),"")</f>
        <v/>
      </c>
      <c r="F952" t="str">
        <f>IFERROR(UPPER(TRIM(ESITI_QUESTIONARI!AE952)),"")</f>
        <v/>
      </c>
      <c r="G952" t="str">
        <f>IFERROR(UPPER(TRIM(ESITI_QUESTIONARI!AI952)),"")</f>
        <v/>
      </c>
      <c r="H952" s="8" t="str">
        <f>IF(C952="","",IF(ISERROR(AVERAGE(ESITI_QUESTIONARI!N952:T952,ESITI_QUESTIONARI!V952:X952,ESITI_QUESTIONARI!Z952:AD952,ESITI_QUESTIONARI!AF952:AH952,ESITI_QUESTIONARI!AJ952:AL952,ESITI_QUESTIONARI!AN952,ESITI_QUESTIONARI!AQ952)),"NON RISPONDE",AVERAGE(ESITI_QUESTIONARI!N952:T952,ESITI_QUESTIONARI!V952:X952,ESITI_QUESTIONARI!Z952:AD952,ESITI_QUESTIONARI!AF952:AH952,ESITI_QUESTIONARI!AJ952:AL952,ESITI_QUESTIONARI!AN952,ESITI_QUESTIONARI!AQ952)))</f>
        <v/>
      </c>
    </row>
    <row r="953" spans="1:8" x14ac:dyDescent="0.3">
      <c r="A953" t="str">
        <f>IF(ESITI_QUESTIONARI!A953="","",TRIM(ESITI_QUESTIONARI!A953))</f>
        <v/>
      </c>
      <c r="B953" t="str">
        <f t="shared" si="15"/>
        <v/>
      </c>
      <c r="C953" t="str">
        <f>IF(ESITI_QUESTIONARI!C953="","",TRIM(ESITI_QUESTIONARI!C953))</f>
        <v/>
      </c>
      <c r="D953" t="str">
        <f>IFERROR(UPPER(TRIM(ESITI_QUESTIONARI!U953)),"")</f>
        <v/>
      </c>
      <c r="E953" t="str">
        <f>IFERROR(UPPER(TRIM(ESITI_QUESTIONARI!Y953)),"")</f>
        <v/>
      </c>
      <c r="F953" t="str">
        <f>IFERROR(UPPER(TRIM(ESITI_QUESTIONARI!AE953)),"")</f>
        <v/>
      </c>
      <c r="G953" t="str">
        <f>IFERROR(UPPER(TRIM(ESITI_QUESTIONARI!AI953)),"")</f>
        <v/>
      </c>
      <c r="H953" s="8" t="str">
        <f>IF(C953="","",IF(ISERROR(AVERAGE(ESITI_QUESTIONARI!N953:T953,ESITI_QUESTIONARI!V953:X953,ESITI_QUESTIONARI!Z953:AD953,ESITI_QUESTIONARI!AF953:AH953,ESITI_QUESTIONARI!AJ953:AL953,ESITI_QUESTIONARI!AN953,ESITI_QUESTIONARI!AQ953)),"NON RISPONDE",AVERAGE(ESITI_QUESTIONARI!N953:T953,ESITI_QUESTIONARI!V953:X953,ESITI_QUESTIONARI!Z953:AD953,ESITI_QUESTIONARI!AF953:AH953,ESITI_QUESTIONARI!AJ953:AL953,ESITI_QUESTIONARI!AN953,ESITI_QUESTIONARI!AQ953)))</f>
        <v/>
      </c>
    </row>
    <row r="954" spans="1:8" x14ac:dyDescent="0.3">
      <c r="A954" t="str">
        <f>IF(ESITI_QUESTIONARI!A954="","",TRIM(ESITI_QUESTIONARI!A954))</f>
        <v/>
      </c>
      <c r="B954" t="str">
        <f t="shared" si="15"/>
        <v/>
      </c>
      <c r="C954" t="str">
        <f>IF(ESITI_QUESTIONARI!C954="","",TRIM(ESITI_QUESTIONARI!C954))</f>
        <v/>
      </c>
      <c r="D954" t="str">
        <f>IFERROR(UPPER(TRIM(ESITI_QUESTIONARI!U954)),"")</f>
        <v/>
      </c>
      <c r="E954" t="str">
        <f>IFERROR(UPPER(TRIM(ESITI_QUESTIONARI!Y954)),"")</f>
        <v/>
      </c>
      <c r="F954" t="str">
        <f>IFERROR(UPPER(TRIM(ESITI_QUESTIONARI!AE954)),"")</f>
        <v/>
      </c>
      <c r="G954" t="str">
        <f>IFERROR(UPPER(TRIM(ESITI_QUESTIONARI!AI954)),"")</f>
        <v/>
      </c>
      <c r="H954" s="8" t="str">
        <f>IF(C954="","",IF(ISERROR(AVERAGE(ESITI_QUESTIONARI!N954:T954,ESITI_QUESTIONARI!V954:X954,ESITI_QUESTIONARI!Z954:AD954,ESITI_QUESTIONARI!AF954:AH954,ESITI_QUESTIONARI!AJ954:AL954,ESITI_QUESTIONARI!AN954,ESITI_QUESTIONARI!AQ954)),"NON RISPONDE",AVERAGE(ESITI_QUESTIONARI!N954:T954,ESITI_QUESTIONARI!V954:X954,ESITI_QUESTIONARI!Z954:AD954,ESITI_QUESTIONARI!AF954:AH954,ESITI_QUESTIONARI!AJ954:AL954,ESITI_QUESTIONARI!AN954,ESITI_QUESTIONARI!AQ954)))</f>
        <v/>
      </c>
    </row>
    <row r="955" spans="1:8" x14ac:dyDescent="0.3">
      <c r="A955" t="str">
        <f>IF(ESITI_QUESTIONARI!A955="","",TRIM(ESITI_QUESTIONARI!A955))</f>
        <v/>
      </c>
      <c r="B955" t="str">
        <f t="shared" si="15"/>
        <v/>
      </c>
      <c r="C955" t="str">
        <f>IF(ESITI_QUESTIONARI!C955="","",TRIM(ESITI_QUESTIONARI!C955))</f>
        <v/>
      </c>
      <c r="D955" t="str">
        <f>IFERROR(UPPER(TRIM(ESITI_QUESTIONARI!U955)),"")</f>
        <v/>
      </c>
      <c r="E955" t="str">
        <f>IFERROR(UPPER(TRIM(ESITI_QUESTIONARI!Y955)),"")</f>
        <v/>
      </c>
      <c r="F955" t="str">
        <f>IFERROR(UPPER(TRIM(ESITI_QUESTIONARI!AE955)),"")</f>
        <v/>
      </c>
      <c r="G955" t="str">
        <f>IFERROR(UPPER(TRIM(ESITI_QUESTIONARI!AI955)),"")</f>
        <v/>
      </c>
      <c r="H955" s="8" t="str">
        <f>IF(C955="","",IF(ISERROR(AVERAGE(ESITI_QUESTIONARI!N955:T955,ESITI_QUESTIONARI!V955:X955,ESITI_QUESTIONARI!Z955:AD955,ESITI_QUESTIONARI!AF955:AH955,ESITI_QUESTIONARI!AJ955:AL955,ESITI_QUESTIONARI!AN955,ESITI_QUESTIONARI!AQ955)),"NON RISPONDE",AVERAGE(ESITI_QUESTIONARI!N955:T955,ESITI_QUESTIONARI!V955:X955,ESITI_QUESTIONARI!Z955:AD955,ESITI_QUESTIONARI!AF955:AH955,ESITI_QUESTIONARI!AJ955:AL955,ESITI_QUESTIONARI!AN955,ESITI_QUESTIONARI!AQ955)))</f>
        <v/>
      </c>
    </row>
    <row r="956" spans="1:8" x14ac:dyDescent="0.3">
      <c r="A956" t="str">
        <f>IF(ESITI_QUESTIONARI!A956="","",TRIM(ESITI_QUESTIONARI!A956))</f>
        <v/>
      </c>
      <c r="B956" t="str">
        <f t="shared" si="15"/>
        <v/>
      </c>
      <c r="C956" t="str">
        <f>IF(ESITI_QUESTIONARI!C956="","",TRIM(ESITI_QUESTIONARI!C956))</f>
        <v/>
      </c>
      <c r="D956" t="str">
        <f>IFERROR(UPPER(TRIM(ESITI_QUESTIONARI!U956)),"")</f>
        <v/>
      </c>
      <c r="E956" t="str">
        <f>IFERROR(UPPER(TRIM(ESITI_QUESTIONARI!Y956)),"")</f>
        <v/>
      </c>
      <c r="F956" t="str">
        <f>IFERROR(UPPER(TRIM(ESITI_QUESTIONARI!AE956)),"")</f>
        <v/>
      </c>
      <c r="G956" t="str">
        <f>IFERROR(UPPER(TRIM(ESITI_QUESTIONARI!AI956)),"")</f>
        <v/>
      </c>
      <c r="H956" s="8" t="str">
        <f>IF(C956="","",IF(ISERROR(AVERAGE(ESITI_QUESTIONARI!N956:T956,ESITI_QUESTIONARI!V956:X956,ESITI_QUESTIONARI!Z956:AD956,ESITI_QUESTIONARI!AF956:AH956,ESITI_QUESTIONARI!AJ956:AL956,ESITI_QUESTIONARI!AN956,ESITI_QUESTIONARI!AQ956)),"NON RISPONDE",AVERAGE(ESITI_QUESTIONARI!N956:T956,ESITI_QUESTIONARI!V956:X956,ESITI_QUESTIONARI!Z956:AD956,ESITI_QUESTIONARI!AF956:AH956,ESITI_QUESTIONARI!AJ956:AL956,ESITI_QUESTIONARI!AN956,ESITI_QUESTIONARI!AQ956)))</f>
        <v/>
      </c>
    </row>
    <row r="957" spans="1:8" x14ac:dyDescent="0.3">
      <c r="A957" t="str">
        <f>IF(ESITI_QUESTIONARI!A957="","",TRIM(ESITI_QUESTIONARI!A957))</f>
        <v/>
      </c>
      <c r="B957" t="str">
        <f t="shared" si="15"/>
        <v/>
      </c>
      <c r="C957" t="str">
        <f>IF(ESITI_QUESTIONARI!C957="","",TRIM(ESITI_QUESTIONARI!C957))</f>
        <v/>
      </c>
      <c r="D957" t="str">
        <f>IFERROR(UPPER(TRIM(ESITI_QUESTIONARI!U957)),"")</f>
        <v/>
      </c>
      <c r="E957" t="str">
        <f>IFERROR(UPPER(TRIM(ESITI_QUESTIONARI!Y957)),"")</f>
        <v/>
      </c>
      <c r="F957" t="str">
        <f>IFERROR(UPPER(TRIM(ESITI_QUESTIONARI!AE957)),"")</f>
        <v/>
      </c>
      <c r="G957" t="str">
        <f>IFERROR(UPPER(TRIM(ESITI_QUESTIONARI!AI957)),"")</f>
        <v/>
      </c>
      <c r="H957" s="8" t="str">
        <f>IF(C957="","",IF(ISERROR(AVERAGE(ESITI_QUESTIONARI!N957:T957,ESITI_QUESTIONARI!V957:X957,ESITI_QUESTIONARI!Z957:AD957,ESITI_QUESTIONARI!AF957:AH957,ESITI_QUESTIONARI!AJ957:AL957,ESITI_QUESTIONARI!AN957,ESITI_QUESTIONARI!AQ957)),"NON RISPONDE",AVERAGE(ESITI_QUESTIONARI!N957:T957,ESITI_QUESTIONARI!V957:X957,ESITI_QUESTIONARI!Z957:AD957,ESITI_QUESTIONARI!AF957:AH957,ESITI_QUESTIONARI!AJ957:AL957,ESITI_QUESTIONARI!AN957,ESITI_QUESTIONARI!AQ957)))</f>
        <v/>
      </c>
    </row>
    <row r="958" spans="1:8" x14ac:dyDescent="0.3">
      <c r="A958" t="str">
        <f>IF(ESITI_QUESTIONARI!A958="","",TRIM(ESITI_QUESTIONARI!A958))</f>
        <v/>
      </c>
      <c r="B958" t="str">
        <f t="shared" si="15"/>
        <v/>
      </c>
      <c r="C958" t="str">
        <f>IF(ESITI_QUESTIONARI!C958="","",TRIM(ESITI_QUESTIONARI!C958))</f>
        <v/>
      </c>
      <c r="D958" t="str">
        <f>IFERROR(UPPER(TRIM(ESITI_QUESTIONARI!U958)),"")</f>
        <v/>
      </c>
      <c r="E958" t="str">
        <f>IFERROR(UPPER(TRIM(ESITI_QUESTIONARI!Y958)),"")</f>
        <v/>
      </c>
      <c r="F958" t="str">
        <f>IFERROR(UPPER(TRIM(ESITI_QUESTIONARI!AE958)),"")</f>
        <v/>
      </c>
      <c r="G958" t="str">
        <f>IFERROR(UPPER(TRIM(ESITI_QUESTIONARI!AI958)),"")</f>
        <v/>
      </c>
      <c r="H958" s="8" t="str">
        <f>IF(C958="","",IF(ISERROR(AVERAGE(ESITI_QUESTIONARI!N958:T958,ESITI_QUESTIONARI!V958:X958,ESITI_QUESTIONARI!Z958:AD958,ESITI_QUESTIONARI!AF958:AH958,ESITI_QUESTIONARI!AJ958:AL958,ESITI_QUESTIONARI!AN958,ESITI_QUESTIONARI!AQ958)),"NON RISPONDE",AVERAGE(ESITI_QUESTIONARI!N958:T958,ESITI_QUESTIONARI!V958:X958,ESITI_QUESTIONARI!Z958:AD958,ESITI_QUESTIONARI!AF958:AH958,ESITI_QUESTIONARI!AJ958:AL958,ESITI_QUESTIONARI!AN958,ESITI_QUESTIONARI!AQ958)))</f>
        <v/>
      </c>
    </row>
    <row r="959" spans="1:8" x14ac:dyDescent="0.3">
      <c r="A959" t="str">
        <f>IF(ESITI_QUESTIONARI!A959="","",TRIM(ESITI_QUESTIONARI!A959))</f>
        <v/>
      </c>
      <c r="B959" t="str">
        <f t="shared" si="15"/>
        <v/>
      </c>
      <c r="C959" t="str">
        <f>IF(ESITI_QUESTIONARI!C959="","",TRIM(ESITI_QUESTIONARI!C959))</f>
        <v/>
      </c>
      <c r="D959" t="str">
        <f>IFERROR(UPPER(TRIM(ESITI_QUESTIONARI!U959)),"")</f>
        <v/>
      </c>
      <c r="E959" t="str">
        <f>IFERROR(UPPER(TRIM(ESITI_QUESTIONARI!Y959)),"")</f>
        <v/>
      </c>
      <c r="F959" t="str">
        <f>IFERROR(UPPER(TRIM(ESITI_QUESTIONARI!AE959)),"")</f>
        <v/>
      </c>
      <c r="G959" t="str">
        <f>IFERROR(UPPER(TRIM(ESITI_QUESTIONARI!AI959)),"")</f>
        <v/>
      </c>
      <c r="H959" s="8" t="str">
        <f>IF(C959="","",IF(ISERROR(AVERAGE(ESITI_QUESTIONARI!N959:T959,ESITI_QUESTIONARI!V959:X959,ESITI_QUESTIONARI!Z959:AD959,ESITI_QUESTIONARI!AF959:AH959,ESITI_QUESTIONARI!AJ959:AL959,ESITI_QUESTIONARI!AN959,ESITI_QUESTIONARI!AQ959)),"NON RISPONDE",AVERAGE(ESITI_QUESTIONARI!N959:T959,ESITI_QUESTIONARI!V959:X959,ESITI_QUESTIONARI!Z959:AD959,ESITI_QUESTIONARI!AF959:AH959,ESITI_QUESTIONARI!AJ959:AL959,ESITI_QUESTIONARI!AN959,ESITI_QUESTIONARI!AQ959)))</f>
        <v/>
      </c>
    </row>
    <row r="960" spans="1:8" x14ac:dyDescent="0.3">
      <c r="A960" t="str">
        <f>IF(ESITI_QUESTIONARI!A960="","",TRIM(ESITI_QUESTIONARI!A960))</f>
        <v/>
      </c>
      <c r="B960" t="str">
        <f t="shared" si="15"/>
        <v/>
      </c>
      <c r="C960" t="str">
        <f>IF(ESITI_QUESTIONARI!C960="","",TRIM(ESITI_QUESTIONARI!C960))</f>
        <v/>
      </c>
      <c r="D960" t="str">
        <f>IFERROR(UPPER(TRIM(ESITI_QUESTIONARI!U960)),"")</f>
        <v/>
      </c>
      <c r="E960" t="str">
        <f>IFERROR(UPPER(TRIM(ESITI_QUESTIONARI!Y960)),"")</f>
        <v/>
      </c>
      <c r="F960" t="str">
        <f>IFERROR(UPPER(TRIM(ESITI_QUESTIONARI!AE960)),"")</f>
        <v/>
      </c>
      <c r="G960" t="str">
        <f>IFERROR(UPPER(TRIM(ESITI_QUESTIONARI!AI960)),"")</f>
        <v/>
      </c>
      <c r="H960" s="8" t="str">
        <f>IF(C960="","",IF(ISERROR(AVERAGE(ESITI_QUESTIONARI!N960:T960,ESITI_QUESTIONARI!V960:X960,ESITI_QUESTIONARI!Z960:AD960,ESITI_QUESTIONARI!AF960:AH960,ESITI_QUESTIONARI!AJ960:AL960,ESITI_QUESTIONARI!AN960,ESITI_QUESTIONARI!AQ960)),"NON RISPONDE",AVERAGE(ESITI_QUESTIONARI!N960:T960,ESITI_QUESTIONARI!V960:X960,ESITI_QUESTIONARI!Z960:AD960,ESITI_QUESTIONARI!AF960:AH960,ESITI_QUESTIONARI!AJ960:AL960,ESITI_QUESTIONARI!AN960,ESITI_QUESTIONARI!AQ960)))</f>
        <v/>
      </c>
    </row>
    <row r="961" spans="1:8" x14ac:dyDescent="0.3">
      <c r="A961" t="str">
        <f>IF(ESITI_QUESTIONARI!A961="","",TRIM(ESITI_QUESTIONARI!A961))</f>
        <v/>
      </c>
      <c r="B961" t="str">
        <f t="shared" si="15"/>
        <v/>
      </c>
      <c r="C961" t="str">
        <f>IF(ESITI_QUESTIONARI!C961="","",TRIM(ESITI_QUESTIONARI!C961))</f>
        <v/>
      </c>
      <c r="D961" t="str">
        <f>IFERROR(UPPER(TRIM(ESITI_QUESTIONARI!U961)),"")</f>
        <v/>
      </c>
      <c r="E961" t="str">
        <f>IFERROR(UPPER(TRIM(ESITI_QUESTIONARI!Y961)),"")</f>
        <v/>
      </c>
      <c r="F961" t="str">
        <f>IFERROR(UPPER(TRIM(ESITI_QUESTIONARI!AE961)),"")</f>
        <v/>
      </c>
      <c r="G961" t="str">
        <f>IFERROR(UPPER(TRIM(ESITI_QUESTIONARI!AI961)),"")</f>
        <v/>
      </c>
      <c r="H961" s="8" t="str">
        <f>IF(C961="","",IF(ISERROR(AVERAGE(ESITI_QUESTIONARI!N961:T961,ESITI_QUESTIONARI!V961:X961,ESITI_QUESTIONARI!Z961:AD961,ESITI_QUESTIONARI!AF961:AH961,ESITI_QUESTIONARI!AJ961:AL961,ESITI_QUESTIONARI!AN961,ESITI_QUESTIONARI!AQ961)),"NON RISPONDE",AVERAGE(ESITI_QUESTIONARI!N961:T961,ESITI_QUESTIONARI!V961:X961,ESITI_QUESTIONARI!Z961:AD961,ESITI_QUESTIONARI!AF961:AH961,ESITI_QUESTIONARI!AJ961:AL961,ESITI_QUESTIONARI!AN961,ESITI_QUESTIONARI!AQ961)))</f>
        <v/>
      </c>
    </row>
    <row r="962" spans="1:8" x14ac:dyDescent="0.3">
      <c r="A962" t="str">
        <f>IF(ESITI_QUESTIONARI!A962="","",TRIM(ESITI_QUESTIONARI!A962))</f>
        <v/>
      </c>
      <c r="B962" t="str">
        <f t="shared" si="15"/>
        <v/>
      </c>
      <c r="C962" t="str">
        <f>IF(ESITI_QUESTIONARI!C962="","",TRIM(ESITI_QUESTIONARI!C962))</f>
        <v/>
      </c>
      <c r="D962" t="str">
        <f>IFERROR(UPPER(TRIM(ESITI_QUESTIONARI!U962)),"")</f>
        <v/>
      </c>
      <c r="E962" t="str">
        <f>IFERROR(UPPER(TRIM(ESITI_QUESTIONARI!Y962)),"")</f>
        <v/>
      </c>
      <c r="F962" t="str">
        <f>IFERROR(UPPER(TRIM(ESITI_QUESTIONARI!AE962)),"")</f>
        <v/>
      </c>
      <c r="G962" t="str">
        <f>IFERROR(UPPER(TRIM(ESITI_QUESTIONARI!AI962)),"")</f>
        <v/>
      </c>
      <c r="H962" s="8" t="str">
        <f>IF(C962="","",IF(ISERROR(AVERAGE(ESITI_QUESTIONARI!N962:T962,ESITI_QUESTIONARI!V962:X962,ESITI_QUESTIONARI!Z962:AD962,ESITI_QUESTIONARI!AF962:AH962,ESITI_QUESTIONARI!AJ962:AL962,ESITI_QUESTIONARI!AN962,ESITI_QUESTIONARI!AQ962)),"NON RISPONDE",AVERAGE(ESITI_QUESTIONARI!N962:T962,ESITI_QUESTIONARI!V962:X962,ESITI_QUESTIONARI!Z962:AD962,ESITI_QUESTIONARI!AF962:AH962,ESITI_QUESTIONARI!AJ962:AL962,ESITI_QUESTIONARI!AN962,ESITI_QUESTIONARI!AQ962)))</f>
        <v/>
      </c>
    </row>
    <row r="963" spans="1:8" x14ac:dyDescent="0.3">
      <c r="A963" t="str">
        <f>IF(ESITI_QUESTIONARI!A963="","",TRIM(ESITI_QUESTIONARI!A963))</f>
        <v/>
      </c>
      <c r="B963" t="str">
        <f t="shared" ref="B963:B1026" si="16">IF(C963="","",C963)</f>
        <v/>
      </c>
      <c r="C963" t="str">
        <f>IF(ESITI_QUESTIONARI!C963="","",TRIM(ESITI_QUESTIONARI!C963))</f>
        <v/>
      </c>
      <c r="D963" t="str">
        <f>IFERROR(UPPER(TRIM(ESITI_QUESTIONARI!U963)),"")</f>
        <v/>
      </c>
      <c r="E963" t="str">
        <f>IFERROR(UPPER(TRIM(ESITI_QUESTIONARI!Y963)),"")</f>
        <v/>
      </c>
      <c r="F963" t="str">
        <f>IFERROR(UPPER(TRIM(ESITI_QUESTIONARI!AE963)),"")</f>
        <v/>
      </c>
      <c r="G963" t="str">
        <f>IFERROR(UPPER(TRIM(ESITI_QUESTIONARI!AI963)),"")</f>
        <v/>
      </c>
      <c r="H963" s="8" t="str">
        <f>IF(C963="","",IF(ISERROR(AVERAGE(ESITI_QUESTIONARI!N963:T963,ESITI_QUESTIONARI!V963:X963,ESITI_QUESTIONARI!Z963:AD963,ESITI_QUESTIONARI!AF963:AH963,ESITI_QUESTIONARI!AJ963:AL963,ESITI_QUESTIONARI!AN963,ESITI_QUESTIONARI!AQ963)),"NON RISPONDE",AVERAGE(ESITI_QUESTIONARI!N963:T963,ESITI_QUESTIONARI!V963:X963,ESITI_QUESTIONARI!Z963:AD963,ESITI_QUESTIONARI!AF963:AH963,ESITI_QUESTIONARI!AJ963:AL963,ESITI_QUESTIONARI!AN963,ESITI_QUESTIONARI!AQ963)))</f>
        <v/>
      </c>
    </row>
    <row r="964" spans="1:8" x14ac:dyDescent="0.3">
      <c r="A964" t="str">
        <f>IF(ESITI_QUESTIONARI!A964="","",TRIM(ESITI_QUESTIONARI!A964))</f>
        <v/>
      </c>
      <c r="B964" t="str">
        <f t="shared" si="16"/>
        <v/>
      </c>
      <c r="C964" t="str">
        <f>IF(ESITI_QUESTIONARI!C964="","",TRIM(ESITI_QUESTIONARI!C964))</f>
        <v/>
      </c>
      <c r="D964" t="str">
        <f>IFERROR(UPPER(TRIM(ESITI_QUESTIONARI!U964)),"")</f>
        <v/>
      </c>
      <c r="E964" t="str">
        <f>IFERROR(UPPER(TRIM(ESITI_QUESTIONARI!Y964)),"")</f>
        <v/>
      </c>
      <c r="F964" t="str">
        <f>IFERROR(UPPER(TRIM(ESITI_QUESTIONARI!AE964)),"")</f>
        <v/>
      </c>
      <c r="G964" t="str">
        <f>IFERROR(UPPER(TRIM(ESITI_QUESTIONARI!AI964)),"")</f>
        <v/>
      </c>
      <c r="H964" s="8" t="str">
        <f>IF(C964="","",IF(ISERROR(AVERAGE(ESITI_QUESTIONARI!N964:T964,ESITI_QUESTIONARI!V964:X964,ESITI_QUESTIONARI!Z964:AD964,ESITI_QUESTIONARI!AF964:AH964,ESITI_QUESTIONARI!AJ964:AL964,ESITI_QUESTIONARI!AN964,ESITI_QUESTIONARI!AQ964)),"NON RISPONDE",AVERAGE(ESITI_QUESTIONARI!N964:T964,ESITI_QUESTIONARI!V964:X964,ESITI_QUESTIONARI!Z964:AD964,ESITI_QUESTIONARI!AF964:AH964,ESITI_QUESTIONARI!AJ964:AL964,ESITI_QUESTIONARI!AN964,ESITI_QUESTIONARI!AQ964)))</f>
        <v/>
      </c>
    </row>
    <row r="965" spans="1:8" x14ac:dyDescent="0.3">
      <c r="A965" t="str">
        <f>IF(ESITI_QUESTIONARI!A965="","",TRIM(ESITI_QUESTIONARI!A965))</f>
        <v/>
      </c>
      <c r="B965" t="str">
        <f t="shared" si="16"/>
        <v/>
      </c>
      <c r="C965" t="str">
        <f>IF(ESITI_QUESTIONARI!C965="","",TRIM(ESITI_QUESTIONARI!C965))</f>
        <v/>
      </c>
      <c r="D965" t="str">
        <f>IFERROR(UPPER(TRIM(ESITI_QUESTIONARI!U965)),"")</f>
        <v/>
      </c>
      <c r="E965" t="str">
        <f>IFERROR(UPPER(TRIM(ESITI_QUESTIONARI!Y965)),"")</f>
        <v/>
      </c>
      <c r="F965" t="str">
        <f>IFERROR(UPPER(TRIM(ESITI_QUESTIONARI!AE965)),"")</f>
        <v/>
      </c>
      <c r="G965" t="str">
        <f>IFERROR(UPPER(TRIM(ESITI_QUESTIONARI!AI965)),"")</f>
        <v/>
      </c>
      <c r="H965" s="8" t="str">
        <f>IF(C965="","",IF(ISERROR(AVERAGE(ESITI_QUESTIONARI!N965:T965,ESITI_QUESTIONARI!V965:X965,ESITI_QUESTIONARI!Z965:AD965,ESITI_QUESTIONARI!AF965:AH965,ESITI_QUESTIONARI!AJ965:AL965,ESITI_QUESTIONARI!AN965,ESITI_QUESTIONARI!AQ965)),"NON RISPONDE",AVERAGE(ESITI_QUESTIONARI!N965:T965,ESITI_QUESTIONARI!V965:X965,ESITI_QUESTIONARI!Z965:AD965,ESITI_QUESTIONARI!AF965:AH965,ESITI_QUESTIONARI!AJ965:AL965,ESITI_QUESTIONARI!AN965,ESITI_QUESTIONARI!AQ965)))</f>
        <v/>
      </c>
    </row>
    <row r="966" spans="1:8" x14ac:dyDescent="0.3">
      <c r="A966" t="str">
        <f>IF(ESITI_QUESTIONARI!A966="","",TRIM(ESITI_QUESTIONARI!A966))</f>
        <v/>
      </c>
      <c r="B966" t="str">
        <f t="shared" si="16"/>
        <v/>
      </c>
      <c r="C966" t="str">
        <f>IF(ESITI_QUESTIONARI!C966="","",TRIM(ESITI_QUESTIONARI!C966))</f>
        <v/>
      </c>
      <c r="D966" t="str">
        <f>IFERROR(UPPER(TRIM(ESITI_QUESTIONARI!U966)),"")</f>
        <v/>
      </c>
      <c r="E966" t="str">
        <f>IFERROR(UPPER(TRIM(ESITI_QUESTIONARI!Y966)),"")</f>
        <v/>
      </c>
      <c r="F966" t="str">
        <f>IFERROR(UPPER(TRIM(ESITI_QUESTIONARI!AE966)),"")</f>
        <v/>
      </c>
      <c r="G966" t="str">
        <f>IFERROR(UPPER(TRIM(ESITI_QUESTIONARI!AI966)),"")</f>
        <v/>
      </c>
      <c r="H966" s="8" t="str">
        <f>IF(C966="","",IF(ISERROR(AVERAGE(ESITI_QUESTIONARI!N966:T966,ESITI_QUESTIONARI!V966:X966,ESITI_QUESTIONARI!Z966:AD966,ESITI_QUESTIONARI!AF966:AH966,ESITI_QUESTIONARI!AJ966:AL966,ESITI_QUESTIONARI!AN966,ESITI_QUESTIONARI!AQ966)),"NON RISPONDE",AVERAGE(ESITI_QUESTIONARI!N966:T966,ESITI_QUESTIONARI!V966:X966,ESITI_QUESTIONARI!Z966:AD966,ESITI_QUESTIONARI!AF966:AH966,ESITI_QUESTIONARI!AJ966:AL966,ESITI_QUESTIONARI!AN966,ESITI_QUESTIONARI!AQ966)))</f>
        <v/>
      </c>
    </row>
    <row r="967" spans="1:8" x14ac:dyDescent="0.3">
      <c r="A967" t="str">
        <f>IF(ESITI_QUESTIONARI!A967="","",TRIM(ESITI_QUESTIONARI!A967))</f>
        <v/>
      </c>
      <c r="B967" t="str">
        <f t="shared" si="16"/>
        <v/>
      </c>
      <c r="C967" t="str">
        <f>IF(ESITI_QUESTIONARI!C967="","",TRIM(ESITI_QUESTIONARI!C967))</f>
        <v/>
      </c>
      <c r="D967" t="str">
        <f>IFERROR(UPPER(TRIM(ESITI_QUESTIONARI!U967)),"")</f>
        <v/>
      </c>
      <c r="E967" t="str">
        <f>IFERROR(UPPER(TRIM(ESITI_QUESTIONARI!Y967)),"")</f>
        <v/>
      </c>
      <c r="F967" t="str">
        <f>IFERROR(UPPER(TRIM(ESITI_QUESTIONARI!AE967)),"")</f>
        <v/>
      </c>
      <c r="G967" t="str">
        <f>IFERROR(UPPER(TRIM(ESITI_QUESTIONARI!AI967)),"")</f>
        <v/>
      </c>
      <c r="H967" s="8" t="str">
        <f>IF(C967="","",IF(ISERROR(AVERAGE(ESITI_QUESTIONARI!N967:T967,ESITI_QUESTIONARI!V967:X967,ESITI_QUESTIONARI!Z967:AD967,ESITI_QUESTIONARI!AF967:AH967,ESITI_QUESTIONARI!AJ967:AL967,ESITI_QUESTIONARI!AN967,ESITI_QUESTIONARI!AQ967)),"NON RISPONDE",AVERAGE(ESITI_QUESTIONARI!N967:T967,ESITI_QUESTIONARI!V967:X967,ESITI_QUESTIONARI!Z967:AD967,ESITI_QUESTIONARI!AF967:AH967,ESITI_QUESTIONARI!AJ967:AL967,ESITI_QUESTIONARI!AN967,ESITI_QUESTIONARI!AQ967)))</f>
        <v/>
      </c>
    </row>
    <row r="968" spans="1:8" x14ac:dyDescent="0.3">
      <c r="A968" t="str">
        <f>IF(ESITI_QUESTIONARI!A968="","",TRIM(ESITI_QUESTIONARI!A968))</f>
        <v/>
      </c>
      <c r="B968" t="str">
        <f t="shared" si="16"/>
        <v/>
      </c>
      <c r="C968" t="str">
        <f>IF(ESITI_QUESTIONARI!C968="","",TRIM(ESITI_QUESTIONARI!C968))</f>
        <v/>
      </c>
      <c r="D968" t="str">
        <f>IFERROR(UPPER(TRIM(ESITI_QUESTIONARI!U968)),"")</f>
        <v/>
      </c>
      <c r="E968" t="str">
        <f>IFERROR(UPPER(TRIM(ESITI_QUESTIONARI!Y968)),"")</f>
        <v/>
      </c>
      <c r="F968" t="str">
        <f>IFERROR(UPPER(TRIM(ESITI_QUESTIONARI!AE968)),"")</f>
        <v/>
      </c>
      <c r="G968" t="str">
        <f>IFERROR(UPPER(TRIM(ESITI_QUESTIONARI!AI968)),"")</f>
        <v/>
      </c>
      <c r="H968" s="8" t="str">
        <f>IF(C968="","",IF(ISERROR(AVERAGE(ESITI_QUESTIONARI!N968:T968,ESITI_QUESTIONARI!V968:X968,ESITI_QUESTIONARI!Z968:AD968,ESITI_QUESTIONARI!AF968:AH968,ESITI_QUESTIONARI!AJ968:AL968,ESITI_QUESTIONARI!AN968,ESITI_QUESTIONARI!AQ968)),"NON RISPONDE",AVERAGE(ESITI_QUESTIONARI!N968:T968,ESITI_QUESTIONARI!V968:X968,ESITI_QUESTIONARI!Z968:AD968,ESITI_QUESTIONARI!AF968:AH968,ESITI_QUESTIONARI!AJ968:AL968,ESITI_QUESTIONARI!AN968,ESITI_QUESTIONARI!AQ968)))</f>
        <v/>
      </c>
    </row>
    <row r="969" spans="1:8" x14ac:dyDescent="0.3">
      <c r="A969" t="str">
        <f>IF(ESITI_QUESTIONARI!A969="","",TRIM(ESITI_QUESTIONARI!A969))</f>
        <v/>
      </c>
      <c r="B969" t="str">
        <f t="shared" si="16"/>
        <v/>
      </c>
      <c r="C969" t="str">
        <f>IF(ESITI_QUESTIONARI!C969="","",TRIM(ESITI_QUESTIONARI!C969))</f>
        <v/>
      </c>
      <c r="D969" t="str">
        <f>IFERROR(UPPER(TRIM(ESITI_QUESTIONARI!U969)),"")</f>
        <v/>
      </c>
      <c r="E969" t="str">
        <f>IFERROR(UPPER(TRIM(ESITI_QUESTIONARI!Y969)),"")</f>
        <v/>
      </c>
      <c r="F969" t="str">
        <f>IFERROR(UPPER(TRIM(ESITI_QUESTIONARI!AE969)),"")</f>
        <v/>
      </c>
      <c r="G969" t="str">
        <f>IFERROR(UPPER(TRIM(ESITI_QUESTIONARI!AI969)),"")</f>
        <v/>
      </c>
      <c r="H969" s="8" t="str">
        <f>IF(C969="","",IF(ISERROR(AVERAGE(ESITI_QUESTIONARI!N969:T969,ESITI_QUESTIONARI!V969:X969,ESITI_QUESTIONARI!Z969:AD969,ESITI_QUESTIONARI!AF969:AH969,ESITI_QUESTIONARI!AJ969:AL969,ESITI_QUESTIONARI!AN969,ESITI_QUESTIONARI!AQ969)),"NON RISPONDE",AVERAGE(ESITI_QUESTIONARI!N969:T969,ESITI_QUESTIONARI!V969:X969,ESITI_QUESTIONARI!Z969:AD969,ESITI_QUESTIONARI!AF969:AH969,ESITI_QUESTIONARI!AJ969:AL969,ESITI_QUESTIONARI!AN969,ESITI_QUESTIONARI!AQ969)))</f>
        <v/>
      </c>
    </row>
    <row r="970" spans="1:8" x14ac:dyDescent="0.3">
      <c r="A970" t="str">
        <f>IF(ESITI_QUESTIONARI!A970="","",TRIM(ESITI_QUESTIONARI!A970))</f>
        <v/>
      </c>
      <c r="B970" t="str">
        <f t="shared" si="16"/>
        <v/>
      </c>
      <c r="C970" t="str">
        <f>IF(ESITI_QUESTIONARI!C970="","",TRIM(ESITI_QUESTIONARI!C970))</f>
        <v/>
      </c>
      <c r="D970" t="str">
        <f>IFERROR(UPPER(TRIM(ESITI_QUESTIONARI!U970)),"")</f>
        <v/>
      </c>
      <c r="E970" t="str">
        <f>IFERROR(UPPER(TRIM(ESITI_QUESTIONARI!Y970)),"")</f>
        <v/>
      </c>
      <c r="F970" t="str">
        <f>IFERROR(UPPER(TRIM(ESITI_QUESTIONARI!AE970)),"")</f>
        <v/>
      </c>
      <c r="G970" t="str">
        <f>IFERROR(UPPER(TRIM(ESITI_QUESTIONARI!AI970)),"")</f>
        <v/>
      </c>
      <c r="H970" s="8" t="str">
        <f>IF(C970="","",IF(ISERROR(AVERAGE(ESITI_QUESTIONARI!N970:T970,ESITI_QUESTIONARI!V970:X970,ESITI_QUESTIONARI!Z970:AD970,ESITI_QUESTIONARI!AF970:AH970,ESITI_QUESTIONARI!AJ970:AL970,ESITI_QUESTIONARI!AN970,ESITI_QUESTIONARI!AQ970)),"NON RISPONDE",AVERAGE(ESITI_QUESTIONARI!N970:T970,ESITI_QUESTIONARI!V970:X970,ESITI_QUESTIONARI!Z970:AD970,ESITI_QUESTIONARI!AF970:AH970,ESITI_QUESTIONARI!AJ970:AL970,ESITI_QUESTIONARI!AN970,ESITI_QUESTIONARI!AQ970)))</f>
        <v/>
      </c>
    </row>
    <row r="971" spans="1:8" x14ac:dyDescent="0.3">
      <c r="A971" t="str">
        <f>IF(ESITI_QUESTIONARI!A971="","",TRIM(ESITI_QUESTIONARI!A971))</f>
        <v/>
      </c>
      <c r="B971" t="str">
        <f t="shared" si="16"/>
        <v/>
      </c>
      <c r="C971" t="str">
        <f>IF(ESITI_QUESTIONARI!C971="","",TRIM(ESITI_QUESTIONARI!C971))</f>
        <v/>
      </c>
      <c r="D971" t="str">
        <f>IFERROR(UPPER(TRIM(ESITI_QUESTIONARI!U971)),"")</f>
        <v/>
      </c>
      <c r="E971" t="str">
        <f>IFERROR(UPPER(TRIM(ESITI_QUESTIONARI!Y971)),"")</f>
        <v/>
      </c>
      <c r="F971" t="str">
        <f>IFERROR(UPPER(TRIM(ESITI_QUESTIONARI!AE971)),"")</f>
        <v/>
      </c>
      <c r="G971" t="str">
        <f>IFERROR(UPPER(TRIM(ESITI_QUESTIONARI!AI971)),"")</f>
        <v/>
      </c>
      <c r="H971" s="8" t="str">
        <f>IF(C971="","",IF(ISERROR(AVERAGE(ESITI_QUESTIONARI!N971:T971,ESITI_QUESTIONARI!V971:X971,ESITI_QUESTIONARI!Z971:AD971,ESITI_QUESTIONARI!AF971:AH971,ESITI_QUESTIONARI!AJ971:AL971,ESITI_QUESTIONARI!AN971,ESITI_QUESTIONARI!AQ971)),"NON RISPONDE",AVERAGE(ESITI_QUESTIONARI!N971:T971,ESITI_QUESTIONARI!V971:X971,ESITI_QUESTIONARI!Z971:AD971,ESITI_QUESTIONARI!AF971:AH971,ESITI_QUESTIONARI!AJ971:AL971,ESITI_QUESTIONARI!AN971,ESITI_QUESTIONARI!AQ971)))</f>
        <v/>
      </c>
    </row>
    <row r="972" spans="1:8" x14ac:dyDescent="0.3">
      <c r="A972" t="str">
        <f>IF(ESITI_QUESTIONARI!A972="","",TRIM(ESITI_QUESTIONARI!A972))</f>
        <v/>
      </c>
      <c r="B972" t="str">
        <f t="shared" si="16"/>
        <v/>
      </c>
      <c r="C972" t="str">
        <f>IF(ESITI_QUESTIONARI!C972="","",TRIM(ESITI_QUESTIONARI!C972))</f>
        <v/>
      </c>
      <c r="D972" t="str">
        <f>IFERROR(UPPER(TRIM(ESITI_QUESTIONARI!U972)),"")</f>
        <v/>
      </c>
      <c r="E972" t="str">
        <f>IFERROR(UPPER(TRIM(ESITI_QUESTIONARI!Y972)),"")</f>
        <v/>
      </c>
      <c r="F972" t="str">
        <f>IFERROR(UPPER(TRIM(ESITI_QUESTIONARI!AE972)),"")</f>
        <v/>
      </c>
      <c r="G972" t="str">
        <f>IFERROR(UPPER(TRIM(ESITI_QUESTIONARI!AI972)),"")</f>
        <v/>
      </c>
      <c r="H972" s="8" t="str">
        <f>IF(C972="","",IF(ISERROR(AVERAGE(ESITI_QUESTIONARI!N972:T972,ESITI_QUESTIONARI!V972:X972,ESITI_QUESTIONARI!Z972:AD972,ESITI_QUESTIONARI!AF972:AH972,ESITI_QUESTIONARI!AJ972:AL972,ESITI_QUESTIONARI!AN972,ESITI_QUESTIONARI!AQ972)),"NON RISPONDE",AVERAGE(ESITI_QUESTIONARI!N972:T972,ESITI_QUESTIONARI!V972:X972,ESITI_QUESTIONARI!Z972:AD972,ESITI_QUESTIONARI!AF972:AH972,ESITI_QUESTIONARI!AJ972:AL972,ESITI_QUESTIONARI!AN972,ESITI_QUESTIONARI!AQ972)))</f>
        <v/>
      </c>
    </row>
    <row r="973" spans="1:8" x14ac:dyDescent="0.3">
      <c r="A973" t="str">
        <f>IF(ESITI_QUESTIONARI!A973="","",TRIM(ESITI_QUESTIONARI!A973))</f>
        <v/>
      </c>
      <c r="B973" t="str">
        <f t="shared" si="16"/>
        <v/>
      </c>
      <c r="C973" t="str">
        <f>IF(ESITI_QUESTIONARI!C973="","",TRIM(ESITI_QUESTIONARI!C973))</f>
        <v/>
      </c>
      <c r="D973" t="str">
        <f>IFERROR(UPPER(TRIM(ESITI_QUESTIONARI!U973)),"")</f>
        <v/>
      </c>
      <c r="E973" t="str">
        <f>IFERROR(UPPER(TRIM(ESITI_QUESTIONARI!Y973)),"")</f>
        <v/>
      </c>
      <c r="F973" t="str">
        <f>IFERROR(UPPER(TRIM(ESITI_QUESTIONARI!AE973)),"")</f>
        <v/>
      </c>
      <c r="G973" t="str">
        <f>IFERROR(UPPER(TRIM(ESITI_QUESTIONARI!AI973)),"")</f>
        <v/>
      </c>
      <c r="H973" s="8" t="str">
        <f>IF(C973="","",IF(ISERROR(AVERAGE(ESITI_QUESTIONARI!N973:T973,ESITI_QUESTIONARI!V973:X973,ESITI_QUESTIONARI!Z973:AD973,ESITI_QUESTIONARI!AF973:AH973,ESITI_QUESTIONARI!AJ973:AL973,ESITI_QUESTIONARI!AN973,ESITI_QUESTIONARI!AQ973)),"NON RISPONDE",AVERAGE(ESITI_QUESTIONARI!N973:T973,ESITI_QUESTIONARI!V973:X973,ESITI_QUESTIONARI!Z973:AD973,ESITI_QUESTIONARI!AF973:AH973,ESITI_QUESTIONARI!AJ973:AL973,ESITI_QUESTIONARI!AN973,ESITI_QUESTIONARI!AQ973)))</f>
        <v/>
      </c>
    </row>
    <row r="974" spans="1:8" x14ac:dyDescent="0.3">
      <c r="A974" t="str">
        <f>IF(ESITI_QUESTIONARI!A974="","",TRIM(ESITI_QUESTIONARI!A974))</f>
        <v/>
      </c>
      <c r="B974" t="str">
        <f t="shared" si="16"/>
        <v/>
      </c>
      <c r="C974" t="str">
        <f>IF(ESITI_QUESTIONARI!C974="","",TRIM(ESITI_QUESTIONARI!C974))</f>
        <v/>
      </c>
      <c r="D974" t="str">
        <f>IFERROR(UPPER(TRIM(ESITI_QUESTIONARI!U974)),"")</f>
        <v/>
      </c>
      <c r="E974" t="str">
        <f>IFERROR(UPPER(TRIM(ESITI_QUESTIONARI!Y974)),"")</f>
        <v/>
      </c>
      <c r="F974" t="str">
        <f>IFERROR(UPPER(TRIM(ESITI_QUESTIONARI!AE974)),"")</f>
        <v/>
      </c>
      <c r="G974" t="str">
        <f>IFERROR(UPPER(TRIM(ESITI_QUESTIONARI!AI974)),"")</f>
        <v/>
      </c>
      <c r="H974" s="8" t="str">
        <f>IF(C974="","",IF(ISERROR(AVERAGE(ESITI_QUESTIONARI!N974:T974,ESITI_QUESTIONARI!V974:X974,ESITI_QUESTIONARI!Z974:AD974,ESITI_QUESTIONARI!AF974:AH974,ESITI_QUESTIONARI!AJ974:AL974,ESITI_QUESTIONARI!AN974,ESITI_QUESTIONARI!AQ974)),"NON RISPONDE",AVERAGE(ESITI_QUESTIONARI!N974:T974,ESITI_QUESTIONARI!V974:X974,ESITI_QUESTIONARI!Z974:AD974,ESITI_QUESTIONARI!AF974:AH974,ESITI_QUESTIONARI!AJ974:AL974,ESITI_QUESTIONARI!AN974,ESITI_QUESTIONARI!AQ974)))</f>
        <v/>
      </c>
    </row>
    <row r="975" spans="1:8" x14ac:dyDescent="0.3">
      <c r="A975" t="str">
        <f>IF(ESITI_QUESTIONARI!A975="","",TRIM(ESITI_QUESTIONARI!A975))</f>
        <v/>
      </c>
      <c r="B975" t="str">
        <f t="shared" si="16"/>
        <v/>
      </c>
      <c r="C975" t="str">
        <f>IF(ESITI_QUESTIONARI!C975="","",TRIM(ESITI_QUESTIONARI!C975))</f>
        <v/>
      </c>
      <c r="D975" t="str">
        <f>IFERROR(UPPER(TRIM(ESITI_QUESTIONARI!U975)),"")</f>
        <v/>
      </c>
      <c r="E975" t="str">
        <f>IFERROR(UPPER(TRIM(ESITI_QUESTIONARI!Y975)),"")</f>
        <v/>
      </c>
      <c r="F975" t="str">
        <f>IFERROR(UPPER(TRIM(ESITI_QUESTIONARI!AE975)),"")</f>
        <v/>
      </c>
      <c r="G975" t="str">
        <f>IFERROR(UPPER(TRIM(ESITI_QUESTIONARI!AI975)),"")</f>
        <v/>
      </c>
      <c r="H975" s="8" t="str">
        <f>IF(C975="","",IF(ISERROR(AVERAGE(ESITI_QUESTIONARI!N975:T975,ESITI_QUESTIONARI!V975:X975,ESITI_QUESTIONARI!Z975:AD975,ESITI_QUESTIONARI!AF975:AH975,ESITI_QUESTIONARI!AJ975:AL975,ESITI_QUESTIONARI!AN975,ESITI_QUESTIONARI!AQ975)),"NON RISPONDE",AVERAGE(ESITI_QUESTIONARI!N975:T975,ESITI_QUESTIONARI!V975:X975,ESITI_QUESTIONARI!Z975:AD975,ESITI_QUESTIONARI!AF975:AH975,ESITI_QUESTIONARI!AJ975:AL975,ESITI_QUESTIONARI!AN975,ESITI_QUESTIONARI!AQ975)))</f>
        <v/>
      </c>
    </row>
    <row r="976" spans="1:8" x14ac:dyDescent="0.3">
      <c r="A976" t="str">
        <f>IF(ESITI_QUESTIONARI!A976="","",TRIM(ESITI_QUESTIONARI!A976))</f>
        <v/>
      </c>
      <c r="B976" t="str">
        <f t="shared" si="16"/>
        <v/>
      </c>
      <c r="C976" t="str">
        <f>IF(ESITI_QUESTIONARI!C976="","",TRIM(ESITI_QUESTIONARI!C976))</f>
        <v/>
      </c>
      <c r="D976" t="str">
        <f>IFERROR(UPPER(TRIM(ESITI_QUESTIONARI!U976)),"")</f>
        <v/>
      </c>
      <c r="E976" t="str">
        <f>IFERROR(UPPER(TRIM(ESITI_QUESTIONARI!Y976)),"")</f>
        <v/>
      </c>
      <c r="F976" t="str">
        <f>IFERROR(UPPER(TRIM(ESITI_QUESTIONARI!AE976)),"")</f>
        <v/>
      </c>
      <c r="G976" t="str">
        <f>IFERROR(UPPER(TRIM(ESITI_QUESTIONARI!AI976)),"")</f>
        <v/>
      </c>
      <c r="H976" s="8" t="str">
        <f>IF(C976="","",IF(ISERROR(AVERAGE(ESITI_QUESTIONARI!N976:T976,ESITI_QUESTIONARI!V976:X976,ESITI_QUESTIONARI!Z976:AD976,ESITI_QUESTIONARI!AF976:AH976,ESITI_QUESTIONARI!AJ976:AL976,ESITI_QUESTIONARI!AN976,ESITI_QUESTIONARI!AQ976)),"NON RISPONDE",AVERAGE(ESITI_QUESTIONARI!N976:T976,ESITI_QUESTIONARI!V976:X976,ESITI_QUESTIONARI!Z976:AD976,ESITI_QUESTIONARI!AF976:AH976,ESITI_QUESTIONARI!AJ976:AL976,ESITI_QUESTIONARI!AN976,ESITI_QUESTIONARI!AQ976)))</f>
        <v/>
      </c>
    </row>
    <row r="977" spans="1:8" x14ac:dyDescent="0.3">
      <c r="A977" t="str">
        <f>IF(ESITI_QUESTIONARI!A977="","",TRIM(ESITI_QUESTIONARI!A977))</f>
        <v/>
      </c>
      <c r="B977" t="str">
        <f t="shared" si="16"/>
        <v/>
      </c>
      <c r="C977" t="str">
        <f>IF(ESITI_QUESTIONARI!C977="","",TRIM(ESITI_QUESTIONARI!C977))</f>
        <v/>
      </c>
      <c r="D977" t="str">
        <f>IFERROR(UPPER(TRIM(ESITI_QUESTIONARI!U977)),"")</f>
        <v/>
      </c>
      <c r="E977" t="str">
        <f>IFERROR(UPPER(TRIM(ESITI_QUESTIONARI!Y977)),"")</f>
        <v/>
      </c>
      <c r="F977" t="str">
        <f>IFERROR(UPPER(TRIM(ESITI_QUESTIONARI!AE977)),"")</f>
        <v/>
      </c>
      <c r="G977" t="str">
        <f>IFERROR(UPPER(TRIM(ESITI_QUESTIONARI!AI977)),"")</f>
        <v/>
      </c>
      <c r="H977" s="8" t="str">
        <f>IF(C977="","",IF(ISERROR(AVERAGE(ESITI_QUESTIONARI!N977:T977,ESITI_QUESTIONARI!V977:X977,ESITI_QUESTIONARI!Z977:AD977,ESITI_QUESTIONARI!AF977:AH977,ESITI_QUESTIONARI!AJ977:AL977,ESITI_QUESTIONARI!AN977,ESITI_QUESTIONARI!AQ977)),"NON RISPONDE",AVERAGE(ESITI_QUESTIONARI!N977:T977,ESITI_QUESTIONARI!V977:X977,ESITI_QUESTIONARI!Z977:AD977,ESITI_QUESTIONARI!AF977:AH977,ESITI_QUESTIONARI!AJ977:AL977,ESITI_QUESTIONARI!AN977,ESITI_QUESTIONARI!AQ977)))</f>
        <v/>
      </c>
    </row>
    <row r="978" spans="1:8" x14ac:dyDescent="0.3">
      <c r="A978" t="str">
        <f>IF(ESITI_QUESTIONARI!A978="","",TRIM(ESITI_QUESTIONARI!A978))</f>
        <v/>
      </c>
      <c r="B978" t="str">
        <f t="shared" si="16"/>
        <v/>
      </c>
      <c r="C978" t="str">
        <f>IF(ESITI_QUESTIONARI!C978="","",TRIM(ESITI_QUESTIONARI!C978))</f>
        <v/>
      </c>
      <c r="D978" t="str">
        <f>IFERROR(UPPER(TRIM(ESITI_QUESTIONARI!U978)),"")</f>
        <v/>
      </c>
      <c r="E978" t="str">
        <f>IFERROR(UPPER(TRIM(ESITI_QUESTIONARI!Y978)),"")</f>
        <v/>
      </c>
      <c r="F978" t="str">
        <f>IFERROR(UPPER(TRIM(ESITI_QUESTIONARI!AE978)),"")</f>
        <v/>
      </c>
      <c r="G978" t="str">
        <f>IFERROR(UPPER(TRIM(ESITI_QUESTIONARI!AI978)),"")</f>
        <v/>
      </c>
      <c r="H978" s="8" t="str">
        <f>IF(C978="","",IF(ISERROR(AVERAGE(ESITI_QUESTIONARI!N978:T978,ESITI_QUESTIONARI!V978:X978,ESITI_QUESTIONARI!Z978:AD978,ESITI_QUESTIONARI!AF978:AH978,ESITI_QUESTIONARI!AJ978:AL978,ESITI_QUESTIONARI!AN978,ESITI_QUESTIONARI!AQ978)),"NON RISPONDE",AVERAGE(ESITI_QUESTIONARI!N978:T978,ESITI_QUESTIONARI!V978:X978,ESITI_QUESTIONARI!Z978:AD978,ESITI_QUESTIONARI!AF978:AH978,ESITI_QUESTIONARI!AJ978:AL978,ESITI_QUESTIONARI!AN978,ESITI_QUESTIONARI!AQ978)))</f>
        <v/>
      </c>
    </row>
    <row r="979" spans="1:8" x14ac:dyDescent="0.3">
      <c r="A979" t="str">
        <f>IF(ESITI_QUESTIONARI!A979="","",TRIM(ESITI_QUESTIONARI!A979))</f>
        <v/>
      </c>
      <c r="B979" t="str">
        <f t="shared" si="16"/>
        <v/>
      </c>
      <c r="C979" t="str">
        <f>IF(ESITI_QUESTIONARI!C979="","",TRIM(ESITI_QUESTIONARI!C979))</f>
        <v/>
      </c>
      <c r="D979" t="str">
        <f>IFERROR(UPPER(TRIM(ESITI_QUESTIONARI!U979)),"")</f>
        <v/>
      </c>
      <c r="E979" t="str">
        <f>IFERROR(UPPER(TRIM(ESITI_QUESTIONARI!Y979)),"")</f>
        <v/>
      </c>
      <c r="F979" t="str">
        <f>IFERROR(UPPER(TRIM(ESITI_QUESTIONARI!AE979)),"")</f>
        <v/>
      </c>
      <c r="G979" t="str">
        <f>IFERROR(UPPER(TRIM(ESITI_QUESTIONARI!AI979)),"")</f>
        <v/>
      </c>
      <c r="H979" s="8" t="str">
        <f>IF(C979="","",IF(ISERROR(AVERAGE(ESITI_QUESTIONARI!N979:T979,ESITI_QUESTIONARI!V979:X979,ESITI_QUESTIONARI!Z979:AD979,ESITI_QUESTIONARI!AF979:AH979,ESITI_QUESTIONARI!AJ979:AL979,ESITI_QUESTIONARI!AN979,ESITI_QUESTIONARI!AQ979)),"NON RISPONDE",AVERAGE(ESITI_QUESTIONARI!N979:T979,ESITI_QUESTIONARI!V979:X979,ESITI_QUESTIONARI!Z979:AD979,ESITI_QUESTIONARI!AF979:AH979,ESITI_QUESTIONARI!AJ979:AL979,ESITI_QUESTIONARI!AN979,ESITI_QUESTIONARI!AQ979)))</f>
        <v/>
      </c>
    </row>
    <row r="980" spans="1:8" x14ac:dyDescent="0.3">
      <c r="A980" t="str">
        <f>IF(ESITI_QUESTIONARI!A980="","",TRIM(ESITI_QUESTIONARI!A980))</f>
        <v/>
      </c>
      <c r="B980" t="str">
        <f t="shared" si="16"/>
        <v/>
      </c>
      <c r="C980" t="str">
        <f>IF(ESITI_QUESTIONARI!C980="","",TRIM(ESITI_QUESTIONARI!C980))</f>
        <v/>
      </c>
      <c r="D980" t="str">
        <f>IFERROR(UPPER(TRIM(ESITI_QUESTIONARI!U980)),"")</f>
        <v/>
      </c>
      <c r="E980" t="str">
        <f>IFERROR(UPPER(TRIM(ESITI_QUESTIONARI!Y980)),"")</f>
        <v/>
      </c>
      <c r="F980" t="str">
        <f>IFERROR(UPPER(TRIM(ESITI_QUESTIONARI!AE980)),"")</f>
        <v/>
      </c>
      <c r="G980" t="str">
        <f>IFERROR(UPPER(TRIM(ESITI_QUESTIONARI!AI980)),"")</f>
        <v/>
      </c>
      <c r="H980" s="8" t="str">
        <f>IF(C980="","",IF(ISERROR(AVERAGE(ESITI_QUESTIONARI!N980:T980,ESITI_QUESTIONARI!V980:X980,ESITI_QUESTIONARI!Z980:AD980,ESITI_QUESTIONARI!AF980:AH980,ESITI_QUESTIONARI!AJ980:AL980,ESITI_QUESTIONARI!AN980,ESITI_QUESTIONARI!AQ980)),"NON RISPONDE",AVERAGE(ESITI_QUESTIONARI!N980:T980,ESITI_QUESTIONARI!V980:X980,ESITI_QUESTIONARI!Z980:AD980,ESITI_QUESTIONARI!AF980:AH980,ESITI_QUESTIONARI!AJ980:AL980,ESITI_QUESTIONARI!AN980,ESITI_QUESTIONARI!AQ980)))</f>
        <v/>
      </c>
    </row>
    <row r="981" spans="1:8" x14ac:dyDescent="0.3">
      <c r="A981" t="str">
        <f>IF(ESITI_QUESTIONARI!A981="","",TRIM(ESITI_QUESTIONARI!A981))</f>
        <v/>
      </c>
      <c r="B981" t="str">
        <f t="shared" si="16"/>
        <v/>
      </c>
      <c r="C981" t="str">
        <f>IF(ESITI_QUESTIONARI!C981="","",TRIM(ESITI_QUESTIONARI!C981))</f>
        <v/>
      </c>
      <c r="D981" t="str">
        <f>IFERROR(UPPER(TRIM(ESITI_QUESTIONARI!U981)),"")</f>
        <v/>
      </c>
      <c r="E981" t="str">
        <f>IFERROR(UPPER(TRIM(ESITI_QUESTIONARI!Y981)),"")</f>
        <v/>
      </c>
      <c r="F981" t="str">
        <f>IFERROR(UPPER(TRIM(ESITI_QUESTIONARI!AE981)),"")</f>
        <v/>
      </c>
      <c r="G981" t="str">
        <f>IFERROR(UPPER(TRIM(ESITI_QUESTIONARI!AI981)),"")</f>
        <v/>
      </c>
      <c r="H981" s="8" t="str">
        <f>IF(C981="","",IF(ISERROR(AVERAGE(ESITI_QUESTIONARI!N981:T981,ESITI_QUESTIONARI!V981:X981,ESITI_QUESTIONARI!Z981:AD981,ESITI_QUESTIONARI!AF981:AH981,ESITI_QUESTIONARI!AJ981:AL981,ESITI_QUESTIONARI!AN981,ESITI_QUESTIONARI!AQ981)),"NON RISPONDE",AVERAGE(ESITI_QUESTIONARI!N981:T981,ESITI_QUESTIONARI!V981:X981,ESITI_QUESTIONARI!Z981:AD981,ESITI_QUESTIONARI!AF981:AH981,ESITI_QUESTIONARI!AJ981:AL981,ESITI_QUESTIONARI!AN981,ESITI_QUESTIONARI!AQ981)))</f>
        <v/>
      </c>
    </row>
    <row r="982" spans="1:8" x14ac:dyDescent="0.3">
      <c r="A982" t="str">
        <f>IF(ESITI_QUESTIONARI!A982="","",TRIM(ESITI_QUESTIONARI!A982))</f>
        <v/>
      </c>
      <c r="B982" t="str">
        <f t="shared" si="16"/>
        <v/>
      </c>
      <c r="C982" t="str">
        <f>IF(ESITI_QUESTIONARI!C982="","",TRIM(ESITI_QUESTIONARI!C982))</f>
        <v/>
      </c>
      <c r="D982" t="str">
        <f>IFERROR(UPPER(TRIM(ESITI_QUESTIONARI!U982)),"")</f>
        <v/>
      </c>
      <c r="E982" t="str">
        <f>IFERROR(UPPER(TRIM(ESITI_QUESTIONARI!Y982)),"")</f>
        <v/>
      </c>
      <c r="F982" t="str">
        <f>IFERROR(UPPER(TRIM(ESITI_QUESTIONARI!AE982)),"")</f>
        <v/>
      </c>
      <c r="G982" t="str">
        <f>IFERROR(UPPER(TRIM(ESITI_QUESTIONARI!AI982)),"")</f>
        <v/>
      </c>
      <c r="H982" s="8" t="str">
        <f>IF(C982="","",IF(ISERROR(AVERAGE(ESITI_QUESTIONARI!N982:T982,ESITI_QUESTIONARI!V982:X982,ESITI_QUESTIONARI!Z982:AD982,ESITI_QUESTIONARI!AF982:AH982,ESITI_QUESTIONARI!AJ982:AL982,ESITI_QUESTIONARI!AN982,ESITI_QUESTIONARI!AQ982)),"NON RISPONDE",AVERAGE(ESITI_QUESTIONARI!N982:T982,ESITI_QUESTIONARI!V982:X982,ESITI_QUESTIONARI!Z982:AD982,ESITI_QUESTIONARI!AF982:AH982,ESITI_QUESTIONARI!AJ982:AL982,ESITI_QUESTIONARI!AN982,ESITI_QUESTIONARI!AQ982)))</f>
        <v/>
      </c>
    </row>
    <row r="983" spans="1:8" x14ac:dyDescent="0.3">
      <c r="A983" t="str">
        <f>IF(ESITI_QUESTIONARI!A983="","",TRIM(ESITI_QUESTIONARI!A983))</f>
        <v/>
      </c>
      <c r="B983" t="str">
        <f t="shared" si="16"/>
        <v/>
      </c>
      <c r="C983" t="str">
        <f>IF(ESITI_QUESTIONARI!C983="","",TRIM(ESITI_QUESTIONARI!C983))</f>
        <v/>
      </c>
      <c r="D983" t="str">
        <f>IFERROR(UPPER(TRIM(ESITI_QUESTIONARI!U983)),"")</f>
        <v/>
      </c>
      <c r="E983" t="str">
        <f>IFERROR(UPPER(TRIM(ESITI_QUESTIONARI!Y983)),"")</f>
        <v/>
      </c>
      <c r="F983" t="str">
        <f>IFERROR(UPPER(TRIM(ESITI_QUESTIONARI!AE983)),"")</f>
        <v/>
      </c>
      <c r="G983" t="str">
        <f>IFERROR(UPPER(TRIM(ESITI_QUESTIONARI!AI983)),"")</f>
        <v/>
      </c>
      <c r="H983" s="8" t="str">
        <f>IF(C983="","",IF(ISERROR(AVERAGE(ESITI_QUESTIONARI!N983:T983,ESITI_QUESTIONARI!V983:X983,ESITI_QUESTIONARI!Z983:AD983,ESITI_QUESTIONARI!AF983:AH983,ESITI_QUESTIONARI!AJ983:AL983,ESITI_QUESTIONARI!AN983,ESITI_QUESTIONARI!AQ983)),"NON RISPONDE",AVERAGE(ESITI_QUESTIONARI!N983:T983,ESITI_QUESTIONARI!V983:X983,ESITI_QUESTIONARI!Z983:AD983,ESITI_QUESTIONARI!AF983:AH983,ESITI_QUESTIONARI!AJ983:AL983,ESITI_QUESTIONARI!AN983,ESITI_QUESTIONARI!AQ983)))</f>
        <v/>
      </c>
    </row>
    <row r="984" spans="1:8" x14ac:dyDescent="0.3">
      <c r="A984" t="str">
        <f>IF(ESITI_QUESTIONARI!A984="","",TRIM(ESITI_QUESTIONARI!A984))</f>
        <v/>
      </c>
      <c r="B984" t="str">
        <f t="shared" si="16"/>
        <v/>
      </c>
      <c r="C984" t="str">
        <f>IF(ESITI_QUESTIONARI!C984="","",TRIM(ESITI_QUESTIONARI!C984))</f>
        <v/>
      </c>
      <c r="D984" t="str">
        <f>IFERROR(UPPER(TRIM(ESITI_QUESTIONARI!U984)),"")</f>
        <v/>
      </c>
      <c r="E984" t="str">
        <f>IFERROR(UPPER(TRIM(ESITI_QUESTIONARI!Y984)),"")</f>
        <v/>
      </c>
      <c r="F984" t="str">
        <f>IFERROR(UPPER(TRIM(ESITI_QUESTIONARI!AE984)),"")</f>
        <v/>
      </c>
      <c r="G984" t="str">
        <f>IFERROR(UPPER(TRIM(ESITI_QUESTIONARI!AI984)),"")</f>
        <v/>
      </c>
      <c r="H984" s="8" t="str">
        <f>IF(C984="","",IF(ISERROR(AVERAGE(ESITI_QUESTIONARI!N984:T984,ESITI_QUESTIONARI!V984:X984,ESITI_QUESTIONARI!Z984:AD984,ESITI_QUESTIONARI!AF984:AH984,ESITI_QUESTIONARI!AJ984:AL984,ESITI_QUESTIONARI!AN984,ESITI_QUESTIONARI!AQ984)),"NON RISPONDE",AVERAGE(ESITI_QUESTIONARI!N984:T984,ESITI_QUESTIONARI!V984:X984,ESITI_QUESTIONARI!Z984:AD984,ESITI_QUESTIONARI!AF984:AH984,ESITI_QUESTIONARI!AJ984:AL984,ESITI_QUESTIONARI!AN984,ESITI_QUESTIONARI!AQ984)))</f>
        <v/>
      </c>
    </row>
    <row r="985" spans="1:8" x14ac:dyDescent="0.3">
      <c r="A985" t="str">
        <f>IF(ESITI_QUESTIONARI!A985="","",TRIM(ESITI_QUESTIONARI!A985))</f>
        <v/>
      </c>
      <c r="B985" t="str">
        <f t="shared" si="16"/>
        <v/>
      </c>
      <c r="C985" t="str">
        <f>IF(ESITI_QUESTIONARI!C985="","",TRIM(ESITI_QUESTIONARI!C985))</f>
        <v/>
      </c>
      <c r="D985" t="str">
        <f>IFERROR(UPPER(TRIM(ESITI_QUESTIONARI!U985)),"")</f>
        <v/>
      </c>
      <c r="E985" t="str">
        <f>IFERROR(UPPER(TRIM(ESITI_QUESTIONARI!Y985)),"")</f>
        <v/>
      </c>
      <c r="F985" t="str">
        <f>IFERROR(UPPER(TRIM(ESITI_QUESTIONARI!AE985)),"")</f>
        <v/>
      </c>
      <c r="G985" t="str">
        <f>IFERROR(UPPER(TRIM(ESITI_QUESTIONARI!AI985)),"")</f>
        <v/>
      </c>
      <c r="H985" s="8" t="str">
        <f>IF(C985="","",IF(ISERROR(AVERAGE(ESITI_QUESTIONARI!N985:T985,ESITI_QUESTIONARI!V985:X985,ESITI_QUESTIONARI!Z985:AD985,ESITI_QUESTIONARI!AF985:AH985,ESITI_QUESTIONARI!AJ985:AL985,ESITI_QUESTIONARI!AN985,ESITI_QUESTIONARI!AQ985)),"NON RISPONDE",AVERAGE(ESITI_QUESTIONARI!N985:T985,ESITI_QUESTIONARI!V985:X985,ESITI_QUESTIONARI!Z985:AD985,ESITI_QUESTIONARI!AF985:AH985,ESITI_QUESTIONARI!AJ985:AL985,ESITI_QUESTIONARI!AN985,ESITI_QUESTIONARI!AQ985)))</f>
        <v/>
      </c>
    </row>
    <row r="986" spans="1:8" x14ac:dyDescent="0.3">
      <c r="A986" t="str">
        <f>IF(ESITI_QUESTIONARI!A986="","",TRIM(ESITI_QUESTIONARI!A986))</f>
        <v/>
      </c>
      <c r="B986" t="str">
        <f t="shared" si="16"/>
        <v/>
      </c>
      <c r="C986" t="str">
        <f>IF(ESITI_QUESTIONARI!C986="","",TRIM(ESITI_QUESTIONARI!C986))</f>
        <v/>
      </c>
      <c r="D986" t="str">
        <f>IFERROR(UPPER(TRIM(ESITI_QUESTIONARI!U986)),"")</f>
        <v/>
      </c>
      <c r="E986" t="str">
        <f>IFERROR(UPPER(TRIM(ESITI_QUESTIONARI!Y986)),"")</f>
        <v/>
      </c>
      <c r="F986" t="str">
        <f>IFERROR(UPPER(TRIM(ESITI_QUESTIONARI!AE986)),"")</f>
        <v/>
      </c>
      <c r="G986" t="str">
        <f>IFERROR(UPPER(TRIM(ESITI_QUESTIONARI!AI986)),"")</f>
        <v/>
      </c>
      <c r="H986" s="8" t="str">
        <f>IF(C986="","",IF(ISERROR(AVERAGE(ESITI_QUESTIONARI!N986:T986,ESITI_QUESTIONARI!V986:X986,ESITI_QUESTIONARI!Z986:AD986,ESITI_QUESTIONARI!AF986:AH986,ESITI_QUESTIONARI!AJ986:AL986,ESITI_QUESTIONARI!AN986,ESITI_QUESTIONARI!AQ986)),"NON RISPONDE",AVERAGE(ESITI_QUESTIONARI!N986:T986,ESITI_QUESTIONARI!V986:X986,ESITI_QUESTIONARI!Z986:AD986,ESITI_QUESTIONARI!AF986:AH986,ESITI_QUESTIONARI!AJ986:AL986,ESITI_QUESTIONARI!AN986,ESITI_QUESTIONARI!AQ986)))</f>
        <v/>
      </c>
    </row>
    <row r="987" spans="1:8" x14ac:dyDescent="0.3">
      <c r="A987" t="str">
        <f>IF(ESITI_QUESTIONARI!A987="","",TRIM(ESITI_QUESTIONARI!A987))</f>
        <v/>
      </c>
      <c r="B987" t="str">
        <f t="shared" si="16"/>
        <v/>
      </c>
      <c r="C987" t="str">
        <f>IF(ESITI_QUESTIONARI!C987="","",TRIM(ESITI_QUESTIONARI!C987))</f>
        <v/>
      </c>
      <c r="D987" t="str">
        <f>IFERROR(UPPER(TRIM(ESITI_QUESTIONARI!U987)),"")</f>
        <v/>
      </c>
      <c r="E987" t="str">
        <f>IFERROR(UPPER(TRIM(ESITI_QUESTIONARI!Y987)),"")</f>
        <v/>
      </c>
      <c r="F987" t="str">
        <f>IFERROR(UPPER(TRIM(ESITI_QUESTIONARI!AE987)),"")</f>
        <v/>
      </c>
      <c r="G987" t="str">
        <f>IFERROR(UPPER(TRIM(ESITI_QUESTIONARI!AI987)),"")</f>
        <v/>
      </c>
      <c r="H987" s="8" t="str">
        <f>IF(C987="","",IF(ISERROR(AVERAGE(ESITI_QUESTIONARI!N987:T987,ESITI_QUESTIONARI!V987:X987,ESITI_QUESTIONARI!Z987:AD987,ESITI_QUESTIONARI!AF987:AH987,ESITI_QUESTIONARI!AJ987:AL987,ESITI_QUESTIONARI!AN987,ESITI_QUESTIONARI!AQ987)),"NON RISPONDE",AVERAGE(ESITI_QUESTIONARI!N987:T987,ESITI_QUESTIONARI!V987:X987,ESITI_QUESTIONARI!Z987:AD987,ESITI_QUESTIONARI!AF987:AH987,ESITI_QUESTIONARI!AJ987:AL987,ESITI_QUESTIONARI!AN987,ESITI_QUESTIONARI!AQ987)))</f>
        <v/>
      </c>
    </row>
    <row r="988" spans="1:8" x14ac:dyDescent="0.3">
      <c r="A988" t="str">
        <f>IF(ESITI_QUESTIONARI!A988="","",TRIM(ESITI_QUESTIONARI!A988))</f>
        <v/>
      </c>
      <c r="B988" t="str">
        <f t="shared" si="16"/>
        <v/>
      </c>
      <c r="C988" t="str">
        <f>IF(ESITI_QUESTIONARI!C988="","",TRIM(ESITI_QUESTIONARI!C988))</f>
        <v/>
      </c>
      <c r="D988" t="str">
        <f>IFERROR(UPPER(TRIM(ESITI_QUESTIONARI!U988)),"")</f>
        <v/>
      </c>
      <c r="E988" t="str">
        <f>IFERROR(UPPER(TRIM(ESITI_QUESTIONARI!Y988)),"")</f>
        <v/>
      </c>
      <c r="F988" t="str">
        <f>IFERROR(UPPER(TRIM(ESITI_QUESTIONARI!AE988)),"")</f>
        <v/>
      </c>
      <c r="G988" t="str">
        <f>IFERROR(UPPER(TRIM(ESITI_QUESTIONARI!AI988)),"")</f>
        <v/>
      </c>
      <c r="H988" s="8" t="str">
        <f>IF(C988="","",IF(ISERROR(AVERAGE(ESITI_QUESTIONARI!N988:T988,ESITI_QUESTIONARI!V988:X988,ESITI_QUESTIONARI!Z988:AD988,ESITI_QUESTIONARI!AF988:AH988,ESITI_QUESTIONARI!AJ988:AL988,ESITI_QUESTIONARI!AN988,ESITI_QUESTIONARI!AQ988)),"NON RISPONDE",AVERAGE(ESITI_QUESTIONARI!N988:T988,ESITI_QUESTIONARI!V988:X988,ESITI_QUESTIONARI!Z988:AD988,ESITI_QUESTIONARI!AF988:AH988,ESITI_QUESTIONARI!AJ988:AL988,ESITI_QUESTIONARI!AN988,ESITI_QUESTIONARI!AQ988)))</f>
        <v/>
      </c>
    </row>
    <row r="989" spans="1:8" x14ac:dyDescent="0.3">
      <c r="A989" t="str">
        <f>IF(ESITI_QUESTIONARI!A989="","",TRIM(ESITI_QUESTIONARI!A989))</f>
        <v/>
      </c>
      <c r="B989" t="str">
        <f t="shared" si="16"/>
        <v/>
      </c>
      <c r="C989" t="str">
        <f>IF(ESITI_QUESTIONARI!C989="","",TRIM(ESITI_QUESTIONARI!C989))</f>
        <v/>
      </c>
      <c r="D989" t="str">
        <f>IFERROR(UPPER(TRIM(ESITI_QUESTIONARI!U989)),"")</f>
        <v/>
      </c>
      <c r="E989" t="str">
        <f>IFERROR(UPPER(TRIM(ESITI_QUESTIONARI!Y989)),"")</f>
        <v/>
      </c>
      <c r="F989" t="str">
        <f>IFERROR(UPPER(TRIM(ESITI_QUESTIONARI!AE989)),"")</f>
        <v/>
      </c>
      <c r="G989" t="str">
        <f>IFERROR(UPPER(TRIM(ESITI_QUESTIONARI!AI989)),"")</f>
        <v/>
      </c>
      <c r="H989" s="8" t="str">
        <f>IF(C989="","",IF(ISERROR(AVERAGE(ESITI_QUESTIONARI!N989:T989,ESITI_QUESTIONARI!V989:X989,ESITI_QUESTIONARI!Z989:AD989,ESITI_QUESTIONARI!AF989:AH989,ESITI_QUESTIONARI!AJ989:AL989,ESITI_QUESTIONARI!AN989,ESITI_QUESTIONARI!AQ989)),"NON RISPONDE",AVERAGE(ESITI_QUESTIONARI!N989:T989,ESITI_QUESTIONARI!V989:X989,ESITI_QUESTIONARI!Z989:AD989,ESITI_QUESTIONARI!AF989:AH989,ESITI_QUESTIONARI!AJ989:AL989,ESITI_QUESTIONARI!AN989,ESITI_QUESTIONARI!AQ989)))</f>
        <v/>
      </c>
    </row>
    <row r="990" spans="1:8" x14ac:dyDescent="0.3">
      <c r="A990" t="str">
        <f>IF(ESITI_QUESTIONARI!A990="","",TRIM(ESITI_QUESTIONARI!A990))</f>
        <v/>
      </c>
      <c r="B990" t="str">
        <f t="shared" si="16"/>
        <v/>
      </c>
      <c r="C990" t="str">
        <f>IF(ESITI_QUESTIONARI!C990="","",TRIM(ESITI_QUESTIONARI!C990))</f>
        <v/>
      </c>
      <c r="D990" t="str">
        <f>IFERROR(UPPER(TRIM(ESITI_QUESTIONARI!U990)),"")</f>
        <v/>
      </c>
      <c r="E990" t="str">
        <f>IFERROR(UPPER(TRIM(ESITI_QUESTIONARI!Y990)),"")</f>
        <v/>
      </c>
      <c r="F990" t="str">
        <f>IFERROR(UPPER(TRIM(ESITI_QUESTIONARI!AE990)),"")</f>
        <v/>
      </c>
      <c r="G990" t="str">
        <f>IFERROR(UPPER(TRIM(ESITI_QUESTIONARI!AI990)),"")</f>
        <v/>
      </c>
      <c r="H990" s="8" t="str">
        <f>IF(C990="","",IF(ISERROR(AVERAGE(ESITI_QUESTIONARI!N990:T990,ESITI_QUESTIONARI!V990:X990,ESITI_QUESTIONARI!Z990:AD990,ESITI_QUESTIONARI!AF990:AH990,ESITI_QUESTIONARI!AJ990:AL990,ESITI_QUESTIONARI!AN990,ESITI_QUESTIONARI!AQ990)),"NON RISPONDE",AVERAGE(ESITI_QUESTIONARI!N990:T990,ESITI_QUESTIONARI!V990:X990,ESITI_QUESTIONARI!Z990:AD990,ESITI_QUESTIONARI!AF990:AH990,ESITI_QUESTIONARI!AJ990:AL990,ESITI_QUESTIONARI!AN990,ESITI_QUESTIONARI!AQ990)))</f>
        <v/>
      </c>
    </row>
    <row r="991" spans="1:8" x14ac:dyDescent="0.3">
      <c r="A991" t="str">
        <f>IF(ESITI_QUESTIONARI!A991="","",TRIM(ESITI_QUESTIONARI!A991))</f>
        <v/>
      </c>
      <c r="B991" t="str">
        <f t="shared" si="16"/>
        <v/>
      </c>
      <c r="C991" t="str">
        <f>IF(ESITI_QUESTIONARI!C991="","",TRIM(ESITI_QUESTIONARI!C991))</f>
        <v/>
      </c>
      <c r="D991" t="str">
        <f>IFERROR(UPPER(TRIM(ESITI_QUESTIONARI!U991)),"")</f>
        <v/>
      </c>
      <c r="E991" t="str">
        <f>IFERROR(UPPER(TRIM(ESITI_QUESTIONARI!Y991)),"")</f>
        <v/>
      </c>
      <c r="F991" t="str">
        <f>IFERROR(UPPER(TRIM(ESITI_QUESTIONARI!AE991)),"")</f>
        <v/>
      </c>
      <c r="G991" t="str">
        <f>IFERROR(UPPER(TRIM(ESITI_QUESTIONARI!AI991)),"")</f>
        <v/>
      </c>
      <c r="H991" s="8" t="str">
        <f>IF(C991="","",IF(ISERROR(AVERAGE(ESITI_QUESTIONARI!N991:T991,ESITI_QUESTIONARI!V991:X991,ESITI_QUESTIONARI!Z991:AD991,ESITI_QUESTIONARI!AF991:AH991,ESITI_QUESTIONARI!AJ991:AL991,ESITI_QUESTIONARI!AN991,ESITI_QUESTIONARI!AQ991)),"NON RISPONDE",AVERAGE(ESITI_QUESTIONARI!N991:T991,ESITI_QUESTIONARI!V991:X991,ESITI_QUESTIONARI!Z991:AD991,ESITI_QUESTIONARI!AF991:AH991,ESITI_QUESTIONARI!AJ991:AL991,ESITI_QUESTIONARI!AN991,ESITI_QUESTIONARI!AQ991)))</f>
        <v/>
      </c>
    </row>
    <row r="992" spans="1:8" x14ac:dyDescent="0.3">
      <c r="A992" t="str">
        <f>IF(ESITI_QUESTIONARI!A992="","",TRIM(ESITI_QUESTIONARI!A992))</f>
        <v/>
      </c>
      <c r="B992" t="str">
        <f t="shared" si="16"/>
        <v/>
      </c>
      <c r="C992" t="str">
        <f>IF(ESITI_QUESTIONARI!C992="","",TRIM(ESITI_QUESTIONARI!C992))</f>
        <v/>
      </c>
      <c r="D992" t="str">
        <f>IFERROR(UPPER(TRIM(ESITI_QUESTIONARI!U992)),"")</f>
        <v/>
      </c>
      <c r="E992" t="str">
        <f>IFERROR(UPPER(TRIM(ESITI_QUESTIONARI!Y992)),"")</f>
        <v/>
      </c>
      <c r="F992" t="str">
        <f>IFERROR(UPPER(TRIM(ESITI_QUESTIONARI!AE992)),"")</f>
        <v/>
      </c>
      <c r="G992" t="str">
        <f>IFERROR(UPPER(TRIM(ESITI_QUESTIONARI!AI992)),"")</f>
        <v/>
      </c>
      <c r="H992" s="8" t="str">
        <f>IF(C992="","",IF(ISERROR(AVERAGE(ESITI_QUESTIONARI!N992:T992,ESITI_QUESTIONARI!V992:X992,ESITI_QUESTIONARI!Z992:AD992,ESITI_QUESTIONARI!AF992:AH992,ESITI_QUESTIONARI!AJ992:AL992,ESITI_QUESTIONARI!AN992,ESITI_QUESTIONARI!AQ992)),"NON RISPONDE",AVERAGE(ESITI_QUESTIONARI!N992:T992,ESITI_QUESTIONARI!V992:X992,ESITI_QUESTIONARI!Z992:AD992,ESITI_QUESTIONARI!AF992:AH992,ESITI_QUESTIONARI!AJ992:AL992,ESITI_QUESTIONARI!AN992,ESITI_QUESTIONARI!AQ992)))</f>
        <v/>
      </c>
    </row>
    <row r="993" spans="1:8" x14ac:dyDescent="0.3">
      <c r="A993" t="str">
        <f>IF(ESITI_QUESTIONARI!A993="","",TRIM(ESITI_QUESTIONARI!A993))</f>
        <v/>
      </c>
      <c r="B993" t="str">
        <f t="shared" si="16"/>
        <v/>
      </c>
      <c r="C993" t="str">
        <f>IF(ESITI_QUESTIONARI!C993="","",TRIM(ESITI_QUESTIONARI!C993))</f>
        <v/>
      </c>
      <c r="D993" t="str">
        <f>IFERROR(UPPER(TRIM(ESITI_QUESTIONARI!U993)),"")</f>
        <v/>
      </c>
      <c r="E993" t="str">
        <f>IFERROR(UPPER(TRIM(ESITI_QUESTIONARI!Y993)),"")</f>
        <v/>
      </c>
      <c r="F993" t="str">
        <f>IFERROR(UPPER(TRIM(ESITI_QUESTIONARI!AE993)),"")</f>
        <v/>
      </c>
      <c r="G993" t="str">
        <f>IFERROR(UPPER(TRIM(ESITI_QUESTIONARI!AI993)),"")</f>
        <v/>
      </c>
      <c r="H993" s="8" t="str">
        <f>IF(C993="","",IF(ISERROR(AVERAGE(ESITI_QUESTIONARI!N993:T993,ESITI_QUESTIONARI!V993:X993,ESITI_QUESTIONARI!Z993:AD993,ESITI_QUESTIONARI!AF993:AH993,ESITI_QUESTIONARI!AJ993:AL993,ESITI_QUESTIONARI!AN993,ESITI_QUESTIONARI!AQ993)),"NON RISPONDE",AVERAGE(ESITI_QUESTIONARI!N993:T993,ESITI_QUESTIONARI!V993:X993,ESITI_QUESTIONARI!Z993:AD993,ESITI_QUESTIONARI!AF993:AH993,ESITI_QUESTIONARI!AJ993:AL993,ESITI_QUESTIONARI!AN993,ESITI_QUESTIONARI!AQ993)))</f>
        <v/>
      </c>
    </row>
    <row r="994" spans="1:8" x14ac:dyDescent="0.3">
      <c r="A994" t="str">
        <f>IF(ESITI_QUESTIONARI!A994="","",TRIM(ESITI_QUESTIONARI!A994))</f>
        <v/>
      </c>
      <c r="B994" t="str">
        <f t="shared" si="16"/>
        <v/>
      </c>
      <c r="C994" t="str">
        <f>IF(ESITI_QUESTIONARI!C994="","",TRIM(ESITI_QUESTIONARI!C994))</f>
        <v/>
      </c>
      <c r="D994" t="str">
        <f>IFERROR(UPPER(TRIM(ESITI_QUESTIONARI!U994)),"")</f>
        <v/>
      </c>
      <c r="E994" t="str">
        <f>IFERROR(UPPER(TRIM(ESITI_QUESTIONARI!Y994)),"")</f>
        <v/>
      </c>
      <c r="F994" t="str">
        <f>IFERROR(UPPER(TRIM(ESITI_QUESTIONARI!AE994)),"")</f>
        <v/>
      </c>
      <c r="G994" t="str">
        <f>IFERROR(UPPER(TRIM(ESITI_QUESTIONARI!AI994)),"")</f>
        <v/>
      </c>
      <c r="H994" s="8" t="str">
        <f>IF(C994="","",IF(ISERROR(AVERAGE(ESITI_QUESTIONARI!N994:T994,ESITI_QUESTIONARI!V994:X994,ESITI_QUESTIONARI!Z994:AD994,ESITI_QUESTIONARI!AF994:AH994,ESITI_QUESTIONARI!AJ994:AL994,ESITI_QUESTIONARI!AN994,ESITI_QUESTIONARI!AQ994)),"NON RISPONDE",AVERAGE(ESITI_QUESTIONARI!N994:T994,ESITI_QUESTIONARI!V994:X994,ESITI_QUESTIONARI!Z994:AD994,ESITI_QUESTIONARI!AF994:AH994,ESITI_QUESTIONARI!AJ994:AL994,ESITI_QUESTIONARI!AN994,ESITI_QUESTIONARI!AQ994)))</f>
        <v/>
      </c>
    </row>
    <row r="995" spans="1:8" x14ac:dyDescent="0.3">
      <c r="A995" t="str">
        <f>IF(ESITI_QUESTIONARI!A995="","",TRIM(ESITI_QUESTIONARI!A995))</f>
        <v/>
      </c>
      <c r="B995" t="str">
        <f t="shared" si="16"/>
        <v/>
      </c>
      <c r="C995" t="str">
        <f>IF(ESITI_QUESTIONARI!C995="","",TRIM(ESITI_QUESTIONARI!C995))</f>
        <v/>
      </c>
      <c r="D995" t="str">
        <f>IFERROR(UPPER(TRIM(ESITI_QUESTIONARI!U995)),"")</f>
        <v/>
      </c>
      <c r="E995" t="str">
        <f>IFERROR(UPPER(TRIM(ESITI_QUESTIONARI!Y995)),"")</f>
        <v/>
      </c>
      <c r="F995" t="str">
        <f>IFERROR(UPPER(TRIM(ESITI_QUESTIONARI!AE995)),"")</f>
        <v/>
      </c>
      <c r="G995" t="str">
        <f>IFERROR(UPPER(TRIM(ESITI_QUESTIONARI!AI995)),"")</f>
        <v/>
      </c>
      <c r="H995" s="8" t="str">
        <f>IF(C995="","",IF(ISERROR(AVERAGE(ESITI_QUESTIONARI!N995:T995,ESITI_QUESTIONARI!V995:X995,ESITI_QUESTIONARI!Z995:AD995,ESITI_QUESTIONARI!AF995:AH995,ESITI_QUESTIONARI!AJ995:AL995,ESITI_QUESTIONARI!AN995,ESITI_QUESTIONARI!AQ995)),"NON RISPONDE",AVERAGE(ESITI_QUESTIONARI!N995:T995,ESITI_QUESTIONARI!V995:X995,ESITI_QUESTIONARI!Z995:AD995,ESITI_QUESTIONARI!AF995:AH995,ESITI_QUESTIONARI!AJ995:AL995,ESITI_QUESTIONARI!AN995,ESITI_QUESTIONARI!AQ995)))</f>
        <v/>
      </c>
    </row>
    <row r="996" spans="1:8" x14ac:dyDescent="0.3">
      <c r="A996" t="str">
        <f>IF(ESITI_QUESTIONARI!A996="","",TRIM(ESITI_QUESTIONARI!A996))</f>
        <v/>
      </c>
      <c r="B996" t="str">
        <f t="shared" si="16"/>
        <v/>
      </c>
      <c r="C996" t="str">
        <f>IF(ESITI_QUESTIONARI!C996="","",TRIM(ESITI_QUESTIONARI!C996))</f>
        <v/>
      </c>
      <c r="D996" t="str">
        <f>IFERROR(UPPER(TRIM(ESITI_QUESTIONARI!U996)),"")</f>
        <v/>
      </c>
      <c r="E996" t="str">
        <f>IFERROR(UPPER(TRIM(ESITI_QUESTIONARI!Y996)),"")</f>
        <v/>
      </c>
      <c r="F996" t="str">
        <f>IFERROR(UPPER(TRIM(ESITI_QUESTIONARI!AE996)),"")</f>
        <v/>
      </c>
      <c r="G996" t="str">
        <f>IFERROR(UPPER(TRIM(ESITI_QUESTIONARI!AI996)),"")</f>
        <v/>
      </c>
      <c r="H996" s="8" t="str">
        <f>IF(C996="","",IF(ISERROR(AVERAGE(ESITI_QUESTIONARI!N996:T996,ESITI_QUESTIONARI!V996:X996,ESITI_QUESTIONARI!Z996:AD996,ESITI_QUESTIONARI!AF996:AH996,ESITI_QUESTIONARI!AJ996:AL996,ESITI_QUESTIONARI!AN996,ESITI_QUESTIONARI!AQ996)),"NON RISPONDE",AVERAGE(ESITI_QUESTIONARI!N996:T996,ESITI_QUESTIONARI!V996:X996,ESITI_QUESTIONARI!Z996:AD996,ESITI_QUESTIONARI!AF996:AH996,ESITI_QUESTIONARI!AJ996:AL996,ESITI_QUESTIONARI!AN996,ESITI_QUESTIONARI!AQ996)))</f>
        <v/>
      </c>
    </row>
    <row r="997" spans="1:8" x14ac:dyDescent="0.3">
      <c r="A997" t="str">
        <f>IF(ESITI_QUESTIONARI!A997="","",TRIM(ESITI_QUESTIONARI!A997))</f>
        <v/>
      </c>
      <c r="B997" t="str">
        <f t="shared" si="16"/>
        <v/>
      </c>
      <c r="C997" t="str">
        <f>IF(ESITI_QUESTIONARI!C997="","",TRIM(ESITI_QUESTIONARI!C997))</f>
        <v/>
      </c>
      <c r="D997" t="str">
        <f>IFERROR(UPPER(TRIM(ESITI_QUESTIONARI!U997)),"")</f>
        <v/>
      </c>
      <c r="E997" t="str">
        <f>IFERROR(UPPER(TRIM(ESITI_QUESTIONARI!Y997)),"")</f>
        <v/>
      </c>
      <c r="F997" t="str">
        <f>IFERROR(UPPER(TRIM(ESITI_QUESTIONARI!AE997)),"")</f>
        <v/>
      </c>
      <c r="G997" t="str">
        <f>IFERROR(UPPER(TRIM(ESITI_QUESTIONARI!AI997)),"")</f>
        <v/>
      </c>
      <c r="H997" s="8" t="str">
        <f>IF(C997="","",IF(ISERROR(AVERAGE(ESITI_QUESTIONARI!N997:T997,ESITI_QUESTIONARI!V997:X997,ESITI_QUESTIONARI!Z997:AD997,ESITI_QUESTIONARI!AF997:AH997,ESITI_QUESTIONARI!AJ997:AL997,ESITI_QUESTIONARI!AN997,ESITI_QUESTIONARI!AQ997)),"NON RISPONDE",AVERAGE(ESITI_QUESTIONARI!N997:T997,ESITI_QUESTIONARI!V997:X997,ESITI_QUESTIONARI!Z997:AD997,ESITI_QUESTIONARI!AF997:AH997,ESITI_QUESTIONARI!AJ997:AL997,ESITI_QUESTIONARI!AN997,ESITI_QUESTIONARI!AQ997)))</f>
        <v/>
      </c>
    </row>
    <row r="998" spans="1:8" x14ac:dyDescent="0.3">
      <c r="A998" t="str">
        <f>IF(ESITI_QUESTIONARI!A998="","",TRIM(ESITI_QUESTIONARI!A998))</f>
        <v/>
      </c>
      <c r="B998" t="str">
        <f t="shared" si="16"/>
        <v/>
      </c>
      <c r="C998" t="str">
        <f>IF(ESITI_QUESTIONARI!C998="","",TRIM(ESITI_QUESTIONARI!C998))</f>
        <v/>
      </c>
      <c r="D998" t="str">
        <f>IFERROR(UPPER(TRIM(ESITI_QUESTIONARI!U998)),"")</f>
        <v/>
      </c>
      <c r="E998" t="str">
        <f>IFERROR(UPPER(TRIM(ESITI_QUESTIONARI!Y998)),"")</f>
        <v/>
      </c>
      <c r="F998" t="str">
        <f>IFERROR(UPPER(TRIM(ESITI_QUESTIONARI!AE998)),"")</f>
        <v/>
      </c>
      <c r="G998" t="str">
        <f>IFERROR(UPPER(TRIM(ESITI_QUESTIONARI!AI998)),"")</f>
        <v/>
      </c>
      <c r="H998" s="8" t="str">
        <f>IF(C998="","",IF(ISERROR(AVERAGE(ESITI_QUESTIONARI!N998:T998,ESITI_QUESTIONARI!V998:X998,ESITI_QUESTIONARI!Z998:AD998,ESITI_QUESTIONARI!AF998:AH998,ESITI_QUESTIONARI!AJ998:AL998,ESITI_QUESTIONARI!AN998,ESITI_QUESTIONARI!AQ998)),"NON RISPONDE",AVERAGE(ESITI_QUESTIONARI!N998:T998,ESITI_QUESTIONARI!V998:X998,ESITI_QUESTIONARI!Z998:AD998,ESITI_QUESTIONARI!AF998:AH998,ESITI_QUESTIONARI!AJ998:AL998,ESITI_QUESTIONARI!AN998,ESITI_QUESTIONARI!AQ998)))</f>
        <v/>
      </c>
    </row>
    <row r="999" spans="1:8" x14ac:dyDescent="0.3">
      <c r="A999" t="str">
        <f>IF(ESITI_QUESTIONARI!A999="","",TRIM(ESITI_QUESTIONARI!A999))</f>
        <v/>
      </c>
      <c r="B999" t="str">
        <f t="shared" si="16"/>
        <v/>
      </c>
      <c r="C999" t="str">
        <f>IF(ESITI_QUESTIONARI!C999="","",TRIM(ESITI_QUESTIONARI!C999))</f>
        <v/>
      </c>
      <c r="D999" t="str">
        <f>IFERROR(UPPER(TRIM(ESITI_QUESTIONARI!U999)),"")</f>
        <v/>
      </c>
      <c r="E999" t="str">
        <f>IFERROR(UPPER(TRIM(ESITI_QUESTIONARI!Y999)),"")</f>
        <v/>
      </c>
      <c r="F999" t="str">
        <f>IFERROR(UPPER(TRIM(ESITI_QUESTIONARI!AE999)),"")</f>
        <v/>
      </c>
      <c r="G999" t="str">
        <f>IFERROR(UPPER(TRIM(ESITI_QUESTIONARI!AI999)),"")</f>
        <v/>
      </c>
      <c r="H999" s="8" t="str">
        <f>IF(C999="","",IF(ISERROR(AVERAGE(ESITI_QUESTIONARI!N999:T999,ESITI_QUESTIONARI!V999:X999,ESITI_QUESTIONARI!Z999:AD999,ESITI_QUESTIONARI!AF999:AH999,ESITI_QUESTIONARI!AJ999:AL999,ESITI_QUESTIONARI!AN999,ESITI_QUESTIONARI!AQ999)),"NON RISPONDE",AVERAGE(ESITI_QUESTIONARI!N999:T999,ESITI_QUESTIONARI!V999:X999,ESITI_QUESTIONARI!Z999:AD999,ESITI_QUESTIONARI!AF999:AH999,ESITI_QUESTIONARI!AJ999:AL999,ESITI_QUESTIONARI!AN999,ESITI_QUESTIONARI!AQ999)))</f>
        <v/>
      </c>
    </row>
    <row r="1000" spans="1:8" x14ac:dyDescent="0.3">
      <c r="A1000" t="str">
        <f>IF(ESITI_QUESTIONARI!A1000="","",TRIM(ESITI_QUESTIONARI!A1000))</f>
        <v/>
      </c>
      <c r="B1000" t="str">
        <f t="shared" si="16"/>
        <v/>
      </c>
      <c r="C1000" t="str">
        <f>IF(ESITI_QUESTIONARI!C1000="","",TRIM(ESITI_QUESTIONARI!C1000))</f>
        <v/>
      </c>
      <c r="D1000" t="str">
        <f>IFERROR(UPPER(TRIM(ESITI_QUESTIONARI!U1000)),"")</f>
        <v/>
      </c>
      <c r="E1000" t="str">
        <f>IFERROR(UPPER(TRIM(ESITI_QUESTIONARI!Y1000)),"")</f>
        <v/>
      </c>
      <c r="F1000" t="str">
        <f>IFERROR(UPPER(TRIM(ESITI_QUESTIONARI!AE1000)),"")</f>
        <v/>
      </c>
      <c r="G1000" t="str">
        <f>IFERROR(UPPER(TRIM(ESITI_QUESTIONARI!AI1000)),"")</f>
        <v/>
      </c>
      <c r="H1000" s="8" t="str">
        <f>IF(C1000="","",IF(ISERROR(AVERAGE(ESITI_QUESTIONARI!N1000:T1000,ESITI_QUESTIONARI!V1000:X1000,ESITI_QUESTIONARI!Z1000:AD1000,ESITI_QUESTIONARI!AF1000:AH1000,ESITI_QUESTIONARI!AJ1000:AL1000,ESITI_QUESTIONARI!AN1000,ESITI_QUESTIONARI!AQ1000)),"NON RISPONDE",AVERAGE(ESITI_QUESTIONARI!N1000:T1000,ESITI_QUESTIONARI!V1000:X1000,ESITI_QUESTIONARI!Z1000:AD1000,ESITI_QUESTIONARI!AF1000:AH1000,ESITI_QUESTIONARI!AJ1000:AL1000,ESITI_QUESTIONARI!AN1000,ESITI_QUESTIONARI!AQ1000)))</f>
        <v/>
      </c>
    </row>
    <row r="1001" spans="1:8" x14ac:dyDescent="0.3">
      <c r="A1001" t="str">
        <f>IF(ESITI_QUESTIONARI!A1001="","",TRIM(ESITI_QUESTIONARI!A1001))</f>
        <v/>
      </c>
      <c r="B1001" t="str">
        <f t="shared" si="16"/>
        <v/>
      </c>
      <c r="C1001" t="str">
        <f>IF(ESITI_QUESTIONARI!C1001="","",TRIM(ESITI_QUESTIONARI!C1001))</f>
        <v/>
      </c>
      <c r="D1001" t="str">
        <f>IFERROR(UPPER(TRIM(ESITI_QUESTIONARI!U1001)),"")</f>
        <v/>
      </c>
      <c r="E1001" t="str">
        <f>IFERROR(UPPER(TRIM(ESITI_QUESTIONARI!Y1001)),"")</f>
        <v/>
      </c>
      <c r="F1001" t="str">
        <f>IFERROR(UPPER(TRIM(ESITI_QUESTIONARI!AE1001)),"")</f>
        <v/>
      </c>
      <c r="G1001" t="str">
        <f>IFERROR(UPPER(TRIM(ESITI_QUESTIONARI!AI1001)),"")</f>
        <v/>
      </c>
      <c r="H1001" s="8" t="str">
        <f>IF(C1001="","",IF(ISERROR(AVERAGE(ESITI_QUESTIONARI!N1001:T1001,ESITI_QUESTIONARI!V1001:X1001,ESITI_QUESTIONARI!Z1001:AD1001,ESITI_QUESTIONARI!AF1001:AH1001,ESITI_QUESTIONARI!AJ1001:AL1001,ESITI_QUESTIONARI!AN1001,ESITI_QUESTIONARI!AQ1001)),"NON RISPONDE",AVERAGE(ESITI_QUESTIONARI!N1001:T1001,ESITI_QUESTIONARI!V1001:X1001,ESITI_QUESTIONARI!Z1001:AD1001,ESITI_QUESTIONARI!AF1001:AH1001,ESITI_QUESTIONARI!AJ1001:AL1001,ESITI_QUESTIONARI!AN1001,ESITI_QUESTIONARI!AQ1001)))</f>
        <v/>
      </c>
    </row>
    <row r="1002" spans="1:8" x14ac:dyDescent="0.3">
      <c r="A1002" t="str">
        <f>IF(ESITI_QUESTIONARI!A1002="","",TRIM(ESITI_QUESTIONARI!A1002))</f>
        <v/>
      </c>
      <c r="B1002" t="str">
        <f t="shared" si="16"/>
        <v/>
      </c>
      <c r="C1002" t="str">
        <f>IF(ESITI_QUESTIONARI!C1002="","",TRIM(ESITI_QUESTIONARI!C1002))</f>
        <v/>
      </c>
      <c r="D1002" t="str">
        <f>IFERROR(UPPER(TRIM(ESITI_QUESTIONARI!U1002)),"")</f>
        <v/>
      </c>
      <c r="E1002" t="str">
        <f>IFERROR(UPPER(TRIM(ESITI_QUESTIONARI!Y1002)),"")</f>
        <v/>
      </c>
      <c r="F1002" t="str">
        <f>IFERROR(UPPER(TRIM(ESITI_QUESTIONARI!AE1002)),"")</f>
        <v/>
      </c>
      <c r="G1002" t="str">
        <f>IFERROR(UPPER(TRIM(ESITI_QUESTIONARI!AI1002)),"")</f>
        <v/>
      </c>
      <c r="H1002" s="8" t="str">
        <f>IF(C1002="","",IF(ISERROR(AVERAGE(ESITI_QUESTIONARI!N1002:T1002,ESITI_QUESTIONARI!V1002:X1002,ESITI_QUESTIONARI!Z1002:AD1002,ESITI_QUESTIONARI!AF1002:AH1002,ESITI_QUESTIONARI!AJ1002:AL1002,ESITI_QUESTIONARI!AN1002,ESITI_QUESTIONARI!AQ1002)),"NON RISPONDE",AVERAGE(ESITI_QUESTIONARI!N1002:T1002,ESITI_QUESTIONARI!V1002:X1002,ESITI_QUESTIONARI!Z1002:AD1002,ESITI_QUESTIONARI!AF1002:AH1002,ESITI_QUESTIONARI!AJ1002:AL1002,ESITI_QUESTIONARI!AN1002,ESITI_QUESTIONARI!AQ1002)))</f>
        <v/>
      </c>
    </row>
    <row r="1003" spans="1:8" x14ac:dyDescent="0.3">
      <c r="A1003" t="str">
        <f>IF(ESITI_QUESTIONARI!A1003="","",TRIM(ESITI_QUESTIONARI!A1003))</f>
        <v/>
      </c>
      <c r="B1003" t="str">
        <f t="shared" si="16"/>
        <v/>
      </c>
      <c r="C1003" t="str">
        <f>IF(ESITI_QUESTIONARI!C1003="","",TRIM(ESITI_QUESTIONARI!C1003))</f>
        <v/>
      </c>
      <c r="D1003" t="str">
        <f>IFERROR(UPPER(TRIM(ESITI_QUESTIONARI!U1003)),"")</f>
        <v/>
      </c>
      <c r="E1003" t="str">
        <f>IFERROR(UPPER(TRIM(ESITI_QUESTIONARI!Y1003)),"")</f>
        <v/>
      </c>
      <c r="F1003" t="str">
        <f>IFERROR(UPPER(TRIM(ESITI_QUESTIONARI!AE1003)),"")</f>
        <v/>
      </c>
      <c r="G1003" t="str">
        <f>IFERROR(UPPER(TRIM(ESITI_QUESTIONARI!AI1003)),"")</f>
        <v/>
      </c>
      <c r="H1003" s="8" t="str">
        <f>IF(C1003="","",IF(ISERROR(AVERAGE(ESITI_QUESTIONARI!N1003:T1003,ESITI_QUESTIONARI!V1003:X1003,ESITI_QUESTIONARI!Z1003:AD1003,ESITI_QUESTIONARI!AF1003:AH1003,ESITI_QUESTIONARI!AJ1003:AL1003,ESITI_QUESTIONARI!AN1003,ESITI_QUESTIONARI!AQ1003)),"NON RISPONDE",AVERAGE(ESITI_QUESTIONARI!N1003:T1003,ESITI_QUESTIONARI!V1003:X1003,ESITI_QUESTIONARI!Z1003:AD1003,ESITI_QUESTIONARI!AF1003:AH1003,ESITI_QUESTIONARI!AJ1003:AL1003,ESITI_QUESTIONARI!AN1003,ESITI_QUESTIONARI!AQ1003)))</f>
        <v/>
      </c>
    </row>
    <row r="1004" spans="1:8" x14ac:dyDescent="0.3">
      <c r="A1004" t="str">
        <f>IF(ESITI_QUESTIONARI!A1004="","",TRIM(ESITI_QUESTIONARI!A1004))</f>
        <v/>
      </c>
      <c r="B1004" t="str">
        <f t="shared" si="16"/>
        <v/>
      </c>
      <c r="C1004" t="str">
        <f>IF(ESITI_QUESTIONARI!C1004="","",TRIM(ESITI_QUESTIONARI!C1004))</f>
        <v/>
      </c>
      <c r="D1004" t="str">
        <f>IFERROR(UPPER(TRIM(ESITI_QUESTIONARI!U1004)),"")</f>
        <v/>
      </c>
      <c r="E1004" t="str">
        <f>IFERROR(UPPER(TRIM(ESITI_QUESTIONARI!Y1004)),"")</f>
        <v/>
      </c>
      <c r="F1004" t="str">
        <f>IFERROR(UPPER(TRIM(ESITI_QUESTIONARI!AE1004)),"")</f>
        <v/>
      </c>
      <c r="G1004" t="str">
        <f>IFERROR(UPPER(TRIM(ESITI_QUESTIONARI!AI1004)),"")</f>
        <v/>
      </c>
      <c r="H1004" s="8" t="str">
        <f>IF(C1004="","",IF(ISERROR(AVERAGE(ESITI_QUESTIONARI!N1004:T1004,ESITI_QUESTIONARI!V1004:X1004,ESITI_QUESTIONARI!Z1004:AD1004,ESITI_QUESTIONARI!AF1004:AH1004,ESITI_QUESTIONARI!AJ1004:AL1004,ESITI_QUESTIONARI!AN1004,ESITI_QUESTIONARI!AQ1004)),"NON RISPONDE",AVERAGE(ESITI_QUESTIONARI!N1004:T1004,ESITI_QUESTIONARI!V1004:X1004,ESITI_QUESTIONARI!Z1004:AD1004,ESITI_QUESTIONARI!AF1004:AH1004,ESITI_QUESTIONARI!AJ1004:AL1004,ESITI_QUESTIONARI!AN1004,ESITI_QUESTIONARI!AQ1004)))</f>
        <v/>
      </c>
    </row>
    <row r="1005" spans="1:8" x14ac:dyDescent="0.3">
      <c r="A1005" t="str">
        <f>IF(ESITI_QUESTIONARI!A1005="","",TRIM(ESITI_QUESTIONARI!A1005))</f>
        <v/>
      </c>
      <c r="B1005" t="str">
        <f t="shared" si="16"/>
        <v/>
      </c>
      <c r="C1005" t="str">
        <f>IF(ESITI_QUESTIONARI!C1005="","",TRIM(ESITI_QUESTIONARI!C1005))</f>
        <v/>
      </c>
      <c r="D1005" t="str">
        <f>IFERROR(UPPER(TRIM(ESITI_QUESTIONARI!U1005)),"")</f>
        <v/>
      </c>
      <c r="E1005" t="str">
        <f>IFERROR(UPPER(TRIM(ESITI_QUESTIONARI!Y1005)),"")</f>
        <v/>
      </c>
      <c r="F1005" t="str">
        <f>IFERROR(UPPER(TRIM(ESITI_QUESTIONARI!AE1005)),"")</f>
        <v/>
      </c>
      <c r="G1005" t="str">
        <f>IFERROR(UPPER(TRIM(ESITI_QUESTIONARI!AI1005)),"")</f>
        <v/>
      </c>
      <c r="H1005" s="8" t="str">
        <f>IF(C1005="","",IF(ISERROR(AVERAGE(ESITI_QUESTIONARI!N1005:T1005,ESITI_QUESTIONARI!V1005:X1005,ESITI_QUESTIONARI!Z1005:AD1005,ESITI_QUESTIONARI!AF1005:AH1005,ESITI_QUESTIONARI!AJ1005:AL1005,ESITI_QUESTIONARI!AN1005,ESITI_QUESTIONARI!AQ1005)),"NON RISPONDE",AVERAGE(ESITI_QUESTIONARI!N1005:T1005,ESITI_QUESTIONARI!V1005:X1005,ESITI_QUESTIONARI!Z1005:AD1005,ESITI_QUESTIONARI!AF1005:AH1005,ESITI_QUESTIONARI!AJ1005:AL1005,ESITI_QUESTIONARI!AN1005,ESITI_QUESTIONARI!AQ1005)))</f>
        <v/>
      </c>
    </row>
    <row r="1006" spans="1:8" x14ac:dyDescent="0.3">
      <c r="A1006" t="str">
        <f>IF(ESITI_QUESTIONARI!A1006="","",TRIM(ESITI_QUESTIONARI!A1006))</f>
        <v/>
      </c>
      <c r="B1006" t="str">
        <f t="shared" si="16"/>
        <v/>
      </c>
      <c r="C1006" t="str">
        <f>IF(ESITI_QUESTIONARI!C1006="","",TRIM(ESITI_QUESTIONARI!C1006))</f>
        <v/>
      </c>
      <c r="D1006" t="str">
        <f>IFERROR(UPPER(TRIM(ESITI_QUESTIONARI!U1006)),"")</f>
        <v/>
      </c>
      <c r="E1006" t="str">
        <f>IFERROR(UPPER(TRIM(ESITI_QUESTIONARI!Y1006)),"")</f>
        <v/>
      </c>
      <c r="F1006" t="str">
        <f>IFERROR(UPPER(TRIM(ESITI_QUESTIONARI!AE1006)),"")</f>
        <v/>
      </c>
      <c r="G1006" t="str">
        <f>IFERROR(UPPER(TRIM(ESITI_QUESTIONARI!AI1006)),"")</f>
        <v/>
      </c>
      <c r="H1006" s="8" t="str">
        <f>IF(C1006="","",IF(ISERROR(AVERAGE(ESITI_QUESTIONARI!N1006:T1006,ESITI_QUESTIONARI!V1006:X1006,ESITI_QUESTIONARI!Z1006:AD1006,ESITI_QUESTIONARI!AF1006:AH1006,ESITI_QUESTIONARI!AJ1006:AL1006,ESITI_QUESTIONARI!AN1006,ESITI_QUESTIONARI!AQ1006)),"NON RISPONDE",AVERAGE(ESITI_QUESTIONARI!N1006:T1006,ESITI_QUESTIONARI!V1006:X1006,ESITI_QUESTIONARI!Z1006:AD1006,ESITI_QUESTIONARI!AF1006:AH1006,ESITI_QUESTIONARI!AJ1006:AL1006,ESITI_QUESTIONARI!AN1006,ESITI_QUESTIONARI!AQ1006)))</f>
        <v/>
      </c>
    </row>
    <row r="1007" spans="1:8" x14ac:dyDescent="0.3">
      <c r="A1007" t="str">
        <f>IF(ESITI_QUESTIONARI!A1007="","",TRIM(ESITI_QUESTIONARI!A1007))</f>
        <v/>
      </c>
      <c r="B1007" t="str">
        <f t="shared" si="16"/>
        <v/>
      </c>
      <c r="C1007" t="str">
        <f>IF(ESITI_QUESTIONARI!C1007="","",TRIM(ESITI_QUESTIONARI!C1007))</f>
        <v/>
      </c>
      <c r="D1007" t="str">
        <f>IFERROR(UPPER(TRIM(ESITI_QUESTIONARI!U1007)),"")</f>
        <v/>
      </c>
      <c r="E1007" t="str">
        <f>IFERROR(UPPER(TRIM(ESITI_QUESTIONARI!Y1007)),"")</f>
        <v/>
      </c>
      <c r="F1007" t="str">
        <f>IFERROR(UPPER(TRIM(ESITI_QUESTIONARI!AE1007)),"")</f>
        <v/>
      </c>
      <c r="G1007" t="str">
        <f>IFERROR(UPPER(TRIM(ESITI_QUESTIONARI!AI1007)),"")</f>
        <v/>
      </c>
      <c r="H1007" s="8" t="str">
        <f>IF(C1007="","",IF(ISERROR(AVERAGE(ESITI_QUESTIONARI!N1007:T1007,ESITI_QUESTIONARI!V1007:X1007,ESITI_QUESTIONARI!Z1007:AD1007,ESITI_QUESTIONARI!AF1007:AH1007,ESITI_QUESTIONARI!AJ1007:AL1007,ESITI_QUESTIONARI!AN1007,ESITI_QUESTIONARI!AQ1007)),"NON RISPONDE",AVERAGE(ESITI_QUESTIONARI!N1007:T1007,ESITI_QUESTIONARI!V1007:X1007,ESITI_QUESTIONARI!Z1007:AD1007,ESITI_QUESTIONARI!AF1007:AH1007,ESITI_QUESTIONARI!AJ1007:AL1007,ESITI_QUESTIONARI!AN1007,ESITI_QUESTIONARI!AQ1007)))</f>
        <v/>
      </c>
    </row>
    <row r="1008" spans="1:8" x14ac:dyDescent="0.3">
      <c r="A1008" t="str">
        <f>IF(ESITI_QUESTIONARI!A1008="","",TRIM(ESITI_QUESTIONARI!A1008))</f>
        <v/>
      </c>
      <c r="B1008" t="str">
        <f t="shared" si="16"/>
        <v/>
      </c>
      <c r="C1008" t="str">
        <f>IF(ESITI_QUESTIONARI!C1008="","",TRIM(ESITI_QUESTIONARI!C1008))</f>
        <v/>
      </c>
      <c r="D1008" t="str">
        <f>IFERROR(UPPER(TRIM(ESITI_QUESTIONARI!U1008)),"")</f>
        <v/>
      </c>
      <c r="E1008" t="str">
        <f>IFERROR(UPPER(TRIM(ESITI_QUESTIONARI!Y1008)),"")</f>
        <v/>
      </c>
      <c r="F1008" t="str">
        <f>IFERROR(UPPER(TRIM(ESITI_QUESTIONARI!AE1008)),"")</f>
        <v/>
      </c>
      <c r="G1008" t="str">
        <f>IFERROR(UPPER(TRIM(ESITI_QUESTIONARI!AI1008)),"")</f>
        <v/>
      </c>
      <c r="H1008" s="8" t="str">
        <f>IF(C1008="","",IF(ISERROR(AVERAGE(ESITI_QUESTIONARI!N1008:T1008,ESITI_QUESTIONARI!V1008:X1008,ESITI_QUESTIONARI!Z1008:AD1008,ESITI_QUESTIONARI!AF1008:AH1008,ESITI_QUESTIONARI!AJ1008:AL1008,ESITI_QUESTIONARI!AN1008,ESITI_QUESTIONARI!AQ1008)),"NON RISPONDE",AVERAGE(ESITI_QUESTIONARI!N1008:T1008,ESITI_QUESTIONARI!V1008:X1008,ESITI_QUESTIONARI!Z1008:AD1008,ESITI_QUESTIONARI!AF1008:AH1008,ESITI_QUESTIONARI!AJ1008:AL1008,ESITI_QUESTIONARI!AN1008,ESITI_QUESTIONARI!AQ1008)))</f>
        <v/>
      </c>
    </row>
    <row r="1009" spans="1:8" x14ac:dyDescent="0.3">
      <c r="A1009" t="str">
        <f>IF(ESITI_QUESTIONARI!A1009="","",TRIM(ESITI_QUESTIONARI!A1009))</f>
        <v/>
      </c>
      <c r="B1009" t="str">
        <f t="shared" si="16"/>
        <v/>
      </c>
      <c r="C1009" t="str">
        <f>IF(ESITI_QUESTIONARI!C1009="","",TRIM(ESITI_QUESTIONARI!C1009))</f>
        <v/>
      </c>
      <c r="D1009" t="str">
        <f>IFERROR(UPPER(TRIM(ESITI_QUESTIONARI!U1009)),"")</f>
        <v/>
      </c>
      <c r="E1009" t="str">
        <f>IFERROR(UPPER(TRIM(ESITI_QUESTIONARI!Y1009)),"")</f>
        <v/>
      </c>
      <c r="F1009" t="str">
        <f>IFERROR(UPPER(TRIM(ESITI_QUESTIONARI!AE1009)),"")</f>
        <v/>
      </c>
      <c r="G1009" t="str">
        <f>IFERROR(UPPER(TRIM(ESITI_QUESTIONARI!AI1009)),"")</f>
        <v/>
      </c>
      <c r="H1009" s="8" t="str">
        <f>IF(C1009="","",IF(ISERROR(AVERAGE(ESITI_QUESTIONARI!N1009:T1009,ESITI_QUESTIONARI!V1009:X1009,ESITI_QUESTIONARI!Z1009:AD1009,ESITI_QUESTIONARI!AF1009:AH1009,ESITI_QUESTIONARI!AJ1009:AL1009,ESITI_QUESTIONARI!AN1009,ESITI_QUESTIONARI!AQ1009)),"NON RISPONDE",AVERAGE(ESITI_QUESTIONARI!N1009:T1009,ESITI_QUESTIONARI!V1009:X1009,ESITI_QUESTIONARI!Z1009:AD1009,ESITI_QUESTIONARI!AF1009:AH1009,ESITI_QUESTIONARI!AJ1009:AL1009,ESITI_QUESTIONARI!AN1009,ESITI_QUESTIONARI!AQ1009)))</f>
        <v/>
      </c>
    </row>
    <row r="1010" spans="1:8" x14ac:dyDescent="0.3">
      <c r="A1010" t="str">
        <f>IF(ESITI_QUESTIONARI!A1010="","",TRIM(ESITI_QUESTIONARI!A1010))</f>
        <v/>
      </c>
      <c r="B1010" t="str">
        <f t="shared" si="16"/>
        <v/>
      </c>
      <c r="C1010" t="str">
        <f>IF(ESITI_QUESTIONARI!C1010="","",TRIM(ESITI_QUESTIONARI!C1010))</f>
        <v/>
      </c>
      <c r="D1010" t="str">
        <f>IFERROR(UPPER(TRIM(ESITI_QUESTIONARI!U1010)),"")</f>
        <v/>
      </c>
      <c r="E1010" t="str">
        <f>IFERROR(UPPER(TRIM(ESITI_QUESTIONARI!Y1010)),"")</f>
        <v/>
      </c>
      <c r="F1010" t="str">
        <f>IFERROR(UPPER(TRIM(ESITI_QUESTIONARI!AE1010)),"")</f>
        <v/>
      </c>
      <c r="G1010" t="str">
        <f>IFERROR(UPPER(TRIM(ESITI_QUESTIONARI!AI1010)),"")</f>
        <v/>
      </c>
      <c r="H1010" s="8" t="str">
        <f>IF(C1010="","",IF(ISERROR(AVERAGE(ESITI_QUESTIONARI!N1010:T1010,ESITI_QUESTIONARI!V1010:X1010,ESITI_QUESTIONARI!Z1010:AD1010,ESITI_QUESTIONARI!AF1010:AH1010,ESITI_QUESTIONARI!AJ1010:AL1010,ESITI_QUESTIONARI!AN1010,ESITI_QUESTIONARI!AQ1010)),"NON RISPONDE",AVERAGE(ESITI_QUESTIONARI!N1010:T1010,ESITI_QUESTIONARI!V1010:X1010,ESITI_QUESTIONARI!Z1010:AD1010,ESITI_QUESTIONARI!AF1010:AH1010,ESITI_QUESTIONARI!AJ1010:AL1010,ESITI_QUESTIONARI!AN1010,ESITI_QUESTIONARI!AQ1010)))</f>
        <v/>
      </c>
    </row>
    <row r="1011" spans="1:8" x14ac:dyDescent="0.3">
      <c r="A1011" t="str">
        <f>IF(ESITI_QUESTIONARI!A1011="","",TRIM(ESITI_QUESTIONARI!A1011))</f>
        <v/>
      </c>
      <c r="B1011" t="str">
        <f t="shared" si="16"/>
        <v/>
      </c>
      <c r="C1011" t="str">
        <f>IF(ESITI_QUESTIONARI!C1011="","",TRIM(ESITI_QUESTIONARI!C1011))</f>
        <v/>
      </c>
      <c r="D1011" t="str">
        <f>IFERROR(UPPER(TRIM(ESITI_QUESTIONARI!U1011)),"")</f>
        <v/>
      </c>
      <c r="E1011" t="str">
        <f>IFERROR(UPPER(TRIM(ESITI_QUESTIONARI!Y1011)),"")</f>
        <v/>
      </c>
      <c r="F1011" t="str">
        <f>IFERROR(UPPER(TRIM(ESITI_QUESTIONARI!AE1011)),"")</f>
        <v/>
      </c>
      <c r="G1011" t="str">
        <f>IFERROR(UPPER(TRIM(ESITI_QUESTIONARI!AI1011)),"")</f>
        <v/>
      </c>
      <c r="H1011" s="8" t="str">
        <f>IF(C1011="","",IF(ISERROR(AVERAGE(ESITI_QUESTIONARI!N1011:T1011,ESITI_QUESTIONARI!V1011:X1011,ESITI_QUESTIONARI!Z1011:AD1011,ESITI_QUESTIONARI!AF1011:AH1011,ESITI_QUESTIONARI!AJ1011:AL1011,ESITI_QUESTIONARI!AN1011,ESITI_QUESTIONARI!AQ1011)),"NON RISPONDE",AVERAGE(ESITI_QUESTIONARI!N1011:T1011,ESITI_QUESTIONARI!V1011:X1011,ESITI_QUESTIONARI!Z1011:AD1011,ESITI_QUESTIONARI!AF1011:AH1011,ESITI_QUESTIONARI!AJ1011:AL1011,ESITI_QUESTIONARI!AN1011,ESITI_QUESTIONARI!AQ1011)))</f>
        <v/>
      </c>
    </row>
    <row r="1012" spans="1:8" x14ac:dyDescent="0.3">
      <c r="A1012" t="str">
        <f>IF(ESITI_QUESTIONARI!A1012="","",TRIM(ESITI_QUESTIONARI!A1012))</f>
        <v/>
      </c>
      <c r="B1012" t="str">
        <f t="shared" si="16"/>
        <v/>
      </c>
      <c r="C1012" t="str">
        <f>IF(ESITI_QUESTIONARI!C1012="","",TRIM(ESITI_QUESTIONARI!C1012))</f>
        <v/>
      </c>
      <c r="D1012" t="str">
        <f>IFERROR(UPPER(TRIM(ESITI_QUESTIONARI!U1012)),"")</f>
        <v/>
      </c>
      <c r="E1012" t="str">
        <f>IFERROR(UPPER(TRIM(ESITI_QUESTIONARI!Y1012)),"")</f>
        <v/>
      </c>
      <c r="F1012" t="str">
        <f>IFERROR(UPPER(TRIM(ESITI_QUESTIONARI!AE1012)),"")</f>
        <v/>
      </c>
      <c r="G1012" t="str">
        <f>IFERROR(UPPER(TRIM(ESITI_QUESTIONARI!AI1012)),"")</f>
        <v/>
      </c>
      <c r="H1012" s="8" t="str">
        <f>IF(C1012="","",IF(ISERROR(AVERAGE(ESITI_QUESTIONARI!N1012:T1012,ESITI_QUESTIONARI!V1012:X1012,ESITI_QUESTIONARI!Z1012:AD1012,ESITI_QUESTIONARI!AF1012:AH1012,ESITI_QUESTIONARI!AJ1012:AL1012,ESITI_QUESTIONARI!AN1012,ESITI_QUESTIONARI!AQ1012)),"NON RISPONDE",AVERAGE(ESITI_QUESTIONARI!N1012:T1012,ESITI_QUESTIONARI!V1012:X1012,ESITI_QUESTIONARI!Z1012:AD1012,ESITI_QUESTIONARI!AF1012:AH1012,ESITI_QUESTIONARI!AJ1012:AL1012,ESITI_QUESTIONARI!AN1012,ESITI_QUESTIONARI!AQ1012)))</f>
        <v/>
      </c>
    </row>
    <row r="1013" spans="1:8" x14ac:dyDescent="0.3">
      <c r="A1013" t="str">
        <f>IF(ESITI_QUESTIONARI!A1013="","",TRIM(ESITI_QUESTIONARI!A1013))</f>
        <v/>
      </c>
      <c r="B1013" t="str">
        <f t="shared" si="16"/>
        <v/>
      </c>
      <c r="C1013" t="str">
        <f>IF(ESITI_QUESTIONARI!C1013="","",TRIM(ESITI_QUESTIONARI!C1013))</f>
        <v/>
      </c>
      <c r="D1013" t="str">
        <f>IFERROR(UPPER(TRIM(ESITI_QUESTIONARI!U1013)),"")</f>
        <v/>
      </c>
      <c r="E1013" t="str">
        <f>IFERROR(UPPER(TRIM(ESITI_QUESTIONARI!Y1013)),"")</f>
        <v/>
      </c>
      <c r="F1013" t="str">
        <f>IFERROR(UPPER(TRIM(ESITI_QUESTIONARI!AE1013)),"")</f>
        <v/>
      </c>
      <c r="G1013" t="str">
        <f>IFERROR(UPPER(TRIM(ESITI_QUESTIONARI!AI1013)),"")</f>
        <v/>
      </c>
      <c r="H1013" s="8" t="str">
        <f>IF(C1013="","",IF(ISERROR(AVERAGE(ESITI_QUESTIONARI!N1013:T1013,ESITI_QUESTIONARI!V1013:X1013,ESITI_QUESTIONARI!Z1013:AD1013,ESITI_QUESTIONARI!AF1013:AH1013,ESITI_QUESTIONARI!AJ1013:AL1013,ESITI_QUESTIONARI!AN1013,ESITI_QUESTIONARI!AQ1013)),"NON RISPONDE",AVERAGE(ESITI_QUESTIONARI!N1013:T1013,ESITI_QUESTIONARI!V1013:X1013,ESITI_QUESTIONARI!Z1013:AD1013,ESITI_QUESTIONARI!AF1013:AH1013,ESITI_QUESTIONARI!AJ1013:AL1013,ESITI_QUESTIONARI!AN1013,ESITI_QUESTIONARI!AQ1013)))</f>
        <v/>
      </c>
    </row>
    <row r="1014" spans="1:8" x14ac:dyDescent="0.3">
      <c r="A1014" t="str">
        <f>IF(ESITI_QUESTIONARI!A1014="","",TRIM(ESITI_QUESTIONARI!A1014))</f>
        <v/>
      </c>
      <c r="B1014" t="str">
        <f t="shared" si="16"/>
        <v/>
      </c>
      <c r="C1014" t="str">
        <f>IF(ESITI_QUESTIONARI!C1014="","",TRIM(ESITI_QUESTIONARI!C1014))</f>
        <v/>
      </c>
      <c r="D1014" t="str">
        <f>IFERROR(UPPER(TRIM(ESITI_QUESTIONARI!U1014)),"")</f>
        <v/>
      </c>
      <c r="E1014" t="str">
        <f>IFERROR(UPPER(TRIM(ESITI_QUESTIONARI!Y1014)),"")</f>
        <v/>
      </c>
      <c r="F1014" t="str">
        <f>IFERROR(UPPER(TRIM(ESITI_QUESTIONARI!AE1014)),"")</f>
        <v/>
      </c>
      <c r="G1014" t="str">
        <f>IFERROR(UPPER(TRIM(ESITI_QUESTIONARI!AI1014)),"")</f>
        <v/>
      </c>
      <c r="H1014" s="8" t="str">
        <f>IF(C1014="","",IF(ISERROR(AVERAGE(ESITI_QUESTIONARI!N1014:T1014,ESITI_QUESTIONARI!V1014:X1014,ESITI_QUESTIONARI!Z1014:AD1014,ESITI_QUESTIONARI!AF1014:AH1014,ESITI_QUESTIONARI!AJ1014:AL1014,ESITI_QUESTIONARI!AN1014,ESITI_QUESTIONARI!AQ1014)),"NON RISPONDE",AVERAGE(ESITI_QUESTIONARI!N1014:T1014,ESITI_QUESTIONARI!V1014:X1014,ESITI_QUESTIONARI!Z1014:AD1014,ESITI_QUESTIONARI!AF1014:AH1014,ESITI_QUESTIONARI!AJ1014:AL1014,ESITI_QUESTIONARI!AN1014,ESITI_QUESTIONARI!AQ1014)))</f>
        <v/>
      </c>
    </row>
    <row r="1015" spans="1:8" x14ac:dyDescent="0.3">
      <c r="A1015" t="str">
        <f>IF(ESITI_QUESTIONARI!A1015="","",TRIM(ESITI_QUESTIONARI!A1015))</f>
        <v/>
      </c>
      <c r="B1015" t="str">
        <f t="shared" si="16"/>
        <v/>
      </c>
      <c r="C1015" t="str">
        <f>IF(ESITI_QUESTIONARI!C1015="","",TRIM(ESITI_QUESTIONARI!C1015))</f>
        <v/>
      </c>
      <c r="D1015" t="str">
        <f>IFERROR(UPPER(TRIM(ESITI_QUESTIONARI!U1015)),"")</f>
        <v/>
      </c>
      <c r="E1015" t="str">
        <f>IFERROR(UPPER(TRIM(ESITI_QUESTIONARI!Y1015)),"")</f>
        <v/>
      </c>
      <c r="F1015" t="str">
        <f>IFERROR(UPPER(TRIM(ESITI_QUESTIONARI!AE1015)),"")</f>
        <v/>
      </c>
      <c r="G1015" t="str">
        <f>IFERROR(UPPER(TRIM(ESITI_QUESTIONARI!AI1015)),"")</f>
        <v/>
      </c>
      <c r="H1015" s="8" t="str">
        <f>IF(C1015="","",IF(ISERROR(AVERAGE(ESITI_QUESTIONARI!N1015:T1015,ESITI_QUESTIONARI!V1015:X1015,ESITI_QUESTIONARI!Z1015:AD1015,ESITI_QUESTIONARI!AF1015:AH1015,ESITI_QUESTIONARI!AJ1015:AL1015,ESITI_QUESTIONARI!AN1015,ESITI_QUESTIONARI!AQ1015)),"NON RISPONDE",AVERAGE(ESITI_QUESTIONARI!N1015:T1015,ESITI_QUESTIONARI!V1015:X1015,ESITI_QUESTIONARI!Z1015:AD1015,ESITI_QUESTIONARI!AF1015:AH1015,ESITI_QUESTIONARI!AJ1015:AL1015,ESITI_QUESTIONARI!AN1015,ESITI_QUESTIONARI!AQ1015)))</f>
        <v/>
      </c>
    </row>
    <row r="1016" spans="1:8" x14ac:dyDescent="0.3">
      <c r="A1016" t="str">
        <f>IF(ESITI_QUESTIONARI!A1016="","",TRIM(ESITI_QUESTIONARI!A1016))</f>
        <v/>
      </c>
      <c r="B1016" t="str">
        <f t="shared" si="16"/>
        <v/>
      </c>
      <c r="C1016" t="str">
        <f>IF(ESITI_QUESTIONARI!C1016="","",TRIM(ESITI_QUESTIONARI!C1016))</f>
        <v/>
      </c>
      <c r="D1016" t="str">
        <f>IFERROR(UPPER(TRIM(ESITI_QUESTIONARI!U1016)),"")</f>
        <v/>
      </c>
      <c r="E1016" t="str">
        <f>IFERROR(UPPER(TRIM(ESITI_QUESTIONARI!Y1016)),"")</f>
        <v/>
      </c>
      <c r="F1016" t="str">
        <f>IFERROR(UPPER(TRIM(ESITI_QUESTIONARI!AE1016)),"")</f>
        <v/>
      </c>
      <c r="G1016" t="str">
        <f>IFERROR(UPPER(TRIM(ESITI_QUESTIONARI!AI1016)),"")</f>
        <v/>
      </c>
      <c r="H1016" s="8" t="str">
        <f>IF(C1016="","",IF(ISERROR(AVERAGE(ESITI_QUESTIONARI!N1016:T1016,ESITI_QUESTIONARI!V1016:X1016,ESITI_QUESTIONARI!Z1016:AD1016,ESITI_QUESTIONARI!AF1016:AH1016,ESITI_QUESTIONARI!AJ1016:AL1016,ESITI_QUESTIONARI!AN1016,ESITI_QUESTIONARI!AQ1016)),"NON RISPONDE",AVERAGE(ESITI_QUESTIONARI!N1016:T1016,ESITI_QUESTIONARI!V1016:X1016,ESITI_QUESTIONARI!Z1016:AD1016,ESITI_QUESTIONARI!AF1016:AH1016,ESITI_QUESTIONARI!AJ1016:AL1016,ESITI_QUESTIONARI!AN1016,ESITI_QUESTIONARI!AQ1016)))</f>
        <v/>
      </c>
    </row>
    <row r="1017" spans="1:8" x14ac:dyDescent="0.3">
      <c r="A1017" t="str">
        <f>IF(ESITI_QUESTIONARI!A1017="","",TRIM(ESITI_QUESTIONARI!A1017))</f>
        <v/>
      </c>
      <c r="B1017" t="str">
        <f t="shared" si="16"/>
        <v/>
      </c>
      <c r="C1017" t="str">
        <f>IF(ESITI_QUESTIONARI!C1017="","",TRIM(ESITI_QUESTIONARI!C1017))</f>
        <v/>
      </c>
      <c r="D1017" t="str">
        <f>IFERROR(UPPER(TRIM(ESITI_QUESTIONARI!U1017)),"")</f>
        <v/>
      </c>
      <c r="E1017" t="str">
        <f>IFERROR(UPPER(TRIM(ESITI_QUESTIONARI!Y1017)),"")</f>
        <v/>
      </c>
      <c r="F1017" t="str">
        <f>IFERROR(UPPER(TRIM(ESITI_QUESTIONARI!AE1017)),"")</f>
        <v/>
      </c>
      <c r="G1017" t="str">
        <f>IFERROR(UPPER(TRIM(ESITI_QUESTIONARI!AI1017)),"")</f>
        <v/>
      </c>
      <c r="H1017" s="8" t="str">
        <f>IF(C1017="","",IF(ISERROR(AVERAGE(ESITI_QUESTIONARI!N1017:T1017,ESITI_QUESTIONARI!V1017:X1017,ESITI_QUESTIONARI!Z1017:AD1017,ESITI_QUESTIONARI!AF1017:AH1017,ESITI_QUESTIONARI!AJ1017:AL1017,ESITI_QUESTIONARI!AN1017,ESITI_QUESTIONARI!AQ1017)),"NON RISPONDE",AVERAGE(ESITI_QUESTIONARI!N1017:T1017,ESITI_QUESTIONARI!V1017:X1017,ESITI_QUESTIONARI!Z1017:AD1017,ESITI_QUESTIONARI!AF1017:AH1017,ESITI_QUESTIONARI!AJ1017:AL1017,ESITI_QUESTIONARI!AN1017,ESITI_QUESTIONARI!AQ1017)))</f>
        <v/>
      </c>
    </row>
    <row r="1018" spans="1:8" x14ac:dyDescent="0.3">
      <c r="A1018" t="str">
        <f>IF(ESITI_QUESTIONARI!A1018="","",TRIM(ESITI_QUESTIONARI!A1018))</f>
        <v/>
      </c>
      <c r="B1018" t="str">
        <f t="shared" si="16"/>
        <v/>
      </c>
      <c r="C1018" t="str">
        <f>IF(ESITI_QUESTIONARI!C1018="","",TRIM(ESITI_QUESTIONARI!C1018))</f>
        <v/>
      </c>
      <c r="D1018" t="str">
        <f>IFERROR(UPPER(TRIM(ESITI_QUESTIONARI!U1018)),"")</f>
        <v/>
      </c>
      <c r="E1018" t="str">
        <f>IFERROR(UPPER(TRIM(ESITI_QUESTIONARI!Y1018)),"")</f>
        <v/>
      </c>
      <c r="F1018" t="str">
        <f>IFERROR(UPPER(TRIM(ESITI_QUESTIONARI!AE1018)),"")</f>
        <v/>
      </c>
      <c r="G1018" t="str">
        <f>IFERROR(UPPER(TRIM(ESITI_QUESTIONARI!AI1018)),"")</f>
        <v/>
      </c>
      <c r="H1018" s="8" t="str">
        <f>IF(C1018="","",IF(ISERROR(AVERAGE(ESITI_QUESTIONARI!N1018:T1018,ESITI_QUESTIONARI!V1018:X1018,ESITI_QUESTIONARI!Z1018:AD1018,ESITI_QUESTIONARI!AF1018:AH1018,ESITI_QUESTIONARI!AJ1018:AL1018,ESITI_QUESTIONARI!AN1018,ESITI_QUESTIONARI!AQ1018)),"NON RISPONDE",AVERAGE(ESITI_QUESTIONARI!N1018:T1018,ESITI_QUESTIONARI!V1018:X1018,ESITI_QUESTIONARI!Z1018:AD1018,ESITI_QUESTIONARI!AF1018:AH1018,ESITI_QUESTIONARI!AJ1018:AL1018,ESITI_QUESTIONARI!AN1018,ESITI_QUESTIONARI!AQ1018)))</f>
        <v/>
      </c>
    </row>
    <row r="1019" spans="1:8" x14ac:dyDescent="0.3">
      <c r="A1019" t="str">
        <f>IF(ESITI_QUESTIONARI!A1019="","",TRIM(ESITI_QUESTIONARI!A1019))</f>
        <v/>
      </c>
      <c r="B1019" t="str">
        <f t="shared" si="16"/>
        <v/>
      </c>
      <c r="C1019" t="str">
        <f>IF(ESITI_QUESTIONARI!C1019="","",TRIM(ESITI_QUESTIONARI!C1019))</f>
        <v/>
      </c>
      <c r="D1019" t="str">
        <f>IFERROR(UPPER(TRIM(ESITI_QUESTIONARI!U1019)),"")</f>
        <v/>
      </c>
      <c r="E1019" t="str">
        <f>IFERROR(UPPER(TRIM(ESITI_QUESTIONARI!Y1019)),"")</f>
        <v/>
      </c>
      <c r="F1019" t="str">
        <f>IFERROR(UPPER(TRIM(ESITI_QUESTIONARI!AE1019)),"")</f>
        <v/>
      </c>
      <c r="G1019" t="str">
        <f>IFERROR(UPPER(TRIM(ESITI_QUESTIONARI!AI1019)),"")</f>
        <v/>
      </c>
      <c r="H1019" s="8" t="str">
        <f>IF(C1019="","",IF(ISERROR(AVERAGE(ESITI_QUESTIONARI!N1019:T1019,ESITI_QUESTIONARI!V1019:X1019,ESITI_QUESTIONARI!Z1019:AD1019,ESITI_QUESTIONARI!AF1019:AH1019,ESITI_QUESTIONARI!AJ1019:AL1019,ESITI_QUESTIONARI!AN1019,ESITI_QUESTIONARI!AQ1019)),"NON RISPONDE",AVERAGE(ESITI_QUESTIONARI!N1019:T1019,ESITI_QUESTIONARI!V1019:X1019,ESITI_QUESTIONARI!Z1019:AD1019,ESITI_QUESTIONARI!AF1019:AH1019,ESITI_QUESTIONARI!AJ1019:AL1019,ESITI_QUESTIONARI!AN1019,ESITI_QUESTIONARI!AQ1019)))</f>
        <v/>
      </c>
    </row>
    <row r="1020" spans="1:8" x14ac:dyDescent="0.3">
      <c r="A1020" t="str">
        <f>IF(ESITI_QUESTIONARI!A1020="","",TRIM(ESITI_QUESTIONARI!A1020))</f>
        <v/>
      </c>
      <c r="B1020" t="str">
        <f t="shared" si="16"/>
        <v/>
      </c>
      <c r="C1020" t="str">
        <f>IF(ESITI_QUESTIONARI!C1020="","",TRIM(ESITI_QUESTIONARI!C1020))</f>
        <v/>
      </c>
      <c r="D1020" t="str">
        <f>IFERROR(UPPER(TRIM(ESITI_QUESTIONARI!U1020)),"")</f>
        <v/>
      </c>
      <c r="E1020" t="str">
        <f>IFERROR(UPPER(TRIM(ESITI_QUESTIONARI!Y1020)),"")</f>
        <v/>
      </c>
      <c r="F1020" t="str">
        <f>IFERROR(UPPER(TRIM(ESITI_QUESTIONARI!AE1020)),"")</f>
        <v/>
      </c>
      <c r="G1020" t="str">
        <f>IFERROR(UPPER(TRIM(ESITI_QUESTIONARI!AI1020)),"")</f>
        <v/>
      </c>
      <c r="H1020" s="8" t="str">
        <f>IF(C1020="","",IF(ISERROR(AVERAGE(ESITI_QUESTIONARI!N1020:T1020,ESITI_QUESTIONARI!V1020:X1020,ESITI_QUESTIONARI!Z1020:AD1020,ESITI_QUESTIONARI!AF1020:AH1020,ESITI_QUESTIONARI!AJ1020:AL1020,ESITI_QUESTIONARI!AN1020,ESITI_QUESTIONARI!AQ1020)),"NON RISPONDE",AVERAGE(ESITI_QUESTIONARI!N1020:T1020,ESITI_QUESTIONARI!V1020:X1020,ESITI_QUESTIONARI!Z1020:AD1020,ESITI_QUESTIONARI!AF1020:AH1020,ESITI_QUESTIONARI!AJ1020:AL1020,ESITI_QUESTIONARI!AN1020,ESITI_QUESTIONARI!AQ1020)))</f>
        <v/>
      </c>
    </row>
    <row r="1021" spans="1:8" x14ac:dyDescent="0.3">
      <c r="A1021" t="str">
        <f>IF(ESITI_QUESTIONARI!A1021="","",TRIM(ESITI_QUESTIONARI!A1021))</f>
        <v/>
      </c>
      <c r="B1021" t="str">
        <f t="shared" si="16"/>
        <v/>
      </c>
      <c r="C1021" t="str">
        <f>IF(ESITI_QUESTIONARI!C1021="","",TRIM(ESITI_QUESTIONARI!C1021))</f>
        <v/>
      </c>
      <c r="D1021" t="str">
        <f>IFERROR(UPPER(TRIM(ESITI_QUESTIONARI!U1021)),"")</f>
        <v/>
      </c>
      <c r="E1021" t="str">
        <f>IFERROR(UPPER(TRIM(ESITI_QUESTIONARI!Y1021)),"")</f>
        <v/>
      </c>
      <c r="F1021" t="str">
        <f>IFERROR(UPPER(TRIM(ESITI_QUESTIONARI!AE1021)),"")</f>
        <v/>
      </c>
      <c r="G1021" t="str">
        <f>IFERROR(UPPER(TRIM(ESITI_QUESTIONARI!AI1021)),"")</f>
        <v/>
      </c>
      <c r="H1021" s="8" t="str">
        <f>IF(C1021="","",IF(ISERROR(AVERAGE(ESITI_QUESTIONARI!N1021:T1021,ESITI_QUESTIONARI!V1021:X1021,ESITI_QUESTIONARI!Z1021:AD1021,ESITI_QUESTIONARI!AF1021:AH1021,ESITI_QUESTIONARI!AJ1021:AL1021,ESITI_QUESTIONARI!AN1021,ESITI_QUESTIONARI!AQ1021)),"NON RISPONDE",AVERAGE(ESITI_QUESTIONARI!N1021:T1021,ESITI_QUESTIONARI!V1021:X1021,ESITI_QUESTIONARI!Z1021:AD1021,ESITI_QUESTIONARI!AF1021:AH1021,ESITI_QUESTIONARI!AJ1021:AL1021,ESITI_QUESTIONARI!AN1021,ESITI_QUESTIONARI!AQ1021)))</f>
        <v/>
      </c>
    </row>
    <row r="1022" spans="1:8" x14ac:dyDescent="0.3">
      <c r="A1022" t="str">
        <f>IF(ESITI_QUESTIONARI!A1022="","",TRIM(ESITI_QUESTIONARI!A1022))</f>
        <v/>
      </c>
      <c r="B1022" t="str">
        <f t="shared" si="16"/>
        <v/>
      </c>
      <c r="C1022" t="str">
        <f>IF(ESITI_QUESTIONARI!C1022="","",TRIM(ESITI_QUESTIONARI!C1022))</f>
        <v/>
      </c>
      <c r="D1022" t="str">
        <f>IFERROR(UPPER(TRIM(ESITI_QUESTIONARI!U1022)),"")</f>
        <v/>
      </c>
      <c r="E1022" t="str">
        <f>IFERROR(UPPER(TRIM(ESITI_QUESTIONARI!Y1022)),"")</f>
        <v/>
      </c>
      <c r="F1022" t="str">
        <f>IFERROR(UPPER(TRIM(ESITI_QUESTIONARI!AE1022)),"")</f>
        <v/>
      </c>
      <c r="G1022" t="str">
        <f>IFERROR(UPPER(TRIM(ESITI_QUESTIONARI!AI1022)),"")</f>
        <v/>
      </c>
      <c r="H1022" s="8" t="str">
        <f>IF(C1022="","",IF(ISERROR(AVERAGE(ESITI_QUESTIONARI!N1022:T1022,ESITI_QUESTIONARI!V1022:X1022,ESITI_QUESTIONARI!Z1022:AD1022,ESITI_QUESTIONARI!AF1022:AH1022,ESITI_QUESTIONARI!AJ1022:AL1022,ESITI_QUESTIONARI!AN1022,ESITI_QUESTIONARI!AQ1022)),"NON RISPONDE",AVERAGE(ESITI_QUESTIONARI!N1022:T1022,ESITI_QUESTIONARI!V1022:X1022,ESITI_QUESTIONARI!Z1022:AD1022,ESITI_QUESTIONARI!AF1022:AH1022,ESITI_QUESTIONARI!AJ1022:AL1022,ESITI_QUESTIONARI!AN1022,ESITI_QUESTIONARI!AQ1022)))</f>
        <v/>
      </c>
    </row>
    <row r="1023" spans="1:8" x14ac:dyDescent="0.3">
      <c r="A1023" t="str">
        <f>IF(ESITI_QUESTIONARI!A1023="","",TRIM(ESITI_QUESTIONARI!A1023))</f>
        <v/>
      </c>
      <c r="B1023" t="str">
        <f t="shared" si="16"/>
        <v/>
      </c>
      <c r="C1023" t="str">
        <f>IF(ESITI_QUESTIONARI!C1023="","",TRIM(ESITI_QUESTIONARI!C1023))</f>
        <v/>
      </c>
      <c r="D1023" t="str">
        <f>IFERROR(UPPER(TRIM(ESITI_QUESTIONARI!U1023)),"")</f>
        <v/>
      </c>
      <c r="E1023" t="str">
        <f>IFERROR(UPPER(TRIM(ESITI_QUESTIONARI!Y1023)),"")</f>
        <v/>
      </c>
      <c r="F1023" t="str">
        <f>IFERROR(UPPER(TRIM(ESITI_QUESTIONARI!AE1023)),"")</f>
        <v/>
      </c>
      <c r="G1023" t="str">
        <f>IFERROR(UPPER(TRIM(ESITI_QUESTIONARI!AI1023)),"")</f>
        <v/>
      </c>
      <c r="H1023" s="8" t="str">
        <f>IF(C1023="","",IF(ISERROR(AVERAGE(ESITI_QUESTIONARI!N1023:T1023,ESITI_QUESTIONARI!V1023:X1023,ESITI_QUESTIONARI!Z1023:AD1023,ESITI_QUESTIONARI!AF1023:AH1023,ESITI_QUESTIONARI!AJ1023:AL1023,ESITI_QUESTIONARI!AN1023,ESITI_QUESTIONARI!AQ1023)),"NON RISPONDE",AVERAGE(ESITI_QUESTIONARI!N1023:T1023,ESITI_QUESTIONARI!V1023:X1023,ESITI_QUESTIONARI!Z1023:AD1023,ESITI_QUESTIONARI!AF1023:AH1023,ESITI_QUESTIONARI!AJ1023:AL1023,ESITI_QUESTIONARI!AN1023,ESITI_QUESTIONARI!AQ1023)))</f>
        <v/>
      </c>
    </row>
    <row r="1024" spans="1:8" x14ac:dyDescent="0.3">
      <c r="A1024" t="str">
        <f>IF(ESITI_QUESTIONARI!A1024="","",TRIM(ESITI_QUESTIONARI!A1024))</f>
        <v/>
      </c>
      <c r="B1024" t="str">
        <f t="shared" si="16"/>
        <v/>
      </c>
      <c r="C1024" t="str">
        <f>IF(ESITI_QUESTIONARI!C1024="","",TRIM(ESITI_QUESTIONARI!C1024))</f>
        <v/>
      </c>
      <c r="D1024" t="str">
        <f>IFERROR(UPPER(TRIM(ESITI_QUESTIONARI!U1024)),"")</f>
        <v/>
      </c>
      <c r="E1024" t="str">
        <f>IFERROR(UPPER(TRIM(ESITI_QUESTIONARI!Y1024)),"")</f>
        <v/>
      </c>
      <c r="F1024" t="str">
        <f>IFERROR(UPPER(TRIM(ESITI_QUESTIONARI!AE1024)),"")</f>
        <v/>
      </c>
      <c r="G1024" t="str">
        <f>IFERROR(UPPER(TRIM(ESITI_QUESTIONARI!AI1024)),"")</f>
        <v/>
      </c>
      <c r="H1024" s="8" t="str">
        <f>IF(C1024="","",IF(ISERROR(AVERAGE(ESITI_QUESTIONARI!N1024:T1024,ESITI_QUESTIONARI!V1024:X1024,ESITI_QUESTIONARI!Z1024:AD1024,ESITI_QUESTIONARI!AF1024:AH1024,ESITI_QUESTIONARI!AJ1024:AL1024,ESITI_QUESTIONARI!AN1024,ESITI_QUESTIONARI!AQ1024)),"NON RISPONDE",AVERAGE(ESITI_QUESTIONARI!N1024:T1024,ESITI_QUESTIONARI!V1024:X1024,ESITI_QUESTIONARI!Z1024:AD1024,ESITI_QUESTIONARI!AF1024:AH1024,ESITI_QUESTIONARI!AJ1024:AL1024,ESITI_QUESTIONARI!AN1024,ESITI_QUESTIONARI!AQ1024)))</f>
        <v/>
      </c>
    </row>
    <row r="1025" spans="1:8" x14ac:dyDescent="0.3">
      <c r="A1025" t="str">
        <f>IF(ESITI_QUESTIONARI!A1025="","",TRIM(ESITI_QUESTIONARI!A1025))</f>
        <v/>
      </c>
      <c r="B1025" t="str">
        <f t="shared" si="16"/>
        <v/>
      </c>
      <c r="C1025" t="str">
        <f>IF(ESITI_QUESTIONARI!C1025="","",TRIM(ESITI_QUESTIONARI!C1025))</f>
        <v/>
      </c>
      <c r="D1025" t="str">
        <f>IFERROR(UPPER(TRIM(ESITI_QUESTIONARI!U1025)),"")</f>
        <v/>
      </c>
      <c r="E1025" t="str">
        <f>IFERROR(UPPER(TRIM(ESITI_QUESTIONARI!Y1025)),"")</f>
        <v/>
      </c>
      <c r="F1025" t="str">
        <f>IFERROR(UPPER(TRIM(ESITI_QUESTIONARI!AE1025)),"")</f>
        <v/>
      </c>
      <c r="G1025" t="str">
        <f>IFERROR(UPPER(TRIM(ESITI_QUESTIONARI!AI1025)),"")</f>
        <v/>
      </c>
      <c r="H1025" s="8" t="str">
        <f>IF(C1025="","",IF(ISERROR(AVERAGE(ESITI_QUESTIONARI!N1025:T1025,ESITI_QUESTIONARI!V1025:X1025,ESITI_QUESTIONARI!Z1025:AD1025,ESITI_QUESTIONARI!AF1025:AH1025,ESITI_QUESTIONARI!AJ1025:AL1025,ESITI_QUESTIONARI!AN1025,ESITI_QUESTIONARI!AQ1025)),"NON RISPONDE",AVERAGE(ESITI_QUESTIONARI!N1025:T1025,ESITI_QUESTIONARI!V1025:X1025,ESITI_QUESTIONARI!Z1025:AD1025,ESITI_QUESTIONARI!AF1025:AH1025,ESITI_QUESTIONARI!AJ1025:AL1025,ESITI_QUESTIONARI!AN1025,ESITI_QUESTIONARI!AQ1025)))</f>
        <v/>
      </c>
    </row>
    <row r="1026" spans="1:8" x14ac:dyDescent="0.3">
      <c r="A1026" t="str">
        <f>IF(ESITI_QUESTIONARI!A1026="","",TRIM(ESITI_QUESTIONARI!A1026))</f>
        <v/>
      </c>
      <c r="B1026" t="str">
        <f t="shared" si="16"/>
        <v/>
      </c>
      <c r="C1026" t="str">
        <f>IF(ESITI_QUESTIONARI!C1026="","",TRIM(ESITI_QUESTIONARI!C1026))</f>
        <v/>
      </c>
      <c r="D1026" t="str">
        <f>IFERROR(UPPER(TRIM(ESITI_QUESTIONARI!U1026)),"")</f>
        <v/>
      </c>
      <c r="E1026" t="str">
        <f>IFERROR(UPPER(TRIM(ESITI_QUESTIONARI!Y1026)),"")</f>
        <v/>
      </c>
      <c r="F1026" t="str">
        <f>IFERROR(UPPER(TRIM(ESITI_QUESTIONARI!AE1026)),"")</f>
        <v/>
      </c>
      <c r="G1026" t="str">
        <f>IFERROR(UPPER(TRIM(ESITI_QUESTIONARI!AI1026)),"")</f>
        <v/>
      </c>
      <c r="H1026" s="8" t="str">
        <f>IF(C1026="","",IF(ISERROR(AVERAGE(ESITI_QUESTIONARI!N1026:T1026,ESITI_QUESTIONARI!V1026:X1026,ESITI_QUESTIONARI!Z1026:AD1026,ESITI_QUESTIONARI!AF1026:AH1026,ESITI_QUESTIONARI!AJ1026:AL1026,ESITI_QUESTIONARI!AN1026,ESITI_QUESTIONARI!AQ1026)),"NON RISPONDE",AVERAGE(ESITI_QUESTIONARI!N1026:T1026,ESITI_QUESTIONARI!V1026:X1026,ESITI_QUESTIONARI!Z1026:AD1026,ESITI_QUESTIONARI!AF1026:AH1026,ESITI_QUESTIONARI!AJ1026:AL1026,ESITI_QUESTIONARI!AN1026,ESITI_QUESTIONARI!AQ1026)))</f>
        <v/>
      </c>
    </row>
    <row r="1027" spans="1:8" x14ac:dyDescent="0.3">
      <c r="A1027" t="str">
        <f>IF(ESITI_QUESTIONARI!A1027="","",TRIM(ESITI_QUESTIONARI!A1027))</f>
        <v/>
      </c>
      <c r="B1027" t="str">
        <f t="shared" ref="B1027:B1090" si="17">IF(C1027="","",C1027)</f>
        <v/>
      </c>
      <c r="C1027" t="str">
        <f>IF(ESITI_QUESTIONARI!C1027="","",TRIM(ESITI_QUESTIONARI!C1027))</f>
        <v/>
      </c>
      <c r="D1027" t="str">
        <f>IFERROR(UPPER(TRIM(ESITI_QUESTIONARI!U1027)),"")</f>
        <v/>
      </c>
      <c r="E1027" t="str">
        <f>IFERROR(UPPER(TRIM(ESITI_QUESTIONARI!Y1027)),"")</f>
        <v/>
      </c>
      <c r="F1027" t="str">
        <f>IFERROR(UPPER(TRIM(ESITI_QUESTIONARI!AE1027)),"")</f>
        <v/>
      </c>
      <c r="G1027" t="str">
        <f>IFERROR(UPPER(TRIM(ESITI_QUESTIONARI!AI1027)),"")</f>
        <v/>
      </c>
      <c r="H1027" s="8" t="str">
        <f>IF(C1027="","",IF(ISERROR(AVERAGE(ESITI_QUESTIONARI!N1027:T1027,ESITI_QUESTIONARI!V1027:X1027,ESITI_QUESTIONARI!Z1027:AD1027,ESITI_QUESTIONARI!AF1027:AH1027,ESITI_QUESTIONARI!AJ1027:AL1027,ESITI_QUESTIONARI!AN1027,ESITI_QUESTIONARI!AQ1027)),"NON RISPONDE",AVERAGE(ESITI_QUESTIONARI!N1027:T1027,ESITI_QUESTIONARI!V1027:X1027,ESITI_QUESTIONARI!Z1027:AD1027,ESITI_QUESTIONARI!AF1027:AH1027,ESITI_QUESTIONARI!AJ1027:AL1027,ESITI_QUESTIONARI!AN1027,ESITI_QUESTIONARI!AQ1027)))</f>
        <v/>
      </c>
    </row>
    <row r="1028" spans="1:8" x14ac:dyDescent="0.3">
      <c r="A1028" t="str">
        <f>IF(ESITI_QUESTIONARI!A1028="","",TRIM(ESITI_QUESTIONARI!A1028))</f>
        <v/>
      </c>
      <c r="B1028" t="str">
        <f t="shared" si="17"/>
        <v/>
      </c>
      <c r="C1028" t="str">
        <f>IF(ESITI_QUESTIONARI!C1028="","",TRIM(ESITI_QUESTIONARI!C1028))</f>
        <v/>
      </c>
      <c r="D1028" t="str">
        <f>IFERROR(UPPER(TRIM(ESITI_QUESTIONARI!U1028)),"")</f>
        <v/>
      </c>
      <c r="E1028" t="str">
        <f>IFERROR(UPPER(TRIM(ESITI_QUESTIONARI!Y1028)),"")</f>
        <v/>
      </c>
      <c r="F1028" t="str">
        <f>IFERROR(UPPER(TRIM(ESITI_QUESTIONARI!AE1028)),"")</f>
        <v/>
      </c>
      <c r="G1028" t="str">
        <f>IFERROR(UPPER(TRIM(ESITI_QUESTIONARI!AI1028)),"")</f>
        <v/>
      </c>
      <c r="H1028" s="8" t="str">
        <f>IF(C1028="","",IF(ISERROR(AVERAGE(ESITI_QUESTIONARI!N1028:T1028,ESITI_QUESTIONARI!V1028:X1028,ESITI_QUESTIONARI!Z1028:AD1028,ESITI_QUESTIONARI!AF1028:AH1028,ESITI_QUESTIONARI!AJ1028:AL1028,ESITI_QUESTIONARI!AN1028,ESITI_QUESTIONARI!AQ1028)),"NON RISPONDE",AVERAGE(ESITI_QUESTIONARI!N1028:T1028,ESITI_QUESTIONARI!V1028:X1028,ESITI_QUESTIONARI!Z1028:AD1028,ESITI_QUESTIONARI!AF1028:AH1028,ESITI_QUESTIONARI!AJ1028:AL1028,ESITI_QUESTIONARI!AN1028,ESITI_QUESTIONARI!AQ1028)))</f>
        <v/>
      </c>
    </row>
    <row r="1029" spans="1:8" x14ac:dyDescent="0.3">
      <c r="A1029" t="str">
        <f>IF(ESITI_QUESTIONARI!A1029="","",TRIM(ESITI_QUESTIONARI!A1029))</f>
        <v/>
      </c>
      <c r="B1029" t="str">
        <f t="shared" si="17"/>
        <v/>
      </c>
      <c r="C1029" t="str">
        <f>IF(ESITI_QUESTIONARI!C1029="","",TRIM(ESITI_QUESTIONARI!C1029))</f>
        <v/>
      </c>
      <c r="D1029" t="str">
        <f>IFERROR(UPPER(TRIM(ESITI_QUESTIONARI!U1029)),"")</f>
        <v/>
      </c>
      <c r="E1029" t="str">
        <f>IFERROR(UPPER(TRIM(ESITI_QUESTIONARI!Y1029)),"")</f>
        <v/>
      </c>
      <c r="F1029" t="str">
        <f>IFERROR(UPPER(TRIM(ESITI_QUESTIONARI!AE1029)),"")</f>
        <v/>
      </c>
      <c r="G1029" t="str">
        <f>IFERROR(UPPER(TRIM(ESITI_QUESTIONARI!AI1029)),"")</f>
        <v/>
      </c>
      <c r="H1029" s="8" t="str">
        <f>IF(C1029="","",IF(ISERROR(AVERAGE(ESITI_QUESTIONARI!N1029:T1029,ESITI_QUESTIONARI!V1029:X1029,ESITI_QUESTIONARI!Z1029:AD1029,ESITI_QUESTIONARI!AF1029:AH1029,ESITI_QUESTIONARI!AJ1029:AL1029,ESITI_QUESTIONARI!AN1029,ESITI_QUESTIONARI!AQ1029)),"NON RISPONDE",AVERAGE(ESITI_QUESTIONARI!N1029:T1029,ESITI_QUESTIONARI!V1029:X1029,ESITI_QUESTIONARI!Z1029:AD1029,ESITI_QUESTIONARI!AF1029:AH1029,ESITI_QUESTIONARI!AJ1029:AL1029,ESITI_QUESTIONARI!AN1029,ESITI_QUESTIONARI!AQ1029)))</f>
        <v/>
      </c>
    </row>
    <row r="1030" spans="1:8" x14ac:dyDescent="0.3">
      <c r="A1030" t="str">
        <f>IF(ESITI_QUESTIONARI!A1030="","",TRIM(ESITI_QUESTIONARI!A1030))</f>
        <v/>
      </c>
      <c r="B1030" t="str">
        <f t="shared" si="17"/>
        <v/>
      </c>
      <c r="C1030" t="str">
        <f>IF(ESITI_QUESTIONARI!C1030="","",TRIM(ESITI_QUESTIONARI!C1030))</f>
        <v/>
      </c>
      <c r="D1030" t="str">
        <f>IFERROR(UPPER(TRIM(ESITI_QUESTIONARI!U1030)),"")</f>
        <v/>
      </c>
      <c r="E1030" t="str">
        <f>IFERROR(UPPER(TRIM(ESITI_QUESTIONARI!Y1030)),"")</f>
        <v/>
      </c>
      <c r="F1030" t="str">
        <f>IFERROR(UPPER(TRIM(ESITI_QUESTIONARI!AE1030)),"")</f>
        <v/>
      </c>
      <c r="G1030" t="str">
        <f>IFERROR(UPPER(TRIM(ESITI_QUESTIONARI!AI1030)),"")</f>
        <v/>
      </c>
      <c r="H1030" s="8" t="str">
        <f>IF(C1030="","",IF(ISERROR(AVERAGE(ESITI_QUESTIONARI!N1030:T1030,ESITI_QUESTIONARI!V1030:X1030,ESITI_QUESTIONARI!Z1030:AD1030,ESITI_QUESTIONARI!AF1030:AH1030,ESITI_QUESTIONARI!AJ1030:AL1030,ESITI_QUESTIONARI!AN1030,ESITI_QUESTIONARI!AQ1030)),"NON RISPONDE",AVERAGE(ESITI_QUESTIONARI!N1030:T1030,ESITI_QUESTIONARI!V1030:X1030,ESITI_QUESTIONARI!Z1030:AD1030,ESITI_QUESTIONARI!AF1030:AH1030,ESITI_QUESTIONARI!AJ1030:AL1030,ESITI_QUESTIONARI!AN1030,ESITI_QUESTIONARI!AQ1030)))</f>
        <v/>
      </c>
    </row>
    <row r="1031" spans="1:8" x14ac:dyDescent="0.3">
      <c r="A1031" t="str">
        <f>IF(ESITI_QUESTIONARI!A1031="","",TRIM(ESITI_QUESTIONARI!A1031))</f>
        <v/>
      </c>
      <c r="B1031" t="str">
        <f t="shared" si="17"/>
        <v/>
      </c>
      <c r="C1031" t="str">
        <f>IF(ESITI_QUESTIONARI!C1031="","",TRIM(ESITI_QUESTIONARI!C1031))</f>
        <v/>
      </c>
      <c r="D1031" t="str">
        <f>IFERROR(UPPER(TRIM(ESITI_QUESTIONARI!U1031)),"")</f>
        <v/>
      </c>
      <c r="E1031" t="str">
        <f>IFERROR(UPPER(TRIM(ESITI_QUESTIONARI!Y1031)),"")</f>
        <v/>
      </c>
      <c r="F1031" t="str">
        <f>IFERROR(UPPER(TRIM(ESITI_QUESTIONARI!AE1031)),"")</f>
        <v/>
      </c>
      <c r="G1031" t="str">
        <f>IFERROR(UPPER(TRIM(ESITI_QUESTIONARI!AI1031)),"")</f>
        <v/>
      </c>
      <c r="H1031" s="8" t="str">
        <f>IF(C1031="","",IF(ISERROR(AVERAGE(ESITI_QUESTIONARI!N1031:T1031,ESITI_QUESTIONARI!V1031:X1031,ESITI_QUESTIONARI!Z1031:AD1031,ESITI_QUESTIONARI!AF1031:AH1031,ESITI_QUESTIONARI!AJ1031:AL1031,ESITI_QUESTIONARI!AN1031,ESITI_QUESTIONARI!AQ1031)),"NON RISPONDE",AVERAGE(ESITI_QUESTIONARI!N1031:T1031,ESITI_QUESTIONARI!V1031:X1031,ESITI_QUESTIONARI!Z1031:AD1031,ESITI_QUESTIONARI!AF1031:AH1031,ESITI_QUESTIONARI!AJ1031:AL1031,ESITI_QUESTIONARI!AN1031,ESITI_QUESTIONARI!AQ1031)))</f>
        <v/>
      </c>
    </row>
    <row r="1032" spans="1:8" x14ac:dyDescent="0.3">
      <c r="A1032" t="str">
        <f>IF(ESITI_QUESTIONARI!A1032="","",TRIM(ESITI_QUESTIONARI!A1032))</f>
        <v/>
      </c>
      <c r="B1032" t="str">
        <f t="shared" si="17"/>
        <v/>
      </c>
      <c r="C1032" t="str">
        <f>IF(ESITI_QUESTIONARI!C1032="","",TRIM(ESITI_QUESTIONARI!C1032))</f>
        <v/>
      </c>
      <c r="D1032" t="str">
        <f>IFERROR(UPPER(TRIM(ESITI_QUESTIONARI!U1032)),"")</f>
        <v/>
      </c>
      <c r="E1032" t="str">
        <f>IFERROR(UPPER(TRIM(ESITI_QUESTIONARI!Y1032)),"")</f>
        <v/>
      </c>
      <c r="F1032" t="str">
        <f>IFERROR(UPPER(TRIM(ESITI_QUESTIONARI!AE1032)),"")</f>
        <v/>
      </c>
      <c r="G1032" t="str">
        <f>IFERROR(UPPER(TRIM(ESITI_QUESTIONARI!AI1032)),"")</f>
        <v/>
      </c>
      <c r="H1032" s="8" t="str">
        <f>IF(C1032="","",IF(ISERROR(AVERAGE(ESITI_QUESTIONARI!N1032:T1032,ESITI_QUESTIONARI!V1032:X1032,ESITI_QUESTIONARI!Z1032:AD1032,ESITI_QUESTIONARI!AF1032:AH1032,ESITI_QUESTIONARI!AJ1032:AL1032,ESITI_QUESTIONARI!AN1032,ESITI_QUESTIONARI!AQ1032)),"NON RISPONDE",AVERAGE(ESITI_QUESTIONARI!N1032:T1032,ESITI_QUESTIONARI!V1032:X1032,ESITI_QUESTIONARI!Z1032:AD1032,ESITI_QUESTIONARI!AF1032:AH1032,ESITI_QUESTIONARI!AJ1032:AL1032,ESITI_QUESTIONARI!AN1032,ESITI_QUESTIONARI!AQ1032)))</f>
        <v/>
      </c>
    </row>
    <row r="1033" spans="1:8" x14ac:dyDescent="0.3">
      <c r="A1033" t="str">
        <f>IF(ESITI_QUESTIONARI!A1033="","",TRIM(ESITI_QUESTIONARI!A1033))</f>
        <v/>
      </c>
      <c r="B1033" t="str">
        <f t="shared" si="17"/>
        <v/>
      </c>
      <c r="C1033" t="str">
        <f>IF(ESITI_QUESTIONARI!C1033="","",TRIM(ESITI_QUESTIONARI!C1033))</f>
        <v/>
      </c>
      <c r="D1033" t="str">
        <f>IFERROR(UPPER(TRIM(ESITI_QUESTIONARI!U1033)),"")</f>
        <v/>
      </c>
      <c r="E1033" t="str">
        <f>IFERROR(UPPER(TRIM(ESITI_QUESTIONARI!Y1033)),"")</f>
        <v/>
      </c>
      <c r="F1033" t="str">
        <f>IFERROR(UPPER(TRIM(ESITI_QUESTIONARI!AE1033)),"")</f>
        <v/>
      </c>
      <c r="G1033" t="str">
        <f>IFERROR(UPPER(TRIM(ESITI_QUESTIONARI!AI1033)),"")</f>
        <v/>
      </c>
      <c r="H1033" s="8" t="str">
        <f>IF(C1033="","",IF(ISERROR(AVERAGE(ESITI_QUESTIONARI!N1033:T1033,ESITI_QUESTIONARI!V1033:X1033,ESITI_QUESTIONARI!Z1033:AD1033,ESITI_QUESTIONARI!AF1033:AH1033,ESITI_QUESTIONARI!AJ1033:AL1033,ESITI_QUESTIONARI!AN1033,ESITI_QUESTIONARI!AQ1033)),"NON RISPONDE",AVERAGE(ESITI_QUESTIONARI!N1033:T1033,ESITI_QUESTIONARI!V1033:X1033,ESITI_QUESTIONARI!Z1033:AD1033,ESITI_QUESTIONARI!AF1033:AH1033,ESITI_QUESTIONARI!AJ1033:AL1033,ESITI_QUESTIONARI!AN1033,ESITI_QUESTIONARI!AQ1033)))</f>
        <v/>
      </c>
    </row>
    <row r="1034" spans="1:8" x14ac:dyDescent="0.3">
      <c r="A1034" t="str">
        <f>IF(ESITI_QUESTIONARI!A1034="","",TRIM(ESITI_QUESTIONARI!A1034))</f>
        <v/>
      </c>
      <c r="B1034" t="str">
        <f t="shared" si="17"/>
        <v/>
      </c>
      <c r="C1034" t="str">
        <f>IF(ESITI_QUESTIONARI!C1034="","",TRIM(ESITI_QUESTIONARI!C1034))</f>
        <v/>
      </c>
      <c r="D1034" t="str">
        <f>IFERROR(UPPER(TRIM(ESITI_QUESTIONARI!U1034)),"")</f>
        <v/>
      </c>
      <c r="E1034" t="str">
        <f>IFERROR(UPPER(TRIM(ESITI_QUESTIONARI!Y1034)),"")</f>
        <v/>
      </c>
      <c r="F1034" t="str">
        <f>IFERROR(UPPER(TRIM(ESITI_QUESTIONARI!AE1034)),"")</f>
        <v/>
      </c>
      <c r="G1034" t="str">
        <f>IFERROR(UPPER(TRIM(ESITI_QUESTIONARI!AI1034)),"")</f>
        <v/>
      </c>
      <c r="H1034" s="8" t="str">
        <f>IF(C1034="","",IF(ISERROR(AVERAGE(ESITI_QUESTIONARI!N1034:T1034,ESITI_QUESTIONARI!V1034:X1034,ESITI_QUESTIONARI!Z1034:AD1034,ESITI_QUESTIONARI!AF1034:AH1034,ESITI_QUESTIONARI!AJ1034:AL1034,ESITI_QUESTIONARI!AN1034,ESITI_QUESTIONARI!AQ1034)),"NON RISPONDE",AVERAGE(ESITI_QUESTIONARI!N1034:T1034,ESITI_QUESTIONARI!V1034:X1034,ESITI_QUESTIONARI!Z1034:AD1034,ESITI_QUESTIONARI!AF1034:AH1034,ESITI_QUESTIONARI!AJ1034:AL1034,ESITI_QUESTIONARI!AN1034,ESITI_QUESTIONARI!AQ1034)))</f>
        <v/>
      </c>
    </row>
    <row r="1035" spans="1:8" x14ac:dyDescent="0.3">
      <c r="A1035" t="str">
        <f>IF(ESITI_QUESTIONARI!A1035="","",TRIM(ESITI_QUESTIONARI!A1035))</f>
        <v/>
      </c>
      <c r="B1035" t="str">
        <f t="shared" si="17"/>
        <v/>
      </c>
      <c r="C1035" t="str">
        <f>IF(ESITI_QUESTIONARI!C1035="","",TRIM(ESITI_QUESTIONARI!C1035))</f>
        <v/>
      </c>
      <c r="D1035" t="str">
        <f>IFERROR(UPPER(TRIM(ESITI_QUESTIONARI!U1035)),"")</f>
        <v/>
      </c>
      <c r="E1035" t="str">
        <f>IFERROR(UPPER(TRIM(ESITI_QUESTIONARI!Y1035)),"")</f>
        <v/>
      </c>
      <c r="F1035" t="str">
        <f>IFERROR(UPPER(TRIM(ESITI_QUESTIONARI!AE1035)),"")</f>
        <v/>
      </c>
      <c r="G1035" t="str">
        <f>IFERROR(UPPER(TRIM(ESITI_QUESTIONARI!AI1035)),"")</f>
        <v/>
      </c>
      <c r="H1035" s="8" t="str">
        <f>IF(C1035="","",IF(ISERROR(AVERAGE(ESITI_QUESTIONARI!N1035:T1035,ESITI_QUESTIONARI!V1035:X1035,ESITI_QUESTIONARI!Z1035:AD1035,ESITI_QUESTIONARI!AF1035:AH1035,ESITI_QUESTIONARI!AJ1035:AL1035,ESITI_QUESTIONARI!AN1035,ESITI_QUESTIONARI!AQ1035)),"NON RISPONDE",AVERAGE(ESITI_QUESTIONARI!N1035:T1035,ESITI_QUESTIONARI!V1035:X1035,ESITI_QUESTIONARI!Z1035:AD1035,ESITI_QUESTIONARI!AF1035:AH1035,ESITI_QUESTIONARI!AJ1035:AL1035,ESITI_QUESTIONARI!AN1035,ESITI_QUESTIONARI!AQ1035)))</f>
        <v/>
      </c>
    </row>
    <row r="1036" spans="1:8" x14ac:dyDescent="0.3">
      <c r="A1036" t="str">
        <f>IF(ESITI_QUESTIONARI!A1036="","",TRIM(ESITI_QUESTIONARI!A1036))</f>
        <v/>
      </c>
      <c r="B1036" t="str">
        <f t="shared" si="17"/>
        <v/>
      </c>
      <c r="C1036" t="str">
        <f>IF(ESITI_QUESTIONARI!C1036="","",TRIM(ESITI_QUESTIONARI!C1036))</f>
        <v/>
      </c>
      <c r="D1036" t="str">
        <f>IFERROR(UPPER(TRIM(ESITI_QUESTIONARI!U1036)),"")</f>
        <v/>
      </c>
      <c r="E1036" t="str">
        <f>IFERROR(UPPER(TRIM(ESITI_QUESTIONARI!Y1036)),"")</f>
        <v/>
      </c>
      <c r="F1036" t="str">
        <f>IFERROR(UPPER(TRIM(ESITI_QUESTIONARI!AE1036)),"")</f>
        <v/>
      </c>
      <c r="G1036" t="str">
        <f>IFERROR(UPPER(TRIM(ESITI_QUESTIONARI!AI1036)),"")</f>
        <v/>
      </c>
      <c r="H1036" s="8" t="str">
        <f>IF(C1036="","",IF(ISERROR(AVERAGE(ESITI_QUESTIONARI!N1036:T1036,ESITI_QUESTIONARI!V1036:X1036,ESITI_QUESTIONARI!Z1036:AD1036,ESITI_QUESTIONARI!AF1036:AH1036,ESITI_QUESTIONARI!AJ1036:AL1036,ESITI_QUESTIONARI!AN1036,ESITI_QUESTIONARI!AQ1036)),"NON RISPONDE",AVERAGE(ESITI_QUESTIONARI!N1036:T1036,ESITI_QUESTIONARI!V1036:X1036,ESITI_QUESTIONARI!Z1036:AD1036,ESITI_QUESTIONARI!AF1036:AH1036,ESITI_QUESTIONARI!AJ1036:AL1036,ESITI_QUESTIONARI!AN1036,ESITI_QUESTIONARI!AQ1036)))</f>
        <v/>
      </c>
    </row>
    <row r="1037" spans="1:8" x14ac:dyDescent="0.3">
      <c r="A1037" t="str">
        <f>IF(ESITI_QUESTIONARI!A1037="","",TRIM(ESITI_QUESTIONARI!A1037))</f>
        <v/>
      </c>
      <c r="B1037" t="str">
        <f t="shared" si="17"/>
        <v/>
      </c>
      <c r="C1037" t="str">
        <f>IF(ESITI_QUESTIONARI!C1037="","",TRIM(ESITI_QUESTIONARI!C1037))</f>
        <v/>
      </c>
      <c r="D1037" t="str">
        <f>IFERROR(UPPER(TRIM(ESITI_QUESTIONARI!U1037)),"")</f>
        <v/>
      </c>
      <c r="E1037" t="str">
        <f>IFERROR(UPPER(TRIM(ESITI_QUESTIONARI!Y1037)),"")</f>
        <v/>
      </c>
      <c r="F1037" t="str">
        <f>IFERROR(UPPER(TRIM(ESITI_QUESTIONARI!AE1037)),"")</f>
        <v/>
      </c>
      <c r="G1037" t="str">
        <f>IFERROR(UPPER(TRIM(ESITI_QUESTIONARI!AI1037)),"")</f>
        <v/>
      </c>
      <c r="H1037" s="8" t="str">
        <f>IF(C1037="","",IF(ISERROR(AVERAGE(ESITI_QUESTIONARI!N1037:T1037,ESITI_QUESTIONARI!V1037:X1037,ESITI_QUESTIONARI!Z1037:AD1037,ESITI_QUESTIONARI!AF1037:AH1037,ESITI_QUESTIONARI!AJ1037:AL1037,ESITI_QUESTIONARI!AN1037,ESITI_QUESTIONARI!AQ1037)),"NON RISPONDE",AVERAGE(ESITI_QUESTIONARI!N1037:T1037,ESITI_QUESTIONARI!V1037:X1037,ESITI_QUESTIONARI!Z1037:AD1037,ESITI_QUESTIONARI!AF1037:AH1037,ESITI_QUESTIONARI!AJ1037:AL1037,ESITI_QUESTIONARI!AN1037,ESITI_QUESTIONARI!AQ1037)))</f>
        <v/>
      </c>
    </row>
    <row r="1038" spans="1:8" x14ac:dyDescent="0.3">
      <c r="A1038" t="str">
        <f>IF(ESITI_QUESTIONARI!A1038="","",TRIM(ESITI_QUESTIONARI!A1038))</f>
        <v/>
      </c>
      <c r="B1038" t="str">
        <f t="shared" si="17"/>
        <v/>
      </c>
      <c r="C1038" t="str">
        <f>IF(ESITI_QUESTIONARI!C1038="","",TRIM(ESITI_QUESTIONARI!C1038))</f>
        <v/>
      </c>
      <c r="D1038" t="str">
        <f>IFERROR(UPPER(TRIM(ESITI_QUESTIONARI!U1038)),"")</f>
        <v/>
      </c>
      <c r="E1038" t="str">
        <f>IFERROR(UPPER(TRIM(ESITI_QUESTIONARI!Y1038)),"")</f>
        <v/>
      </c>
      <c r="F1038" t="str">
        <f>IFERROR(UPPER(TRIM(ESITI_QUESTIONARI!AE1038)),"")</f>
        <v/>
      </c>
      <c r="G1038" t="str">
        <f>IFERROR(UPPER(TRIM(ESITI_QUESTIONARI!AI1038)),"")</f>
        <v/>
      </c>
      <c r="H1038" s="8" t="str">
        <f>IF(C1038="","",IF(ISERROR(AVERAGE(ESITI_QUESTIONARI!N1038:T1038,ESITI_QUESTIONARI!V1038:X1038,ESITI_QUESTIONARI!Z1038:AD1038,ESITI_QUESTIONARI!AF1038:AH1038,ESITI_QUESTIONARI!AJ1038:AL1038,ESITI_QUESTIONARI!AN1038,ESITI_QUESTIONARI!AQ1038)),"NON RISPONDE",AVERAGE(ESITI_QUESTIONARI!N1038:T1038,ESITI_QUESTIONARI!V1038:X1038,ESITI_QUESTIONARI!Z1038:AD1038,ESITI_QUESTIONARI!AF1038:AH1038,ESITI_QUESTIONARI!AJ1038:AL1038,ESITI_QUESTIONARI!AN1038,ESITI_QUESTIONARI!AQ1038)))</f>
        <v/>
      </c>
    </row>
    <row r="1039" spans="1:8" x14ac:dyDescent="0.3">
      <c r="A1039" t="str">
        <f>IF(ESITI_QUESTIONARI!A1039="","",TRIM(ESITI_QUESTIONARI!A1039))</f>
        <v/>
      </c>
      <c r="B1039" t="str">
        <f t="shared" si="17"/>
        <v/>
      </c>
      <c r="C1039" t="str">
        <f>IF(ESITI_QUESTIONARI!C1039="","",TRIM(ESITI_QUESTIONARI!C1039))</f>
        <v/>
      </c>
      <c r="D1039" t="str">
        <f>IFERROR(UPPER(TRIM(ESITI_QUESTIONARI!U1039)),"")</f>
        <v/>
      </c>
      <c r="E1039" t="str">
        <f>IFERROR(UPPER(TRIM(ESITI_QUESTIONARI!Y1039)),"")</f>
        <v/>
      </c>
      <c r="F1039" t="str">
        <f>IFERROR(UPPER(TRIM(ESITI_QUESTIONARI!AE1039)),"")</f>
        <v/>
      </c>
      <c r="G1039" t="str">
        <f>IFERROR(UPPER(TRIM(ESITI_QUESTIONARI!AI1039)),"")</f>
        <v/>
      </c>
      <c r="H1039" s="8" t="str">
        <f>IF(C1039="","",IF(ISERROR(AVERAGE(ESITI_QUESTIONARI!N1039:T1039,ESITI_QUESTIONARI!V1039:X1039,ESITI_QUESTIONARI!Z1039:AD1039,ESITI_QUESTIONARI!AF1039:AH1039,ESITI_QUESTIONARI!AJ1039:AL1039,ESITI_QUESTIONARI!AN1039,ESITI_QUESTIONARI!AQ1039)),"NON RISPONDE",AVERAGE(ESITI_QUESTIONARI!N1039:T1039,ESITI_QUESTIONARI!V1039:X1039,ESITI_QUESTIONARI!Z1039:AD1039,ESITI_QUESTIONARI!AF1039:AH1039,ESITI_QUESTIONARI!AJ1039:AL1039,ESITI_QUESTIONARI!AN1039,ESITI_QUESTIONARI!AQ1039)))</f>
        <v/>
      </c>
    </row>
    <row r="1040" spans="1:8" x14ac:dyDescent="0.3">
      <c r="A1040" t="str">
        <f>IF(ESITI_QUESTIONARI!A1040="","",TRIM(ESITI_QUESTIONARI!A1040))</f>
        <v/>
      </c>
      <c r="B1040" t="str">
        <f t="shared" si="17"/>
        <v/>
      </c>
      <c r="C1040" t="str">
        <f>IF(ESITI_QUESTIONARI!C1040="","",TRIM(ESITI_QUESTIONARI!C1040))</f>
        <v/>
      </c>
      <c r="D1040" t="str">
        <f>IFERROR(UPPER(TRIM(ESITI_QUESTIONARI!U1040)),"")</f>
        <v/>
      </c>
      <c r="E1040" t="str">
        <f>IFERROR(UPPER(TRIM(ESITI_QUESTIONARI!Y1040)),"")</f>
        <v/>
      </c>
      <c r="F1040" t="str">
        <f>IFERROR(UPPER(TRIM(ESITI_QUESTIONARI!AE1040)),"")</f>
        <v/>
      </c>
      <c r="G1040" t="str">
        <f>IFERROR(UPPER(TRIM(ESITI_QUESTIONARI!AI1040)),"")</f>
        <v/>
      </c>
      <c r="H1040" s="8" t="str">
        <f>IF(C1040="","",IF(ISERROR(AVERAGE(ESITI_QUESTIONARI!N1040:T1040,ESITI_QUESTIONARI!V1040:X1040,ESITI_QUESTIONARI!Z1040:AD1040,ESITI_QUESTIONARI!AF1040:AH1040,ESITI_QUESTIONARI!AJ1040:AL1040,ESITI_QUESTIONARI!AN1040,ESITI_QUESTIONARI!AQ1040)),"NON RISPONDE",AVERAGE(ESITI_QUESTIONARI!N1040:T1040,ESITI_QUESTIONARI!V1040:X1040,ESITI_QUESTIONARI!Z1040:AD1040,ESITI_QUESTIONARI!AF1040:AH1040,ESITI_QUESTIONARI!AJ1040:AL1040,ESITI_QUESTIONARI!AN1040,ESITI_QUESTIONARI!AQ1040)))</f>
        <v/>
      </c>
    </row>
    <row r="1041" spans="1:8" x14ac:dyDescent="0.3">
      <c r="A1041" t="str">
        <f>IF(ESITI_QUESTIONARI!A1041="","",TRIM(ESITI_QUESTIONARI!A1041))</f>
        <v/>
      </c>
      <c r="B1041" t="str">
        <f t="shared" si="17"/>
        <v/>
      </c>
      <c r="C1041" t="str">
        <f>IF(ESITI_QUESTIONARI!C1041="","",TRIM(ESITI_QUESTIONARI!C1041))</f>
        <v/>
      </c>
      <c r="D1041" t="str">
        <f>IFERROR(UPPER(TRIM(ESITI_QUESTIONARI!U1041)),"")</f>
        <v/>
      </c>
      <c r="E1041" t="str">
        <f>IFERROR(UPPER(TRIM(ESITI_QUESTIONARI!Y1041)),"")</f>
        <v/>
      </c>
      <c r="F1041" t="str">
        <f>IFERROR(UPPER(TRIM(ESITI_QUESTIONARI!AE1041)),"")</f>
        <v/>
      </c>
      <c r="G1041" t="str">
        <f>IFERROR(UPPER(TRIM(ESITI_QUESTIONARI!AI1041)),"")</f>
        <v/>
      </c>
      <c r="H1041" s="8" t="str">
        <f>IF(C1041="","",IF(ISERROR(AVERAGE(ESITI_QUESTIONARI!N1041:T1041,ESITI_QUESTIONARI!V1041:X1041,ESITI_QUESTIONARI!Z1041:AD1041,ESITI_QUESTIONARI!AF1041:AH1041,ESITI_QUESTIONARI!AJ1041:AL1041,ESITI_QUESTIONARI!AN1041,ESITI_QUESTIONARI!AQ1041)),"NON RISPONDE",AVERAGE(ESITI_QUESTIONARI!N1041:T1041,ESITI_QUESTIONARI!V1041:X1041,ESITI_QUESTIONARI!Z1041:AD1041,ESITI_QUESTIONARI!AF1041:AH1041,ESITI_QUESTIONARI!AJ1041:AL1041,ESITI_QUESTIONARI!AN1041,ESITI_QUESTIONARI!AQ1041)))</f>
        <v/>
      </c>
    </row>
    <row r="1042" spans="1:8" x14ac:dyDescent="0.3">
      <c r="A1042" t="str">
        <f>IF(ESITI_QUESTIONARI!A1042="","",TRIM(ESITI_QUESTIONARI!A1042))</f>
        <v/>
      </c>
      <c r="B1042" t="str">
        <f t="shared" si="17"/>
        <v/>
      </c>
      <c r="C1042" t="str">
        <f>IF(ESITI_QUESTIONARI!C1042="","",TRIM(ESITI_QUESTIONARI!C1042))</f>
        <v/>
      </c>
      <c r="D1042" t="str">
        <f>IFERROR(UPPER(TRIM(ESITI_QUESTIONARI!U1042)),"")</f>
        <v/>
      </c>
      <c r="E1042" t="str">
        <f>IFERROR(UPPER(TRIM(ESITI_QUESTIONARI!Y1042)),"")</f>
        <v/>
      </c>
      <c r="F1042" t="str">
        <f>IFERROR(UPPER(TRIM(ESITI_QUESTIONARI!AE1042)),"")</f>
        <v/>
      </c>
      <c r="G1042" t="str">
        <f>IFERROR(UPPER(TRIM(ESITI_QUESTIONARI!AI1042)),"")</f>
        <v/>
      </c>
      <c r="H1042" s="8" t="str">
        <f>IF(C1042="","",IF(ISERROR(AVERAGE(ESITI_QUESTIONARI!N1042:T1042,ESITI_QUESTIONARI!V1042:X1042,ESITI_QUESTIONARI!Z1042:AD1042,ESITI_QUESTIONARI!AF1042:AH1042,ESITI_QUESTIONARI!AJ1042:AL1042,ESITI_QUESTIONARI!AN1042,ESITI_QUESTIONARI!AQ1042)),"NON RISPONDE",AVERAGE(ESITI_QUESTIONARI!N1042:T1042,ESITI_QUESTIONARI!V1042:X1042,ESITI_QUESTIONARI!Z1042:AD1042,ESITI_QUESTIONARI!AF1042:AH1042,ESITI_QUESTIONARI!AJ1042:AL1042,ESITI_QUESTIONARI!AN1042,ESITI_QUESTIONARI!AQ1042)))</f>
        <v/>
      </c>
    </row>
    <row r="1043" spans="1:8" x14ac:dyDescent="0.3">
      <c r="A1043" t="str">
        <f>IF(ESITI_QUESTIONARI!A1043="","",TRIM(ESITI_QUESTIONARI!A1043))</f>
        <v/>
      </c>
      <c r="B1043" t="str">
        <f t="shared" si="17"/>
        <v/>
      </c>
      <c r="C1043" t="str">
        <f>IF(ESITI_QUESTIONARI!C1043="","",TRIM(ESITI_QUESTIONARI!C1043))</f>
        <v/>
      </c>
      <c r="D1043" t="str">
        <f>IFERROR(UPPER(TRIM(ESITI_QUESTIONARI!U1043)),"")</f>
        <v/>
      </c>
      <c r="E1043" t="str">
        <f>IFERROR(UPPER(TRIM(ESITI_QUESTIONARI!Y1043)),"")</f>
        <v/>
      </c>
      <c r="F1043" t="str">
        <f>IFERROR(UPPER(TRIM(ESITI_QUESTIONARI!AE1043)),"")</f>
        <v/>
      </c>
      <c r="G1043" t="str">
        <f>IFERROR(UPPER(TRIM(ESITI_QUESTIONARI!AI1043)),"")</f>
        <v/>
      </c>
      <c r="H1043" s="8" t="str">
        <f>IF(C1043="","",IF(ISERROR(AVERAGE(ESITI_QUESTIONARI!N1043:T1043,ESITI_QUESTIONARI!V1043:X1043,ESITI_QUESTIONARI!Z1043:AD1043,ESITI_QUESTIONARI!AF1043:AH1043,ESITI_QUESTIONARI!AJ1043:AL1043,ESITI_QUESTIONARI!AN1043,ESITI_QUESTIONARI!AQ1043)),"NON RISPONDE",AVERAGE(ESITI_QUESTIONARI!N1043:T1043,ESITI_QUESTIONARI!V1043:X1043,ESITI_QUESTIONARI!Z1043:AD1043,ESITI_QUESTIONARI!AF1043:AH1043,ESITI_QUESTIONARI!AJ1043:AL1043,ESITI_QUESTIONARI!AN1043,ESITI_QUESTIONARI!AQ1043)))</f>
        <v/>
      </c>
    </row>
    <row r="1044" spans="1:8" x14ac:dyDescent="0.3">
      <c r="A1044" t="str">
        <f>IF(ESITI_QUESTIONARI!A1044="","",TRIM(ESITI_QUESTIONARI!A1044))</f>
        <v/>
      </c>
      <c r="B1044" t="str">
        <f t="shared" si="17"/>
        <v/>
      </c>
      <c r="C1044" t="str">
        <f>IF(ESITI_QUESTIONARI!C1044="","",TRIM(ESITI_QUESTIONARI!C1044))</f>
        <v/>
      </c>
      <c r="D1044" t="str">
        <f>IFERROR(UPPER(TRIM(ESITI_QUESTIONARI!U1044)),"")</f>
        <v/>
      </c>
      <c r="E1044" t="str">
        <f>IFERROR(UPPER(TRIM(ESITI_QUESTIONARI!Y1044)),"")</f>
        <v/>
      </c>
      <c r="F1044" t="str">
        <f>IFERROR(UPPER(TRIM(ESITI_QUESTIONARI!AE1044)),"")</f>
        <v/>
      </c>
      <c r="G1044" t="str">
        <f>IFERROR(UPPER(TRIM(ESITI_QUESTIONARI!AI1044)),"")</f>
        <v/>
      </c>
      <c r="H1044" s="8" t="str">
        <f>IF(C1044="","",IF(ISERROR(AVERAGE(ESITI_QUESTIONARI!N1044:T1044,ESITI_QUESTIONARI!V1044:X1044,ESITI_QUESTIONARI!Z1044:AD1044,ESITI_QUESTIONARI!AF1044:AH1044,ESITI_QUESTIONARI!AJ1044:AL1044,ESITI_QUESTIONARI!AN1044,ESITI_QUESTIONARI!AQ1044)),"NON RISPONDE",AVERAGE(ESITI_QUESTIONARI!N1044:T1044,ESITI_QUESTIONARI!V1044:X1044,ESITI_QUESTIONARI!Z1044:AD1044,ESITI_QUESTIONARI!AF1044:AH1044,ESITI_QUESTIONARI!AJ1044:AL1044,ESITI_QUESTIONARI!AN1044,ESITI_QUESTIONARI!AQ1044)))</f>
        <v/>
      </c>
    </row>
    <row r="1045" spans="1:8" x14ac:dyDescent="0.3">
      <c r="A1045" t="str">
        <f>IF(ESITI_QUESTIONARI!A1045="","",TRIM(ESITI_QUESTIONARI!A1045))</f>
        <v/>
      </c>
      <c r="B1045" t="str">
        <f t="shared" si="17"/>
        <v/>
      </c>
      <c r="C1045" t="str">
        <f>IF(ESITI_QUESTIONARI!C1045="","",TRIM(ESITI_QUESTIONARI!C1045))</f>
        <v/>
      </c>
      <c r="D1045" t="str">
        <f>IFERROR(UPPER(TRIM(ESITI_QUESTIONARI!U1045)),"")</f>
        <v/>
      </c>
      <c r="E1045" t="str">
        <f>IFERROR(UPPER(TRIM(ESITI_QUESTIONARI!Y1045)),"")</f>
        <v/>
      </c>
      <c r="F1045" t="str">
        <f>IFERROR(UPPER(TRIM(ESITI_QUESTIONARI!AE1045)),"")</f>
        <v/>
      </c>
      <c r="G1045" t="str">
        <f>IFERROR(UPPER(TRIM(ESITI_QUESTIONARI!AI1045)),"")</f>
        <v/>
      </c>
      <c r="H1045" s="8" t="str">
        <f>IF(C1045="","",IF(ISERROR(AVERAGE(ESITI_QUESTIONARI!N1045:T1045,ESITI_QUESTIONARI!V1045:X1045,ESITI_QUESTIONARI!Z1045:AD1045,ESITI_QUESTIONARI!AF1045:AH1045,ESITI_QUESTIONARI!AJ1045:AL1045,ESITI_QUESTIONARI!AN1045,ESITI_QUESTIONARI!AQ1045)),"NON RISPONDE",AVERAGE(ESITI_QUESTIONARI!N1045:T1045,ESITI_QUESTIONARI!V1045:X1045,ESITI_QUESTIONARI!Z1045:AD1045,ESITI_QUESTIONARI!AF1045:AH1045,ESITI_QUESTIONARI!AJ1045:AL1045,ESITI_QUESTIONARI!AN1045,ESITI_QUESTIONARI!AQ1045)))</f>
        <v/>
      </c>
    </row>
    <row r="1046" spans="1:8" x14ac:dyDescent="0.3">
      <c r="A1046" t="str">
        <f>IF(ESITI_QUESTIONARI!A1046="","",TRIM(ESITI_QUESTIONARI!A1046))</f>
        <v/>
      </c>
      <c r="B1046" t="str">
        <f t="shared" si="17"/>
        <v/>
      </c>
      <c r="C1046" t="str">
        <f>IF(ESITI_QUESTIONARI!C1046="","",TRIM(ESITI_QUESTIONARI!C1046))</f>
        <v/>
      </c>
      <c r="D1046" t="str">
        <f>IFERROR(UPPER(TRIM(ESITI_QUESTIONARI!U1046)),"")</f>
        <v/>
      </c>
      <c r="E1046" t="str">
        <f>IFERROR(UPPER(TRIM(ESITI_QUESTIONARI!Y1046)),"")</f>
        <v/>
      </c>
      <c r="F1046" t="str">
        <f>IFERROR(UPPER(TRIM(ESITI_QUESTIONARI!AE1046)),"")</f>
        <v/>
      </c>
      <c r="G1046" t="str">
        <f>IFERROR(UPPER(TRIM(ESITI_QUESTIONARI!AI1046)),"")</f>
        <v/>
      </c>
      <c r="H1046" s="8" t="str">
        <f>IF(C1046="","",IF(ISERROR(AVERAGE(ESITI_QUESTIONARI!N1046:T1046,ESITI_QUESTIONARI!V1046:X1046,ESITI_QUESTIONARI!Z1046:AD1046,ESITI_QUESTIONARI!AF1046:AH1046,ESITI_QUESTIONARI!AJ1046:AL1046,ESITI_QUESTIONARI!AN1046,ESITI_QUESTIONARI!AQ1046)),"NON RISPONDE",AVERAGE(ESITI_QUESTIONARI!N1046:T1046,ESITI_QUESTIONARI!V1046:X1046,ESITI_QUESTIONARI!Z1046:AD1046,ESITI_QUESTIONARI!AF1046:AH1046,ESITI_QUESTIONARI!AJ1046:AL1046,ESITI_QUESTIONARI!AN1046,ESITI_QUESTIONARI!AQ1046)))</f>
        <v/>
      </c>
    </row>
    <row r="1047" spans="1:8" x14ac:dyDescent="0.3">
      <c r="A1047" t="str">
        <f>IF(ESITI_QUESTIONARI!A1047="","",TRIM(ESITI_QUESTIONARI!A1047))</f>
        <v/>
      </c>
      <c r="B1047" t="str">
        <f t="shared" si="17"/>
        <v/>
      </c>
      <c r="C1047" t="str">
        <f>IF(ESITI_QUESTIONARI!C1047="","",TRIM(ESITI_QUESTIONARI!C1047))</f>
        <v/>
      </c>
      <c r="D1047" t="str">
        <f>IFERROR(UPPER(TRIM(ESITI_QUESTIONARI!U1047)),"")</f>
        <v/>
      </c>
      <c r="E1047" t="str">
        <f>IFERROR(UPPER(TRIM(ESITI_QUESTIONARI!Y1047)),"")</f>
        <v/>
      </c>
      <c r="F1047" t="str">
        <f>IFERROR(UPPER(TRIM(ESITI_QUESTIONARI!AE1047)),"")</f>
        <v/>
      </c>
      <c r="G1047" t="str">
        <f>IFERROR(UPPER(TRIM(ESITI_QUESTIONARI!AI1047)),"")</f>
        <v/>
      </c>
      <c r="H1047" s="8" t="str">
        <f>IF(C1047="","",IF(ISERROR(AVERAGE(ESITI_QUESTIONARI!N1047:T1047,ESITI_QUESTIONARI!V1047:X1047,ESITI_QUESTIONARI!Z1047:AD1047,ESITI_QUESTIONARI!AF1047:AH1047,ESITI_QUESTIONARI!AJ1047:AL1047,ESITI_QUESTIONARI!AN1047,ESITI_QUESTIONARI!AQ1047)),"NON RISPONDE",AVERAGE(ESITI_QUESTIONARI!N1047:T1047,ESITI_QUESTIONARI!V1047:X1047,ESITI_QUESTIONARI!Z1047:AD1047,ESITI_QUESTIONARI!AF1047:AH1047,ESITI_QUESTIONARI!AJ1047:AL1047,ESITI_QUESTIONARI!AN1047,ESITI_QUESTIONARI!AQ1047)))</f>
        <v/>
      </c>
    </row>
    <row r="1048" spans="1:8" x14ac:dyDescent="0.3">
      <c r="A1048" t="str">
        <f>IF(ESITI_QUESTIONARI!A1048="","",TRIM(ESITI_QUESTIONARI!A1048))</f>
        <v/>
      </c>
      <c r="B1048" t="str">
        <f t="shared" si="17"/>
        <v/>
      </c>
      <c r="C1048" t="str">
        <f>IF(ESITI_QUESTIONARI!C1048="","",TRIM(ESITI_QUESTIONARI!C1048))</f>
        <v/>
      </c>
      <c r="D1048" t="str">
        <f>IFERROR(UPPER(TRIM(ESITI_QUESTIONARI!U1048)),"")</f>
        <v/>
      </c>
      <c r="E1048" t="str">
        <f>IFERROR(UPPER(TRIM(ESITI_QUESTIONARI!Y1048)),"")</f>
        <v/>
      </c>
      <c r="F1048" t="str">
        <f>IFERROR(UPPER(TRIM(ESITI_QUESTIONARI!AE1048)),"")</f>
        <v/>
      </c>
      <c r="G1048" t="str">
        <f>IFERROR(UPPER(TRIM(ESITI_QUESTIONARI!AI1048)),"")</f>
        <v/>
      </c>
      <c r="H1048" s="8" t="str">
        <f>IF(C1048="","",IF(ISERROR(AVERAGE(ESITI_QUESTIONARI!N1048:T1048,ESITI_QUESTIONARI!V1048:X1048,ESITI_QUESTIONARI!Z1048:AD1048,ESITI_QUESTIONARI!AF1048:AH1048,ESITI_QUESTIONARI!AJ1048:AL1048,ESITI_QUESTIONARI!AN1048,ESITI_QUESTIONARI!AQ1048)),"NON RISPONDE",AVERAGE(ESITI_QUESTIONARI!N1048:T1048,ESITI_QUESTIONARI!V1048:X1048,ESITI_QUESTIONARI!Z1048:AD1048,ESITI_QUESTIONARI!AF1048:AH1048,ESITI_QUESTIONARI!AJ1048:AL1048,ESITI_QUESTIONARI!AN1048,ESITI_QUESTIONARI!AQ1048)))</f>
        <v/>
      </c>
    </row>
    <row r="1049" spans="1:8" x14ac:dyDescent="0.3">
      <c r="A1049" t="str">
        <f>IF(ESITI_QUESTIONARI!A1049="","",TRIM(ESITI_QUESTIONARI!A1049))</f>
        <v/>
      </c>
      <c r="B1049" t="str">
        <f t="shared" si="17"/>
        <v/>
      </c>
      <c r="C1049" t="str">
        <f>IF(ESITI_QUESTIONARI!C1049="","",TRIM(ESITI_QUESTIONARI!C1049))</f>
        <v/>
      </c>
      <c r="D1049" t="str">
        <f>IFERROR(UPPER(TRIM(ESITI_QUESTIONARI!U1049)),"")</f>
        <v/>
      </c>
      <c r="E1049" t="str">
        <f>IFERROR(UPPER(TRIM(ESITI_QUESTIONARI!Y1049)),"")</f>
        <v/>
      </c>
      <c r="F1049" t="str">
        <f>IFERROR(UPPER(TRIM(ESITI_QUESTIONARI!AE1049)),"")</f>
        <v/>
      </c>
      <c r="G1049" t="str">
        <f>IFERROR(UPPER(TRIM(ESITI_QUESTIONARI!AI1049)),"")</f>
        <v/>
      </c>
      <c r="H1049" s="8" t="str">
        <f>IF(C1049="","",IF(ISERROR(AVERAGE(ESITI_QUESTIONARI!N1049:T1049,ESITI_QUESTIONARI!V1049:X1049,ESITI_QUESTIONARI!Z1049:AD1049,ESITI_QUESTIONARI!AF1049:AH1049,ESITI_QUESTIONARI!AJ1049:AL1049,ESITI_QUESTIONARI!AN1049,ESITI_QUESTIONARI!AQ1049)),"NON RISPONDE",AVERAGE(ESITI_QUESTIONARI!N1049:T1049,ESITI_QUESTIONARI!V1049:X1049,ESITI_QUESTIONARI!Z1049:AD1049,ESITI_QUESTIONARI!AF1049:AH1049,ESITI_QUESTIONARI!AJ1049:AL1049,ESITI_QUESTIONARI!AN1049,ESITI_QUESTIONARI!AQ1049)))</f>
        <v/>
      </c>
    </row>
    <row r="1050" spans="1:8" x14ac:dyDescent="0.3">
      <c r="A1050" t="str">
        <f>IF(ESITI_QUESTIONARI!A1050="","",TRIM(ESITI_QUESTIONARI!A1050))</f>
        <v/>
      </c>
      <c r="B1050" t="str">
        <f t="shared" si="17"/>
        <v/>
      </c>
      <c r="C1050" t="str">
        <f>IF(ESITI_QUESTIONARI!C1050="","",TRIM(ESITI_QUESTIONARI!C1050))</f>
        <v/>
      </c>
      <c r="D1050" t="str">
        <f>IFERROR(UPPER(TRIM(ESITI_QUESTIONARI!U1050)),"")</f>
        <v/>
      </c>
      <c r="E1050" t="str">
        <f>IFERROR(UPPER(TRIM(ESITI_QUESTIONARI!Y1050)),"")</f>
        <v/>
      </c>
      <c r="F1050" t="str">
        <f>IFERROR(UPPER(TRIM(ESITI_QUESTIONARI!AE1050)),"")</f>
        <v/>
      </c>
      <c r="G1050" t="str">
        <f>IFERROR(UPPER(TRIM(ESITI_QUESTIONARI!AI1050)),"")</f>
        <v/>
      </c>
      <c r="H1050" s="8" t="str">
        <f>IF(C1050="","",IF(ISERROR(AVERAGE(ESITI_QUESTIONARI!N1050:T1050,ESITI_QUESTIONARI!V1050:X1050,ESITI_QUESTIONARI!Z1050:AD1050,ESITI_QUESTIONARI!AF1050:AH1050,ESITI_QUESTIONARI!AJ1050:AL1050,ESITI_QUESTIONARI!AN1050,ESITI_QUESTIONARI!AQ1050)),"NON RISPONDE",AVERAGE(ESITI_QUESTIONARI!N1050:T1050,ESITI_QUESTIONARI!V1050:X1050,ESITI_QUESTIONARI!Z1050:AD1050,ESITI_QUESTIONARI!AF1050:AH1050,ESITI_QUESTIONARI!AJ1050:AL1050,ESITI_QUESTIONARI!AN1050,ESITI_QUESTIONARI!AQ1050)))</f>
        <v/>
      </c>
    </row>
    <row r="1051" spans="1:8" x14ac:dyDescent="0.3">
      <c r="A1051" t="str">
        <f>IF(ESITI_QUESTIONARI!A1051="","",TRIM(ESITI_QUESTIONARI!A1051))</f>
        <v/>
      </c>
      <c r="B1051" t="str">
        <f t="shared" si="17"/>
        <v/>
      </c>
      <c r="C1051" t="str">
        <f>IF(ESITI_QUESTIONARI!C1051="","",TRIM(ESITI_QUESTIONARI!C1051))</f>
        <v/>
      </c>
      <c r="D1051" t="str">
        <f>IFERROR(UPPER(TRIM(ESITI_QUESTIONARI!U1051)),"")</f>
        <v/>
      </c>
      <c r="E1051" t="str">
        <f>IFERROR(UPPER(TRIM(ESITI_QUESTIONARI!Y1051)),"")</f>
        <v/>
      </c>
      <c r="F1051" t="str">
        <f>IFERROR(UPPER(TRIM(ESITI_QUESTIONARI!AE1051)),"")</f>
        <v/>
      </c>
      <c r="G1051" t="str">
        <f>IFERROR(UPPER(TRIM(ESITI_QUESTIONARI!AI1051)),"")</f>
        <v/>
      </c>
      <c r="H1051" s="8" t="str">
        <f>IF(C1051="","",IF(ISERROR(AVERAGE(ESITI_QUESTIONARI!N1051:T1051,ESITI_QUESTIONARI!V1051:X1051,ESITI_QUESTIONARI!Z1051:AD1051,ESITI_QUESTIONARI!AF1051:AH1051,ESITI_QUESTIONARI!AJ1051:AL1051,ESITI_QUESTIONARI!AN1051,ESITI_QUESTIONARI!AQ1051)),"NON RISPONDE",AVERAGE(ESITI_QUESTIONARI!N1051:T1051,ESITI_QUESTIONARI!V1051:X1051,ESITI_QUESTIONARI!Z1051:AD1051,ESITI_QUESTIONARI!AF1051:AH1051,ESITI_QUESTIONARI!AJ1051:AL1051,ESITI_QUESTIONARI!AN1051,ESITI_QUESTIONARI!AQ1051)))</f>
        <v/>
      </c>
    </row>
    <row r="1052" spans="1:8" x14ac:dyDescent="0.3">
      <c r="A1052" t="str">
        <f>IF(ESITI_QUESTIONARI!A1052="","",TRIM(ESITI_QUESTIONARI!A1052))</f>
        <v/>
      </c>
      <c r="B1052" t="str">
        <f t="shared" si="17"/>
        <v/>
      </c>
      <c r="C1052" t="str">
        <f>IF(ESITI_QUESTIONARI!C1052="","",TRIM(ESITI_QUESTIONARI!C1052))</f>
        <v/>
      </c>
      <c r="D1052" t="str">
        <f>IFERROR(UPPER(TRIM(ESITI_QUESTIONARI!U1052)),"")</f>
        <v/>
      </c>
      <c r="E1052" t="str">
        <f>IFERROR(UPPER(TRIM(ESITI_QUESTIONARI!Y1052)),"")</f>
        <v/>
      </c>
      <c r="F1052" t="str">
        <f>IFERROR(UPPER(TRIM(ESITI_QUESTIONARI!AE1052)),"")</f>
        <v/>
      </c>
      <c r="G1052" t="str">
        <f>IFERROR(UPPER(TRIM(ESITI_QUESTIONARI!AI1052)),"")</f>
        <v/>
      </c>
      <c r="H1052" s="8" t="str">
        <f>IF(C1052="","",IF(ISERROR(AVERAGE(ESITI_QUESTIONARI!N1052:T1052,ESITI_QUESTIONARI!V1052:X1052,ESITI_QUESTIONARI!Z1052:AD1052,ESITI_QUESTIONARI!AF1052:AH1052,ESITI_QUESTIONARI!AJ1052:AL1052,ESITI_QUESTIONARI!AN1052,ESITI_QUESTIONARI!AQ1052)),"NON RISPONDE",AVERAGE(ESITI_QUESTIONARI!N1052:T1052,ESITI_QUESTIONARI!V1052:X1052,ESITI_QUESTIONARI!Z1052:AD1052,ESITI_QUESTIONARI!AF1052:AH1052,ESITI_QUESTIONARI!AJ1052:AL1052,ESITI_QUESTIONARI!AN1052,ESITI_QUESTIONARI!AQ1052)))</f>
        <v/>
      </c>
    </row>
    <row r="1053" spans="1:8" x14ac:dyDescent="0.3">
      <c r="A1053" t="str">
        <f>IF(ESITI_QUESTIONARI!A1053="","",TRIM(ESITI_QUESTIONARI!A1053))</f>
        <v/>
      </c>
      <c r="B1053" t="str">
        <f t="shared" si="17"/>
        <v/>
      </c>
      <c r="C1053" t="str">
        <f>IF(ESITI_QUESTIONARI!C1053="","",TRIM(ESITI_QUESTIONARI!C1053))</f>
        <v/>
      </c>
      <c r="D1053" t="str">
        <f>IFERROR(UPPER(TRIM(ESITI_QUESTIONARI!U1053)),"")</f>
        <v/>
      </c>
      <c r="E1053" t="str">
        <f>IFERROR(UPPER(TRIM(ESITI_QUESTIONARI!Y1053)),"")</f>
        <v/>
      </c>
      <c r="F1053" t="str">
        <f>IFERROR(UPPER(TRIM(ESITI_QUESTIONARI!AE1053)),"")</f>
        <v/>
      </c>
      <c r="G1053" t="str">
        <f>IFERROR(UPPER(TRIM(ESITI_QUESTIONARI!AI1053)),"")</f>
        <v/>
      </c>
      <c r="H1053" s="8" t="str">
        <f>IF(C1053="","",IF(ISERROR(AVERAGE(ESITI_QUESTIONARI!N1053:T1053,ESITI_QUESTIONARI!V1053:X1053,ESITI_QUESTIONARI!Z1053:AD1053,ESITI_QUESTIONARI!AF1053:AH1053,ESITI_QUESTIONARI!AJ1053:AL1053,ESITI_QUESTIONARI!AN1053,ESITI_QUESTIONARI!AQ1053)),"NON RISPONDE",AVERAGE(ESITI_QUESTIONARI!N1053:T1053,ESITI_QUESTIONARI!V1053:X1053,ESITI_QUESTIONARI!Z1053:AD1053,ESITI_QUESTIONARI!AF1053:AH1053,ESITI_QUESTIONARI!AJ1053:AL1053,ESITI_QUESTIONARI!AN1053,ESITI_QUESTIONARI!AQ1053)))</f>
        <v/>
      </c>
    </row>
    <row r="1054" spans="1:8" x14ac:dyDescent="0.3">
      <c r="A1054" t="str">
        <f>IF(ESITI_QUESTIONARI!A1054="","",TRIM(ESITI_QUESTIONARI!A1054))</f>
        <v/>
      </c>
      <c r="B1054" t="str">
        <f t="shared" si="17"/>
        <v/>
      </c>
      <c r="C1054" t="str">
        <f>IF(ESITI_QUESTIONARI!C1054="","",TRIM(ESITI_QUESTIONARI!C1054))</f>
        <v/>
      </c>
      <c r="D1054" t="str">
        <f>IFERROR(UPPER(TRIM(ESITI_QUESTIONARI!U1054)),"")</f>
        <v/>
      </c>
      <c r="E1054" t="str">
        <f>IFERROR(UPPER(TRIM(ESITI_QUESTIONARI!Y1054)),"")</f>
        <v/>
      </c>
      <c r="F1054" t="str">
        <f>IFERROR(UPPER(TRIM(ESITI_QUESTIONARI!AE1054)),"")</f>
        <v/>
      </c>
      <c r="G1054" t="str">
        <f>IFERROR(UPPER(TRIM(ESITI_QUESTIONARI!AI1054)),"")</f>
        <v/>
      </c>
      <c r="H1054" s="8" t="str">
        <f>IF(C1054="","",IF(ISERROR(AVERAGE(ESITI_QUESTIONARI!N1054:T1054,ESITI_QUESTIONARI!V1054:X1054,ESITI_QUESTIONARI!Z1054:AD1054,ESITI_QUESTIONARI!AF1054:AH1054,ESITI_QUESTIONARI!AJ1054:AL1054,ESITI_QUESTIONARI!AN1054,ESITI_QUESTIONARI!AQ1054)),"NON RISPONDE",AVERAGE(ESITI_QUESTIONARI!N1054:T1054,ESITI_QUESTIONARI!V1054:X1054,ESITI_QUESTIONARI!Z1054:AD1054,ESITI_QUESTIONARI!AF1054:AH1054,ESITI_QUESTIONARI!AJ1054:AL1054,ESITI_QUESTIONARI!AN1054,ESITI_QUESTIONARI!AQ1054)))</f>
        <v/>
      </c>
    </row>
    <row r="1055" spans="1:8" x14ac:dyDescent="0.3">
      <c r="A1055" t="str">
        <f>IF(ESITI_QUESTIONARI!A1055="","",TRIM(ESITI_QUESTIONARI!A1055))</f>
        <v/>
      </c>
      <c r="B1055" t="str">
        <f t="shared" si="17"/>
        <v/>
      </c>
      <c r="C1055" t="str">
        <f>IF(ESITI_QUESTIONARI!C1055="","",TRIM(ESITI_QUESTIONARI!C1055))</f>
        <v/>
      </c>
      <c r="D1055" t="str">
        <f>IFERROR(UPPER(TRIM(ESITI_QUESTIONARI!U1055)),"")</f>
        <v/>
      </c>
      <c r="E1055" t="str">
        <f>IFERROR(UPPER(TRIM(ESITI_QUESTIONARI!Y1055)),"")</f>
        <v/>
      </c>
      <c r="F1055" t="str">
        <f>IFERROR(UPPER(TRIM(ESITI_QUESTIONARI!AE1055)),"")</f>
        <v/>
      </c>
      <c r="G1055" t="str">
        <f>IFERROR(UPPER(TRIM(ESITI_QUESTIONARI!AI1055)),"")</f>
        <v/>
      </c>
      <c r="H1055" s="8" t="str">
        <f>IF(C1055="","",IF(ISERROR(AVERAGE(ESITI_QUESTIONARI!N1055:T1055,ESITI_QUESTIONARI!V1055:X1055,ESITI_QUESTIONARI!Z1055:AD1055,ESITI_QUESTIONARI!AF1055:AH1055,ESITI_QUESTIONARI!AJ1055:AL1055,ESITI_QUESTIONARI!AN1055,ESITI_QUESTIONARI!AQ1055)),"NON RISPONDE",AVERAGE(ESITI_QUESTIONARI!N1055:T1055,ESITI_QUESTIONARI!V1055:X1055,ESITI_QUESTIONARI!Z1055:AD1055,ESITI_QUESTIONARI!AF1055:AH1055,ESITI_QUESTIONARI!AJ1055:AL1055,ESITI_QUESTIONARI!AN1055,ESITI_QUESTIONARI!AQ1055)))</f>
        <v/>
      </c>
    </row>
    <row r="1056" spans="1:8" x14ac:dyDescent="0.3">
      <c r="A1056" t="str">
        <f>IF(ESITI_QUESTIONARI!A1056="","",TRIM(ESITI_QUESTIONARI!A1056))</f>
        <v/>
      </c>
      <c r="B1056" t="str">
        <f t="shared" si="17"/>
        <v/>
      </c>
      <c r="C1056" t="str">
        <f>IF(ESITI_QUESTIONARI!C1056="","",TRIM(ESITI_QUESTIONARI!C1056))</f>
        <v/>
      </c>
      <c r="D1056" t="str">
        <f>IFERROR(UPPER(TRIM(ESITI_QUESTIONARI!U1056)),"")</f>
        <v/>
      </c>
      <c r="E1056" t="str">
        <f>IFERROR(UPPER(TRIM(ESITI_QUESTIONARI!Y1056)),"")</f>
        <v/>
      </c>
      <c r="F1056" t="str">
        <f>IFERROR(UPPER(TRIM(ESITI_QUESTIONARI!AE1056)),"")</f>
        <v/>
      </c>
      <c r="G1056" t="str">
        <f>IFERROR(UPPER(TRIM(ESITI_QUESTIONARI!AI1056)),"")</f>
        <v/>
      </c>
      <c r="H1056" s="8" t="str">
        <f>IF(C1056="","",IF(ISERROR(AVERAGE(ESITI_QUESTIONARI!N1056:T1056,ESITI_QUESTIONARI!V1056:X1056,ESITI_QUESTIONARI!Z1056:AD1056,ESITI_QUESTIONARI!AF1056:AH1056,ESITI_QUESTIONARI!AJ1056:AL1056,ESITI_QUESTIONARI!AN1056,ESITI_QUESTIONARI!AQ1056)),"NON RISPONDE",AVERAGE(ESITI_QUESTIONARI!N1056:T1056,ESITI_QUESTIONARI!V1056:X1056,ESITI_QUESTIONARI!Z1056:AD1056,ESITI_QUESTIONARI!AF1056:AH1056,ESITI_QUESTIONARI!AJ1056:AL1056,ESITI_QUESTIONARI!AN1056,ESITI_QUESTIONARI!AQ1056)))</f>
        <v/>
      </c>
    </row>
    <row r="1057" spans="1:8" x14ac:dyDescent="0.3">
      <c r="A1057" t="str">
        <f>IF(ESITI_QUESTIONARI!A1057="","",TRIM(ESITI_QUESTIONARI!A1057))</f>
        <v/>
      </c>
      <c r="B1057" t="str">
        <f t="shared" si="17"/>
        <v/>
      </c>
      <c r="C1057" t="str">
        <f>IF(ESITI_QUESTIONARI!C1057="","",TRIM(ESITI_QUESTIONARI!C1057))</f>
        <v/>
      </c>
      <c r="D1057" t="str">
        <f>IFERROR(UPPER(TRIM(ESITI_QUESTIONARI!U1057)),"")</f>
        <v/>
      </c>
      <c r="E1057" t="str">
        <f>IFERROR(UPPER(TRIM(ESITI_QUESTIONARI!Y1057)),"")</f>
        <v/>
      </c>
      <c r="F1057" t="str">
        <f>IFERROR(UPPER(TRIM(ESITI_QUESTIONARI!AE1057)),"")</f>
        <v/>
      </c>
      <c r="G1057" t="str">
        <f>IFERROR(UPPER(TRIM(ESITI_QUESTIONARI!AI1057)),"")</f>
        <v/>
      </c>
      <c r="H1057" s="8" t="str">
        <f>IF(C1057="","",IF(ISERROR(AVERAGE(ESITI_QUESTIONARI!N1057:T1057,ESITI_QUESTIONARI!V1057:X1057,ESITI_QUESTIONARI!Z1057:AD1057,ESITI_QUESTIONARI!AF1057:AH1057,ESITI_QUESTIONARI!AJ1057:AL1057,ESITI_QUESTIONARI!AN1057,ESITI_QUESTIONARI!AQ1057)),"NON RISPONDE",AVERAGE(ESITI_QUESTIONARI!N1057:T1057,ESITI_QUESTIONARI!V1057:X1057,ESITI_QUESTIONARI!Z1057:AD1057,ESITI_QUESTIONARI!AF1057:AH1057,ESITI_QUESTIONARI!AJ1057:AL1057,ESITI_QUESTIONARI!AN1057,ESITI_QUESTIONARI!AQ1057)))</f>
        <v/>
      </c>
    </row>
    <row r="1058" spans="1:8" x14ac:dyDescent="0.3">
      <c r="A1058" t="str">
        <f>IF(ESITI_QUESTIONARI!A1058="","",TRIM(ESITI_QUESTIONARI!A1058))</f>
        <v/>
      </c>
      <c r="B1058" t="str">
        <f t="shared" si="17"/>
        <v/>
      </c>
      <c r="C1058" t="str">
        <f>IF(ESITI_QUESTIONARI!C1058="","",TRIM(ESITI_QUESTIONARI!C1058))</f>
        <v/>
      </c>
      <c r="D1058" t="str">
        <f>IFERROR(UPPER(TRIM(ESITI_QUESTIONARI!U1058)),"")</f>
        <v/>
      </c>
      <c r="E1058" t="str">
        <f>IFERROR(UPPER(TRIM(ESITI_QUESTIONARI!Y1058)),"")</f>
        <v/>
      </c>
      <c r="F1058" t="str">
        <f>IFERROR(UPPER(TRIM(ESITI_QUESTIONARI!AE1058)),"")</f>
        <v/>
      </c>
      <c r="G1058" t="str">
        <f>IFERROR(UPPER(TRIM(ESITI_QUESTIONARI!AI1058)),"")</f>
        <v/>
      </c>
      <c r="H1058" s="8" t="str">
        <f>IF(C1058="","",IF(ISERROR(AVERAGE(ESITI_QUESTIONARI!N1058:T1058,ESITI_QUESTIONARI!V1058:X1058,ESITI_QUESTIONARI!Z1058:AD1058,ESITI_QUESTIONARI!AF1058:AH1058,ESITI_QUESTIONARI!AJ1058:AL1058,ESITI_QUESTIONARI!AN1058,ESITI_QUESTIONARI!AQ1058)),"NON RISPONDE",AVERAGE(ESITI_QUESTIONARI!N1058:T1058,ESITI_QUESTIONARI!V1058:X1058,ESITI_QUESTIONARI!Z1058:AD1058,ESITI_QUESTIONARI!AF1058:AH1058,ESITI_QUESTIONARI!AJ1058:AL1058,ESITI_QUESTIONARI!AN1058,ESITI_QUESTIONARI!AQ1058)))</f>
        <v/>
      </c>
    </row>
    <row r="1059" spans="1:8" x14ac:dyDescent="0.3">
      <c r="A1059" t="str">
        <f>IF(ESITI_QUESTIONARI!A1059="","",TRIM(ESITI_QUESTIONARI!A1059))</f>
        <v/>
      </c>
      <c r="B1059" t="str">
        <f t="shared" si="17"/>
        <v/>
      </c>
      <c r="C1059" t="str">
        <f>IF(ESITI_QUESTIONARI!C1059="","",TRIM(ESITI_QUESTIONARI!C1059))</f>
        <v/>
      </c>
      <c r="D1059" t="str">
        <f>IFERROR(UPPER(TRIM(ESITI_QUESTIONARI!U1059)),"")</f>
        <v/>
      </c>
      <c r="E1059" t="str">
        <f>IFERROR(UPPER(TRIM(ESITI_QUESTIONARI!Y1059)),"")</f>
        <v/>
      </c>
      <c r="F1059" t="str">
        <f>IFERROR(UPPER(TRIM(ESITI_QUESTIONARI!AE1059)),"")</f>
        <v/>
      </c>
      <c r="G1059" t="str">
        <f>IFERROR(UPPER(TRIM(ESITI_QUESTIONARI!AI1059)),"")</f>
        <v/>
      </c>
      <c r="H1059" s="8" t="str">
        <f>IF(C1059="","",IF(ISERROR(AVERAGE(ESITI_QUESTIONARI!N1059:T1059,ESITI_QUESTIONARI!V1059:X1059,ESITI_QUESTIONARI!Z1059:AD1059,ESITI_QUESTIONARI!AF1059:AH1059,ESITI_QUESTIONARI!AJ1059:AL1059,ESITI_QUESTIONARI!AN1059,ESITI_QUESTIONARI!AQ1059)),"NON RISPONDE",AVERAGE(ESITI_QUESTIONARI!N1059:T1059,ESITI_QUESTIONARI!V1059:X1059,ESITI_QUESTIONARI!Z1059:AD1059,ESITI_QUESTIONARI!AF1059:AH1059,ESITI_QUESTIONARI!AJ1059:AL1059,ESITI_QUESTIONARI!AN1059,ESITI_QUESTIONARI!AQ1059)))</f>
        <v/>
      </c>
    </row>
    <row r="1060" spans="1:8" x14ac:dyDescent="0.3">
      <c r="A1060" t="str">
        <f>IF(ESITI_QUESTIONARI!A1060="","",TRIM(ESITI_QUESTIONARI!A1060))</f>
        <v/>
      </c>
      <c r="B1060" t="str">
        <f t="shared" si="17"/>
        <v/>
      </c>
      <c r="C1060" t="str">
        <f>IF(ESITI_QUESTIONARI!C1060="","",TRIM(ESITI_QUESTIONARI!C1060))</f>
        <v/>
      </c>
      <c r="D1060" t="str">
        <f>IFERROR(UPPER(TRIM(ESITI_QUESTIONARI!U1060)),"")</f>
        <v/>
      </c>
      <c r="E1060" t="str">
        <f>IFERROR(UPPER(TRIM(ESITI_QUESTIONARI!Y1060)),"")</f>
        <v/>
      </c>
      <c r="F1060" t="str">
        <f>IFERROR(UPPER(TRIM(ESITI_QUESTIONARI!AE1060)),"")</f>
        <v/>
      </c>
      <c r="G1060" t="str">
        <f>IFERROR(UPPER(TRIM(ESITI_QUESTIONARI!AI1060)),"")</f>
        <v/>
      </c>
      <c r="H1060" s="8" t="str">
        <f>IF(C1060="","",IF(ISERROR(AVERAGE(ESITI_QUESTIONARI!N1060:T1060,ESITI_QUESTIONARI!V1060:X1060,ESITI_QUESTIONARI!Z1060:AD1060,ESITI_QUESTIONARI!AF1060:AH1060,ESITI_QUESTIONARI!AJ1060:AL1060,ESITI_QUESTIONARI!AN1060,ESITI_QUESTIONARI!AQ1060)),"NON RISPONDE",AVERAGE(ESITI_QUESTIONARI!N1060:T1060,ESITI_QUESTIONARI!V1060:X1060,ESITI_QUESTIONARI!Z1060:AD1060,ESITI_QUESTIONARI!AF1060:AH1060,ESITI_QUESTIONARI!AJ1060:AL1060,ESITI_QUESTIONARI!AN1060,ESITI_QUESTIONARI!AQ1060)))</f>
        <v/>
      </c>
    </row>
    <row r="1061" spans="1:8" x14ac:dyDescent="0.3">
      <c r="A1061" t="str">
        <f>IF(ESITI_QUESTIONARI!A1061="","",TRIM(ESITI_QUESTIONARI!A1061))</f>
        <v/>
      </c>
      <c r="B1061" t="str">
        <f t="shared" si="17"/>
        <v/>
      </c>
      <c r="C1061" t="str">
        <f>IF(ESITI_QUESTIONARI!C1061="","",TRIM(ESITI_QUESTIONARI!C1061))</f>
        <v/>
      </c>
      <c r="D1061" t="str">
        <f>IFERROR(UPPER(TRIM(ESITI_QUESTIONARI!U1061)),"")</f>
        <v/>
      </c>
      <c r="E1061" t="str">
        <f>IFERROR(UPPER(TRIM(ESITI_QUESTIONARI!Y1061)),"")</f>
        <v/>
      </c>
      <c r="F1061" t="str">
        <f>IFERROR(UPPER(TRIM(ESITI_QUESTIONARI!AE1061)),"")</f>
        <v/>
      </c>
      <c r="G1061" t="str">
        <f>IFERROR(UPPER(TRIM(ESITI_QUESTIONARI!AI1061)),"")</f>
        <v/>
      </c>
      <c r="H1061" s="8" t="str">
        <f>IF(C1061="","",IF(ISERROR(AVERAGE(ESITI_QUESTIONARI!N1061:T1061,ESITI_QUESTIONARI!V1061:X1061,ESITI_QUESTIONARI!Z1061:AD1061,ESITI_QUESTIONARI!AF1061:AH1061,ESITI_QUESTIONARI!AJ1061:AL1061,ESITI_QUESTIONARI!AN1061,ESITI_QUESTIONARI!AQ1061)),"NON RISPONDE",AVERAGE(ESITI_QUESTIONARI!N1061:T1061,ESITI_QUESTIONARI!V1061:X1061,ESITI_QUESTIONARI!Z1061:AD1061,ESITI_QUESTIONARI!AF1061:AH1061,ESITI_QUESTIONARI!AJ1061:AL1061,ESITI_QUESTIONARI!AN1061,ESITI_QUESTIONARI!AQ1061)))</f>
        <v/>
      </c>
    </row>
    <row r="1062" spans="1:8" x14ac:dyDescent="0.3">
      <c r="A1062" t="str">
        <f>IF(ESITI_QUESTIONARI!A1062="","",TRIM(ESITI_QUESTIONARI!A1062))</f>
        <v/>
      </c>
      <c r="B1062" t="str">
        <f t="shared" si="17"/>
        <v/>
      </c>
      <c r="C1062" t="str">
        <f>IF(ESITI_QUESTIONARI!C1062="","",TRIM(ESITI_QUESTIONARI!C1062))</f>
        <v/>
      </c>
      <c r="D1062" t="str">
        <f>IFERROR(UPPER(TRIM(ESITI_QUESTIONARI!U1062)),"")</f>
        <v/>
      </c>
      <c r="E1062" t="str">
        <f>IFERROR(UPPER(TRIM(ESITI_QUESTIONARI!Y1062)),"")</f>
        <v/>
      </c>
      <c r="F1062" t="str">
        <f>IFERROR(UPPER(TRIM(ESITI_QUESTIONARI!AE1062)),"")</f>
        <v/>
      </c>
      <c r="G1062" t="str">
        <f>IFERROR(UPPER(TRIM(ESITI_QUESTIONARI!AI1062)),"")</f>
        <v/>
      </c>
      <c r="H1062" s="8" t="str">
        <f>IF(C1062="","",IF(ISERROR(AVERAGE(ESITI_QUESTIONARI!N1062:T1062,ESITI_QUESTIONARI!V1062:X1062,ESITI_QUESTIONARI!Z1062:AD1062,ESITI_QUESTIONARI!AF1062:AH1062,ESITI_QUESTIONARI!AJ1062:AL1062,ESITI_QUESTIONARI!AN1062,ESITI_QUESTIONARI!AQ1062)),"NON RISPONDE",AVERAGE(ESITI_QUESTIONARI!N1062:T1062,ESITI_QUESTIONARI!V1062:X1062,ESITI_QUESTIONARI!Z1062:AD1062,ESITI_QUESTIONARI!AF1062:AH1062,ESITI_QUESTIONARI!AJ1062:AL1062,ESITI_QUESTIONARI!AN1062,ESITI_QUESTIONARI!AQ1062)))</f>
        <v/>
      </c>
    </row>
    <row r="1063" spans="1:8" x14ac:dyDescent="0.3">
      <c r="A1063" t="str">
        <f>IF(ESITI_QUESTIONARI!A1063="","",TRIM(ESITI_QUESTIONARI!A1063))</f>
        <v/>
      </c>
      <c r="B1063" t="str">
        <f t="shared" si="17"/>
        <v/>
      </c>
      <c r="C1063" t="str">
        <f>IF(ESITI_QUESTIONARI!C1063="","",TRIM(ESITI_QUESTIONARI!C1063))</f>
        <v/>
      </c>
      <c r="D1063" t="str">
        <f>IFERROR(UPPER(TRIM(ESITI_QUESTIONARI!U1063)),"")</f>
        <v/>
      </c>
      <c r="E1063" t="str">
        <f>IFERROR(UPPER(TRIM(ESITI_QUESTIONARI!Y1063)),"")</f>
        <v/>
      </c>
      <c r="F1063" t="str">
        <f>IFERROR(UPPER(TRIM(ESITI_QUESTIONARI!AE1063)),"")</f>
        <v/>
      </c>
      <c r="G1063" t="str">
        <f>IFERROR(UPPER(TRIM(ESITI_QUESTIONARI!AI1063)),"")</f>
        <v/>
      </c>
      <c r="H1063" s="8" t="str">
        <f>IF(C1063="","",IF(ISERROR(AVERAGE(ESITI_QUESTIONARI!N1063:T1063,ESITI_QUESTIONARI!V1063:X1063,ESITI_QUESTIONARI!Z1063:AD1063,ESITI_QUESTIONARI!AF1063:AH1063,ESITI_QUESTIONARI!AJ1063:AL1063,ESITI_QUESTIONARI!AN1063,ESITI_QUESTIONARI!AQ1063)),"NON RISPONDE",AVERAGE(ESITI_QUESTIONARI!N1063:T1063,ESITI_QUESTIONARI!V1063:X1063,ESITI_QUESTIONARI!Z1063:AD1063,ESITI_QUESTIONARI!AF1063:AH1063,ESITI_QUESTIONARI!AJ1063:AL1063,ESITI_QUESTIONARI!AN1063,ESITI_QUESTIONARI!AQ1063)))</f>
        <v/>
      </c>
    </row>
    <row r="1064" spans="1:8" x14ac:dyDescent="0.3">
      <c r="A1064" t="str">
        <f>IF(ESITI_QUESTIONARI!A1064="","",TRIM(ESITI_QUESTIONARI!A1064))</f>
        <v/>
      </c>
      <c r="B1064" t="str">
        <f t="shared" si="17"/>
        <v/>
      </c>
      <c r="C1064" t="str">
        <f>IF(ESITI_QUESTIONARI!C1064="","",TRIM(ESITI_QUESTIONARI!C1064))</f>
        <v/>
      </c>
      <c r="D1064" t="str">
        <f>IFERROR(UPPER(TRIM(ESITI_QUESTIONARI!U1064)),"")</f>
        <v/>
      </c>
      <c r="E1064" t="str">
        <f>IFERROR(UPPER(TRIM(ESITI_QUESTIONARI!Y1064)),"")</f>
        <v/>
      </c>
      <c r="F1064" t="str">
        <f>IFERROR(UPPER(TRIM(ESITI_QUESTIONARI!AE1064)),"")</f>
        <v/>
      </c>
      <c r="G1064" t="str">
        <f>IFERROR(UPPER(TRIM(ESITI_QUESTIONARI!AI1064)),"")</f>
        <v/>
      </c>
      <c r="H1064" s="8" t="str">
        <f>IF(C1064="","",IF(ISERROR(AVERAGE(ESITI_QUESTIONARI!N1064:T1064,ESITI_QUESTIONARI!V1064:X1064,ESITI_QUESTIONARI!Z1064:AD1064,ESITI_QUESTIONARI!AF1064:AH1064,ESITI_QUESTIONARI!AJ1064:AL1064,ESITI_QUESTIONARI!AN1064,ESITI_QUESTIONARI!AQ1064)),"NON RISPONDE",AVERAGE(ESITI_QUESTIONARI!N1064:T1064,ESITI_QUESTIONARI!V1064:X1064,ESITI_QUESTIONARI!Z1064:AD1064,ESITI_QUESTIONARI!AF1064:AH1064,ESITI_QUESTIONARI!AJ1064:AL1064,ESITI_QUESTIONARI!AN1064,ESITI_QUESTIONARI!AQ1064)))</f>
        <v/>
      </c>
    </row>
    <row r="1065" spans="1:8" x14ac:dyDescent="0.3">
      <c r="A1065" t="str">
        <f>IF(ESITI_QUESTIONARI!A1065="","",TRIM(ESITI_QUESTIONARI!A1065))</f>
        <v/>
      </c>
      <c r="B1065" t="str">
        <f t="shared" si="17"/>
        <v/>
      </c>
      <c r="C1065" t="str">
        <f>IF(ESITI_QUESTIONARI!C1065="","",TRIM(ESITI_QUESTIONARI!C1065))</f>
        <v/>
      </c>
      <c r="D1065" t="str">
        <f>IFERROR(UPPER(TRIM(ESITI_QUESTIONARI!U1065)),"")</f>
        <v/>
      </c>
      <c r="E1065" t="str">
        <f>IFERROR(UPPER(TRIM(ESITI_QUESTIONARI!Y1065)),"")</f>
        <v/>
      </c>
      <c r="F1065" t="str">
        <f>IFERROR(UPPER(TRIM(ESITI_QUESTIONARI!AE1065)),"")</f>
        <v/>
      </c>
      <c r="G1065" t="str">
        <f>IFERROR(UPPER(TRIM(ESITI_QUESTIONARI!AI1065)),"")</f>
        <v/>
      </c>
      <c r="H1065" s="8" t="str">
        <f>IF(C1065="","",IF(ISERROR(AVERAGE(ESITI_QUESTIONARI!N1065:T1065,ESITI_QUESTIONARI!V1065:X1065,ESITI_QUESTIONARI!Z1065:AD1065,ESITI_QUESTIONARI!AF1065:AH1065,ESITI_QUESTIONARI!AJ1065:AL1065,ESITI_QUESTIONARI!AN1065,ESITI_QUESTIONARI!AQ1065)),"NON RISPONDE",AVERAGE(ESITI_QUESTIONARI!N1065:T1065,ESITI_QUESTIONARI!V1065:X1065,ESITI_QUESTIONARI!Z1065:AD1065,ESITI_QUESTIONARI!AF1065:AH1065,ESITI_QUESTIONARI!AJ1065:AL1065,ESITI_QUESTIONARI!AN1065,ESITI_QUESTIONARI!AQ1065)))</f>
        <v/>
      </c>
    </row>
    <row r="1066" spans="1:8" x14ac:dyDescent="0.3">
      <c r="A1066" t="str">
        <f>IF(ESITI_QUESTIONARI!A1066="","",TRIM(ESITI_QUESTIONARI!A1066))</f>
        <v/>
      </c>
      <c r="B1066" t="str">
        <f t="shared" si="17"/>
        <v/>
      </c>
      <c r="C1066" t="str">
        <f>IF(ESITI_QUESTIONARI!C1066="","",TRIM(ESITI_QUESTIONARI!C1066))</f>
        <v/>
      </c>
      <c r="D1066" t="str">
        <f>IFERROR(UPPER(TRIM(ESITI_QUESTIONARI!U1066)),"")</f>
        <v/>
      </c>
      <c r="E1066" t="str">
        <f>IFERROR(UPPER(TRIM(ESITI_QUESTIONARI!Y1066)),"")</f>
        <v/>
      </c>
      <c r="F1066" t="str">
        <f>IFERROR(UPPER(TRIM(ESITI_QUESTIONARI!AE1066)),"")</f>
        <v/>
      </c>
      <c r="G1066" t="str">
        <f>IFERROR(UPPER(TRIM(ESITI_QUESTIONARI!AI1066)),"")</f>
        <v/>
      </c>
      <c r="H1066" s="8" t="str">
        <f>IF(C1066="","",IF(ISERROR(AVERAGE(ESITI_QUESTIONARI!N1066:T1066,ESITI_QUESTIONARI!V1066:X1066,ESITI_QUESTIONARI!Z1066:AD1066,ESITI_QUESTIONARI!AF1066:AH1066,ESITI_QUESTIONARI!AJ1066:AL1066,ESITI_QUESTIONARI!AN1066,ESITI_QUESTIONARI!AQ1066)),"NON RISPONDE",AVERAGE(ESITI_QUESTIONARI!N1066:T1066,ESITI_QUESTIONARI!V1066:X1066,ESITI_QUESTIONARI!Z1066:AD1066,ESITI_QUESTIONARI!AF1066:AH1066,ESITI_QUESTIONARI!AJ1066:AL1066,ESITI_QUESTIONARI!AN1066,ESITI_QUESTIONARI!AQ1066)))</f>
        <v/>
      </c>
    </row>
    <row r="1067" spans="1:8" x14ac:dyDescent="0.3">
      <c r="A1067" t="str">
        <f>IF(ESITI_QUESTIONARI!A1067="","",TRIM(ESITI_QUESTIONARI!A1067))</f>
        <v/>
      </c>
      <c r="B1067" t="str">
        <f t="shared" si="17"/>
        <v/>
      </c>
      <c r="C1067" t="str">
        <f>IF(ESITI_QUESTIONARI!C1067="","",TRIM(ESITI_QUESTIONARI!C1067))</f>
        <v/>
      </c>
      <c r="D1067" t="str">
        <f>IFERROR(UPPER(TRIM(ESITI_QUESTIONARI!U1067)),"")</f>
        <v/>
      </c>
      <c r="E1067" t="str">
        <f>IFERROR(UPPER(TRIM(ESITI_QUESTIONARI!Y1067)),"")</f>
        <v/>
      </c>
      <c r="F1067" t="str">
        <f>IFERROR(UPPER(TRIM(ESITI_QUESTIONARI!AE1067)),"")</f>
        <v/>
      </c>
      <c r="G1067" t="str">
        <f>IFERROR(UPPER(TRIM(ESITI_QUESTIONARI!AI1067)),"")</f>
        <v/>
      </c>
      <c r="H1067" s="8" t="str">
        <f>IF(C1067="","",IF(ISERROR(AVERAGE(ESITI_QUESTIONARI!N1067:T1067,ESITI_QUESTIONARI!V1067:X1067,ESITI_QUESTIONARI!Z1067:AD1067,ESITI_QUESTIONARI!AF1067:AH1067,ESITI_QUESTIONARI!AJ1067:AL1067,ESITI_QUESTIONARI!AN1067,ESITI_QUESTIONARI!AQ1067)),"NON RISPONDE",AVERAGE(ESITI_QUESTIONARI!N1067:T1067,ESITI_QUESTIONARI!V1067:X1067,ESITI_QUESTIONARI!Z1067:AD1067,ESITI_QUESTIONARI!AF1067:AH1067,ESITI_QUESTIONARI!AJ1067:AL1067,ESITI_QUESTIONARI!AN1067,ESITI_QUESTIONARI!AQ1067)))</f>
        <v/>
      </c>
    </row>
    <row r="1068" spans="1:8" x14ac:dyDescent="0.3">
      <c r="A1068" t="str">
        <f>IF(ESITI_QUESTIONARI!A1068="","",TRIM(ESITI_QUESTIONARI!A1068))</f>
        <v/>
      </c>
      <c r="B1068" t="str">
        <f t="shared" si="17"/>
        <v/>
      </c>
      <c r="C1068" t="str">
        <f>IF(ESITI_QUESTIONARI!C1068="","",TRIM(ESITI_QUESTIONARI!C1068))</f>
        <v/>
      </c>
      <c r="D1068" t="str">
        <f>IFERROR(UPPER(TRIM(ESITI_QUESTIONARI!U1068)),"")</f>
        <v/>
      </c>
      <c r="E1068" t="str">
        <f>IFERROR(UPPER(TRIM(ESITI_QUESTIONARI!Y1068)),"")</f>
        <v/>
      </c>
      <c r="F1068" t="str">
        <f>IFERROR(UPPER(TRIM(ESITI_QUESTIONARI!AE1068)),"")</f>
        <v/>
      </c>
      <c r="G1068" t="str">
        <f>IFERROR(UPPER(TRIM(ESITI_QUESTIONARI!AI1068)),"")</f>
        <v/>
      </c>
      <c r="H1068" s="8" t="str">
        <f>IF(C1068="","",IF(ISERROR(AVERAGE(ESITI_QUESTIONARI!N1068:T1068,ESITI_QUESTIONARI!V1068:X1068,ESITI_QUESTIONARI!Z1068:AD1068,ESITI_QUESTIONARI!AF1068:AH1068,ESITI_QUESTIONARI!AJ1068:AL1068,ESITI_QUESTIONARI!AN1068,ESITI_QUESTIONARI!AQ1068)),"NON RISPONDE",AVERAGE(ESITI_QUESTIONARI!N1068:T1068,ESITI_QUESTIONARI!V1068:X1068,ESITI_QUESTIONARI!Z1068:AD1068,ESITI_QUESTIONARI!AF1068:AH1068,ESITI_QUESTIONARI!AJ1068:AL1068,ESITI_QUESTIONARI!AN1068,ESITI_QUESTIONARI!AQ1068)))</f>
        <v/>
      </c>
    </row>
    <row r="1069" spans="1:8" x14ac:dyDescent="0.3">
      <c r="A1069" t="str">
        <f>IF(ESITI_QUESTIONARI!A1069="","",TRIM(ESITI_QUESTIONARI!A1069))</f>
        <v/>
      </c>
      <c r="B1069" t="str">
        <f t="shared" si="17"/>
        <v/>
      </c>
      <c r="C1069" t="str">
        <f>IF(ESITI_QUESTIONARI!C1069="","",TRIM(ESITI_QUESTIONARI!C1069))</f>
        <v/>
      </c>
      <c r="D1069" t="str">
        <f>IFERROR(UPPER(TRIM(ESITI_QUESTIONARI!U1069)),"")</f>
        <v/>
      </c>
      <c r="E1069" t="str">
        <f>IFERROR(UPPER(TRIM(ESITI_QUESTIONARI!Y1069)),"")</f>
        <v/>
      </c>
      <c r="F1069" t="str">
        <f>IFERROR(UPPER(TRIM(ESITI_QUESTIONARI!AE1069)),"")</f>
        <v/>
      </c>
      <c r="G1069" t="str">
        <f>IFERROR(UPPER(TRIM(ESITI_QUESTIONARI!AI1069)),"")</f>
        <v/>
      </c>
      <c r="H1069" s="8" t="str">
        <f>IF(C1069="","",IF(ISERROR(AVERAGE(ESITI_QUESTIONARI!N1069:T1069,ESITI_QUESTIONARI!V1069:X1069,ESITI_QUESTIONARI!Z1069:AD1069,ESITI_QUESTIONARI!AF1069:AH1069,ESITI_QUESTIONARI!AJ1069:AL1069,ESITI_QUESTIONARI!AN1069,ESITI_QUESTIONARI!AQ1069)),"NON RISPONDE",AVERAGE(ESITI_QUESTIONARI!N1069:T1069,ESITI_QUESTIONARI!V1069:X1069,ESITI_QUESTIONARI!Z1069:AD1069,ESITI_QUESTIONARI!AF1069:AH1069,ESITI_QUESTIONARI!AJ1069:AL1069,ESITI_QUESTIONARI!AN1069,ESITI_QUESTIONARI!AQ1069)))</f>
        <v/>
      </c>
    </row>
    <row r="1070" spans="1:8" x14ac:dyDescent="0.3">
      <c r="A1070" t="str">
        <f>IF(ESITI_QUESTIONARI!A1070="","",TRIM(ESITI_QUESTIONARI!A1070))</f>
        <v/>
      </c>
      <c r="B1070" t="str">
        <f t="shared" si="17"/>
        <v/>
      </c>
      <c r="C1070" t="str">
        <f>IF(ESITI_QUESTIONARI!C1070="","",TRIM(ESITI_QUESTIONARI!C1070))</f>
        <v/>
      </c>
      <c r="D1070" t="str">
        <f>IFERROR(UPPER(TRIM(ESITI_QUESTIONARI!U1070)),"")</f>
        <v/>
      </c>
      <c r="E1070" t="str">
        <f>IFERROR(UPPER(TRIM(ESITI_QUESTIONARI!Y1070)),"")</f>
        <v/>
      </c>
      <c r="F1070" t="str">
        <f>IFERROR(UPPER(TRIM(ESITI_QUESTIONARI!AE1070)),"")</f>
        <v/>
      </c>
      <c r="G1070" t="str">
        <f>IFERROR(UPPER(TRIM(ESITI_QUESTIONARI!AI1070)),"")</f>
        <v/>
      </c>
      <c r="H1070" s="8" t="str">
        <f>IF(C1070="","",IF(ISERROR(AVERAGE(ESITI_QUESTIONARI!N1070:T1070,ESITI_QUESTIONARI!V1070:X1070,ESITI_QUESTIONARI!Z1070:AD1070,ESITI_QUESTIONARI!AF1070:AH1070,ESITI_QUESTIONARI!AJ1070:AL1070,ESITI_QUESTIONARI!AN1070,ESITI_QUESTIONARI!AQ1070)),"NON RISPONDE",AVERAGE(ESITI_QUESTIONARI!N1070:T1070,ESITI_QUESTIONARI!V1070:X1070,ESITI_QUESTIONARI!Z1070:AD1070,ESITI_QUESTIONARI!AF1070:AH1070,ESITI_QUESTIONARI!AJ1070:AL1070,ESITI_QUESTIONARI!AN1070,ESITI_QUESTIONARI!AQ1070)))</f>
        <v/>
      </c>
    </row>
    <row r="1071" spans="1:8" x14ac:dyDescent="0.3">
      <c r="A1071" t="str">
        <f>IF(ESITI_QUESTIONARI!A1071="","",TRIM(ESITI_QUESTIONARI!A1071))</f>
        <v/>
      </c>
      <c r="B1071" t="str">
        <f t="shared" si="17"/>
        <v/>
      </c>
      <c r="C1071" t="str">
        <f>IF(ESITI_QUESTIONARI!C1071="","",TRIM(ESITI_QUESTIONARI!C1071))</f>
        <v/>
      </c>
      <c r="D1071" t="str">
        <f>IFERROR(UPPER(TRIM(ESITI_QUESTIONARI!U1071)),"")</f>
        <v/>
      </c>
      <c r="E1071" t="str">
        <f>IFERROR(UPPER(TRIM(ESITI_QUESTIONARI!Y1071)),"")</f>
        <v/>
      </c>
      <c r="F1071" t="str">
        <f>IFERROR(UPPER(TRIM(ESITI_QUESTIONARI!AE1071)),"")</f>
        <v/>
      </c>
      <c r="G1071" t="str">
        <f>IFERROR(UPPER(TRIM(ESITI_QUESTIONARI!AI1071)),"")</f>
        <v/>
      </c>
      <c r="H1071" s="8" t="str">
        <f>IF(C1071="","",IF(ISERROR(AVERAGE(ESITI_QUESTIONARI!N1071:T1071,ESITI_QUESTIONARI!V1071:X1071,ESITI_QUESTIONARI!Z1071:AD1071,ESITI_QUESTIONARI!AF1071:AH1071,ESITI_QUESTIONARI!AJ1071:AL1071,ESITI_QUESTIONARI!AN1071,ESITI_QUESTIONARI!AQ1071)),"NON RISPONDE",AVERAGE(ESITI_QUESTIONARI!N1071:T1071,ESITI_QUESTIONARI!V1071:X1071,ESITI_QUESTIONARI!Z1071:AD1071,ESITI_QUESTIONARI!AF1071:AH1071,ESITI_QUESTIONARI!AJ1071:AL1071,ESITI_QUESTIONARI!AN1071,ESITI_QUESTIONARI!AQ1071)))</f>
        <v/>
      </c>
    </row>
    <row r="1072" spans="1:8" x14ac:dyDescent="0.3">
      <c r="A1072" t="str">
        <f>IF(ESITI_QUESTIONARI!A1072="","",TRIM(ESITI_QUESTIONARI!A1072))</f>
        <v/>
      </c>
      <c r="B1072" t="str">
        <f t="shared" si="17"/>
        <v/>
      </c>
      <c r="C1072" t="str">
        <f>IF(ESITI_QUESTIONARI!C1072="","",TRIM(ESITI_QUESTIONARI!C1072))</f>
        <v/>
      </c>
      <c r="D1072" t="str">
        <f>IFERROR(UPPER(TRIM(ESITI_QUESTIONARI!U1072)),"")</f>
        <v/>
      </c>
      <c r="E1072" t="str">
        <f>IFERROR(UPPER(TRIM(ESITI_QUESTIONARI!Y1072)),"")</f>
        <v/>
      </c>
      <c r="F1072" t="str">
        <f>IFERROR(UPPER(TRIM(ESITI_QUESTIONARI!AE1072)),"")</f>
        <v/>
      </c>
      <c r="G1072" t="str">
        <f>IFERROR(UPPER(TRIM(ESITI_QUESTIONARI!AI1072)),"")</f>
        <v/>
      </c>
      <c r="H1072" s="8" t="str">
        <f>IF(C1072="","",IF(ISERROR(AVERAGE(ESITI_QUESTIONARI!N1072:T1072,ESITI_QUESTIONARI!V1072:X1072,ESITI_QUESTIONARI!Z1072:AD1072,ESITI_QUESTIONARI!AF1072:AH1072,ESITI_QUESTIONARI!AJ1072:AL1072,ESITI_QUESTIONARI!AN1072,ESITI_QUESTIONARI!AQ1072)),"NON RISPONDE",AVERAGE(ESITI_QUESTIONARI!N1072:T1072,ESITI_QUESTIONARI!V1072:X1072,ESITI_QUESTIONARI!Z1072:AD1072,ESITI_QUESTIONARI!AF1072:AH1072,ESITI_QUESTIONARI!AJ1072:AL1072,ESITI_QUESTIONARI!AN1072,ESITI_QUESTIONARI!AQ1072)))</f>
        <v/>
      </c>
    </row>
    <row r="1073" spans="1:8" x14ac:dyDescent="0.3">
      <c r="A1073" t="str">
        <f>IF(ESITI_QUESTIONARI!A1073="","",TRIM(ESITI_QUESTIONARI!A1073))</f>
        <v/>
      </c>
      <c r="B1073" t="str">
        <f t="shared" si="17"/>
        <v/>
      </c>
      <c r="C1073" t="str">
        <f>IF(ESITI_QUESTIONARI!C1073="","",TRIM(ESITI_QUESTIONARI!C1073))</f>
        <v/>
      </c>
      <c r="D1073" t="str">
        <f>IFERROR(UPPER(TRIM(ESITI_QUESTIONARI!U1073)),"")</f>
        <v/>
      </c>
      <c r="E1073" t="str">
        <f>IFERROR(UPPER(TRIM(ESITI_QUESTIONARI!Y1073)),"")</f>
        <v/>
      </c>
      <c r="F1073" t="str">
        <f>IFERROR(UPPER(TRIM(ESITI_QUESTIONARI!AE1073)),"")</f>
        <v/>
      </c>
      <c r="G1073" t="str">
        <f>IFERROR(UPPER(TRIM(ESITI_QUESTIONARI!AI1073)),"")</f>
        <v/>
      </c>
      <c r="H1073" s="8" t="str">
        <f>IF(C1073="","",IF(ISERROR(AVERAGE(ESITI_QUESTIONARI!N1073:T1073,ESITI_QUESTIONARI!V1073:X1073,ESITI_QUESTIONARI!Z1073:AD1073,ESITI_QUESTIONARI!AF1073:AH1073,ESITI_QUESTIONARI!AJ1073:AL1073,ESITI_QUESTIONARI!AN1073,ESITI_QUESTIONARI!AQ1073)),"NON RISPONDE",AVERAGE(ESITI_QUESTIONARI!N1073:T1073,ESITI_QUESTIONARI!V1073:X1073,ESITI_QUESTIONARI!Z1073:AD1073,ESITI_QUESTIONARI!AF1073:AH1073,ESITI_QUESTIONARI!AJ1073:AL1073,ESITI_QUESTIONARI!AN1073,ESITI_QUESTIONARI!AQ1073)))</f>
        <v/>
      </c>
    </row>
    <row r="1074" spans="1:8" x14ac:dyDescent="0.3">
      <c r="A1074" t="str">
        <f>IF(ESITI_QUESTIONARI!A1074="","",TRIM(ESITI_QUESTIONARI!A1074))</f>
        <v/>
      </c>
      <c r="B1074" t="str">
        <f t="shared" si="17"/>
        <v/>
      </c>
      <c r="C1074" t="str">
        <f>IF(ESITI_QUESTIONARI!C1074="","",TRIM(ESITI_QUESTIONARI!C1074))</f>
        <v/>
      </c>
      <c r="D1074" t="str">
        <f>IFERROR(UPPER(TRIM(ESITI_QUESTIONARI!U1074)),"")</f>
        <v/>
      </c>
      <c r="E1074" t="str">
        <f>IFERROR(UPPER(TRIM(ESITI_QUESTIONARI!Y1074)),"")</f>
        <v/>
      </c>
      <c r="F1074" t="str">
        <f>IFERROR(UPPER(TRIM(ESITI_QUESTIONARI!AE1074)),"")</f>
        <v/>
      </c>
      <c r="G1074" t="str">
        <f>IFERROR(UPPER(TRIM(ESITI_QUESTIONARI!AI1074)),"")</f>
        <v/>
      </c>
      <c r="H1074" s="8" t="str">
        <f>IF(C1074="","",IF(ISERROR(AVERAGE(ESITI_QUESTIONARI!N1074:T1074,ESITI_QUESTIONARI!V1074:X1074,ESITI_QUESTIONARI!Z1074:AD1074,ESITI_QUESTIONARI!AF1074:AH1074,ESITI_QUESTIONARI!AJ1074:AL1074,ESITI_QUESTIONARI!AN1074,ESITI_QUESTIONARI!AQ1074)),"NON RISPONDE",AVERAGE(ESITI_QUESTIONARI!N1074:T1074,ESITI_QUESTIONARI!V1074:X1074,ESITI_QUESTIONARI!Z1074:AD1074,ESITI_QUESTIONARI!AF1074:AH1074,ESITI_QUESTIONARI!AJ1074:AL1074,ESITI_QUESTIONARI!AN1074,ESITI_QUESTIONARI!AQ1074)))</f>
        <v/>
      </c>
    </row>
    <row r="1075" spans="1:8" x14ac:dyDescent="0.3">
      <c r="A1075" t="str">
        <f>IF(ESITI_QUESTIONARI!A1075="","",TRIM(ESITI_QUESTIONARI!A1075))</f>
        <v/>
      </c>
      <c r="B1075" t="str">
        <f t="shared" si="17"/>
        <v/>
      </c>
      <c r="C1075" t="str">
        <f>IF(ESITI_QUESTIONARI!C1075="","",TRIM(ESITI_QUESTIONARI!C1075))</f>
        <v/>
      </c>
      <c r="D1075" t="str">
        <f>IFERROR(UPPER(TRIM(ESITI_QUESTIONARI!U1075)),"")</f>
        <v/>
      </c>
      <c r="E1075" t="str">
        <f>IFERROR(UPPER(TRIM(ESITI_QUESTIONARI!Y1075)),"")</f>
        <v/>
      </c>
      <c r="F1075" t="str">
        <f>IFERROR(UPPER(TRIM(ESITI_QUESTIONARI!AE1075)),"")</f>
        <v/>
      </c>
      <c r="G1075" t="str">
        <f>IFERROR(UPPER(TRIM(ESITI_QUESTIONARI!AI1075)),"")</f>
        <v/>
      </c>
      <c r="H1075" s="8" t="str">
        <f>IF(C1075="","",IF(ISERROR(AVERAGE(ESITI_QUESTIONARI!N1075:T1075,ESITI_QUESTIONARI!V1075:X1075,ESITI_QUESTIONARI!Z1075:AD1075,ESITI_QUESTIONARI!AF1075:AH1075,ESITI_QUESTIONARI!AJ1075:AL1075,ESITI_QUESTIONARI!AN1075,ESITI_QUESTIONARI!AQ1075)),"NON RISPONDE",AVERAGE(ESITI_QUESTIONARI!N1075:T1075,ESITI_QUESTIONARI!V1075:X1075,ESITI_QUESTIONARI!Z1075:AD1075,ESITI_QUESTIONARI!AF1075:AH1075,ESITI_QUESTIONARI!AJ1075:AL1075,ESITI_QUESTIONARI!AN1075,ESITI_QUESTIONARI!AQ1075)))</f>
        <v/>
      </c>
    </row>
    <row r="1076" spans="1:8" x14ac:dyDescent="0.3">
      <c r="A1076" t="str">
        <f>IF(ESITI_QUESTIONARI!A1076="","",TRIM(ESITI_QUESTIONARI!A1076))</f>
        <v/>
      </c>
      <c r="B1076" t="str">
        <f t="shared" si="17"/>
        <v/>
      </c>
      <c r="C1076" t="str">
        <f>IF(ESITI_QUESTIONARI!C1076="","",TRIM(ESITI_QUESTIONARI!C1076))</f>
        <v/>
      </c>
      <c r="D1076" t="str">
        <f>IFERROR(UPPER(TRIM(ESITI_QUESTIONARI!U1076)),"")</f>
        <v/>
      </c>
      <c r="E1076" t="str">
        <f>IFERROR(UPPER(TRIM(ESITI_QUESTIONARI!Y1076)),"")</f>
        <v/>
      </c>
      <c r="F1076" t="str">
        <f>IFERROR(UPPER(TRIM(ESITI_QUESTIONARI!AE1076)),"")</f>
        <v/>
      </c>
      <c r="G1076" t="str">
        <f>IFERROR(UPPER(TRIM(ESITI_QUESTIONARI!AI1076)),"")</f>
        <v/>
      </c>
      <c r="H1076" s="8" t="str">
        <f>IF(C1076="","",IF(ISERROR(AVERAGE(ESITI_QUESTIONARI!N1076:T1076,ESITI_QUESTIONARI!V1076:X1076,ESITI_QUESTIONARI!Z1076:AD1076,ESITI_QUESTIONARI!AF1076:AH1076,ESITI_QUESTIONARI!AJ1076:AL1076,ESITI_QUESTIONARI!AN1076,ESITI_QUESTIONARI!AQ1076)),"NON RISPONDE",AVERAGE(ESITI_QUESTIONARI!N1076:T1076,ESITI_QUESTIONARI!V1076:X1076,ESITI_QUESTIONARI!Z1076:AD1076,ESITI_QUESTIONARI!AF1076:AH1076,ESITI_QUESTIONARI!AJ1076:AL1076,ESITI_QUESTIONARI!AN1076,ESITI_QUESTIONARI!AQ1076)))</f>
        <v/>
      </c>
    </row>
    <row r="1077" spans="1:8" x14ac:dyDescent="0.3">
      <c r="A1077" t="str">
        <f>IF(ESITI_QUESTIONARI!A1077="","",TRIM(ESITI_QUESTIONARI!A1077))</f>
        <v/>
      </c>
      <c r="B1077" t="str">
        <f t="shared" si="17"/>
        <v/>
      </c>
      <c r="C1077" t="str">
        <f>IF(ESITI_QUESTIONARI!C1077="","",TRIM(ESITI_QUESTIONARI!C1077))</f>
        <v/>
      </c>
      <c r="D1077" t="str">
        <f>IFERROR(UPPER(TRIM(ESITI_QUESTIONARI!U1077)),"")</f>
        <v/>
      </c>
      <c r="E1077" t="str">
        <f>IFERROR(UPPER(TRIM(ESITI_QUESTIONARI!Y1077)),"")</f>
        <v/>
      </c>
      <c r="F1077" t="str">
        <f>IFERROR(UPPER(TRIM(ESITI_QUESTIONARI!AE1077)),"")</f>
        <v/>
      </c>
      <c r="G1077" t="str">
        <f>IFERROR(UPPER(TRIM(ESITI_QUESTIONARI!AI1077)),"")</f>
        <v/>
      </c>
      <c r="H1077" s="8" t="str">
        <f>IF(C1077="","",IF(ISERROR(AVERAGE(ESITI_QUESTIONARI!N1077:T1077,ESITI_QUESTIONARI!V1077:X1077,ESITI_QUESTIONARI!Z1077:AD1077,ESITI_QUESTIONARI!AF1077:AH1077,ESITI_QUESTIONARI!AJ1077:AL1077,ESITI_QUESTIONARI!AN1077,ESITI_QUESTIONARI!AQ1077)),"NON RISPONDE",AVERAGE(ESITI_QUESTIONARI!N1077:T1077,ESITI_QUESTIONARI!V1077:X1077,ESITI_QUESTIONARI!Z1077:AD1077,ESITI_QUESTIONARI!AF1077:AH1077,ESITI_QUESTIONARI!AJ1077:AL1077,ESITI_QUESTIONARI!AN1077,ESITI_QUESTIONARI!AQ1077)))</f>
        <v/>
      </c>
    </row>
    <row r="1078" spans="1:8" x14ac:dyDescent="0.3">
      <c r="A1078" t="str">
        <f>IF(ESITI_QUESTIONARI!A1078="","",TRIM(ESITI_QUESTIONARI!A1078))</f>
        <v/>
      </c>
      <c r="B1078" t="str">
        <f t="shared" si="17"/>
        <v/>
      </c>
      <c r="C1078" t="str">
        <f>IF(ESITI_QUESTIONARI!C1078="","",TRIM(ESITI_QUESTIONARI!C1078))</f>
        <v/>
      </c>
      <c r="D1078" t="str">
        <f>IFERROR(UPPER(TRIM(ESITI_QUESTIONARI!U1078)),"")</f>
        <v/>
      </c>
      <c r="E1078" t="str">
        <f>IFERROR(UPPER(TRIM(ESITI_QUESTIONARI!Y1078)),"")</f>
        <v/>
      </c>
      <c r="F1078" t="str">
        <f>IFERROR(UPPER(TRIM(ESITI_QUESTIONARI!AE1078)),"")</f>
        <v/>
      </c>
      <c r="G1078" t="str">
        <f>IFERROR(UPPER(TRIM(ESITI_QUESTIONARI!AI1078)),"")</f>
        <v/>
      </c>
      <c r="H1078" s="8" t="str">
        <f>IF(C1078="","",IF(ISERROR(AVERAGE(ESITI_QUESTIONARI!N1078:T1078,ESITI_QUESTIONARI!V1078:X1078,ESITI_QUESTIONARI!Z1078:AD1078,ESITI_QUESTIONARI!AF1078:AH1078,ESITI_QUESTIONARI!AJ1078:AL1078,ESITI_QUESTIONARI!AN1078,ESITI_QUESTIONARI!AQ1078)),"NON RISPONDE",AVERAGE(ESITI_QUESTIONARI!N1078:T1078,ESITI_QUESTIONARI!V1078:X1078,ESITI_QUESTIONARI!Z1078:AD1078,ESITI_QUESTIONARI!AF1078:AH1078,ESITI_QUESTIONARI!AJ1078:AL1078,ESITI_QUESTIONARI!AN1078,ESITI_QUESTIONARI!AQ1078)))</f>
        <v/>
      </c>
    </row>
    <row r="1079" spans="1:8" x14ac:dyDescent="0.3">
      <c r="A1079" t="str">
        <f>IF(ESITI_QUESTIONARI!A1079="","",TRIM(ESITI_QUESTIONARI!A1079))</f>
        <v/>
      </c>
      <c r="B1079" t="str">
        <f t="shared" si="17"/>
        <v/>
      </c>
      <c r="C1079" t="str">
        <f>IF(ESITI_QUESTIONARI!C1079="","",TRIM(ESITI_QUESTIONARI!C1079))</f>
        <v/>
      </c>
      <c r="D1079" t="str">
        <f>IFERROR(UPPER(TRIM(ESITI_QUESTIONARI!U1079)),"")</f>
        <v/>
      </c>
      <c r="E1079" t="str">
        <f>IFERROR(UPPER(TRIM(ESITI_QUESTIONARI!Y1079)),"")</f>
        <v/>
      </c>
      <c r="F1079" t="str">
        <f>IFERROR(UPPER(TRIM(ESITI_QUESTIONARI!AE1079)),"")</f>
        <v/>
      </c>
      <c r="G1079" t="str">
        <f>IFERROR(UPPER(TRIM(ESITI_QUESTIONARI!AI1079)),"")</f>
        <v/>
      </c>
      <c r="H1079" s="8" t="str">
        <f>IF(C1079="","",IF(ISERROR(AVERAGE(ESITI_QUESTIONARI!N1079:T1079,ESITI_QUESTIONARI!V1079:X1079,ESITI_QUESTIONARI!Z1079:AD1079,ESITI_QUESTIONARI!AF1079:AH1079,ESITI_QUESTIONARI!AJ1079:AL1079,ESITI_QUESTIONARI!AN1079,ESITI_QUESTIONARI!AQ1079)),"NON RISPONDE",AVERAGE(ESITI_QUESTIONARI!N1079:T1079,ESITI_QUESTIONARI!V1079:X1079,ESITI_QUESTIONARI!Z1079:AD1079,ESITI_QUESTIONARI!AF1079:AH1079,ESITI_QUESTIONARI!AJ1079:AL1079,ESITI_QUESTIONARI!AN1079,ESITI_QUESTIONARI!AQ1079)))</f>
        <v/>
      </c>
    </row>
    <row r="1080" spans="1:8" x14ac:dyDescent="0.3">
      <c r="A1080" t="str">
        <f>IF(ESITI_QUESTIONARI!A1080="","",TRIM(ESITI_QUESTIONARI!A1080))</f>
        <v/>
      </c>
      <c r="B1080" t="str">
        <f t="shared" si="17"/>
        <v/>
      </c>
      <c r="C1080" t="str">
        <f>IF(ESITI_QUESTIONARI!C1080="","",TRIM(ESITI_QUESTIONARI!C1080))</f>
        <v/>
      </c>
      <c r="D1080" t="str">
        <f>IFERROR(UPPER(TRIM(ESITI_QUESTIONARI!U1080)),"")</f>
        <v/>
      </c>
      <c r="E1080" t="str">
        <f>IFERROR(UPPER(TRIM(ESITI_QUESTIONARI!Y1080)),"")</f>
        <v/>
      </c>
      <c r="F1080" t="str">
        <f>IFERROR(UPPER(TRIM(ESITI_QUESTIONARI!AE1080)),"")</f>
        <v/>
      </c>
      <c r="G1080" t="str">
        <f>IFERROR(UPPER(TRIM(ESITI_QUESTIONARI!AI1080)),"")</f>
        <v/>
      </c>
      <c r="H1080" s="8" t="str">
        <f>IF(C1080="","",IF(ISERROR(AVERAGE(ESITI_QUESTIONARI!N1080:T1080,ESITI_QUESTIONARI!V1080:X1080,ESITI_QUESTIONARI!Z1080:AD1080,ESITI_QUESTIONARI!AF1080:AH1080,ESITI_QUESTIONARI!AJ1080:AL1080,ESITI_QUESTIONARI!AN1080,ESITI_QUESTIONARI!AQ1080)),"NON RISPONDE",AVERAGE(ESITI_QUESTIONARI!N1080:T1080,ESITI_QUESTIONARI!V1080:X1080,ESITI_QUESTIONARI!Z1080:AD1080,ESITI_QUESTIONARI!AF1080:AH1080,ESITI_QUESTIONARI!AJ1080:AL1080,ESITI_QUESTIONARI!AN1080,ESITI_QUESTIONARI!AQ1080)))</f>
        <v/>
      </c>
    </row>
    <row r="1081" spans="1:8" x14ac:dyDescent="0.3">
      <c r="A1081" t="str">
        <f>IF(ESITI_QUESTIONARI!A1081="","",TRIM(ESITI_QUESTIONARI!A1081))</f>
        <v/>
      </c>
      <c r="B1081" t="str">
        <f t="shared" si="17"/>
        <v/>
      </c>
      <c r="C1081" t="str">
        <f>IF(ESITI_QUESTIONARI!C1081="","",TRIM(ESITI_QUESTIONARI!C1081))</f>
        <v/>
      </c>
      <c r="D1081" t="str">
        <f>IFERROR(UPPER(TRIM(ESITI_QUESTIONARI!U1081)),"")</f>
        <v/>
      </c>
      <c r="E1081" t="str">
        <f>IFERROR(UPPER(TRIM(ESITI_QUESTIONARI!Y1081)),"")</f>
        <v/>
      </c>
      <c r="F1081" t="str">
        <f>IFERROR(UPPER(TRIM(ESITI_QUESTIONARI!AE1081)),"")</f>
        <v/>
      </c>
      <c r="G1081" t="str">
        <f>IFERROR(UPPER(TRIM(ESITI_QUESTIONARI!AI1081)),"")</f>
        <v/>
      </c>
      <c r="H1081" s="8" t="str">
        <f>IF(C1081="","",IF(ISERROR(AVERAGE(ESITI_QUESTIONARI!N1081:T1081,ESITI_QUESTIONARI!V1081:X1081,ESITI_QUESTIONARI!Z1081:AD1081,ESITI_QUESTIONARI!AF1081:AH1081,ESITI_QUESTIONARI!AJ1081:AL1081,ESITI_QUESTIONARI!AN1081,ESITI_QUESTIONARI!AQ1081)),"NON RISPONDE",AVERAGE(ESITI_QUESTIONARI!N1081:T1081,ESITI_QUESTIONARI!V1081:X1081,ESITI_QUESTIONARI!Z1081:AD1081,ESITI_QUESTIONARI!AF1081:AH1081,ESITI_QUESTIONARI!AJ1081:AL1081,ESITI_QUESTIONARI!AN1081,ESITI_QUESTIONARI!AQ1081)))</f>
        <v/>
      </c>
    </row>
    <row r="1082" spans="1:8" x14ac:dyDescent="0.3">
      <c r="A1082" t="str">
        <f>IF(ESITI_QUESTIONARI!A1082="","",TRIM(ESITI_QUESTIONARI!A1082))</f>
        <v/>
      </c>
      <c r="B1082" t="str">
        <f t="shared" si="17"/>
        <v/>
      </c>
      <c r="C1082" t="str">
        <f>IF(ESITI_QUESTIONARI!C1082="","",TRIM(ESITI_QUESTIONARI!C1082))</f>
        <v/>
      </c>
      <c r="D1082" t="str">
        <f>IFERROR(UPPER(TRIM(ESITI_QUESTIONARI!U1082)),"")</f>
        <v/>
      </c>
      <c r="E1082" t="str">
        <f>IFERROR(UPPER(TRIM(ESITI_QUESTIONARI!Y1082)),"")</f>
        <v/>
      </c>
      <c r="F1082" t="str">
        <f>IFERROR(UPPER(TRIM(ESITI_QUESTIONARI!AE1082)),"")</f>
        <v/>
      </c>
      <c r="G1082" t="str">
        <f>IFERROR(UPPER(TRIM(ESITI_QUESTIONARI!AI1082)),"")</f>
        <v/>
      </c>
      <c r="H1082" s="8" t="str">
        <f>IF(C1082="","",IF(ISERROR(AVERAGE(ESITI_QUESTIONARI!N1082:T1082,ESITI_QUESTIONARI!V1082:X1082,ESITI_QUESTIONARI!Z1082:AD1082,ESITI_QUESTIONARI!AF1082:AH1082,ESITI_QUESTIONARI!AJ1082:AL1082,ESITI_QUESTIONARI!AN1082,ESITI_QUESTIONARI!AQ1082)),"NON RISPONDE",AVERAGE(ESITI_QUESTIONARI!N1082:T1082,ESITI_QUESTIONARI!V1082:X1082,ESITI_QUESTIONARI!Z1082:AD1082,ESITI_QUESTIONARI!AF1082:AH1082,ESITI_QUESTIONARI!AJ1082:AL1082,ESITI_QUESTIONARI!AN1082,ESITI_QUESTIONARI!AQ1082)))</f>
        <v/>
      </c>
    </row>
    <row r="1083" spans="1:8" x14ac:dyDescent="0.3">
      <c r="A1083" t="str">
        <f>IF(ESITI_QUESTIONARI!A1083="","",TRIM(ESITI_QUESTIONARI!A1083))</f>
        <v/>
      </c>
      <c r="B1083" t="str">
        <f t="shared" si="17"/>
        <v/>
      </c>
      <c r="C1083" t="str">
        <f>IF(ESITI_QUESTIONARI!C1083="","",TRIM(ESITI_QUESTIONARI!C1083))</f>
        <v/>
      </c>
      <c r="D1083" t="str">
        <f>IFERROR(UPPER(TRIM(ESITI_QUESTIONARI!U1083)),"")</f>
        <v/>
      </c>
      <c r="E1083" t="str">
        <f>IFERROR(UPPER(TRIM(ESITI_QUESTIONARI!Y1083)),"")</f>
        <v/>
      </c>
      <c r="F1083" t="str">
        <f>IFERROR(UPPER(TRIM(ESITI_QUESTIONARI!AE1083)),"")</f>
        <v/>
      </c>
      <c r="G1083" t="str">
        <f>IFERROR(UPPER(TRIM(ESITI_QUESTIONARI!AI1083)),"")</f>
        <v/>
      </c>
      <c r="H1083" s="8" t="str">
        <f>IF(C1083="","",IF(ISERROR(AVERAGE(ESITI_QUESTIONARI!N1083:T1083,ESITI_QUESTIONARI!V1083:X1083,ESITI_QUESTIONARI!Z1083:AD1083,ESITI_QUESTIONARI!AF1083:AH1083,ESITI_QUESTIONARI!AJ1083:AL1083,ESITI_QUESTIONARI!AN1083,ESITI_QUESTIONARI!AQ1083)),"NON RISPONDE",AVERAGE(ESITI_QUESTIONARI!N1083:T1083,ESITI_QUESTIONARI!V1083:X1083,ESITI_QUESTIONARI!Z1083:AD1083,ESITI_QUESTIONARI!AF1083:AH1083,ESITI_QUESTIONARI!AJ1083:AL1083,ESITI_QUESTIONARI!AN1083,ESITI_QUESTIONARI!AQ1083)))</f>
        <v/>
      </c>
    </row>
    <row r="1084" spans="1:8" x14ac:dyDescent="0.3">
      <c r="A1084" t="str">
        <f>IF(ESITI_QUESTIONARI!A1084="","",TRIM(ESITI_QUESTIONARI!A1084))</f>
        <v/>
      </c>
      <c r="B1084" t="str">
        <f t="shared" si="17"/>
        <v/>
      </c>
      <c r="C1084" t="str">
        <f>IF(ESITI_QUESTIONARI!C1084="","",TRIM(ESITI_QUESTIONARI!C1084))</f>
        <v/>
      </c>
      <c r="D1084" t="str">
        <f>IFERROR(UPPER(TRIM(ESITI_QUESTIONARI!U1084)),"")</f>
        <v/>
      </c>
      <c r="E1084" t="str">
        <f>IFERROR(UPPER(TRIM(ESITI_QUESTIONARI!Y1084)),"")</f>
        <v/>
      </c>
      <c r="F1084" t="str">
        <f>IFERROR(UPPER(TRIM(ESITI_QUESTIONARI!AE1084)),"")</f>
        <v/>
      </c>
      <c r="G1084" t="str">
        <f>IFERROR(UPPER(TRIM(ESITI_QUESTIONARI!AI1084)),"")</f>
        <v/>
      </c>
      <c r="H1084" s="8" t="str">
        <f>IF(C1084="","",IF(ISERROR(AVERAGE(ESITI_QUESTIONARI!N1084:T1084,ESITI_QUESTIONARI!V1084:X1084,ESITI_QUESTIONARI!Z1084:AD1084,ESITI_QUESTIONARI!AF1084:AH1084,ESITI_QUESTIONARI!AJ1084:AL1084,ESITI_QUESTIONARI!AN1084,ESITI_QUESTIONARI!AQ1084)),"NON RISPONDE",AVERAGE(ESITI_QUESTIONARI!N1084:T1084,ESITI_QUESTIONARI!V1084:X1084,ESITI_QUESTIONARI!Z1084:AD1084,ESITI_QUESTIONARI!AF1084:AH1084,ESITI_QUESTIONARI!AJ1084:AL1084,ESITI_QUESTIONARI!AN1084,ESITI_QUESTIONARI!AQ1084)))</f>
        <v/>
      </c>
    </row>
    <row r="1085" spans="1:8" x14ac:dyDescent="0.3">
      <c r="A1085" t="str">
        <f>IF(ESITI_QUESTIONARI!A1085="","",TRIM(ESITI_QUESTIONARI!A1085))</f>
        <v/>
      </c>
      <c r="B1085" t="str">
        <f t="shared" si="17"/>
        <v/>
      </c>
      <c r="C1085" t="str">
        <f>IF(ESITI_QUESTIONARI!C1085="","",TRIM(ESITI_QUESTIONARI!C1085))</f>
        <v/>
      </c>
      <c r="D1085" t="str">
        <f>IFERROR(UPPER(TRIM(ESITI_QUESTIONARI!U1085)),"")</f>
        <v/>
      </c>
      <c r="E1085" t="str">
        <f>IFERROR(UPPER(TRIM(ESITI_QUESTIONARI!Y1085)),"")</f>
        <v/>
      </c>
      <c r="F1085" t="str">
        <f>IFERROR(UPPER(TRIM(ESITI_QUESTIONARI!AE1085)),"")</f>
        <v/>
      </c>
      <c r="G1085" t="str">
        <f>IFERROR(UPPER(TRIM(ESITI_QUESTIONARI!AI1085)),"")</f>
        <v/>
      </c>
      <c r="H1085" s="8" t="str">
        <f>IF(C1085="","",IF(ISERROR(AVERAGE(ESITI_QUESTIONARI!N1085:T1085,ESITI_QUESTIONARI!V1085:X1085,ESITI_QUESTIONARI!Z1085:AD1085,ESITI_QUESTIONARI!AF1085:AH1085,ESITI_QUESTIONARI!AJ1085:AL1085,ESITI_QUESTIONARI!AN1085,ESITI_QUESTIONARI!AQ1085)),"NON RISPONDE",AVERAGE(ESITI_QUESTIONARI!N1085:T1085,ESITI_QUESTIONARI!V1085:X1085,ESITI_QUESTIONARI!Z1085:AD1085,ESITI_QUESTIONARI!AF1085:AH1085,ESITI_QUESTIONARI!AJ1085:AL1085,ESITI_QUESTIONARI!AN1085,ESITI_QUESTIONARI!AQ1085)))</f>
        <v/>
      </c>
    </row>
    <row r="1086" spans="1:8" x14ac:dyDescent="0.3">
      <c r="A1086" t="str">
        <f>IF(ESITI_QUESTIONARI!A1086="","",TRIM(ESITI_QUESTIONARI!A1086))</f>
        <v/>
      </c>
      <c r="B1086" t="str">
        <f t="shared" si="17"/>
        <v/>
      </c>
      <c r="C1086" t="str">
        <f>IF(ESITI_QUESTIONARI!C1086="","",TRIM(ESITI_QUESTIONARI!C1086))</f>
        <v/>
      </c>
      <c r="D1086" t="str">
        <f>IFERROR(UPPER(TRIM(ESITI_QUESTIONARI!U1086)),"")</f>
        <v/>
      </c>
      <c r="E1086" t="str">
        <f>IFERROR(UPPER(TRIM(ESITI_QUESTIONARI!Y1086)),"")</f>
        <v/>
      </c>
      <c r="F1086" t="str">
        <f>IFERROR(UPPER(TRIM(ESITI_QUESTIONARI!AE1086)),"")</f>
        <v/>
      </c>
      <c r="G1086" t="str">
        <f>IFERROR(UPPER(TRIM(ESITI_QUESTIONARI!AI1086)),"")</f>
        <v/>
      </c>
      <c r="H1086" s="8" t="str">
        <f>IF(C1086="","",IF(ISERROR(AVERAGE(ESITI_QUESTIONARI!N1086:T1086,ESITI_QUESTIONARI!V1086:X1086,ESITI_QUESTIONARI!Z1086:AD1086,ESITI_QUESTIONARI!AF1086:AH1086,ESITI_QUESTIONARI!AJ1086:AL1086,ESITI_QUESTIONARI!AN1086,ESITI_QUESTIONARI!AQ1086)),"NON RISPONDE",AVERAGE(ESITI_QUESTIONARI!N1086:T1086,ESITI_QUESTIONARI!V1086:X1086,ESITI_QUESTIONARI!Z1086:AD1086,ESITI_QUESTIONARI!AF1086:AH1086,ESITI_QUESTIONARI!AJ1086:AL1086,ESITI_QUESTIONARI!AN1086,ESITI_QUESTIONARI!AQ1086)))</f>
        <v/>
      </c>
    </row>
    <row r="1087" spans="1:8" x14ac:dyDescent="0.3">
      <c r="A1087" t="str">
        <f>IF(ESITI_QUESTIONARI!A1087="","",TRIM(ESITI_QUESTIONARI!A1087))</f>
        <v/>
      </c>
      <c r="B1087" t="str">
        <f t="shared" si="17"/>
        <v/>
      </c>
      <c r="C1087" t="str">
        <f>IF(ESITI_QUESTIONARI!C1087="","",TRIM(ESITI_QUESTIONARI!C1087))</f>
        <v/>
      </c>
      <c r="D1087" t="str">
        <f>IFERROR(UPPER(TRIM(ESITI_QUESTIONARI!U1087)),"")</f>
        <v/>
      </c>
      <c r="E1087" t="str">
        <f>IFERROR(UPPER(TRIM(ESITI_QUESTIONARI!Y1087)),"")</f>
        <v/>
      </c>
      <c r="F1087" t="str">
        <f>IFERROR(UPPER(TRIM(ESITI_QUESTIONARI!AE1087)),"")</f>
        <v/>
      </c>
      <c r="G1087" t="str">
        <f>IFERROR(UPPER(TRIM(ESITI_QUESTIONARI!AI1087)),"")</f>
        <v/>
      </c>
      <c r="H1087" s="8" t="str">
        <f>IF(C1087="","",IF(ISERROR(AVERAGE(ESITI_QUESTIONARI!N1087:T1087,ESITI_QUESTIONARI!V1087:X1087,ESITI_QUESTIONARI!Z1087:AD1087,ESITI_QUESTIONARI!AF1087:AH1087,ESITI_QUESTIONARI!AJ1087:AL1087,ESITI_QUESTIONARI!AN1087,ESITI_QUESTIONARI!AQ1087)),"NON RISPONDE",AVERAGE(ESITI_QUESTIONARI!N1087:T1087,ESITI_QUESTIONARI!V1087:X1087,ESITI_QUESTIONARI!Z1087:AD1087,ESITI_QUESTIONARI!AF1087:AH1087,ESITI_QUESTIONARI!AJ1087:AL1087,ESITI_QUESTIONARI!AN1087,ESITI_QUESTIONARI!AQ1087)))</f>
        <v/>
      </c>
    </row>
    <row r="1088" spans="1:8" x14ac:dyDescent="0.3">
      <c r="A1088" t="str">
        <f>IF(ESITI_QUESTIONARI!A1088="","",TRIM(ESITI_QUESTIONARI!A1088))</f>
        <v/>
      </c>
      <c r="B1088" t="str">
        <f t="shared" si="17"/>
        <v/>
      </c>
      <c r="C1088" t="str">
        <f>IF(ESITI_QUESTIONARI!C1088="","",TRIM(ESITI_QUESTIONARI!C1088))</f>
        <v/>
      </c>
      <c r="D1088" t="str">
        <f>IFERROR(UPPER(TRIM(ESITI_QUESTIONARI!U1088)),"")</f>
        <v/>
      </c>
      <c r="E1088" t="str">
        <f>IFERROR(UPPER(TRIM(ESITI_QUESTIONARI!Y1088)),"")</f>
        <v/>
      </c>
      <c r="F1088" t="str">
        <f>IFERROR(UPPER(TRIM(ESITI_QUESTIONARI!AE1088)),"")</f>
        <v/>
      </c>
      <c r="G1088" t="str">
        <f>IFERROR(UPPER(TRIM(ESITI_QUESTIONARI!AI1088)),"")</f>
        <v/>
      </c>
      <c r="H1088" s="8" t="str">
        <f>IF(C1088="","",IF(ISERROR(AVERAGE(ESITI_QUESTIONARI!N1088:T1088,ESITI_QUESTIONARI!V1088:X1088,ESITI_QUESTIONARI!Z1088:AD1088,ESITI_QUESTIONARI!AF1088:AH1088,ESITI_QUESTIONARI!AJ1088:AL1088,ESITI_QUESTIONARI!AN1088,ESITI_QUESTIONARI!AQ1088)),"NON RISPONDE",AVERAGE(ESITI_QUESTIONARI!N1088:T1088,ESITI_QUESTIONARI!V1088:X1088,ESITI_QUESTIONARI!Z1088:AD1088,ESITI_QUESTIONARI!AF1088:AH1088,ESITI_QUESTIONARI!AJ1088:AL1088,ESITI_QUESTIONARI!AN1088,ESITI_QUESTIONARI!AQ1088)))</f>
        <v/>
      </c>
    </row>
    <row r="1089" spans="1:8" x14ac:dyDescent="0.3">
      <c r="A1089" t="str">
        <f>IF(ESITI_QUESTIONARI!A1089="","",TRIM(ESITI_QUESTIONARI!A1089))</f>
        <v/>
      </c>
      <c r="B1089" t="str">
        <f t="shared" si="17"/>
        <v/>
      </c>
      <c r="C1089" t="str">
        <f>IF(ESITI_QUESTIONARI!C1089="","",TRIM(ESITI_QUESTIONARI!C1089))</f>
        <v/>
      </c>
      <c r="D1089" t="str">
        <f>IFERROR(UPPER(TRIM(ESITI_QUESTIONARI!U1089)),"")</f>
        <v/>
      </c>
      <c r="E1089" t="str">
        <f>IFERROR(UPPER(TRIM(ESITI_QUESTIONARI!Y1089)),"")</f>
        <v/>
      </c>
      <c r="F1089" t="str">
        <f>IFERROR(UPPER(TRIM(ESITI_QUESTIONARI!AE1089)),"")</f>
        <v/>
      </c>
      <c r="G1089" t="str">
        <f>IFERROR(UPPER(TRIM(ESITI_QUESTIONARI!AI1089)),"")</f>
        <v/>
      </c>
      <c r="H1089" s="8" t="str">
        <f>IF(C1089="","",IF(ISERROR(AVERAGE(ESITI_QUESTIONARI!N1089:T1089,ESITI_QUESTIONARI!V1089:X1089,ESITI_QUESTIONARI!Z1089:AD1089,ESITI_QUESTIONARI!AF1089:AH1089,ESITI_QUESTIONARI!AJ1089:AL1089,ESITI_QUESTIONARI!AN1089,ESITI_QUESTIONARI!AQ1089)),"NON RISPONDE",AVERAGE(ESITI_QUESTIONARI!N1089:T1089,ESITI_QUESTIONARI!V1089:X1089,ESITI_QUESTIONARI!Z1089:AD1089,ESITI_QUESTIONARI!AF1089:AH1089,ESITI_QUESTIONARI!AJ1089:AL1089,ESITI_QUESTIONARI!AN1089,ESITI_QUESTIONARI!AQ1089)))</f>
        <v/>
      </c>
    </row>
    <row r="1090" spans="1:8" x14ac:dyDescent="0.3">
      <c r="A1090" t="str">
        <f>IF(ESITI_QUESTIONARI!A1090="","",TRIM(ESITI_QUESTIONARI!A1090))</f>
        <v/>
      </c>
      <c r="B1090" t="str">
        <f t="shared" si="17"/>
        <v/>
      </c>
      <c r="C1090" t="str">
        <f>IF(ESITI_QUESTIONARI!C1090="","",TRIM(ESITI_QUESTIONARI!C1090))</f>
        <v/>
      </c>
      <c r="D1090" t="str">
        <f>IFERROR(UPPER(TRIM(ESITI_QUESTIONARI!U1090)),"")</f>
        <v/>
      </c>
      <c r="E1090" t="str">
        <f>IFERROR(UPPER(TRIM(ESITI_QUESTIONARI!Y1090)),"")</f>
        <v/>
      </c>
      <c r="F1090" t="str">
        <f>IFERROR(UPPER(TRIM(ESITI_QUESTIONARI!AE1090)),"")</f>
        <v/>
      </c>
      <c r="G1090" t="str">
        <f>IFERROR(UPPER(TRIM(ESITI_QUESTIONARI!AI1090)),"")</f>
        <v/>
      </c>
      <c r="H1090" s="8" t="str">
        <f>IF(C1090="","",IF(ISERROR(AVERAGE(ESITI_QUESTIONARI!N1090:T1090,ESITI_QUESTIONARI!V1090:X1090,ESITI_QUESTIONARI!Z1090:AD1090,ESITI_QUESTIONARI!AF1090:AH1090,ESITI_QUESTIONARI!AJ1090:AL1090,ESITI_QUESTIONARI!AN1090,ESITI_QUESTIONARI!AQ1090)),"NON RISPONDE",AVERAGE(ESITI_QUESTIONARI!N1090:T1090,ESITI_QUESTIONARI!V1090:X1090,ESITI_QUESTIONARI!Z1090:AD1090,ESITI_QUESTIONARI!AF1090:AH1090,ESITI_QUESTIONARI!AJ1090:AL1090,ESITI_QUESTIONARI!AN1090,ESITI_QUESTIONARI!AQ1090)))</f>
        <v/>
      </c>
    </row>
    <row r="1091" spans="1:8" x14ac:dyDescent="0.3">
      <c r="A1091" t="str">
        <f>IF(ESITI_QUESTIONARI!A1091="","",TRIM(ESITI_QUESTIONARI!A1091))</f>
        <v/>
      </c>
      <c r="B1091" t="str">
        <f t="shared" ref="B1091:B1154" si="18">IF(C1091="","",C1091)</f>
        <v/>
      </c>
      <c r="C1091" t="str">
        <f>IF(ESITI_QUESTIONARI!C1091="","",TRIM(ESITI_QUESTIONARI!C1091))</f>
        <v/>
      </c>
      <c r="D1091" t="str">
        <f>IFERROR(UPPER(TRIM(ESITI_QUESTIONARI!U1091)),"")</f>
        <v/>
      </c>
      <c r="E1091" t="str">
        <f>IFERROR(UPPER(TRIM(ESITI_QUESTIONARI!Y1091)),"")</f>
        <v/>
      </c>
      <c r="F1091" t="str">
        <f>IFERROR(UPPER(TRIM(ESITI_QUESTIONARI!AE1091)),"")</f>
        <v/>
      </c>
      <c r="G1091" t="str">
        <f>IFERROR(UPPER(TRIM(ESITI_QUESTIONARI!AI1091)),"")</f>
        <v/>
      </c>
      <c r="H1091" s="8" t="str">
        <f>IF(C1091="","",IF(ISERROR(AVERAGE(ESITI_QUESTIONARI!N1091:T1091,ESITI_QUESTIONARI!V1091:X1091,ESITI_QUESTIONARI!Z1091:AD1091,ESITI_QUESTIONARI!AF1091:AH1091,ESITI_QUESTIONARI!AJ1091:AL1091,ESITI_QUESTIONARI!AN1091,ESITI_QUESTIONARI!AQ1091)),"NON RISPONDE",AVERAGE(ESITI_QUESTIONARI!N1091:T1091,ESITI_QUESTIONARI!V1091:X1091,ESITI_QUESTIONARI!Z1091:AD1091,ESITI_QUESTIONARI!AF1091:AH1091,ESITI_QUESTIONARI!AJ1091:AL1091,ESITI_QUESTIONARI!AN1091,ESITI_QUESTIONARI!AQ1091)))</f>
        <v/>
      </c>
    </row>
    <row r="1092" spans="1:8" x14ac:dyDescent="0.3">
      <c r="A1092" t="str">
        <f>IF(ESITI_QUESTIONARI!A1092="","",TRIM(ESITI_QUESTIONARI!A1092))</f>
        <v/>
      </c>
      <c r="B1092" t="str">
        <f t="shared" si="18"/>
        <v/>
      </c>
      <c r="C1092" t="str">
        <f>IF(ESITI_QUESTIONARI!C1092="","",TRIM(ESITI_QUESTIONARI!C1092))</f>
        <v/>
      </c>
      <c r="D1092" t="str">
        <f>IFERROR(UPPER(TRIM(ESITI_QUESTIONARI!U1092)),"")</f>
        <v/>
      </c>
      <c r="E1092" t="str">
        <f>IFERROR(UPPER(TRIM(ESITI_QUESTIONARI!Y1092)),"")</f>
        <v/>
      </c>
      <c r="F1092" t="str">
        <f>IFERROR(UPPER(TRIM(ESITI_QUESTIONARI!AE1092)),"")</f>
        <v/>
      </c>
      <c r="G1092" t="str">
        <f>IFERROR(UPPER(TRIM(ESITI_QUESTIONARI!AI1092)),"")</f>
        <v/>
      </c>
      <c r="H1092" s="8" t="str">
        <f>IF(C1092="","",IF(ISERROR(AVERAGE(ESITI_QUESTIONARI!N1092:T1092,ESITI_QUESTIONARI!V1092:X1092,ESITI_QUESTIONARI!Z1092:AD1092,ESITI_QUESTIONARI!AF1092:AH1092,ESITI_QUESTIONARI!AJ1092:AL1092,ESITI_QUESTIONARI!AN1092,ESITI_QUESTIONARI!AQ1092)),"NON RISPONDE",AVERAGE(ESITI_QUESTIONARI!N1092:T1092,ESITI_QUESTIONARI!V1092:X1092,ESITI_QUESTIONARI!Z1092:AD1092,ESITI_QUESTIONARI!AF1092:AH1092,ESITI_QUESTIONARI!AJ1092:AL1092,ESITI_QUESTIONARI!AN1092,ESITI_QUESTIONARI!AQ1092)))</f>
        <v/>
      </c>
    </row>
    <row r="1093" spans="1:8" x14ac:dyDescent="0.3">
      <c r="A1093" t="str">
        <f>IF(ESITI_QUESTIONARI!A1093="","",TRIM(ESITI_QUESTIONARI!A1093))</f>
        <v/>
      </c>
      <c r="B1093" t="str">
        <f t="shared" si="18"/>
        <v/>
      </c>
      <c r="C1093" t="str">
        <f>IF(ESITI_QUESTIONARI!C1093="","",TRIM(ESITI_QUESTIONARI!C1093))</f>
        <v/>
      </c>
      <c r="D1093" t="str">
        <f>IFERROR(UPPER(TRIM(ESITI_QUESTIONARI!U1093)),"")</f>
        <v/>
      </c>
      <c r="E1093" t="str">
        <f>IFERROR(UPPER(TRIM(ESITI_QUESTIONARI!Y1093)),"")</f>
        <v/>
      </c>
      <c r="F1093" t="str">
        <f>IFERROR(UPPER(TRIM(ESITI_QUESTIONARI!AE1093)),"")</f>
        <v/>
      </c>
      <c r="G1093" t="str">
        <f>IFERROR(UPPER(TRIM(ESITI_QUESTIONARI!AI1093)),"")</f>
        <v/>
      </c>
      <c r="H1093" s="8" t="str">
        <f>IF(C1093="","",IF(ISERROR(AVERAGE(ESITI_QUESTIONARI!N1093:T1093,ESITI_QUESTIONARI!V1093:X1093,ESITI_QUESTIONARI!Z1093:AD1093,ESITI_QUESTIONARI!AF1093:AH1093,ESITI_QUESTIONARI!AJ1093:AL1093,ESITI_QUESTIONARI!AN1093,ESITI_QUESTIONARI!AQ1093)),"NON RISPONDE",AVERAGE(ESITI_QUESTIONARI!N1093:T1093,ESITI_QUESTIONARI!V1093:X1093,ESITI_QUESTIONARI!Z1093:AD1093,ESITI_QUESTIONARI!AF1093:AH1093,ESITI_QUESTIONARI!AJ1093:AL1093,ESITI_QUESTIONARI!AN1093,ESITI_QUESTIONARI!AQ1093)))</f>
        <v/>
      </c>
    </row>
    <row r="1094" spans="1:8" x14ac:dyDescent="0.3">
      <c r="A1094" t="str">
        <f>IF(ESITI_QUESTIONARI!A1094="","",TRIM(ESITI_QUESTIONARI!A1094))</f>
        <v/>
      </c>
      <c r="B1094" t="str">
        <f t="shared" si="18"/>
        <v/>
      </c>
      <c r="C1094" t="str">
        <f>IF(ESITI_QUESTIONARI!C1094="","",TRIM(ESITI_QUESTIONARI!C1094))</f>
        <v/>
      </c>
      <c r="D1094" t="str">
        <f>IFERROR(UPPER(TRIM(ESITI_QUESTIONARI!U1094)),"")</f>
        <v/>
      </c>
      <c r="E1094" t="str">
        <f>IFERROR(UPPER(TRIM(ESITI_QUESTIONARI!Y1094)),"")</f>
        <v/>
      </c>
      <c r="F1094" t="str">
        <f>IFERROR(UPPER(TRIM(ESITI_QUESTIONARI!AE1094)),"")</f>
        <v/>
      </c>
      <c r="G1094" t="str">
        <f>IFERROR(UPPER(TRIM(ESITI_QUESTIONARI!AI1094)),"")</f>
        <v/>
      </c>
      <c r="H1094" s="8" t="str">
        <f>IF(C1094="","",IF(ISERROR(AVERAGE(ESITI_QUESTIONARI!N1094:T1094,ESITI_QUESTIONARI!V1094:X1094,ESITI_QUESTIONARI!Z1094:AD1094,ESITI_QUESTIONARI!AF1094:AH1094,ESITI_QUESTIONARI!AJ1094:AL1094,ESITI_QUESTIONARI!AN1094,ESITI_QUESTIONARI!AQ1094)),"NON RISPONDE",AVERAGE(ESITI_QUESTIONARI!N1094:T1094,ESITI_QUESTIONARI!V1094:X1094,ESITI_QUESTIONARI!Z1094:AD1094,ESITI_QUESTIONARI!AF1094:AH1094,ESITI_QUESTIONARI!AJ1094:AL1094,ESITI_QUESTIONARI!AN1094,ESITI_QUESTIONARI!AQ1094)))</f>
        <v/>
      </c>
    </row>
    <row r="1095" spans="1:8" x14ac:dyDescent="0.3">
      <c r="A1095" t="str">
        <f>IF(ESITI_QUESTIONARI!A1095="","",TRIM(ESITI_QUESTIONARI!A1095))</f>
        <v/>
      </c>
      <c r="B1095" t="str">
        <f t="shared" si="18"/>
        <v/>
      </c>
      <c r="C1095" t="str">
        <f>IF(ESITI_QUESTIONARI!C1095="","",TRIM(ESITI_QUESTIONARI!C1095))</f>
        <v/>
      </c>
      <c r="D1095" t="str">
        <f>IFERROR(UPPER(TRIM(ESITI_QUESTIONARI!U1095)),"")</f>
        <v/>
      </c>
      <c r="E1095" t="str">
        <f>IFERROR(UPPER(TRIM(ESITI_QUESTIONARI!Y1095)),"")</f>
        <v/>
      </c>
      <c r="F1095" t="str">
        <f>IFERROR(UPPER(TRIM(ESITI_QUESTIONARI!AE1095)),"")</f>
        <v/>
      </c>
      <c r="G1095" t="str">
        <f>IFERROR(UPPER(TRIM(ESITI_QUESTIONARI!AI1095)),"")</f>
        <v/>
      </c>
      <c r="H1095" s="8" t="str">
        <f>IF(C1095="","",IF(ISERROR(AVERAGE(ESITI_QUESTIONARI!N1095:T1095,ESITI_QUESTIONARI!V1095:X1095,ESITI_QUESTIONARI!Z1095:AD1095,ESITI_QUESTIONARI!AF1095:AH1095,ESITI_QUESTIONARI!AJ1095:AL1095,ESITI_QUESTIONARI!AN1095,ESITI_QUESTIONARI!AQ1095)),"NON RISPONDE",AVERAGE(ESITI_QUESTIONARI!N1095:T1095,ESITI_QUESTIONARI!V1095:X1095,ESITI_QUESTIONARI!Z1095:AD1095,ESITI_QUESTIONARI!AF1095:AH1095,ESITI_QUESTIONARI!AJ1095:AL1095,ESITI_QUESTIONARI!AN1095,ESITI_QUESTIONARI!AQ1095)))</f>
        <v/>
      </c>
    </row>
    <row r="1096" spans="1:8" x14ac:dyDescent="0.3">
      <c r="A1096" t="str">
        <f>IF(ESITI_QUESTIONARI!A1096="","",TRIM(ESITI_QUESTIONARI!A1096))</f>
        <v/>
      </c>
      <c r="B1096" t="str">
        <f t="shared" si="18"/>
        <v/>
      </c>
      <c r="C1096" t="str">
        <f>IF(ESITI_QUESTIONARI!C1096="","",TRIM(ESITI_QUESTIONARI!C1096))</f>
        <v/>
      </c>
      <c r="D1096" t="str">
        <f>IFERROR(UPPER(TRIM(ESITI_QUESTIONARI!U1096)),"")</f>
        <v/>
      </c>
      <c r="E1096" t="str">
        <f>IFERROR(UPPER(TRIM(ESITI_QUESTIONARI!Y1096)),"")</f>
        <v/>
      </c>
      <c r="F1096" t="str">
        <f>IFERROR(UPPER(TRIM(ESITI_QUESTIONARI!AE1096)),"")</f>
        <v/>
      </c>
      <c r="G1096" t="str">
        <f>IFERROR(UPPER(TRIM(ESITI_QUESTIONARI!AI1096)),"")</f>
        <v/>
      </c>
      <c r="H1096" s="8" t="str">
        <f>IF(C1096="","",IF(ISERROR(AVERAGE(ESITI_QUESTIONARI!N1096:T1096,ESITI_QUESTIONARI!V1096:X1096,ESITI_QUESTIONARI!Z1096:AD1096,ESITI_QUESTIONARI!AF1096:AH1096,ESITI_QUESTIONARI!AJ1096:AL1096,ESITI_QUESTIONARI!AN1096,ESITI_QUESTIONARI!AQ1096)),"NON RISPONDE",AVERAGE(ESITI_QUESTIONARI!N1096:T1096,ESITI_QUESTIONARI!V1096:X1096,ESITI_QUESTIONARI!Z1096:AD1096,ESITI_QUESTIONARI!AF1096:AH1096,ESITI_QUESTIONARI!AJ1096:AL1096,ESITI_QUESTIONARI!AN1096,ESITI_QUESTIONARI!AQ1096)))</f>
        <v/>
      </c>
    </row>
    <row r="1097" spans="1:8" x14ac:dyDescent="0.3">
      <c r="A1097" t="str">
        <f>IF(ESITI_QUESTIONARI!A1097="","",TRIM(ESITI_QUESTIONARI!A1097))</f>
        <v/>
      </c>
      <c r="B1097" t="str">
        <f t="shared" si="18"/>
        <v/>
      </c>
      <c r="C1097" t="str">
        <f>IF(ESITI_QUESTIONARI!C1097="","",TRIM(ESITI_QUESTIONARI!C1097))</f>
        <v/>
      </c>
      <c r="D1097" t="str">
        <f>IFERROR(UPPER(TRIM(ESITI_QUESTIONARI!U1097)),"")</f>
        <v/>
      </c>
      <c r="E1097" t="str">
        <f>IFERROR(UPPER(TRIM(ESITI_QUESTIONARI!Y1097)),"")</f>
        <v/>
      </c>
      <c r="F1097" t="str">
        <f>IFERROR(UPPER(TRIM(ESITI_QUESTIONARI!AE1097)),"")</f>
        <v/>
      </c>
      <c r="G1097" t="str">
        <f>IFERROR(UPPER(TRIM(ESITI_QUESTIONARI!AI1097)),"")</f>
        <v/>
      </c>
      <c r="H1097" s="8" t="str">
        <f>IF(C1097="","",IF(ISERROR(AVERAGE(ESITI_QUESTIONARI!N1097:T1097,ESITI_QUESTIONARI!V1097:X1097,ESITI_QUESTIONARI!Z1097:AD1097,ESITI_QUESTIONARI!AF1097:AH1097,ESITI_QUESTIONARI!AJ1097:AL1097,ESITI_QUESTIONARI!AN1097,ESITI_QUESTIONARI!AQ1097)),"NON RISPONDE",AVERAGE(ESITI_QUESTIONARI!N1097:T1097,ESITI_QUESTIONARI!V1097:X1097,ESITI_QUESTIONARI!Z1097:AD1097,ESITI_QUESTIONARI!AF1097:AH1097,ESITI_QUESTIONARI!AJ1097:AL1097,ESITI_QUESTIONARI!AN1097,ESITI_QUESTIONARI!AQ1097)))</f>
        <v/>
      </c>
    </row>
    <row r="1098" spans="1:8" x14ac:dyDescent="0.3">
      <c r="A1098" t="str">
        <f>IF(ESITI_QUESTIONARI!A1098="","",TRIM(ESITI_QUESTIONARI!A1098))</f>
        <v/>
      </c>
      <c r="B1098" t="str">
        <f t="shared" si="18"/>
        <v/>
      </c>
      <c r="C1098" t="str">
        <f>IF(ESITI_QUESTIONARI!C1098="","",TRIM(ESITI_QUESTIONARI!C1098))</f>
        <v/>
      </c>
      <c r="D1098" t="str">
        <f>IFERROR(UPPER(TRIM(ESITI_QUESTIONARI!U1098)),"")</f>
        <v/>
      </c>
      <c r="E1098" t="str">
        <f>IFERROR(UPPER(TRIM(ESITI_QUESTIONARI!Y1098)),"")</f>
        <v/>
      </c>
      <c r="F1098" t="str">
        <f>IFERROR(UPPER(TRIM(ESITI_QUESTIONARI!AE1098)),"")</f>
        <v/>
      </c>
      <c r="G1098" t="str">
        <f>IFERROR(UPPER(TRIM(ESITI_QUESTIONARI!AI1098)),"")</f>
        <v/>
      </c>
      <c r="H1098" s="8" t="str">
        <f>IF(C1098="","",IF(ISERROR(AVERAGE(ESITI_QUESTIONARI!N1098:T1098,ESITI_QUESTIONARI!V1098:X1098,ESITI_QUESTIONARI!Z1098:AD1098,ESITI_QUESTIONARI!AF1098:AH1098,ESITI_QUESTIONARI!AJ1098:AL1098,ESITI_QUESTIONARI!AN1098,ESITI_QUESTIONARI!AQ1098)),"NON RISPONDE",AVERAGE(ESITI_QUESTIONARI!N1098:T1098,ESITI_QUESTIONARI!V1098:X1098,ESITI_QUESTIONARI!Z1098:AD1098,ESITI_QUESTIONARI!AF1098:AH1098,ESITI_QUESTIONARI!AJ1098:AL1098,ESITI_QUESTIONARI!AN1098,ESITI_QUESTIONARI!AQ1098)))</f>
        <v/>
      </c>
    </row>
    <row r="1099" spans="1:8" x14ac:dyDescent="0.3">
      <c r="A1099" t="str">
        <f>IF(ESITI_QUESTIONARI!A1099="","",TRIM(ESITI_QUESTIONARI!A1099))</f>
        <v/>
      </c>
      <c r="B1099" t="str">
        <f t="shared" si="18"/>
        <v/>
      </c>
      <c r="C1099" t="str">
        <f>IF(ESITI_QUESTIONARI!C1099="","",TRIM(ESITI_QUESTIONARI!C1099))</f>
        <v/>
      </c>
      <c r="D1099" t="str">
        <f>IFERROR(UPPER(TRIM(ESITI_QUESTIONARI!U1099)),"")</f>
        <v/>
      </c>
      <c r="E1099" t="str">
        <f>IFERROR(UPPER(TRIM(ESITI_QUESTIONARI!Y1099)),"")</f>
        <v/>
      </c>
      <c r="F1099" t="str">
        <f>IFERROR(UPPER(TRIM(ESITI_QUESTIONARI!AE1099)),"")</f>
        <v/>
      </c>
      <c r="G1099" t="str">
        <f>IFERROR(UPPER(TRIM(ESITI_QUESTIONARI!AI1099)),"")</f>
        <v/>
      </c>
      <c r="H1099" s="8" t="str">
        <f>IF(C1099="","",IF(ISERROR(AVERAGE(ESITI_QUESTIONARI!N1099:T1099,ESITI_QUESTIONARI!V1099:X1099,ESITI_QUESTIONARI!Z1099:AD1099,ESITI_QUESTIONARI!AF1099:AH1099,ESITI_QUESTIONARI!AJ1099:AL1099,ESITI_QUESTIONARI!AN1099,ESITI_QUESTIONARI!AQ1099)),"NON RISPONDE",AVERAGE(ESITI_QUESTIONARI!N1099:T1099,ESITI_QUESTIONARI!V1099:X1099,ESITI_QUESTIONARI!Z1099:AD1099,ESITI_QUESTIONARI!AF1099:AH1099,ESITI_QUESTIONARI!AJ1099:AL1099,ESITI_QUESTIONARI!AN1099,ESITI_QUESTIONARI!AQ1099)))</f>
        <v/>
      </c>
    </row>
    <row r="1100" spans="1:8" x14ac:dyDescent="0.3">
      <c r="A1100" t="str">
        <f>IF(ESITI_QUESTIONARI!A1100="","",TRIM(ESITI_QUESTIONARI!A1100))</f>
        <v/>
      </c>
      <c r="B1100" t="str">
        <f t="shared" si="18"/>
        <v/>
      </c>
      <c r="C1100" t="str">
        <f>IF(ESITI_QUESTIONARI!C1100="","",TRIM(ESITI_QUESTIONARI!C1100))</f>
        <v/>
      </c>
      <c r="D1100" t="str">
        <f>IFERROR(UPPER(TRIM(ESITI_QUESTIONARI!U1100)),"")</f>
        <v/>
      </c>
      <c r="E1100" t="str">
        <f>IFERROR(UPPER(TRIM(ESITI_QUESTIONARI!Y1100)),"")</f>
        <v/>
      </c>
      <c r="F1100" t="str">
        <f>IFERROR(UPPER(TRIM(ESITI_QUESTIONARI!AE1100)),"")</f>
        <v/>
      </c>
      <c r="G1100" t="str">
        <f>IFERROR(UPPER(TRIM(ESITI_QUESTIONARI!AI1100)),"")</f>
        <v/>
      </c>
      <c r="H1100" s="8" t="str">
        <f>IF(C1100="","",IF(ISERROR(AVERAGE(ESITI_QUESTIONARI!N1100:T1100,ESITI_QUESTIONARI!V1100:X1100,ESITI_QUESTIONARI!Z1100:AD1100,ESITI_QUESTIONARI!AF1100:AH1100,ESITI_QUESTIONARI!AJ1100:AL1100,ESITI_QUESTIONARI!AN1100,ESITI_QUESTIONARI!AQ1100)),"NON RISPONDE",AVERAGE(ESITI_QUESTIONARI!N1100:T1100,ESITI_QUESTIONARI!V1100:X1100,ESITI_QUESTIONARI!Z1100:AD1100,ESITI_QUESTIONARI!AF1100:AH1100,ESITI_QUESTIONARI!AJ1100:AL1100,ESITI_QUESTIONARI!AN1100,ESITI_QUESTIONARI!AQ1100)))</f>
        <v/>
      </c>
    </row>
    <row r="1101" spans="1:8" x14ac:dyDescent="0.3">
      <c r="A1101" t="str">
        <f>IF(ESITI_QUESTIONARI!A1101="","",TRIM(ESITI_QUESTIONARI!A1101))</f>
        <v/>
      </c>
      <c r="B1101" t="str">
        <f t="shared" si="18"/>
        <v/>
      </c>
      <c r="C1101" t="str">
        <f>IF(ESITI_QUESTIONARI!C1101="","",TRIM(ESITI_QUESTIONARI!C1101))</f>
        <v/>
      </c>
      <c r="D1101" t="str">
        <f>IFERROR(UPPER(TRIM(ESITI_QUESTIONARI!U1101)),"")</f>
        <v/>
      </c>
      <c r="E1101" t="str">
        <f>IFERROR(UPPER(TRIM(ESITI_QUESTIONARI!Y1101)),"")</f>
        <v/>
      </c>
      <c r="F1101" t="str">
        <f>IFERROR(UPPER(TRIM(ESITI_QUESTIONARI!AE1101)),"")</f>
        <v/>
      </c>
      <c r="G1101" t="str">
        <f>IFERROR(UPPER(TRIM(ESITI_QUESTIONARI!AI1101)),"")</f>
        <v/>
      </c>
      <c r="H1101" s="8" t="str">
        <f>IF(C1101="","",IF(ISERROR(AVERAGE(ESITI_QUESTIONARI!N1101:T1101,ESITI_QUESTIONARI!V1101:X1101,ESITI_QUESTIONARI!Z1101:AD1101,ESITI_QUESTIONARI!AF1101:AH1101,ESITI_QUESTIONARI!AJ1101:AL1101,ESITI_QUESTIONARI!AN1101,ESITI_QUESTIONARI!AQ1101)),"NON RISPONDE",AVERAGE(ESITI_QUESTIONARI!N1101:T1101,ESITI_QUESTIONARI!V1101:X1101,ESITI_QUESTIONARI!Z1101:AD1101,ESITI_QUESTIONARI!AF1101:AH1101,ESITI_QUESTIONARI!AJ1101:AL1101,ESITI_QUESTIONARI!AN1101,ESITI_QUESTIONARI!AQ1101)))</f>
        <v/>
      </c>
    </row>
    <row r="1102" spans="1:8" x14ac:dyDescent="0.3">
      <c r="A1102" t="str">
        <f>IF(ESITI_QUESTIONARI!A1102="","",TRIM(ESITI_QUESTIONARI!A1102))</f>
        <v/>
      </c>
      <c r="B1102" t="str">
        <f t="shared" si="18"/>
        <v/>
      </c>
      <c r="C1102" t="str">
        <f>IF(ESITI_QUESTIONARI!C1102="","",TRIM(ESITI_QUESTIONARI!C1102))</f>
        <v/>
      </c>
      <c r="D1102" t="str">
        <f>IFERROR(UPPER(TRIM(ESITI_QUESTIONARI!U1102)),"")</f>
        <v/>
      </c>
      <c r="E1102" t="str">
        <f>IFERROR(UPPER(TRIM(ESITI_QUESTIONARI!Y1102)),"")</f>
        <v/>
      </c>
      <c r="F1102" t="str">
        <f>IFERROR(UPPER(TRIM(ESITI_QUESTIONARI!AE1102)),"")</f>
        <v/>
      </c>
      <c r="G1102" t="str">
        <f>IFERROR(UPPER(TRIM(ESITI_QUESTIONARI!AI1102)),"")</f>
        <v/>
      </c>
      <c r="H1102" s="8" t="str">
        <f>IF(C1102="","",IF(ISERROR(AVERAGE(ESITI_QUESTIONARI!N1102:T1102,ESITI_QUESTIONARI!V1102:X1102,ESITI_QUESTIONARI!Z1102:AD1102,ESITI_QUESTIONARI!AF1102:AH1102,ESITI_QUESTIONARI!AJ1102:AL1102,ESITI_QUESTIONARI!AN1102,ESITI_QUESTIONARI!AQ1102)),"NON RISPONDE",AVERAGE(ESITI_QUESTIONARI!N1102:T1102,ESITI_QUESTIONARI!V1102:X1102,ESITI_QUESTIONARI!Z1102:AD1102,ESITI_QUESTIONARI!AF1102:AH1102,ESITI_QUESTIONARI!AJ1102:AL1102,ESITI_QUESTIONARI!AN1102,ESITI_QUESTIONARI!AQ1102)))</f>
        <v/>
      </c>
    </row>
    <row r="1103" spans="1:8" x14ac:dyDescent="0.3">
      <c r="A1103" t="str">
        <f>IF(ESITI_QUESTIONARI!A1103="","",TRIM(ESITI_QUESTIONARI!A1103))</f>
        <v/>
      </c>
      <c r="B1103" t="str">
        <f t="shared" si="18"/>
        <v/>
      </c>
      <c r="C1103" t="str">
        <f>IF(ESITI_QUESTIONARI!C1103="","",TRIM(ESITI_QUESTIONARI!C1103))</f>
        <v/>
      </c>
      <c r="D1103" t="str">
        <f>IFERROR(UPPER(TRIM(ESITI_QUESTIONARI!U1103)),"")</f>
        <v/>
      </c>
      <c r="E1103" t="str">
        <f>IFERROR(UPPER(TRIM(ESITI_QUESTIONARI!Y1103)),"")</f>
        <v/>
      </c>
      <c r="F1103" t="str">
        <f>IFERROR(UPPER(TRIM(ESITI_QUESTIONARI!AE1103)),"")</f>
        <v/>
      </c>
      <c r="G1103" t="str">
        <f>IFERROR(UPPER(TRIM(ESITI_QUESTIONARI!AI1103)),"")</f>
        <v/>
      </c>
      <c r="H1103" s="8" t="str">
        <f>IF(C1103="","",IF(ISERROR(AVERAGE(ESITI_QUESTIONARI!N1103:T1103,ESITI_QUESTIONARI!V1103:X1103,ESITI_QUESTIONARI!Z1103:AD1103,ESITI_QUESTIONARI!AF1103:AH1103,ESITI_QUESTIONARI!AJ1103:AL1103,ESITI_QUESTIONARI!AN1103,ESITI_QUESTIONARI!AQ1103)),"NON RISPONDE",AVERAGE(ESITI_QUESTIONARI!N1103:T1103,ESITI_QUESTIONARI!V1103:X1103,ESITI_QUESTIONARI!Z1103:AD1103,ESITI_QUESTIONARI!AF1103:AH1103,ESITI_QUESTIONARI!AJ1103:AL1103,ESITI_QUESTIONARI!AN1103,ESITI_QUESTIONARI!AQ1103)))</f>
        <v/>
      </c>
    </row>
    <row r="1104" spans="1:8" x14ac:dyDescent="0.3">
      <c r="A1104" t="str">
        <f>IF(ESITI_QUESTIONARI!A1104="","",TRIM(ESITI_QUESTIONARI!A1104))</f>
        <v/>
      </c>
      <c r="B1104" t="str">
        <f t="shared" si="18"/>
        <v/>
      </c>
      <c r="C1104" t="str">
        <f>IF(ESITI_QUESTIONARI!C1104="","",TRIM(ESITI_QUESTIONARI!C1104))</f>
        <v/>
      </c>
      <c r="D1104" t="str">
        <f>IFERROR(UPPER(TRIM(ESITI_QUESTIONARI!U1104)),"")</f>
        <v/>
      </c>
      <c r="E1104" t="str">
        <f>IFERROR(UPPER(TRIM(ESITI_QUESTIONARI!Y1104)),"")</f>
        <v/>
      </c>
      <c r="F1104" t="str">
        <f>IFERROR(UPPER(TRIM(ESITI_QUESTIONARI!AE1104)),"")</f>
        <v/>
      </c>
      <c r="G1104" t="str">
        <f>IFERROR(UPPER(TRIM(ESITI_QUESTIONARI!AI1104)),"")</f>
        <v/>
      </c>
      <c r="H1104" s="8" t="str">
        <f>IF(C1104="","",IF(ISERROR(AVERAGE(ESITI_QUESTIONARI!N1104:T1104,ESITI_QUESTIONARI!V1104:X1104,ESITI_QUESTIONARI!Z1104:AD1104,ESITI_QUESTIONARI!AF1104:AH1104,ESITI_QUESTIONARI!AJ1104:AL1104,ESITI_QUESTIONARI!AN1104,ESITI_QUESTIONARI!AQ1104)),"NON RISPONDE",AVERAGE(ESITI_QUESTIONARI!N1104:T1104,ESITI_QUESTIONARI!V1104:X1104,ESITI_QUESTIONARI!Z1104:AD1104,ESITI_QUESTIONARI!AF1104:AH1104,ESITI_QUESTIONARI!AJ1104:AL1104,ESITI_QUESTIONARI!AN1104,ESITI_QUESTIONARI!AQ1104)))</f>
        <v/>
      </c>
    </row>
    <row r="1105" spans="1:8" x14ac:dyDescent="0.3">
      <c r="A1105" t="str">
        <f>IF(ESITI_QUESTIONARI!A1105="","",TRIM(ESITI_QUESTIONARI!A1105))</f>
        <v/>
      </c>
      <c r="B1105" t="str">
        <f t="shared" si="18"/>
        <v/>
      </c>
      <c r="C1105" t="str">
        <f>IF(ESITI_QUESTIONARI!C1105="","",TRIM(ESITI_QUESTIONARI!C1105))</f>
        <v/>
      </c>
      <c r="D1105" t="str">
        <f>IFERROR(UPPER(TRIM(ESITI_QUESTIONARI!U1105)),"")</f>
        <v/>
      </c>
      <c r="E1105" t="str">
        <f>IFERROR(UPPER(TRIM(ESITI_QUESTIONARI!Y1105)),"")</f>
        <v/>
      </c>
      <c r="F1105" t="str">
        <f>IFERROR(UPPER(TRIM(ESITI_QUESTIONARI!AE1105)),"")</f>
        <v/>
      </c>
      <c r="G1105" t="str">
        <f>IFERROR(UPPER(TRIM(ESITI_QUESTIONARI!AI1105)),"")</f>
        <v/>
      </c>
      <c r="H1105" s="8" t="str">
        <f>IF(C1105="","",IF(ISERROR(AVERAGE(ESITI_QUESTIONARI!N1105:T1105,ESITI_QUESTIONARI!V1105:X1105,ESITI_QUESTIONARI!Z1105:AD1105,ESITI_QUESTIONARI!AF1105:AH1105,ESITI_QUESTIONARI!AJ1105:AL1105,ESITI_QUESTIONARI!AN1105,ESITI_QUESTIONARI!AQ1105)),"NON RISPONDE",AVERAGE(ESITI_QUESTIONARI!N1105:T1105,ESITI_QUESTIONARI!V1105:X1105,ESITI_QUESTIONARI!Z1105:AD1105,ESITI_QUESTIONARI!AF1105:AH1105,ESITI_QUESTIONARI!AJ1105:AL1105,ESITI_QUESTIONARI!AN1105,ESITI_QUESTIONARI!AQ1105)))</f>
        <v/>
      </c>
    </row>
    <row r="1106" spans="1:8" x14ac:dyDescent="0.3">
      <c r="A1106" t="str">
        <f>IF(ESITI_QUESTIONARI!A1106="","",TRIM(ESITI_QUESTIONARI!A1106))</f>
        <v/>
      </c>
      <c r="B1106" t="str">
        <f t="shared" si="18"/>
        <v/>
      </c>
      <c r="C1106" t="str">
        <f>IF(ESITI_QUESTIONARI!C1106="","",TRIM(ESITI_QUESTIONARI!C1106))</f>
        <v/>
      </c>
      <c r="D1106" t="str">
        <f>IFERROR(UPPER(TRIM(ESITI_QUESTIONARI!U1106)),"")</f>
        <v/>
      </c>
      <c r="E1106" t="str">
        <f>IFERROR(UPPER(TRIM(ESITI_QUESTIONARI!Y1106)),"")</f>
        <v/>
      </c>
      <c r="F1106" t="str">
        <f>IFERROR(UPPER(TRIM(ESITI_QUESTIONARI!AE1106)),"")</f>
        <v/>
      </c>
      <c r="G1106" t="str">
        <f>IFERROR(UPPER(TRIM(ESITI_QUESTIONARI!AI1106)),"")</f>
        <v/>
      </c>
      <c r="H1106" s="8" t="str">
        <f>IF(C1106="","",IF(ISERROR(AVERAGE(ESITI_QUESTIONARI!N1106:T1106,ESITI_QUESTIONARI!V1106:X1106,ESITI_QUESTIONARI!Z1106:AD1106,ESITI_QUESTIONARI!AF1106:AH1106,ESITI_QUESTIONARI!AJ1106:AL1106,ESITI_QUESTIONARI!AN1106,ESITI_QUESTIONARI!AQ1106)),"NON RISPONDE",AVERAGE(ESITI_QUESTIONARI!N1106:T1106,ESITI_QUESTIONARI!V1106:X1106,ESITI_QUESTIONARI!Z1106:AD1106,ESITI_QUESTIONARI!AF1106:AH1106,ESITI_QUESTIONARI!AJ1106:AL1106,ESITI_QUESTIONARI!AN1106,ESITI_QUESTIONARI!AQ1106)))</f>
        <v/>
      </c>
    </row>
    <row r="1107" spans="1:8" x14ac:dyDescent="0.3">
      <c r="A1107" t="str">
        <f>IF(ESITI_QUESTIONARI!A1107="","",TRIM(ESITI_QUESTIONARI!A1107))</f>
        <v/>
      </c>
      <c r="B1107" t="str">
        <f t="shared" si="18"/>
        <v/>
      </c>
      <c r="C1107" t="str">
        <f>IF(ESITI_QUESTIONARI!C1107="","",TRIM(ESITI_QUESTIONARI!C1107))</f>
        <v/>
      </c>
      <c r="D1107" t="str">
        <f>IFERROR(UPPER(TRIM(ESITI_QUESTIONARI!U1107)),"")</f>
        <v/>
      </c>
      <c r="E1107" t="str">
        <f>IFERROR(UPPER(TRIM(ESITI_QUESTIONARI!Y1107)),"")</f>
        <v/>
      </c>
      <c r="F1107" t="str">
        <f>IFERROR(UPPER(TRIM(ESITI_QUESTIONARI!AE1107)),"")</f>
        <v/>
      </c>
      <c r="G1107" t="str">
        <f>IFERROR(UPPER(TRIM(ESITI_QUESTIONARI!AI1107)),"")</f>
        <v/>
      </c>
      <c r="H1107" s="8" t="str">
        <f>IF(C1107="","",IF(ISERROR(AVERAGE(ESITI_QUESTIONARI!N1107:T1107,ESITI_QUESTIONARI!V1107:X1107,ESITI_QUESTIONARI!Z1107:AD1107,ESITI_QUESTIONARI!AF1107:AH1107,ESITI_QUESTIONARI!AJ1107:AL1107,ESITI_QUESTIONARI!AN1107,ESITI_QUESTIONARI!AQ1107)),"NON RISPONDE",AVERAGE(ESITI_QUESTIONARI!N1107:T1107,ESITI_QUESTIONARI!V1107:X1107,ESITI_QUESTIONARI!Z1107:AD1107,ESITI_QUESTIONARI!AF1107:AH1107,ESITI_QUESTIONARI!AJ1107:AL1107,ESITI_QUESTIONARI!AN1107,ESITI_QUESTIONARI!AQ1107)))</f>
        <v/>
      </c>
    </row>
    <row r="1108" spans="1:8" x14ac:dyDescent="0.3">
      <c r="A1108" t="str">
        <f>IF(ESITI_QUESTIONARI!A1108="","",TRIM(ESITI_QUESTIONARI!A1108))</f>
        <v/>
      </c>
      <c r="B1108" t="str">
        <f t="shared" si="18"/>
        <v/>
      </c>
      <c r="C1108" t="str">
        <f>IF(ESITI_QUESTIONARI!C1108="","",TRIM(ESITI_QUESTIONARI!C1108))</f>
        <v/>
      </c>
      <c r="D1108" t="str">
        <f>IFERROR(UPPER(TRIM(ESITI_QUESTIONARI!U1108)),"")</f>
        <v/>
      </c>
      <c r="E1108" t="str">
        <f>IFERROR(UPPER(TRIM(ESITI_QUESTIONARI!Y1108)),"")</f>
        <v/>
      </c>
      <c r="F1108" t="str">
        <f>IFERROR(UPPER(TRIM(ESITI_QUESTIONARI!AE1108)),"")</f>
        <v/>
      </c>
      <c r="G1108" t="str">
        <f>IFERROR(UPPER(TRIM(ESITI_QUESTIONARI!AI1108)),"")</f>
        <v/>
      </c>
      <c r="H1108" s="8" t="str">
        <f>IF(C1108="","",IF(ISERROR(AVERAGE(ESITI_QUESTIONARI!N1108:T1108,ESITI_QUESTIONARI!V1108:X1108,ESITI_QUESTIONARI!Z1108:AD1108,ESITI_QUESTIONARI!AF1108:AH1108,ESITI_QUESTIONARI!AJ1108:AL1108,ESITI_QUESTIONARI!AN1108,ESITI_QUESTIONARI!AQ1108)),"NON RISPONDE",AVERAGE(ESITI_QUESTIONARI!N1108:T1108,ESITI_QUESTIONARI!V1108:X1108,ESITI_QUESTIONARI!Z1108:AD1108,ESITI_QUESTIONARI!AF1108:AH1108,ESITI_QUESTIONARI!AJ1108:AL1108,ESITI_QUESTIONARI!AN1108,ESITI_QUESTIONARI!AQ1108)))</f>
        <v/>
      </c>
    </row>
    <row r="1109" spans="1:8" x14ac:dyDescent="0.3">
      <c r="A1109" t="str">
        <f>IF(ESITI_QUESTIONARI!A1109="","",TRIM(ESITI_QUESTIONARI!A1109))</f>
        <v/>
      </c>
      <c r="B1109" t="str">
        <f t="shared" si="18"/>
        <v/>
      </c>
      <c r="C1109" t="str">
        <f>IF(ESITI_QUESTIONARI!C1109="","",TRIM(ESITI_QUESTIONARI!C1109))</f>
        <v/>
      </c>
      <c r="D1109" t="str">
        <f>IFERROR(UPPER(TRIM(ESITI_QUESTIONARI!U1109)),"")</f>
        <v/>
      </c>
      <c r="E1109" t="str">
        <f>IFERROR(UPPER(TRIM(ESITI_QUESTIONARI!Y1109)),"")</f>
        <v/>
      </c>
      <c r="F1109" t="str">
        <f>IFERROR(UPPER(TRIM(ESITI_QUESTIONARI!AE1109)),"")</f>
        <v/>
      </c>
      <c r="G1109" t="str">
        <f>IFERROR(UPPER(TRIM(ESITI_QUESTIONARI!AI1109)),"")</f>
        <v/>
      </c>
      <c r="H1109" s="8" t="str">
        <f>IF(C1109="","",IF(ISERROR(AVERAGE(ESITI_QUESTIONARI!N1109:T1109,ESITI_QUESTIONARI!V1109:X1109,ESITI_QUESTIONARI!Z1109:AD1109,ESITI_QUESTIONARI!AF1109:AH1109,ESITI_QUESTIONARI!AJ1109:AL1109,ESITI_QUESTIONARI!AN1109,ESITI_QUESTIONARI!AQ1109)),"NON RISPONDE",AVERAGE(ESITI_QUESTIONARI!N1109:T1109,ESITI_QUESTIONARI!V1109:X1109,ESITI_QUESTIONARI!Z1109:AD1109,ESITI_QUESTIONARI!AF1109:AH1109,ESITI_QUESTIONARI!AJ1109:AL1109,ESITI_QUESTIONARI!AN1109,ESITI_QUESTIONARI!AQ1109)))</f>
        <v/>
      </c>
    </row>
    <row r="1110" spans="1:8" x14ac:dyDescent="0.3">
      <c r="A1110" t="str">
        <f>IF(ESITI_QUESTIONARI!A1110="","",TRIM(ESITI_QUESTIONARI!A1110))</f>
        <v/>
      </c>
      <c r="B1110" t="str">
        <f t="shared" si="18"/>
        <v/>
      </c>
      <c r="C1110" t="str">
        <f>IF(ESITI_QUESTIONARI!C1110="","",TRIM(ESITI_QUESTIONARI!C1110))</f>
        <v/>
      </c>
      <c r="D1110" t="str">
        <f>IFERROR(UPPER(TRIM(ESITI_QUESTIONARI!U1110)),"")</f>
        <v/>
      </c>
      <c r="E1110" t="str">
        <f>IFERROR(UPPER(TRIM(ESITI_QUESTIONARI!Y1110)),"")</f>
        <v/>
      </c>
      <c r="F1110" t="str">
        <f>IFERROR(UPPER(TRIM(ESITI_QUESTIONARI!AE1110)),"")</f>
        <v/>
      </c>
      <c r="G1110" t="str">
        <f>IFERROR(UPPER(TRIM(ESITI_QUESTIONARI!AI1110)),"")</f>
        <v/>
      </c>
      <c r="H1110" s="8" t="str">
        <f>IF(C1110="","",IF(ISERROR(AVERAGE(ESITI_QUESTIONARI!N1110:T1110,ESITI_QUESTIONARI!V1110:X1110,ESITI_QUESTIONARI!Z1110:AD1110,ESITI_QUESTIONARI!AF1110:AH1110,ESITI_QUESTIONARI!AJ1110:AL1110,ESITI_QUESTIONARI!AN1110,ESITI_QUESTIONARI!AQ1110)),"NON RISPONDE",AVERAGE(ESITI_QUESTIONARI!N1110:T1110,ESITI_QUESTIONARI!V1110:X1110,ESITI_QUESTIONARI!Z1110:AD1110,ESITI_QUESTIONARI!AF1110:AH1110,ESITI_QUESTIONARI!AJ1110:AL1110,ESITI_QUESTIONARI!AN1110,ESITI_QUESTIONARI!AQ1110)))</f>
        <v/>
      </c>
    </row>
    <row r="1111" spans="1:8" x14ac:dyDescent="0.3">
      <c r="A1111" t="str">
        <f>IF(ESITI_QUESTIONARI!A1111="","",TRIM(ESITI_QUESTIONARI!A1111))</f>
        <v/>
      </c>
      <c r="B1111" t="str">
        <f t="shared" si="18"/>
        <v/>
      </c>
      <c r="C1111" t="str">
        <f>IF(ESITI_QUESTIONARI!C1111="","",TRIM(ESITI_QUESTIONARI!C1111))</f>
        <v/>
      </c>
      <c r="D1111" t="str">
        <f>IFERROR(UPPER(TRIM(ESITI_QUESTIONARI!U1111)),"")</f>
        <v/>
      </c>
      <c r="E1111" t="str">
        <f>IFERROR(UPPER(TRIM(ESITI_QUESTIONARI!Y1111)),"")</f>
        <v/>
      </c>
      <c r="F1111" t="str">
        <f>IFERROR(UPPER(TRIM(ESITI_QUESTIONARI!AE1111)),"")</f>
        <v/>
      </c>
      <c r="G1111" t="str">
        <f>IFERROR(UPPER(TRIM(ESITI_QUESTIONARI!AI1111)),"")</f>
        <v/>
      </c>
      <c r="H1111" s="8" t="str">
        <f>IF(C1111="","",IF(ISERROR(AVERAGE(ESITI_QUESTIONARI!N1111:T1111,ESITI_QUESTIONARI!V1111:X1111,ESITI_QUESTIONARI!Z1111:AD1111,ESITI_QUESTIONARI!AF1111:AH1111,ESITI_QUESTIONARI!AJ1111:AL1111,ESITI_QUESTIONARI!AN1111,ESITI_QUESTIONARI!AQ1111)),"NON RISPONDE",AVERAGE(ESITI_QUESTIONARI!N1111:T1111,ESITI_QUESTIONARI!V1111:X1111,ESITI_QUESTIONARI!Z1111:AD1111,ESITI_QUESTIONARI!AF1111:AH1111,ESITI_QUESTIONARI!AJ1111:AL1111,ESITI_QUESTIONARI!AN1111,ESITI_QUESTIONARI!AQ1111)))</f>
        <v/>
      </c>
    </row>
    <row r="1112" spans="1:8" x14ac:dyDescent="0.3">
      <c r="A1112" t="str">
        <f>IF(ESITI_QUESTIONARI!A1112="","",TRIM(ESITI_QUESTIONARI!A1112))</f>
        <v/>
      </c>
      <c r="B1112" t="str">
        <f t="shared" si="18"/>
        <v/>
      </c>
      <c r="C1112" t="str">
        <f>IF(ESITI_QUESTIONARI!C1112="","",TRIM(ESITI_QUESTIONARI!C1112))</f>
        <v/>
      </c>
      <c r="D1112" t="str">
        <f>IFERROR(UPPER(TRIM(ESITI_QUESTIONARI!U1112)),"")</f>
        <v/>
      </c>
      <c r="E1112" t="str">
        <f>IFERROR(UPPER(TRIM(ESITI_QUESTIONARI!Y1112)),"")</f>
        <v/>
      </c>
      <c r="F1112" t="str">
        <f>IFERROR(UPPER(TRIM(ESITI_QUESTIONARI!AE1112)),"")</f>
        <v/>
      </c>
      <c r="G1112" t="str">
        <f>IFERROR(UPPER(TRIM(ESITI_QUESTIONARI!AI1112)),"")</f>
        <v/>
      </c>
      <c r="H1112" s="8" t="str">
        <f>IF(C1112="","",IF(ISERROR(AVERAGE(ESITI_QUESTIONARI!N1112:T1112,ESITI_QUESTIONARI!V1112:X1112,ESITI_QUESTIONARI!Z1112:AD1112,ESITI_QUESTIONARI!AF1112:AH1112,ESITI_QUESTIONARI!AJ1112:AL1112,ESITI_QUESTIONARI!AN1112,ESITI_QUESTIONARI!AQ1112)),"NON RISPONDE",AVERAGE(ESITI_QUESTIONARI!N1112:T1112,ESITI_QUESTIONARI!V1112:X1112,ESITI_QUESTIONARI!Z1112:AD1112,ESITI_QUESTIONARI!AF1112:AH1112,ESITI_QUESTIONARI!AJ1112:AL1112,ESITI_QUESTIONARI!AN1112,ESITI_QUESTIONARI!AQ1112)))</f>
        <v/>
      </c>
    </row>
    <row r="1113" spans="1:8" x14ac:dyDescent="0.3">
      <c r="A1113" t="str">
        <f>IF(ESITI_QUESTIONARI!A1113="","",TRIM(ESITI_QUESTIONARI!A1113))</f>
        <v/>
      </c>
      <c r="B1113" t="str">
        <f t="shared" si="18"/>
        <v/>
      </c>
      <c r="C1113" t="str">
        <f>IF(ESITI_QUESTIONARI!C1113="","",TRIM(ESITI_QUESTIONARI!C1113))</f>
        <v/>
      </c>
      <c r="D1113" t="str">
        <f>IFERROR(UPPER(TRIM(ESITI_QUESTIONARI!U1113)),"")</f>
        <v/>
      </c>
      <c r="E1113" t="str">
        <f>IFERROR(UPPER(TRIM(ESITI_QUESTIONARI!Y1113)),"")</f>
        <v/>
      </c>
      <c r="F1113" t="str">
        <f>IFERROR(UPPER(TRIM(ESITI_QUESTIONARI!AE1113)),"")</f>
        <v/>
      </c>
      <c r="G1113" t="str">
        <f>IFERROR(UPPER(TRIM(ESITI_QUESTIONARI!AI1113)),"")</f>
        <v/>
      </c>
      <c r="H1113" s="8" t="str">
        <f>IF(C1113="","",IF(ISERROR(AVERAGE(ESITI_QUESTIONARI!N1113:T1113,ESITI_QUESTIONARI!V1113:X1113,ESITI_QUESTIONARI!Z1113:AD1113,ESITI_QUESTIONARI!AF1113:AH1113,ESITI_QUESTIONARI!AJ1113:AL1113,ESITI_QUESTIONARI!AN1113,ESITI_QUESTIONARI!AQ1113)),"NON RISPONDE",AVERAGE(ESITI_QUESTIONARI!N1113:T1113,ESITI_QUESTIONARI!V1113:X1113,ESITI_QUESTIONARI!Z1113:AD1113,ESITI_QUESTIONARI!AF1113:AH1113,ESITI_QUESTIONARI!AJ1113:AL1113,ESITI_QUESTIONARI!AN1113,ESITI_QUESTIONARI!AQ1113)))</f>
        <v/>
      </c>
    </row>
    <row r="1114" spans="1:8" x14ac:dyDescent="0.3">
      <c r="A1114" t="str">
        <f>IF(ESITI_QUESTIONARI!A1114="","",TRIM(ESITI_QUESTIONARI!A1114))</f>
        <v/>
      </c>
      <c r="B1114" t="str">
        <f t="shared" si="18"/>
        <v/>
      </c>
      <c r="C1114" t="str">
        <f>IF(ESITI_QUESTIONARI!C1114="","",TRIM(ESITI_QUESTIONARI!C1114))</f>
        <v/>
      </c>
      <c r="D1114" t="str">
        <f>IFERROR(UPPER(TRIM(ESITI_QUESTIONARI!U1114)),"")</f>
        <v/>
      </c>
      <c r="E1114" t="str">
        <f>IFERROR(UPPER(TRIM(ESITI_QUESTIONARI!Y1114)),"")</f>
        <v/>
      </c>
      <c r="F1114" t="str">
        <f>IFERROR(UPPER(TRIM(ESITI_QUESTIONARI!AE1114)),"")</f>
        <v/>
      </c>
      <c r="G1114" t="str">
        <f>IFERROR(UPPER(TRIM(ESITI_QUESTIONARI!AI1114)),"")</f>
        <v/>
      </c>
      <c r="H1114" s="8" t="str">
        <f>IF(C1114="","",IF(ISERROR(AVERAGE(ESITI_QUESTIONARI!N1114:T1114,ESITI_QUESTIONARI!V1114:X1114,ESITI_QUESTIONARI!Z1114:AD1114,ESITI_QUESTIONARI!AF1114:AH1114,ESITI_QUESTIONARI!AJ1114:AL1114,ESITI_QUESTIONARI!AN1114,ESITI_QUESTIONARI!AQ1114)),"NON RISPONDE",AVERAGE(ESITI_QUESTIONARI!N1114:T1114,ESITI_QUESTIONARI!V1114:X1114,ESITI_QUESTIONARI!Z1114:AD1114,ESITI_QUESTIONARI!AF1114:AH1114,ESITI_QUESTIONARI!AJ1114:AL1114,ESITI_QUESTIONARI!AN1114,ESITI_QUESTIONARI!AQ1114)))</f>
        <v/>
      </c>
    </row>
    <row r="1115" spans="1:8" x14ac:dyDescent="0.3">
      <c r="A1115" t="str">
        <f>IF(ESITI_QUESTIONARI!A1115="","",TRIM(ESITI_QUESTIONARI!A1115))</f>
        <v/>
      </c>
      <c r="B1115" t="str">
        <f t="shared" si="18"/>
        <v/>
      </c>
      <c r="C1115" t="str">
        <f>IF(ESITI_QUESTIONARI!C1115="","",TRIM(ESITI_QUESTIONARI!C1115))</f>
        <v/>
      </c>
      <c r="D1115" t="str">
        <f>IFERROR(UPPER(TRIM(ESITI_QUESTIONARI!U1115)),"")</f>
        <v/>
      </c>
      <c r="E1115" t="str">
        <f>IFERROR(UPPER(TRIM(ESITI_QUESTIONARI!Y1115)),"")</f>
        <v/>
      </c>
      <c r="F1115" t="str">
        <f>IFERROR(UPPER(TRIM(ESITI_QUESTIONARI!AE1115)),"")</f>
        <v/>
      </c>
      <c r="G1115" t="str">
        <f>IFERROR(UPPER(TRIM(ESITI_QUESTIONARI!AI1115)),"")</f>
        <v/>
      </c>
      <c r="H1115" s="8" t="str">
        <f>IF(C1115="","",IF(ISERROR(AVERAGE(ESITI_QUESTIONARI!N1115:T1115,ESITI_QUESTIONARI!V1115:X1115,ESITI_QUESTIONARI!Z1115:AD1115,ESITI_QUESTIONARI!AF1115:AH1115,ESITI_QUESTIONARI!AJ1115:AL1115,ESITI_QUESTIONARI!AN1115,ESITI_QUESTIONARI!AQ1115)),"NON RISPONDE",AVERAGE(ESITI_QUESTIONARI!N1115:T1115,ESITI_QUESTIONARI!V1115:X1115,ESITI_QUESTIONARI!Z1115:AD1115,ESITI_QUESTIONARI!AF1115:AH1115,ESITI_QUESTIONARI!AJ1115:AL1115,ESITI_QUESTIONARI!AN1115,ESITI_QUESTIONARI!AQ1115)))</f>
        <v/>
      </c>
    </row>
    <row r="1116" spans="1:8" x14ac:dyDescent="0.3">
      <c r="A1116" t="str">
        <f>IF(ESITI_QUESTIONARI!A1116="","",TRIM(ESITI_QUESTIONARI!A1116))</f>
        <v/>
      </c>
      <c r="B1116" t="str">
        <f t="shared" si="18"/>
        <v/>
      </c>
      <c r="C1116" t="str">
        <f>IF(ESITI_QUESTIONARI!C1116="","",TRIM(ESITI_QUESTIONARI!C1116))</f>
        <v/>
      </c>
      <c r="D1116" t="str">
        <f>IFERROR(UPPER(TRIM(ESITI_QUESTIONARI!U1116)),"")</f>
        <v/>
      </c>
      <c r="E1116" t="str">
        <f>IFERROR(UPPER(TRIM(ESITI_QUESTIONARI!Y1116)),"")</f>
        <v/>
      </c>
      <c r="F1116" t="str">
        <f>IFERROR(UPPER(TRIM(ESITI_QUESTIONARI!AE1116)),"")</f>
        <v/>
      </c>
      <c r="G1116" t="str">
        <f>IFERROR(UPPER(TRIM(ESITI_QUESTIONARI!AI1116)),"")</f>
        <v/>
      </c>
      <c r="H1116" s="8" t="str">
        <f>IF(C1116="","",IF(ISERROR(AVERAGE(ESITI_QUESTIONARI!N1116:T1116,ESITI_QUESTIONARI!V1116:X1116,ESITI_QUESTIONARI!Z1116:AD1116,ESITI_QUESTIONARI!AF1116:AH1116,ESITI_QUESTIONARI!AJ1116:AL1116,ESITI_QUESTIONARI!AN1116,ESITI_QUESTIONARI!AQ1116)),"NON RISPONDE",AVERAGE(ESITI_QUESTIONARI!N1116:T1116,ESITI_QUESTIONARI!V1116:X1116,ESITI_QUESTIONARI!Z1116:AD1116,ESITI_QUESTIONARI!AF1116:AH1116,ESITI_QUESTIONARI!AJ1116:AL1116,ESITI_QUESTIONARI!AN1116,ESITI_QUESTIONARI!AQ1116)))</f>
        <v/>
      </c>
    </row>
    <row r="1117" spans="1:8" x14ac:dyDescent="0.3">
      <c r="A1117" t="str">
        <f>IF(ESITI_QUESTIONARI!A1117="","",TRIM(ESITI_QUESTIONARI!A1117))</f>
        <v/>
      </c>
      <c r="B1117" t="str">
        <f t="shared" si="18"/>
        <v/>
      </c>
      <c r="C1117" t="str">
        <f>IF(ESITI_QUESTIONARI!C1117="","",TRIM(ESITI_QUESTIONARI!C1117))</f>
        <v/>
      </c>
      <c r="D1117" t="str">
        <f>IFERROR(UPPER(TRIM(ESITI_QUESTIONARI!U1117)),"")</f>
        <v/>
      </c>
      <c r="E1117" t="str">
        <f>IFERROR(UPPER(TRIM(ESITI_QUESTIONARI!Y1117)),"")</f>
        <v/>
      </c>
      <c r="F1117" t="str">
        <f>IFERROR(UPPER(TRIM(ESITI_QUESTIONARI!AE1117)),"")</f>
        <v/>
      </c>
      <c r="G1117" t="str">
        <f>IFERROR(UPPER(TRIM(ESITI_QUESTIONARI!AI1117)),"")</f>
        <v/>
      </c>
      <c r="H1117" s="8" t="str">
        <f>IF(C1117="","",IF(ISERROR(AVERAGE(ESITI_QUESTIONARI!N1117:T1117,ESITI_QUESTIONARI!V1117:X1117,ESITI_QUESTIONARI!Z1117:AD1117,ESITI_QUESTIONARI!AF1117:AH1117,ESITI_QUESTIONARI!AJ1117:AL1117,ESITI_QUESTIONARI!AN1117,ESITI_QUESTIONARI!AQ1117)),"NON RISPONDE",AVERAGE(ESITI_QUESTIONARI!N1117:T1117,ESITI_QUESTIONARI!V1117:X1117,ESITI_QUESTIONARI!Z1117:AD1117,ESITI_QUESTIONARI!AF1117:AH1117,ESITI_QUESTIONARI!AJ1117:AL1117,ESITI_QUESTIONARI!AN1117,ESITI_QUESTIONARI!AQ1117)))</f>
        <v/>
      </c>
    </row>
    <row r="1118" spans="1:8" x14ac:dyDescent="0.3">
      <c r="A1118" t="str">
        <f>IF(ESITI_QUESTIONARI!A1118="","",TRIM(ESITI_QUESTIONARI!A1118))</f>
        <v/>
      </c>
      <c r="B1118" t="str">
        <f t="shared" si="18"/>
        <v/>
      </c>
      <c r="C1118" t="str">
        <f>IF(ESITI_QUESTIONARI!C1118="","",TRIM(ESITI_QUESTIONARI!C1118))</f>
        <v/>
      </c>
      <c r="D1118" t="str">
        <f>IFERROR(UPPER(TRIM(ESITI_QUESTIONARI!U1118)),"")</f>
        <v/>
      </c>
      <c r="E1118" t="str">
        <f>IFERROR(UPPER(TRIM(ESITI_QUESTIONARI!Y1118)),"")</f>
        <v/>
      </c>
      <c r="F1118" t="str">
        <f>IFERROR(UPPER(TRIM(ESITI_QUESTIONARI!AE1118)),"")</f>
        <v/>
      </c>
      <c r="G1118" t="str">
        <f>IFERROR(UPPER(TRIM(ESITI_QUESTIONARI!AI1118)),"")</f>
        <v/>
      </c>
      <c r="H1118" s="8" t="str">
        <f>IF(C1118="","",IF(ISERROR(AVERAGE(ESITI_QUESTIONARI!N1118:T1118,ESITI_QUESTIONARI!V1118:X1118,ESITI_QUESTIONARI!Z1118:AD1118,ESITI_QUESTIONARI!AF1118:AH1118,ESITI_QUESTIONARI!AJ1118:AL1118,ESITI_QUESTIONARI!AN1118,ESITI_QUESTIONARI!AQ1118)),"NON RISPONDE",AVERAGE(ESITI_QUESTIONARI!N1118:T1118,ESITI_QUESTIONARI!V1118:X1118,ESITI_QUESTIONARI!Z1118:AD1118,ESITI_QUESTIONARI!AF1118:AH1118,ESITI_QUESTIONARI!AJ1118:AL1118,ESITI_QUESTIONARI!AN1118,ESITI_QUESTIONARI!AQ1118)))</f>
        <v/>
      </c>
    </row>
    <row r="1119" spans="1:8" x14ac:dyDescent="0.3">
      <c r="A1119" t="str">
        <f>IF(ESITI_QUESTIONARI!A1119="","",TRIM(ESITI_QUESTIONARI!A1119))</f>
        <v/>
      </c>
      <c r="B1119" t="str">
        <f t="shared" si="18"/>
        <v/>
      </c>
      <c r="C1119" t="str">
        <f>IF(ESITI_QUESTIONARI!C1119="","",TRIM(ESITI_QUESTIONARI!C1119))</f>
        <v/>
      </c>
      <c r="D1119" t="str">
        <f>IFERROR(UPPER(TRIM(ESITI_QUESTIONARI!U1119)),"")</f>
        <v/>
      </c>
      <c r="E1119" t="str">
        <f>IFERROR(UPPER(TRIM(ESITI_QUESTIONARI!Y1119)),"")</f>
        <v/>
      </c>
      <c r="F1119" t="str">
        <f>IFERROR(UPPER(TRIM(ESITI_QUESTIONARI!AE1119)),"")</f>
        <v/>
      </c>
      <c r="G1119" t="str">
        <f>IFERROR(UPPER(TRIM(ESITI_QUESTIONARI!AI1119)),"")</f>
        <v/>
      </c>
      <c r="H1119" s="8" t="str">
        <f>IF(C1119="","",IF(ISERROR(AVERAGE(ESITI_QUESTIONARI!N1119:T1119,ESITI_QUESTIONARI!V1119:X1119,ESITI_QUESTIONARI!Z1119:AD1119,ESITI_QUESTIONARI!AF1119:AH1119,ESITI_QUESTIONARI!AJ1119:AL1119,ESITI_QUESTIONARI!AN1119,ESITI_QUESTIONARI!AQ1119)),"NON RISPONDE",AVERAGE(ESITI_QUESTIONARI!N1119:T1119,ESITI_QUESTIONARI!V1119:X1119,ESITI_QUESTIONARI!Z1119:AD1119,ESITI_QUESTIONARI!AF1119:AH1119,ESITI_QUESTIONARI!AJ1119:AL1119,ESITI_QUESTIONARI!AN1119,ESITI_QUESTIONARI!AQ1119)))</f>
        <v/>
      </c>
    </row>
    <row r="1120" spans="1:8" x14ac:dyDescent="0.3">
      <c r="A1120" t="str">
        <f>IF(ESITI_QUESTIONARI!A1120="","",TRIM(ESITI_QUESTIONARI!A1120))</f>
        <v/>
      </c>
      <c r="B1120" t="str">
        <f t="shared" si="18"/>
        <v/>
      </c>
      <c r="C1120" t="str">
        <f>IF(ESITI_QUESTIONARI!C1120="","",TRIM(ESITI_QUESTIONARI!C1120))</f>
        <v/>
      </c>
      <c r="D1120" t="str">
        <f>IFERROR(UPPER(TRIM(ESITI_QUESTIONARI!U1120)),"")</f>
        <v/>
      </c>
      <c r="E1120" t="str">
        <f>IFERROR(UPPER(TRIM(ESITI_QUESTIONARI!Y1120)),"")</f>
        <v/>
      </c>
      <c r="F1120" t="str">
        <f>IFERROR(UPPER(TRIM(ESITI_QUESTIONARI!AE1120)),"")</f>
        <v/>
      </c>
      <c r="G1120" t="str">
        <f>IFERROR(UPPER(TRIM(ESITI_QUESTIONARI!AI1120)),"")</f>
        <v/>
      </c>
      <c r="H1120" s="8" t="str">
        <f>IF(C1120="","",IF(ISERROR(AVERAGE(ESITI_QUESTIONARI!N1120:T1120,ESITI_QUESTIONARI!V1120:X1120,ESITI_QUESTIONARI!Z1120:AD1120,ESITI_QUESTIONARI!AF1120:AH1120,ESITI_QUESTIONARI!AJ1120:AL1120,ESITI_QUESTIONARI!AN1120,ESITI_QUESTIONARI!AQ1120)),"NON RISPONDE",AVERAGE(ESITI_QUESTIONARI!N1120:T1120,ESITI_QUESTIONARI!V1120:X1120,ESITI_QUESTIONARI!Z1120:AD1120,ESITI_QUESTIONARI!AF1120:AH1120,ESITI_QUESTIONARI!AJ1120:AL1120,ESITI_QUESTIONARI!AN1120,ESITI_QUESTIONARI!AQ1120)))</f>
        <v/>
      </c>
    </row>
    <row r="1121" spans="1:8" x14ac:dyDescent="0.3">
      <c r="A1121" t="str">
        <f>IF(ESITI_QUESTIONARI!A1121="","",TRIM(ESITI_QUESTIONARI!A1121))</f>
        <v/>
      </c>
      <c r="B1121" t="str">
        <f t="shared" si="18"/>
        <v/>
      </c>
      <c r="C1121" t="str">
        <f>IF(ESITI_QUESTIONARI!C1121="","",TRIM(ESITI_QUESTIONARI!C1121))</f>
        <v/>
      </c>
      <c r="D1121" t="str">
        <f>IFERROR(UPPER(TRIM(ESITI_QUESTIONARI!U1121)),"")</f>
        <v/>
      </c>
      <c r="E1121" t="str">
        <f>IFERROR(UPPER(TRIM(ESITI_QUESTIONARI!Y1121)),"")</f>
        <v/>
      </c>
      <c r="F1121" t="str">
        <f>IFERROR(UPPER(TRIM(ESITI_QUESTIONARI!AE1121)),"")</f>
        <v/>
      </c>
      <c r="G1121" t="str">
        <f>IFERROR(UPPER(TRIM(ESITI_QUESTIONARI!AI1121)),"")</f>
        <v/>
      </c>
      <c r="H1121" s="8" t="str">
        <f>IF(C1121="","",IF(ISERROR(AVERAGE(ESITI_QUESTIONARI!N1121:T1121,ESITI_QUESTIONARI!V1121:X1121,ESITI_QUESTIONARI!Z1121:AD1121,ESITI_QUESTIONARI!AF1121:AH1121,ESITI_QUESTIONARI!AJ1121:AL1121,ESITI_QUESTIONARI!AN1121,ESITI_QUESTIONARI!AQ1121)),"NON RISPONDE",AVERAGE(ESITI_QUESTIONARI!N1121:T1121,ESITI_QUESTIONARI!V1121:X1121,ESITI_QUESTIONARI!Z1121:AD1121,ESITI_QUESTIONARI!AF1121:AH1121,ESITI_QUESTIONARI!AJ1121:AL1121,ESITI_QUESTIONARI!AN1121,ESITI_QUESTIONARI!AQ1121)))</f>
        <v/>
      </c>
    </row>
    <row r="1122" spans="1:8" x14ac:dyDescent="0.3">
      <c r="A1122" t="str">
        <f>IF(ESITI_QUESTIONARI!A1122="","",TRIM(ESITI_QUESTIONARI!A1122))</f>
        <v/>
      </c>
      <c r="B1122" t="str">
        <f t="shared" si="18"/>
        <v/>
      </c>
      <c r="C1122" t="str">
        <f>IF(ESITI_QUESTIONARI!C1122="","",TRIM(ESITI_QUESTIONARI!C1122))</f>
        <v/>
      </c>
      <c r="D1122" t="str">
        <f>IFERROR(UPPER(TRIM(ESITI_QUESTIONARI!U1122)),"")</f>
        <v/>
      </c>
      <c r="E1122" t="str">
        <f>IFERROR(UPPER(TRIM(ESITI_QUESTIONARI!Y1122)),"")</f>
        <v/>
      </c>
      <c r="F1122" t="str">
        <f>IFERROR(UPPER(TRIM(ESITI_QUESTIONARI!AE1122)),"")</f>
        <v/>
      </c>
      <c r="G1122" t="str">
        <f>IFERROR(UPPER(TRIM(ESITI_QUESTIONARI!AI1122)),"")</f>
        <v/>
      </c>
      <c r="H1122" s="8" t="str">
        <f>IF(C1122="","",IF(ISERROR(AVERAGE(ESITI_QUESTIONARI!N1122:T1122,ESITI_QUESTIONARI!V1122:X1122,ESITI_QUESTIONARI!Z1122:AD1122,ESITI_QUESTIONARI!AF1122:AH1122,ESITI_QUESTIONARI!AJ1122:AL1122,ESITI_QUESTIONARI!AN1122,ESITI_QUESTIONARI!AQ1122)),"NON RISPONDE",AVERAGE(ESITI_QUESTIONARI!N1122:T1122,ESITI_QUESTIONARI!V1122:X1122,ESITI_QUESTIONARI!Z1122:AD1122,ESITI_QUESTIONARI!AF1122:AH1122,ESITI_QUESTIONARI!AJ1122:AL1122,ESITI_QUESTIONARI!AN1122,ESITI_QUESTIONARI!AQ1122)))</f>
        <v/>
      </c>
    </row>
    <row r="1123" spans="1:8" x14ac:dyDescent="0.3">
      <c r="A1123" t="str">
        <f>IF(ESITI_QUESTIONARI!A1123="","",TRIM(ESITI_QUESTIONARI!A1123))</f>
        <v/>
      </c>
      <c r="B1123" t="str">
        <f t="shared" si="18"/>
        <v/>
      </c>
      <c r="C1123" t="str">
        <f>IF(ESITI_QUESTIONARI!C1123="","",TRIM(ESITI_QUESTIONARI!C1123))</f>
        <v/>
      </c>
      <c r="D1123" t="str">
        <f>IFERROR(UPPER(TRIM(ESITI_QUESTIONARI!U1123)),"")</f>
        <v/>
      </c>
      <c r="E1123" t="str">
        <f>IFERROR(UPPER(TRIM(ESITI_QUESTIONARI!Y1123)),"")</f>
        <v/>
      </c>
      <c r="F1123" t="str">
        <f>IFERROR(UPPER(TRIM(ESITI_QUESTIONARI!AE1123)),"")</f>
        <v/>
      </c>
      <c r="G1123" t="str">
        <f>IFERROR(UPPER(TRIM(ESITI_QUESTIONARI!AI1123)),"")</f>
        <v/>
      </c>
      <c r="H1123" s="8" t="str">
        <f>IF(C1123="","",IF(ISERROR(AVERAGE(ESITI_QUESTIONARI!N1123:T1123,ESITI_QUESTIONARI!V1123:X1123,ESITI_QUESTIONARI!Z1123:AD1123,ESITI_QUESTIONARI!AF1123:AH1123,ESITI_QUESTIONARI!AJ1123:AL1123,ESITI_QUESTIONARI!AN1123,ESITI_QUESTIONARI!AQ1123)),"NON RISPONDE",AVERAGE(ESITI_QUESTIONARI!N1123:T1123,ESITI_QUESTIONARI!V1123:X1123,ESITI_QUESTIONARI!Z1123:AD1123,ESITI_QUESTIONARI!AF1123:AH1123,ESITI_QUESTIONARI!AJ1123:AL1123,ESITI_QUESTIONARI!AN1123,ESITI_QUESTIONARI!AQ1123)))</f>
        <v/>
      </c>
    </row>
    <row r="1124" spans="1:8" x14ac:dyDescent="0.3">
      <c r="A1124" t="str">
        <f>IF(ESITI_QUESTIONARI!A1124="","",TRIM(ESITI_QUESTIONARI!A1124))</f>
        <v/>
      </c>
      <c r="B1124" t="str">
        <f t="shared" si="18"/>
        <v/>
      </c>
      <c r="C1124" t="str">
        <f>IF(ESITI_QUESTIONARI!C1124="","",TRIM(ESITI_QUESTIONARI!C1124))</f>
        <v/>
      </c>
      <c r="D1124" t="str">
        <f>IFERROR(UPPER(TRIM(ESITI_QUESTIONARI!U1124)),"")</f>
        <v/>
      </c>
      <c r="E1124" t="str">
        <f>IFERROR(UPPER(TRIM(ESITI_QUESTIONARI!Y1124)),"")</f>
        <v/>
      </c>
      <c r="F1124" t="str">
        <f>IFERROR(UPPER(TRIM(ESITI_QUESTIONARI!AE1124)),"")</f>
        <v/>
      </c>
      <c r="G1124" t="str">
        <f>IFERROR(UPPER(TRIM(ESITI_QUESTIONARI!AI1124)),"")</f>
        <v/>
      </c>
      <c r="H1124" s="8" t="str">
        <f>IF(C1124="","",IF(ISERROR(AVERAGE(ESITI_QUESTIONARI!N1124:T1124,ESITI_QUESTIONARI!V1124:X1124,ESITI_QUESTIONARI!Z1124:AD1124,ESITI_QUESTIONARI!AF1124:AH1124,ESITI_QUESTIONARI!AJ1124:AL1124,ESITI_QUESTIONARI!AN1124,ESITI_QUESTIONARI!AQ1124)),"NON RISPONDE",AVERAGE(ESITI_QUESTIONARI!N1124:T1124,ESITI_QUESTIONARI!V1124:X1124,ESITI_QUESTIONARI!Z1124:AD1124,ESITI_QUESTIONARI!AF1124:AH1124,ESITI_QUESTIONARI!AJ1124:AL1124,ESITI_QUESTIONARI!AN1124,ESITI_QUESTIONARI!AQ1124)))</f>
        <v/>
      </c>
    </row>
    <row r="1125" spans="1:8" x14ac:dyDescent="0.3">
      <c r="A1125" t="str">
        <f>IF(ESITI_QUESTIONARI!A1125="","",TRIM(ESITI_QUESTIONARI!A1125))</f>
        <v/>
      </c>
      <c r="B1125" t="str">
        <f t="shared" si="18"/>
        <v/>
      </c>
      <c r="C1125" t="str">
        <f>IF(ESITI_QUESTIONARI!C1125="","",TRIM(ESITI_QUESTIONARI!C1125))</f>
        <v/>
      </c>
      <c r="D1125" t="str">
        <f>IFERROR(UPPER(TRIM(ESITI_QUESTIONARI!U1125)),"")</f>
        <v/>
      </c>
      <c r="E1125" t="str">
        <f>IFERROR(UPPER(TRIM(ESITI_QUESTIONARI!Y1125)),"")</f>
        <v/>
      </c>
      <c r="F1125" t="str">
        <f>IFERROR(UPPER(TRIM(ESITI_QUESTIONARI!AE1125)),"")</f>
        <v/>
      </c>
      <c r="G1125" t="str">
        <f>IFERROR(UPPER(TRIM(ESITI_QUESTIONARI!AI1125)),"")</f>
        <v/>
      </c>
      <c r="H1125" s="8" t="str">
        <f>IF(C1125="","",IF(ISERROR(AVERAGE(ESITI_QUESTIONARI!N1125:T1125,ESITI_QUESTIONARI!V1125:X1125,ESITI_QUESTIONARI!Z1125:AD1125,ESITI_QUESTIONARI!AF1125:AH1125,ESITI_QUESTIONARI!AJ1125:AL1125,ESITI_QUESTIONARI!AN1125,ESITI_QUESTIONARI!AQ1125)),"NON RISPONDE",AVERAGE(ESITI_QUESTIONARI!N1125:T1125,ESITI_QUESTIONARI!V1125:X1125,ESITI_QUESTIONARI!Z1125:AD1125,ESITI_QUESTIONARI!AF1125:AH1125,ESITI_QUESTIONARI!AJ1125:AL1125,ESITI_QUESTIONARI!AN1125,ESITI_QUESTIONARI!AQ1125)))</f>
        <v/>
      </c>
    </row>
    <row r="1126" spans="1:8" x14ac:dyDescent="0.3">
      <c r="A1126" t="str">
        <f>IF(ESITI_QUESTIONARI!A1126="","",TRIM(ESITI_QUESTIONARI!A1126))</f>
        <v/>
      </c>
      <c r="B1126" t="str">
        <f t="shared" si="18"/>
        <v/>
      </c>
      <c r="C1126" t="str">
        <f>IF(ESITI_QUESTIONARI!C1126="","",TRIM(ESITI_QUESTIONARI!C1126))</f>
        <v/>
      </c>
      <c r="D1126" t="str">
        <f>IFERROR(UPPER(TRIM(ESITI_QUESTIONARI!U1126)),"")</f>
        <v/>
      </c>
      <c r="E1126" t="str">
        <f>IFERROR(UPPER(TRIM(ESITI_QUESTIONARI!Y1126)),"")</f>
        <v/>
      </c>
      <c r="F1126" t="str">
        <f>IFERROR(UPPER(TRIM(ESITI_QUESTIONARI!AE1126)),"")</f>
        <v/>
      </c>
      <c r="G1126" t="str">
        <f>IFERROR(UPPER(TRIM(ESITI_QUESTIONARI!AI1126)),"")</f>
        <v/>
      </c>
      <c r="H1126" s="8" t="str">
        <f>IF(C1126="","",IF(ISERROR(AVERAGE(ESITI_QUESTIONARI!N1126:T1126,ESITI_QUESTIONARI!V1126:X1126,ESITI_QUESTIONARI!Z1126:AD1126,ESITI_QUESTIONARI!AF1126:AH1126,ESITI_QUESTIONARI!AJ1126:AL1126,ESITI_QUESTIONARI!AN1126,ESITI_QUESTIONARI!AQ1126)),"NON RISPONDE",AVERAGE(ESITI_QUESTIONARI!N1126:T1126,ESITI_QUESTIONARI!V1126:X1126,ESITI_QUESTIONARI!Z1126:AD1126,ESITI_QUESTIONARI!AF1126:AH1126,ESITI_QUESTIONARI!AJ1126:AL1126,ESITI_QUESTIONARI!AN1126,ESITI_QUESTIONARI!AQ1126)))</f>
        <v/>
      </c>
    </row>
    <row r="1127" spans="1:8" x14ac:dyDescent="0.3">
      <c r="A1127" t="str">
        <f>IF(ESITI_QUESTIONARI!A1127="","",TRIM(ESITI_QUESTIONARI!A1127))</f>
        <v/>
      </c>
      <c r="B1127" t="str">
        <f t="shared" si="18"/>
        <v/>
      </c>
      <c r="C1127" t="str">
        <f>IF(ESITI_QUESTIONARI!C1127="","",TRIM(ESITI_QUESTIONARI!C1127))</f>
        <v/>
      </c>
      <c r="D1127" t="str">
        <f>IFERROR(UPPER(TRIM(ESITI_QUESTIONARI!U1127)),"")</f>
        <v/>
      </c>
      <c r="E1127" t="str">
        <f>IFERROR(UPPER(TRIM(ESITI_QUESTIONARI!Y1127)),"")</f>
        <v/>
      </c>
      <c r="F1127" t="str">
        <f>IFERROR(UPPER(TRIM(ESITI_QUESTIONARI!AE1127)),"")</f>
        <v/>
      </c>
      <c r="G1127" t="str">
        <f>IFERROR(UPPER(TRIM(ESITI_QUESTIONARI!AI1127)),"")</f>
        <v/>
      </c>
      <c r="H1127" s="8" t="str">
        <f>IF(C1127="","",IF(ISERROR(AVERAGE(ESITI_QUESTIONARI!N1127:T1127,ESITI_QUESTIONARI!V1127:X1127,ESITI_QUESTIONARI!Z1127:AD1127,ESITI_QUESTIONARI!AF1127:AH1127,ESITI_QUESTIONARI!AJ1127:AL1127,ESITI_QUESTIONARI!AN1127,ESITI_QUESTIONARI!AQ1127)),"NON RISPONDE",AVERAGE(ESITI_QUESTIONARI!N1127:T1127,ESITI_QUESTIONARI!V1127:X1127,ESITI_QUESTIONARI!Z1127:AD1127,ESITI_QUESTIONARI!AF1127:AH1127,ESITI_QUESTIONARI!AJ1127:AL1127,ESITI_QUESTIONARI!AN1127,ESITI_QUESTIONARI!AQ1127)))</f>
        <v/>
      </c>
    </row>
    <row r="1128" spans="1:8" x14ac:dyDescent="0.3">
      <c r="A1128" t="str">
        <f>IF(ESITI_QUESTIONARI!A1128="","",TRIM(ESITI_QUESTIONARI!A1128))</f>
        <v/>
      </c>
      <c r="B1128" t="str">
        <f t="shared" si="18"/>
        <v/>
      </c>
      <c r="C1128" t="str">
        <f>IF(ESITI_QUESTIONARI!C1128="","",TRIM(ESITI_QUESTIONARI!C1128))</f>
        <v/>
      </c>
      <c r="D1128" t="str">
        <f>IFERROR(UPPER(TRIM(ESITI_QUESTIONARI!U1128)),"")</f>
        <v/>
      </c>
      <c r="E1128" t="str">
        <f>IFERROR(UPPER(TRIM(ESITI_QUESTIONARI!Y1128)),"")</f>
        <v/>
      </c>
      <c r="F1128" t="str">
        <f>IFERROR(UPPER(TRIM(ESITI_QUESTIONARI!AE1128)),"")</f>
        <v/>
      </c>
      <c r="G1128" t="str">
        <f>IFERROR(UPPER(TRIM(ESITI_QUESTIONARI!AI1128)),"")</f>
        <v/>
      </c>
      <c r="H1128" s="8" t="str">
        <f>IF(C1128="","",IF(ISERROR(AVERAGE(ESITI_QUESTIONARI!N1128:T1128,ESITI_QUESTIONARI!V1128:X1128,ESITI_QUESTIONARI!Z1128:AD1128,ESITI_QUESTIONARI!AF1128:AH1128,ESITI_QUESTIONARI!AJ1128:AL1128,ESITI_QUESTIONARI!AN1128,ESITI_QUESTIONARI!AQ1128)),"NON RISPONDE",AVERAGE(ESITI_QUESTIONARI!N1128:T1128,ESITI_QUESTIONARI!V1128:X1128,ESITI_QUESTIONARI!Z1128:AD1128,ESITI_QUESTIONARI!AF1128:AH1128,ESITI_QUESTIONARI!AJ1128:AL1128,ESITI_QUESTIONARI!AN1128,ESITI_QUESTIONARI!AQ1128)))</f>
        <v/>
      </c>
    </row>
    <row r="1129" spans="1:8" x14ac:dyDescent="0.3">
      <c r="A1129" t="str">
        <f>IF(ESITI_QUESTIONARI!A1129="","",TRIM(ESITI_QUESTIONARI!A1129))</f>
        <v/>
      </c>
      <c r="B1129" t="str">
        <f t="shared" si="18"/>
        <v/>
      </c>
      <c r="C1129" t="str">
        <f>IF(ESITI_QUESTIONARI!C1129="","",TRIM(ESITI_QUESTIONARI!C1129))</f>
        <v/>
      </c>
      <c r="D1129" t="str">
        <f>IFERROR(UPPER(TRIM(ESITI_QUESTIONARI!U1129)),"")</f>
        <v/>
      </c>
      <c r="E1129" t="str">
        <f>IFERROR(UPPER(TRIM(ESITI_QUESTIONARI!Y1129)),"")</f>
        <v/>
      </c>
      <c r="F1129" t="str">
        <f>IFERROR(UPPER(TRIM(ESITI_QUESTIONARI!AE1129)),"")</f>
        <v/>
      </c>
      <c r="G1129" t="str">
        <f>IFERROR(UPPER(TRIM(ESITI_QUESTIONARI!AI1129)),"")</f>
        <v/>
      </c>
      <c r="H1129" s="8" t="str">
        <f>IF(C1129="","",IF(ISERROR(AVERAGE(ESITI_QUESTIONARI!N1129:T1129,ESITI_QUESTIONARI!V1129:X1129,ESITI_QUESTIONARI!Z1129:AD1129,ESITI_QUESTIONARI!AF1129:AH1129,ESITI_QUESTIONARI!AJ1129:AL1129,ESITI_QUESTIONARI!AN1129,ESITI_QUESTIONARI!AQ1129)),"NON RISPONDE",AVERAGE(ESITI_QUESTIONARI!N1129:T1129,ESITI_QUESTIONARI!V1129:X1129,ESITI_QUESTIONARI!Z1129:AD1129,ESITI_QUESTIONARI!AF1129:AH1129,ESITI_QUESTIONARI!AJ1129:AL1129,ESITI_QUESTIONARI!AN1129,ESITI_QUESTIONARI!AQ1129)))</f>
        <v/>
      </c>
    </row>
    <row r="1130" spans="1:8" x14ac:dyDescent="0.3">
      <c r="A1130" t="str">
        <f>IF(ESITI_QUESTIONARI!A1130="","",TRIM(ESITI_QUESTIONARI!A1130))</f>
        <v/>
      </c>
      <c r="B1130" t="str">
        <f t="shared" si="18"/>
        <v/>
      </c>
      <c r="C1130" t="str">
        <f>IF(ESITI_QUESTIONARI!C1130="","",TRIM(ESITI_QUESTIONARI!C1130))</f>
        <v/>
      </c>
      <c r="D1130" t="str">
        <f>IFERROR(UPPER(TRIM(ESITI_QUESTIONARI!U1130)),"")</f>
        <v/>
      </c>
      <c r="E1130" t="str">
        <f>IFERROR(UPPER(TRIM(ESITI_QUESTIONARI!Y1130)),"")</f>
        <v/>
      </c>
      <c r="F1130" t="str">
        <f>IFERROR(UPPER(TRIM(ESITI_QUESTIONARI!AE1130)),"")</f>
        <v/>
      </c>
      <c r="G1130" t="str">
        <f>IFERROR(UPPER(TRIM(ESITI_QUESTIONARI!AI1130)),"")</f>
        <v/>
      </c>
      <c r="H1130" s="8" t="str">
        <f>IF(C1130="","",IF(ISERROR(AVERAGE(ESITI_QUESTIONARI!N1130:T1130,ESITI_QUESTIONARI!V1130:X1130,ESITI_QUESTIONARI!Z1130:AD1130,ESITI_QUESTIONARI!AF1130:AH1130,ESITI_QUESTIONARI!AJ1130:AL1130,ESITI_QUESTIONARI!AN1130,ESITI_QUESTIONARI!AQ1130)),"NON RISPONDE",AVERAGE(ESITI_QUESTIONARI!N1130:T1130,ESITI_QUESTIONARI!V1130:X1130,ESITI_QUESTIONARI!Z1130:AD1130,ESITI_QUESTIONARI!AF1130:AH1130,ESITI_QUESTIONARI!AJ1130:AL1130,ESITI_QUESTIONARI!AN1130,ESITI_QUESTIONARI!AQ1130)))</f>
        <v/>
      </c>
    </row>
    <row r="1131" spans="1:8" x14ac:dyDescent="0.3">
      <c r="A1131" t="str">
        <f>IF(ESITI_QUESTIONARI!A1131="","",TRIM(ESITI_QUESTIONARI!A1131))</f>
        <v/>
      </c>
      <c r="B1131" t="str">
        <f t="shared" si="18"/>
        <v/>
      </c>
      <c r="C1131" t="str">
        <f>IF(ESITI_QUESTIONARI!C1131="","",TRIM(ESITI_QUESTIONARI!C1131))</f>
        <v/>
      </c>
      <c r="D1131" t="str">
        <f>IFERROR(UPPER(TRIM(ESITI_QUESTIONARI!U1131)),"")</f>
        <v/>
      </c>
      <c r="E1131" t="str">
        <f>IFERROR(UPPER(TRIM(ESITI_QUESTIONARI!Y1131)),"")</f>
        <v/>
      </c>
      <c r="F1131" t="str">
        <f>IFERROR(UPPER(TRIM(ESITI_QUESTIONARI!AE1131)),"")</f>
        <v/>
      </c>
      <c r="G1131" t="str">
        <f>IFERROR(UPPER(TRIM(ESITI_QUESTIONARI!AI1131)),"")</f>
        <v/>
      </c>
      <c r="H1131" s="8" t="str">
        <f>IF(C1131="","",IF(ISERROR(AVERAGE(ESITI_QUESTIONARI!N1131:T1131,ESITI_QUESTIONARI!V1131:X1131,ESITI_QUESTIONARI!Z1131:AD1131,ESITI_QUESTIONARI!AF1131:AH1131,ESITI_QUESTIONARI!AJ1131:AL1131,ESITI_QUESTIONARI!AN1131,ESITI_QUESTIONARI!AQ1131)),"NON RISPONDE",AVERAGE(ESITI_QUESTIONARI!N1131:T1131,ESITI_QUESTIONARI!V1131:X1131,ESITI_QUESTIONARI!Z1131:AD1131,ESITI_QUESTIONARI!AF1131:AH1131,ESITI_QUESTIONARI!AJ1131:AL1131,ESITI_QUESTIONARI!AN1131,ESITI_QUESTIONARI!AQ1131)))</f>
        <v/>
      </c>
    </row>
    <row r="1132" spans="1:8" x14ac:dyDescent="0.3">
      <c r="A1132" t="str">
        <f>IF(ESITI_QUESTIONARI!A1132="","",TRIM(ESITI_QUESTIONARI!A1132))</f>
        <v/>
      </c>
      <c r="B1132" t="str">
        <f t="shared" si="18"/>
        <v/>
      </c>
      <c r="C1132" t="str">
        <f>IF(ESITI_QUESTIONARI!C1132="","",TRIM(ESITI_QUESTIONARI!C1132))</f>
        <v/>
      </c>
      <c r="D1132" t="str">
        <f>IFERROR(UPPER(TRIM(ESITI_QUESTIONARI!U1132)),"")</f>
        <v/>
      </c>
      <c r="E1132" t="str">
        <f>IFERROR(UPPER(TRIM(ESITI_QUESTIONARI!Y1132)),"")</f>
        <v/>
      </c>
      <c r="F1132" t="str">
        <f>IFERROR(UPPER(TRIM(ESITI_QUESTIONARI!AE1132)),"")</f>
        <v/>
      </c>
      <c r="G1132" t="str">
        <f>IFERROR(UPPER(TRIM(ESITI_QUESTIONARI!AI1132)),"")</f>
        <v/>
      </c>
      <c r="H1132" s="8" t="str">
        <f>IF(C1132="","",IF(ISERROR(AVERAGE(ESITI_QUESTIONARI!N1132:T1132,ESITI_QUESTIONARI!V1132:X1132,ESITI_QUESTIONARI!Z1132:AD1132,ESITI_QUESTIONARI!AF1132:AH1132,ESITI_QUESTIONARI!AJ1132:AL1132,ESITI_QUESTIONARI!AN1132,ESITI_QUESTIONARI!AQ1132)),"NON RISPONDE",AVERAGE(ESITI_QUESTIONARI!N1132:T1132,ESITI_QUESTIONARI!V1132:X1132,ESITI_QUESTIONARI!Z1132:AD1132,ESITI_QUESTIONARI!AF1132:AH1132,ESITI_QUESTIONARI!AJ1132:AL1132,ESITI_QUESTIONARI!AN1132,ESITI_QUESTIONARI!AQ1132)))</f>
        <v/>
      </c>
    </row>
    <row r="1133" spans="1:8" x14ac:dyDescent="0.3">
      <c r="A1133" t="str">
        <f>IF(ESITI_QUESTIONARI!A1133="","",TRIM(ESITI_QUESTIONARI!A1133))</f>
        <v/>
      </c>
      <c r="B1133" t="str">
        <f t="shared" si="18"/>
        <v/>
      </c>
      <c r="C1133" t="str">
        <f>IF(ESITI_QUESTIONARI!C1133="","",TRIM(ESITI_QUESTIONARI!C1133))</f>
        <v/>
      </c>
      <c r="D1133" t="str">
        <f>IFERROR(UPPER(TRIM(ESITI_QUESTIONARI!U1133)),"")</f>
        <v/>
      </c>
      <c r="E1133" t="str">
        <f>IFERROR(UPPER(TRIM(ESITI_QUESTIONARI!Y1133)),"")</f>
        <v/>
      </c>
      <c r="F1133" t="str">
        <f>IFERROR(UPPER(TRIM(ESITI_QUESTIONARI!AE1133)),"")</f>
        <v/>
      </c>
      <c r="G1133" t="str">
        <f>IFERROR(UPPER(TRIM(ESITI_QUESTIONARI!AI1133)),"")</f>
        <v/>
      </c>
      <c r="H1133" s="8" t="str">
        <f>IF(C1133="","",IF(ISERROR(AVERAGE(ESITI_QUESTIONARI!N1133:T1133,ESITI_QUESTIONARI!V1133:X1133,ESITI_QUESTIONARI!Z1133:AD1133,ESITI_QUESTIONARI!AF1133:AH1133,ESITI_QUESTIONARI!AJ1133:AL1133,ESITI_QUESTIONARI!AN1133,ESITI_QUESTIONARI!AQ1133)),"NON RISPONDE",AVERAGE(ESITI_QUESTIONARI!N1133:T1133,ESITI_QUESTIONARI!V1133:X1133,ESITI_QUESTIONARI!Z1133:AD1133,ESITI_QUESTIONARI!AF1133:AH1133,ESITI_QUESTIONARI!AJ1133:AL1133,ESITI_QUESTIONARI!AN1133,ESITI_QUESTIONARI!AQ1133)))</f>
        <v/>
      </c>
    </row>
    <row r="1134" spans="1:8" x14ac:dyDescent="0.3">
      <c r="A1134" t="str">
        <f>IF(ESITI_QUESTIONARI!A1134="","",TRIM(ESITI_QUESTIONARI!A1134))</f>
        <v/>
      </c>
      <c r="B1134" t="str">
        <f t="shared" si="18"/>
        <v/>
      </c>
      <c r="C1134" t="str">
        <f>IF(ESITI_QUESTIONARI!C1134="","",TRIM(ESITI_QUESTIONARI!C1134))</f>
        <v/>
      </c>
      <c r="D1134" t="str">
        <f>IFERROR(UPPER(TRIM(ESITI_QUESTIONARI!U1134)),"")</f>
        <v/>
      </c>
      <c r="E1134" t="str">
        <f>IFERROR(UPPER(TRIM(ESITI_QUESTIONARI!Y1134)),"")</f>
        <v/>
      </c>
      <c r="F1134" t="str">
        <f>IFERROR(UPPER(TRIM(ESITI_QUESTIONARI!AE1134)),"")</f>
        <v/>
      </c>
      <c r="G1134" t="str">
        <f>IFERROR(UPPER(TRIM(ESITI_QUESTIONARI!AI1134)),"")</f>
        <v/>
      </c>
      <c r="H1134" s="8" t="str">
        <f>IF(C1134="","",IF(ISERROR(AVERAGE(ESITI_QUESTIONARI!N1134:T1134,ESITI_QUESTIONARI!V1134:X1134,ESITI_QUESTIONARI!Z1134:AD1134,ESITI_QUESTIONARI!AF1134:AH1134,ESITI_QUESTIONARI!AJ1134:AL1134,ESITI_QUESTIONARI!AN1134,ESITI_QUESTIONARI!AQ1134)),"NON RISPONDE",AVERAGE(ESITI_QUESTIONARI!N1134:T1134,ESITI_QUESTIONARI!V1134:X1134,ESITI_QUESTIONARI!Z1134:AD1134,ESITI_QUESTIONARI!AF1134:AH1134,ESITI_QUESTIONARI!AJ1134:AL1134,ESITI_QUESTIONARI!AN1134,ESITI_QUESTIONARI!AQ1134)))</f>
        <v/>
      </c>
    </row>
    <row r="1135" spans="1:8" x14ac:dyDescent="0.3">
      <c r="A1135" t="str">
        <f>IF(ESITI_QUESTIONARI!A1135="","",TRIM(ESITI_QUESTIONARI!A1135))</f>
        <v/>
      </c>
      <c r="B1135" t="str">
        <f t="shared" si="18"/>
        <v/>
      </c>
      <c r="C1135" t="str">
        <f>IF(ESITI_QUESTIONARI!C1135="","",TRIM(ESITI_QUESTIONARI!C1135))</f>
        <v/>
      </c>
      <c r="D1135" t="str">
        <f>IFERROR(UPPER(TRIM(ESITI_QUESTIONARI!U1135)),"")</f>
        <v/>
      </c>
      <c r="E1135" t="str">
        <f>IFERROR(UPPER(TRIM(ESITI_QUESTIONARI!Y1135)),"")</f>
        <v/>
      </c>
      <c r="F1135" t="str">
        <f>IFERROR(UPPER(TRIM(ESITI_QUESTIONARI!AE1135)),"")</f>
        <v/>
      </c>
      <c r="G1135" t="str">
        <f>IFERROR(UPPER(TRIM(ESITI_QUESTIONARI!AI1135)),"")</f>
        <v/>
      </c>
      <c r="H1135" s="8" t="str">
        <f>IF(C1135="","",IF(ISERROR(AVERAGE(ESITI_QUESTIONARI!N1135:T1135,ESITI_QUESTIONARI!V1135:X1135,ESITI_QUESTIONARI!Z1135:AD1135,ESITI_QUESTIONARI!AF1135:AH1135,ESITI_QUESTIONARI!AJ1135:AL1135,ESITI_QUESTIONARI!AN1135,ESITI_QUESTIONARI!AQ1135)),"NON RISPONDE",AVERAGE(ESITI_QUESTIONARI!N1135:T1135,ESITI_QUESTIONARI!V1135:X1135,ESITI_QUESTIONARI!Z1135:AD1135,ESITI_QUESTIONARI!AF1135:AH1135,ESITI_QUESTIONARI!AJ1135:AL1135,ESITI_QUESTIONARI!AN1135,ESITI_QUESTIONARI!AQ1135)))</f>
        <v/>
      </c>
    </row>
    <row r="1136" spans="1:8" x14ac:dyDescent="0.3">
      <c r="A1136" t="str">
        <f>IF(ESITI_QUESTIONARI!A1136="","",TRIM(ESITI_QUESTIONARI!A1136))</f>
        <v/>
      </c>
      <c r="B1136" t="str">
        <f t="shared" si="18"/>
        <v/>
      </c>
      <c r="C1136" t="str">
        <f>IF(ESITI_QUESTIONARI!C1136="","",TRIM(ESITI_QUESTIONARI!C1136))</f>
        <v/>
      </c>
      <c r="D1136" t="str">
        <f>IFERROR(UPPER(TRIM(ESITI_QUESTIONARI!U1136)),"")</f>
        <v/>
      </c>
      <c r="E1136" t="str">
        <f>IFERROR(UPPER(TRIM(ESITI_QUESTIONARI!Y1136)),"")</f>
        <v/>
      </c>
      <c r="F1136" t="str">
        <f>IFERROR(UPPER(TRIM(ESITI_QUESTIONARI!AE1136)),"")</f>
        <v/>
      </c>
      <c r="G1136" t="str">
        <f>IFERROR(UPPER(TRIM(ESITI_QUESTIONARI!AI1136)),"")</f>
        <v/>
      </c>
      <c r="H1136" s="8" t="str">
        <f>IF(C1136="","",IF(ISERROR(AVERAGE(ESITI_QUESTIONARI!N1136:T1136,ESITI_QUESTIONARI!V1136:X1136,ESITI_QUESTIONARI!Z1136:AD1136,ESITI_QUESTIONARI!AF1136:AH1136,ESITI_QUESTIONARI!AJ1136:AL1136,ESITI_QUESTIONARI!AN1136,ESITI_QUESTIONARI!AQ1136)),"NON RISPONDE",AVERAGE(ESITI_QUESTIONARI!N1136:T1136,ESITI_QUESTIONARI!V1136:X1136,ESITI_QUESTIONARI!Z1136:AD1136,ESITI_QUESTIONARI!AF1136:AH1136,ESITI_QUESTIONARI!AJ1136:AL1136,ESITI_QUESTIONARI!AN1136,ESITI_QUESTIONARI!AQ1136)))</f>
        <v/>
      </c>
    </row>
    <row r="1137" spans="1:8" x14ac:dyDescent="0.3">
      <c r="A1137" t="str">
        <f>IF(ESITI_QUESTIONARI!A1137="","",TRIM(ESITI_QUESTIONARI!A1137))</f>
        <v/>
      </c>
      <c r="B1137" t="str">
        <f t="shared" si="18"/>
        <v/>
      </c>
      <c r="C1137" t="str">
        <f>IF(ESITI_QUESTIONARI!C1137="","",TRIM(ESITI_QUESTIONARI!C1137))</f>
        <v/>
      </c>
      <c r="D1137" t="str">
        <f>IFERROR(UPPER(TRIM(ESITI_QUESTIONARI!U1137)),"")</f>
        <v/>
      </c>
      <c r="E1137" t="str">
        <f>IFERROR(UPPER(TRIM(ESITI_QUESTIONARI!Y1137)),"")</f>
        <v/>
      </c>
      <c r="F1137" t="str">
        <f>IFERROR(UPPER(TRIM(ESITI_QUESTIONARI!AE1137)),"")</f>
        <v/>
      </c>
      <c r="G1137" t="str">
        <f>IFERROR(UPPER(TRIM(ESITI_QUESTIONARI!AI1137)),"")</f>
        <v/>
      </c>
      <c r="H1137" s="8" t="str">
        <f>IF(C1137="","",IF(ISERROR(AVERAGE(ESITI_QUESTIONARI!N1137:T1137,ESITI_QUESTIONARI!V1137:X1137,ESITI_QUESTIONARI!Z1137:AD1137,ESITI_QUESTIONARI!AF1137:AH1137,ESITI_QUESTIONARI!AJ1137:AL1137,ESITI_QUESTIONARI!AN1137,ESITI_QUESTIONARI!AQ1137)),"NON RISPONDE",AVERAGE(ESITI_QUESTIONARI!N1137:T1137,ESITI_QUESTIONARI!V1137:X1137,ESITI_QUESTIONARI!Z1137:AD1137,ESITI_QUESTIONARI!AF1137:AH1137,ESITI_QUESTIONARI!AJ1137:AL1137,ESITI_QUESTIONARI!AN1137,ESITI_QUESTIONARI!AQ1137)))</f>
        <v/>
      </c>
    </row>
    <row r="1138" spans="1:8" x14ac:dyDescent="0.3">
      <c r="A1138" t="str">
        <f>IF(ESITI_QUESTIONARI!A1138="","",TRIM(ESITI_QUESTIONARI!A1138))</f>
        <v/>
      </c>
      <c r="B1138" t="str">
        <f t="shared" si="18"/>
        <v/>
      </c>
      <c r="C1138" t="str">
        <f>IF(ESITI_QUESTIONARI!C1138="","",TRIM(ESITI_QUESTIONARI!C1138))</f>
        <v/>
      </c>
      <c r="D1138" t="str">
        <f>IFERROR(UPPER(TRIM(ESITI_QUESTIONARI!U1138)),"")</f>
        <v/>
      </c>
      <c r="E1138" t="str">
        <f>IFERROR(UPPER(TRIM(ESITI_QUESTIONARI!Y1138)),"")</f>
        <v/>
      </c>
      <c r="F1138" t="str">
        <f>IFERROR(UPPER(TRIM(ESITI_QUESTIONARI!AE1138)),"")</f>
        <v/>
      </c>
      <c r="G1138" t="str">
        <f>IFERROR(UPPER(TRIM(ESITI_QUESTIONARI!AI1138)),"")</f>
        <v/>
      </c>
      <c r="H1138" s="8" t="str">
        <f>IF(C1138="","",IF(ISERROR(AVERAGE(ESITI_QUESTIONARI!N1138:T1138,ESITI_QUESTIONARI!V1138:X1138,ESITI_QUESTIONARI!Z1138:AD1138,ESITI_QUESTIONARI!AF1138:AH1138,ESITI_QUESTIONARI!AJ1138:AL1138,ESITI_QUESTIONARI!AN1138,ESITI_QUESTIONARI!AQ1138)),"NON RISPONDE",AVERAGE(ESITI_QUESTIONARI!N1138:T1138,ESITI_QUESTIONARI!V1138:X1138,ESITI_QUESTIONARI!Z1138:AD1138,ESITI_QUESTIONARI!AF1138:AH1138,ESITI_QUESTIONARI!AJ1138:AL1138,ESITI_QUESTIONARI!AN1138,ESITI_QUESTIONARI!AQ1138)))</f>
        <v/>
      </c>
    </row>
    <row r="1139" spans="1:8" x14ac:dyDescent="0.3">
      <c r="A1139" t="str">
        <f>IF(ESITI_QUESTIONARI!A1139="","",TRIM(ESITI_QUESTIONARI!A1139))</f>
        <v/>
      </c>
      <c r="B1139" t="str">
        <f t="shared" si="18"/>
        <v/>
      </c>
      <c r="C1139" t="str">
        <f>IF(ESITI_QUESTIONARI!C1139="","",TRIM(ESITI_QUESTIONARI!C1139))</f>
        <v/>
      </c>
      <c r="D1139" t="str">
        <f>IFERROR(UPPER(TRIM(ESITI_QUESTIONARI!U1139)),"")</f>
        <v/>
      </c>
      <c r="E1139" t="str">
        <f>IFERROR(UPPER(TRIM(ESITI_QUESTIONARI!Y1139)),"")</f>
        <v/>
      </c>
      <c r="F1139" t="str">
        <f>IFERROR(UPPER(TRIM(ESITI_QUESTIONARI!AE1139)),"")</f>
        <v/>
      </c>
      <c r="G1139" t="str">
        <f>IFERROR(UPPER(TRIM(ESITI_QUESTIONARI!AI1139)),"")</f>
        <v/>
      </c>
      <c r="H1139" s="8" t="str">
        <f>IF(C1139="","",IF(ISERROR(AVERAGE(ESITI_QUESTIONARI!N1139:T1139,ESITI_QUESTIONARI!V1139:X1139,ESITI_QUESTIONARI!Z1139:AD1139,ESITI_QUESTIONARI!AF1139:AH1139,ESITI_QUESTIONARI!AJ1139:AL1139,ESITI_QUESTIONARI!AN1139,ESITI_QUESTIONARI!AQ1139)),"NON RISPONDE",AVERAGE(ESITI_QUESTIONARI!N1139:T1139,ESITI_QUESTIONARI!V1139:X1139,ESITI_QUESTIONARI!Z1139:AD1139,ESITI_QUESTIONARI!AF1139:AH1139,ESITI_QUESTIONARI!AJ1139:AL1139,ESITI_QUESTIONARI!AN1139,ESITI_QUESTIONARI!AQ1139)))</f>
        <v/>
      </c>
    </row>
    <row r="1140" spans="1:8" x14ac:dyDescent="0.3">
      <c r="A1140" t="str">
        <f>IF(ESITI_QUESTIONARI!A1140="","",TRIM(ESITI_QUESTIONARI!A1140))</f>
        <v/>
      </c>
      <c r="B1140" t="str">
        <f t="shared" si="18"/>
        <v/>
      </c>
      <c r="C1140" t="str">
        <f>IF(ESITI_QUESTIONARI!C1140="","",TRIM(ESITI_QUESTIONARI!C1140))</f>
        <v/>
      </c>
      <c r="D1140" t="str">
        <f>IFERROR(UPPER(TRIM(ESITI_QUESTIONARI!U1140)),"")</f>
        <v/>
      </c>
      <c r="E1140" t="str">
        <f>IFERROR(UPPER(TRIM(ESITI_QUESTIONARI!Y1140)),"")</f>
        <v/>
      </c>
      <c r="F1140" t="str">
        <f>IFERROR(UPPER(TRIM(ESITI_QUESTIONARI!AE1140)),"")</f>
        <v/>
      </c>
      <c r="G1140" t="str">
        <f>IFERROR(UPPER(TRIM(ESITI_QUESTIONARI!AI1140)),"")</f>
        <v/>
      </c>
      <c r="H1140" s="8" t="str">
        <f>IF(C1140="","",IF(ISERROR(AVERAGE(ESITI_QUESTIONARI!N1140:T1140,ESITI_QUESTIONARI!V1140:X1140,ESITI_QUESTIONARI!Z1140:AD1140,ESITI_QUESTIONARI!AF1140:AH1140,ESITI_QUESTIONARI!AJ1140:AL1140,ESITI_QUESTIONARI!AN1140,ESITI_QUESTIONARI!AQ1140)),"NON RISPONDE",AVERAGE(ESITI_QUESTIONARI!N1140:T1140,ESITI_QUESTIONARI!V1140:X1140,ESITI_QUESTIONARI!Z1140:AD1140,ESITI_QUESTIONARI!AF1140:AH1140,ESITI_QUESTIONARI!AJ1140:AL1140,ESITI_QUESTIONARI!AN1140,ESITI_QUESTIONARI!AQ1140)))</f>
        <v/>
      </c>
    </row>
    <row r="1141" spans="1:8" x14ac:dyDescent="0.3">
      <c r="A1141" t="str">
        <f>IF(ESITI_QUESTIONARI!A1141="","",TRIM(ESITI_QUESTIONARI!A1141))</f>
        <v/>
      </c>
      <c r="B1141" t="str">
        <f t="shared" si="18"/>
        <v/>
      </c>
      <c r="C1141" t="str">
        <f>IF(ESITI_QUESTIONARI!C1141="","",TRIM(ESITI_QUESTIONARI!C1141))</f>
        <v/>
      </c>
      <c r="D1141" t="str">
        <f>IFERROR(UPPER(TRIM(ESITI_QUESTIONARI!U1141)),"")</f>
        <v/>
      </c>
      <c r="E1141" t="str">
        <f>IFERROR(UPPER(TRIM(ESITI_QUESTIONARI!Y1141)),"")</f>
        <v/>
      </c>
      <c r="F1141" t="str">
        <f>IFERROR(UPPER(TRIM(ESITI_QUESTIONARI!AE1141)),"")</f>
        <v/>
      </c>
      <c r="G1141" t="str">
        <f>IFERROR(UPPER(TRIM(ESITI_QUESTIONARI!AI1141)),"")</f>
        <v/>
      </c>
      <c r="H1141" s="8" t="str">
        <f>IF(C1141="","",IF(ISERROR(AVERAGE(ESITI_QUESTIONARI!N1141:T1141,ESITI_QUESTIONARI!V1141:X1141,ESITI_QUESTIONARI!Z1141:AD1141,ESITI_QUESTIONARI!AF1141:AH1141,ESITI_QUESTIONARI!AJ1141:AL1141,ESITI_QUESTIONARI!AN1141,ESITI_QUESTIONARI!AQ1141)),"NON RISPONDE",AVERAGE(ESITI_QUESTIONARI!N1141:T1141,ESITI_QUESTIONARI!V1141:X1141,ESITI_QUESTIONARI!Z1141:AD1141,ESITI_QUESTIONARI!AF1141:AH1141,ESITI_QUESTIONARI!AJ1141:AL1141,ESITI_QUESTIONARI!AN1141,ESITI_QUESTIONARI!AQ1141)))</f>
        <v/>
      </c>
    </row>
    <row r="1142" spans="1:8" x14ac:dyDescent="0.3">
      <c r="A1142" t="str">
        <f>IF(ESITI_QUESTIONARI!A1142="","",TRIM(ESITI_QUESTIONARI!A1142))</f>
        <v/>
      </c>
      <c r="B1142" t="str">
        <f t="shared" si="18"/>
        <v/>
      </c>
      <c r="C1142" t="str">
        <f>IF(ESITI_QUESTIONARI!C1142="","",TRIM(ESITI_QUESTIONARI!C1142))</f>
        <v/>
      </c>
      <c r="D1142" t="str">
        <f>IFERROR(UPPER(TRIM(ESITI_QUESTIONARI!U1142)),"")</f>
        <v/>
      </c>
      <c r="E1142" t="str">
        <f>IFERROR(UPPER(TRIM(ESITI_QUESTIONARI!Y1142)),"")</f>
        <v/>
      </c>
      <c r="F1142" t="str">
        <f>IFERROR(UPPER(TRIM(ESITI_QUESTIONARI!AE1142)),"")</f>
        <v/>
      </c>
      <c r="G1142" t="str">
        <f>IFERROR(UPPER(TRIM(ESITI_QUESTIONARI!AI1142)),"")</f>
        <v/>
      </c>
      <c r="H1142" s="8" t="str">
        <f>IF(C1142="","",IF(ISERROR(AVERAGE(ESITI_QUESTIONARI!N1142:T1142,ESITI_QUESTIONARI!V1142:X1142,ESITI_QUESTIONARI!Z1142:AD1142,ESITI_QUESTIONARI!AF1142:AH1142,ESITI_QUESTIONARI!AJ1142:AL1142,ESITI_QUESTIONARI!AN1142,ESITI_QUESTIONARI!AQ1142)),"NON RISPONDE",AVERAGE(ESITI_QUESTIONARI!N1142:T1142,ESITI_QUESTIONARI!V1142:X1142,ESITI_QUESTIONARI!Z1142:AD1142,ESITI_QUESTIONARI!AF1142:AH1142,ESITI_QUESTIONARI!AJ1142:AL1142,ESITI_QUESTIONARI!AN1142,ESITI_QUESTIONARI!AQ1142)))</f>
        <v/>
      </c>
    </row>
    <row r="1143" spans="1:8" x14ac:dyDescent="0.3">
      <c r="A1143" t="str">
        <f>IF(ESITI_QUESTIONARI!A1143="","",TRIM(ESITI_QUESTIONARI!A1143))</f>
        <v/>
      </c>
      <c r="B1143" t="str">
        <f t="shared" si="18"/>
        <v/>
      </c>
      <c r="C1143" t="str">
        <f>IF(ESITI_QUESTIONARI!C1143="","",TRIM(ESITI_QUESTIONARI!C1143))</f>
        <v/>
      </c>
      <c r="D1143" t="str">
        <f>IFERROR(UPPER(TRIM(ESITI_QUESTIONARI!U1143)),"")</f>
        <v/>
      </c>
      <c r="E1143" t="str">
        <f>IFERROR(UPPER(TRIM(ESITI_QUESTIONARI!Y1143)),"")</f>
        <v/>
      </c>
      <c r="F1143" t="str">
        <f>IFERROR(UPPER(TRIM(ESITI_QUESTIONARI!AE1143)),"")</f>
        <v/>
      </c>
      <c r="G1143" t="str">
        <f>IFERROR(UPPER(TRIM(ESITI_QUESTIONARI!AI1143)),"")</f>
        <v/>
      </c>
      <c r="H1143" s="8" t="str">
        <f>IF(C1143="","",IF(ISERROR(AVERAGE(ESITI_QUESTIONARI!N1143:T1143,ESITI_QUESTIONARI!V1143:X1143,ESITI_QUESTIONARI!Z1143:AD1143,ESITI_QUESTIONARI!AF1143:AH1143,ESITI_QUESTIONARI!AJ1143:AL1143,ESITI_QUESTIONARI!AN1143,ESITI_QUESTIONARI!AQ1143)),"NON RISPONDE",AVERAGE(ESITI_QUESTIONARI!N1143:T1143,ESITI_QUESTIONARI!V1143:X1143,ESITI_QUESTIONARI!Z1143:AD1143,ESITI_QUESTIONARI!AF1143:AH1143,ESITI_QUESTIONARI!AJ1143:AL1143,ESITI_QUESTIONARI!AN1143,ESITI_QUESTIONARI!AQ1143)))</f>
        <v/>
      </c>
    </row>
    <row r="1144" spans="1:8" x14ac:dyDescent="0.3">
      <c r="A1144" t="str">
        <f>IF(ESITI_QUESTIONARI!A1144="","",TRIM(ESITI_QUESTIONARI!A1144))</f>
        <v/>
      </c>
      <c r="B1144" t="str">
        <f t="shared" si="18"/>
        <v/>
      </c>
      <c r="C1144" t="str">
        <f>IF(ESITI_QUESTIONARI!C1144="","",TRIM(ESITI_QUESTIONARI!C1144))</f>
        <v/>
      </c>
      <c r="D1144" t="str">
        <f>IFERROR(UPPER(TRIM(ESITI_QUESTIONARI!U1144)),"")</f>
        <v/>
      </c>
      <c r="E1144" t="str">
        <f>IFERROR(UPPER(TRIM(ESITI_QUESTIONARI!Y1144)),"")</f>
        <v/>
      </c>
      <c r="F1144" t="str">
        <f>IFERROR(UPPER(TRIM(ESITI_QUESTIONARI!AE1144)),"")</f>
        <v/>
      </c>
      <c r="G1144" t="str">
        <f>IFERROR(UPPER(TRIM(ESITI_QUESTIONARI!AI1144)),"")</f>
        <v/>
      </c>
      <c r="H1144" s="8" t="str">
        <f>IF(C1144="","",IF(ISERROR(AVERAGE(ESITI_QUESTIONARI!N1144:T1144,ESITI_QUESTIONARI!V1144:X1144,ESITI_QUESTIONARI!Z1144:AD1144,ESITI_QUESTIONARI!AF1144:AH1144,ESITI_QUESTIONARI!AJ1144:AL1144,ESITI_QUESTIONARI!AN1144,ESITI_QUESTIONARI!AQ1144)),"NON RISPONDE",AVERAGE(ESITI_QUESTIONARI!N1144:T1144,ESITI_QUESTIONARI!V1144:X1144,ESITI_QUESTIONARI!Z1144:AD1144,ESITI_QUESTIONARI!AF1144:AH1144,ESITI_QUESTIONARI!AJ1144:AL1144,ESITI_QUESTIONARI!AN1144,ESITI_QUESTIONARI!AQ1144)))</f>
        <v/>
      </c>
    </row>
    <row r="1145" spans="1:8" x14ac:dyDescent="0.3">
      <c r="A1145" t="str">
        <f>IF(ESITI_QUESTIONARI!A1145="","",TRIM(ESITI_QUESTIONARI!A1145))</f>
        <v/>
      </c>
      <c r="B1145" t="str">
        <f t="shared" si="18"/>
        <v/>
      </c>
      <c r="C1145" t="str">
        <f>IF(ESITI_QUESTIONARI!C1145="","",TRIM(ESITI_QUESTIONARI!C1145))</f>
        <v/>
      </c>
      <c r="D1145" t="str">
        <f>IFERROR(UPPER(TRIM(ESITI_QUESTIONARI!U1145)),"")</f>
        <v/>
      </c>
      <c r="E1145" t="str">
        <f>IFERROR(UPPER(TRIM(ESITI_QUESTIONARI!Y1145)),"")</f>
        <v/>
      </c>
      <c r="F1145" t="str">
        <f>IFERROR(UPPER(TRIM(ESITI_QUESTIONARI!AE1145)),"")</f>
        <v/>
      </c>
      <c r="G1145" t="str">
        <f>IFERROR(UPPER(TRIM(ESITI_QUESTIONARI!AI1145)),"")</f>
        <v/>
      </c>
      <c r="H1145" s="8" t="str">
        <f>IF(C1145="","",IF(ISERROR(AVERAGE(ESITI_QUESTIONARI!N1145:T1145,ESITI_QUESTIONARI!V1145:X1145,ESITI_QUESTIONARI!Z1145:AD1145,ESITI_QUESTIONARI!AF1145:AH1145,ESITI_QUESTIONARI!AJ1145:AL1145,ESITI_QUESTIONARI!AN1145,ESITI_QUESTIONARI!AQ1145)),"NON RISPONDE",AVERAGE(ESITI_QUESTIONARI!N1145:T1145,ESITI_QUESTIONARI!V1145:X1145,ESITI_QUESTIONARI!Z1145:AD1145,ESITI_QUESTIONARI!AF1145:AH1145,ESITI_QUESTIONARI!AJ1145:AL1145,ESITI_QUESTIONARI!AN1145,ESITI_QUESTIONARI!AQ1145)))</f>
        <v/>
      </c>
    </row>
    <row r="1146" spans="1:8" x14ac:dyDescent="0.3">
      <c r="A1146" t="str">
        <f>IF(ESITI_QUESTIONARI!A1146="","",TRIM(ESITI_QUESTIONARI!A1146))</f>
        <v/>
      </c>
      <c r="B1146" t="str">
        <f t="shared" si="18"/>
        <v/>
      </c>
      <c r="C1146" t="str">
        <f>IF(ESITI_QUESTIONARI!C1146="","",TRIM(ESITI_QUESTIONARI!C1146))</f>
        <v/>
      </c>
      <c r="D1146" t="str">
        <f>IFERROR(UPPER(TRIM(ESITI_QUESTIONARI!U1146)),"")</f>
        <v/>
      </c>
      <c r="E1146" t="str">
        <f>IFERROR(UPPER(TRIM(ESITI_QUESTIONARI!Y1146)),"")</f>
        <v/>
      </c>
      <c r="F1146" t="str">
        <f>IFERROR(UPPER(TRIM(ESITI_QUESTIONARI!AE1146)),"")</f>
        <v/>
      </c>
      <c r="G1146" t="str">
        <f>IFERROR(UPPER(TRIM(ESITI_QUESTIONARI!AI1146)),"")</f>
        <v/>
      </c>
      <c r="H1146" s="8" t="str">
        <f>IF(C1146="","",IF(ISERROR(AVERAGE(ESITI_QUESTIONARI!N1146:T1146,ESITI_QUESTIONARI!V1146:X1146,ESITI_QUESTIONARI!Z1146:AD1146,ESITI_QUESTIONARI!AF1146:AH1146,ESITI_QUESTIONARI!AJ1146:AL1146,ESITI_QUESTIONARI!AN1146,ESITI_QUESTIONARI!AQ1146)),"NON RISPONDE",AVERAGE(ESITI_QUESTIONARI!N1146:T1146,ESITI_QUESTIONARI!V1146:X1146,ESITI_QUESTIONARI!Z1146:AD1146,ESITI_QUESTIONARI!AF1146:AH1146,ESITI_QUESTIONARI!AJ1146:AL1146,ESITI_QUESTIONARI!AN1146,ESITI_QUESTIONARI!AQ1146)))</f>
        <v/>
      </c>
    </row>
    <row r="1147" spans="1:8" x14ac:dyDescent="0.3">
      <c r="A1147" t="str">
        <f>IF(ESITI_QUESTIONARI!A1147="","",TRIM(ESITI_QUESTIONARI!A1147))</f>
        <v/>
      </c>
      <c r="B1147" t="str">
        <f t="shared" si="18"/>
        <v/>
      </c>
      <c r="C1147" t="str">
        <f>IF(ESITI_QUESTIONARI!C1147="","",TRIM(ESITI_QUESTIONARI!C1147))</f>
        <v/>
      </c>
      <c r="D1147" t="str">
        <f>IFERROR(UPPER(TRIM(ESITI_QUESTIONARI!U1147)),"")</f>
        <v/>
      </c>
      <c r="E1147" t="str">
        <f>IFERROR(UPPER(TRIM(ESITI_QUESTIONARI!Y1147)),"")</f>
        <v/>
      </c>
      <c r="F1147" t="str">
        <f>IFERROR(UPPER(TRIM(ESITI_QUESTIONARI!AE1147)),"")</f>
        <v/>
      </c>
      <c r="G1147" t="str">
        <f>IFERROR(UPPER(TRIM(ESITI_QUESTIONARI!AI1147)),"")</f>
        <v/>
      </c>
      <c r="H1147" s="8" t="str">
        <f>IF(C1147="","",IF(ISERROR(AVERAGE(ESITI_QUESTIONARI!N1147:T1147,ESITI_QUESTIONARI!V1147:X1147,ESITI_QUESTIONARI!Z1147:AD1147,ESITI_QUESTIONARI!AF1147:AH1147,ESITI_QUESTIONARI!AJ1147:AL1147,ESITI_QUESTIONARI!AN1147,ESITI_QUESTIONARI!AQ1147)),"NON RISPONDE",AVERAGE(ESITI_QUESTIONARI!N1147:T1147,ESITI_QUESTIONARI!V1147:X1147,ESITI_QUESTIONARI!Z1147:AD1147,ESITI_QUESTIONARI!AF1147:AH1147,ESITI_QUESTIONARI!AJ1147:AL1147,ESITI_QUESTIONARI!AN1147,ESITI_QUESTIONARI!AQ1147)))</f>
        <v/>
      </c>
    </row>
    <row r="1148" spans="1:8" x14ac:dyDescent="0.3">
      <c r="A1148" t="str">
        <f>IF(ESITI_QUESTIONARI!A1148="","",TRIM(ESITI_QUESTIONARI!A1148))</f>
        <v/>
      </c>
      <c r="B1148" t="str">
        <f t="shared" si="18"/>
        <v/>
      </c>
      <c r="C1148" t="str">
        <f>IF(ESITI_QUESTIONARI!C1148="","",TRIM(ESITI_QUESTIONARI!C1148))</f>
        <v/>
      </c>
      <c r="D1148" t="str">
        <f>IFERROR(UPPER(TRIM(ESITI_QUESTIONARI!U1148)),"")</f>
        <v/>
      </c>
      <c r="E1148" t="str">
        <f>IFERROR(UPPER(TRIM(ESITI_QUESTIONARI!Y1148)),"")</f>
        <v/>
      </c>
      <c r="F1148" t="str">
        <f>IFERROR(UPPER(TRIM(ESITI_QUESTIONARI!AE1148)),"")</f>
        <v/>
      </c>
      <c r="G1148" t="str">
        <f>IFERROR(UPPER(TRIM(ESITI_QUESTIONARI!AI1148)),"")</f>
        <v/>
      </c>
      <c r="H1148" s="8" t="str">
        <f>IF(C1148="","",IF(ISERROR(AVERAGE(ESITI_QUESTIONARI!N1148:T1148,ESITI_QUESTIONARI!V1148:X1148,ESITI_QUESTIONARI!Z1148:AD1148,ESITI_QUESTIONARI!AF1148:AH1148,ESITI_QUESTIONARI!AJ1148:AL1148,ESITI_QUESTIONARI!AN1148,ESITI_QUESTIONARI!AQ1148)),"NON RISPONDE",AVERAGE(ESITI_QUESTIONARI!N1148:T1148,ESITI_QUESTIONARI!V1148:X1148,ESITI_QUESTIONARI!Z1148:AD1148,ESITI_QUESTIONARI!AF1148:AH1148,ESITI_QUESTIONARI!AJ1148:AL1148,ESITI_QUESTIONARI!AN1148,ESITI_QUESTIONARI!AQ1148)))</f>
        <v/>
      </c>
    </row>
    <row r="1149" spans="1:8" x14ac:dyDescent="0.3">
      <c r="A1149" t="str">
        <f>IF(ESITI_QUESTIONARI!A1149="","",TRIM(ESITI_QUESTIONARI!A1149))</f>
        <v/>
      </c>
      <c r="B1149" t="str">
        <f t="shared" si="18"/>
        <v/>
      </c>
      <c r="C1149" t="str">
        <f>IF(ESITI_QUESTIONARI!C1149="","",TRIM(ESITI_QUESTIONARI!C1149))</f>
        <v/>
      </c>
      <c r="D1149" t="str">
        <f>IFERROR(UPPER(TRIM(ESITI_QUESTIONARI!U1149)),"")</f>
        <v/>
      </c>
      <c r="E1149" t="str">
        <f>IFERROR(UPPER(TRIM(ESITI_QUESTIONARI!Y1149)),"")</f>
        <v/>
      </c>
      <c r="F1149" t="str">
        <f>IFERROR(UPPER(TRIM(ESITI_QUESTIONARI!AE1149)),"")</f>
        <v/>
      </c>
      <c r="G1149" t="str">
        <f>IFERROR(UPPER(TRIM(ESITI_QUESTIONARI!AI1149)),"")</f>
        <v/>
      </c>
      <c r="H1149" s="8" t="str">
        <f>IF(C1149="","",IF(ISERROR(AVERAGE(ESITI_QUESTIONARI!N1149:T1149,ESITI_QUESTIONARI!V1149:X1149,ESITI_QUESTIONARI!Z1149:AD1149,ESITI_QUESTIONARI!AF1149:AH1149,ESITI_QUESTIONARI!AJ1149:AL1149,ESITI_QUESTIONARI!AN1149,ESITI_QUESTIONARI!AQ1149)),"NON RISPONDE",AVERAGE(ESITI_QUESTIONARI!N1149:T1149,ESITI_QUESTIONARI!V1149:X1149,ESITI_QUESTIONARI!Z1149:AD1149,ESITI_QUESTIONARI!AF1149:AH1149,ESITI_QUESTIONARI!AJ1149:AL1149,ESITI_QUESTIONARI!AN1149,ESITI_QUESTIONARI!AQ1149)))</f>
        <v/>
      </c>
    </row>
    <row r="1150" spans="1:8" x14ac:dyDescent="0.3">
      <c r="A1150" t="str">
        <f>IF(ESITI_QUESTIONARI!A1150="","",TRIM(ESITI_QUESTIONARI!A1150))</f>
        <v/>
      </c>
      <c r="B1150" t="str">
        <f t="shared" si="18"/>
        <v/>
      </c>
      <c r="C1150" t="str">
        <f>IF(ESITI_QUESTIONARI!C1150="","",TRIM(ESITI_QUESTIONARI!C1150))</f>
        <v/>
      </c>
      <c r="D1150" t="str">
        <f>IFERROR(UPPER(TRIM(ESITI_QUESTIONARI!U1150)),"")</f>
        <v/>
      </c>
      <c r="E1150" t="str">
        <f>IFERROR(UPPER(TRIM(ESITI_QUESTIONARI!Y1150)),"")</f>
        <v/>
      </c>
      <c r="F1150" t="str">
        <f>IFERROR(UPPER(TRIM(ESITI_QUESTIONARI!AE1150)),"")</f>
        <v/>
      </c>
      <c r="G1150" t="str">
        <f>IFERROR(UPPER(TRIM(ESITI_QUESTIONARI!AI1150)),"")</f>
        <v/>
      </c>
      <c r="H1150" s="8" t="str">
        <f>IF(C1150="","",IF(ISERROR(AVERAGE(ESITI_QUESTIONARI!N1150:T1150,ESITI_QUESTIONARI!V1150:X1150,ESITI_QUESTIONARI!Z1150:AD1150,ESITI_QUESTIONARI!AF1150:AH1150,ESITI_QUESTIONARI!AJ1150:AL1150,ESITI_QUESTIONARI!AN1150,ESITI_QUESTIONARI!AQ1150)),"NON RISPONDE",AVERAGE(ESITI_QUESTIONARI!N1150:T1150,ESITI_QUESTIONARI!V1150:X1150,ESITI_QUESTIONARI!Z1150:AD1150,ESITI_QUESTIONARI!AF1150:AH1150,ESITI_QUESTIONARI!AJ1150:AL1150,ESITI_QUESTIONARI!AN1150,ESITI_QUESTIONARI!AQ1150)))</f>
        <v/>
      </c>
    </row>
    <row r="1151" spans="1:8" x14ac:dyDescent="0.3">
      <c r="A1151" t="str">
        <f>IF(ESITI_QUESTIONARI!A1151="","",TRIM(ESITI_QUESTIONARI!A1151))</f>
        <v/>
      </c>
      <c r="B1151" t="str">
        <f t="shared" si="18"/>
        <v/>
      </c>
      <c r="C1151" t="str">
        <f>IF(ESITI_QUESTIONARI!C1151="","",TRIM(ESITI_QUESTIONARI!C1151))</f>
        <v/>
      </c>
      <c r="D1151" t="str">
        <f>IFERROR(UPPER(TRIM(ESITI_QUESTIONARI!U1151)),"")</f>
        <v/>
      </c>
      <c r="E1151" t="str">
        <f>IFERROR(UPPER(TRIM(ESITI_QUESTIONARI!Y1151)),"")</f>
        <v/>
      </c>
      <c r="F1151" t="str">
        <f>IFERROR(UPPER(TRIM(ESITI_QUESTIONARI!AE1151)),"")</f>
        <v/>
      </c>
      <c r="G1151" t="str">
        <f>IFERROR(UPPER(TRIM(ESITI_QUESTIONARI!AI1151)),"")</f>
        <v/>
      </c>
      <c r="H1151" s="8" t="str">
        <f>IF(C1151="","",IF(ISERROR(AVERAGE(ESITI_QUESTIONARI!N1151:T1151,ESITI_QUESTIONARI!V1151:X1151,ESITI_QUESTIONARI!Z1151:AD1151,ESITI_QUESTIONARI!AF1151:AH1151,ESITI_QUESTIONARI!AJ1151:AL1151,ESITI_QUESTIONARI!AN1151,ESITI_QUESTIONARI!AQ1151)),"NON RISPONDE",AVERAGE(ESITI_QUESTIONARI!N1151:T1151,ESITI_QUESTIONARI!V1151:X1151,ESITI_QUESTIONARI!Z1151:AD1151,ESITI_QUESTIONARI!AF1151:AH1151,ESITI_QUESTIONARI!AJ1151:AL1151,ESITI_QUESTIONARI!AN1151,ESITI_QUESTIONARI!AQ1151)))</f>
        <v/>
      </c>
    </row>
    <row r="1152" spans="1:8" x14ac:dyDescent="0.3">
      <c r="A1152" t="str">
        <f>IF(ESITI_QUESTIONARI!A1152="","",TRIM(ESITI_QUESTIONARI!A1152))</f>
        <v/>
      </c>
      <c r="B1152" t="str">
        <f t="shared" si="18"/>
        <v/>
      </c>
      <c r="C1152" t="str">
        <f>IF(ESITI_QUESTIONARI!C1152="","",TRIM(ESITI_QUESTIONARI!C1152))</f>
        <v/>
      </c>
      <c r="D1152" t="str">
        <f>IFERROR(UPPER(TRIM(ESITI_QUESTIONARI!U1152)),"")</f>
        <v/>
      </c>
      <c r="E1152" t="str">
        <f>IFERROR(UPPER(TRIM(ESITI_QUESTIONARI!Y1152)),"")</f>
        <v/>
      </c>
      <c r="F1152" t="str">
        <f>IFERROR(UPPER(TRIM(ESITI_QUESTIONARI!AE1152)),"")</f>
        <v/>
      </c>
      <c r="G1152" t="str">
        <f>IFERROR(UPPER(TRIM(ESITI_QUESTIONARI!AI1152)),"")</f>
        <v/>
      </c>
      <c r="H1152" s="8" t="str">
        <f>IF(C1152="","",IF(ISERROR(AVERAGE(ESITI_QUESTIONARI!N1152:T1152,ESITI_QUESTIONARI!V1152:X1152,ESITI_QUESTIONARI!Z1152:AD1152,ESITI_QUESTIONARI!AF1152:AH1152,ESITI_QUESTIONARI!AJ1152:AL1152,ESITI_QUESTIONARI!AN1152,ESITI_QUESTIONARI!AQ1152)),"NON RISPONDE",AVERAGE(ESITI_QUESTIONARI!N1152:T1152,ESITI_QUESTIONARI!V1152:X1152,ESITI_QUESTIONARI!Z1152:AD1152,ESITI_QUESTIONARI!AF1152:AH1152,ESITI_QUESTIONARI!AJ1152:AL1152,ESITI_QUESTIONARI!AN1152,ESITI_QUESTIONARI!AQ1152)))</f>
        <v/>
      </c>
    </row>
    <row r="1153" spans="1:8" x14ac:dyDescent="0.3">
      <c r="A1153" t="str">
        <f>IF(ESITI_QUESTIONARI!A1153="","",TRIM(ESITI_QUESTIONARI!A1153))</f>
        <v/>
      </c>
      <c r="B1153" t="str">
        <f t="shared" si="18"/>
        <v/>
      </c>
      <c r="C1153" t="str">
        <f>IF(ESITI_QUESTIONARI!C1153="","",TRIM(ESITI_QUESTIONARI!C1153))</f>
        <v/>
      </c>
      <c r="D1153" t="str">
        <f>IFERROR(UPPER(TRIM(ESITI_QUESTIONARI!U1153)),"")</f>
        <v/>
      </c>
      <c r="E1153" t="str">
        <f>IFERROR(UPPER(TRIM(ESITI_QUESTIONARI!Y1153)),"")</f>
        <v/>
      </c>
      <c r="F1153" t="str">
        <f>IFERROR(UPPER(TRIM(ESITI_QUESTIONARI!AE1153)),"")</f>
        <v/>
      </c>
      <c r="G1153" t="str">
        <f>IFERROR(UPPER(TRIM(ESITI_QUESTIONARI!AI1153)),"")</f>
        <v/>
      </c>
      <c r="H1153" s="8" t="str">
        <f>IF(C1153="","",IF(ISERROR(AVERAGE(ESITI_QUESTIONARI!N1153:T1153,ESITI_QUESTIONARI!V1153:X1153,ESITI_QUESTIONARI!Z1153:AD1153,ESITI_QUESTIONARI!AF1153:AH1153,ESITI_QUESTIONARI!AJ1153:AL1153,ESITI_QUESTIONARI!AN1153,ESITI_QUESTIONARI!AQ1153)),"NON RISPONDE",AVERAGE(ESITI_QUESTIONARI!N1153:T1153,ESITI_QUESTIONARI!V1153:X1153,ESITI_QUESTIONARI!Z1153:AD1153,ESITI_QUESTIONARI!AF1153:AH1153,ESITI_QUESTIONARI!AJ1153:AL1153,ESITI_QUESTIONARI!AN1153,ESITI_QUESTIONARI!AQ1153)))</f>
        <v/>
      </c>
    </row>
    <row r="1154" spans="1:8" x14ac:dyDescent="0.3">
      <c r="A1154" t="str">
        <f>IF(ESITI_QUESTIONARI!A1154="","",TRIM(ESITI_QUESTIONARI!A1154))</f>
        <v/>
      </c>
      <c r="B1154" t="str">
        <f t="shared" si="18"/>
        <v/>
      </c>
      <c r="C1154" t="str">
        <f>IF(ESITI_QUESTIONARI!C1154="","",TRIM(ESITI_QUESTIONARI!C1154))</f>
        <v/>
      </c>
      <c r="D1154" t="str">
        <f>IFERROR(UPPER(TRIM(ESITI_QUESTIONARI!U1154)),"")</f>
        <v/>
      </c>
      <c r="E1154" t="str">
        <f>IFERROR(UPPER(TRIM(ESITI_QUESTIONARI!Y1154)),"")</f>
        <v/>
      </c>
      <c r="F1154" t="str">
        <f>IFERROR(UPPER(TRIM(ESITI_QUESTIONARI!AE1154)),"")</f>
        <v/>
      </c>
      <c r="G1154" t="str">
        <f>IFERROR(UPPER(TRIM(ESITI_QUESTIONARI!AI1154)),"")</f>
        <v/>
      </c>
      <c r="H1154" s="8" t="str">
        <f>IF(C1154="","",IF(ISERROR(AVERAGE(ESITI_QUESTIONARI!N1154:T1154,ESITI_QUESTIONARI!V1154:X1154,ESITI_QUESTIONARI!Z1154:AD1154,ESITI_QUESTIONARI!AF1154:AH1154,ESITI_QUESTIONARI!AJ1154:AL1154,ESITI_QUESTIONARI!AN1154,ESITI_QUESTIONARI!AQ1154)),"NON RISPONDE",AVERAGE(ESITI_QUESTIONARI!N1154:T1154,ESITI_QUESTIONARI!V1154:X1154,ESITI_QUESTIONARI!Z1154:AD1154,ESITI_QUESTIONARI!AF1154:AH1154,ESITI_QUESTIONARI!AJ1154:AL1154,ESITI_QUESTIONARI!AN1154,ESITI_QUESTIONARI!AQ1154)))</f>
        <v/>
      </c>
    </row>
    <row r="1155" spans="1:8" x14ac:dyDescent="0.3">
      <c r="A1155" t="str">
        <f>IF(ESITI_QUESTIONARI!A1155="","",TRIM(ESITI_QUESTIONARI!A1155))</f>
        <v/>
      </c>
      <c r="B1155" t="str">
        <f t="shared" ref="B1155:B1218" si="19">IF(C1155="","",C1155)</f>
        <v/>
      </c>
      <c r="C1155" t="str">
        <f>IF(ESITI_QUESTIONARI!C1155="","",TRIM(ESITI_QUESTIONARI!C1155))</f>
        <v/>
      </c>
      <c r="D1155" t="str">
        <f>IFERROR(UPPER(TRIM(ESITI_QUESTIONARI!U1155)),"")</f>
        <v/>
      </c>
      <c r="E1155" t="str">
        <f>IFERROR(UPPER(TRIM(ESITI_QUESTIONARI!Y1155)),"")</f>
        <v/>
      </c>
      <c r="F1155" t="str">
        <f>IFERROR(UPPER(TRIM(ESITI_QUESTIONARI!AE1155)),"")</f>
        <v/>
      </c>
      <c r="G1155" t="str">
        <f>IFERROR(UPPER(TRIM(ESITI_QUESTIONARI!AI1155)),"")</f>
        <v/>
      </c>
      <c r="H1155" s="8" t="str">
        <f>IF(C1155="","",IF(ISERROR(AVERAGE(ESITI_QUESTIONARI!N1155:T1155,ESITI_QUESTIONARI!V1155:X1155,ESITI_QUESTIONARI!Z1155:AD1155,ESITI_QUESTIONARI!AF1155:AH1155,ESITI_QUESTIONARI!AJ1155:AL1155,ESITI_QUESTIONARI!AN1155,ESITI_QUESTIONARI!AQ1155)),"NON RISPONDE",AVERAGE(ESITI_QUESTIONARI!N1155:T1155,ESITI_QUESTIONARI!V1155:X1155,ESITI_QUESTIONARI!Z1155:AD1155,ESITI_QUESTIONARI!AF1155:AH1155,ESITI_QUESTIONARI!AJ1155:AL1155,ESITI_QUESTIONARI!AN1155,ESITI_QUESTIONARI!AQ1155)))</f>
        <v/>
      </c>
    </row>
    <row r="1156" spans="1:8" x14ac:dyDescent="0.3">
      <c r="A1156" t="str">
        <f>IF(ESITI_QUESTIONARI!A1156="","",TRIM(ESITI_QUESTIONARI!A1156))</f>
        <v/>
      </c>
      <c r="B1156" t="str">
        <f t="shared" si="19"/>
        <v/>
      </c>
      <c r="C1156" t="str">
        <f>IF(ESITI_QUESTIONARI!C1156="","",TRIM(ESITI_QUESTIONARI!C1156))</f>
        <v/>
      </c>
      <c r="D1156" t="str">
        <f>IFERROR(UPPER(TRIM(ESITI_QUESTIONARI!U1156)),"")</f>
        <v/>
      </c>
      <c r="E1156" t="str">
        <f>IFERROR(UPPER(TRIM(ESITI_QUESTIONARI!Y1156)),"")</f>
        <v/>
      </c>
      <c r="F1156" t="str">
        <f>IFERROR(UPPER(TRIM(ESITI_QUESTIONARI!AE1156)),"")</f>
        <v/>
      </c>
      <c r="G1156" t="str">
        <f>IFERROR(UPPER(TRIM(ESITI_QUESTIONARI!AI1156)),"")</f>
        <v/>
      </c>
      <c r="H1156" s="8" t="str">
        <f>IF(C1156="","",IF(ISERROR(AVERAGE(ESITI_QUESTIONARI!N1156:T1156,ESITI_QUESTIONARI!V1156:X1156,ESITI_QUESTIONARI!Z1156:AD1156,ESITI_QUESTIONARI!AF1156:AH1156,ESITI_QUESTIONARI!AJ1156:AL1156,ESITI_QUESTIONARI!AN1156,ESITI_QUESTIONARI!AQ1156)),"NON RISPONDE",AVERAGE(ESITI_QUESTIONARI!N1156:T1156,ESITI_QUESTIONARI!V1156:X1156,ESITI_QUESTIONARI!Z1156:AD1156,ESITI_QUESTIONARI!AF1156:AH1156,ESITI_QUESTIONARI!AJ1156:AL1156,ESITI_QUESTIONARI!AN1156,ESITI_QUESTIONARI!AQ1156)))</f>
        <v/>
      </c>
    </row>
    <row r="1157" spans="1:8" x14ac:dyDescent="0.3">
      <c r="A1157" t="str">
        <f>IF(ESITI_QUESTIONARI!A1157="","",TRIM(ESITI_QUESTIONARI!A1157))</f>
        <v/>
      </c>
      <c r="B1157" t="str">
        <f t="shared" si="19"/>
        <v/>
      </c>
      <c r="C1157" t="str">
        <f>IF(ESITI_QUESTIONARI!C1157="","",TRIM(ESITI_QUESTIONARI!C1157))</f>
        <v/>
      </c>
      <c r="D1157" t="str">
        <f>IFERROR(UPPER(TRIM(ESITI_QUESTIONARI!U1157)),"")</f>
        <v/>
      </c>
      <c r="E1157" t="str">
        <f>IFERROR(UPPER(TRIM(ESITI_QUESTIONARI!Y1157)),"")</f>
        <v/>
      </c>
      <c r="F1157" t="str">
        <f>IFERROR(UPPER(TRIM(ESITI_QUESTIONARI!AE1157)),"")</f>
        <v/>
      </c>
      <c r="G1157" t="str">
        <f>IFERROR(UPPER(TRIM(ESITI_QUESTIONARI!AI1157)),"")</f>
        <v/>
      </c>
      <c r="H1157" s="8" t="str">
        <f>IF(C1157="","",IF(ISERROR(AVERAGE(ESITI_QUESTIONARI!N1157:T1157,ESITI_QUESTIONARI!V1157:X1157,ESITI_QUESTIONARI!Z1157:AD1157,ESITI_QUESTIONARI!AF1157:AH1157,ESITI_QUESTIONARI!AJ1157:AL1157,ESITI_QUESTIONARI!AN1157,ESITI_QUESTIONARI!AQ1157)),"NON RISPONDE",AVERAGE(ESITI_QUESTIONARI!N1157:T1157,ESITI_QUESTIONARI!V1157:X1157,ESITI_QUESTIONARI!Z1157:AD1157,ESITI_QUESTIONARI!AF1157:AH1157,ESITI_QUESTIONARI!AJ1157:AL1157,ESITI_QUESTIONARI!AN1157,ESITI_QUESTIONARI!AQ1157)))</f>
        <v/>
      </c>
    </row>
    <row r="1158" spans="1:8" x14ac:dyDescent="0.3">
      <c r="A1158" t="str">
        <f>IF(ESITI_QUESTIONARI!A1158="","",TRIM(ESITI_QUESTIONARI!A1158))</f>
        <v/>
      </c>
      <c r="B1158" t="str">
        <f t="shared" si="19"/>
        <v/>
      </c>
      <c r="C1158" t="str">
        <f>IF(ESITI_QUESTIONARI!C1158="","",TRIM(ESITI_QUESTIONARI!C1158))</f>
        <v/>
      </c>
      <c r="D1158" t="str">
        <f>IFERROR(UPPER(TRIM(ESITI_QUESTIONARI!U1158)),"")</f>
        <v/>
      </c>
      <c r="E1158" t="str">
        <f>IFERROR(UPPER(TRIM(ESITI_QUESTIONARI!Y1158)),"")</f>
        <v/>
      </c>
      <c r="F1158" t="str">
        <f>IFERROR(UPPER(TRIM(ESITI_QUESTIONARI!AE1158)),"")</f>
        <v/>
      </c>
      <c r="G1158" t="str">
        <f>IFERROR(UPPER(TRIM(ESITI_QUESTIONARI!AI1158)),"")</f>
        <v/>
      </c>
      <c r="H1158" s="8" t="str">
        <f>IF(C1158="","",IF(ISERROR(AVERAGE(ESITI_QUESTIONARI!N1158:T1158,ESITI_QUESTIONARI!V1158:X1158,ESITI_QUESTIONARI!Z1158:AD1158,ESITI_QUESTIONARI!AF1158:AH1158,ESITI_QUESTIONARI!AJ1158:AL1158,ESITI_QUESTIONARI!AN1158,ESITI_QUESTIONARI!AQ1158)),"NON RISPONDE",AVERAGE(ESITI_QUESTIONARI!N1158:T1158,ESITI_QUESTIONARI!V1158:X1158,ESITI_QUESTIONARI!Z1158:AD1158,ESITI_QUESTIONARI!AF1158:AH1158,ESITI_QUESTIONARI!AJ1158:AL1158,ESITI_QUESTIONARI!AN1158,ESITI_QUESTIONARI!AQ1158)))</f>
        <v/>
      </c>
    </row>
    <row r="1159" spans="1:8" x14ac:dyDescent="0.3">
      <c r="A1159" t="str">
        <f>IF(ESITI_QUESTIONARI!A1159="","",TRIM(ESITI_QUESTIONARI!A1159))</f>
        <v/>
      </c>
      <c r="B1159" t="str">
        <f t="shared" si="19"/>
        <v/>
      </c>
      <c r="C1159" t="str">
        <f>IF(ESITI_QUESTIONARI!C1159="","",TRIM(ESITI_QUESTIONARI!C1159))</f>
        <v/>
      </c>
      <c r="D1159" t="str">
        <f>IFERROR(UPPER(TRIM(ESITI_QUESTIONARI!U1159)),"")</f>
        <v/>
      </c>
      <c r="E1159" t="str">
        <f>IFERROR(UPPER(TRIM(ESITI_QUESTIONARI!Y1159)),"")</f>
        <v/>
      </c>
      <c r="F1159" t="str">
        <f>IFERROR(UPPER(TRIM(ESITI_QUESTIONARI!AE1159)),"")</f>
        <v/>
      </c>
      <c r="G1159" t="str">
        <f>IFERROR(UPPER(TRIM(ESITI_QUESTIONARI!AI1159)),"")</f>
        <v/>
      </c>
      <c r="H1159" s="8" t="str">
        <f>IF(C1159="","",IF(ISERROR(AVERAGE(ESITI_QUESTIONARI!N1159:T1159,ESITI_QUESTIONARI!V1159:X1159,ESITI_QUESTIONARI!Z1159:AD1159,ESITI_QUESTIONARI!AF1159:AH1159,ESITI_QUESTIONARI!AJ1159:AL1159,ESITI_QUESTIONARI!AN1159,ESITI_QUESTIONARI!AQ1159)),"NON RISPONDE",AVERAGE(ESITI_QUESTIONARI!N1159:T1159,ESITI_QUESTIONARI!V1159:X1159,ESITI_QUESTIONARI!Z1159:AD1159,ESITI_QUESTIONARI!AF1159:AH1159,ESITI_QUESTIONARI!AJ1159:AL1159,ESITI_QUESTIONARI!AN1159,ESITI_QUESTIONARI!AQ1159)))</f>
        <v/>
      </c>
    </row>
    <row r="1160" spans="1:8" x14ac:dyDescent="0.3">
      <c r="A1160" t="str">
        <f>IF(ESITI_QUESTIONARI!A1160="","",TRIM(ESITI_QUESTIONARI!A1160))</f>
        <v/>
      </c>
      <c r="B1160" t="str">
        <f t="shared" si="19"/>
        <v/>
      </c>
      <c r="C1160" t="str">
        <f>IF(ESITI_QUESTIONARI!C1160="","",TRIM(ESITI_QUESTIONARI!C1160))</f>
        <v/>
      </c>
      <c r="D1160" t="str">
        <f>IFERROR(UPPER(TRIM(ESITI_QUESTIONARI!U1160)),"")</f>
        <v/>
      </c>
      <c r="E1160" t="str">
        <f>IFERROR(UPPER(TRIM(ESITI_QUESTIONARI!Y1160)),"")</f>
        <v/>
      </c>
      <c r="F1160" t="str">
        <f>IFERROR(UPPER(TRIM(ESITI_QUESTIONARI!AE1160)),"")</f>
        <v/>
      </c>
      <c r="G1160" t="str">
        <f>IFERROR(UPPER(TRIM(ESITI_QUESTIONARI!AI1160)),"")</f>
        <v/>
      </c>
      <c r="H1160" s="8" t="str">
        <f>IF(C1160="","",IF(ISERROR(AVERAGE(ESITI_QUESTIONARI!N1160:T1160,ESITI_QUESTIONARI!V1160:X1160,ESITI_QUESTIONARI!Z1160:AD1160,ESITI_QUESTIONARI!AF1160:AH1160,ESITI_QUESTIONARI!AJ1160:AL1160,ESITI_QUESTIONARI!AN1160,ESITI_QUESTIONARI!AQ1160)),"NON RISPONDE",AVERAGE(ESITI_QUESTIONARI!N1160:T1160,ESITI_QUESTIONARI!V1160:X1160,ESITI_QUESTIONARI!Z1160:AD1160,ESITI_QUESTIONARI!AF1160:AH1160,ESITI_QUESTIONARI!AJ1160:AL1160,ESITI_QUESTIONARI!AN1160,ESITI_QUESTIONARI!AQ1160)))</f>
        <v/>
      </c>
    </row>
    <row r="1161" spans="1:8" x14ac:dyDescent="0.3">
      <c r="A1161" t="str">
        <f>IF(ESITI_QUESTIONARI!A1161="","",TRIM(ESITI_QUESTIONARI!A1161))</f>
        <v/>
      </c>
      <c r="B1161" t="str">
        <f t="shared" si="19"/>
        <v/>
      </c>
      <c r="C1161" t="str">
        <f>IF(ESITI_QUESTIONARI!C1161="","",TRIM(ESITI_QUESTIONARI!C1161))</f>
        <v/>
      </c>
      <c r="D1161" t="str">
        <f>IFERROR(UPPER(TRIM(ESITI_QUESTIONARI!U1161)),"")</f>
        <v/>
      </c>
      <c r="E1161" t="str">
        <f>IFERROR(UPPER(TRIM(ESITI_QUESTIONARI!Y1161)),"")</f>
        <v/>
      </c>
      <c r="F1161" t="str">
        <f>IFERROR(UPPER(TRIM(ESITI_QUESTIONARI!AE1161)),"")</f>
        <v/>
      </c>
      <c r="G1161" t="str">
        <f>IFERROR(UPPER(TRIM(ESITI_QUESTIONARI!AI1161)),"")</f>
        <v/>
      </c>
      <c r="H1161" s="8" t="str">
        <f>IF(C1161="","",IF(ISERROR(AVERAGE(ESITI_QUESTIONARI!N1161:T1161,ESITI_QUESTIONARI!V1161:X1161,ESITI_QUESTIONARI!Z1161:AD1161,ESITI_QUESTIONARI!AF1161:AH1161,ESITI_QUESTIONARI!AJ1161:AL1161,ESITI_QUESTIONARI!AN1161,ESITI_QUESTIONARI!AQ1161)),"NON RISPONDE",AVERAGE(ESITI_QUESTIONARI!N1161:T1161,ESITI_QUESTIONARI!V1161:X1161,ESITI_QUESTIONARI!Z1161:AD1161,ESITI_QUESTIONARI!AF1161:AH1161,ESITI_QUESTIONARI!AJ1161:AL1161,ESITI_QUESTIONARI!AN1161,ESITI_QUESTIONARI!AQ1161)))</f>
        <v/>
      </c>
    </row>
    <row r="1162" spans="1:8" x14ac:dyDescent="0.3">
      <c r="A1162" t="str">
        <f>IF(ESITI_QUESTIONARI!A1162="","",TRIM(ESITI_QUESTIONARI!A1162))</f>
        <v/>
      </c>
      <c r="B1162" t="str">
        <f t="shared" si="19"/>
        <v/>
      </c>
      <c r="C1162" t="str">
        <f>IF(ESITI_QUESTIONARI!C1162="","",TRIM(ESITI_QUESTIONARI!C1162))</f>
        <v/>
      </c>
      <c r="D1162" t="str">
        <f>IFERROR(UPPER(TRIM(ESITI_QUESTIONARI!U1162)),"")</f>
        <v/>
      </c>
      <c r="E1162" t="str">
        <f>IFERROR(UPPER(TRIM(ESITI_QUESTIONARI!Y1162)),"")</f>
        <v/>
      </c>
      <c r="F1162" t="str">
        <f>IFERROR(UPPER(TRIM(ESITI_QUESTIONARI!AE1162)),"")</f>
        <v/>
      </c>
      <c r="G1162" t="str">
        <f>IFERROR(UPPER(TRIM(ESITI_QUESTIONARI!AI1162)),"")</f>
        <v/>
      </c>
      <c r="H1162" s="8" t="str">
        <f>IF(C1162="","",IF(ISERROR(AVERAGE(ESITI_QUESTIONARI!N1162:T1162,ESITI_QUESTIONARI!V1162:X1162,ESITI_QUESTIONARI!Z1162:AD1162,ESITI_QUESTIONARI!AF1162:AH1162,ESITI_QUESTIONARI!AJ1162:AL1162,ESITI_QUESTIONARI!AN1162,ESITI_QUESTIONARI!AQ1162)),"NON RISPONDE",AVERAGE(ESITI_QUESTIONARI!N1162:T1162,ESITI_QUESTIONARI!V1162:X1162,ESITI_QUESTIONARI!Z1162:AD1162,ESITI_QUESTIONARI!AF1162:AH1162,ESITI_QUESTIONARI!AJ1162:AL1162,ESITI_QUESTIONARI!AN1162,ESITI_QUESTIONARI!AQ1162)))</f>
        <v/>
      </c>
    </row>
    <row r="1163" spans="1:8" x14ac:dyDescent="0.3">
      <c r="A1163" t="str">
        <f>IF(ESITI_QUESTIONARI!A1163="","",TRIM(ESITI_QUESTIONARI!A1163))</f>
        <v/>
      </c>
      <c r="B1163" t="str">
        <f t="shared" si="19"/>
        <v/>
      </c>
      <c r="C1163" t="str">
        <f>IF(ESITI_QUESTIONARI!C1163="","",TRIM(ESITI_QUESTIONARI!C1163))</f>
        <v/>
      </c>
      <c r="D1163" t="str">
        <f>IFERROR(UPPER(TRIM(ESITI_QUESTIONARI!U1163)),"")</f>
        <v/>
      </c>
      <c r="E1163" t="str">
        <f>IFERROR(UPPER(TRIM(ESITI_QUESTIONARI!Y1163)),"")</f>
        <v/>
      </c>
      <c r="F1163" t="str">
        <f>IFERROR(UPPER(TRIM(ESITI_QUESTIONARI!AE1163)),"")</f>
        <v/>
      </c>
      <c r="G1163" t="str">
        <f>IFERROR(UPPER(TRIM(ESITI_QUESTIONARI!AI1163)),"")</f>
        <v/>
      </c>
      <c r="H1163" s="8" t="str">
        <f>IF(C1163="","",IF(ISERROR(AVERAGE(ESITI_QUESTIONARI!N1163:T1163,ESITI_QUESTIONARI!V1163:X1163,ESITI_QUESTIONARI!Z1163:AD1163,ESITI_QUESTIONARI!AF1163:AH1163,ESITI_QUESTIONARI!AJ1163:AL1163,ESITI_QUESTIONARI!AN1163,ESITI_QUESTIONARI!AQ1163)),"NON RISPONDE",AVERAGE(ESITI_QUESTIONARI!N1163:T1163,ESITI_QUESTIONARI!V1163:X1163,ESITI_QUESTIONARI!Z1163:AD1163,ESITI_QUESTIONARI!AF1163:AH1163,ESITI_QUESTIONARI!AJ1163:AL1163,ESITI_QUESTIONARI!AN1163,ESITI_QUESTIONARI!AQ1163)))</f>
        <v/>
      </c>
    </row>
    <row r="1164" spans="1:8" x14ac:dyDescent="0.3">
      <c r="A1164" t="str">
        <f>IF(ESITI_QUESTIONARI!A1164="","",TRIM(ESITI_QUESTIONARI!A1164))</f>
        <v/>
      </c>
      <c r="B1164" t="str">
        <f t="shared" si="19"/>
        <v/>
      </c>
      <c r="C1164" t="str">
        <f>IF(ESITI_QUESTIONARI!C1164="","",TRIM(ESITI_QUESTIONARI!C1164))</f>
        <v/>
      </c>
      <c r="D1164" t="str">
        <f>IFERROR(UPPER(TRIM(ESITI_QUESTIONARI!U1164)),"")</f>
        <v/>
      </c>
      <c r="E1164" t="str">
        <f>IFERROR(UPPER(TRIM(ESITI_QUESTIONARI!Y1164)),"")</f>
        <v/>
      </c>
      <c r="F1164" t="str">
        <f>IFERROR(UPPER(TRIM(ESITI_QUESTIONARI!AE1164)),"")</f>
        <v/>
      </c>
      <c r="G1164" t="str">
        <f>IFERROR(UPPER(TRIM(ESITI_QUESTIONARI!AI1164)),"")</f>
        <v/>
      </c>
      <c r="H1164" s="8" t="str">
        <f>IF(C1164="","",IF(ISERROR(AVERAGE(ESITI_QUESTIONARI!N1164:T1164,ESITI_QUESTIONARI!V1164:X1164,ESITI_QUESTIONARI!Z1164:AD1164,ESITI_QUESTIONARI!AF1164:AH1164,ESITI_QUESTIONARI!AJ1164:AL1164,ESITI_QUESTIONARI!AN1164,ESITI_QUESTIONARI!AQ1164)),"NON RISPONDE",AVERAGE(ESITI_QUESTIONARI!N1164:T1164,ESITI_QUESTIONARI!V1164:X1164,ESITI_QUESTIONARI!Z1164:AD1164,ESITI_QUESTIONARI!AF1164:AH1164,ESITI_QUESTIONARI!AJ1164:AL1164,ESITI_QUESTIONARI!AN1164,ESITI_QUESTIONARI!AQ1164)))</f>
        <v/>
      </c>
    </row>
    <row r="1165" spans="1:8" x14ac:dyDescent="0.3">
      <c r="A1165" t="str">
        <f>IF(ESITI_QUESTIONARI!A1165="","",TRIM(ESITI_QUESTIONARI!A1165))</f>
        <v/>
      </c>
      <c r="B1165" t="str">
        <f t="shared" si="19"/>
        <v/>
      </c>
      <c r="C1165" t="str">
        <f>IF(ESITI_QUESTIONARI!C1165="","",TRIM(ESITI_QUESTIONARI!C1165))</f>
        <v/>
      </c>
      <c r="D1165" t="str">
        <f>IFERROR(UPPER(TRIM(ESITI_QUESTIONARI!U1165)),"")</f>
        <v/>
      </c>
      <c r="E1165" t="str">
        <f>IFERROR(UPPER(TRIM(ESITI_QUESTIONARI!Y1165)),"")</f>
        <v/>
      </c>
      <c r="F1165" t="str">
        <f>IFERROR(UPPER(TRIM(ESITI_QUESTIONARI!AE1165)),"")</f>
        <v/>
      </c>
      <c r="G1165" t="str">
        <f>IFERROR(UPPER(TRIM(ESITI_QUESTIONARI!AI1165)),"")</f>
        <v/>
      </c>
      <c r="H1165" s="8" t="str">
        <f>IF(C1165="","",IF(ISERROR(AVERAGE(ESITI_QUESTIONARI!N1165:T1165,ESITI_QUESTIONARI!V1165:X1165,ESITI_QUESTIONARI!Z1165:AD1165,ESITI_QUESTIONARI!AF1165:AH1165,ESITI_QUESTIONARI!AJ1165:AL1165,ESITI_QUESTIONARI!AN1165,ESITI_QUESTIONARI!AQ1165)),"NON RISPONDE",AVERAGE(ESITI_QUESTIONARI!N1165:T1165,ESITI_QUESTIONARI!V1165:X1165,ESITI_QUESTIONARI!Z1165:AD1165,ESITI_QUESTIONARI!AF1165:AH1165,ESITI_QUESTIONARI!AJ1165:AL1165,ESITI_QUESTIONARI!AN1165,ESITI_QUESTIONARI!AQ1165)))</f>
        <v/>
      </c>
    </row>
    <row r="1166" spans="1:8" x14ac:dyDescent="0.3">
      <c r="A1166" t="str">
        <f>IF(ESITI_QUESTIONARI!A1166="","",TRIM(ESITI_QUESTIONARI!A1166))</f>
        <v/>
      </c>
      <c r="B1166" t="str">
        <f t="shared" si="19"/>
        <v/>
      </c>
      <c r="C1166" t="str">
        <f>IF(ESITI_QUESTIONARI!C1166="","",TRIM(ESITI_QUESTIONARI!C1166))</f>
        <v/>
      </c>
      <c r="D1166" t="str">
        <f>IFERROR(UPPER(TRIM(ESITI_QUESTIONARI!U1166)),"")</f>
        <v/>
      </c>
      <c r="E1166" t="str">
        <f>IFERROR(UPPER(TRIM(ESITI_QUESTIONARI!Y1166)),"")</f>
        <v/>
      </c>
      <c r="F1166" t="str">
        <f>IFERROR(UPPER(TRIM(ESITI_QUESTIONARI!AE1166)),"")</f>
        <v/>
      </c>
      <c r="G1166" t="str">
        <f>IFERROR(UPPER(TRIM(ESITI_QUESTIONARI!AI1166)),"")</f>
        <v/>
      </c>
      <c r="H1166" s="8" t="str">
        <f>IF(C1166="","",IF(ISERROR(AVERAGE(ESITI_QUESTIONARI!N1166:T1166,ESITI_QUESTIONARI!V1166:X1166,ESITI_QUESTIONARI!Z1166:AD1166,ESITI_QUESTIONARI!AF1166:AH1166,ESITI_QUESTIONARI!AJ1166:AL1166,ESITI_QUESTIONARI!AN1166,ESITI_QUESTIONARI!AQ1166)),"NON RISPONDE",AVERAGE(ESITI_QUESTIONARI!N1166:T1166,ESITI_QUESTIONARI!V1166:X1166,ESITI_QUESTIONARI!Z1166:AD1166,ESITI_QUESTIONARI!AF1166:AH1166,ESITI_QUESTIONARI!AJ1166:AL1166,ESITI_QUESTIONARI!AN1166,ESITI_QUESTIONARI!AQ1166)))</f>
        <v/>
      </c>
    </row>
    <row r="1167" spans="1:8" x14ac:dyDescent="0.3">
      <c r="A1167" t="str">
        <f>IF(ESITI_QUESTIONARI!A1167="","",TRIM(ESITI_QUESTIONARI!A1167))</f>
        <v/>
      </c>
      <c r="B1167" t="str">
        <f t="shared" si="19"/>
        <v/>
      </c>
      <c r="C1167" t="str">
        <f>IF(ESITI_QUESTIONARI!C1167="","",TRIM(ESITI_QUESTIONARI!C1167))</f>
        <v/>
      </c>
      <c r="D1167" t="str">
        <f>IFERROR(UPPER(TRIM(ESITI_QUESTIONARI!U1167)),"")</f>
        <v/>
      </c>
      <c r="E1167" t="str">
        <f>IFERROR(UPPER(TRIM(ESITI_QUESTIONARI!Y1167)),"")</f>
        <v/>
      </c>
      <c r="F1167" t="str">
        <f>IFERROR(UPPER(TRIM(ESITI_QUESTIONARI!AE1167)),"")</f>
        <v/>
      </c>
      <c r="G1167" t="str">
        <f>IFERROR(UPPER(TRIM(ESITI_QUESTIONARI!AI1167)),"")</f>
        <v/>
      </c>
      <c r="H1167" s="8" t="str">
        <f>IF(C1167="","",IF(ISERROR(AVERAGE(ESITI_QUESTIONARI!N1167:T1167,ESITI_QUESTIONARI!V1167:X1167,ESITI_QUESTIONARI!Z1167:AD1167,ESITI_QUESTIONARI!AF1167:AH1167,ESITI_QUESTIONARI!AJ1167:AL1167,ESITI_QUESTIONARI!AN1167,ESITI_QUESTIONARI!AQ1167)),"NON RISPONDE",AVERAGE(ESITI_QUESTIONARI!N1167:T1167,ESITI_QUESTIONARI!V1167:X1167,ESITI_QUESTIONARI!Z1167:AD1167,ESITI_QUESTIONARI!AF1167:AH1167,ESITI_QUESTIONARI!AJ1167:AL1167,ESITI_QUESTIONARI!AN1167,ESITI_QUESTIONARI!AQ1167)))</f>
        <v/>
      </c>
    </row>
    <row r="1168" spans="1:8" x14ac:dyDescent="0.3">
      <c r="A1168" t="str">
        <f>IF(ESITI_QUESTIONARI!A1168="","",TRIM(ESITI_QUESTIONARI!A1168))</f>
        <v/>
      </c>
      <c r="B1168" t="str">
        <f t="shared" si="19"/>
        <v/>
      </c>
      <c r="C1168" t="str">
        <f>IF(ESITI_QUESTIONARI!C1168="","",TRIM(ESITI_QUESTIONARI!C1168))</f>
        <v/>
      </c>
      <c r="D1168" t="str">
        <f>IFERROR(UPPER(TRIM(ESITI_QUESTIONARI!U1168)),"")</f>
        <v/>
      </c>
      <c r="E1168" t="str">
        <f>IFERROR(UPPER(TRIM(ESITI_QUESTIONARI!Y1168)),"")</f>
        <v/>
      </c>
      <c r="F1168" t="str">
        <f>IFERROR(UPPER(TRIM(ESITI_QUESTIONARI!AE1168)),"")</f>
        <v/>
      </c>
      <c r="G1168" t="str">
        <f>IFERROR(UPPER(TRIM(ESITI_QUESTIONARI!AI1168)),"")</f>
        <v/>
      </c>
      <c r="H1168" s="8" t="str">
        <f>IF(C1168="","",IF(ISERROR(AVERAGE(ESITI_QUESTIONARI!N1168:T1168,ESITI_QUESTIONARI!V1168:X1168,ESITI_QUESTIONARI!Z1168:AD1168,ESITI_QUESTIONARI!AF1168:AH1168,ESITI_QUESTIONARI!AJ1168:AL1168,ESITI_QUESTIONARI!AN1168,ESITI_QUESTIONARI!AQ1168)),"NON RISPONDE",AVERAGE(ESITI_QUESTIONARI!N1168:T1168,ESITI_QUESTIONARI!V1168:X1168,ESITI_QUESTIONARI!Z1168:AD1168,ESITI_QUESTIONARI!AF1168:AH1168,ESITI_QUESTIONARI!AJ1168:AL1168,ESITI_QUESTIONARI!AN1168,ESITI_QUESTIONARI!AQ1168)))</f>
        <v/>
      </c>
    </row>
    <row r="1169" spans="1:8" x14ac:dyDescent="0.3">
      <c r="A1169" t="str">
        <f>IF(ESITI_QUESTIONARI!A1169="","",TRIM(ESITI_QUESTIONARI!A1169))</f>
        <v/>
      </c>
      <c r="B1169" t="str">
        <f t="shared" si="19"/>
        <v/>
      </c>
      <c r="C1169" t="str">
        <f>IF(ESITI_QUESTIONARI!C1169="","",TRIM(ESITI_QUESTIONARI!C1169))</f>
        <v/>
      </c>
      <c r="D1169" t="str">
        <f>IFERROR(UPPER(TRIM(ESITI_QUESTIONARI!U1169)),"")</f>
        <v/>
      </c>
      <c r="E1169" t="str">
        <f>IFERROR(UPPER(TRIM(ESITI_QUESTIONARI!Y1169)),"")</f>
        <v/>
      </c>
      <c r="F1169" t="str">
        <f>IFERROR(UPPER(TRIM(ESITI_QUESTIONARI!AE1169)),"")</f>
        <v/>
      </c>
      <c r="G1169" t="str">
        <f>IFERROR(UPPER(TRIM(ESITI_QUESTIONARI!AI1169)),"")</f>
        <v/>
      </c>
      <c r="H1169" s="8" t="str">
        <f>IF(C1169="","",IF(ISERROR(AVERAGE(ESITI_QUESTIONARI!N1169:T1169,ESITI_QUESTIONARI!V1169:X1169,ESITI_QUESTIONARI!Z1169:AD1169,ESITI_QUESTIONARI!AF1169:AH1169,ESITI_QUESTIONARI!AJ1169:AL1169,ESITI_QUESTIONARI!AN1169,ESITI_QUESTIONARI!AQ1169)),"NON RISPONDE",AVERAGE(ESITI_QUESTIONARI!N1169:T1169,ESITI_QUESTIONARI!V1169:X1169,ESITI_QUESTIONARI!Z1169:AD1169,ESITI_QUESTIONARI!AF1169:AH1169,ESITI_QUESTIONARI!AJ1169:AL1169,ESITI_QUESTIONARI!AN1169,ESITI_QUESTIONARI!AQ1169)))</f>
        <v/>
      </c>
    </row>
    <row r="1170" spans="1:8" x14ac:dyDescent="0.3">
      <c r="A1170" t="str">
        <f>IF(ESITI_QUESTIONARI!A1170="","",TRIM(ESITI_QUESTIONARI!A1170))</f>
        <v/>
      </c>
      <c r="B1170" t="str">
        <f t="shared" si="19"/>
        <v/>
      </c>
      <c r="C1170" t="str">
        <f>IF(ESITI_QUESTIONARI!C1170="","",TRIM(ESITI_QUESTIONARI!C1170))</f>
        <v/>
      </c>
      <c r="D1170" t="str">
        <f>IFERROR(UPPER(TRIM(ESITI_QUESTIONARI!U1170)),"")</f>
        <v/>
      </c>
      <c r="E1170" t="str">
        <f>IFERROR(UPPER(TRIM(ESITI_QUESTIONARI!Y1170)),"")</f>
        <v/>
      </c>
      <c r="F1170" t="str">
        <f>IFERROR(UPPER(TRIM(ESITI_QUESTIONARI!AE1170)),"")</f>
        <v/>
      </c>
      <c r="G1170" t="str">
        <f>IFERROR(UPPER(TRIM(ESITI_QUESTIONARI!AI1170)),"")</f>
        <v/>
      </c>
      <c r="H1170" s="8" t="str">
        <f>IF(C1170="","",IF(ISERROR(AVERAGE(ESITI_QUESTIONARI!N1170:T1170,ESITI_QUESTIONARI!V1170:X1170,ESITI_QUESTIONARI!Z1170:AD1170,ESITI_QUESTIONARI!AF1170:AH1170,ESITI_QUESTIONARI!AJ1170:AL1170,ESITI_QUESTIONARI!AN1170,ESITI_QUESTIONARI!AQ1170)),"NON RISPONDE",AVERAGE(ESITI_QUESTIONARI!N1170:T1170,ESITI_QUESTIONARI!V1170:X1170,ESITI_QUESTIONARI!Z1170:AD1170,ESITI_QUESTIONARI!AF1170:AH1170,ESITI_QUESTIONARI!AJ1170:AL1170,ESITI_QUESTIONARI!AN1170,ESITI_QUESTIONARI!AQ1170)))</f>
        <v/>
      </c>
    </row>
    <row r="1171" spans="1:8" x14ac:dyDescent="0.3">
      <c r="A1171" t="str">
        <f>IF(ESITI_QUESTIONARI!A1171="","",TRIM(ESITI_QUESTIONARI!A1171))</f>
        <v/>
      </c>
      <c r="B1171" t="str">
        <f t="shared" si="19"/>
        <v/>
      </c>
      <c r="C1171" t="str">
        <f>IF(ESITI_QUESTIONARI!C1171="","",TRIM(ESITI_QUESTIONARI!C1171))</f>
        <v/>
      </c>
      <c r="D1171" t="str">
        <f>IFERROR(UPPER(TRIM(ESITI_QUESTIONARI!U1171)),"")</f>
        <v/>
      </c>
      <c r="E1171" t="str">
        <f>IFERROR(UPPER(TRIM(ESITI_QUESTIONARI!Y1171)),"")</f>
        <v/>
      </c>
      <c r="F1171" t="str">
        <f>IFERROR(UPPER(TRIM(ESITI_QUESTIONARI!AE1171)),"")</f>
        <v/>
      </c>
      <c r="G1171" t="str">
        <f>IFERROR(UPPER(TRIM(ESITI_QUESTIONARI!AI1171)),"")</f>
        <v/>
      </c>
      <c r="H1171" s="8" t="str">
        <f>IF(C1171="","",IF(ISERROR(AVERAGE(ESITI_QUESTIONARI!N1171:T1171,ESITI_QUESTIONARI!V1171:X1171,ESITI_QUESTIONARI!Z1171:AD1171,ESITI_QUESTIONARI!AF1171:AH1171,ESITI_QUESTIONARI!AJ1171:AL1171,ESITI_QUESTIONARI!AN1171,ESITI_QUESTIONARI!AQ1171)),"NON RISPONDE",AVERAGE(ESITI_QUESTIONARI!N1171:T1171,ESITI_QUESTIONARI!V1171:X1171,ESITI_QUESTIONARI!Z1171:AD1171,ESITI_QUESTIONARI!AF1171:AH1171,ESITI_QUESTIONARI!AJ1171:AL1171,ESITI_QUESTIONARI!AN1171,ESITI_QUESTIONARI!AQ1171)))</f>
        <v/>
      </c>
    </row>
    <row r="1172" spans="1:8" x14ac:dyDescent="0.3">
      <c r="A1172" t="str">
        <f>IF(ESITI_QUESTIONARI!A1172="","",TRIM(ESITI_QUESTIONARI!A1172))</f>
        <v/>
      </c>
      <c r="B1172" t="str">
        <f t="shared" si="19"/>
        <v/>
      </c>
      <c r="C1172" t="str">
        <f>IF(ESITI_QUESTIONARI!C1172="","",TRIM(ESITI_QUESTIONARI!C1172))</f>
        <v/>
      </c>
      <c r="D1172" t="str">
        <f>IFERROR(UPPER(TRIM(ESITI_QUESTIONARI!U1172)),"")</f>
        <v/>
      </c>
      <c r="E1172" t="str">
        <f>IFERROR(UPPER(TRIM(ESITI_QUESTIONARI!Y1172)),"")</f>
        <v/>
      </c>
      <c r="F1172" t="str">
        <f>IFERROR(UPPER(TRIM(ESITI_QUESTIONARI!AE1172)),"")</f>
        <v/>
      </c>
      <c r="G1172" t="str">
        <f>IFERROR(UPPER(TRIM(ESITI_QUESTIONARI!AI1172)),"")</f>
        <v/>
      </c>
      <c r="H1172" s="8" t="str">
        <f>IF(C1172="","",IF(ISERROR(AVERAGE(ESITI_QUESTIONARI!N1172:T1172,ESITI_QUESTIONARI!V1172:X1172,ESITI_QUESTIONARI!Z1172:AD1172,ESITI_QUESTIONARI!AF1172:AH1172,ESITI_QUESTIONARI!AJ1172:AL1172,ESITI_QUESTIONARI!AN1172,ESITI_QUESTIONARI!AQ1172)),"NON RISPONDE",AVERAGE(ESITI_QUESTIONARI!N1172:T1172,ESITI_QUESTIONARI!V1172:X1172,ESITI_QUESTIONARI!Z1172:AD1172,ESITI_QUESTIONARI!AF1172:AH1172,ESITI_QUESTIONARI!AJ1172:AL1172,ESITI_QUESTIONARI!AN1172,ESITI_QUESTIONARI!AQ1172)))</f>
        <v/>
      </c>
    </row>
    <row r="1173" spans="1:8" x14ac:dyDescent="0.3">
      <c r="A1173" t="str">
        <f>IF(ESITI_QUESTIONARI!A1173="","",TRIM(ESITI_QUESTIONARI!A1173))</f>
        <v/>
      </c>
      <c r="B1173" t="str">
        <f t="shared" si="19"/>
        <v/>
      </c>
      <c r="C1173" t="str">
        <f>IF(ESITI_QUESTIONARI!C1173="","",TRIM(ESITI_QUESTIONARI!C1173))</f>
        <v/>
      </c>
      <c r="D1173" t="str">
        <f>IFERROR(UPPER(TRIM(ESITI_QUESTIONARI!U1173)),"")</f>
        <v/>
      </c>
      <c r="E1173" t="str">
        <f>IFERROR(UPPER(TRIM(ESITI_QUESTIONARI!Y1173)),"")</f>
        <v/>
      </c>
      <c r="F1173" t="str">
        <f>IFERROR(UPPER(TRIM(ESITI_QUESTIONARI!AE1173)),"")</f>
        <v/>
      </c>
      <c r="G1173" t="str">
        <f>IFERROR(UPPER(TRIM(ESITI_QUESTIONARI!AI1173)),"")</f>
        <v/>
      </c>
      <c r="H1173" s="8" t="str">
        <f>IF(C1173="","",IF(ISERROR(AVERAGE(ESITI_QUESTIONARI!N1173:T1173,ESITI_QUESTIONARI!V1173:X1173,ESITI_QUESTIONARI!Z1173:AD1173,ESITI_QUESTIONARI!AF1173:AH1173,ESITI_QUESTIONARI!AJ1173:AL1173,ESITI_QUESTIONARI!AN1173,ESITI_QUESTIONARI!AQ1173)),"NON RISPONDE",AVERAGE(ESITI_QUESTIONARI!N1173:T1173,ESITI_QUESTIONARI!V1173:X1173,ESITI_QUESTIONARI!Z1173:AD1173,ESITI_QUESTIONARI!AF1173:AH1173,ESITI_QUESTIONARI!AJ1173:AL1173,ESITI_QUESTIONARI!AN1173,ESITI_QUESTIONARI!AQ1173)))</f>
        <v/>
      </c>
    </row>
    <row r="1174" spans="1:8" x14ac:dyDescent="0.3">
      <c r="A1174" t="str">
        <f>IF(ESITI_QUESTIONARI!A1174="","",TRIM(ESITI_QUESTIONARI!A1174))</f>
        <v/>
      </c>
      <c r="B1174" t="str">
        <f t="shared" si="19"/>
        <v/>
      </c>
      <c r="C1174" t="str">
        <f>IF(ESITI_QUESTIONARI!C1174="","",TRIM(ESITI_QUESTIONARI!C1174))</f>
        <v/>
      </c>
      <c r="D1174" t="str">
        <f>IFERROR(UPPER(TRIM(ESITI_QUESTIONARI!U1174)),"")</f>
        <v/>
      </c>
      <c r="E1174" t="str">
        <f>IFERROR(UPPER(TRIM(ESITI_QUESTIONARI!Y1174)),"")</f>
        <v/>
      </c>
      <c r="F1174" t="str">
        <f>IFERROR(UPPER(TRIM(ESITI_QUESTIONARI!AE1174)),"")</f>
        <v/>
      </c>
      <c r="G1174" t="str">
        <f>IFERROR(UPPER(TRIM(ESITI_QUESTIONARI!AI1174)),"")</f>
        <v/>
      </c>
      <c r="H1174" s="8" t="str">
        <f>IF(C1174="","",IF(ISERROR(AVERAGE(ESITI_QUESTIONARI!N1174:T1174,ESITI_QUESTIONARI!V1174:X1174,ESITI_QUESTIONARI!Z1174:AD1174,ESITI_QUESTIONARI!AF1174:AH1174,ESITI_QUESTIONARI!AJ1174:AL1174,ESITI_QUESTIONARI!AN1174,ESITI_QUESTIONARI!AQ1174)),"NON RISPONDE",AVERAGE(ESITI_QUESTIONARI!N1174:T1174,ESITI_QUESTIONARI!V1174:X1174,ESITI_QUESTIONARI!Z1174:AD1174,ESITI_QUESTIONARI!AF1174:AH1174,ESITI_QUESTIONARI!AJ1174:AL1174,ESITI_QUESTIONARI!AN1174,ESITI_QUESTIONARI!AQ1174)))</f>
        <v/>
      </c>
    </row>
    <row r="1175" spans="1:8" x14ac:dyDescent="0.3">
      <c r="A1175" t="str">
        <f>IF(ESITI_QUESTIONARI!A1175="","",TRIM(ESITI_QUESTIONARI!A1175))</f>
        <v/>
      </c>
      <c r="B1175" t="str">
        <f t="shared" si="19"/>
        <v/>
      </c>
      <c r="C1175" t="str">
        <f>IF(ESITI_QUESTIONARI!C1175="","",TRIM(ESITI_QUESTIONARI!C1175))</f>
        <v/>
      </c>
      <c r="D1175" t="str">
        <f>IFERROR(UPPER(TRIM(ESITI_QUESTIONARI!U1175)),"")</f>
        <v/>
      </c>
      <c r="E1175" t="str">
        <f>IFERROR(UPPER(TRIM(ESITI_QUESTIONARI!Y1175)),"")</f>
        <v/>
      </c>
      <c r="F1175" t="str">
        <f>IFERROR(UPPER(TRIM(ESITI_QUESTIONARI!AE1175)),"")</f>
        <v/>
      </c>
      <c r="G1175" t="str">
        <f>IFERROR(UPPER(TRIM(ESITI_QUESTIONARI!AI1175)),"")</f>
        <v/>
      </c>
      <c r="H1175" s="8" t="str">
        <f>IF(C1175="","",IF(ISERROR(AVERAGE(ESITI_QUESTIONARI!N1175:T1175,ESITI_QUESTIONARI!V1175:X1175,ESITI_QUESTIONARI!Z1175:AD1175,ESITI_QUESTIONARI!AF1175:AH1175,ESITI_QUESTIONARI!AJ1175:AL1175,ESITI_QUESTIONARI!AN1175,ESITI_QUESTIONARI!AQ1175)),"NON RISPONDE",AVERAGE(ESITI_QUESTIONARI!N1175:T1175,ESITI_QUESTIONARI!V1175:X1175,ESITI_QUESTIONARI!Z1175:AD1175,ESITI_QUESTIONARI!AF1175:AH1175,ESITI_QUESTIONARI!AJ1175:AL1175,ESITI_QUESTIONARI!AN1175,ESITI_QUESTIONARI!AQ1175)))</f>
        <v/>
      </c>
    </row>
    <row r="1176" spans="1:8" x14ac:dyDescent="0.3">
      <c r="A1176" t="str">
        <f>IF(ESITI_QUESTIONARI!A1176="","",TRIM(ESITI_QUESTIONARI!A1176))</f>
        <v/>
      </c>
      <c r="B1176" t="str">
        <f t="shared" si="19"/>
        <v/>
      </c>
      <c r="C1176" t="str">
        <f>IF(ESITI_QUESTIONARI!C1176="","",TRIM(ESITI_QUESTIONARI!C1176))</f>
        <v/>
      </c>
      <c r="D1176" t="str">
        <f>IFERROR(UPPER(TRIM(ESITI_QUESTIONARI!U1176)),"")</f>
        <v/>
      </c>
      <c r="E1176" t="str">
        <f>IFERROR(UPPER(TRIM(ESITI_QUESTIONARI!Y1176)),"")</f>
        <v/>
      </c>
      <c r="F1176" t="str">
        <f>IFERROR(UPPER(TRIM(ESITI_QUESTIONARI!AE1176)),"")</f>
        <v/>
      </c>
      <c r="G1176" t="str">
        <f>IFERROR(UPPER(TRIM(ESITI_QUESTIONARI!AI1176)),"")</f>
        <v/>
      </c>
      <c r="H1176" s="8" t="str">
        <f>IF(C1176="","",IF(ISERROR(AVERAGE(ESITI_QUESTIONARI!N1176:T1176,ESITI_QUESTIONARI!V1176:X1176,ESITI_QUESTIONARI!Z1176:AD1176,ESITI_QUESTIONARI!AF1176:AH1176,ESITI_QUESTIONARI!AJ1176:AL1176,ESITI_QUESTIONARI!AN1176,ESITI_QUESTIONARI!AQ1176)),"NON RISPONDE",AVERAGE(ESITI_QUESTIONARI!N1176:T1176,ESITI_QUESTIONARI!V1176:X1176,ESITI_QUESTIONARI!Z1176:AD1176,ESITI_QUESTIONARI!AF1176:AH1176,ESITI_QUESTIONARI!AJ1176:AL1176,ESITI_QUESTIONARI!AN1176,ESITI_QUESTIONARI!AQ1176)))</f>
        <v/>
      </c>
    </row>
    <row r="1177" spans="1:8" x14ac:dyDescent="0.3">
      <c r="A1177" t="str">
        <f>IF(ESITI_QUESTIONARI!A1177="","",TRIM(ESITI_QUESTIONARI!A1177))</f>
        <v/>
      </c>
      <c r="B1177" t="str">
        <f t="shared" si="19"/>
        <v/>
      </c>
      <c r="C1177" t="str">
        <f>IF(ESITI_QUESTIONARI!C1177="","",TRIM(ESITI_QUESTIONARI!C1177))</f>
        <v/>
      </c>
      <c r="D1177" t="str">
        <f>IFERROR(UPPER(TRIM(ESITI_QUESTIONARI!U1177)),"")</f>
        <v/>
      </c>
      <c r="E1177" t="str">
        <f>IFERROR(UPPER(TRIM(ESITI_QUESTIONARI!Y1177)),"")</f>
        <v/>
      </c>
      <c r="F1177" t="str">
        <f>IFERROR(UPPER(TRIM(ESITI_QUESTIONARI!AE1177)),"")</f>
        <v/>
      </c>
      <c r="G1177" t="str">
        <f>IFERROR(UPPER(TRIM(ESITI_QUESTIONARI!AI1177)),"")</f>
        <v/>
      </c>
      <c r="H1177" s="8" t="str">
        <f>IF(C1177="","",IF(ISERROR(AVERAGE(ESITI_QUESTIONARI!N1177:T1177,ESITI_QUESTIONARI!V1177:X1177,ESITI_QUESTIONARI!Z1177:AD1177,ESITI_QUESTIONARI!AF1177:AH1177,ESITI_QUESTIONARI!AJ1177:AL1177,ESITI_QUESTIONARI!AN1177,ESITI_QUESTIONARI!AQ1177)),"NON RISPONDE",AVERAGE(ESITI_QUESTIONARI!N1177:T1177,ESITI_QUESTIONARI!V1177:X1177,ESITI_QUESTIONARI!Z1177:AD1177,ESITI_QUESTIONARI!AF1177:AH1177,ESITI_QUESTIONARI!AJ1177:AL1177,ESITI_QUESTIONARI!AN1177,ESITI_QUESTIONARI!AQ1177)))</f>
        <v/>
      </c>
    </row>
    <row r="1178" spans="1:8" x14ac:dyDescent="0.3">
      <c r="A1178" t="str">
        <f>IF(ESITI_QUESTIONARI!A1178="","",TRIM(ESITI_QUESTIONARI!A1178))</f>
        <v/>
      </c>
      <c r="B1178" t="str">
        <f t="shared" si="19"/>
        <v/>
      </c>
      <c r="C1178" t="str">
        <f>IF(ESITI_QUESTIONARI!C1178="","",TRIM(ESITI_QUESTIONARI!C1178))</f>
        <v/>
      </c>
      <c r="D1178" t="str">
        <f>IFERROR(UPPER(TRIM(ESITI_QUESTIONARI!U1178)),"")</f>
        <v/>
      </c>
      <c r="E1178" t="str">
        <f>IFERROR(UPPER(TRIM(ESITI_QUESTIONARI!Y1178)),"")</f>
        <v/>
      </c>
      <c r="F1178" t="str">
        <f>IFERROR(UPPER(TRIM(ESITI_QUESTIONARI!AE1178)),"")</f>
        <v/>
      </c>
      <c r="G1178" t="str">
        <f>IFERROR(UPPER(TRIM(ESITI_QUESTIONARI!AI1178)),"")</f>
        <v/>
      </c>
      <c r="H1178" s="8" t="str">
        <f>IF(C1178="","",IF(ISERROR(AVERAGE(ESITI_QUESTIONARI!N1178:T1178,ESITI_QUESTIONARI!V1178:X1178,ESITI_QUESTIONARI!Z1178:AD1178,ESITI_QUESTIONARI!AF1178:AH1178,ESITI_QUESTIONARI!AJ1178:AL1178,ESITI_QUESTIONARI!AN1178,ESITI_QUESTIONARI!AQ1178)),"NON RISPONDE",AVERAGE(ESITI_QUESTIONARI!N1178:T1178,ESITI_QUESTIONARI!V1178:X1178,ESITI_QUESTIONARI!Z1178:AD1178,ESITI_QUESTIONARI!AF1178:AH1178,ESITI_QUESTIONARI!AJ1178:AL1178,ESITI_QUESTIONARI!AN1178,ESITI_QUESTIONARI!AQ1178)))</f>
        <v/>
      </c>
    </row>
    <row r="1179" spans="1:8" x14ac:dyDescent="0.3">
      <c r="A1179" t="str">
        <f>IF(ESITI_QUESTIONARI!A1179="","",TRIM(ESITI_QUESTIONARI!A1179))</f>
        <v/>
      </c>
      <c r="B1179" t="str">
        <f t="shared" si="19"/>
        <v/>
      </c>
      <c r="C1179" t="str">
        <f>IF(ESITI_QUESTIONARI!C1179="","",TRIM(ESITI_QUESTIONARI!C1179))</f>
        <v/>
      </c>
      <c r="D1179" t="str">
        <f>IFERROR(UPPER(TRIM(ESITI_QUESTIONARI!U1179)),"")</f>
        <v/>
      </c>
      <c r="E1179" t="str">
        <f>IFERROR(UPPER(TRIM(ESITI_QUESTIONARI!Y1179)),"")</f>
        <v/>
      </c>
      <c r="F1179" t="str">
        <f>IFERROR(UPPER(TRIM(ESITI_QUESTIONARI!AE1179)),"")</f>
        <v/>
      </c>
      <c r="G1179" t="str">
        <f>IFERROR(UPPER(TRIM(ESITI_QUESTIONARI!AI1179)),"")</f>
        <v/>
      </c>
      <c r="H1179" s="8" t="str">
        <f>IF(C1179="","",IF(ISERROR(AVERAGE(ESITI_QUESTIONARI!N1179:T1179,ESITI_QUESTIONARI!V1179:X1179,ESITI_QUESTIONARI!Z1179:AD1179,ESITI_QUESTIONARI!AF1179:AH1179,ESITI_QUESTIONARI!AJ1179:AL1179,ESITI_QUESTIONARI!AN1179,ESITI_QUESTIONARI!AQ1179)),"NON RISPONDE",AVERAGE(ESITI_QUESTIONARI!N1179:T1179,ESITI_QUESTIONARI!V1179:X1179,ESITI_QUESTIONARI!Z1179:AD1179,ESITI_QUESTIONARI!AF1179:AH1179,ESITI_QUESTIONARI!AJ1179:AL1179,ESITI_QUESTIONARI!AN1179,ESITI_QUESTIONARI!AQ1179)))</f>
        <v/>
      </c>
    </row>
    <row r="1180" spans="1:8" x14ac:dyDescent="0.3">
      <c r="A1180" t="str">
        <f>IF(ESITI_QUESTIONARI!A1180="","",TRIM(ESITI_QUESTIONARI!A1180))</f>
        <v/>
      </c>
      <c r="B1180" t="str">
        <f t="shared" si="19"/>
        <v/>
      </c>
      <c r="C1180" t="str">
        <f>IF(ESITI_QUESTIONARI!C1180="","",TRIM(ESITI_QUESTIONARI!C1180))</f>
        <v/>
      </c>
      <c r="D1180" t="str">
        <f>IFERROR(UPPER(TRIM(ESITI_QUESTIONARI!U1180)),"")</f>
        <v/>
      </c>
      <c r="E1180" t="str">
        <f>IFERROR(UPPER(TRIM(ESITI_QUESTIONARI!Y1180)),"")</f>
        <v/>
      </c>
      <c r="F1180" t="str">
        <f>IFERROR(UPPER(TRIM(ESITI_QUESTIONARI!AE1180)),"")</f>
        <v/>
      </c>
      <c r="G1180" t="str">
        <f>IFERROR(UPPER(TRIM(ESITI_QUESTIONARI!AI1180)),"")</f>
        <v/>
      </c>
      <c r="H1180" s="8" t="str">
        <f>IF(C1180="","",IF(ISERROR(AVERAGE(ESITI_QUESTIONARI!N1180:T1180,ESITI_QUESTIONARI!V1180:X1180,ESITI_QUESTIONARI!Z1180:AD1180,ESITI_QUESTIONARI!AF1180:AH1180,ESITI_QUESTIONARI!AJ1180:AL1180,ESITI_QUESTIONARI!AN1180,ESITI_QUESTIONARI!AQ1180)),"NON RISPONDE",AVERAGE(ESITI_QUESTIONARI!N1180:T1180,ESITI_QUESTIONARI!V1180:X1180,ESITI_QUESTIONARI!Z1180:AD1180,ESITI_QUESTIONARI!AF1180:AH1180,ESITI_QUESTIONARI!AJ1180:AL1180,ESITI_QUESTIONARI!AN1180,ESITI_QUESTIONARI!AQ1180)))</f>
        <v/>
      </c>
    </row>
    <row r="1181" spans="1:8" x14ac:dyDescent="0.3">
      <c r="A1181" t="str">
        <f>IF(ESITI_QUESTIONARI!A1181="","",TRIM(ESITI_QUESTIONARI!A1181))</f>
        <v/>
      </c>
      <c r="B1181" t="str">
        <f t="shared" si="19"/>
        <v/>
      </c>
      <c r="C1181" t="str">
        <f>IF(ESITI_QUESTIONARI!C1181="","",TRIM(ESITI_QUESTIONARI!C1181))</f>
        <v/>
      </c>
      <c r="D1181" t="str">
        <f>IFERROR(UPPER(TRIM(ESITI_QUESTIONARI!U1181)),"")</f>
        <v/>
      </c>
      <c r="E1181" t="str">
        <f>IFERROR(UPPER(TRIM(ESITI_QUESTIONARI!Y1181)),"")</f>
        <v/>
      </c>
      <c r="F1181" t="str">
        <f>IFERROR(UPPER(TRIM(ESITI_QUESTIONARI!AE1181)),"")</f>
        <v/>
      </c>
      <c r="G1181" t="str">
        <f>IFERROR(UPPER(TRIM(ESITI_QUESTIONARI!AI1181)),"")</f>
        <v/>
      </c>
      <c r="H1181" s="8" t="str">
        <f>IF(C1181="","",IF(ISERROR(AVERAGE(ESITI_QUESTIONARI!N1181:T1181,ESITI_QUESTIONARI!V1181:X1181,ESITI_QUESTIONARI!Z1181:AD1181,ESITI_QUESTIONARI!AF1181:AH1181,ESITI_QUESTIONARI!AJ1181:AL1181,ESITI_QUESTIONARI!AN1181,ESITI_QUESTIONARI!AQ1181)),"NON RISPONDE",AVERAGE(ESITI_QUESTIONARI!N1181:T1181,ESITI_QUESTIONARI!V1181:X1181,ESITI_QUESTIONARI!Z1181:AD1181,ESITI_QUESTIONARI!AF1181:AH1181,ESITI_QUESTIONARI!AJ1181:AL1181,ESITI_QUESTIONARI!AN1181,ESITI_QUESTIONARI!AQ1181)))</f>
        <v/>
      </c>
    </row>
    <row r="1182" spans="1:8" x14ac:dyDescent="0.3">
      <c r="A1182" t="str">
        <f>IF(ESITI_QUESTIONARI!A1182="","",TRIM(ESITI_QUESTIONARI!A1182))</f>
        <v/>
      </c>
      <c r="B1182" t="str">
        <f t="shared" si="19"/>
        <v/>
      </c>
      <c r="C1182" t="str">
        <f>IF(ESITI_QUESTIONARI!C1182="","",TRIM(ESITI_QUESTIONARI!C1182))</f>
        <v/>
      </c>
      <c r="D1182" t="str">
        <f>IFERROR(UPPER(TRIM(ESITI_QUESTIONARI!U1182)),"")</f>
        <v/>
      </c>
      <c r="E1182" t="str">
        <f>IFERROR(UPPER(TRIM(ESITI_QUESTIONARI!Y1182)),"")</f>
        <v/>
      </c>
      <c r="F1182" t="str">
        <f>IFERROR(UPPER(TRIM(ESITI_QUESTIONARI!AE1182)),"")</f>
        <v/>
      </c>
      <c r="G1182" t="str">
        <f>IFERROR(UPPER(TRIM(ESITI_QUESTIONARI!AI1182)),"")</f>
        <v/>
      </c>
      <c r="H1182" s="8" t="str">
        <f>IF(C1182="","",IF(ISERROR(AVERAGE(ESITI_QUESTIONARI!N1182:T1182,ESITI_QUESTIONARI!V1182:X1182,ESITI_QUESTIONARI!Z1182:AD1182,ESITI_QUESTIONARI!AF1182:AH1182,ESITI_QUESTIONARI!AJ1182:AL1182,ESITI_QUESTIONARI!AN1182,ESITI_QUESTIONARI!AQ1182)),"NON RISPONDE",AVERAGE(ESITI_QUESTIONARI!N1182:T1182,ESITI_QUESTIONARI!V1182:X1182,ESITI_QUESTIONARI!Z1182:AD1182,ESITI_QUESTIONARI!AF1182:AH1182,ESITI_QUESTIONARI!AJ1182:AL1182,ESITI_QUESTIONARI!AN1182,ESITI_QUESTIONARI!AQ1182)))</f>
        <v/>
      </c>
    </row>
    <row r="1183" spans="1:8" x14ac:dyDescent="0.3">
      <c r="A1183" t="str">
        <f>IF(ESITI_QUESTIONARI!A1183="","",TRIM(ESITI_QUESTIONARI!A1183))</f>
        <v/>
      </c>
      <c r="B1183" t="str">
        <f t="shared" si="19"/>
        <v/>
      </c>
      <c r="C1183" t="str">
        <f>IF(ESITI_QUESTIONARI!C1183="","",TRIM(ESITI_QUESTIONARI!C1183))</f>
        <v/>
      </c>
      <c r="D1183" t="str">
        <f>IFERROR(UPPER(TRIM(ESITI_QUESTIONARI!U1183)),"")</f>
        <v/>
      </c>
      <c r="E1183" t="str">
        <f>IFERROR(UPPER(TRIM(ESITI_QUESTIONARI!Y1183)),"")</f>
        <v/>
      </c>
      <c r="F1183" t="str">
        <f>IFERROR(UPPER(TRIM(ESITI_QUESTIONARI!AE1183)),"")</f>
        <v/>
      </c>
      <c r="G1183" t="str">
        <f>IFERROR(UPPER(TRIM(ESITI_QUESTIONARI!AI1183)),"")</f>
        <v/>
      </c>
      <c r="H1183" s="8" t="str">
        <f>IF(C1183="","",IF(ISERROR(AVERAGE(ESITI_QUESTIONARI!N1183:T1183,ESITI_QUESTIONARI!V1183:X1183,ESITI_QUESTIONARI!Z1183:AD1183,ESITI_QUESTIONARI!AF1183:AH1183,ESITI_QUESTIONARI!AJ1183:AL1183,ESITI_QUESTIONARI!AN1183,ESITI_QUESTIONARI!AQ1183)),"NON RISPONDE",AVERAGE(ESITI_QUESTIONARI!N1183:T1183,ESITI_QUESTIONARI!V1183:X1183,ESITI_QUESTIONARI!Z1183:AD1183,ESITI_QUESTIONARI!AF1183:AH1183,ESITI_QUESTIONARI!AJ1183:AL1183,ESITI_QUESTIONARI!AN1183,ESITI_QUESTIONARI!AQ1183)))</f>
        <v/>
      </c>
    </row>
    <row r="1184" spans="1:8" x14ac:dyDescent="0.3">
      <c r="A1184" t="str">
        <f>IF(ESITI_QUESTIONARI!A1184="","",TRIM(ESITI_QUESTIONARI!A1184))</f>
        <v/>
      </c>
      <c r="B1184" t="str">
        <f t="shared" si="19"/>
        <v/>
      </c>
      <c r="C1184" t="str">
        <f>IF(ESITI_QUESTIONARI!C1184="","",TRIM(ESITI_QUESTIONARI!C1184))</f>
        <v/>
      </c>
      <c r="D1184" t="str">
        <f>IFERROR(UPPER(TRIM(ESITI_QUESTIONARI!U1184)),"")</f>
        <v/>
      </c>
      <c r="E1184" t="str">
        <f>IFERROR(UPPER(TRIM(ESITI_QUESTIONARI!Y1184)),"")</f>
        <v/>
      </c>
      <c r="F1184" t="str">
        <f>IFERROR(UPPER(TRIM(ESITI_QUESTIONARI!AE1184)),"")</f>
        <v/>
      </c>
      <c r="G1184" t="str">
        <f>IFERROR(UPPER(TRIM(ESITI_QUESTIONARI!AI1184)),"")</f>
        <v/>
      </c>
      <c r="H1184" s="8" t="str">
        <f>IF(C1184="","",IF(ISERROR(AVERAGE(ESITI_QUESTIONARI!N1184:T1184,ESITI_QUESTIONARI!V1184:X1184,ESITI_QUESTIONARI!Z1184:AD1184,ESITI_QUESTIONARI!AF1184:AH1184,ESITI_QUESTIONARI!AJ1184:AL1184,ESITI_QUESTIONARI!AN1184,ESITI_QUESTIONARI!AQ1184)),"NON RISPONDE",AVERAGE(ESITI_QUESTIONARI!N1184:T1184,ESITI_QUESTIONARI!V1184:X1184,ESITI_QUESTIONARI!Z1184:AD1184,ESITI_QUESTIONARI!AF1184:AH1184,ESITI_QUESTIONARI!AJ1184:AL1184,ESITI_QUESTIONARI!AN1184,ESITI_QUESTIONARI!AQ1184)))</f>
        <v/>
      </c>
    </row>
    <row r="1185" spans="1:8" x14ac:dyDescent="0.3">
      <c r="A1185" t="str">
        <f>IF(ESITI_QUESTIONARI!A1185="","",TRIM(ESITI_QUESTIONARI!A1185))</f>
        <v/>
      </c>
      <c r="B1185" t="str">
        <f t="shared" si="19"/>
        <v/>
      </c>
      <c r="C1185" t="str">
        <f>IF(ESITI_QUESTIONARI!C1185="","",TRIM(ESITI_QUESTIONARI!C1185))</f>
        <v/>
      </c>
      <c r="D1185" t="str">
        <f>IFERROR(UPPER(TRIM(ESITI_QUESTIONARI!U1185)),"")</f>
        <v/>
      </c>
      <c r="E1185" t="str">
        <f>IFERROR(UPPER(TRIM(ESITI_QUESTIONARI!Y1185)),"")</f>
        <v/>
      </c>
      <c r="F1185" t="str">
        <f>IFERROR(UPPER(TRIM(ESITI_QUESTIONARI!AE1185)),"")</f>
        <v/>
      </c>
      <c r="G1185" t="str">
        <f>IFERROR(UPPER(TRIM(ESITI_QUESTIONARI!AI1185)),"")</f>
        <v/>
      </c>
      <c r="H1185" s="8" t="str">
        <f>IF(C1185="","",IF(ISERROR(AVERAGE(ESITI_QUESTIONARI!N1185:T1185,ESITI_QUESTIONARI!V1185:X1185,ESITI_QUESTIONARI!Z1185:AD1185,ESITI_QUESTIONARI!AF1185:AH1185,ESITI_QUESTIONARI!AJ1185:AL1185,ESITI_QUESTIONARI!AN1185,ESITI_QUESTIONARI!AQ1185)),"NON RISPONDE",AVERAGE(ESITI_QUESTIONARI!N1185:T1185,ESITI_QUESTIONARI!V1185:X1185,ESITI_QUESTIONARI!Z1185:AD1185,ESITI_QUESTIONARI!AF1185:AH1185,ESITI_QUESTIONARI!AJ1185:AL1185,ESITI_QUESTIONARI!AN1185,ESITI_QUESTIONARI!AQ1185)))</f>
        <v/>
      </c>
    </row>
    <row r="1186" spans="1:8" x14ac:dyDescent="0.3">
      <c r="A1186" t="str">
        <f>IF(ESITI_QUESTIONARI!A1186="","",TRIM(ESITI_QUESTIONARI!A1186))</f>
        <v/>
      </c>
      <c r="B1186" t="str">
        <f t="shared" si="19"/>
        <v/>
      </c>
      <c r="C1186" t="str">
        <f>IF(ESITI_QUESTIONARI!C1186="","",TRIM(ESITI_QUESTIONARI!C1186))</f>
        <v/>
      </c>
      <c r="D1186" t="str">
        <f>IFERROR(UPPER(TRIM(ESITI_QUESTIONARI!U1186)),"")</f>
        <v/>
      </c>
      <c r="E1186" t="str">
        <f>IFERROR(UPPER(TRIM(ESITI_QUESTIONARI!Y1186)),"")</f>
        <v/>
      </c>
      <c r="F1186" t="str">
        <f>IFERROR(UPPER(TRIM(ESITI_QUESTIONARI!AE1186)),"")</f>
        <v/>
      </c>
      <c r="G1186" t="str">
        <f>IFERROR(UPPER(TRIM(ESITI_QUESTIONARI!AI1186)),"")</f>
        <v/>
      </c>
      <c r="H1186" s="8" t="str">
        <f>IF(C1186="","",IF(ISERROR(AVERAGE(ESITI_QUESTIONARI!N1186:T1186,ESITI_QUESTIONARI!V1186:X1186,ESITI_QUESTIONARI!Z1186:AD1186,ESITI_QUESTIONARI!AF1186:AH1186,ESITI_QUESTIONARI!AJ1186:AL1186,ESITI_QUESTIONARI!AN1186,ESITI_QUESTIONARI!AQ1186)),"NON RISPONDE",AVERAGE(ESITI_QUESTIONARI!N1186:T1186,ESITI_QUESTIONARI!V1186:X1186,ESITI_QUESTIONARI!Z1186:AD1186,ESITI_QUESTIONARI!AF1186:AH1186,ESITI_QUESTIONARI!AJ1186:AL1186,ESITI_QUESTIONARI!AN1186,ESITI_QUESTIONARI!AQ1186)))</f>
        <v/>
      </c>
    </row>
    <row r="1187" spans="1:8" x14ac:dyDescent="0.3">
      <c r="A1187" t="str">
        <f>IF(ESITI_QUESTIONARI!A1187="","",TRIM(ESITI_QUESTIONARI!A1187))</f>
        <v/>
      </c>
      <c r="B1187" t="str">
        <f t="shared" si="19"/>
        <v/>
      </c>
      <c r="C1187" t="str">
        <f>IF(ESITI_QUESTIONARI!C1187="","",TRIM(ESITI_QUESTIONARI!C1187))</f>
        <v/>
      </c>
      <c r="D1187" t="str">
        <f>IFERROR(UPPER(TRIM(ESITI_QUESTIONARI!U1187)),"")</f>
        <v/>
      </c>
      <c r="E1187" t="str">
        <f>IFERROR(UPPER(TRIM(ESITI_QUESTIONARI!Y1187)),"")</f>
        <v/>
      </c>
      <c r="F1187" t="str">
        <f>IFERROR(UPPER(TRIM(ESITI_QUESTIONARI!AE1187)),"")</f>
        <v/>
      </c>
      <c r="G1187" t="str">
        <f>IFERROR(UPPER(TRIM(ESITI_QUESTIONARI!AI1187)),"")</f>
        <v/>
      </c>
      <c r="H1187" s="8" t="str">
        <f>IF(C1187="","",IF(ISERROR(AVERAGE(ESITI_QUESTIONARI!N1187:T1187,ESITI_QUESTIONARI!V1187:X1187,ESITI_QUESTIONARI!Z1187:AD1187,ESITI_QUESTIONARI!AF1187:AH1187,ESITI_QUESTIONARI!AJ1187:AL1187,ESITI_QUESTIONARI!AN1187,ESITI_QUESTIONARI!AQ1187)),"NON RISPONDE",AVERAGE(ESITI_QUESTIONARI!N1187:T1187,ESITI_QUESTIONARI!V1187:X1187,ESITI_QUESTIONARI!Z1187:AD1187,ESITI_QUESTIONARI!AF1187:AH1187,ESITI_QUESTIONARI!AJ1187:AL1187,ESITI_QUESTIONARI!AN1187,ESITI_QUESTIONARI!AQ1187)))</f>
        <v/>
      </c>
    </row>
    <row r="1188" spans="1:8" x14ac:dyDescent="0.3">
      <c r="A1188" t="str">
        <f>IF(ESITI_QUESTIONARI!A1188="","",TRIM(ESITI_QUESTIONARI!A1188))</f>
        <v/>
      </c>
      <c r="B1188" t="str">
        <f t="shared" si="19"/>
        <v/>
      </c>
      <c r="C1188" t="str">
        <f>IF(ESITI_QUESTIONARI!C1188="","",TRIM(ESITI_QUESTIONARI!C1188))</f>
        <v/>
      </c>
      <c r="D1188" t="str">
        <f>IFERROR(UPPER(TRIM(ESITI_QUESTIONARI!U1188)),"")</f>
        <v/>
      </c>
      <c r="E1188" t="str">
        <f>IFERROR(UPPER(TRIM(ESITI_QUESTIONARI!Y1188)),"")</f>
        <v/>
      </c>
      <c r="F1188" t="str">
        <f>IFERROR(UPPER(TRIM(ESITI_QUESTIONARI!AE1188)),"")</f>
        <v/>
      </c>
      <c r="G1188" t="str">
        <f>IFERROR(UPPER(TRIM(ESITI_QUESTIONARI!AI1188)),"")</f>
        <v/>
      </c>
      <c r="H1188" s="8" t="str">
        <f>IF(C1188="","",IF(ISERROR(AVERAGE(ESITI_QUESTIONARI!N1188:T1188,ESITI_QUESTIONARI!V1188:X1188,ESITI_QUESTIONARI!Z1188:AD1188,ESITI_QUESTIONARI!AF1188:AH1188,ESITI_QUESTIONARI!AJ1188:AL1188,ESITI_QUESTIONARI!AN1188,ESITI_QUESTIONARI!AQ1188)),"NON RISPONDE",AVERAGE(ESITI_QUESTIONARI!N1188:T1188,ESITI_QUESTIONARI!V1188:X1188,ESITI_QUESTIONARI!Z1188:AD1188,ESITI_QUESTIONARI!AF1188:AH1188,ESITI_QUESTIONARI!AJ1188:AL1188,ESITI_QUESTIONARI!AN1188,ESITI_QUESTIONARI!AQ1188)))</f>
        <v/>
      </c>
    </row>
    <row r="1189" spans="1:8" x14ac:dyDescent="0.3">
      <c r="A1189" t="str">
        <f>IF(ESITI_QUESTIONARI!A1189="","",TRIM(ESITI_QUESTIONARI!A1189))</f>
        <v/>
      </c>
      <c r="B1189" t="str">
        <f t="shared" si="19"/>
        <v/>
      </c>
      <c r="C1189" t="str">
        <f>IF(ESITI_QUESTIONARI!C1189="","",TRIM(ESITI_QUESTIONARI!C1189))</f>
        <v/>
      </c>
      <c r="D1189" t="str">
        <f>IFERROR(UPPER(TRIM(ESITI_QUESTIONARI!U1189)),"")</f>
        <v/>
      </c>
      <c r="E1189" t="str">
        <f>IFERROR(UPPER(TRIM(ESITI_QUESTIONARI!Y1189)),"")</f>
        <v/>
      </c>
      <c r="F1189" t="str">
        <f>IFERROR(UPPER(TRIM(ESITI_QUESTIONARI!AE1189)),"")</f>
        <v/>
      </c>
      <c r="G1189" t="str">
        <f>IFERROR(UPPER(TRIM(ESITI_QUESTIONARI!AI1189)),"")</f>
        <v/>
      </c>
      <c r="H1189" s="8" t="str">
        <f>IF(C1189="","",IF(ISERROR(AVERAGE(ESITI_QUESTIONARI!N1189:T1189,ESITI_QUESTIONARI!V1189:X1189,ESITI_QUESTIONARI!Z1189:AD1189,ESITI_QUESTIONARI!AF1189:AH1189,ESITI_QUESTIONARI!AJ1189:AL1189,ESITI_QUESTIONARI!AN1189,ESITI_QUESTIONARI!AQ1189)),"NON RISPONDE",AVERAGE(ESITI_QUESTIONARI!N1189:T1189,ESITI_QUESTIONARI!V1189:X1189,ESITI_QUESTIONARI!Z1189:AD1189,ESITI_QUESTIONARI!AF1189:AH1189,ESITI_QUESTIONARI!AJ1189:AL1189,ESITI_QUESTIONARI!AN1189,ESITI_QUESTIONARI!AQ1189)))</f>
        <v/>
      </c>
    </row>
    <row r="1190" spans="1:8" x14ac:dyDescent="0.3">
      <c r="A1190" t="str">
        <f>IF(ESITI_QUESTIONARI!A1190="","",TRIM(ESITI_QUESTIONARI!A1190))</f>
        <v/>
      </c>
      <c r="B1190" t="str">
        <f t="shared" si="19"/>
        <v/>
      </c>
      <c r="C1190" t="str">
        <f>IF(ESITI_QUESTIONARI!C1190="","",TRIM(ESITI_QUESTIONARI!C1190))</f>
        <v/>
      </c>
      <c r="D1190" t="str">
        <f>IFERROR(UPPER(TRIM(ESITI_QUESTIONARI!U1190)),"")</f>
        <v/>
      </c>
      <c r="E1190" t="str">
        <f>IFERROR(UPPER(TRIM(ESITI_QUESTIONARI!Y1190)),"")</f>
        <v/>
      </c>
      <c r="F1190" t="str">
        <f>IFERROR(UPPER(TRIM(ESITI_QUESTIONARI!AE1190)),"")</f>
        <v/>
      </c>
      <c r="G1190" t="str">
        <f>IFERROR(UPPER(TRIM(ESITI_QUESTIONARI!AI1190)),"")</f>
        <v/>
      </c>
      <c r="H1190" s="8" t="str">
        <f>IF(C1190="","",IF(ISERROR(AVERAGE(ESITI_QUESTIONARI!N1190:T1190,ESITI_QUESTIONARI!V1190:X1190,ESITI_QUESTIONARI!Z1190:AD1190,ESITI_QUESTIONARI!AF1190:AH1190,ESITI_QUESTIONARI!AJ1190:AL1190,ESITI_QUESTIONARI!AN1190,ESITI_QUESTIONARI!AQ1190)),"NON RISPONDE",AVERAGE(ESITI_QUESTIONARI!N1190:T1190,ESITI_QUESTIONARI!V1190:X1190,ESITI_QUESTIONARI!Z1190:AD1190,ESITI_QUESTIONARI!AF1190:AH1190,ESITI_QUESTIONARI!AJ1190:AL1190,ESITI_QUESTIONARI!AN1190,ESITI_QUESTIONARI!AQ1190)))</f>
        <v/>
      </c>
    </row>
    <row r="1191" spans="1:8" x14ac:dyDescent="0.3">
      <c r="A1191" t="str">
        <f>IF(ESITI_QUESTIONARI!A1191="","",TRIM(ESITI_QUESTIONARI!A1191))</f>
        <v/>
      </c>
      <c r="B1191" t="str">
        <f t="shared" si="19"/>
        <v/>
      </c>
      <c r="C1191" t="str">
        <f>IF(ESITI_QUESTIONARI!C1191="","",TRIM(ESITI_QUESTIONARI!C1191))</f>
        <v/>
      </c>
      <c r="D1191" t="str">
        <f>IFERROR(UPPER(TRIM(ESITI_QUESTIONARI!U1191)),"")</f>
        <v/>
      </c>
      <c r="E1191" t="str">
        <f>IFERROR(UPPER(TRIM(ESITI_QUESTIONARI!Y1191)),"")</f>
        <v/>
      </c>
      <c r="F1191" t="str">
        <f>IFERROR(UPPER(TRIM(ESITI_QUESTIONARI!AE1191)),"")</f>
        <v/>
      </c>
      <c r="G1191" t="str">
        <f>IFERROR(UPPER(TRIM(ESITI_QUESTIONARI!AI1191)),"")</f>
        <v/>
      </c>
      <c r="H1191" s="8" t="str">
        <f>IF(C1191="","",IF(ISERROR(AVERAGE(ESITI_QUESTIONARI!N1191:T1191,ESITI_QUESTIONARI!V1191:X1191,ESITI_QUESTIONARI!Z1191:AD1191,ESITI_QUESTIONARI!AF1191:AH1191,ESITI_QUESTIONARI!AJ1191:AL1191,ESITI_QUESTIONARI!AN1191,ESITI_QUESTIONARI!AQ1191)),"NON RISPONDE",AVERAGE(ESITI_QUESTIONARI!N1191:T1191,ESITI_QUESTIONARI!V1191:X1191,ESITI_QUESTIONARI!Z1191:AD1191,ESITI_QUESTIONARI!AF1191:AH1191,ESITI_QUESTIONARI!AJ1191:AL1191,ESITI_QUESTIONARI!AN1191,ESITI_QUESTIONARI!AQ1191)))</f>
        <v/>
      </c>
    </row>
    <row r="1192" spans="1:8" x14ac:dyDescent="0.3">
      <c r="A1192" t="str">
        <f>IF(ESITI_QUESTIONARI!A1192="","",TRIM(ESITI_QUESTIONARI!A1192))</f>
        <v/>
      </c>
      <c r="B1192" t="str">
        <f t="shared" si="19"/>
        <v/>
      </c>
      <c r="C1192" t="str">
        <f>IF(ESITI_QUESTIONARI!C1192="","",TRIM(ESITI_QUESTIONARI!C1192))</f>
        <v/>
      </c>
      <c r="D1192" t="str">
        <f>IFERROR(UPPER(TRIM(ESITI_QUESTIONARI!U1192)),"")</f>
        <v/>
      </c>
      <c r="E1192" t="str">
        <f>IFERROR(UPPER(TRIM(ESITI_QUESTIONARI!Y1192)),"")</f>
        <v/>
      </c>
      <c r="F1192" t="str">
        <f>IFERROR(UPPER(TRIM(ESITI_QUESTIONARI!AE1192)),"")</f>
        <v/>
      </c>
      <c r="G1192" t="str">
        <f>IFERROR(UPPER(TRIM(ESITI_QUESTIONARI!AI1192)),"")</f>
        <v/>
      </c>
      <c r="H1192" s="8" t="str">
        <f>IF(C1192="","",IF(ISERROR(AVERAGE(ESITI_QUESTIONARI!N1192:T1192,ESITI_QUESTIONARI!V1192:X1192,ESITI_QUESTIONARI!Z1192:AD1192,ESITI_QUESTIONARI!AF1192:AH1192,ESITI_QUESTIONARI!AJ1192:AL1192,ESITI_QUESTIONARI!AN1192,ESITI_QUESTIONARI!AQ1192)),"NON RISPONDE",AVERAGE(ESITI_QUESTIONARI!N1192:T1192,ESITI_QUESTIONARI!V1192:X1192,ESITI_QUESTIONARI!Z1192:AD1192,ESITI_QUESTIONARI!AF1192:AH1192,ESITI_QUESTIONARI!AJ1192:AL1192,ESITI_QUESTIONARI!AN1192,ESITI_QUESTIONARI!AQ1192)))</f>
        <v/>
      </c>
    </row>
    <row r="1193" spans="1:8" x14ac:dyDescent="0.3">
      <c r="A1193" t="str">
        <f>IF(ESITI_QUESTIONARI!A1193="","",TRIM(ESITI_QUESTIONARI!A1193))</f>
        <v/>
      </c>
      <c r="B1193" t="str">
        <f t="shared" si="19"/>
        <v/>
      </c>
      <c r="C1193" t="str">
        <f>IF(ESITI_QUESTIONARI!C1193="","",TRIM(ESITI_QUESTIONARI!C1193))</f>
        <v/>
      </c>
      <c r="D1193" t="str">
        <f>IFERROR(UPPER(TRIM(ESITI_QUESTIONARI!U1193)),"")</f>
        <v/>
      </c>
      <c r="E1193" t="str">
        <f>IFERROR(UPPER(TRIM(ESITI_QUESTIONARI!Y1193)),"")</f>
        <v/>
      </c>
      <c r="F1193" t="str">
        <f>IFERROR(UPPER(TRIM(ESITI_QUESTIONARI!AE1193)),"")</f>
        <v/>
      </c>
      <c r="G1193" t="str">
        <f>IFERROR(UPPER(TRIM(ESITI_QUESTIONARI!AI1193)),"")</f>
        <v/>
      </c>
      <c r="H1193" s="8" t="str">
        <f>IF(C1193="","",IF(ISERROR(AVERAGE(ESITI_QUESTIONARI!N1193:T1193,ESITI_QUESTIONARI!V1193:X1193,ESITI_QUESTIONARI!Z1193:AD1193,ESITI_QUESTIONARI!AF1193:AH1193,ESITI_QUESTIONARI!AJ1193:AL1193,ESITI_QUESTIONARI!AN1193,ESITI_QUESTIONARI!AQ1193)),"NON RISPONDE",AVERAGE(ESITI_QUESTIONARI!N1193:T1193,ESITI_QUESTIONARI!V1193:X1193,ESITI_QUESTIONARI!Z1193:AD1193,ESITI_QUESTIONARI!AF1193:AH1193,ESITI_QUESTIONARI!AJ1193:AL1193,ESITI_QUESTIONARI!AN1193,ESITI_QUESTIONARI!AQ1193)))</f>
        <v/>
      </c>
    </row>
    <row r="1194" spans="1:8" x14ac:dyDescent="0.3">
      <c r="A1194" t="str">
        <f>IF(ESITI_QUESTIONARI!A1194="","",TRIM(ESITI_QUESTIONARI!A1194))</f>
        <v/>
      </c>
      <c r="B1194" t="str">
        <f t="shared" si="19"/>
        <v/>
      </c>
      <c r="C1194" t="str">
        <f>IF(ESITI_QUESTIONARI!C1194="","",TRIM(ESITI_QUESTIONARI!C1194))</f>
        <v/>
      </c>
      <c r="D1194" t="str">
        <f>IFERROR(UPPER(TRIM(ESITI_QUESTIONARI!U1194)),"")</f>
        <v/>
      </c>
      <c r="E1194" t="str">
        <f>IFERROR(UPPER(TRIM(ESITI_QUESTIONARI!Y1194)),"")</f>
        <v/>
      </c>
      <c r="F1194" t="str">
        <f>IFERROR(UPPER(TRIM(ESITI_QUESTIONARI!AE1194)),"")</f>
        <v/>
      </c>
      <c r="G1194" t="str">
        <f>IFERROR(UPPER(TRIM(ESITI_QUESTIONARI!AI1194)),"")</f>
        <v/>
      </c>
      <c r="H1194" s="8" t="str">
        <f>IF(C1194="","",IF(ISERROR(AVERAGE(ESITI_QUESTIONARI!N1194:T1194,ESITI_QUESTIONARI!V1194:X1194,ESITI_QUESTIONARI!Z1194:AD1194,ESITI_QUESTIONARI!AF1194:AH1194,ESITI_QUESTIONARI!AJ1194:AL1194,ESITI_QUESTIONARI!AN1194,ESITI_QUESTIONARI!AQ1194)),"NON RISPONDE",AVERAGE(ESITI_QUESTIONARI!N1194:T1194,ESITI_QUESTIONARI!V1194:X1194,ESITI_QUESTIONARI!Z1194:AD1194,ESITI_QUESTIONARI!AF1194:AH1194,ESITI_QUESTIONARI!AJ1194:AL1194,ESITI_QUESTIONARI!AN1194,ESITI_QUESTIONARI!AQ1194)))</f>
        <v/>
      </c>
    </row>
    <row r="1195" spans="1:8" x14ac:dyDescent="0.3">
      <c r="A1195" t="str">
        <f>IF(ESITI_QUESTIONARI!A1195="","",TRIM(ESITI_QUESTIONARI!A1195))</f>
        <v/>
      </c>
      <c r="B1195" t="str">
        <f t="shared" si="19"/>
        <v/>
      </c>
      <c r="C1195" t="str">
        <f>IF(ESITI_QUESTIONARI!C1195="","",TRIM(ESITI_QUESTIONARI!C1195))</f>
        <v/>
      </c>
      <c r="D1195" t="str">
        <f>IFERROR(UPPER(TRIM(ESITI_QUESTIONARI!U1195)),"")</f>
        <v/>
      </c>
      <c r="E1195" t="str">
        <f>IFERROR(UPPER(TRIM(ESITI_QUESTIONARI!Y1195)),"")</f>
        <v/>
      </c>
      <c r="F1195" t="str">
        <f>IFERROR(UPPER(TRIM(ESITI_QUESTIONARI!AE1195)),"")</f>
        <v/>
      </c>
      <c r="G1195" t="str">
        <f>IFERROR(UPPER(TRIM(ESITI_QUESTIONARI!AI1195)),"")</f>
        <v/>
      </c>
      <c r="H1195" s="8" t="str">
        <f>IF(C1195="","",IF(ISERROR(AVERAGE(ESITI_QUESTIONARI!N1195:T1195,ESITI_QUESTIONARI!V1195:X1195,ESITI_QUESTIONARI!Z1195:AD1195,ESITI_QUESTIONARI!AF1195:AH1195,ESITI_QUESTIONARI!AJ1195:AL1195,ESITI_QUESTIONARI!AN1195,ESITI_QUESTIONARI!AQ1195)),"NON RISPONDE",AVERAGE(ESITI_QUESTIONARI!N1195:T1195,ESITI_QUESTIONARI!V1195:X1195,ESITI_QUESTIONARI!Z1195:AD1195,ESITI_QUESTIONARI!AF1195:AH1195,ESITI_QUESTIONARI!AJ1195:AL1195,ESITI_QUESTIONARI!AN1195,ESITI_QUESTIONARI!AQ1195)))</f>
        <v/>
      </c>
    </row>
    <row r="1196" spans="1:8" x14ac:dyDescent="0.3">
      <c r="A1196" t="str">
        <f>IF(ESITI_QUESTIONARI!A1196="","",TRIM(ESITI_QUESTIONARI!A1196))</f>
        <v/>
      </c>
      <c r="B1196" t="str">
        <f t="shared" si="19"/>
        <v/>
      </c>
      <c r="C1196" t="str">
        <f>IF(ESITI_QUESTIONARI!C1196="","",TRIM(ESITI_QUESTIONARI!C1196))</f>
        <v/>
      </c>
      <c r="D1196" t="str">
        <f>IFERROR(UPPER(TRIM(ESITI_QUESTIONARI!U1196)),"")</f>
        <v/>
      </c>
      <c r="E1196" t="str">
        <f>IFERROR(UPPER(TRIM(ESITI_QUESTIONARI!Y1196)),"")</f>
        <v/>
      </c>
      <c r="F1196" t="str">
        <f>IFERROR(UPPER(TRIM(ESITI_QUESTIONARI!AE1196)),"")</f>
        <v/>
      </c>
      <c r="G1196" t="str">
        <f>IFERROR(UPPER(TRIM(ESITI_QUESTIONARI!AI1196)),"")</f>
        <v/>
      </c>
      <c r="H1196" s="8" t="str">
        <f>IF(C1196="","",IF(ISERROR(AVERAGE(ESITI_QUESTIONARI!N1196:T1196,ESITI_QUESTIONARI!V1196:X1196,ESITI_QUESTIONARI!Z1196:AD1196,ESITI_QUESTIONARI!AF1196:AH1196,ESITI_QUESTIONARI!AJ1196:AL1196,ESITI_QUESTIONARI!AN1196,ESITI_QUESTIONARI!AQ1196)),"NON RISPONDE",AVERAGE(ESITI_QUESTIONARI!N1196:T1196,ESITI_QUESTIONARI!V1196:X1196,ESITI_QUESTIONARI!Z1196:AD1196,ESITI_QUESTIONARI!AF1196:AH1196,ESITI_QUESTIONARI!AJ1196:AL1196,ESITI_QUESTIONARI!AN1196,ESITI_QUESTIONARI!AQ1196)))</f>
        <v/>
      </c>
    </row>
    <row r="1197" spans="1:8" x14ac:dyDescent="0.3">
      <c r="A1197" t="str">
        <f>IF(ESITI_QUESTIONARI!A1197="","",TRIM(ESITI_QUESTIONARI!A1197))</f>
        <v/>
      </c>
      <c r="B1197" t="str">
        <f t="shared" si="19"/>
        <v/>
      </c>
      <c r="C1197" t="str">
        <f>IF(ESITI_QUESTIONARI!C1197="","",TRIM(ESITI_QUESTIONARI!C1197))</f>
        <v/>
      </c>
      <c r="D1197" t="str">
        <f>IFERROR(UPPER(TRIM(ESITI_QUESTIONARI!U1197)),"")</f>
        <v/>
      </c>
      <c r="E1197" t="str">
        <f>IFERROR(UPPER(TRIM(ESITI_QUESTIONARI!Y1197)),"")</f>
        <v/>
      </c>
      <c r="F1197" t="str">
        <f>IFERROR(UPPER(TRIM(ESITI_QUESTIONARI!AE1197)),"")</f>
        <v/>
      </c>
      <c r="G1197" t="str">
        <f>IFERROR(UPPER(TRIM(ESITI_QUESTIONARI!AI1197)),"")</f>
        <v/>
      </c>
      <c r="H1197" s="8" t="str">
        <f>IF(C1197="","",IF(ISERROR(AVERAGE(ESITI_QUESTIONARI!N1197:T1197,ESITI_QUESTIONARI!V1197:X1197,ESITI_QUESTIONARI!Z1197:AD1197,ESITI_QUESTIONARI!AF1197:AH1197,ESITI_QUESTIONARI!AJ1197:AL1197,ESITI_QUESTIONARI!AN1197,ESITI_QUESTIONARI!AQ1197)),"NON RISPONDE",AVERAGE(ESITI_QUESTIONARI!N1197:T1197,ESITI_QUESTIONARI!V1197:X1197,ESITI_QUESTIONARI!Z1197:AD1197,ESITI_QUESTIONARI!AF1197:AH1197,ESITI_QUESTIONARI!AJ1197:AL1197,ESITI_QUESTIONARI!AN1197,ESITI_QUESTIONARI!AQ1197)))</f>
        <v/>
      </c>
    </row>
    <row r="1198" spans="1:8" x14ac:dyDescent="0.3">
      <c r="A1198" t="str">
        <f>IF(ESITI_QUESTIONARI!A1198="","",TRIM(ESITI_QUESTIONARI!A1198))</f>
        <v/>
      </c>
      <c r="B1198" t="str">
        <f t="shared" si="19"/>
        <v/>
      </c>
      <c r="C1198" t="str">
        <f>IF(ESITI_QUESTIONARI!C1198="","",TRIM(ESITI_QUESTIONARI!C1198))</f>
        <v/>
      </c>
      <c r="D1198" t="str">
        <f>IFERROR(UPPER(TRIM(ESITI_QUESTIONARI!U1198)),"")</f>
        <v/>
      </c>
      <c r="E1198" t="str">
        <f>IFERROR(UPPER(TRIM(ESITI_QUESTIONARI!Y1198)),"")</f>
        <v/>
      </c>
      <c r="F1198" t="str">
        <f>IFERROR(UPPER(TRIM(ESITI_QUESTIONARI!AE1198)),"")</f>
        <v/>
      </c>
      <c r="G1198" t="str">
        <f>IFERROR(UPPER(TRIM(ESITI_QUESTIONARI!AI1198)),"")</f>
        <v/>
      </c>
      <c r="H1198" s="8" t="str">
        <f>IF(C1198="","",IF(ISERROR(AVERAGE(ESITI_QUESTIONARI!N1198:T1198,ESITI_QUESTIONARI!V1198:X1198,ESITI_QUESTIONARI!Z1198:AD1198,ESITI_QUESTIONARI!AF1198:AH1198,ESITI_QUESTIONARI!AJ1198:AL1198,ESITI_QUESTIONARI!AN1198,ESITI_QUESTIONARI!AQ1198)),"NON RISPONDE",AVERAGE(ESITI_QUESTIONARI!N1198:T1198,ESITI_QUESTIONARI!V1198:X1198,ESITI_QUESTIONARI!Z1198:AD1198,ESITI_QUESTIONARI!AF1198:AH1198,ESITI_QUESTIONARI!AJ1198:AL1198,ESITI_QUESTIONARI!AN1198,ESITI_QUESTIONARI!AQ1198)))</f>
        <v/>
      </c>
    </row>
    <row r="1199" spans="1:8" x14ac:dyDescent="0.3">
      <c r="A1199" t="str">
        <f>IF(ESITI_QUESTIONARI!A1199="","",TRIM(ESITI_QUESTIONARI!A1199))</f>
        <v/>
      </c>
      <c r="B1199" t="str">
        <f t="shared" si="19"/>
        <v/>
      </c>
      <c r="C1199" t="str">
        <f>IF(ESITI_QUESTIONARI!C1199="","",TRIM(ESITI_QUESTIONARI!C1199))</f>
        <v/>
      </c>
      <c r="D1199" t="str">
        <f>IFERROR(UPPER(TRIM(ESITI_QUESTIONARI!U1199)),"")</f>
        <v/>
      </c>
      <c r="E1199" t="str">
        <f>IFERROR(UPPER(TRIM(ESITI_QUESTIONARI!Y1199)),"")</f>
        <v/>
      </c>
      <c r="F1199" t="str">
        <f>IFERROR(UPPER(TRIM(ESITI_QUESTIONARI!AE1199)),"")</f>
        <v/>
      </c>
      <c r="G1199" t="str">
        <f>IFERROR(UPPER(TRIM(ESITI_QUESTIONARI!AI1199)),"")</f>
        <v/>
      </c>
      <c r="H1199" s="8" t="str">
        <f>IF(C1199="","",IF(ISERROR(AVERAGE(ESITI_QUESTIONARI!N1199:T1199,ESITI_QUESTIONARI!V1199:X1199,ESITI_QUESTIONARI!Z1199:AD1199,ESITI_QUESTIONARI!AF1199:AH1199,ESITI_QUESTIONARI!AJ1199:AL1199,ESITI_QUESTIONARI!AN1199,ESITI_QUESTIONARI!AQ1199)),"NON RISPONDE",AVERAGE(ESITI_QUESTIONARI!N1199:T1199,ESITI_QUESTIONARI!V1199:X1199,ESITI_QUESTIONARI!Z1199:AD1199,ESITI_QUESTIONARI!AF1199:AH1199,ESITI_QUESTIONARI!AJ1199:AL1199,ESITI_QUESTIONARI!AN1199,ESITI_QUESTIONARI!AQ1199)))</f>
        <v/>
      </c>
    </row>
    <row r="1200" spans="1:8" x14ac:dyDescent="0.3">
      <c r="A1200" t="str">
        <f>IF(ESITI_QUESTIONARI!A1200="","",TRIM(ESITI_QUESTIONARI!A1200))</f>
        <v/>
      </c>
      <c r="B1200" t="str">
        <f t="shared" si="19"/>
        <v/>
      </c>
      <c r="C1200" t="str">
        <f>IF(ESITI_QUESTIONARI!C1200="","",TRIM(ESITI_QUESTIONARI!C1200))</f>
        <v/>
      </c>
      <c r="D1200" t="str">
        <f>IFERROR(UPPER(TRIM(ESITI_QUESTIONARI!U1200)),"")</f>
        <v/>
      </c>
      <c r="E1200" t="str">
        <f>IFERROR(UPPER(TRIM(ESITI_QUESTIONARI!Y1200)),"")</f>
        <v/>
      </c>
      <c r="F1200" t="str">
        <f>IFERROR(UPPER(TRIM(ESITI_QUESTIONARI!AE1200)),"")</f>
        <v/>
      </c>
      <c r="G1200" t="str">
        <f>IFERROR(UPPER(TRIM(ESITI_QUESTIONARI!AI1200)),"")</f>
        <v/>
      </c>
      <c r="H1200" s="8" t="str">
        <f>IF(C1200="","",IF(ISERROR(AVERAGE(ESITI_QUESTIONARI!N1200:T1200,ESITI_QUESTIONARI!V1200:X1200,ESITI_QUESTIONARI!Z1200:AD1200,ESITI_QUESTIONARI!AF1200:AH1200,ESITI_QUESTIONARI!AJ1200:AL1200,ESITI_QUESTIONARI!AN1200,ESITI_QUESTIONARI!AQ1200)),"NON RISPONDE",AVERAGE(ESITI_QUESTIONARI!N1200:T1200,ESITI_QUESTIONARI!V1200:X1200,ESITI_QUESTIONARI!Z1200:AD1200,ESITI_QUESTIONARI!AF1200:AH1200,ESITI_QUESTIONARI!AJ1200:AL1200,ESITI_QUESTIONARI!AN1200,ESITI_QUESTIONARI!AQ1200)))</f>
        <v/>
      </c>
    </row>
    <row r="1201" spans="1:8" x14ac:dyDescent="0.3">
      <c r="A1201" t="str">
        <f>IF(ESITI_QUESTIONARI!A1201="","",TRIM(ESITI_QUESTIONARI!A1201))</f>
        <v/>
      </c>
      <c r="B1201" t="str">
        <f t="shared" si="19"/>
        <v/>
      </c>
      <c r="C1201" t="str">
        <f>IF(ESITI_QUESTIONARI!C1201="","",TRIM(ESITI_QUESTIONARI!C1201))</f>
        <v/>
      </c>
      <c r="D1201" t="str">
        <f>IFERROR(UPPER(TRIM(ESITI_QUESTIONARI!U1201)),"")</f>
        <v/>
      </c>
      <c r="E1201" t="str">
        <f>IFERROR(UPPER(TRIM(ESITI_QUESTIONARI!Y1201)),"")</f>
        <v/>
      </c>
      <c r="F1201" t="str">
        <f>IFERROR(UPPER(TRIM(ESITI_QUESTIONARI!AE1201)),"")</f>
        <v/>
      </c>
      <c r="G1201" t="str">
        <f>IFERROR(UPPER(TRIM(ESITI_QUESTIONARI!AI1201)),"")</f>
        <v/>
      </c>
      <c r="H1201" s="8" t="str">
        <f>IF(C1201="","",IF(ISERROR(AVERAGE(ESITI_QUESTIONARI!N1201:T1201,ESITI_QUESTIONARI!V1201:X1201,ESITI_QUESTIONARI!Z1201:AD1201,ESITI_QUESTIONARI!AF1201:AH1201,ESITI_QUESTIONARI!AJ1201:AL1201,ESITI_QUESTIONARI!AN1201,ESITI_QUESTIONARI!AQ1201)),"NON RISPONDE",AVERAGE(ESITI_QUESTIONARI!N1201:T1201,ESITI_QUESTIONARI!V1201:X1201,ESITI_QUESTIONARI!Z1201:AD1201,ESITI_QUESTIONARI!AF1201:AH1201,ESITI_QUESTIONARI!AJ1201:AL1201,ESITI_QUESTIONARI!AN1201,ESITI_QUESTIONARI!AQ1201)))</f>
        <v/>
      </c>
    </row>
    <row r="1202" spans="1:8" x14ac:dyDescent="0.3">
      <c r="A1202" t="str">
        <f>IF(ESITI_QUESTIONARI!A1202="","",TRIM(ESITI_QUESTIONARI!A1202))</f>
        <v/>
      </c>
      <c r="B1202" t="str">
        <f t="shared" si="19"/>
        <v/>
      </c>
      <c r="C1202" t="str">
        <f>IF(ESITI_QUESTIONARI!C1202="","",TRIM(ESITI_QUESTIONARI!C1202))</f>
        <v/>
      </c>
      <c r="D1202" t="str">
        <f>IFERROR(UPPER(TRIM(ESITI_QUESTIONARI!U1202)),"")</f>
        <v/>
      </c>
      <c r="E1202" t="str">
        <f>IFERROR(UPPER(TRIM(ESITI_QUESTIONARI!Y1202)),"")</f>
        <v/>
      </c>
      <c r="F1202" t="str">
        <f>IFERROR(UPPER(TRIM(ESITI_QUESTIONARI!AE1202)),"")</f>
        <v/>
      </c>
      <c r="G1202" t="str">
        <f>IFERROR(UPPER(TRIM(ESITI_QUESTIONARI!AI1202)),"")</f>
        <v/>
      </c>
      <c r="H1202" s="8" t="str">
        <f>IF(C1202="","",IF(ISERROR(AVERAGE(ESITI_QUESTIONARI!N1202:T1202,ESITI_QUESTIONARI!V1202:X1202,ESITI_QUESTIONARI!Z1202:AD1202,ESITI_QUESTIONARI!AF1202:AH1202,ESITI_QUESTIONARI!AJ1202:AL1202,ESITI_QUESTIONARI!AN1202,ESITI_QUESTIONARI!AQ1202)),"NON RISPONDE",AVERAGE(ESITI_QUESTIONARI!N1202:T1202,ESITI_QUESTIONARI!V1202:X1202,ESITI_QUESTIONARI!Z1202:AD1202,ESITI_QUESTIONARI!AF1202:AH1202,ESITI_QUESTIONARI!AJ1202:AL1202,ESITI_QUESTIONARI!AN1202,ESITI_QUESTIONARI!AQ1202)))</f>
        <v/>
      </c>
    </row>
    <row r="1203" spans="1:8" x14ac:dyDescent="0.3">
      <c r="A1203" t="str">
        <f>IF(ESITI_QUESTIONARI!A1203="","",TRIM(ESITI_QUESTIONARI!A1203))</f>
        <v/>
      </c>
      <c r="B1203" t="str">
        <f t="shared" si="19"/>
        <v/>
      </c>
      <c r="C1203" t="str">
        <f>IF(ESITI_QUESTIONARI!C1203="","",TRIM(ESITI_QUESTIONARI!C1203))</f>
        <v/>
      </c>
      <c r="D1203" t="str">
        <f>IFERROR(UPPER(TRIM(ESITI_QUESTIONARI!U1203)),"")</f>
        <v/>
      </c>
      <c r="E1203" t="str">
        <f>IFERROR(UPPER(TRIM(ESITI_QUESTIONARI!Y1203)),"")</f>
        <v/>
      </c>
      <c r="F1203" t="str">
        <f>IFERROR(UPPER(TRIM(ESITI_QUESTIONARI!AE1203)),"")</f>
        <v/>
      </c>
      <c r="G1203" t="str">
        <f>IFERROR(UPPER(TRIM(ESITI_QUESTIONARI!AI1203)),"")</f>
        <v/>
      </c>
      <c r="H1203" s="8" t="str">
        <f>IF(C1203="","",IF(ISERROR(AVERAGE(ESITI_QUESTIONARI!N1203:T1203,ESITI_QUESTIONARI!V1203:X1203,ESITI_QUESTIONARI!Z1203:AD1203,ESITI_QUESTIONARI!AF1203:AH1203,ESITI_QUESTIONARI!AJ1203:AL1203,ESITI_QUESTIONARI!AN1203,ESITI_QUESTIONARI!AQ1203)),"NON RISPONDE",AVERAGE(ESITI_QUESTIONARI!N1203:T1203,ESITI_QUESTIONARI!V1203:X1203,ESITI_QUESTIONARI!Z1203:AD1203,ESITI_QUESTIONARI!AF1203:AH1203,ESITI_QUESTIONARI!AJ1203:AL1203,ESITI_QUESTIONARI!AN1203,ESITI_QUESTIONARI!AQ1203)))</f>
        <v/>
      </c>
    </row>
    <row r="1204" spans="1:8" x14ac:dyDescent="0.3">
      <c r="A1204" t="str">
        <f>IF(ESITI_QUESTIONARI!A1204="","",TRIM(ESITI_QUESTIONARI!A1204))</f>
        <v/>
      </c>
      <c r="B1204" t="str">
        <f t="shared" si="19"/>
        <v/>
      </c>
      <c r="C1204" t="str">
        <f>IF(ESITI_QUESTIONARI!C1204="","",TRIM(ESITI_QUESTIONARI!C1204))</f>
        <v/>
      </c>
      <c r="D1204" t="str">
        <f>IFERROR(UPPER(TRIM(ESITI_QUESTIONARI!U1204)),"")</f>
        <v/>
      </c>
      <c r="E1204" t="str">
        <f>IFERROR(UPPER(TRIM(ESITI_QUESTIONARI!Y1204)),"")</f>
        <v/>
      </c>
      <c r="F1204" t="str">
        <f>IFERROR(UPPER(TRIM(ESITI_QUESTIONARI!AE1204)),"")</f>
        <v/>
      </c>
      <c r="G1204" t="str">
        <f>IFERROR(UPPER(TRIM(ESITI_QUESTIONARI!AI1204)),"")</f>
        <v/>
      </c>
      <c r="H1204" s="8" t="str">
        <f>IF(C1204="","",IF(ISERROR(AVERAGE(ESITI_QUESTIONARI!N1204:T1204,ESITI_QUESTIONARI!V1204:X1204,ESITI_QUESTIONARI!Z1204:AD1204,ESITI_QUESTIONARI!AF1204:AH1204,ESITI_QUESTIONARI!AJ1204:AL1204,ESITI_QUESTIONARI!AN1204,ESITI_QUESTIONARI!AQ1204)),"NON RISPONDE",AVERAGE(ESITI_QUESTIONARI!N1204:T1204,ESITI_QUESTIONARI!V1204:X1204,ESITI_QUESTIONARI!Z1204:AD1204,ESITI_QUESTIONARI!AF1204:AH1204,ESITI_QUESTIONARI!AJ1204:AL1204,ESITI_QUESTIONARI!AN1204,ESITI_QUESTIONARI!AQ1204)))</f>
        <v/>
      </c>
    </row>
    <row r="1205" spans="1:8" x14ac:dyDescent="0.3">
      <c r="A1205" t="str">
        <f>IF(ESITI_QUESTIONARI!A1205="","",TRIM(ESITI_QUESTIONARI!A1205))</f>
        <v/>
      </c>
      <c r="B1205" t="str">
        <f t="shared" si="19"/>
        <v/>
      </c>
      <c r="C1205" t="str">
        <f>IF(ESITI_QUESTIONARI!C1205="","",TRIM(ESITI_QUESTIONARI!C1205))</f>
        <v/>
      </c>
      <c r="D1205" t="str">
        <f>IFERROR(UPPER(TRIM(ESITI_QUESTIONARI!U1205)),"")</f>
        <v/>
      </c>
      <c r="E1205" t="str">
        <f>IFERROR(UPPER(TRIM(ESITI_QUESTIONARI!Y1205)),"")</f>
        <v/>
      </c>
      <c r="F1205" t="str">
        <f>IFERROR(UPPER(TRIM(ESITI_QUESTIONARI!AE1205)),"")</f>
        <v/>
      </c>
      <c r="G1205" t="str">
        <f>IFERROR(UPPER(TRIM(ESITI_QUESTIONARI!AI1205)),"")</f>
        <v/>
      </c>
      <c r="H1205" s="8" t="str">
        <f>IF(C1205="","",IF(ISERROR(AVERAGE(ESITI_QUESTIONARI!N1205:T1205,ESITI_QUESTIONARI!V1205:X1205,ESITI_QUESTIONARI!Z1205:AD1205,ESITI_QUESTIONARI!AF1205:AH1205,ESITI_QUESTIONARI!AJ1205:AL1205,ESITI_QUESTIONARI!AN1205,ESITI_QUESTIONARI!AQ1205)),"NON RISPONDE",AVERAGE(ESITI_QUESTIONARI!N1205:T1205,ESITI_QUESTIONARI!V1205:X1205,ESITI_QUESTIONARI!Z1205:AD1205,ESITI_QUESTIONARI!AF1205:AH1205,ESITI_QUESTIONARI!AJ1205:AL1205,ESITI_QUESTIONARI!AN1205,ESITI_QUESTIONARI!AQ1205)))</f>
        <v/>
      </c>
    </row>
    <row r="1206" spans="1:8" x14ac:dyDescent="0.3">
      <c r="A1206" t="str">
        <f>IF(ESITI_QUESTIONARI!A1206="","",TRIM(ESITI_QUESTIONARI!A1206))</f>
        <v/>
      </c>
      <c r="B1206" t="str">
        <f t="shared" si="19"/>
        <v/>
      </c>
      <c r="C1206" t="str">
        <f>IF(ESITI_QUESTIONARI!C1206="","",TRIM(ESITI_QUESTIONARI!C1206))</f>
        <v/>
      </c>
      <c r="D1206" t="str">
        <f>IFERROR(UPPER(TRIM(ESITI_QUESTIONARI!U1206)),"")</f>
        <v/>
      </c>
      <c r="E1206" t="str">
        <f>IFERROR(UPPER(TRIM(ESITI_QUESTIONARI!Y1206)),"")</f>
        <v/>
      </c>
      <c r="F1206" t="str">
        <f>IFERROR(UPPER(TRIM(ESITI_QUESTIONARI!AE1206)),"")</f>
        <v/>
      </c>
      <c r="G1206" t="str">
        <f>IFERROR(UPPER(TRIM(ESITI_QUESTIONARI!AI1206)),"")</f>
        <v/>
      </c>
      <c r="H1206" s="8" t="str">
        <f>IF(C1206="","",IF(ISERROR(AVERAGE(ESITI_QUESTIONARI!N1206:T1206,ESITI_QUESTIONARI!V1206:X1206,ESITI_QUESTIONARI!Z1206:AD1206,ESITI_QUESTIONARI!AF1206:AH1206,ESITI_QUESTIONARI!AJ1206:AL1206,ESITI_QUESTIONARI!AN1206,ESITI_QUESTIONARI!AQ1206)),"NON RISPONDE",AVERAGE(ESITI_QUESTIONARI!N1206:T1206,ESITI_QUESTIONARI!V1206:X1206,ESITI_QUESTIONARI!Z1206:AD1206,ESITI_QUESTIONARI!AF1206:AH1206,ESITI_QUESTIONARI!AJ1206:AL1206,ESITI_QUESTIONARI!AN1206,ESITI_QUESTIONARI!AQ1206)))</f>
        <v/>
      </c>
    </row>
    <row r="1207" spans="1:8" x14ac:dyDescent="0.3">
      <c r="A1207" t="str">
        <f>IF(ESITI_QUESTIONARI!A1207="","",TRIM(ESITI_QUESTIONARI!A1207))</f>
        <v/>
      </c>
      <c r="B1207" t="str">
        <f t="shared" si="19"/>
        <v/>
      </c>
      <c r="C1207" t="str">
        <f>IF(ESITI_QUESTIONARI!C1207="","",TRIM(ESITI_QUESTIONARI!C1207))</f>
        <v/>
      </c>
      <c r="D1207" t="str">
        <f>IFERROR(UPPER(TRIM(ESITI_QUESTIONARI!U1207)),"")</f>
        <v/>
      </c>
      <c r="E1207" t="str">
        <f>IFERROR(UPPER(TRIM(ESITI_QUESTIONARI!Y1207)),"")</f>
        <v/>
      </c>
      <c r="F1207" t="str">
        <f>IFERROR(UPPER(TRIM(ESITI_QUESTIONARI!AE1207)),"")</f>
        <v/>
      </c>
      <c r="G1207" t="str">
        <f>IFERROR(UPPER(TRIM(ESITI_QUESTIONARI!AI1207)),"")</f>
        <v/>
      </c>
      <c r="H1207" s="8" t="str">
        <f>IF(C1207="","",IF(ISERROR(AVERAGE(ESITI_QUESTIONARI!N1207:T1207,ESITI_QUESTIONARI!V1207:X1207,ESITI_QUESTIONARI!Z1207:AD1207,ESITI_QUESTIONARI!AF1207:AH1207,ESITI_QUESTIONARI!AJ1207:AL1207,ESITI_QUESTIONARI!AN1207,ESITI_QUESTIONARI!AQ1207)),"NON RISPONDE",AVERAGE(ESITI_QUESTIONARI!N1207:T1207,ESITI_QUESTIONARI!V1207:X1207,ESITI_QUESTIONARI!Z1207:AD1207,ESITI_QUESTIONARI!AF1207:AH1207,ESITI_QUESTIONARI!AJ1207:AL1207,ESITI_QUESTIONARI!AN1207,ESITI_QUESTIONARI!AQ1207)))</f>
        <v/>
      </c>
    </row>
    <row r="1208" spans="1:8" x14ac:dyDescent="0.3">
      <c r="A1208" t="str">
        <f>IF(ESITI_QUESTIONARI!A1208="","",TRIM(ESITI_QUESTIONARI!A1208))</f>
        <v/>
      </c>
      <c r="B1208" t="str">
        <f t="shared" si="19"/>
        <v/>
      </c>
      <c r="C1208" t="str">
        <f>IF(ESITI_QUESTIONARI!C1208="","",TRIM(ESITI_QUESTIONARI!C1208))</f>
        <v/>
      </c>
      <c r="D1208" t="str">
        <f>IFERROR(UPPER(TRIM(ESITI_QUESTIONARI!U1208)),"")</f>
        <v/>
      </c>
      <c r="E1208" t="str">
        <f>IFERROR(UPPER(TRIM(ESITI_QUESTIONARI!Y1208)),"")</f>
        <v/>
      </c>
      <c r="F1208" t="str">
        <f>IFERROR(UPPER(TRIM(ESITI_QUESTIONARI!AE1208)),"")</f>
        <v/>
      </c>
      <c r="G1208" t="str">
        <f>IFERROR(UPPER(TRIM(ESITI_QUESTIONARI!AI1208)),"")</f>
        <v/>
      </c>
      <c r="H1208" s="8" t="str">
        <f>IF(C1208="","",IF(ISERROR(AVERAGE(ESITI_QUESTIONARI!N1208:T1208,ESITI_QUESTIONARI!V1208:X1208,ESITI_QUESTIONARI!Z1208:AD1208,ESITI_QUESTIONARI!AF1208:AH1208,ESITI_QUESTIONARI!AJ1208:AL1208,ESITI_QUESTIONARI!AN1208,ESITI_QUESTIONARI!AQ1208)),"NON RISPONDE",AVERAGE(ESITI_QUESTIONARI!N1208:T1208,ESITI_QUESTIONARI!V1208:X1208,ESITI_QUESTIONARI!Z1208:AD1208,ESITI_QUESTIONARI!AF1208:AH1208,ESITI_QUESTIONARI!AJ1208:AL1208,ESITI_QUESTIONARI!AN1208,ESITI_QUESTIONARI!AQ1208)))</f>
        <v/>
      </c>
    </row>
    <row r="1209" spans="1:8" x14ac:dyDescent="0.3">
      <c r="A1209" t="str">
        <f>IF(ESITI_QUESTIONARI!A1209="","",TRIM(ESITI_QUESTIONARI!A1209))</f>
        <v/>
      </c>
      <c r="B1209" t="str">
        <f t="shared" si="19"/>
        <v/>
      </c>
      <c r="C1209" t="str">
        <f>IF(ESITI_QUESTIONARI!C1209="","",TRIM(ESITI_QUESTIONARI!C1209))</f>
        <v/>
      </c>
      <c r="D1209" t="str">
        <f>IFERROR(UPPER(TRIM(ESITI_QUESTIONARI!U1209)),"")</f>
        <v/>
      </c>
      <c r="E1209" t="str">
        <f>IFERROR(UPPER(TRIM(ESITI_QUESTIONARI!Y1209)),"")</f>
        <v/>
      </c>
      <c r="F1209" t="str">
        <f>IFERROR(UPPER(TRIM(ESITI_QUESTIONARI!AE1209)),"")</f>
        <v/>
      </c>
      <c r="G1209" t="str">
        <f>IFERROR(UPPER(TRIM(ESITI_QUESTIONARI!AI1209)),"")</f>
        <v/>
      </c>
      <c r="H1209" s="8" t="str">
        <f>IF(C1209="","",IF(ISERROR(AVERAGE(ESITI_QUESTIONARI!N1209:T1209,ESITI_QUESTIONARI!V1209:X1209,ESITI_QUESTIONARI!Z1209:AD1209,ESITI_QUESTIONARI!AF1209:AH1209,ESITI_QUESTIONARI!AJ1209:AL1209,ESITI_QUESTIONARI!AN1209,ESITI_QUESTIONARI!AQ1209)),"NON RISPONDE",AVERAGE(ESITI_QUESTIONARI!N1209:T1209,ESITI_QUESTIONARI!V1209:X1209,ESITI_QUESTIONARI!Z1209:AD1209,ESITI_QUESTIONARI!AF1209:AH1209,ESITI_QUESTIONARI!AJ1209:AL1209,ESITI_QUESTIONARI!AN1209,ESITI_QUESTIONARI!AQ1209)))</f>
        <v/>
      </c>
    </row>
    <row r="1210" spans="1:8" x14ac:dyDescent="0.3">
      <c r="A1210" t="str">
        <f>IF(ESITI_QUESTIONARI!A1210="","",TRIM(ESITI_QUESTIONARI!A1210))</f>
        <v/>
      </c>
      <c r="B1210" t="str">
        <f t="shared" si="19"/>
        <v/>
      </c>
      <c r="C1210" t="str">
        <f>IF(ESITI_QUESTIONARI!C1210="","",TRIM(ESITI_QUESTIONARI!C1210))</f>
        <v/>
      </c>
      <c r="D1210" t="str">
        <f>IFERROR(UPPER(TRIM(ESITI_QUESTIONARI!U1210)),"")</f>
        <v/>
      </c>
      <c r="E1210" t="str">
        <f>IFERROR(UPPER(TRIM(ESITI_QUESTIONARI!Y1210)),"")</f>
        <v/>
      </c>
      <c r="F1210" t="str">
        <f>IFERROR(UPPER(TRIM(ESITI_QUESTIONARI!AE1210)),"")</f>
        <v/>
      </c>
      <c r="G1210" t="str">
        <f>IFERROR(UPPER(TRIM(ESITI_QUESTIONARI!AI1210)),"")</f>
        <v/>
      </c>
      <c r="H1210" s="8" t="str">
        <f>IF(C1210="","",IF(ISERROR(AVERAGE(ESITI_QUESTIONARI!N1210:T1210,ESITI_QUESTIONARI!V1210:X1210,ESITI_QUESTIONARI!Z1210:AD1210,ESITI_QUESTIONARI!AF1210:AH1210,ESITI_QUESTIONARI!AJ1210:AL1210,ESITI_QUESTIONARI!AN1210,ESITI_QUESTIONARI!AQ1210)),"NON RISPONDE",AVERAGE(ESITI_QUESTIONARI!N1210:T1210,ESITI_QUESTIONARI!V1210:X1210,ESITI_QUESTIONARI!Z1210:AD1210,ESITI_QUESTIONARI!AF1210:AH1210,ESITI_QUESTIONARI!AJ1210:AL1210,ESITI_QUESTIONARI!AN1210,ESITI_QUESTIONARI!AQ1210)))</f>
        <v/>
      </c>
    </row>
    <row r="1211" spans="1:8" x14ac:dyDescent="0.3">
      <c r="A1211" t="str">
        <f>IF(ESITI_QUESTIONARI!A1211="","",TRIM(ESITI_QUESTIONARI!A1211))</f>
        <v/>
      </c>
      <c r="B1211" t="str">
        <f t="shared" si="19"/>
        <v/>
      </c>
      <c r="C1211" t="str">
        <f>IF(ESITI_QUESTIONARI!C1211="","",TRIM(ESITI_QUESTIONARI!C1211))</f>
        <v/>
      </c>
      <c r="D1211" t="str">
        <f>IFERROR(UPPER(TRIM(ESITI_QUESTIONARI!U1211)),"")</f>
        <v/>
      </c>
      <c r="E1211" t="str">
        <f>IFERROR(UPPER(TRIM(ESITI_QUESTIONARI!Y1211)),"")</f>
        <v/>
      </c>
      <c r="F1211" t="str">
        <f>IFERROR(UPPER(TRIM(ESITI_QUESTIONARI!AE1211)),"")</f>
        <v/>
      </c>
      <c r="G1211" t="str">
        <f>IFERROR(UPPER(TRIM(ESITI_QUESTIONARI!AI1211)),"")</f>
        <v/>
      </c>
      <c r="H1211" s="8" t="str">
        <f>IF(C1211="","",IF(ISERROR(AVERAGE(ESITI_QUESTIONARI!N1211:T1211,ESITI_QUESTIONARI!V1211:X1211,ESITI_QUESTIONARI!Z1211:AD1211,ESITI_QUESTIONARI!AF1211:AH1211,ESITI_QUESTIONARI!AJ1211:AL1211,ESITI_QUESTIONARI!AN1211,ESITI_QUESTIONARI!AQ1211)),"NON RISPONDE",AVERAGE(ESITI_QUESTIONARI!N1211:T1211,ESITI_QUESTIONARI!V1211:X1211,ESITI_QUESTIONARI!Z1211:AD1211,ESITI_QUESTIONARI!AF1211:AH1211,ESITI_QUESTIONARI!AJ1211:AL1211,ESITI_QUESTIONARI!AN1211,ESITI_QUESTIONARI!AQ1211)))</f>
        <v/>
      </c>
    </row>
    <row r="1212" spans="1:8" x14ac:dyDescent="0.3">
      <c r="A1212" t="str">
        <f>IF(ESITI_QUESTIONARI!A1212="","",TRIM(ESITI_QUESTIONARI!A1212))</f>
        <v/>
      </c>
      <c r="B1212" t="str">
        <f t="shared" si="19"/>
        <v/>
      </c>
      <c r="C1212" t="str">
        <f>IF(ESITI_QUESTIONARI!C1212="","",TRIM(ESITI_QUESTIONARI!C1212))</f>
        <v/>
      </c>
      <c r="D1212" t="str">
        <f>IFERROR(UPPER(TRIM(ESITI_QUESTIONARI!U1212)),"")</f>
        <v/>
      </c>
      <c r="E1212" t="str">
        <f>IFERROR(UPPER(TRIM(ESITI_QUESTIONARI!Y1212)),"")</f>
        <v/>
      </c>
      <c r="F1212" t="str">
        <f>IFERROR(UPPER(TRIM(ESITI_QUESTIONARI!AE1212)),"")</f>
        <v/>
      </c>
      <c r="G1212" t="str">
        <f>IFERROR(UPPER(TRIM(ESITI_QUESTIONARI!AI1212)),"")</f>
        <v/>
      </c>
      <c r="H1212" s="8" t="str">
        <f>IF(C1212="","",IF(ISERROR(AVERAGE(ESITI_QUESTIONARI!N1212:T1212,ESITI_QUESTIONARI!V1212:X1212,ESITI_QUESTIONARI!Z1212:AD1212,ESITI_QUESTIONARI!AF1212:AH1212,ESITI_QUESTIONARI!AJ1212:AL1212,ESITI_QUESTIONARI!AN1212,ESITI_QUESTIONARI!AQ1212)),"NON RISPONDE",AVERAGE(ESITI_QUESTIONARI!N1212:T1212,ESITI_QUESTIONARI!V1212:X1212,ESITI_QUESTIONARI!Z1212:AD1212,ESITI_QUESTIONARI!AF1212:AH1212,ESITI_QUESTIONARI!AJ1212:AL1212,ESITI_QUESTIONARI!AN1212,ESITI_QUESTIONARI!AQ1212)))</f>
        <v/>
      </c>
    </row>
    <row r="1213" spans="1:8" x14ac:dyDescent="0.3">
      <c r="A1213" t="str">
        <f>IF(ESITI_QUESTIONARI!A1213="","",TRIM(ESITI_QUESTIONARI!A1213))</f>
        <v/>
      </c>
      <c r="B1213" t="str">
        <f t="shared" si="19"/>
        <v/>
      </c>
      <c r="C1213" t="str">
        <f>IF(ESITI_QUESTIONARI!C1213="","",TRIM(ESITI_QUESTIONARI!C1213))</f>
        <v/>
      </c>
      <c r="D1213" t="str">
        <f>IFERROR(UPPER(TRIM(ESITI_QUESTIONARI!U1213)),"")</f>
        <v/>
      </c>
      <c r="E1213" t="str">
        <f>IFERROR(UPPER(TRIM(ESITI_QUESTIONARI!Y1213)),"")</f>
        <v/>
      </c>
      <c r="F1213" t="str">
        <f>IFERROR(UPPER(TRIM(ESITI_QUESTIONARI!AE1213)),"")</f>
        <v/>
      </c>
      <c r="G1213" t="str">
        <f>IFERROR(UPPER(TRIM(ESITI_QUESTIONARI!AI1213)),"")</f>
        <v/>
      </c>
      <c r="H1213" s="8" t="str">
        <f>IF(C1213="","",IF(ISERROR(AVERAGE(ESITI_QUESTIONARI!N1213:T1213,ESITI_QUESTIONARI!V1213:X1213,ESITI_QUESTIONARI!Z1213:AD1213,ESITI_QUESTIONARI!AF1213:AH1213,ESITI_QUESTIONARI!AJ1213:AL1213,ESITI_QUESTIONARI!AN1213,ESITI_QUESTIONARI!AQ1213)),"NON RISPONDE",AVERAGE(ESITI_QUESTIONARI!N1213:T1213,ESITI_QUESTIONARI!V1213:X1213,ESITI_QUESTIONARI!Z1213:AD1213,ESITI_QUESTIONARI!AF1213:AH1213,ESITI_QUESTIONARI!AJ1213:AL1213,ESITI_QUESTIONARI!AN1213,ESITI_QUESTIONARI!AQ1213)))</f>
        <v/>
      </c>
    </row>
    <row r="1214" spans="1:8" x14ac:dyDescent="0.3">
      <c r="A1214" t="str">
        <f>IF(ESITI_QUESTIONARI!A1214="","",TRIM(ESITI_QUESTIONARI!A1214))</f>
        <v/>
      </c>
      <c r="B1214" t="str">
        <f t="shared" si="19"/>
        <v/>
      </c>
      <c r="C1214" t="str">
        <f>IF(ESITI_QUESTIONARI!C1214="","",TRIM(ESITI_QUESTIONARI!C1214))</f>
        <v/>
      </c>
      <c r="D1214" t="str">
        <f>IFERROR(UPPER(TRIM(ESITI_QUESTIONARI!U1214)),"")</f>
        <v/>
      </c>
      <c r="E1214" t="str">
        <f>IFERROR(UPPER(TRIM(ESITI_QUESTIONARI!Y1214)),"")</f>
        <v/>
      </c>
      <c r="F1214" t="str">
        <f>IFERROR(UPPER(TRIM(ESITI_QUESTIONARI!AE1214)),"")</f>
        <v/>
      </c>
      <c r="G1214" t="str">
        <f>IFERROR(UPPER(TRIM(ESITI_QUESTIONARI!AI1214)),"")</f>
        <v/>
      </c>
      <c r="H1214" s="8" t="str">
        <f>IF(C1214="","",IF(ISERROR(AVERAGE(ESITI_QUESTIONARI!N1214:T1214,ESITI_QUESTIONARI!V1214:X1214,ESITI_QUESTIONARI!Z1214:AD1214,ESITI_QUESTIONARI!AF1214:AH1214,ESITI_QUESTIONARI!AJ1214:AL1214,ESITI_QUESTIONARI!AN1214,ESITI_QUESTIONARI!AQ1214)),"NON RISPONDE",AVERAGE(ESITI_QUESTIONARI!N1214:T1214,ESITI_QUESTIONARI!V1214:X1214,ESITI_QUESTIONARI!Z1214:AD1214,ESITI_QUESTIONARI!AF1214:AH1214,ESITI_QUESTIONARI!AJ1214:AL1214,ESITI_QUESTIONARI!AN1214,ESITI_QUESTIONARI!AQ1214)))</f>
        <v/>
      </c>
    </row>
    <row r="1215" spans="1:8" x14ac:dyDescent="0.3">
      <c r="A1215" t="str">
        <f>IF(ESITI_QUESTIONARI!A1215="","",TRIM(ESITI_QUESTIONARI!A1215))</f>
        <v/>
      </c>
      <c r="B1215" t="str">
        <f t="shared" si="19"/>
        <v/>
      </c>
      <c r="C1215" t="str">
        <f>IF(ESITI_QUESTIONARI!C1215="","",TRIM(ESITI_QUESTIONARI!C1215))</f>
        <v/>
      </c>
      <c r="D1215" t="str">
        <f>IFERROR(UPPER(TRIM(ESITI_QUESTIONARI!U1215)),"")</f>
        <v/>
      </c>
      <c r="E1215" t="str">
        <f>IFERROR(UPPER(TRIM(ESITI_QUESTIONARI!Y1215)),"")</f>
        <v/>
      </c>
      <c r="F1215" t="str">
        <f>IFERROR(UPPER(TRIM(ESITI_QUESTIONARI!AE1215)),"")</f>
        <v/>
      </c>
      <c r="G1215" t="str">
        <f>IFERROR(UPPER(TRIM(ESITI_QUESTIONARI!AI1215)),"")</f>
        <v/>
      </c>
      <c r="H1215" s="8" t="str">
        <f>IF(C1215="","",IF(ISERROR(AVERAGE(ESITI_QUESTIONARI!N1215:T1215,ESITI_QUESTIONARI!V1215:X1215,ESITI_QUESTIONARI!Z1215:AD1215,ESITI_QUESTIONARI!AF1215:AH1215,ESITI_QUESTIONARI!AJ1215:AL1215,ESITI_QUESTIONARI!AN1215,ESITI_QUESTIONARI!AQ1215)),"NON RISPONDE",AVERAGE(ESITI_QUESTIONARI!N1215:T1215,ESITI_QUESTIONARI!V1215:X1215,ESITI_QUESTIONARI!Z1215:AD1215,ESITI_QUESTIONARI!AF1215:AH1215,ESITI_QUESTIONARI!AJ1215:AL1215,ESITI_QUESTIONARI!AN1215,ESITI_QUESTIONARI!AQ1215)))</f>
        <v/>
      </c>
    </row>
    <row r="1216" spans="1:8" x14ac:dyDescent="0.3">
      <c r="A1216" t="str">
        <f>IF(ESITI_QUESTIONARI!A1216="","",TRIM(ESITI_QUESTIONARI!A1216))</f>
        <v/>
      </c>
      <c r="B1216" t="str">
        <f t="shared" si="19"/>
        <v/>
      </c>
      <c r="C1216" t="str">
        <f>IF(ESITI_QUESTIONARI!C1216="","",TRIM(ESITI_QUESTIONARI!C1216))</f>
        <v/>
      </c>
      <c r="D1216" t="str">
        <f>IFERROR(UPPER(TRIM(ESITI_QUESTIONARI!U1216)),"")</f>
        <v/>
      </c>
      <c r="E1216" t="str">
        <f>IFERROR(UPPER(TRIM(ESITI_QUESTIONARI!Y1216)),"")</f>
        <v/>
      </c>
      <c r="F1216" t="str">
        <f>IFERROR(UPPER(TRIM(ESITI_QUESTIONARI!AE1216)),"")</f>
        <v/>
      </c>
      <c r="G1216" t="str">
        <f>IFERROR(UPPER(TRIM(ESITI_QUESTIONARI!AI1216)),"")</f>
        <v/>
      </c>
      <c r="H1216" s="8" t="str">
        <f>IF(C1216="","",IF(ISERROR(AVERAGE(ESITI_QUESTIONARI!N1216:T1216,ESITI_QUESTIONARI!V1216:X1216,ESITI_QUESTIONARI!Z1216:AD1216,ESITI_QUESTIONARI!AF1216:AH1216,ESITI_QUESTIONARI!AJ1216:AL1216,ESITI_QUESTIONARI!AN1216,ESITI_QUESTIONARI!AQ1216)),"NON RISPONDE",AVERAGE(ESITI_QUESTIONARI!N1216:T1216,ESITI_QUESTIONARI!V1216:X1216,ESITI_QUESTIONARI!Z1216:AD1216,ESITI_QUESTIONARI!AF1216:AH1216,ESITI_QUESTIONARI!AJ1216:AL1216,ESITI_QUESTIONARI!AN1216,ESITI_QUESTIONARI!AQ1216)))</f>
        <v/>
      </c>
    </row>
    <row r="1217" spans="1:8" x14ac:dyDescent="0.3">
      <c r="A1217" t="str">
        <f>IF(ESITI_QUESTIONARI!A1217="","",TRIM(ESITI_QUESTIONARI!A1217))</f>
        <v/>
      </c>
      <c r="B1217" t="str">
        <f t="shared" si="19"/>
        <v/>
      </c>
      <c r="C1217" t="str">
        <f>IF(ESITI_QUESTIONARI!C1217="","",TRIM(ESITI_QUESTIONARI!C1217))</f>
        <v/>
      </c>
      <c r="D1217" t="str">
        <f>IFERROR(UPPER(TRIM(ESITI_QUESTIONARI!U1217)),"")</f>
        <v/>
      </c>
      <c r="E1217" t="str">
        <f>IFERROR(UPPER(TRIM(ESITI_QUESTIONARI!Y1217)),"")</f>
        <v/>
      </c>
      <c r="F1217" t="str">
        <f>IFERROR(UPPER(TRIM(ESITI_QUESTIONARI!AE1217)),"")</f>
        <v/>
      </c>
      <c r="G1217" t="str">
        <f>IFERROR(UPPER(TRIM(ESITI_QUESTIONARI!AI1217)),"")</f>
        <v/>
      </c>
      <c r="H1217" s="8" t="str">
        <f>IF(C1217="","",IF(ISERROR(AVERAGE(ESITI_QUESTIONARI!N1217:T1217,ESITI_QUESTIONARI!V1217:X1217,ESITI_QUESTIONARI!Z1217:AD1217,ESITI_QUESTIONARI!AF1217:AH1217,ESITI_QUESTIONARI!AJ1217:AL1217,ESITI_QUESTIONARI!AN1217,ESITI_QUESTIONARI!AQ1217)),"NON RISPONDE",AVERAGE(ESITI_QUESTIONARI!N1217:T1217,ESITI_QUESTIONARI!V1217:X1217,ESITI_QUESTIONARI!Z1217:AD1217,ESITI_QUESTIONARI!AF1217:AH1217,ESITI_QUESTIONARI!AJ1217:AL1217,ESITI_QUESTIONARI!AN1217,ESITI_QUESTIONARI!AQ1217)))</f>
        <v/>
      </c>
    </row>
    <row r="1218" spans="1:8" x14ac:dyDescent="0.3">
      <c r="A1218" t="str">
        <f>IF(ESITI_QUESTIONARI!A1218="","",TRIM(ESITI_QUESTIONARI!A1218))</f>
        <v/>
      </c>
      <c r="B1218" t="str">
        <f t="shared" si="19"/>
        <v/>
      </c>
      <c r="C1218" t="str">
        <f>IF(ESITI_QUESTIONARI!C1218="","",TRIM(ESITI_QUESTIONARI!C1218))</f>
        <v/>
      </c>
      <c r="D1218" t="str">
        <f>IFERROR(UPPER(TRIM(ESITI_QUESTIONARI!U1218)),"")</f>
        <v/>
      </c>
      <c r="E1218" t="str">
        <f>IFERROR(UPPER(TRIM(ESITI_QUESTIONARI!Y1218)),"")</f>
        <v/>
      </c>
      <c r="F1218" t="str">
        <f>IFERROR(UPPER(TRIM(ESITI_QUESTIONARI!AE1218)),"")</f>
        <v/>
      </c>
      <c r="G1218" t="str">
        <f>IFERROR(UPPER(TRIM(ESITI_QUESTIONARI!AI1218)),"")</f>
        <v/>
      </c>
      <c r="H1218" s="8" t="str">
        <f>IF(C1218="","",IF(ISERROR(AVERAGE(ESITI_QUESTIONARI!N1218:T1218,ESITI_QUESTIONARI!V1218:X1218,ESITI_QUESTIONARI!Z1218:AD1218,ESITI_QUESTIONARI!AF1218:AH1218,ESITI_QUESTIONARI!AJ1218:AL1218,ESITI_QUESTIONARI!AN1218,ESITI_QUESTIONARI!AQ1218)),"NON RISPONDE",AVERAGE(ESITI_QUESTIONARI!N1218:T1218,ESITI_QUESTIONARI!V1218:X1218,ESITI_QUESTIONARI!Z1218:AD1218,ESITI_QUESTIONARI!AF1218:AH1218,ESITI_QUESTIONARI!AJ1218:AL1218,ESITI_QUESTIONARI!AN1218,ESITI_QUESTIONARI!AQ1218)))</f>
        <v/>
      </c>
    </row>
    <row r="1219" spans="1:8" x14ac:dyDescent="0.3">
      <c r="A1219" t="str">
        <f>IF(ESITI_QUESTIONARI!A1219="","",TRIM(ESITI_QUESTIONARI!A1219))</f>
        <v/>
      </c>
      <c r="B1219" t="str">
        <f t="shared" ref="B1219:B1282" si="20">IF(C1219="","",C1219)</f>
        <v/>
      </c>
      <c r="C1219" t="str">
        <f>IF(ESITI_QUESTIONARI!C1219="","",TRIM(ESITI_QUESTIONARI!C1219))</f>
        <v/>
      </c>
      <c r="D1219" t="str">
        <f>IFERROR(UPPER(TRIM(ESITI_QUESTIONARI!U1219)),"")</f>
        <v/>
      </c>
      <c r="E1219" t="str">
        <f>IFERROR(UPPER(TRIM(ESITI_QUESTIONARI!Y1219)),"")</f>
        <v/>
      </c>
      <c r="F1219" t="str">
        <f>IFERROR(UPPER(TRIM(ESITI_QUESTIONARI!AE1219)),"")</f>
        <v/>
      </c>
      <c r="G1219" t="str">
        <f>IFERROR(UPPER(TRIM(ESITI_QUESTIONARI!AI1219)),"")</f>
        <v/>
      </c>
      <c r="H1219" s="8" t="str">
        <f>IF(C1219="","",IF(ISERROR(AVERAGE(ESITI_QUESTIONARI!N1219:T1219,ESITI_QUESTIONARI!V1219:X1219,ESITI_QUESTIONARI!Z1219:AD1219,ESITI_QUESTIONARI!AF1219:AH1219,ESITI_QUESTIONARI!AJ1219:AL1219,ESITI_QUESTIONARI!AN1219,ESITI_QUESTIONARI!AQ1219)),"NON RISPONDE",AVERAGE(ESITI_QUESTIONARI!N1219:T1219,ESITI_QUESTIONARI!V1219:X1219,ESITI_QUESTIONARI!Z1219:AD1219,ESITI_QUESTIONARI!AF1219:AH1219,ESITI_QUESTIONARI!AJ1219:AL1219,ESITI_QUESTIONARI!AN1219,ESITI_QUESTIONARI!AQ1219)))</f>
        <v/>
      </c>
    </row>
    <row r="1220" spans="1:8" x14ac:dyDescent="0.3">
      <c r="A1220" t="str">
        <f>IF(ESITI_QUESTIONARI!A1220="","",TRIM(ESITI_QUESTIONARI!A1220))</f>
        <v/>
      </c>
      <c r="B1220" t="str">
        <f t="shared" si="20"/>
        <v/>
      </c>
      <c r="C1220" t="str">
        <f>IF(ESITI_QUESTIONARI!C1220="","",TRIM(ESITI_QUESTIONARI!C1220))</f>
        <v/>
      </c>
      <c r="D1220" t="str">
        <f>IFERROR(UPPER(TRIM(ESITI_QUESTIONARI!U1220)),"")</f>
        <v/>
      </c>
      <c r="E1220" t="str">
        <f>IFERROR(UPPER(TRIM(ESITI_QUESTIONARI!Y1220)),"")</f>
        <v/>
      </c>
      <c r="F1220" t="str">
        <f>IFERROR(UPPER(TRIM(ESITI_QUESTIONARI!AE1220)),"")</f>
        <v/>
      </c>
      <c r="G1220" t="str">
        <f>IFERROR(UPPER(TRIM(ESITI_QUESTIONARI!AI1220)),"")</f>
        <v/>
      </c>
      <c r="H1220" s="8" t="str">
        <f>IF(C1220="","",IF(ISERROR(AVERAGE(ESITI_QUESTIONARI!N1220:T1220,ESITI_QUESTIONARI!V1220:X1220,ESITI_QUESTIONARI!Z1220:AD1220,ESITI_QUESTIONARI!AF1220:AH1220,ESITI_QUESTIONARI!AJ1220:AL1220,ESITI_QUESTIONARI!AN1220,ESITI_QUESTIONARI!AQ1220)),"NON RISPONDE",AVERAGE(ESITI_QUESTIONARI!N1220:T1220,ESITI_QUESTIONARI!V1220:X1220,ESITI_QUESTIONARI!Z1220:AD1220,ESITI_QUESTIONARI!AF1220:AH1220,ESITI_QUESTIONARI!AJ1220:AL1220,ESITI_QUESTIONARI!AN1220,ESITI_QUESTIONARI!AQ1220)))</f>
        <v/>
      </c>
    </row>
    <row r="1221" spans="1:8" x14ac:dyDescent="0.3">
      <c r="A1221" t="str">
        <f>IF(ESITI_QUESTIONARI!A1221="","",TRIM(ESITI_QUESTIONARI!A1221))</f>
        <v/>
      </c>
      <c r="B1221" t="str">
        <f t="shared" si="20"/>
        <v/>
      </c>
      <c r="C1221" t="str">
        <f>IF(ESITI_QUESTIONARI!C1221="","",TRIM(ESITI_QUESTIONARI!C1221))</f>
        <v/>
      </c>
      <c r="D1221" t="str">
        <f>IFERROR(UPPER(TRIM(ESITI_QUESTIONARI!U1221)),"")</f>
        <v/>
      </c>
      <c r="E1221" t="str">
        <f>IFERROR(UPPER(TRIM(ESITI_QUESTIONARI!Y1221)),"")</f>
        <v/>
      </c>
      <c r="F1221" t="str">
        <f>IFERROR(UPPER(TRIM(ESITI_QUESTIONARI!AE1221)),"")</f>
        <v/>
      </c>
      <c r="G1221" t="str">
        <f>IFERROR(UPPER(TRIM(ESITI_QUESTIONARI!AI1221)),"")</f>
        <v/>
      </c>
      <c r="H1221" s="8" t="str">
        <f>IF(C1221="","",IF(ISERROR(AVERAGE(ESITI_QUESTIONARI!N1221:T1221,ESITI_QUESTIONARI!V1221:X1221,ESITI_QUESTIONARI!Z1221:AD1221,ESITI_QUESTIONARI!AF1221:AH1221,ESITI_QUESTIONARI!AJ1221:AL1221,ESITI_QUESTIONARI!AN1221,ESITI_QUESTIONARI!AQ1221)),"NON RISPONDE",AVERAGE(ESITI_QUESTIONARI!N1221:T1221,ESITI_QUESTIONARI!V1221:X1221,ESITI_QUESTIONARI!Z1221:AD1221,ESITI_QUESTIONARI!AF1221:AH1221,ESITI_QUESTIONARI!AJ1221:AL1221,ESITI_QUESTIONARI!AN1221,ESITI_QUESTIONARI!AQ1221)))</f>
        <v/>
      </c>
    </row>
    <row r="1222" spans="1:8" x14ac:dyDescent="0.3">
      <c r="A1222" t="str">
        <f>IF(ESITI_QUESTIONARI!A1222="","",TRIM(ESITI_QUESTIONARI!A1222))</f>
        <v/>
      </c>
      <c r="B1222" t="str">
        <f t="shared" si="20"/>
        <v/>
      </c>
      <c r="C1222" t="str">
        <f>IF(ESITI_QUESTIONARI!C1222="","",TRIM(ESITI_QUESTIONARI!C1222))</f>
        <v/>
      </c>
      <c r="D1222" t="str">
        <f>IFERROR(UPPER(TRIM(ESITI_QUESTIONARI!U1222)),"")</f>
        <v/>
      </c>
      <c r="E1222" t="str">
        <f>IFERROR(UPPER(TRIM(ESITI_QUESTIONARI!Y1222)),"")</f>
        <v/>
      </c>
      <c r="F1222" t="str">
        <f>IFERROR(UPPER(TRIM(ESITI_QUESTIONARI!AE1222)),"")</f>
        <v/>
      </c>
      <c r="G1222" t="str">
        <f>IFERROR(UPPER(TRIM(ESITI_QUESTIONARI!AI1222)),"")</f>
        <v/>
      </c>
      <c r="H1222" s="8" t="str">
        <f>IF(C1222="","",IF(ISERROR(AVERAGE(ESITI_QUESTIONARI!N1222:T1222,ESITI_QUESTIONARI!V1222:X1222,ESITI_QUESTIONARI!Z1222:AD1222,ESITI_QUESTIONARI!AF1222:AH1222,ESITI_QUESTIONARI!AJ1222:AL1222,ESITI_QUESTIONARI!AN1222,ESITI_QUESTIONARI!AQ1222)),"NON RISPONDE",AVERAGE(ESITI_QUESTIONARI!N1222:T1222,ESITI_QUESTIONARI!V1222:X1222,ESITI_QUESTIONARI!Z1222:AD1222,ESITI_QUESTIONARI!AF1222:AH1222,ESITI_QUESTIONARI!AJ1222:AL1222,ESITI_QUESTIONARI!AN1222,ESITI_QUESTIONARI!AQ1222)))</f>
        <v/>
      </c>
    </row>
    <row r="1223" spans="1:8" x14ac:dyDescent="0.3">
      <c r="A1223" t="str">
        <f>IF(ESITI_QUESTIONARI!A1223="","",TRIM(ESITI_QUESTIONARI!A1223))</f>
        <v/>
      </c>
      <c r="B1223" t="str">
        <f t="shared" si="20"/>
        <v/>
      </c>
      <c r="C1223" t="str">
        <f>IF(ESITI_QUESTIONARI!C1223="","",TRIM(ESITI_QUESTIONARI!C1223))</f>
        <v/>
      </c>
      <c r="D1223" t="str">
        <f>IFERROR(UPPER(TRIM(ESITI_QUESTIONARI!U1223)),"")</f>
        <v/>
      </c>
      <c r="E1223" t="str">
        <f>IFERROR(UPPER(TRIM(ESITI_QUESTIONARI!Y1223)),"")</f>
        <v/>
      </c>
      <c r="F1223" t="str">
        <f>IFERROR(UPPER(TRIM(ESITI_QUESTIONARI!AE1223)),"")</f>
        <v/>
      </c>
      <c r="G1223" t="str">
        <f>IFERROR(UPPER(TRIM(ESITI_QUESTIONARI!AI1223)),"")</f>
        <v/>
      </c>
      <c r="H1223" s="8" t="str">
        <f>IF(C1223="","",IF(ISERROR(AVERAGE(ESITI_QUESTIONARI!N1223:T1223,ESITI_QUESTIONARI!V1223:X1223,ESITI_QUESTIONARI!Z1223:AD1223,ESITI_QUESTIONARI!AF1223:AH1223,ESITI_QUESTIONARI!AJ1223:AL1223,ESITI_QUESTIONARI!AN1223,ESITI_QUESTIONARI!AQ1223)),"NON RISPONDE",AVERAGE(ESITI_QUESTIONARI!N1223:T1223,ESITI_QUESTIONARI!V1223:X1223,ESITI_QUESTIONARI!Z1223:AD1223,ESITI_QUESTIONARI!AF1223:AH1223,ESITI_QUESTIONARI!AJ1223:AL1223,ESITI_QUESTIONARI!AN1223,ESITI_QUESTIONARI!AQ1223)))</f>
        <v/>
      </c>
    </row>
    <row r="1224" spans="1:8" x14ac:dyDescent="0.3">
      <c r="A1224" t="str">
        <f>IF(ESITI_QUESTIONARI!A1224="","",TRIM(ESITI_QUESTIONARI!A1224))</f>
        <v/>
      </c>
      <c r="B1224" t="str">
        <f t="shared" si="20"/>
        <v/>
      </c>
      <c r="C1224" t="str">
        <f>IF(ESITI_QUESTIONARI!C1224="","",TRIM(ESITI_QUESTIONARI!C1224))</f>
        <v/>
      </c>
      <c r="D1224" t="str">
        <f>IFERROR(UPPER(TRIM(ESITI_QUESTIONARI!U1224)),"")</f>
        <v/>
      </c>
      <c r="E1224" t="str">
        <f>IFERROR(UPPER(TRIM(ESITI_QUESTIONARI!Y1224)),"")</f>
        <v/>
      </c>
      <c r="F1224" t="str">
        <f>IFERROR(UPPER(TRIM(ESITI_QUESTIONARI!AE1224)),"")</f>
        <v/>
      </c>
      <c r="G1224" t="str">
        <f>IFERROR(UPPER(TRIM(ESITI_QUESTIONARI!AI1224)),"")</f>
        <v/>
      </c>
      <c r="H1224" s="8" t="str">
        <f>IF(C1224="","",IF(ISERROR(AVERAGE(ESITI_QUESTIONARI!N1224:T1224,ESITI_QUESTIONARI!V1224:X1224,ESITI_QUESTIONARI!Z1224:AD1224,ESITI_QUESTIONARI!AF1224:AH1224,ESITI_QUESTIONARI!AJ1224:AL1224,ESITI_QUESTIONARI!AN1224,ESITI_QUESTIONARI!AQ1224)),"NON RISPONDE",AVERAGE(ESITI_QUESTIONARI!N1224:T1224,ESITI_QUESTIONARI!V1224:X1224,ESITI_QUESTIONARI!Z1224:AD1224,ESITI_QUESTIONARI!AF1224:AH1224,ESITI_QUESTIONARI!AJ1224:AL1224,ESITI_QUESTIONARI!AN1224,ESITI_QUESTIONARI!AQ1224)))</f>
        <v/>
      </c>
    </row>
    <row r="1225" spans="1:8" x14ac:dyDescent="0.3">
      <c r="A1225" t="str">
        <f>IF(ESITI_QUESTIONARI!A1225="","",TRIM(ESITI_QUESTIONARI!A1225))</f>
        <v/>
      </c>
      <c r="B1225" t="str">
        <f t="shared" si="20"/>
        <v/>
      </c>
      <c r="C1225" t="str">
        <f>IF(ESITI_QUESTIONARI!C1225="","",TRIM(ESITI_QUESTIONARI!C1225))</f>
        <v/>
      </c>
      <c r="D1225" t="str">
        <f>IFERROR(UPPER(TRIM(ESITI_QUESTIONARI!U1225)),"")</f>
        <v/>
      </c>
      <c r="E1225" t="str">
        <f>IFERROR(UPPER(TRIM(ESITI_QUESTIONARI!Y1225)),"")</f>
        <v/>
      </c>
      <c r="F1225" t="str">
        <f>IFERROR(UPPER(TRIM(ESITI_QUESTIONARI!AE1225)),"")</f>
        <v/>
      </c>
      <c r="G1225" t="str">
        <f>IFERROR(UPPER(TRIM(ESITI_QUESTIONARI!AI1225)),"")</f>
        <v/>
      </c>
      <c r="H1225" s="8" t="str">
        <f>IF(C1225="","",IF(ISERROR(AVERAGE(ESITI_QUESTIONARI!N1225:T1225,ESITI_QUESTIONARI!V1225:X1225,ESITI_QUESTIONARI!Z1225:AD1225,ESITI_QUESTIONARI!AF1225:AH1225,ESITI_QUESTIONARI!AJ1225:AL1225,ESITI_QUESTIONARI!AN1225,ESITI_QUESTIONARI!AQ1225)),"NON RISPONDE",AVERAGE(ESITI_QUESTIONARI!N1225:T1225,ESITI_QUESTIONARI!V1225:X1225,ESITI_QUESTIONARI!Z1225:AD1225,ESITI_QUESTIONARI!AF1225:AH1225,ESITI_QUESTIONARI!AJ1225:AL1225,ESITI_QUESTIONARI!AN1225,ESITI_QUESTIONARI!AQ1225)))</f>
        <v/>
      </c>
    </row>
    <row r="1226" spans="1:8" x14ac:dyDescent="0.3">
      <c r="A1226" t="str">
        <f>IF(ESITI_QUESTIONARI!A1226="","",TRIM(ESITI_QUESTIONARI!A1226))</f>
        <v/>
      </c>
      <c r="B1226" t="str">
        <f t="shared" si="20"/>
        <v/>
      </c>
      <c r="C1226" t="str">
        <f>IF(ESITI_QUESTIONARI!C1226="","",TRIM(ESITI_QUESTIONARI!C1226))</f>
        <v/>
      </c>
      <c r="D1226" t="str">
        <f>IFERROR(UPPER(TRIM(ESITI_QUESTIONARI!U1226)),"")</f>
        <v/>
      </c>
      <c r="E1226" t="str">
        <f>IFERROR(UPPER(TRIM(ESITI_QUESTIONARI!Y1226)),"")</f>
        <v/>
      </c>
      <c r="F1226" t="str">
        <f>IFERROR(UPPER(TRIM(ESITI_QUESTIONARI!AE1226)),"")</f>
        <v/>
      </c>
      <c r="G1226" t="str">
        <f>IFERROR(UPPER(TRIM(ESITI_QUESTIONARI!AI1226)),"")</f>
        <v/>
      </c>
      <c r="H1226" s="8" t="str">
        <f>IF(C1226="","",IF(ISERROR(AVERAGE(ESITI_QUESTIONARI!N1226:T1226,ESITI_QUESTIONARI!V1226:X1226,ESITI_QUESTIONARI!Z1226:AD1226,ESITI_QUESTIONARI!AF1226:AH1226,ESITI_QUESTIONARI!AJ1226:AL1226,ESITI_QUESTIONARI!AN1226,ESITI_QUESTIONARI!AQ1226)),"NON RISPONDE",AVERAGE(ESITI_QUESTIONARI!N1226:T1226,ESITI_QUESTIONARI!V1226:X1226,ESITI_QUESTIONARI!Z1226:AD1226,ESITI_QUESTIONARI!AF1226:AH1226,ESITI_QUESTIONARI!AJ1226:AL1226,ESITI_QUESTIONARI!AN1226,ESITI_QUESTIONARI!AQ1226)))</f>
        <v/>
      </c>
    </row>
    <row r="1227" spans="1:8" x14ac:dyDescent="0.3">
      <c r="A1227" t="str">
        <f>IF(ESITI_QUESTIONARI!A1227="","",TRIM(ESITI_QUESTIONARI!A1227))</f>
        <v/>
      </c>
      <c r="B1227" t="str">
        <f t="shared" si="20"/>
        <v/>
      </c>
      <c r="C1227" t="str">
        <f>IF(ESITI_QUESTIONARI!C1227="","",TRIM(ESITI_QUESTIONARI!C1227))</f>
        <v/>
      </c>
      <c r="D1227" t="str">
        <f>IFERROR(UPPER(TRIM(ESITI_QUESTIONARI!U1227)),"")</f>
        <v/>
      </c>
      <c r="E1227" t="str">
        <f>IFERROR(UPPER(TRIM(ESITI_QUESTIONARI!Y1227)),"")</f>
        <v/>
      </c>
      <c r="F1227" t="str">
        <f>IFERROR(UPPER(TRIM(ESITI_QUESTIONARI!AE1227)),"")</f>
        <v/>
      </c>
      <c r="G1227" t="str">
        <f>IFERROR(UPPER(TRIM(ESITI_QUESTIONARI!AI1227)),"")</f>
        <v/>
      </c>
      <c r="H1227" s="8" t="str">
        <f>IF(C1227="","",IF(ISERROR(AVERAGE(ESITI_QUESTIONARI!N1227:T1227,ESITI_QUESTIONARI!V1227:X1227,ESITI_QUESTIONARI!Z1227:AD1227,ESITI_QUESTIONARI!AF1227:AH1227,ESITI_QUESTIONARI!AJ1227:AL1227,ESITI_QUESTIONARI!AN1227,ESITI_QUESTIONARI!AQ1227)),"NON RISPONDE",AVERAGE(ESITI_QUESTIONARI!N1227:T1227,ESITI_QUESTIONARI!V1227:X1227,ESITI_QUESTIONARI!Z1227:AD1227,ESITI_QUESTIONARI!AF1227:AH1227,ESITI_QUESTIONARI!AJ1227:AL1227,ESITI_QUESTIONARI!AN1227,ESITI_QUESTIONARI!AQ1227)))</f>
        <v/>
      </c>
    </row>
    <row r="1228" spans="1:8" x14ac:dyDescent="0.3">
      <c r="A1228" t="str">
        <f>IF(ESITI_QUESTIONARI!A1228="","",TRIM(ESITI_QUESTIONARI!A1228))</f>
        <v/>
      </c>
      <c r="B1228" t="str">
        <f t="shared" si="20"/>
        <v/>
      </c>
      <c r="C1228" t="str">
        <f>IF(ESITI_QUESTIONARI!C1228="","",TRIM(ESITI_QUESTIONARI!C1228))</f>
        <v/>
      </c>
      <c r="D1228" t="str">
        <f>IFERROR(UPPER(TRIM(ESITI_QUESTIONARI!U1228)),"")</f>
        <v/>
      </c>
      <c r="E1228" t="str">
        <f>IFERROR(UPPER(TRIM(ESITI_QUESTIONARI!Y1228)),"")</f>
        <v/>
      </c>
      <c r="F1228" t="str">
        <f>IFERROR(UPPER(TRIM(ESITI_QUESTIONARI!AE1228)),"")</f>
        <v/>
      </c>
      <c r="G1228" t="str">
        <f>IFERROR(UPPER(TRIM(ESITI_QUESTIONARI!AI1228)),"")</f>
        <v/>
      </c>
      <c r="H1228" s="8" t="str">
        <f>IF(C1228="","",IF(ISERROR(AVERAGE(ESITI_QUESTIONARI!N1228:T1228,ESITI_QUESTIONARI!V1228:X1228,ESITI_QUESTIONARI!Z1228:AD1228,ESITI_QUESTIONARI!AF1228:AH1228,ESITI_QUESTIONARI!AJ1228:AL1228,ESITI_QUESTIONARI!AN1228,ESITI_QUESTIONARI!AQ1228)),"NON RISPONDE",AVERAGE(ESITI_QUESTIONARI!N1228:T1228,ESITI_QUESTIONARI!V1228:X1228,ESITI_QUESTIONARI!Z1228:AD1228,ESITI_QUESTIONARI!AF1228:AH1228,ESITI_QUESTIONARI!AJ1228:AL1228,ESITI_QUESTIONARI!AN1228,ESITI_QUESTIONARI!AQ1228)))</f>
        <v/>
      </c>
    </row>
    <row r="1229" spans="1:8" x14ac:dyDescent="0.3">
      <c r="A1229" t="str">
        <f>IF(ESITI_QUESTIONARI!A1229="","",TRIM(ESITI_QUESTIONARI!A1229))</f>
        <v/>
      </c>
      <c r="B1229" t="str">
        <f t="shared" si="20"/>
        <v/>
      </c>
      <c r="C1229" t="str">
        <f>IF(ESITI_QUESTIONARI!C1229="","",TRIM(ESITI_QUESTIONARI!C1229))</f>
        <v/>
      </c>
      <c r="D1229" t="str">
        <f>IFERROR(UPPER(TRIM(ESITI_QUESTIONARI!U1229)),"")</f>
        <v/>
      </c>
      <c r="E1229" t="str">
        <f>IFERROR(UPPER(TRIM(ESITI_QUESTIONARI!Y1229)),"")</f>
        <v/>
      </c>
      <c r="F1229" t="str">
        <f>IFERROR(UPPER(TRIM(ESITI_QUESTIONARI!AE1229)),"")</f>
        <v/>
      </c>
      <c r="G1229" t="str">
        <f>IFERROR(UPPER(TRIM(ESITI_QUESTIONARI!AI1229)),"")</f>
        <v/>
      </c>
      <c r="H1229" s="8" t="str">
        <f>IF(C1229="","",IF(ISERROR(AVERAGE(ESITI_QUESTIONARI!N1229:T1229,ESITI_QUESTIONARI!V1229:X1229,ESITI_QUESTIONARI!Z1229:AD1229,ESITI_QUESTIONARI!AF1229:AH1229,ESITI_QUESTIONARI!AJ1229:AL1229,ESITI_QUESTIONARI!AN1229,ESITI_QUESTIONARI!AQ1229)),"NON RISPONDE",AVERAGE(ESITI_QUESTIONARI!N1229:T1229,ESITI_QUESTIONARI!V1229:X1229,ESITI_QUESTIONARI!Z1229:AD1229,ESITI_QUESTIONARI!AF1229:AH1229,ESITI_QUESTIONARI!AJ1229:AL1229,ESITI_QUESTIONARI!AN1229,ESITI_QUESTIONARI!AQ1229)))</f>
        <v/>
      </c>
    </row>
    <row r="1230" spans="1:8" x14ac:dyDescent="0.3">
      <c r="A1230" t="str">
        <f>IF(ESITI_QUESTIONARI!A1230="","",TRIM(ESITI_QUESTIONARI!A1230))</f>
        <v/>
      </c>
      <c r="B1230" t="str">
        <f t="shared" si="20"/>
        <v/>
      </c>
      <c r="C1230" t="str">
        <f>IF(ESITI_QUESTIONARI!C1230="","",TRIM(ESITI_QUESTIONARI!C1230))</f>
        <v/>
      </c>
      <c r="D1230" t="str">
        <f>IFERROR(UPPER(TRIM(ESITI_QUESTIONARI!U1230)),"")</f>
        <v/>
      </c>
      <c r="E1230" t="str">
        <f>IFERROR(UPPER(TRIM(ESITI_QUESTIONARI!Y1230)),"")</f>
        <v/>
      </c>
      <c r="F1230" t="str">
        <f>IFERROR(UPPER(TRIM(ESITI_QUESTIONARI!AE1230)),"")</f>
        <v/>
      </c>
      <c r="G1230" t="str">
        <f>IFERROR(UPPER(TRIM(ESITI_QUESTIONARI!AI1230)),"")</f>
        <v/>
      </c>
      <c r="H1230" s="8" t="str">
        <f>IF(C1230="","",IF(ISERROR(AVERAGE(ESITI_QUESTIONARI!N1230:T1230,ESITI_QUESTIONARI!V1230:X1230,ESITI_QUESTIONARI!Z1230:AD1230,ESITI_QUESTIONARI!AF1230:AH1230,ESITI_QUESTIONARI!AJ1230:AL1230,ESITI_QUESTIONARI!AN1230,ESITI_QUESTIONARI!AQ1230)),"NON RISPONDE",AVERAGE(ESITI_QUESTIONARI!N1230:T1230,ESITI_QUESTIONARI!V1230:X1230,ESITI_QUESTIONARI!Z1230:AD1230,ESITI_QUESTIONARI!AF1230:AH1230,ESITI_QUESTIONARI!AJ1230:AL1230,ESITI_QUESTIONARI!AN1230,ESITI_QUESTIONARI!AQ1230)))</f>
        <v/>
      </c>
    </row>
    <row r="1231" spans="1:8" x14ac:dyDescent="0.3">
      <c r="A1231" t="str">
        <f>IF(ESITI_QUESTIONARI!A1231="","",TRIM(ESITI_QUESTIONARI!A1231))</f>
        <v/>
      </c>
      <c r="B1231" t="str">
        <f t="shared" si="20"/>
        <v/>
      </c>
      <c r="C1231" t="str">
        <f>IF(ESITI_QUESTIONARI!C1231="","",TRIM(ESITI_QUESTIONARI!C1231))</f>
        <v/>
      </c>
      <c r="D1231" t="str">
        <f>IFERROR(UPPER(TRIM(ESITI_QUESTIONARI!U1231)),"")</f>
        <v/>
      </c>
      <c r="E1231" t="str">
        <f>IFERROR(UPPER(TRIM(ESITI_QUESTIONARI!Y1231)),"")</f>
        <v/>
      </c>
      <c r="F1231" t="str">
        <f>IFERROR(UPPER(TRIM(ESITI_QUESTIONARI!AE1231)),"")</f>
        <v/>
      </c>
      <c r="G1231" t="str">
        <f>IFERROR(UPPER(TRIM(ESITI_QUESTIONARI!AI1231)),"")</f>
        <v/>
      </c>
      <c r="H1231" s="8" t="str">
        <f>IF(C1231="","",IF(ISERROR(AVERAGE(ESITI_QUESTIONARI!N1231:T1231,ESITI_QUESTIONARI!V1231:X1231,ESITI_QUESTIONARI!Z1231:AD1231,ESITI_QUESTIONARI!AF1231:AH1231,ESITI_QUESTIONARI!AJ1231:AL1231,ESITI_QUESTIONARI!AN1231,ESITI_QUESTIONARI!AQ1231)),"NON RISPONDE",AVERAGE(ESITI_QUESTIONARI!N1231:T1231,ESITI_QUESTIONARI!V1231:X1231,ESITI_QUESTIONARI!Z1231:AD1231,ESITI_QUESTIONARI!AF1231:AH1231,ESITI_QUESTIONARI!AJ1231:AL1231,ESITI_QUESTIONARI!AN1231,ESITI_QUESTIONARI!AQ1231)))</f>
        <v/>
      </c>
    </row>
    <row r="1232" spans="1:8" x14ac:dyDescent="0.3">
      <c r="A1232" t="str">
        <f>IF(ESITI_QUESTIONARI!A1232="","",TRIM(ESITI_QUESTIONARI!A1232))</f>
        <v/>
      </c>
      <c r="B1232" t="str">
        <f t="shared" si="20"/>
        <v/>
      </c>
      <c r="C1232" t="str">
        <f>IF(ESITI_QUESTIONARI!C1232="","",TRIM(ESITI_QUESTIONARI!C1232))</f>
        <v/>
      </c>
      <c r="D1232" t="str">
        <f>IFERROR(UPPER(TRIM(ESITI_QUESTIONARI!U1232)),"")</f>
        <v/>
      </c>
      <c r="E1232" t="str">
        <f>IFERROR(UPPER(TRIM(ESITI_QUESTIONARI!Y1232)),"")</f>
        <v/>
      </c>
      <c r="F1232" t="str">
        <f>IFERROR(UPPER(TRIM(ESITI_QUESTIONARI!AE1232)),"")</f>
        <v/>
      </c>
      <c r="G1232" t="str">
        <f>IFERROR(UPPER(TRIM(ESITI_QUESTIONARI!AI1232)),"")</f>
        <v/>
      </c>
      <c r="H1232" s="8" t="str">
        <f>IF(C1232="","",IF(ISERROR(AVERAGE(ESITI_QUESTIONARI!N1232:T1232,ESITI_QUESTIONARI!V1232:X1232,ESITI_QUESTIONARI!Z1232:AD1232,ESITI_QUESTIONARI!AF1232:AH1232,ESITI_QUESTIONARI!AJ1232:AL1232,ESITI_QUESTIONARI!AN1232,ESITI_QUESTIONARI!AQ1232)),"NON RISPONDE",AVERAGE(ESITI_QUESTIONARI!N1232:T1232,ESITI_QUESTIONARI!V1232:X1232,ESITI_QUESTIONARI!Z1232:AD1232,ESITI_QUESTIONARI!AF1232:AH1232,ESITI_QUESTIONARI!AJ1232:AL1232,ESITI_QUESTIONARI!AN1232,ESITI_QUESTIONARI!AQ1232)))</f>
        <v/>
      </c>
    </row>
    <row r="1233" spans="1:8" x14ac:dyDescent="0.3">
      <c r="A1233" t="str">
        <f>IF(ESITI_QUESTIONARI!A1233="","",TRIM(ESITI_QUESTIONARI!A1233))</f>
        <v/>
      </c>
      <c r="B1233" t="str">
        <f t="shared" si="20"/>
        <v/>
      </c>
      <c r="C1233" t="str">
        <f>IF(ESITI_QUESTIONARI!C1233="","",TRIM(ESITI_QUESTIONARI!C1233))</f>
        <v/>
      </c>
      <c r="D1233" t="str">
        <f>IFERROR(UPPER(TRIM(ESITI_QUESTIONARI!U1233)),"")</f>
        <v/>
      </c>
      <c r="E1233" t="str">
        <f>IFERROR(UPPER(TRIM(ESITI_QUESTIONARI!Y1233)),"")</f>
        <v/>
      </c>
      <c r="F1233" t="str">
        <f>IFERROR(UPPER(TRIM(ESITI_QUESTIONARI!AE1233)),"")</f>
        <v/>
      </c>
      <c r="G1233" t="str">
        <f>IFERROR(UPPER(TRIM(ESITI_QUESTIONARI!AI1233)),"")</f>
        <v/>
      </c>
      <c r="H1233" s="8" t="str">
        <f>IF(C1233="","",IF(ISERROR(AVERAGE(ESITI_QUESTIONARI!N1233:T1233,ESITI_QUESTIONARI!V1233:X1233,ESITI_QUESTIONARI!Z1233:AD1233,ESITI_QUESTIONARI!AF1233:AH1233,ESITI_QUESTIONARI!AJ1233:AL1233,ESITI_QUESTIONARI!AN1233,ESITI_QUESTIONARI!AQ1233)),"NON RISPONDE",AVERAGE(ESITI_QUESTIONARI!N1233:T1233,ESITI_QUESTIONARI!V1233:X1233,ESITI_QUESTIONARI!Z1233:AD1233,ESITI_QUESTIONARI!AF1233:AH1233,ESITI_QUESTIONARI!AJ1233:AL1233,ESITI_QUESTIONARI!AN1233,ESITI_QUESTIONARI!AQ1233)))</f>
        <v/>
      </c>
    </row>
    <row r="1234" spans="1:8" x14ac:dyDescent="0.3">
      <c r="A1234" t="str">
        <f>IF(ESITI_QUESTIONARI!A1234="","",TRIM(ESITI_QUESTIONARI!A1234))</f>
        <v/>
      </c>
      <c r="B1234" t="str">
        <f t="shared" si="20"/>
        <v/>
      </c>
      <c r="C1234" t="str">
        <f>IF(ESITI_QUESTIONARI!C1234="","",TRIM(ESITI_QUESTIONARI!C1234))</f>
        <v/>
      </c>
      <c r="D1234" t="str">
        <f>IFERROR(UPPER(TRIM(ESITI_QUESTIONARI!U1234)),"")</f>
        <v/>
      </c>
      <c r="E1234" t="str">
        <f>IFERROR(UPPER(TRIM(ESITI_QUESTIONARI!Y1234)),"")</f>
        <v/>
      </c>
      <c r="F1234" t="str">
        <f>IFERROR(UPPER(TRIM(ESITI_QUESTIONARI!AE1234)),"")</f>
        <v/>
      </c>
      <c r="G1234" t="str">
        <f>IFERROR(UPPER(TRIM(ESITI_QUESTIONARI!AI1234)),"")</f>
        <v/>
      </c>
      <c r="H1234" s="8" t="str">
        <f>IF(C1234="","",IF(ISERROR(AVERAGE(ESITI_QUESTIONARI!N1234:T1234,ESITI_QUESTIONARI!V1234:X1234,ESITI_QUESTIONARI!Z1234:AD1234,ESITI_QUESTIONARI!AF1234:AH1234,ESITI_QUESTIONARI!AJ1234:AL1234,ESITI_QUESTIONARI!AN1234,ESITI_QUESTIONARI!AQ1234)),"NON RISPONDE",AVERAGE(ESITI_QUESTIONARI!N1234:T1234,ESITI_QUESTIONARI!V1234:X1234,ESITI_QUESTIONARI!Z1234:AD1234,ESITI_QUESTIONARI!AF1234:AH1234,ESITI_QUESTIONARI!AJ1234:AL1234,ESITI_QUESTIONARI!AN1234,ESITI_QUESTIONARI!AQ1234)))</f>
        <v/>
      </c>
    </row>
    <row r="1235" spans="1:8" x14ac:dyDescent="0.3">
      <c r="A1235" t="str">
        <f>IF(ESITI_QUESTIONARI!A1235="","",TRIM(ESITI_QUESTIONARI!A1235))</f>
        <v/>
      </c>
      <c r="B1235" t="str">
        <f t="shared" si="20"/>
        <v/>
      </c>
      <c r="C1235" t="str">
        <f>IF(ESITI_QUESTIONARI!C1235="","",TRIM(ESITI_QUESTIONARI!C1235))</f>
        <v/>
      </c>
      <c r="D1235" t="str">
        <f>IFERROR(UPPER(TRIM(ESITI_QUESTIONARI!U1235)),"")</f>
        <v/>
      </c>
      <c r="E1235" t="str">
        <f>IFERROR(UPPER(TRIM(ESITI_QUESTIONARI!Y1235)),"")</f>
        <v/>
      </c>
      <c r="F1235" t="str">
        <f>IFERROR(UPPER(TRIM(ESITI_QUESTIONARI!AE1235)),"")</f>
        <v/>
      </c>
      <c r="G1235" t="str">
        <f>IFERROR(UPPER(TRIM(ESITI_QUESTIONARI!AI1235)),"")</f>
        <v/>
      </c>
      <c r="H1235" s="8" t="str">
        <f>IF(C1235="","",IF(ISERROR(AVERAGE(ESITI_QUESTIONARI!N1235:T1235,ESITI_QUESTIONARI!V1235:X1235,ESITI_QUESTIONARI!Z1235:AD1235,ESITI_QUESTIONARI!AF1235:AH1235,ESITI_QUESTIONARI!AJ1235:AL1235,ESITI_QUESTIONARI!AN1235,ESITI_QUESTIONARI!AQ1235)),"NON RISPONDE",AVERAGE(ESITI_QUESTIONARI!N1235:T1235,ESITI_QUESTIONARI!V1235:X1235,ESITI_QUESTIONARI!Z1235:AD1235,ESITI_QUESTIONARI!AF1235:AH1235,ESITI_QUESTIONARI!AJ1235:AL1235,ESITI_QUESTIONARI!AN1235,ESITI_QUESTIONARI!AQ1235)))</f>
        <v/>
      </c>
    </row>
    <row r="1236" spans="1:8" x14ac:dyDescent="0.3">
      <c r="A1236" t="str">
        <f>IF(ESITI_QUESTIONARI!A1236="","",TRIM(ESITI_QUESTIONARI!A1236))</f>
        <v/>
      </c>
      <c r="B1236" t="str">
        <f t="shared" si="20"/>
        <v/>
      </c>
      <c r="C1236" t="str">
        <f>IF(ESITI_QUESTIONARI!C1236="","",TRIM(ESITI_QUESTIONARI!C1236))</f>
        <v/>
      </c>
      <c r="D1236" t="str">
        <f>IFERROR(UPPER(TRIM(ESITI_QUESTIONARI!U1236)),"")</f>
        <v/>
      </c>
      <c r="E1236" t="str">
        <f>IFERROR(UPPER(TRIM(ESITI_QUESTIONARI!Y1236)),"")</f>
        <v/>
      </c>
      <c r="F1236" t="str">
        <f>IFERROR(UPPER(TRIM(ESITI_QUESTIONARI!AE1236)),"")</f>
        <v/>
      </c>
      <c r="G1236" t="str">
        <f>IFERROR(UPPER(TRIM(ESITI_QUESTIONARI!AI1236)),"")</f>
        <v/>
      </c>
      <c r="H1236" s="8" t="str">
        <f>IF(C1236="","",IF(ISERROR(AVERAGE(ESITI_QUESTIONARI!N1236:T1236,ESITI_QUESTIONARI!V1236:X1236,ESITI_QUESTIONARI!Z1236:AD1236,ESITI_QUESTIONARI!AF1236:AH1236,ESITI_QUESTIONARI!AJ1236:AL1236,ESITI_QUESTIONARI!AN1236,ESITI_QUESTIONARI!AQ1236)),"NON RISPONDE",AVERAGE(ESITI_QUESTIONARI!N1236:T1236,ESITI_QUESTIONARI!V1236:X1236,ESITI_QUESTIONARI!Z1236:AD1236,ESITI_QUESTIONARI!AF1236:AH1236,ESITI_QUESTIONARI!AJ1236:AL1236,ESITI_QUESTIONARI!AN1236,ESITI_QUESTIONARI!AQ1236)))</f>
        <v/>
      </c>
    </row>
    <row r="1237" spans="1:8" x14ac:dyDescent="0.3">
      <c r="A1237" t="str">
        <f>IF(ESITI_QUESTIONARI!A1237="","",TRIM(ESITI_QUESTIONARI!A1237))</f>
        <v/>
      </c>
      <c r="B1237" t="str">
        <f t="shared" si="20"/>
        <v/>
      </c>
      <c r="C1237" t="str">
        <f>IF(ESITI_QUESTIONARI!C1237="","",TRIM(ESITI_QUESTIONARI!C1237))</f>
        <v/>
      </c>
      <c r="D1237" t="str">
        <f>IFERROR(UPPER(TRIM(ESITI_QUESTIONARI!U1237)),"")</f>
        <v/>
      </c>
      <c r="E1237" t="str">
        <f>IFERROR(UPPER(TRIM(ESITI_QUESTIONARI!Y1237)),"")</f>
        <v/>
      </c>
      <c r="F1237" t="str">
        <f>IFERROR(UPPER(TRIM(ESITI_QUESTIONARI!AE1237)),"")</f>
        <v/>
      </c>
      <c r="G1237" t="str">
        <f>IFERROR(UPPER(TRIM(ESITI_QUESTIONARI!AI1237)),"")</f>
        <v/>
      </c>
      <c r="H1237" s="8" t="str">
        <f>IF(C1237="","",IF(ISERROR(AVERAGE(ESITI_QUESTIONARI!N1237:T1237,ESITI_QUESTIONARI!V1237:X1237,ESITI_QUESTIONARI!Z1237:AD1237,ESITI_QUESTIONARI!AF1237:AH1237,ESITI_QUESTIONARI!AJ1237:AL1237,ESITI_QUESTIONARI!AN1237,ESITI_QUESTIONARI!AQ1237)),"NON RISPONDE",AVERAGE(ESITI_QUESTIONARI!N1237:T1237,ESITI_QUESTIONARI!V1237:X1237,ESITI_QUESTIONARI!Z1237:AD1237,ESITI_QUESTIONARI!AF1237:AH1237,ESITI_QUESTIONARI!AJ1237:AL1237,ESITI_QUESTIONARI!AN1237,ESITI_QUESTIONARI!AQ1237)))</f>
        <v/>
      </c>
    </row>
    <row r="1238" spans="1:8" x14ac:dyDescent="0.3">
      <c r="A1238" t="str">
        <f>IF(ESITI_QUESTIONARI!A1238="","",TRIM(ESITI_QUESTIONARI!A1238))</f>
        <v/>
      </c>
      <c r="B1238" t="str">
        <f t="shared" si="20"/>
        <v/>
      </c>
      <c r="C1238" t="str">
        <f>IF(ESITI_QUESTIONARI!C1238="","",TRIM(ESITI_QUESTIONARI!C1238))</f>
        <v/>
      </c>
      <c r="D1238" t="str">
        <f>IFERROR(UPPER(TRIM(ESITI_QUESTIONARI!U1238)),"")</f>
        <v/>
      </c>
      <c r="E1238" t="str">
        <f>IFERROR(UPPER(TRIM(ESITI_QUESTIONARI!Y1238)),"")</f>
        <v/>
      </c>
      <c r="F1238" t="str">
        <f>IFERROR(UPPER(TRIM(ESITI_QUESTIONARI!AE1238)),"")</f>
        <v/>
      </c>
      <c r="G1238" t="str">
        <f>IFERROR(UPPER(TRIM(ESITI_QUESTIONARI!AI1238)),"")</f>
        <v/>
      </c>
      <c r="H1238" s="8" t="str">
        <f>IF(C1238="","",IF(ISERROR(AVERAGE(ESITI_QUESTIONARI!N1238:T1238,ESITI_QUESTIONARI!V1238:X1238,ESITI_QUESTIONARI!Z1238:AD1238,ESITI_QUESTIONARI!AF1238:AH1238,ESITI_QUESTIONARI!AJ1238:AL1238,ESITI_QUESTIONARI!AN1238,ESITI_QUESTIONARI!AQ1238)),"NON RISPONDE",AVERAGE(ESITI_QUESTIONARI!N1238:T1238,ESITI_QUESTIONARI!V1238:X1238,ESITI_QUESTIONARI!Z1238:AD1238,ESITI_QUESTIONARI!AF1238:AH1238,ESITI_QUESTIONARI!AJ1238:AL1238,ESITI_QUESTIONARI!AN1238,ESITI_QUESTIONARI!AQ1238)))</f>
        <v/>
      </c>
    </row>
    <row r="1239" spans="1:8" x14ac:dyDescent="0.3">
      <c r="A1239" t="str">
        <f>IF(ESITI_QUESTIONARI!A1239="","",TRIM(ESITI_QUESTIONARI!A1239))</f>
        <v/>
      </c>
      <c r="B1239" t="str">
        <f t="shared" si="20"/>
        <v/>
      </c>
      <c r="C1239" t="str">
        <f>IF(ESITI_QUESTIONARI!C1239="","",TRIM(ESITI_QUESTIONARI!C1239))</f>
        <v/>
      </c>
      <c r="D1239" t="str">
        <f>IFERROR(UPPER(TRIM(ESITI_QUESTIONARI!U1239)),"")</f>
        <v/>
      </c>
      <c r="E1239" t="str">
        <f>IFERROR(UPPER(TRIM(ESITI_QUESTIONARI!Y1239)),"")</f>
        <v/>
      </c>
      <c r="F1239" t="str">
        <f>IFERROR(UPPER(TRIM(ESITI_QUESTIONARI!AE1239)),"")</f>
        <v/>
      </c>
      <c r="G1239" t="str">
        <f>IFERROR(UPPER(TRIM(ESITI_QUESTIONARI!AI1239)),"")</f>
        <v/>
      </c>
      <c r="H1239" s="8" t="str">
        <f>IF(C1239="","",IF(ISERROR(AVERAGE(ESITI_QUESTIONARI!N1239:T1239,ESITI_QUESTIONARI!V1239:X1239,ESITI_QUESTIONARI!Z1239:AD1239,ESITI_QUESTIONARI!AF1239:AH1239,ESITI_QUESTIONARI!AJ1239:AL1239,ESITI_QUESTIONARI!AN1239,ESITI_QUESTIONARI!AQ1239)),"NON RISPONDE",AVERAGE(ESITI_QUESTIONARI!N1239:T1239,ESITI_QUESTIONARI!V1239:X1239,ESITI_QUESTIONARI!Z1239:AD1239,ESITI_QUESTIONARI!AF1239:AH1239,ESITI_QUESTIONARI!AJ1239:AL1239,ESITI_QUESTIONARI!AN1239,ESITI_QUESTIONARI!AQ1239)))</f>
        <v/>
      </c>
    </row>
    <row r="1240" spans="1:8" x14ac:dyDescent="0.3">
      <c r="A1240" t="str">
        <f>IF(ESITI_QUESTIONARI!A1240="","",TRIM(ESITI_QUESTIONARI!A1240))</f>
        <v/>
      </c>
      <c r="B1240" t="str">
        <f t="shared" si="20"/>
        <v/>
      </c>
      <c r="C1240" t="str">
        <f>IF(ESITI_QUESTIONARI!C1240="","",TRIM(ESITI_QUESTIONARI!C1240))</f>
        <v/>
      </c>
      <c r="D1240" t="str">
        <f>IFERROR(UPPER(TRIM(ESITI_QUESTIONARI!U1240)),"")</f>
        <v/>
      </c>
      <c r="E1240" t="str">
        <f>IFERROR(UPPER(TRIM(ESITI_QUESTIONARI!Y1240)),"")</f>
        <v/>
      </c>
      <c r="F1240" t="str">
        <f>IFERROR(UPPER(TRIM(ESITI_QUESTIONARI!AE1240)),"")</f>
        <v/>
      </c>
      <c r="G1240" t="str">
        <f>IFERROR(UPPER(TRIM(ESITI_QUESTIONARI!AI1240)),"")</f>
        <v/>
      </c>
      <c r="H1240" s="8" t="str">
        <f>IF(C1240="","",IF(ISERROR(AVERAGE(ESITI_QUESTIONARI!N1240:T1240,ESITI_QUESTIONARI!V1240:X1240,ESITI_QUESTIONARI!Z1240:AD1240,ESITI_QUESTIONARI!AF1240:AH1240,ESITI_QUESTIONARI!AJ1240:AL1240,ESITI_QUESTIONARI!AN1240,ESITI_QUESTIONARI!AQ1240)),"NON RISPONDE",AVERAGE(ESITI_QUESTIONARI!N1240:T1240,ESITI_QUESTIONARI!V1240:X1240,ESITI_QUESTIONARI!Z1240:AD1240,ESITI_QUESTIONARI!AF1240:AH1240,ESITI_QUESTIONARI!AJ1240:AL1240,ESITI_QUESTIONARI!AN1240,ESITI_QUESTIONARI!AQ1240)))</f>
        <v/>
      </c>
    </row>
    <row r="1241" spans="1:8" x14ac:dyDescent="0.3">
      <c r="A1241" t="str">
        <f>IF(ESITI_QUESTIONARI!A1241="","",TRIM(ESITI_QUESTIONARI!A1241))</f>
        <v/>
      </c>
      <c r="B1241" t="str">
        <f t="shared" si="20"/>
        <v/>
      </c>
      <c r="C1241" t="str">
        <f>IF(ESITI_QUESTIONARI!C1241="","",TRIM(ESITI_QUESTIONARI!C1241))</f>
        <v/>
      </c>
      <c r="D1241" t="str">
        <f>IFERROR(UPPER(TRIM(ESITI_QUESTIONARI!U1241)),"")</f>
        <v/>
      </c>
      <c r="E1241" t="str">
        <f>IFERROR(UPPER(TRIM(ESITI_QUESTIONARI!Y1241)),"")</f>
        <v/>
      </c>
      <c r="F1241" t="str">
        <f>IFERROR(UPPER(TRIM(ESITI_QUESTIONARI!AE1241)),"")</f>
        <v/>
      </c>
      <c r="G1241" t="str">
        <f>IFERROR(UPPER(TRIM(ESITI_QUESTIONARI!AI1241)),"")</f>
        <v/>
      </c>
      <c r="H1241" s="8" t="str">
        <f>IF(C1241="","",IF(ISERROR(AVERAGE(ESITI_QUESTIONARI!N1241:T1241,ESITI_QUESTIONARI!V1241:X1241,ESITI_QUESTIONARI!Z1241:AD1241,ESITI_QUESTIONARI!AF1241:AH1241,ESITI_QUESTIONARI!AJ1241:AL1241,ESITI_QUESTIONARI!AN1241,ESITI_QUESTIONARI!AQ1241)),"NON RISPONDE",AVERAGE(ESITI_QUESTIONARI!N1241:T1241,ESITI_QUESTIONARI!V1241:X1241,ESITI_QUESTIONARI!Z1241:AD1241,ESITI_QUESTIONARI!AF1241:AH1241,ESITI_QUESTIONARI!AJ1241:AL1241,ESITI_QUESTIONARI!AN1241,ESITI_QUESTIONARI!AQ1241)))</f>
        <v/>
      </c>
    </row>
    <row r="1242" spans="1:8" x14ac:dyDescent="0.3">
      <c r="A1242" t="str">
        <f>IF(ESITI_QUESTIONARI!A1242="","",TRIM(ESITI_QUESTIONARI!A1242))</f>
        <v/>
      </c>
      <c r="B1242" t="str">
        <f t="shared" si="20"/>
        <v/>
      </c>
      <c r="C1242" t="str">
        <f>IF(ESITI_QUESTIONARI!C1242="","",TRIM(ESITI_QUESTIONARI!C1242))</f>
        <v/>
      </c>
      <c r="D1242" t="str">
        <f>IFERROR(UPPER(TRIM(ESITI_QUESTIONARI!U1242)),"")</f>
        <v/>
      </c>
      <c r="E1242" t="str">
        <f>IFERROR(UPPER(TRIM(ESITI_QUESTIONARI!Y1242)),"")</f>
        <v/>
      </c>
      <c r="F1242" t="str">
        <f>IFERROR(UPPER(TRIM(ESITI_QUESTIONARI!AE1242)),"")</f>
        <v/>
      </c>
      <c r="G1242" t="str">
        <f>IFERROR(UPPER(TRIM(ESITI_QUESTIONARI!AI1242)),"")</f>
        <v/>
      </c>
      <c r="H1242" s="8" t="str">
        <f>IF(C1242="","",IF(ISERROR(AVERAGE(ESITI_QUESTIONARI!N1242:T1242,ESITI_QUESTIONARI!V1242:X1242,ESITI_QUESTIONARI!Z1242:AD1242,ESITI_QUESTIONARI!AF1242:AH1242,ESITI_QUESTIONARI!AJ1242:AL1242,ESITI_QUESTIONARI!AN1242,ESITI_QUESTIONARI!AQ1242)),"NON RISPONDE",AVERAGE(ESITI_QUESTIONARI!N1242:T1242,ESITI_QUESTIONARI!V1242:X1242,ESITI_QUESTIONARI!Z1242:AD1242,ESITI_QUESTIONARI!AF1242:AH1242,ESITI_QUESTIONARI!AJ1242:AL1242,ESITI_QUESTIONARI!AN1242,ESITI_QUESTIONARI!AQ1242)))</f>
        <v/>
      </c>
    </row>
    <row r="1243" spans="1:8" x14ac:dyDescent="0.3">
      <c r="A1243" t="str">
        <f>IF(ESITI_QUESTIONARI!A1243="","",TRIM(ESITI_QUESTIONARI!A1243))</f>
        <v/>
      </c>
      <c r="B1243" t="str">
        <f t="shared" si="20"/>
        <v/>
      </c>
      <c r="C1243" t="str">
        <f>IF(ESITI_QUESTIONARI!C1243="","",TRIM(ESITI_QUESTIONARI!C1243))</f>
        <v/>
      </c>
      <c r="D1243" t="str">
        <f>IFERROR(UPPER(TRIM(ESITI_QUESTIONARI!U1243)),"")</f>
        <v/>
      </c>
      <c r="E1243" t="str">
        <f>IFERROR(UPPER(TRIM(ESITI_QUESTIONARI!Y1243)),"")</f>
        <v/>
      </c>
      <c r="F1243" t="str">
        <f>IFERROR(UPPER(TRIM(ESITI_QUESTIONARI!AE1243)),"")</f>
        <v/>
      </c>
      <c r="G1243" t="str">
        <f>IFERROR(UPPER(TRIM(ESITI_QUESTIONARI!AI1243)),"")</f>
        <v/>
      </c>
      <c r="H1243" s="8" t="str">
        <f>IF(C1243="","",IF(ISERROR(AVERAGE(ESITI_QUESTIONARI!N1243:T1243,ESITI_QUESTIONARI!V1243:X1243,ESITI_QUESTIONARI!Z1243:AD1243,ESITI_QUESTIONARI!AF1243:AH1243,ESITI_QUESTIONARI!AJ1243:AL1243,ESITI_QUESTIONARI!AN1243,ESITI_QUESTIONARI!AQ1243)),"NON RISPONDE",AVERAGE(ESITI_QUESTIONARI!N1243:T1243,ESITI_QUESTIONARI!V1243:X1243,ESITI_QUESTIONARI!Z1243:AD1243,ESITI_QUESTIONARI!AF1243:AH1243,ESITI_QUESTIONARI!AJ1243:AL1243,ESITI_QUESTIONARI!AN1243,ESITI_QUESTIONARI!AQ1243)))</f>
        <v/>
      </c>
    </row>
    <row r="1244" spans="1:8" x14ac:dyDescent="0.3">
      <c r="A1244" t="str">
        <f>IF(ESITI_QUESTIONARI!A1244="","",TRIM(ESITI_QUESTIONARI!A1244))</f>
        <v/>
      </c>
      <c r="B1244" t="str">
        <f t="shared" si="20"/>
        <v/>
      </c>
      <c r="C1244" t="str">
        <f>IF(ESITI_QUESTIONARI!C1244="","",TRIM(ESITI_QUESTIONARI!C1244))</f>
        <v/>
      </c>
      <c r="D1244" t="str">
        <f>IFERROR(UPPER(TRIM(ESITI_QUESTIONARI!U1244)),"")</f>
        <v/>
      </c>
      <c r="E1244" t="str">
        <f>IFERROR(UPPER(TRIM(ESITI_QUESTIONARI!Y1244)),"")</f>
        <v/>
      </c>
      <c r="F1244" t="str">
        <f>IFERROR(UPPER(TRIM(ESITI_QUESTIONARI!AE1244)),"")</f>
        <v/>
      </c>
      <c r="G1244" t="str">
        <f>IFERROR(UPPER(TRIM(ESITI_QUESTIONARI!AI1244)),"")</f>
        <v/>
      </c>
      <c r="H1244" s="8" t="str">
        <f>IF(C1244="","",IF(ISERROR(AVERAGE(ESITI_QUESTIONARI!N1244:T1244,ESITI_QUESTIONARI!V1244:X1244,ESITI_QUESTIONARI!Z1244:AD1244,ESITI_QUESTIONARI!AF1244:AH1244,ESITI_QUESTIONARI!AJ1244:AL1244,ESITI_QUESTIONARI!AN1244,ESITI_QUESTIONARI!AQ1244)),"NON RISPONDE",AVERAGE(ESITI_QUESTIONARI!N1244:T1244,ESITI_QUESTIONARI!V1244:X1244,ESITI_QUESTIONARI!Z1244:AD1244,ESITI_QUESTIONARI!AF1244:AH1244,ESITI_QUESTIONARI!AJ1244:AL1244,ESITI_QUESTIONARI!AN1244,ESITI_QUESTIONARI!AQ1244)))</f>
        <v/>
      </c>
    </row>
    <row r="1245" spans="1:8" x14ac:dyDescent="0.3">
      <c r="A1245" t="str">
        <f>IF(ESITI_QUESTIONARI!A1245="","",TRIM(ESITI_QUESTIONARI!A1245))</f>
        <v/>
      </c>
      <c r="B1245" t="str">
        <f t="shared" si="20"/>
        <v/>
      </c>
      <c r="C1245" t="str">
        <f>IF(ESITI_QUESTIONARI!C1245="","",TRIM(ESITI_QUESTIONARI!C1245))</f>
        <v/>
      </c>
      <c r="D1245" t="str">
        <f>IFERROR(UPPER(TRIM(ESITI_QUESTIONARI!U1245)),"")</f>
        <v/>
      </c>
      <c r="E1245" t="str">
        <f>IFERROR(UPPER(TRIM(ESITI_QUESTIONARI!Y1245)),"")</f>
        <v/>
      </c>
      <c r="F1245" t="str">
        <f>IFERROR(UPPER(TRIM(ESITI_QUESTIONARI!AE1245)),"")</f>
        <v/>
      </c>
      <c r="G1245" t="str">
        <f>IFERROR(UPPER(TRIM(ESITI_QUESTIONARI!AI1245)),"")</f>
        <v/>
      </c>
      <c r="H1245" s="8" t="str">
        <f>IF(C1245="","",IF(ISERROR(AVERAGE(ESITI_QUESTIONARI!N1245:T1245,ESITI_QUESTIONARI!V1245:X1245,ESITI_QUESTIONARI!Z1245:AD1245,ESITI_QUESTIONARI!AF1245:AH1245,ESITI_QUESTIONARI!AJ1245:AL1245,ESITI_QUESTIONARI!AN1245,ESITI_QUESTIONARI!AQ1245)),"NON RISPONDE",AVERAGE(ESITI_QUESTIONARI!N1245:T1245,ESITI_QUESTIONARI!V1245:X1245,ESITI_QUESTIONARI!Z1245:AD1245,ESITI_QUESTIONARI!AF1245:AH1245,ESITI_QUESTIONARI!AJ1245:AL1245,ESITI_QUESTIONARI!AN1245,ESITI_QUESTIONARI!AQ1245)))</f>
        <v/>
      </c>
    </row>
    <row r="1246" spans="1:8" x14ac:dyDescent="0.3">
      <c r="A1246" t="str">
        <f>IF(ESITI_QUESTIONARI!A1246="","",TRIM(ESITI_QUESTIONARI!A1246))</f>
        <v/>
      </c>
      <c r="B1246" t="str">
        <f t="shared" si="20"/>
        <v/>
      </c>
      <c r="C1246" t="str">
        <f>IF(ESITI_QUESTIONARI!C1246="","",TRIM(ESITI_QUESTIONARI!C1246))</f>
        <v/>
      </c>
      <c r="D1246" t="str">
        <f>IFERROR(UPPER(TRIM(ESITI_QUESTIONARI!U1246)),"")</f>
        <v/>
      </c>
      <c r="E1246" t="str">
        <f>IFERROR(UPPER(TRIM(ESITI_QUESTIONARI!Y1246)),"")</f>
        <v/>
      </c>
      <c r="F1246" t="str">
        <f>IFERROR(UPPER(TRIM(ESITI_QUESTIONARI!AE1246)),"")</f>
        <v/>
      </c>
      <c r="G1246" t="str">
        <f>IFERROR(UPPER(TRIM(ESITI_QUESTIONARI!AI1246)),"")</f>
        <v/>
      </c>
      <c r="H1246" s="8" t="str">
        <f>IF(C1246="","",IF(ISERROR(AVERAGE(ESITI_QUESTIONARI!N1246:T1246,ESITI_QUESTIONARI!V1246:X1246,ESITI_QUESTIONARI!Z1246:AD1246,ESITI_QUESTIONARI!AF1246:AH1246,ESITI_QUESTIONARI!AJ1246:AL1246,ESITI_QUESTIONARI!AN1246,ESITI_QUESTIONARI!AQ1246)),"NON RISPONDE",AVERAGE(ESITI_QUESTIONARI!N1246:T1246,ESITI_QUESTIONARI!V1246:X1246,ESITI_QUESTIONARI!Z1246:AD1246,ESITI_QUESTIONARI!AF1246:AH1246,ESITI_QUESTIONARI!AJ1246:AL1246,ESITI_QUESTIONARI!AN1246,ESITI_QUESTIONARI!AQ1246)))</f>
        <v/>
      </c>
    </row>
    <row r="1247" spans="1:8" x14ac:dyDescent="0.3">
      <c r="A1247" t="str">
        <f>IF(ESITI_QUESTIONARI!A1247="","",TRIM(ESITI_QUESTIONARI!A1247))</f>
        <v/>
      </c>
      <c r="B1247" t="str">
        <f t="shared" si="20"/>
        <v/>
      </c>
      <c r="C1247" t="str">
        <f>IF(ESITI_QUESTIONARI!C1247="","",TRIM(ESITI_QUESTIONARI!C1247))</f>
        <v/>
      </c>
      <c r="D1247" t="str">
        <f>IFERROR(UPPER(TRIM(ESITI_QUESTIONARI!U1247)),"")</f>
        <v/>
      </c>
      <c r="E1247" t="str">
        <f>IFERROR(UPPER(TRIM(ESITI_QUESTIONARI!Y1247)),"")</f>
        <v/>
      </c>
      <c r="F1247" t="str">
        <f>IFERROR(UPPER(TRIM(ESITI_QUESTIONARI!AE1247)),"")</f>
        <v/>
      </c>
      <c r="G1247" t="str">
        <f>IFERROR(UPPER(TRIM(ESITI_QUESTIONARI!AI1247)),"")</f>
        <v/>
      </c>
      <c r="H1247" s="8" t="str">
        <f>IF(C1247="","",IF(ISERROR(AVERAGE(ESITI_QUESTIONARI!N1247:T1247,ESITI_QUESTIONARI!V1247:X1247,ESITI_QUESTIONARI!Z1247:AD1247,ESITI_QUESTIONARI!AF1247:AH1247,ESITI_QUESTIONARI!AJ1247:AL1247,ESITI_QUESTIONARI!AN1247,ESITI_QUESTIONARI!AQ1247)),"NON RISPONDE",AVERAGE(ESITI_QUESTIONARI!N1247:T1247,ESITI_QUESTIONARI!V1247:X1247,ESITI_QUESTIONARI!Z1247:AD1247,ESITI_QUESTIONARI!AF1247:AH1247,ESITI_QUESTIONARI!AJ1247:AL1247,ESITI_QUESTIONARI!AN1247,ESITI_QUESTIONARI!AQ1247)))</f>
        <v/>
      </c>
    </row>
    <row r="1248" spans="1:8" x14ac:dyDescent="0.3">
      <c r="A1248" t="str">
        <f>IF(ESITI_QUESTIONARI!A1248="","",TRIM(ESITI_QUESTIONARI!A1248))</f>
        <v/>
      </c>
      <c r="B1248" t="str">
        <f t="shared" si="20"/>
        <v/>
      </c>
      <c r="C1248" t="str">
        <f>IF(ESITI_QUESTIONARI!C1248="","",TRIM(ESITI_QUESTIONARI!C1248))</f>
        <v/>
      </c>
      <c r="D1248" t="str">
        <f>IFERROR(UPPER(TRIM(ESITI_QUESTIONARI!U1248)),"")</f>
        <v/>
      </c>
      <c r="E1248" t="str">
        <f>IFERROR(UPPER(TRIM(ESITI_QUESTIONARI!Y1248)),"")</f>
        <v/>
      </c>
      <c r="F1248" t="str">
        <f>IFERROR(UPPER(TRIM(ESITI_QUESTIONARI!AE1248)),"")</f>
        <v/>
      </c>
      <c r="G1248" t="str">
        <f>IFERROR(UPPER(TRIM(ESITI_QUESTIONARI!AI1248)),"")</f>
        <v/>
      </c>
      <c r="H1248" s="8" t="str">
        <f>IF(C1248="","",IF(ISERROR(AVERAGE(ESITI_QUESTIONARI!N1248:T1248,ESITI_QUESTIONARI!V1248:X1248,ESITI_QUESTIONARI!Z1248:AD1248,ESITI_QUESTIONARI!AF1248:AH1248,ESITI_QUESTIONARI!AJ1248:AL1248,ESITI_QUESTIONARI!AN1248,ESITI_QUESTIONARI!AQ1248)),"NON RISPONDE",AVERAGE(ESITI_QUESTIONARI!N1248:T1248,ESITI_QUESTIONARI!V1248:X1248,ESITI_QUESTIONARI!Z1248:AD1248,ESITI_QUESTIONARI!AF1248:AH1248,ESITI_QUESTIONARI!AJ1248:AL1248,ESITI_QUESTIONARI!AN1248,ESITI_QUESTIONARI!AQ1248)))</f>
        <v/>
      </c>
    </row>
    <row r="1249" spans="1:8" x14ac:dyDescent="0.3">
      <c r="A1249" t="str">
        <f>IF(ESITI_QUESTIONARI!A1249="","",TRIM(ESITI_QUESTIONARI!A1249))</f>
        <v/>
      </c>
      <c r="B1249" t="str">
        <f t="shared" si="20"/>
        <v/>
      </c>
      <c r="C1249" t="str">
        <f>IF(ESITI_QUESTIONARI!C1249="","",TRIM(ESITI_QUESTIONARI!C1249))</f>
        <v/>
      </c>
      <c r="D1249" t="str">
        <f>IFERROR(UPPER(TRIM(ESITI_QUESTIONARI!U1249)),"")</f>
        <v/>
      </c>
      <c r="E1249" t="str">
        <f>IFERROR(UPPER(TRIM(ESITI_QUESTIONARI!Y1249)),"")</f>
        <v/>
      </c>
      <c r="F1249" t="str">
        <f>IFERROR(UPPER(TRIM(ESITI_QUESTIONARI!AE1249)),"")</f>
        <v/>
      </c>
      <c r="G1249" t="str">
        <f>IFERROR(UPPER(TRIM(ESITI_QUESTIONARI!AI1249)),"")</f>
        <v/>
      </c>
      <c r="H1249" s="8" t="str">
        <f>IF(C1249="","",IF(ISERROR(AVERAGE(ESITI_QUESTIONARI!N1249:T1249,ESITI_QUESTIONARI!V1249:X1249,ESITI_QUESTIONARI!Z1249:AD1249,ESITI_QUESTIONARI!AF1249:AH1249,ESITI_QUESTIONARI!AJ1249:AL1249,ESITI_QUESTIONARI!AN1249,ESITI_QUESTIONARI!AQ1249)),"NON RISPONDE",AVERAGE(ESITI_QUESTIONARI!N1249:T1249,ESITI_QUESTIONARI!V1249:X1249,ESITI_QUESTIONARI!Z1249:AD1249,ESITI_QUESTIONARI!AF1249:AH1249,ESITI_QUESTIONARI!AJ1249:AL1249,ESITI_QUESTIONARI!AN1249,ESITI_QUESTIONARI!AQ1249)))</f>
        <v/>
      </c>
    </row>
    <row r="1250" spans="1:8" x14ac:dyDescent="0.3">
      <c r="A1250" t="str">
        <f>IF(ESITI_QUESTIONARI!A1250="","",TRIM(ESITI_QUESTIONARI!A1250))</f>
        <v/>
      </c>
      <c r="B1250" t="str">
        <f t="shared" si="20"/>
        <v/>
      </c>
      <c r="C1250" t="str">
        <f>IF(ESITI_QUESTIONARI!C1250="","",TRIM(ESITI_QUESTIONARI!C1250))</f>
        <v/>
      </c>
      <c r="D1250" t="str">
        <f>IFERROR(UPPER(TRIM(ESITI_QUESTIONARI!U1250)),"")</f>
        <v/>
      </c>
      <c r="E1250" t="str">
        <f>IFERROR(UPPER(TRIM(ESITI_QUESTIONARI!Y1250)),"")</f>
        <v/>
      </c>
      <c r="F1250" t="str">
        <f>IFERROR(UPPER(TRIM(ESITI_QUESTIONARI!AE1250)),"")</f>
        <v/>
      </c>
      <c r="G1250" t="str">
        <f>IFERROR(UPPER(TRIM(ESITI_QUESTIONARI!AI1250)),"")</f>
        <v/>
      </c>
      <c r="H1250" s="8" t="str">
        <f>IF(C1250="","",IF(ISERROR(AVERAGE(ESITI_QUESTIONARI!N1250:T1250,ESITI_QUESTIONARI!V1250:X1250,ESITI_QUESTIONARI!Z1250:AD1250,ESITI_QUESTIONARI!AF1250:AH1250,ESITI_QUESTIONARI!AJ1250:AL1250,ESITI_QUESTIONARI!AN1250,ESITI_QUESTIONARI!AQ1250)),"NON RISPONDE",AVERAGE(ESITI_QUESTIONARI!N1250:T1250,ESITI_QUESTIONARI!V1250:X1250,ESITI_QUESTIONARI!Z1250:AD1250,ESITI_QUESTIONARI!AF1250:AH1250,ESITI_QUESTIONARI!AJ1250:AL1250,ESITI_QUESTIONARI!AN1250,ESITI_QUESTIONARI!AQ1250)))</f>
        <v/>
      </c>
    </row>
    <row r="1251" spans="1:8" x14ac:dyDescent="0.3">
      <c r="A1251" t="str">
        <f>IF(ESITI_QUESTIONARI!A1251="","",TRIM(ESITI_QUESTIONARI!A1251))</f>
        <v/>
      </c>
      <c r="B1251" t="str">
        <f t="shared" si="20"/>
        <v/>
      </c>
      <c r="C1251" t="str">
        <f>IF(ESITI_QUESTIONARI!C1251="","",TRIM(ESITI_QUESTIONARI!C1251))</f>
        <v/>
      </c>
      <c r="D1251" t="str">
        <f>IFERROR(UPPER(TRIM(ESITI_QUESTIONARI!U1251)),"")</f>
        <v/>
      </c>
      <c r="E1251" t="str">
        <f>IFERROR(UPPER(TRIM(ESITI_QUESTIONARI!Y1251)),"")</f>
        <v/>
      </c>
      <c r="F1251" t="str">
        <f>IFERROR(UPPER(TRIM(ESITI_QUESTIONARI!AE1251)),"")</f>
        <v/>
      </c>
      <c r="G1251" t="str">
        <f>IFERROR(UPPER(TRIM(ESITI_QUESTIONARI!AI1251)),"")</f>
        <v/>
      </c>
      <c r="H1251" s="8" t="str">
        <f>IF(C1251="","",IF(ISERROR(AVERAGE(ESITI_QUESTIONARI!N1251:T1251,ESITI_QUESTIONARI!V1251:X1251,ESITI_QUESTIONARI!Z1251:AD1251,ESITI_QUESTIONARI!AF1251:AH1251,ESITI_QUESTIONARI!AJ1251:AL1251,ESITI_QUESTIONARI!AN1251,ESITI_QUESTIONARI!AQ1251)),"NON RISPONDE",AVERAGE(ESITI_QUESTIONARI!N1251:T1251,ESITI_QUESTIONARI!V1251:X1251,ESITI_QUESTIONARI!Z1251:AD1251,ESITI_QUESTIONARI!AF1251:AH1251,ESITI_QUESTIONARI!AJ1251:AL1251,ESITI_QUESTIONARI!AN1251,ESITI_QUESTIONARI!AQ1251)))</f>
        <v/>
      </c>
    </row>
    <row r="1252" spans="1:8" x14ac:dyDescent="0.3">
      <c r="A1252" t="str">
        <f>IF(ESITI_QUESTIONARI!A1252="","",TRIM(ESITI_QUESTIONARI!A1252))</f>
        <v/>
      </c>
      <c r="B1252" t="str">
        <f t="shared" si="20"/>
        <v/>
      </c>
      <c r="C1252" t="str">
        <f>IF(ESITI_QUESTIONARI!C1252="","",TRIM(ESITI_QUESTIONARI!C1252))</f>
        <v/>
      </c>
      <c r="D1252" t="str">
        <f>IFERROR(UPPER(TRIM(ESITI_QUESTIONARI!U1252)),"")</f>
        <v/>
      </c>
      <c r="E1252" t="str">
        <f>IFERROR(UPPER(TRIM(ESITI_QUESTIONARI!Y1252)),"")</f>
        <v/>
      </c>
      <c r="F1252" t="str">
        <f>IFERROR(UPPER(TRIM(ESITI_QUESTIONARI!AE1252)),"")</f>
        <v/>
      </c>
      <c r="G1252" t="str">
        <f>IFERROR(UPPER(TRIM(ESITI_QUESTIONARI!AI1252)),"")</f>
        <v/>
      </c>
      <c r="H1252" s="8" t="str">
        <f>IF(C1252="","",IF(ISERROR(AVERAGE(ESITI_QUESTIONARI!N1252:T1252,ESITI_QUESTIONARI!V1252:X1252,ESITI_QUESTIONARI!Z1252:AD1252,ESITI_QUESTIONARI!AF1252:AH1252,ESITI_QUESTIONARI!AJ1252:AL1252,ESITI_QUESTIONARI!AN1252,ESITI_QUESTIONARI!AQ1252)),"NON RISPONDE",AVERAGE(ESITI_QUESTIONARI!N1252:T1252,ESITI_QUESTIONARI!V1252:X1252,ESITI_QUESTIONARI!Z1252:AD1252,ESITI_QUESTIONARI!AF1252:AH1252,ESITI_QUESTIONARI!AJ1252:AL1252,ESITI_QUESTIONARI!AN1252,ESITI_QUESTIONARI!AQ1252)))</f>
        <v/>
      </c>
    </row>
    <row r="1253" spans="1:8" x14ac:dyDescent="0.3">
      <c r="A1253" t="str">
        <f>IF(ESITI_QUESTIONARI!A1253="","",TRIM(ESITI_QUESTIONARI!A1253))</f>
        <v/>
      </c>
      <c r="B1253" t="str">
        <f t="shared" si="20"/>
        <v/>
      </c>
      <c r="C1253" t="str">
        <f>IF(ESITI_QUESTIONARI!C1253="","",TRIM(ESITI_QUESTIONARI!C1253))</f>
        <v/>
      </c>
      <c r="D1253" t="str">
        <f>IFERROR(UPPER(TRIM(ESITI_QUESTIONARI!U1253)),"")</f>
        <v/>
      </c>
      <c r="E1253" t="str">
        <f>IFERROR(UPPER(TRIM(ESITI_QUESTIONARI!Y1253)),"")</f>
        <v/>
      </c>
      <c r="F1253" t="str">
        <f>IFERROR(UPPER(TRIM(ESITI_QUESTIONARI!AE1253)),"")</f>
        <v/>
      </c>
      <c r="G1253" t="str">
        <f>IFERROR(UPPER(TRIM(ESITI_QUESTIONARI!AI1253)),"")</f>
        <v/>
      </c>
      <c r="H1253" s="8" t="str">
        <f>IF(C1253="","",IF(ISERROR(AVERAGE(ESITI_QUESTIONARI!N1253:T1253,ESITI_QUESTIONARI!V1253:X1253,ESITI_QUESTIONARI!Z1253:AD1253,ESITI_QUESTIONARI!AF1253:AH1253,ESITI_QUESTIONARI!AJ1253:AL1253,ESITI_QUESTIONARI!AN1253,ESITI_QUESTIONARI!AQ1253)),"NON RISPONDE",AVERAGE(ESITI_QUESTIONARI!N1253:T1253,ESITI_QUESTIONARI!V1253:X1253,ESITI_QUESTIONARI!Z1253:AD1253,ESITI_QUESTIONARI!AF1253:AH1253,ESITI_QUESTIONARI!AJ1253:AL1253,ESITI_QUESTIONARI!AN1253,ESITI_QUESTIONARI!AQ1253)))</f>
        <v/>
      </c>
    </row>
    <row r="1254" spans="1:8" x14ac:dyDescent="0.3">
      <c r="A1254" t="str">
        <f>IF(ESITI_QUESTIONARI!A1254="","",TRIM(ESITI_QUESTIONARI!A1254))</f>
        <v/>
      </c>
      <c r="B1254" t="str">
        <f t="shared" si="20"/>
        <v/>
      </c>
      <c r="C1254" t="str">
        <f>IF(ESITI_QUESTIONARI!C1254="","",TRIM(ESITI_QUESTIONARI!C1254))</f>
        <v/>
      </c>
      <c r="D1254" t="str">
        <f>IFERROR(UPPER(TRIM(ESITI_QUESTIONARI!U1254)),"")</f>
        <v/>
      </c>
      <c r="E1254" t="str">
        <f>IFERROR(UPPER(TRIM(ESITI_QUESTIONARI!Y1254)),"")</f>
        <v/>
      </c>
      <c r="F1254" t="str">
        <f>IFERROR(UPPER(TRIM(ESITI_QUESTIONARI!AE1254)),"")</f>
        <v/>
      </c>
      <c r="G1254" t="str">
        <f>IFERROR(UPPER(TRIM(ESITI_QUESTIONARI!AI1254)),"")</f>
        <v/>
      </c>
      <c r="H1254" s="8" t="str">
        <f>IF(C1254="","",IF(ISERROR(AVERAGE(ESITI_QUESTIONARI!N1254:T1254,ESITI_QUESTIONARI!V1254:X1254,ESITI_QUESTIONARI!Z1254:AD1254,ESITI_QUESTIONARI!AF1254:AH1254,ESITI_QUESTIONARI!AJ1254:AL1254,ESITI_QUESTIONARI!AN1254,ESITI_QUESTIONARI!AQ1254)),"NON RISPONDE",AVERAGE(ESITI_QUESTIONARI!N1254:T1254,ESITI_QUESTIONARI!V1254:X1254,ESITI_QUESTIONARI!Z1254:AD1254,ESITI_QUESTIONARI!AF1254:AH1254,ESITI_QUESTIONARI!AJ1254:AL1254,ESITI_QUESTIONARI!AN1254,ESITI_QUESTIONARI!AQ1254)))</f>
        <v/>
      </c>
    </row>
    <row r="1255" spans="1:8" x14ac:dyDescent="0.3">
      <c r="A1255" t="str">
        <f>IF(ESITI_QUESTIONARI!A1255="","",TRIM(ESITI_QUESTIONARI!A1255))</f>
        <v/>
      </c>
      <c r="B1255" t="str">
        <f t="shared" si="20"/>
        <v/>
      </c>
      <c r="C1255" t="str">
        <f>IF(ESITI_QUESTIONARI!C1255="","",TRIM(ESITI_QUESTIONARI!C1255))</f>
        <v/>
      </c>
      <c r="D1255" t="str">
        <f>IFERROR(UPPER(TRIM(ESITI_QUESTIONARI!U1255)),"")</f>
        <v/>
      </c>
      <c r="E1255" t="str">
        <f>IFERROR(UPPER(TRIM(ESITI_QUESTIONARI!Y1255)),"")</f>
        <v/>
      </c>
      <c r="F1255" t="str">
        <f>IFERROR(UPPER(TRIM(ESITI_QUESTIONARI!AE1255)),"")</f>
        <v/>
      </c>
      <c r="G1255" t="str">
        <f>IFERROR(UPPER(TRIM(ESITI_QUESTIONARI!AI1255)),"")</f>
        <v/>
      </c>
      <c r="H1255" s="8" t="str">
        <f>IF(C1255="","",IF(ISERROR(AVERAGE(ESITI_QUESTIONARI!N1255:T1255,ESITI_QUESTIONARI!V1255:X1255,ESITI_QUESTIONARI!Z1255:AD1255,ESITI_QUESTIONARI!AF1255:AH1255,ESITI_QUESTIONARI!AJ1255:AL1255,ESITI_QUESTIONARI!AN1255,ESITI_QUESTIONARI!AQ1255)),"NON RISPONDE",AVERAGE(ESITI_QUESTIONARI!N1255:T1255,ESITI_QUESTIONARI!V1255:X1255,ESITI_QUESTIONARI!Z1255:AD1255,ESITI_QUESTIONARI!AF1255:AH1255,ESITI_QUESTIONARI!AJ1255:AL1255,ESITI_QUESTIONARI!AN1255,ESITI_QUESTIONARI!AQ1255)))</f>
        <v/>
      </c>
    </row>
    <row r="1256" spans="1:8" x14ac:dyDescent="0.3">
      <c r="A1256" t="str">
        <f>IF(ESITI_QUESTIONARI!A1256="","",TRIM(ESITI_QUESTIONARI!A1256))</f>
        <v/>
      </c>
      <c r="B1256" t="str">
        <f t="shared" si="20"/>
        <v/>
      </c>
      <c r="C1256" t="str">
        <f>IF(ESITI_QUESTIONARI!C1256="","",TRIM(ESITI_QUESTIONARI!C1256))</f>
        <v/>
      </c>
      <c r="D1256" t="str">
        <f>IFERROR(UPPER(TRIM(ESITI_QUESTIONARI!U1256)),"")</f>
        <v/>
      </c>
      <c r="E1256" t="str">
        <f>IFERROR(UPPER(TRIM(ESITI_QUESTIONARI!Y1256)),"")</f>
        <v/>
      </c>
      <c r="F1256" t="str">
        <f>IFERROR(UPPER(TRIM(ESITI_QUESTIONARI!AE1256)),"")</f>
        <v/>
      </c>
      <c r="G1256" t="str">
        <f>IFERROR(UPPER(TRIM(ESITI_QUESTIONARI!AI1256)),"")</f>
        <v/>
      </c>
      <c r="H1256" s="8" t="str">
        <f>IF(C1256="","",IF(ISERROR(AVERAGE(ESITI_QUESTIONARI!N1256:T1256,ESITI_QUESTIONARI!V1256:X1256,ESITI_QUESTIONARI!Z1256:AD1256,ESITI_QUESTIONARI!AF1256:AH1256,ESITI_QUESTIONARI!AJ1256:AL1256,ESITI_QUESTIONARI!AN1256,ESITI_QUESTIONARI!AQ1256)),"NON RISPONDE",AVERAGE(ESITI_QUESTIONARI!N1256:T1256,ESITI_QUESTIONARI!V1256:X1256,ESITI_QUESTIONARI!Z1256:AD1256,ESITI_QUESTIONARI!AF1256:AH1256,ESITI_QUESTIONARI!AJ1256:AL1256,ESITI_QUESTIONARI!AN1256,ESITI_QUESTIONARI!AQ1256)))</f>
        <v/>
      </c>
    </row>
    <row r="1257" spans="1:8" x14ac:dyDescent="0.3">
      <c r="A1257" t="str">
        <f>IF(ESITI_QUESTIONARI!A1257="","",TRIM(ESITI_QUESTIONARI!A1257))</f>
        <v/>
      </c>
      <c r="B1257" t="str">
        <f t="shared" si="20"/>
        <v/>
      </c>
      <c r="C1257" t="str">
        <f>IF(ESITI_QUESTIONARI!C1257="","",TRIM(ESITI_QUESTIONARI!C1257))</f>
        <v/>
      </c>
      <c r="D1257" t="str">
        <f>IFERROR(UPPER(TRIM(ESITI_QUESTIONARI!U1257)),"")</f>
        <v/>
      </c>
      <c r="E1257" t="str">
        <f>IFERROR(UPPER(TRIM(ESITI_QUESTIONARI!Y1257)),"")</f>
        <v/>
      </c>
      <c r="F1257" t="str">
        <f>IFERROR(UPPER(TRIM(ESITI_QUESTIONARI!AE1257)),"")</f>
        <v/>
      </c>
      <c r="G1257" t="str">
        <f>IFERROR(UPPER(TRIM(ESITI_QUESTIONARI!AI1257)),"")</f>
        <v/>
      </c>
      <c r="H1257" s="8" t="str">
        <f>IF(C1257="","",IF(ISERROR(AVERAGE(ESITI_QUESTIONARI!N1257:T1257,ESITI_QUESTIONARI!V1257:X1257,ESITI_QUESTIONARI!Z1257:AD1257,ESITI_QUESTIONARI!AF1257:AH1257,ESITI_QUESTIONARI!AJ1257:AL1257,ESITI_QUESTIONARI!AN1257,ESITI_QUESTIONARI!AQ1257)),"NON RISPONDE",AVERAGE(ESITI_QUESTIONARI!N1257:T1257,ESITI_QUESTIONARI!V1257:X1257,ESITI_QUESTIONARI!Z1257:AD1257,ESITI_QUESTIONARI!AF1257:AH1257,ESITI_QUESTIONARI!AJ1257:AL1257,ESITI_QUESTIONARI!AN1257,ESITI_QUESTIONARI!AQ1257)))</f>
        <v/>
      </c>
    </row>
    <row r="1258" spans="1:8" x14ac:dyDescent="0.3">
      <c r="A1258" t="str">
        <f>IF(ESITI_QUESTIONARI!A1258="","",TRIM(ESITI_QUESTIONARI!A1258))</f>
        <v/>
      </c>
      <c r="B1258" t="str">
        <f t="shared" si="20"/>
        <v/>
      </c>
      <c r="C1258" t="str">
        <f>IF(ESITI_QUESTIONARI!C1258="","",TRIM(ESITI_QUESTIONARI!C1258))</f>
        <v/>
      </c>
      <c r="D1258" t="str">
        <f>IFERROR(UPPER(TRIM(ESITI_QUESTIONARI!U1258)),"")</f>
        <v/>
      </c>
      <c r="E1258" t="str">
        <f>IFERROR(UPPER(TRIM(ESITI_QUESTIONARI!Y1258)),"")</f>
        <v/>
      </c>
      <c r="F1258" t="str">
        <f>IFERROR(UPPER(TRIM(ESITI_QUESTIONARI!AE1258)),"")</f>
        <v/>
      </c>
      <c r="G1258" t="str">
        <f>IFERROR(UPPER(TRIM(ESITI_QUESTIONARI!AI1258)),"")</f>
        <v/>
      </c>
      <c r="H1258" s="8" t="str">
        <f>IF(C1258="","",IF(ISERROR(AVERAGE(ESITI_QUESTIONARI!N1258:T1258,ESITI_QUESTIONARI!V1258:X1258,ESITI_QUESTIONARI!Z1258:AD1258,ESITI_QUESTIONARI!AF1258:AH1258,ESITI_QUESTIONARI!AJ1258:AL1258,ESITI_QUESTIONARI!AN1258,ESITI_QUESTIONARI!AQ1258)),"NON RISPONDE",AVERAGE(ESITI_QUESTIONARI!N1258:T1258,ESITI_QUESTIONARI!V1258:X1258,ESITI_QUESTIONARI!Z1258:AD1258,ESITI_QUESTIONARI!AF1258:AH1258,ESITI_QUESTIONARI!AJ1258:AL1258,ESITI_QUESTIONARI!AN1258,ESITI_QUESTIONARI!AQ1258)))</f>
        <v/>
      </c>
    </row>
    <row r="1259" spans="1:8" x14ac:dyDescent="0.3">
      <c r="A1259" t="str">
        <f>IF(ESITI_QUESTIONARI!A1259="","",TRIM(ESITI_QUESTIONARI!A1259))</f>
        <v/>
      </c>
      <c r="B1259" t="str">
        <f t="shared" si="20"/>
        <v/>
      </c>
      <c r="C1259" t="str">
        <f>IF(ESITI_QUESTIONARI!C1259="","",TRIM(ESITI_QUESTIONARI!C1259))</f>
        <v/>
      </c>
      <c r="D1259" t="str">
        <f>IFERROR(UPPER(TRIM(ESITI_QUESTIONARI!U1259)),"")</f>
        <v/>
      </c>
      <c r="E1259" t="str">
        <f>IFERROR(UPPER(TRIM(ESITI_QUESTIONARI!Y1259)),"")</f>
        <v/>
      </c>
      <c r="F1259" t="str">
        <f>IFERROR(UPPER(TRIM(ESITI_QUESTIONARI!AE1259)),"")</f>
        <v/>
      </c>
      <c r="G1259" t="str">
        <f>IFERROR(UPPER(TRIM(ESITI_QUESTIONARI!AI1259)),"")</f>
        <v/>
      </c>
      <c r="H1259" s="8" t="str">
        <f>IF(C1259="","",IF(ISERROR(AVERAGE(ESITI_QUESTIONARI!N1259:T1259,ESITI_QUESTIONARI!V1259:X1259,ESITI_QUESTIONARI!Z1259:AD1259,ESITI_QUESTIONARI!AF1259:AH1259,ESITI_QUESTIONARI!AJ1259:AL1259,ESITI_QUESTIONARI!AN1259,ESITI_QUESTIONARI!AQ1259)),"NON RISPONDE",AVERAGE(ESITI_QUESTIONARI!N1259:T1259,ESITI_QUESTIONARI!V1259:X1259,ESITI_QUESTIONARI!Z1259:AD1259,ESITI_QUESTIONARI!AF1259:AH1259,ESITI_QUESTIONARI!AJ1259:AL1259,ESITI_QUESTIONARI!AN1259,ESITI_QUESTIONARI!AQ1259)))</f>
        <v/>
      </c>
    </row>
    <row r="1260" spans="1:8" x14ac:dyDescent="0.3">
      <c r="A1260" t="str">
        <f>IF(ESITI_QUESTIONARI!A1260="","",TRIM(ESITI_QUESTIONARI!A1260))</f>
        <v/>
      </c>
      <c r="B1260" t="str">
        <f t="shared" si="20"/>
        <v/>
      </c>
      <c r="C1260" t="str">
        <f>IF(ESITI_QUESTIONARI!C1260="","",TRIM(ESITI_QUESTIONARI!C1260))</f>
        <v/>
      </c>
      <c r="D1260" t="str">
        <f>IFERROR(UPPER(TRIM(ESITI_QUESTIONARI!U1260)),"")</f>
        <v/>
      </c>
      <c r="E1260" t="str">
        <f>IFERROR(UPPER(TRIM(ESITI_QUESTIONARI!Y1260)),"")</f>
        <v/>
      </c>
      <c r="F1260" t="str">
        <f>IFERROR(UPPER(TRIM(ESITI_QUESTIONARI!AE1260)),"")</f>
        <v/>
      </c>
      <c r="G1260" t="str">
        <f>IFERROR(UPPER(TRIM(ESITI_QUESTIONARI!AI1260)),"")</f>
        <v/>
      </c>
      <c r="H1260" s="8" t="str">
        <f>IF(C1260="","",IF(ISERROR(AVERAGE(ESITI_QUESTIONARI!N1260:T1260,ESITI_QUESTIONARI!V1260:X1260,ESITI_QUESTIONARI!Z1260:AD1260,ESITI_QUESTIONARI!AF1260:AH1260,ESITI_QUESTIONARI!AJ1260:AL1260,ESITI_QUESTIONARI!AN1260,ESITI_QUESTIONARI!AQ1260)),"NON RISPONDE",AVERAGE(ESITI_QUESTIONARI!N1260:T1260,ESITI_QUESTIONARI!V1260:X1260,ESITI_QUESTIONARI!Z1260:AD1260,ESITI_QUESTIONARI!AF1260:AH1260,ESITI_QUESTIONARI!AJ1260:AL1260,ESITI_QUESTIONARI!AN1260,ESITI_QUESTIONARI!AQ1260)))</f>
        <v/>
      </c>
    </row>
    <row r="1261" spans="1:8" x14ac:dyDescent="0.3">
      <c r="A1261" t="str">
        <f>IF(ESITI_QUESTIONARI!A1261="","",TRIM(ESITI_QUESTIONARI!A1261))</f>
        <v/>
      </c>
      <c r="B1261" t="str">
        <f t="shared" si="20"/>
        <v/>
      </c>
      <c r="C1261" t="str">
        <f>IF(ESITI_QUESTIONARI!C1261="","",TRIM(ESITI_QUESTIONARI!C1261))</f>
        <v/>
      </c>
      <c r="D1261" t="str">
        <f>IFERROR(UPPER(TRIM(ESITI_QUESTIONARI!U1261)),"")</f>
        <v/>
      </c>
      <c r="E1261" t="str">
        <f>IFERROR(UPPER(TRIM(ESITI_QUESTIONARI!Y1261)),"")</f>
        <v/>
      </c>
      <c r="F1261" t="str">
        <f>IFERROR(UPPER(TRIM(ESITI_QUESTIONARI!AE1261)),"")</f>
        <v/>
      </c>
      <c r="G1261" t="str">
        <f>IFERROR(UPPER(TRIM(ESITI_QUESTIONARI!AI1261)),"")</f>
        <v/>
      </c>
      <c r="H1261" s="8" t="str">
        <f>IF(C1261="","",IF(ISERROR(AVERAGE(ESITI_QUESTIONARI!N1261:T1261,ESITI_QUESTIONARI!V1261:X1261,ESITI_QUESTIONARI!Z1261:AD1261,ESITI_QUESTIONARI!AF1261:AH1261,ESITI_QUESTIONARI!AJ1261:AL1261,ESITI_QUESTIONARI!AN1261,ESITI_QUESTIONARI!AQ1261)),"NON RISPONDE",AVERAGE(ESITI_QUESTIONARI!N1261:T1261,ESITI_QUESTIONARI!V1261:X1261,ESITI_QUESTIONARI!Z1261:AD1261,ESITI_QUESTIONARI!AF1261:AH1261,ESITI_QUESTIONARI!AJ1261:AL1261,ESITI_QUESTIONARI!AN1261,ESITI_QUESTIONARI!AQ1261)))</f>
        <v/>
      </c>
    </row>
    <row r="1262" spans="1:8" x14ac:dyDescent="0.3">
      <c r="A1262" t="str">
        <f>IF(ESITI_QUESTIONARI!A1262="","",TRIM(ESITI_QUESTIONARI!A1262))</f>
        <v/>
      </c>
      <c r="B1262" t="str">
        <f t="shared" si="20"/>
        <v/>
      </c>
      <c r="C1262" t="str">
        <f>IF(ESITI_QUESTIONARI!C1262="","",TRIM(ESITI_QUESTIONARI!C1262))</f>
        <v/>
      </c>
      <c r="D1262" t="str">
        <f>IFERROR(UPPER(TRIM(ESITI_QUESTIONARI!U1262)),"")</f>
        <v/>
      </c>
      <c r="E1262" t="str">
        <f>IFERROR(UPPER(TRIM(ESITI_QUESTIONARI!Y1262)),"")</f>
        <v/>
      </c>
      <c r="F1262" t="str">
        <f>IFERROR(UPPER(TRIM(ESITI_QUESTIONARI!AE1262)),"")</f>
        <v/>
      </c>
      <c r="G1262" t="str">
        <f>IFERROR(UPPER(TRIM(ESITI_QUESTIONARI!AI1262)),"")</f>
        <v/>
      </c>
      <c r="H1262" s="8" t="str">
        <f>IF(C1262="","",IF(ISERROR(AVERAGE(ESITI_QUESTIONARI!N1262:T1262,ESITI_QUESTIONARI!V1262:X1262,ESITI_QUESTIONARI!Z1262:AD1262,ESITI_QUESTIONARI!AF1262:AH1262,ESITI_QUESTIONARI!AJ1262:AL1262,ESITI_QUESTIONARI!AN1262,ESITI_QUESTIONARI!AQ1262)),"NON RISPONDE",AVERAGE(ESITI_QUESTIONARI!N1262:T1262,ESITI_QUESTIONARI!V1262:X1262,ESITI_QUESTIONARI!Z1262:AD1262,ESITI_QUESTIONARI!AF1262:AH1262,ESITI_QUESTIONARI!AJ1262:AL1262,ESITI_QUESTIONARI!AN1262,ESITI_QUESTIONARI!AQ1262)))</f>
        <v/>
      </c>
    </row>
    <row r="1263" spans="1:8" x14ac:dyDescent="0.3">
      <c r="A1263" t="str">
        <f>IF(ESITI_QUESTIONARI!A1263="","",TRIM(ESITI_QUESTIONARI!A1263))</f>
        <v/>
      </c>
      <c r="B1263" t="str">
        <f t="shared" si="20"/>
        <v/>
      </c>
      <c r="C1263" t="str">
        <f>IF(ESITI_QUESTIONARI!C1263="","",TRIM(ESITI_QUESTIONARI!C1263))</f>
        <v/>
      </c>
      <c r="D1263" t="str">
        <f>IFERROR(UPPER(TRIM(ESITI_QUESTIONARI!U1263)),"")</f>
        <v/>
      </c>
      <c r="E1263" t="str">
        <f>IFERROR(UPPER(TRIM(ESITI_QUESTIONARI!Y1263)),"")</f>
        <v/>
      </c>
      <c r="F1263" t="str">
        <f>IFERROR(UPPER(TRIM(ESITI_QUESTIONARI!AE1263)),"")</f>
        <v/>
      </c>
      <c r="G1263" t="str">
        <f>IFERROR(UPPER(TRIM(ESITI_QUESTIONARI!AI1263)),"")</f>
        <v/>
      </c>
      <c r="H1263" s="8" t="str">
        <f>IF(C1263="","",IF(ISERROR(AVERAGE(ESITI_QUESTIONARI!N1263:T1263,ESITI_QUESTIONARI!V1263:X1263,ESITI_QUESTIONARI!Z1263:AD1263,ESITI_QUESTIONARI!AF1263:AH1263,ESITI_QUESTIONARI!AJ1263:AL1263,ESITI_QUESTIONARI!AN1263,ESITI_QUESTIONARI!AQ1263)),"NON RISPONDE",AVERAGE(ESITI_QUESTIONARI!N1263:T1263,ESITI_QUESTIONARI!V1263:X1263,ESITI_QUESTIONARI!Z1263:AD1263,ESITI_QUESTIONARI!AF1263:AH1263,ESITI_QUESTIONARI!AJ1263:AL1263,ESITI_QUESTIONARI!AN1263,ESITI_QUESTIONARI!AQ1263)))</f>
        <v/>
      </c>
    </row>
    <row r="1264" spans="1:8" x14ac:dyDescent="0.3">
      <c r="A1264" t="str">
        <f>IF(ESITI_QUESTIONARI!A1264="","",TRIM(ESITI_QUESTIONARI!A1264))</f>
        <v/>
      </c>
      <c r="B1264" t="str">
        <f t="shared" si="20"/>
        <v/>
      </c>
      <c r="C1264" t="str">
        <f>IF(ESITI_QUESTIONARI!C1264="","",TRIM(ESITI_QUESTIONARI!C1264))</f>
        <v/>
      </c>
      <c r="D1264" t="str">
        <f>IFERROR(UPPER(TRIM(ESITI_QUESTIONARI!U1264)),"")</f>
        <v/>
      </c>
      <c r="E1264" t="str">
        <f>IFERROR(UPPER(TRIM(ESITI_QUESTIONARI!Y1264)),"")</f>
        <v/>
      </c>
      <c r="F1264" t="str">
        <f>IFERROR(UPPER(TRIM(ESITI_QUESTIONARI!AE1264)),"")</f>
        <v/>
      </c>
      <c r="G1264" t="str">
        <f>IFERROR(UPPER(TRIM(ESITI_QUESTIONARI!AI1264)),"")</f>
        <v/>
      </c>
      <c r="H1264" s="8" t="str">
        <f>IF(C1264="","",IF(ISERROR(AVERAGE(ESITI_QUESTIONARI!N1264:T1264,ESITI_QUESTIONARI!V1264:X1264,ESITI_QUESTIONARI!Z1264:AD1264,ESITI_QUESTIONARI!AF1264:AH1264,ESITI_QUESTIONARI!AJ1264:AL1264,ESITI_QUESTIONARI!AN1264,ESITI_QUESTIONARI!AQ1264)),"NON RISPONDE",AVERAGE(ESITI_QUESTIONARI!N1264:T1264,ESITI_QUESTIONARI!V1264:X1264,ESITI_QUESTIONARI!Z1264:AD1264,ESITI_QUESTIONARI!AF1264:AH1264,ESITI_QUESTIONARI!AJ1264:AL1264,ESITI_QUESTIONARI!AN1264,ESITI_QUESTIONARI!AQ1264)))</f>
        <v/>
      </c>
    </row>
    <row r="1265" spans="1:8" x14ac:dyDescent="0.3">
      <c r="A1265" t="str">
        <f>IF(ESITI_QUESTIONARI!A1265="","",TRIM(ESITI_QUESTIONARI!A1265))</f>
        <v/>
      </c>
      <c r="B1265" t="str">
        <f t="shared" si="20"/>
        <v/>
      </c>
      <c r="C1265" t="str">
        <f>IF(ESITI_QUESTIONARI!C1265="","",TRIM(ESITI_QUESTIONARI!C1265))</f>
        <v/>
      </c>
      <c r="D1265" t="str">
        <f>IFERROR(UPPER(TRIM(ESITI_QUESTIONARI!U1265)),"")</f>
        <v/>
      </c>
      <c r="E1265" t="str">
        <f>IFERROR(UPPER(TRIM(ESITI_QUESTIONARI!Y1265)),"")</f>
        <v/>
      </c>
      <c r="F1265" t="str">
        <f>IFERROR(UPPER(TRIM(ESITI_QUESTIONARI!AE1265)),"")</f>
        <v/>
      </c>
      <c r="G1265" t="str">
        <f>IFERROR(UPPER(TRIM(ESITI_QUESTIONARI!AI1265)),"")</f>
        <v/>
      </c>
      <c r="H1265" s="8" t="str">
        <f>IF(C1265="","",IF(ISERROR(AVERAGE(ESITI_QUESTIONARI!N1265:T1265,ESITI_QUESTIONARI!V1265:X1265,ESITI_QUESTIONARI!Z1265:AD1265,ESITI_QUESTIONARI!AF1265:AH1265,ESITI_QUESTIONARI!AJ1265:AL1265,ESITI_QUESTIONARI!AN1265,ESITI_QUESTIONARI!AQ1265)),"NON RISPONDE",AVERAGE(ESITI_QUESTIONARI!N1265:T1265,ESITI_QUESTIONARI!V1265:X1265,ESITI_QUESTIONARI!Z1265:AD1265,ESITI_QUESTIONARI!AF1265:AH1265,ESITI_QUESTIONARI!AJ1265:AL1265,ESITI_QUESTIONARI!AN1265,ESITI_QUESTIONARI!AQ1265)))</f>
        <v/>
      </c>
    </row>
    <row r="1266" spans="1:8" x14ac:dyDescent="0.3">
      <c r="A1266" t="str">
        <f>IF(ESITI_QUESTIONARI!A1266="","",TRIM(ESITI_QUESTIONARI!A1266))</f>
        <v/>
      </c>
      <c r="B1266" t="str">
        <f t="shared" si="20"/>
        <v/>
      </c>
      <c r="C1266" t="str">
        <f>IF(ESITI_QUESTIONARI!C1266="","",TRIM(ESITI_QUESTIONARI!C1266))</f>
        <v/>
      </c>
      <c r="D1266" t="str">
        <f>IFERROR(UPPER(TRIM(ESITI_QUESTIONARI!U1266)),"")</f>
        <v/>
      </c>
      <c r="E1266" t="str">
        <f>IFERROR(UPPER(TRIM(ESITI_QUESTIONARI!Y1266)),"")</f>
        <v/>
      </c>
      <c r="F1266" t="str">
        <f>IFERROR(UPPER(TRIM(ESITI_QUESTIONARI!AE1266)),"")</f>
        <v/>
      </c>
      <c r="G1266" t="str">
        <f>IFERROR(UPPER(TRIM(ESITI_QUESTIONARI!AI1266)),"")</f>
        <v/>
      </c>
      <c r="H1266" s="8" t="str">
        <f>IF(C1266="","",IF(ISERROR(AVERAGE(ESITI_QUESTIONARI!N1266:T1266,ESITI_QUESTIONARI!V1266:X1266,ESITI_QUESTIONARI!Z1266:AD1266,ESITI_QUESTIONARI!AF1266:AH1266,ESITI_QUESTIONARI!AJ1266:AL1266,ESITI_QUESTIONARI!AN1266,ESITI_QUESTIONARI!AQ1266)),"NON RISPONDE",AVERAGE(ESITI_QUESTIONARI!N1266:T1266,ESITI_QUESTIONARI!V1266:X1266,ESITI_QUESTIONARI!Z1266:AD1266,ESITI_QUESTIONARI!AF1266:AH1266,ESITI_QUESTIONARI!AJ1266:AL1266,ESITI_QUESTIONARI!AN1266,ESITI_QUESTIONARI!AQ1266)))</f>
        <v/>
      </c>
    </row>
    <row r="1267" spans="1:8" x14ac:dyDescent="0.3">
      <c r="A1267" t="str">
        <f>IF(ESITI_QUESTIONARI!A1267="","",TRIM(ESITI_QUESTIONARI!A1267))</f>
        <v/>
      </c>
      <c r="B1267" t="str">
        <f t="shared" si="20"/>
        <v/>
      </c>
      <c r="C1267" t="str">
        <f>IF(ESITI_QUESTIONARI!C1267="","",TRIM(ESITI_QUESTIONARI!C1267))</f>
        <v/>
      </c>
      <c r="D1267" t="str">
        <f>IFERROR(UPPER(TRIM(ESITI_QUESTIONARI!U1267)),"")</f>
        <v/>
      </c>
      <c r="E1267" t="str">
        <f>IFERROR(UPPER(TRIM(ESITI_QUESTIONARI!Y1267)),"")</f>
        <v/>
      </c>
      <c r="F1267" t="str">
        <f>IFERROR(UPPER(TRIM(ESITI_QUESTIONARI!AE1267)),"")</f>
        <v/>
      </c>
      <c r="G1267" t="str">
        <f>IFERROR(UPPER(TRIM(ESITI_QUESTIONARI!AI1267)),"")</f>
        <v/>
      </c>
      <c r="H1267" s="8" t="str">
        <f>IF(C1267="","",IF(ISERROR(AVERAGE(ESITI_QUESTIONARI!N1267:T1267,ESITI_QUESTIONARI!V1267:X1267,ESITI_QUESTIONARI!Z1267:AD1267,ESITI_QUESTIONARI!AF1267:AH1267,ESITI_QUESTIONARI!AJ1267:AL1267,ESITI_QUESTIONARI!AN1267,ESITI_QUESTIONARI!AQ1267)),"NON RISPONDE",AVERAGE(ESITI_QUESTIONARI!N1267:T1267,ESITI_QUESTIONARI!V1267:X1267,ESITI_QUESTIONARI!Z1267:AD1267,ESITI_QUESTIONARI!AF1267:AH1267,ESITI_QUESTIONARI!AJ1267:AL1267,ESITI_QUESTIONARI!AN1267,ESITI_QUESTIONARI!AQ1267)))</f>
        <v/>
      </c>
    </row>
    <row r="1268" spans="1:8" x14ac:dyDescent="0.3">
      <c r="A1268" t="str">
        <f>IF(ESITI_QUESTIONARI!A1268="","",TRIM(ESITI_QUESTIONARI!A1268))</f>
        <v/>
      </c>
      <c r="B1268" t="str">
        <f t="shared" si="20"/>
        <v/>
      </c>
      <c r="C1268" t="str">
        <f>IF(ESITI_QUESTIONARI!C1268="","",TRIM(ESITI_QUESTIONARI!C1268))</f>
        <v/>
      </c>
      <c r="D1268" t="str">
        <f>IFERROR(UPPER(TRIM(ESITI_QUESTIONARI!U1268)),"")</f>
        <v/>
      </c>
      <c r="E1268" t="str">
        <f>IFERROR(UPPER(TRIM(ESITI_QUESTIONARI!Y1268)),"")</f>
        <v/>
      </c>
      <c r="F1268" t="str">
        <f>IFERROR(UPPER(TRIM(ESITI_QUESTIONARI!AE1268)),"")</f>
        <v/>
      </c>
      <c r="G1268" t="str">
        <f>IFERROR(UPPER(TRIM(ESITI_QUESTIONARI!AI1268)),"")</f>
        <v/>
      </c>
      <c r="H1268" s="8" t="str">
        <f>IF(C1268="","",IF(ISERROR(AVERAGE(ESITI_QUESTIONARI!N1268:T1268,ESITI_QUESTIONARI!V1268:X1268,ESITI_QUESTIONARI!Z1268:AD1268,ESITI_QUESTIONARI!AF1268:AH1268,ESITI_QUESTIONARI!AJ1268:AL1268,ESITI_QUESTIONARI!AN1268,ESITI_QUESTIONARI!AQ1268)),"NON RISPONDE",AVERAGE(ESITI_QUESTIONARI!N1268:T1268,ESITI_QUESTIONARI!V1268:X1268,ESITI_QUESTIONARI!Z1268:AD1268,ESITI_QUESTIONARI!AF1268:AH1268,ESITI_QUESTIONARI!AJ1268:AL1268,ESITI_QUESTIONARI!AN1268,ESITI_QUESTIONARI!AQ1268)))</f>
        <v/>
      </c>
    </row>
    <row r="1269" spans="1:8" x14ac:dyDescent="0.3">
      <c r="A1269" t="str">
        <f>IF(ESITI_QUESTIONARI!A1269="","",TRIM(ESITI_QUESTIONARI!A1269))</f>
        <v/>
      </c>
      <c r="B1269" t="str">
        <f t="shared" si="20"/>
        <v/>
      </c>
      <c r="C1269" t="str">
        <f>IF(ESITI_QUESTIONARI!C1269="","",TRIM(ESITI_QUESTIONARI!C1269))</f>
        <v/>
      </c>
      <c r="D1269" t="str">
        <f>IFERROR(UPPER(TRIM(ESITI_QUESTIONARI!U1269)),"")</f>
        <v/>
      </c>
      <c r="E1269" t="str">
        <f>IFERROR(UPPER(TRIM(ESITI_QUESTIONARI!Y1269)),"")</f>
        <v/>
      </c>
      <c r="F1269" t="str">
        <f>IFERROR(UPPER(TRIM(ESITI_QUESTIONARI!AE1269)),"")</f>
        <v/>
      </c>
      <c r="G1269" t="str">
        <f>IFERROR(UPPER(TRIM(ESITI_QUESTIONARI!AI1269)),"")</f>
        <v/>
      </c>
      <c r="H1269" s="8" t="str">
        <f>IF(C1269="","",IF(ISERROR(AVERAGE(ESITI_QUESTIONARI!N1269:T1269,ESITI_QUESTIONARI!V1269:X1269,ESITI_QUESTIONARI!Z1269:AD1269,ESITI_QUESTIONARI!AF1269:AH1269,ESITI_QUESTIONARI!AJ1269:AL1269,ESITI_QUESTIONARI!AN1269,ESITI_QUESTIONARI!AQ1269)),"NON RISPONDE",AVERAGE(ESITI_QUESTIONARI!N1269:T1269,ESITI_QUESTIONARI!V1269:X1269,ESITI_QUESTIONARI!Z1269:AD1269,ESITI_QUESTIONARI!AF1269:AH1269,ESITI_QUESTIONARI!AJ1269:AL1269,ESITI_QUESTIONARI!AN1269,ESITI_QUESTIONARI!AQ1269)))</f>
        <v/>
      </c>
    </row>
    <row r="1270" spans="1:8" x14ac:dyDescent="0.3">
      <c r="A1270" t="str">
        <f>IF(ESITI_QUESTIONARI!A1270="","",TRIM(ESITI_QUESTIONARI!A1270))</f>
        <v/>
      </c>
      <c r="B1270" t="str">
        <f t="shared" si="20"/>
        <v/>
      </c>
      <c r="C1270" t="str">
        <f>IF(ESITI_QUESTIONARI!C1270="","",TRIM(ESITI_QUESTIONARI!C1270))</f>
        <v/>
      </c>
      <c r="D1270" t="str">
        <f>IFERROR(UPPER(TRIM(ESITI_QUESTIONARI!U1270)),"")</f>
        <v/>
      </c>
      <c r="E1270" t="str">
        <f>IFERROR(UPPER(TRIM(ESITI_QUESTIONARI!Y1270)),"")</f>
        <v/>
      </c>
      <c r="F1270" t="str">
        <f>IFERROR(UPPER(TRIM(ESITI_QUESTIONARI!AE1270)),"")</f>
        <v/>
      </c>
      <c r="G1270" t="str">
        <f>IFERROR(UPPER(TRIM(ESITI_QUESTIONARI!AI1270)),"")</f>
        <v/>
      </c>
      <c r="H1270" s="8" t="str">
        <f>IF(C1270="","",IF(ISERROR(AVERAGE(ESITI_QUESTIONARI!N1270:T1270,ESITI_QUESTIONARI!V1270:X1270,ESITI_QUESTIONARI!Z1270:AD1270,ESITI_QUESTIONARI!AF1270:AH1270,ESITI_QUESTIONARI!AJ1270:AL1270,ESITI_QUESTIONARI!AN1270,ESITI_QUESTIONARI!AQ1270)),"NON RISPONDE",AVERAGE(ESITI_QUESTIONARI!N1270:T1270,ESITI_QUESTIONARI!V1270:X1270,ESITI_QUESTIONARI!Z1270:AD1270,ESITI_QUESTIONARI!AF1270:AH1270,ESITI_QUESTIONARI!AJ1270:AL1270,ESITI_QUESTIONARI!AN1270,ESITI_QUESTIONARI!AQ1270)))</f>
        <v/>
      </c>
    </row>
    <row r="1271" spans="1:8" x14ac:dyDescent="0.3">
      <c r="A1271" t="str">
        <f>IF(ESITI_QUESTIONARI!A1271="","",TRIM(ESITI_QUESTIONARI!A1271))</f>
        <v/>
      </c>
      <c r="B1271" t="str">
        <f t="shared" si="20"/>
        <v/>
      </c>
      <c r="C1271" t="str">
        <f>IF(ESITI_QUESTIONARI!C1271="","",TRIM(ESITI_QUESTIONARI!C1271))</f>
        <v/>
      </c>
      <c r="D1271" t="str">
        <f>IFERROR(UPPER(TRIM(ESITI_QUESTIONARI!U1271)),"")</f>
        <v/>
      </c>
      <c r="E1271" t="str">
        <f>IFERROR(UPPER(TRIM(ESITI_QUESTIONARI!Y1271)),"")</f>
        <v/>
      </c>
      <c r="F1271" t="str">
        <f>IFERROR(UPPER(TRIM(ESITI_QUESTIONARI!AE1271)),"")</f>
        <v/>
      </c>
      <c r="G1271" t="str">
        <f>IFERROR(UPPER(TRIM(ESITI_QUESTIONARI!AI1271)),"")</f>
        <v/>
      </c>
      <c r="H1271" s="8" t="str">
        <f>IF(C1271="","",IF(ISERROR(AVERAGE(ESITI_QUESTIONARI!N1271:T1271,ESITI_QUESTIONARI!V1271:X1271,ESITI_QUESTIONARI!Z1271:AD1271,ESITI_QUESTIONARI!AF1271:AH1271,ESITI_QUESTIONARI!AJ1271:AL1271,ESITI_QUESTIONARI!AN1271,ESITI_QUESTIONARI!AQ1271)),"NON RISPONDE",AVERAGE(ESITI_QUESTIONARI!N1271:T1271,ESITI_QUESTIONARI!V1271:X1271,ESITI_QUESTIONARI!Z1271:AD1271,ESITI_QUESTIONARI!AF1271:AH1271,ESITI_QUESTIONARI!AJ1271:AL1271,ESITI_QUESTIONARI!AN1271,ESITI_QUESTIONARI!AQ1271)))</f>
        <v/>
      </c>
    </row>
    <row r="1272" spans="1:8" x14ac:dyDescent="0.3">
      <c r="A1272" t="str">
        <f>IF(ESITI_QUESTIONARI!A1272="","",TRIM(ESITI_QUESTIONARI!A1272))</f>
        <v/>
      </c>
      <c r="B1272" t="str">
        <f t="shared" si="20"/>
        <v/>
      </c>
      <c r="C1272" t="str">
        <f>IF(ESITI_QUESTIONARI!C1272="","",TRIM(ESITI_QUESTIONARI!C1272))</f>
        <v/>
      </c>
      <c r="D1272" t="str">
        <f>IFERROR(UPPER(TRIM(ESITI_QUESTIONARI!U1272)),"")</f>
        <v/>
      </c>
      <c r="E1272" t="str">
        <f>IFERROR(UPPER(TRIM(ESITI_QUESTIONARI!Y1272)),"")</f>
        <v/>
      </c>
      <c r="F1272" t="str">
        <f>IFERROR(UPPER(TRIM(ESITI_QUESTIONARI!AE1272)),"")</f>
        <v/>
      </c>
      <c r="G1272" t="str">
        <f>IFERROR(UPPER(TRIM(ESITI_QUESTIONARI!AI1272)),"")</f>
        <v/>
      </c>
      <c r="H1272" s="8" t="str">
        <f>IF(C1272="","",IF(ISERROR(AVERAGE(ESITI_QUESTIONARI!N1272:T1272,ESITI_QUESTIONARI!V1272:X1272,ESITI_QUESTIONARI!Z1272:AD1272,ESITI_QUESTIONARI!AF1272:AH1272,ESITI_QUESTIONARI!AJ1272:AL1272,ESITI_QUESTIONARI!AN1272,ESITI_QUESTIONARI!AQ1272)),"NON RISPONDE",AVERAGE(ESITI_QUESTIONARI!N1272:T1272,ESITI_QUESTIONARI!V1272:X1272,ESITI_QUESTIONARI!Z1272:AD1272,ESITI_QUESTIONARI!AF1272:AH1272,ESITI_QUESTIONARI!AJ1272:AL1272,ESITI_QUESTIONARI!AN1272,ESITI_QUESTIONARI!AQ1272)))</f>
        <v/>
      </c>
    </row>
    <row r="1273" spans="1:8" x14ac:dyDescent="0.3">
      <c r="A1273" t="str">
        <f>IF(ESITI_QUESTIONARI!A1273="","",TRIM(ESITI_QUESTIONARI!A1273))</f>
        <v/>
      </c>
      <c r="B1273" t="str">
        <f t="shared" si="20"/>
        <v/>
      </c>
      <c r="C1273" t="str">
        <f>IF(ESITI_QUESTIONARI!C1273="","",TRIM(ESITI_QUESTIONARI!C1273))</f>
        <v/>
      </c>
      <c r="D1273" t="str">
        <f>IFERROR(UPPER(TRIM(ESITI_QUESTIONARI!U1273)),"")</f>
        <v/>
      </c>
      <c r="E1273" t="str">
        <f>IFERROR(UPPER(TRIM(ESITI_QUESTIONARI!Y1273)),"")</f>
        <v/>
      </c>
      <c r="F1273" t="str">
        <f>IFERROR(UPPER(TRIM(ESITI_QUESTIONARI!AE1273)),"")</f>
        <v/>
      </c>
      <c r="G1273" t="str">
        <f>IFERROR(UPPER(TRIM(ESITI_QUESTIONARI!AI1273)),"")</f>
        <v/>
      </c>
      <c r="H1273" s="8" t="str">
        <f>IF(C1273="","",IF(ISERROR(AVERAGE(ESITI_QUESTIONARI!N1273:T1273,ESITI_QUESTIONARI!V1273:X1273,ESITI_QUESTIONARI!Z1273:AD1273,ESITI_QUESTIONARI!AF1273:AH1273,ESITI_QUESTIONARI!AJ1273:AL1273,ESITI_QUESTIONARI!AN1273,ESITI_QUESTIONARI!AQ1273)),"NON RISPONDE",AVERAGE(ESITI_QUESTIONARI!N1273:T1273,ESITI_QUESTIONARI!V1273:X1273,ESITI_QUESTIONARI!Z1273:AD1273,ESITI_QUESTIONARI!AF1273:AH1273,ESITI_QUESTIONARI!AJ1273:AL1273,ESITI_QUESTIONARI!AN1273,ESITI_QUESTIONARI!AQ1273)))</f>
        <v/>
      </c>
    </row>
    <row r="1274" spans="1:8" x14ac:dyDescent="0.3">
      <c r="A1274" t="str">
        <f>IF(ESITI_QUESTIONARI!A1274="","",TRIM(ESITI_QUESTIONARI!A1274))</f>
        <v/>
      </c>
      <c r="B1274" t="str">
        <f t="shared" si="20"/>
        <v/>
      </c>
      <c r="C1274" t="str">
        <f>IF(ESITI_QUESTIONARI!C1274="","",TRIM(ESITI_QUESTIONARI!C1274))</f>
        <v/>
      </c>
      <c r="D1274" t="str">
        <f>IFERROR(UPPER(TRIM(ESITI_QUESTIONARI!U1274)),"")</f>
        <v/>
      </c>
      <c r="E1274" t="str">
        <f>IFERROR(UPPER(TRIM(ESITI_QUESTIONARI!Y1274)),"")</f>
        <v/>
      </c>
      <c r="F1274" t="str">
        <f>IFERROR(UPPER(TRIM(ESITI_QUESTIONARI!AE1274)),"")</f>
        <v/>
      </c>
      <c r="G1274" t="str">
        <f>IFERROR(UPPER(TRIM(ESITI_QUESTIONARI!AI1274)),"")</f>
        <v/>
      </c>
      <c r="H1274" s="8" t="str">
        <f>IF(C1274="","",IF(ISERROR(AVERAGE(ESITI_QUESTIONARI!N1274:T1274,ESITI_QUESTIONARI!V1274:X1274,ESITI_QUESTIONARI!Z1274:AD1274,ESITI_QUESTIONARI!AF1274:AH1274,ESITI_QUESTIONARI!AJ1274:AL1274,ESITI_QUESTIONARI!AN1274,ESITI_QUESTIONARI!AQ1274)),"NON RISPONDE",AVERAGE(ESITI_QUESTIONARI!N1274:T1274,ESITI_QUESTIONARI!V1274:X1274,ESITI_QUESTIONARI!Z1274:AD1274,ESITI_QUESTIONARI!AF1274:AH1274,ESITI_QUESTIONARI!AJ1274:AL1274,ESITI_QUESTIONARI!AN1274,ESITI_QUESTIONARI!AQ1274)))</f>
        <v/>
      </c>
    </row>
    <row r="1275" spans="1:8" x14ac:dyDescent="0.3">
      <c r="A1275" t="str">
        <f>IF(ESITI_QUESTIONARI!A1275="","",TRIM(ESITI_QUESTIONARI!A1275))</f>
        <v/>
      </c>
      <c r="B1275" t="str">
        <f t="shared" si="20"/>
        <v/>
      </c>
      <c r="C1275" t="str">
        <f>IF(ESITI_QUESTIONARI!C1275="","",TRIM(ESITI_QUESTIONARI!C1275))</f>
        <v/>
      </c>
      <c r="D1275" t="str">
        <f>IFERROR(UPPER(TRIM(ESITI_QUESTIONARI!U1275)),"")</f>
        <v/>
      </c>
      <c r="E1275" t="str">
        <f>IFERROR(UPPER(TRIM(ESITI_QUESTIONARI!Y1275)),"")</f>
        <v/>
      </c>
      <c r="F1275" t="str">
        <f>IFERROR(UPPER(TRIM(ESITI_QUESTIONARI!AE1275)),"")</f>
        <v/>
      </c>
      <c r="G1275" t="str">
        <f>IFERROR(UPPER(TRIM(ESITI_QUESTIONARI!AI1275)),"")</f>
        <v/>
      </c>
      <c r="H1275" s="8" t="str">
        <f>IF(C1275="","",IF(ISERROR(AVERAGE(ESITI_QUESTIONARI!N1275:T1275,ESITI_QUESTIONARI!V1275:X1275,ESITI_QUESTIONARI!Z1275:AD1275,ESITI_QUESTIONARI!AF1275:AH1275,ESITI_QUESTIONARI!AJ1275:AL1275,ESITI_QUESTIONARI!AN1275,ESITI_QUESTIONARI!AQ1275)),"NON RISPONDE",AVERAGE(ESITI_QUESTIONARI!N1275:T1275,ESITI_QUESTIONARI!V1275:X1275,ESITI_QUESTIONARI!Z1275:AD1275,ESITI_QUESTIONARI!AF1275:AH1275,ESITI_QUESTIONARI!AJ1275:AL1275,ESITI_QUESTIONARI!AN1275,ESITI_QUESTIONARI!AQ1275)))</f>
        <v/>
      </c>
    </row>
    <row r="1276" spans="1:8" x14ac:dyDescent="0.3">
      <c r="A1276" t="str">
        <f>IF(ESITI_QUESTIONARI!A1276="","",TRIM(ESITI_QUESTIONARI!A1276))</f>
        <v/>
      </c>
      <c r="B1276" t="str">
        <f t="shared" si="20"/>
        <v/>
      </c>
      <c r="C1276" t="str">
        <f>IF(ESITI_QUESTIONARI!C1276="","",TRIM(ESITI_QUESTIONARI!C1276))</f>
        <v/>
      </c>
      <c r="D1276" t="str">
        <f>IFERROR(UPPER(TRIM(ESITI_QUESTIONARI!U1276)),"")</f>
        <v/>
      </c>
      <c r="E1276" t="str">
        <f>IFERROR(UPPER(TRIM(ESITI_QUESTIONARI!Y1276)),"")</f>
        <v/>
      </c>
      <c r="F1276" t="str">
        <f>IFERROR(UPPER(TRIM(ESITI_QUESTIONARI!AE1276)),"")</f>
        <v/>
      </c>
      <c r="G1276" t="str">
        <f>IFERROR(UPPER(TRIM(ESITI_QUESTIONARI!AI1276)),"")</f>
        <v/>
      </c>
      <c r="H1276" s="8" t="str">
        <f>IF(C1276="","",IF(ISERROR(AVERAGE(ESITI_QUESTIONARI!N1276:T1276,ESITI_QUESTIONARI!V1276:X1276,ESITI_QUESTIONARI!Z1276:AD1276,ESITI_QUESTIONARI!AF1276:AH1276,ESITI_QUESTIONARI!AJ1276:AL1276,ESITI_QUESTIONARI!AN1276,ESITI_QUESTIONARI!AQ1276)),"NON RISPONDE",AVERAGE(ESITI_QUESTIONARI!N1276:T1276,ESITI_QUESTIONARI!V1276:X1276,ESITI_QUESTIONARI!Z1276:AD1276,ESITI_QUESTIONARI!AF1276:AH1276,ESITI_QUESTIONARI!AJ1276:AL1276,ESITI_QUESTIONARI!AN1276,ESITI_QUESTIONARI!AQ1276)))</f>
        <v/>
      </c>
    </row>
    <row r="1277" spans="1:8" x14ac:dyDescent="0.3">
      <c r="A1277" t="str">
        <f>IF(ESITI_QUESTIONARI!A1277="","",TRIM(ESITI_QUESTIONARI!A1277))</f>
        <v/>
      </c>
      <c r="B1277" t="str">
        <f t="shared" si="20"/>
        <v/>
      </c>
      <c r="C1277" t="str">
        <f>IF(ESITI_QUESTIONARI!C1277="","",TRIM(ESITI_QUESTIONARI!C1277))</f>
        <v/>
      </c>
      <c r="D1277" t="str">
        <f>IFERROR(UPPER(TRIM(ESITI_QUESTIONARI!U1277)),"")</f>
        <v/>
      </c>
      <c r="E1277" t="str">
        <f>IFERROR(UPPER(TRIM(ESITI_QUESTIONARI!Y1277)),"")</f>
        <v/>
      </c>
      <c r="F1277" t="str">
        <f>IFERROR(UPPER(TRIM(ESITI_QUESTIONARI!AE1277)),"")</f>
        <v/>
      </c>
      <c r="G1277" t="str">
        <f>IFERROR(UPPER(TRIM(ESITI_QUESTIONARI!AI1277)),"")</f>
        <v/>
      </c>
      <c r="H1277" s="8" t="str">
        <f>IF(C1277="","",IF(ISERROR(AVERAGE(ESITI_QUESTIONARI!N1277:T1277,ESITI_QUESTIONARI!V1277:X1277,ESITI_QUESTIONARI!Z1277:AD1277,ESITI_QUESTIONARI!AF1277:AH1277,ESITI_QUESTIONARI!AJ1277:AL1277,ESITI_QUESTIONARI!AN1277,ESITI_QUESTIONARI!AQ1277)),"NON RISPONDE",AVERAGE(ESITI_QUESTIONARI!N1277:T1277,ESITI_QUESTIONARI!V1277:X1277,ESITI_QUESTIONARI!Z1277:AD1277,ESITI_QUESTIONARI!AF1277:AH1277,ESITI_QUESTIONARI!AJ1277:AL1277,ESITI_QUESTIONARI!AN1277,ESITI_QUESTIONARI!AQ1277)))</f>
        <v/>
      </c>
    </row>
    <row r="1278" spans="1:8" x14ac:dyDescent="0.3">
      <c r="A1278" t="str">
        <f>IF(ESITI_QUESTIONARI!A1278="","",TRIM(ESITI_QUESTIONARI!A1278))</f>
        <v/>
      </c>
      <c r="B1278" t="str">
        <f t="shared" si="20"/>
        <v/>
      </c>
      <c r="C1278" t="str">
        <f>IF(ESITI_QUESTIONARI!C1278="","",TRIM(ESITI_QUESTIONARI!C1278))</f>
        <v/>
      </c>
      <c r="D1278" t="str">
        <f>IFERROR(UPPER(TRIM(ESITI_QUESTIONARI!U1278)),"")</f>
        <v/>
      </c>
      <c r="E1278" t="str">
        <f>IFERROR(UPPER(TRIM(ESITI_QUESTIONARI!Y1278)),"")</f>
        <v/>
      </c>
      <c r="F1278" t="str">
        <f>IFERROR(UPPER(TRIM(ESITI_QUESTIONARI!AE1278)),"")</f>
        <v/>
      </c>
      <c r="G1278" t="str">
        <f>IFERROR(UPPER(TRIM(ESITI_QUESTIONARI!AI1278)),"")</f>
        <v/>
      </c>
      <c r="H1278" s="8" t="str">
        <f>IF(C1278="","",IF(ISERROR(AVERAGE(ESITI_QUESTIONARI!N1278:T1278,ESITI_QUESTIONARI!V1278:X1278,ESITI_QUESTIONARI!Z1278:AD1278,ESITI_QUESTIONARI!AF1278:AH1278,ESITI_QUESTIONARI!AJ1278:AL1278,ESITI_QUESTIONARI!AN1278,ESITI_QUESTIONARI!AQ1278)),"NON RISPONDE",AVERAGE(ESITI_QUESTIONARI!N1278:T1278,ESITI_QUESTIONARI!V1278:X1278,ESITI_QUESTIONARI!Z1278:AD1278,ESITI_QUESTIONARI!AF1278:AH1278,ESITI_QUESTIONARI!AJ1278:AL1278,ESITI_QUESTIONARI!AN1278,ESITI_QUESTIONARI!AQ1278)))</f>
        <v/>
      </c>
    </row>
    <row r="1279" spans="1:8" x14ac:dyDescent="0.3">
      <c r="A1279" t="str">
        <f>IF(ESITI_QUESTIONARI!A1279="","",TRIM(ESITI_QUESTIONARI!A1279))</f>
        <v/>
      </c>
      <c r="B1279" t="str">
        <f t="shared" si="20"/>
        <v/>
      </c>
      <c r="C1279" t="str">
        <f>IF(ESITI_QUESTIONARI!C1279="","",TRIM(ESITI_QUESTIONARI!C1279))</f>
        <v/>
      </c>
      <c r="D1279" t="str">
        <f>IFERROR(UPPER(TRIM(ESITI_QUESTIONARI!U1279)),"")</f>
        <v/>
      </c>
      <c r="E1279" t="str">
        <f>IFERROR(UPPER(TRIM(ESITI_QUESTIONARI!Y1279)),"")</f>
        <v/>
      </c>
      <c r="F1279" t="str">
        <f>IFERROR(UPPER(TRIM(ESITI_QUESTIONARI!AE1279)),"")</f>
        <v/>
      </c>
      <c r="G1279" t="str">
        <f>IFERROR(UPPER(TRIM(ESITI_QUESTIONARI!AI1279)),"")</f>
        <v/>
      </c>
      <c r="H1279" s="8" t="str">
        <f>IF(C1279="","",IF(ISERROR(AVERAGE(ESITI_QUESTIONARI!N1279:T1279,ESITI_QUESTIONARI!V1279:X1279,ESITI_QUESTIONARI!Z1279:AD1279,ESITI_QUESTIONARI!AF1279:AH1279,ESITI_QUESTIONARI!AJ1279:AL1279,ESITI_QUESTIONARI!AN1279,ESITI_QUESTIONARI!AQ1279)),"NON RISPONDE",AVERAGE(ESITI_QUESTIONARI!N1279:T1279,ESITI_QUESTIONARI!V1279:X1279,ESITI_QUESTIONARI!Z1279:AD1279,ESITI_QUESTIONARI!AF1279:AH1279,ESITI_QUESTIONARI!AJ1279:AL1279,ESITI_QUESTIONARI!AN1279,ESITI_QUESTIONARI!AQ1279)))</f>
        <v/>
      </c>
    </row>
    <row r="1280" spans="1:8" x14ac:dyDescent="0.3">
      <c r="A1280" t="str">
        <f>IF(ESITI_QUESTIONARI!A1280="","",TRIM(ESITI_QUESTIONARI!A1280))</f>
        <v/>
      </c>
      <c r="B1280" t="str">
        <f t="shared" si="20"/>
        <v/>
      </c>
      <c r="C1280" t="str">
        <f>IF(ESITI_QUESTIONARI!C1280="","",TRIM(ESITI_QUESTIONARI!C1280))</f>
        <v/>
      </c>
      <c r="D1280" t="str">
        <f>IFERROR(UPPER(TRIM(ESITI_QUESTIONARI!U1280)),"")</f>
        <v/>
      </c>
      <c r="E1280" t="str">
        <f>IFERROR(UPPER(TRIM(ESITI_QUESTIONARI!Y1280)),"")</f>
        <v/>
      </c>
      <c r="F1280" t="str">
        <f>IFERROR(UPPER(TRIM(ESITI_QUESTIONARI!AE1280)),"")</f>
        <v/>
      </c>
      <c r="G1280" t="str">
        <f>IFERROR(UPPER(TRIM(ESITI_QUESTIONARI!AI1280)),"")</f>
        <v/>
      </c>
      <c r="H1280" s="8" t="str">
        <f>IF(C1280="","",IF(ISERROR(AVERAGE(ESITI_QUESTIONARI!N1280:T1280,ESITI_QUESTIONARI!V1280:X1280,ESITI_QUESTIONARI!Z1280:AD1280,ESITI_QUESTIONARI!AF1280:AH1280,ESITI_QUESTIONARI!AJ1280:AL1280,ESITI_QUESTIONARI!AN1280,ESITI_QUESTIONARI!AQ1280)),"NON RISPONDE",AVERAGE(ESITI_QUESTIONARI!N1280:T1280,ESITI_QUESTIONARI!V1280:X1280,ESITI_QUESTIONARI!Z1280:AD1280,ESITI_QUESTIONARI!AF1280:AH1280,ESITI_QUESTIONARI!AJ1280:AL1280,ESITI_QUESTIONARI!AN1280,ESITI_QUESTIONARI!AQ1280)))</f>
        <v/>
      </c>
    </row>
    <row r="1281" spans="1:8" x14ac:dyDescent="0.3">
      <c r="A1281" t="str">
        <f>IF(ESITI_QUESTIONARI!A1281="","",TRIM(ESITI_QUESTIONARI!A1281))</f>
        <v/>
      </c>
      <c r="B1281" t="str">
        <f t="shared" si="20"/>
        <v/>
      </c>
      <c r="C1281" t="str">
        <f>IF(ESITI_QUESTIONARI!C1281="","",TRIM(ESITI_QUESTIONARI!C1281))</f>
        <v/>
      </c>
      <c r="D1281" t="str">
        <f>IFERROR(UPPER(TRIM(ESITI_QUESTIONARI!U1281)),"")</f>
        <v/>
      </c>
      <c r="E1281" t="str">
        <f>IFERROR(UPPER(TRIM(ESITI_QUESTIONARI!Y1281)),"")</f>
        <v/>
      </c>
      <c r="F1281" t="str">
        <f>IFERROR(UPPER(TRIM(ESITI_QUESTIONARI!AE1281)),"")</f>
        <v/>
      </c>
      <c r="G1281" t="str">
        <f>IFERROR(UPPER(TRIM(ESITI_QUESTIONARI!AI1281)),"")</f>
        <v/>
      </c>
      <c r="H1281" s="8" t="str">
        <f>IF(C1281="","",IF(ISERROR(AVERAGE(ESITI_QUESTIONARI!N1281:T1281,ESITI_QUESTIONARI!V1281:X1281,ESITI_QUESTIONARI!Z1281:AD1281,ESITI_QUESTIONARI!AF1281:AH1281,ESITI_QUESTIONARI!AJ1281:AL1281,ESITI_QUESTIONARI!AN1281,ESITI_QUESTIONARI!AQ1281)),"NON RISPONDE",AVERAGE(ESITI_QUESTIONARI!N1281:T1281,ESITI_QUESTIONARI!V1281:X1281,ESITI_QUESTIONARI!Z1281:AD1281,ESITI_QUESTIONARI!AF1281:AH1281,ESITI_QUESTIONARI!AJ1281:AL1281,ESITI_QUESTIONARI!AN1281,ESITI_QUESTIONARI!AQ1281)))</f>
        <v/>
      </c>
    </row>
    <row r="1282" spans="1:8" x14ac:dyDescent="0.3">
      <c r="A1282" t="str">
        <f>IF(ESITI_QUESTIONARI!A1282="","",TRIM(ESITI_QUESTIONARI!A1282))</f>
        <v/>
      </c>
      <c r="B1282" t="str">
        <f t="shared" si="20"/>
        <v/>
      </c>
      <c r="C1282" t="str">
        <f>IF(ESITI_QUESTIONARI!C1282="","",TRIM(ESITI_QUESTIONARI!C1282))</f>
        <v/>
      </c>
      <c r="D1282" t="str">
        <f>IFERROR(UPPER(TRIM(ESITI_QUESTIONARI!U1282)),"")</f>
        <v/>
      </c>
      <c r="E1282" t="str">
        <f>IFERROR(UPPER(TRIM(ESITI_QUESTIONARI!Y1282)),"")</f>
        <v/>
      </c>
      <c r="F1282" t="str">
        <f>IFERROR(UPPER(TRIM(ESITI_QUESTIONARI!AE1282)),"")</f>
        <v/>
      </c>
      <c r="G1282" t="str">
        <f>IFERROR(UPPER(TRIM(ESITI_QUESTIONARI!AI1282)),"")</f>
        <v/>
      </c>
      <c r="H1282" s="8" t="str">
        <f>IF(C1282="","",IF(ISERROR(AVERAGE(ESITI_QUESTIONARI!N1282:T1282,ESITI_QUESTIONARI!V1282:X1282,ESITI_QUESTIONARI!Z1282:AD1282,ESITI_QUESTIONARI!AF1282:AH1282,ESITI_QUESTIONARI!AJ1282:AL1282,ESITI_QUESTIONARI!AN1282,ESITI_QUESTIONARI!AQ1282)),"NON RISPONDE",AVERAGE(ESITI_QUESTIONARI!N1282:T1282,ESITI_QUESTIONARI!V1282:X1282,ESITI_QUESTIONARI!Z1282:AD1282,ESITI_QUESTIONARI!AF1282:AH1282,ESITI_QUESTIONARI!AJ1282:AL1282,ESITI_QUESTIONARI!AN1282,ESITI_QUESTIONARI!AQ1282)))</f>
        <v/>
      </c>
    </row>
    <row r="1283" spans="1:8" x14ac:dyDescent="0.3">
      <c r="A1283" t="str">
        <f>IF(ESITI_QUESTIONARI!A1283="","",TRIM(ESITI_QUESTIONARI!A1283))</f>
        <v/>
      </c>
      <c r="B1283" t="str">
        <f t="shared" ref="B1283:B1346" si="21">IF(C1283="","",C1283)</f>
        <v/>
      </c>
      <c r="C1283" t="str">
        <f>IF(ESITI_QUESTIONARI!C1283="","",TRIM(ESITI_QUESTIONARI!C1283))</f>
        <v/>
      </c>
      <c r="D1283" t="str">
        <f>IFERROR(UPPER(TRIM(ESITI_QUESTIONARI!U1283)),"")</f>
        <v/>
      </c>
      <c r="E1283" t="str">
        <f>IFERROR(UPPER(TRIM(ESITI_QUESTIONARI!Y1283)),"")</f>
        <v/>
      </c>
      <c r="F1283" t="str">
        <f>IFERROR(UPPER(TRIM(ESITI_QUESTIONARI!AE1283)),"")</f>
        <v/>
      </c>
      <c r="G1283" t="str">
        <f>IFERROR(UPPER(TRIM(ESITI_QUESTIONARI!AI1283)),"")</f>
        <v/>
      </c>
      <c r="H1283" s="8" t="str">
        <f>IF(C1283="","",IF(ISERROR(AVERAGE(ESITI_QUESTIONARI!N1283:T1283,ESITI_QUESTIONARI!V1283:X1283,ESITI_QUESTIONARI!Z1283:AD1283,ESITI_QUESTIONARI!AF1283:AH1283,ESITI_QUESTIONARI!AJ1283:AL1283,ESITI_QUESTIONARI!AN1283,ESITI_QUESTIONARI!AQ1283)),"NON RISPONDE",AVERAGE(ESITI_QUESTIONARI!N1283:T1283,ESITI_QUESTIONARI!V1283:X1283,ESITI_QUESTIONARI!Z1283:AD1283,ESITI_QUESTIONARI!AF1283:AH1283,ESITI_QUESTIONARI!AJ1283:AL1283,ESITI_QUESTIONARI!AN1283,ESITI_QUESTIONARI!AQ1283)))</f>
        <v/>
      </c>
    </row>
    <row r="1284" spans="1:8" x14ac:dyDescent="0.3">
      <c r="A1284" t="str">
        <f>IF(ESITI_QUESTIONARI!A1284="","",TRIM(ESITI_QUESTIONARI!A1284))</f>
        <v/>
      </c>
      <c r="B1284" t="str">
        <f t="shared" si="21"/>
        <v/>
      </c>
      <c r="C1284" t="str">
        <f>IF(ESITI_QUESTIONARI!C1284="","",TRIM(ESITI_QUESTIONARI!C1284))</f>
        <v/>
      </c>
      <c r="D1284" t="str">
        <f>IFERROR(UPPER(TRIM(ESITI_QUESTIONARI!U1284)),"")</f>
        <v/>
      </c>
      <c r="E1284" t="str">
        <f>IFERROR(UPPER(TRIM(ESITI_QUESTIONARI!Y1284)),"")</f>
        <v/>
      </c>
      <c r="F1284" t="str">
        <f>IFERROR(UPPER(TRIM(ESITI_QUESTIONARI!AE1284)),"")</f>
        <v/>
      </c>
      <c r="G1284" t="str">
        <f>IFERROR(UPPER(TRIM(ESITI_QUESTIONARI!AI1284)),"")</f>
        <v/>
      </c>
      <c r="H1284" s="8" t="str">
        <f>IF(C1284="","",IF(ISERROR(AVERAGE(ESITI_QUESTIONARI!N1284:T1284,ESITI_QUESTIONARI!V1284:X1284,ESITI_QUESTIONARI!Z1284:AD1284,ESITI_QUESTIONARI!AF1284:AH1284,ESITI_QUESTIONARI!AJ1284:AL1284,ESITI_QUESTIONARI!AN1284,ESITI_QUESTIONARI!AQ1284)),"NON RISPONDE",AVERAGE(ESITI_QUESTIONARI!N1284:T1284,ESITI_QUESTIONARI!V1284:X1284,ESITI_QUESTIONARI!Z1284:AD1284,ESITI_QUESTIONARI!AF1284:AH1284,ESITI_QUESTIONARI!AJ1284:AL1284,ESITI_QUESTIONARI!AN1284,ESITI_QUESTIONARI!AQ1284)))</f>
        <v/>
      </c>
    </row>
    <row r="1285" spans="1:8" x14ac:dyDescent="0.3">
      <c r="A1285" t="str">
        <f>IF(ESITI_QUESTIONARI!A1285="","",TRIM(ESITI_QUESTIONARI!A1285))</f>
        <v/>
      </c>
      <c r="B1285" t="str">
        <f t="shared" si="21"/>
        <v/>
      </c>
      <c r="C1285" t="str">
        <f>IF(ESITI_QUESTIONARI!C1285="","",TRIM(ESITI_QUESTIONARI!C1285))</f>
        <v/>
      </c>
      <c r="D1285" t="str">
        <f>IFERROR(UPPER(TRIM(ESITI_QUESTIONARI!U1285)),"")</f>
        <v/>
      </c>
      <c r="E1285" t="str">
        <f>IFERROR(UPPER(TRIM(ESITI_QUESTIONARI!Y1285)),"")</f>
        <v/>
      </c>
      <c r="F1285" t="str">
        <f>IFERROR(UPPER(TRIM(ESITI_QUESTIONARI!AE1285)),"")</f>
        <v/>
      </c>
      <c r="G1285" t="str">
        <f>IFERROR(UPPER(TRIM(ESITI_QUESTIONARI!AI1285)),"")</f>
        <v/>
      </c>
      <c r="H1285" s="8" t="str">
        <f>IF(C1285="","",IF(ISERROR(AVERAGE(ESITI_QUESTIONARI!N1285:T1285,ESITI_QUESTIONARI!V1285:X1285,ESITI_QUESTIONARI!Z1285:AD1285,ESITI_QUESTIONARI!AF1285:AH1285,ESITI_QUESTIONARI!AJ1285:AL1285,ESITI_QUESTIONARI!AN1285,ESITI_QUESTIONARI!AQ1285)),"NON RISPONDE",AVERAGE(ESITI_QUESTIONARI!N1285:T1285,ESITI_QUESTIONARI!V1285:X1285,ESITI_QUESTIONARI!Z1285:AD1285,ESITI_QUESTIONARI!AF1285:AH1285,ESITI_QUESTIONARI!AJ1285:AL1285,ESITI_QUESTIONARI!AN1285,ESITI_QUESTIONARI!AQ1285)))</f>
        <v/>
      </c>
    </row>
    <row r="1286" spans="1:8" x14ac:dyDescent="0.3">
      <c r="A1286" t="str">
        <f>IF(ESITI_QUESTIONARI!A1286="","",TRIM(ESITI_QUESTIONARI!A1286))</f>
        <v/>
      </c>
      <c r="B1286" t="str">
        <f t="shared" si="21"/>
        <v/>
      </c>
      <c r="C1286" t="str">
        <f>IF(ESITI_QUESTIONARI!C1286="","",TRIM(ESITI_QUESTIONARI!C1286))</f>
        <v/>
      </c>
      <c r="D1286" t="str">
        <f>IFERROR(UPPER(TRIM(ESITI_QUESTIONARI!U1286)),"")</f>
        <v/>
      </c>
      <c r="E1286" t="str">
        <f>IFERROR(UPPER(TRIM(ESITI_QUESTIONARI!Y1286)),"")</f>
        <v/>
      </c>
      <c r="F1286" t="str">
        <f>IFERROR(UPPER(TRIM(ESITI_QUESTIONARI!AE1286)),"")</f>
        <v/>
      </c>
      <c r="G1286" t="str">
        <f>IFERROR(UPPER(TRIM(ESITI_QUESTIONARI!AI1286)),"")</f>
        <v/>
      </c>
      <c r="H1286" s="8" t="str">
        <f>IF(C1286="","",IF(ISERROR(AVERAGE(ESITI_QUESTIONARI!N1286:T1286,ESITI_QUESTIONARI!V1286:X1286,ESITI_QUESTIONARI!Z1286:AD1286,ESITI_QUESTIONARI!AF1286:AH1286,ESITI_QUESTIONARI!AJ1286:AL1286,ESITI_QUESTIONARI!AN1286,ESITI_QUESTIONARI!AQ1286)),"NON RISPONDE",AVERAGE(ESITI_QUESTIONARI!N1286:T1286,ESITI_QUESTIONARI!V1286:X1286,ESITI_QUESTIONARI!Z1286:AD1286,ESITI_QUESTIONARI!AF1286:AH1286,ESITI_QUESTIONARI!AJ1286:AL1286,ESITI_QUESTIONARI!AN1286,ESITI_QUESTIONARI!AQ1286)))</f>
        <v/>
      </c>
    </row>
    <row r="1287" spans="1:8" x14ac:dyDescent="0.3">
      <c r="A1287" t="str">
        <f>IF(ESITI_QUESTIONARI!A1287="","",TRIM(ESITI_QUESTIONARI!A1287))</f>
        <v/>
      </c>
      <c r="B1287" t="str">
        <f t="shared" si="21"/>
        <v/>
      </c>
      <c r="C1287" t="str">
        <f>IF(ESITI_QUESTIONARI!C1287="","",TRIM(ESITI_QUESTIONARI!C1287))</f>
        <v/>
      </c>
      <c r="D1287" t="str">
        <f>IFERROR(UPPER(TRIM(ESITI_QUESTIONARI!U1287)),"")</f>
        <v/>
      </c>
      <c r="E1287" t="str">
        <f>IFERROR(UPPER(TRIM(ESITI_QUESTIONARI!Y1287)),"")</f>
        <v/>
      </c>
      <c r="F1287" t="str">
        <f>IFERROR(UPPER(TRIM(ESITI_QUESTIONARI!AE1287)),"")</f>
        <v/>
      </c>
      <c r="G1287" t="str">
        <f>IFERROR(UPPER(TRIM(ESITI_QUESTIONARI!AI1287)),"")</f>
        <v/>
      </c>
      <c r="H1287" s="8" t="str">
        <f>IF(C1287="","",IF(ISERROR(AVERAGE(ESITI_QUESTIONARI!N1287:T1287,ESITI_QUESTIONARI!V1287:X1287,ESITI_QUESTIONARI!Z1287:AD1287,ESITI_QUESTIONARI!AF1287:AH1287,ESITI_QUESTIONARI!AJ1287:AL1287,ESITI_QUESTIONARI!AN1287,ESITI_QUESTIONARI!AQ1287)),"NON RISPONDE",AVERAGE(ESITI_QUESTIONARI!N1287:T1287,ESITI_QUESTIONARI!V1287:X1287,ESITI_QUESTIONARI!Z1287:AD1287,ESITI_QUESTIONARI!AF1287:AH1287,ESITI_QUESTIONARI!AJ1287:AL1287,ESITI_QUESTIONARI!AN1287,ESITI_QUESTIONARI!AQ1287)))</f>
        <v/>
      </c>
    </row>
    <row r="1288" spans="1:8" x14ac:dyDescent="0.3">
      <c r="A1288" t="str">
        <f>IF(ESITI_QUESTIONARI!A1288="","",TRIM(ESITI_QUESTIONARI!A1288))</f>
        <v/>
      </c>
      <c r="B1288" t="str">
        <f t="shared" si="21"/>
        <v/>
      </c>
      <c r="C1288" t="str">
        <f>IF(ESITI_QUESTIONARI!C1288="","",TRIM(ESITI_QUESTIONARI!C1288))</f>
        <v/>
      </c>
      <c r="D1288" t="str">
        <f>IFERROR(UPPER(TRIM(ESITI_QUESTIONARI!U1288)),"")</f>
        <v/>
      </c>
      <c r="E1288" t="str">
        <f>IFERROR(UPPER(TRIM(ESITI_QUESTIONARI!Y1288)),"")</f>
        <v/>
      </c>
      <c r="F1288" t="str">
        <f>IFERROR(UPPER(TRIM(ESITI_QUESTIONARI!AE1288)),"")</f>
        <v/>
      </c>
      <c r="G1288" t="str">
        <f>IFERROR(UPPER(TRIM(ESITI_QUESTIONARI!AI1288)),"")</f>
        <v/>
      </c>
      <c r="H1288" s="8" t="str">
        <f>IF(C1288="","",IF(ISERROR(AVERAGE(ESITI_QUESTIONARI!N1288:T1288,ESITI_QUESTIONARI!V1288:X1288,ESITI_QUESTIONARI!Z1288:AD1288,ESITI_QUESTIONARI!AF1288:AH1288,ESITI_QUESTIONARI!AJ1288:AL1288,ESITI_QUESTIONARI!AN1288,ESITI_QUESTIONARI!AQ1288)),"NON RISPONDE",AVERAGE(ESITI_QUESTIONARI!N1288:T1288,ESITI_QUESTIONARI!V1288:X1288,ESITI_QUESTIONARI!Z1288:AD1288,ESITI_QUESTIONARI!AF1288:AH1288,ESITI_QUESTIONARI!AJ1288:AL1288,ESITI_QUESTIONARI!AN1288,ESITI_QUESTIONARI!AQ1288)))</f>
        <v/>
      </c>
    </row>
    <row r="1289" spans="1:8" x14ac:dyDescent="0.3">
      <c r="A1289" t="str">
        <f>IF(ESITI_QUESTIONARI!A1289="","",TRIM(ESITI_QUESTIONARI!A1289))</f>
        <v/>
      </c>
      <c r="B1289" t="str">
        <f t="shared" si="21"/>
        <v/>
      </c>
      <c r="C1289" t="str">
        <f>IF(ESITI_QUESTIONARI!C1289="","",TRIM(ESITI_QUESTIONARI!C1289))</f>
        <v/>
      </c>
      <c r="D1289" t="str">
        <f>IFERROR(UPPER(TRIM(ESITI_QUESTIONARI!U1289)),"")</f>
        <v/>
      </c>
      <c r="E1289" t="str">
        <f>IFERROR(UPPER(TRIM(ESITI_QUESTIONARI!Y1289)),"")</f>
        <v/>
      </c>
      <c r="F1289" t="str">
        <f>IFERROR(UPPER(TRIM(ESITI_QUESTIONARI!AE1289)),"")</f>
        <v/>
      </c>
      <c r="G1289" t="str">
        <f>IFERROR(UPPER(TRIM(ESITI_QUESTIONARI!AI1289)),"")</f>
        <v/>
      </c>
      <c r="H1289" s="8" t="str">
        <f>IF(C1289="","",IF(ISERROR(AVERAGE(ESITI_QUESTIONARI!N1289:T1289,ESITI_QUESTIONARI!V1289:X1289,ESITI_QUESTIONARI!Z1289:AD1289,ESITI_QUESTIONARI!AF1289:AH1289,ESITI_QUESTIONARI!AJ1289:AL1289,ESITI_QUESTIONARI!AN1289,ESITI_QUESTIONARI!AQ1289)),"NON RISPONDE",AVERAGE(ESITI_QUESTIONARI!N1289:T1289,ESITI_QUESTIONARI!V1289:X1289,ESITI_QUESTIONARI!Z1289:AD1289,ESITI_QUESTIONARI!AF1289:AH1289,ESITI_QUESTIONARI!AJ1289:AL1289,ESITI_QUESTIONARI!AN1289,ESITI_QUESTIONARI!AQ1289)))</f>
        <v/>
      </c>
    </row>
    <row r="1290" spans="1:8" x14ac:dyDescent="0.3">
      <c r="A1290" t="str">
        <f>IF(ESITI_QUESTIONARI!A1290="","",TRIM(ESITI_QUESTIONARI!A1290))</f>
        <v/>
      </c>
      <c r="B1290" t="str">
        <f t="shared" si="21"/>
        <v/>
      </c>
      <c r="C1290" t="str">
        <f>IF(ESITI_QUESTIONARI!C1290="","",TRIM(ESITI_QUESTIONARI!C1290))</f>
        <v/>
      </c>
      <c r="D1290" t="str">
        <f>IFERROR(UPPER(TRIM(ESITI_QUESTIONARI!U1290)),"")</f>
        <v/>
      </c>
      <c r="E1290" t="str">
        <f>IFERROR(UPPER(TRIM(ESITI_QUESTIONARI!Y1290)),"")</f>
        <v/>
      </c>
      <c r="F1290" t="str">
        <f>IFERROR(UPPER(TRIM(ESITI_QUESTIONARI!AE1290)),"")</f>
        <v/>
      </c>
      <c r="G1290" t="str">
        <f>IFERROR(UPPER(TRIM(ESITI_QUESTIONARI!AI1290)),"")</f>
        <v/>
      </c>
      <c r="H1290" s="8" t="str">
        <f>IF(C1290="","",IF(ISERROR(AVERAGE(ESITI_QUESTIONARI!N1290:T1290,ESITI_QUESTIONARI!V1290:X1290,ESITI_QUESTIONARI!Z1290:AD1290,ESITI_QUESTIONARI!AF1290:AH1290,ESITI_QUESTIONARI!AJ1290:AL1290,ESITI_QUESTIONARI!AN1290,ESITI_QUESTIONARI!AQ1290)),"NON RISPONDE",AVERAGE(ESITI_QUESTIONARI!N1290:T1290,ESITI_QUESTIONARI!V1290:X1290,ESITI_QUESTIONARI!Z1290:AD1290,ESITI_QUESTIONARI!AF1290:AH1290,ESITI_QUESTIONARI!AJ1290:AL1290,ESITI_QUESTIONARI!AN1290,ESITI_QUESTIONARI!AQ1290)))</f>
        <v/>
      </c>
    </row>
    <row r="1291" spans="1:8" x14ac:dyDescent="0.3">
      <c r="A1291" t="str">
        <f>IF(ESITI_QUESTIONARI!A1291="","",TRIM(ESITI_QUESTIONARI!A1291))</f>
        <v/>
      </c>
      <c r="B1291" t="str">
        <f t="shared" si="21"/>
        <v/>
      </c>
      <c r="C1291" t="str">
        <f>IF(ESITI_QUESTIONARI!C1291="","",TRIM(ESITI_QUESTIONARI!C1291))</f>
        <v/>
      </c>
      <c r="D1291" t="str">
        <f>IFERROR(UPPER(TRIM(ESITI_QUESTIONARI!U1291)),"")</f>
        <v/>
      </c>
      <c r="E1291" t="str">
        <f>IFERROR(UPPER(TRIM(ESITI_QUESTIONARI!Y1291)),"")</f>
        <v/>
      </c>
      <c r="F1291" t="str">
        <f>IFERROR(UPPER(TRIM(ESITI_QUESTIONARI!AE1291)),"")</f>
        <v/>
      </c>
      <c r="G1291" t="str">
        <f>IFERROR(UPPER(TRIM(ESITI_QUESTIONARI!AI1291)),"")</f>
        <v/>
      </c>
      <c r="H1291" s="8" t="str">
        <f>IF(C1291="","",IF(ISERROR(AVERAGE(ESITI_QUESTIONARI!N1291:T1291,ESITI_QUESTIONARI!V1291:X1291,ESITI_QUESTIONARI!Z1291:AD1291,ESITI_QUESTIONARI!AF1291:AH1291,ESITI_QUESTIONARI!AJ1291:AL1291,ESITI_QUESTIONARI!AN1291,ESITI_QUESTIONARI!AQ1291)),"NON RISPONDE",AVERAGE(ESITI_QUESTIONARI!N1291:T1291,ESITI_QUESTIONARI!V1291:X1291,ESITI_QUESTIONARI!Z1291:AD1291,ESITI_QUESTIONARI!AF1291:AH1291,ESITI_QUESTIONARI!AJ1291:AL1291,ESITI_QUESTIONARI!AN1291,ESITI_QUESTIONARI!AQ1291)))</f>
        <v/>
      </c>
    </row>
    <row r="1292" spans="1:8" x14ac:dyDescent="0.3">
      <c r="A1292" t="str">
        <f>IF(ESITI_QUESTIONARI!A1292="","",TRIM(ESITI_QUESTIONARI!A1292))</f>
        <v/>
      </c>
      <c r="B1292" t="str">
        <f t="shared" si="21"/>
        <v/>
      </c>
      <c r="C1292" t="str">
        <f>IF(ESITI_QUESTIONARI!C1292="","",TRIM(ESITI_QUESTIONARI!C1292))</f>
        <v/>
      </c>
      <c r="D1292" t="str">
        <f>IFERROR(UPPER(TRIM(ESITI_QUESTIONARI!U1292)),"")</f>
        <v/>
      </c>
      <c r="E1292" t="str">
        <f>IFERROR(UPPER(TRIM(ESITI_QUESTIONARI!Y1292)),"")</f>
        <v/>
      </c>
      <c r="F1292" t="str">
        <f>IFERROR(UPPER(TRIM(ESITI_QUESTIONARI!AE1292)),"")</f>
        <v/>
      </c>
      <c r="G1292" t="str">
        <f>IFERROR(UPPER(TRIM(ESITI_QUESTIONARI!AI1292)),"")</f>
        <v/>
      </c>
      <c r="H1292" s="8" t="str">
        <f>IF(C1292="","",IF(ISERROR(AVERAGE(ESITI_QUESTIONARI!N1292:T1292,ESITI_QUESTIONARI!V1292:X1292,ESITI_QUESTIONARI!Z1292:AD1292,ESITI_QUESTIONARI!AF1292:AH1292,ESITI_QUESTIONARI!AJ1292:AL1292,ESITI_QUESTIONARI!AN1292,ESITI_QUESTIONARI!AQ1292)),"NON RISPONDE",AVERAGE(ESITI_QUESTIONARI!N1292:T1292,ESITI_QUESTIONARI!V1292:X1292,ESITI_QUESTIONARI!Z1292:AD1292,ESITI_QUESTIONARI!AF1292:AH1292,ESITI_QUESTIONARI!AJ1292:AL1292,ESITI_QUESTIONARI!AN1292,ESITI_QUESTIONARI!AQ1292)))</f>
        <v/>
      </c>
    </row>
    <row r="1293" spans="1:8" x14ac:dyDescent="0.3">
      <c r="A1293" t="str">
        <f>IF(ESITI_QUESTIONARI!A1293="","",TRIM(ESITI_QUESTIONARI!A1293))</f>
        <v/>
      </c>
      <c r="B1293" t="str">
        <f t="shared" si="21"/>
        <v/>
      </c>
      <c r="C1293" t="str">
        <f>IF(ESITI_QUESTIONARI!C1293="","",TRIM(ESITI_QUESTIONARI!C1293))</f>
        <v/>
      </c>
      <c r="D1293" t="str">
        <f>IFERROR(UPPER(TRIM(ESITI_QUESTIONARI!U1293)),"")</f>
        <v/>
      </c>
      <c r="E1293" t="str">
        <f>IFERROR(UPPER(TRIM(ESITI_QUESTIONARI!Y1293)),"")</f>
        <v/>
      </c>
      <c r="F1293" t="str">
        <f>IFERROR(UPPER(TRIM(ESITI_QUESTIONARI!AE1293)),"")</f>
        <v/>
      </c>
      <c r="G1293" t="str">
        <f>IFERROR(UPPER(TRIM(ESITI_QUESTIONARI!AI1293)),"")</f>
        <v/>
      </c>
      <c r="H1293" s="8" t="str">
        <f>IF(C1293="","",IF(ISERROR(AVERAGE(ESITI_QUESTIONARI!N1293:T1293,ESITI_QUESTIONARI!V1293:X1293,ESITI_QUESTIONARI!Z1293:AD1293,ESITI_QUESTIONARI!AF1293:AH1293,ESITI_QUESTIONARI!AJ1293:AL1293,ESITI_QUESTIONARI!AN1293,ESITI_QUESTIONARI!AQ1293)),"NON RISPONDE",AVERAGE(ESITI_QUESTIONARI!N1293:T1293,ESITI_QUESTIONARI!V1293:X1293,ESITI_QUESTIONARI!Z1293:AD1293,ESITI_QUESTIONARI!AF1293:AH1293,ESITI_QUESTIONARI!AJ1293:AL1293,ESITI_QUESTIONARI!AN1293,ESITI_QUESTIONARI!AQ1293)))</f>
        <v/>
      </c>
    </row>
    <row r="1294" spans="1:8" x14ac:dyDescent="0.3">
      <c r="A1294" t="str">
        <f>IF(ESITI_QUESTIONARI!A1294="","",TRIM(ESITI_QUESTIONARI!A1294))</f>
        <v/>
      </c>
      <c r="B1294" t="str">
        <f t="shared" si="21"/>
        <v/>
      </c>
      <c r="C1294" t="str">
        <f>IF(ESITI_QUESTIONARI!C1294="","",TRIM(ESITI_QUESTIONARI!C1294))</f>
        <v/>
      </c>
      <c r="D1294" t="str">
        <f>IFERROR(UPPER(TRIM(ESITI_QUESTIONARI!U1294)),"")</f>
        <v/>
      </c>
      <c r="E1294" t="str">
        <f>IFERROR(UPPER(TRIM(ESITI_QUESTIONARI!Y1294)),"")</f>
        <v/>
      </c>
      <c r="F1294" t="str">
        <f>IFERROR(UPPER(TRIM(ESITI_QUESTIONARI!AE1294)),"")</f>
        <v/>
      </c>
      <c r="G1294" t="str">
        <f>IFERROR(UPPER(TRIM(ESITI_QUESTIONARI!AI1294)),"")</f>
        <v/>
      </c>
      <c r="H1294" s="8" t="str">
        <f>IF(C1294="","",IF(ISERROR(AVERAGE(ESITI_QUESTIONARI!N1294:T1294,ESITI_QUESTIONARI!V1294:X1294,ESITI_QUESTIONARI!Z1294:AD1294,ESITI_QUESTIONARI!AF1294:AH1294,ESITI_QUESTIONARI!AJ1294:AL1294,ESITI_QUESTIONARI!AN1294,ESITI_QUESTIONARI!AQ1294)),"NON RISPONDE",AVERAGE(ESITI_QUESTIONARI!N1294:T1294,ESITI_QUESTIONARI!V1294:X1294,ESITI_QUESTIONARI!Z1294:AD1294,ESITI_QUESTIONARI!AF1294:AH1294,ESITI_QUESTIONARI!AJ1294:AL1294,ESITI_QUESTIONARI!AN1294,ESITI_QUESTIONARI!AQ1294)))</f>
        <v/>
      </c>
    </row>
    <row r="1295" spans="1:8" x14ac:dyDescent="0.3">
      <c r="A1295" t="str">
        <f>IF(ESITI_QUESTIONARI!A1295="","",TRIM(ESITI_QUESTIONARI!A1295))</f>
        <v/>
      </c>
      <c r="B1295" t="str">
        <f t="shared" si="21"/>
        <v/>
      </c>
      <c r="C1295" t="str">
        <f>IF(ESITI_QUESTIONARI!C1295="","",TRIM(ESITI_QUESTIONARI!C1295))</f>
        <v/>
      </c>
      <c r="D1295" t="str">
        <f>IFERROR(UPPER(TRIM(ESITI_QUESTIONARI!U1295)),"")</f>
        <v/>
      </c>
      <c r="E1295" t="str">
        <f>IFERROR(UPPER(TRIM(ESITI_QUESTIONARI!Y1295)),"")</f>
        <v/>
      </c>
      <c r="F1295" t="str">
        <f>IFERROR(UPPER(TRIM(ESITI_QUESTIONARI!AE1295)),"")</f>
        <v/>
      </c>
      <c r="G1295" t="str">
        <f>IFERROR(UPPER(TRIM(ESITI_QUESTIONARI!AI1295)),"")</f>
        <v/>
      </c>
      <c r="H1295" s="8" t="str">
        <f>IF(C1295="","",IF(ISERROR(AVERAGE(ESITI_QUESTIONARI!N1295:T1295,ESITI_QUESTIONARI!V1295:X1295,ESITI_QUESTIONARI!Z1295:AD1295,ESITI_QUESTIONARI!AF1295:AH1295,ESITI_QUESTIONARI!AJ1295:AL1295,ESITI_QUESTIONARI!AN1295,ESITI_QUESTIONARI!AQ1295)),"NON RISPONDE",AVERAGE(ESITI_QUESTIONARI!N1295:T1295,ESITI_QUESTIONARI!V1295:X1295,ESITI_QUESTIONARI!Z1295:AD1295,ESITI_QUESTIONARI!AF1295:AH1295,ESITI_QUESTIONARI!AJ1295:AL1295,ESITI_QUESTIONARI!AN1295,ESITI_QUESTIONARI!AQ1295)))</f>
        <v/>
      </c>
    </row>
    <row r="1296" spans="1:8" x14ac:dyDescent="0.3">
      <c r="A1296" t="str">
        <f>IF(ESITI_QUESTIONARI!A1296="","",TRIM(ESITI_QUESTIONARI!A1296))</f>
        <v/>
      </c>
      <c r="B1296" t="str">
        <f t="shared" si="21"/>
        <v/>
      </c>
      <c r="C1296" t="str">
        <f>IF(ESITI_QUESTIONARI!C1296="","",TRIM(ESITI_QUESTIONARI!C1296))</f>
        <v/>
      </c>
      <c r="D1296" t="str">
        <f>IFERROR(UPPER(TRIM(ESITI_QUESTIONARI!U1296)),"")</f>
        <v/>
      </c>
      <c r="E1296" t="str">
        <f>IFERROR(UPPER(TRIM(ESITI_QUESTIONARI!Y1296)),"")</f>
        <v/>
      </c>
      <c r="F1296" t="str">
        <f>IFERROR(UPPER(TRIM(ESITI_QUESTIONARI!AE1296)),"")</f>
        <v/>
      </c>
      <c r="G1296" t="str">
        <f>IFERROR(UPPER(TRIM(ESITI_QUESTIONARI!AI1296)),"")</f>
        <v/>
      </c>
      <c r="H1296" s="8" t="str">
        <f>IF(C1296="","",IF(ISERROR(AVERAGE(ESITI_QUESTIONARI!N1296:T1296,ESITI_QUESTIONARI!V1296:X1296,ESITI_QUESTIONARI!Z1296:AD1296,ESITI_QUESTIONARI!AF1296:AH1296,ESITI_QUESTIONARI!AJ1296:AL1296,ESITI_QUESTIONARI!AN1296,ESITI_QUESTIONARI!AQ1296)),"NON RISPONDE",AVERAGE(ESITI_QUESTIONARI!N1296:T1296,ESITI_QUESTIONARI!V1296:X1296,ESITI_QUESTIONARI!Z1296:AD1296,ESITI_QUESTIONARI!AF1296:AH1296,ESITI_QUESTIONARI!AJ1296:AL1296,ESITI_QUESTIONARI!AN1296,ESITI_QUESTIONARI!AQ1296)))</f>
        <v/>
      </c>
    </row>
    <row r="1297" spans="1:8" x14ac:dyDescent="0.3">
      <c r="A1297" t="str">
        <f>IF(ESITI_QUESTIONARI!A1297="","",TRIM(ESITI_QUESTIONARI!A1297))</f>
        <v/>
      </c>
      <c r="B1297" t="str">
        <f t="shared" si="21"/>
        <v/>
      </c>
      <c r="C1297" t="str">
        <f>IF(ESITI_QUESTIONARI!C1297="","",TRIM(ESITI_QUESTIONARI!C1297))</f>
        <v/>
      </c>
      <c r="D1297" t="str">
        <f>IFERROR(UPPER(TRIM(ESITI_QUESTIONARI!U1297)),"")</f>
        <v/>
      </c>
      <c r="E1297" t="str">
        <f>IFERROR(UPPER(TRIM(ESITI_QUESTIONARI!Y1297)),"")</f>
        <v/>
      </c>
      <c r="F1297" t="str">
        <f>IFERROR(UPPER(TRIM(ESITI_QUESTIONARI!AE1297)),"")</f>
        <v/>
      </c>
      <c r="G1297" t="str">
        <f>IFERROR(UPPER(TRIM(ESITI_QUESTIONARI!AI1297)),"")</f>
        <v/>
      </c>
      <c r="H1297" s="8" t="str">
        <f>IF(C1297="","",IF(ISERROR(AVERAGE(ESITI_QUESTIONARI!N1297:T1297,ESITI_QUESTIONARI!V1297:X1297,ESITI_QUESTIONARI!Z1297:AD1297,ESITI_QUESTIONARI!AF1297:AH1297,ESITI_QUESTIONARI!AJ1297:AL1297,ESITI_QUESTIONARI!AN1297,ESITI_QUESTIONARI!AQ1297)),"NON RISPONDE",AVERAGE(ESITI_QUESTIONARI!N1297:T1297,ESITI_QUESTIONARI!V1297:X1297,ESITI_QUESTIONARI!Z1297:AD1297,ESITI_QUESTIONARI!AF1297:AH1297,ESITI_QUESTIONARI!AJ1297:AL1297,ESITI_QUESTIONARI!AN1297,ESITI_QUESTIONARI!AQ1297)))</f>
        <v/>
      </c>
    </row>
    <row r="1298" spans="1:8" x14ac:dyDescent="0.3">
      <c r="A1298" t="str">
        <f>IF(ESITI_QUESTIONARI!A1298="","",TRIM(ESITI_QUESTIONARI!A1298))</f>
        <v/>
      </c>
      <c r="B1298" t="str">
        <f t="shared" si="21"/>
        <v/>
      </c>
      <c r="C1298" t="str">
        <f>IF(ESITI_QUESTIONARI!C1298="","",TRIM(ESITI_QUESTIONARI!C1298))</f>
        <v/>
      </c>
      <c r="D1298" t="str">
        <f>IFERROR(UPPER(TRIM(ESITI_QUESTIONARI!U1298)),"")</f>
        <v/>
      </c>
      <c r="E1298" t="str">
        <f>IFERROR(UPPER(TRIM(ESITI_QUESTIONARI!Y1298)),"")</f>
        <v/>
      </c>
      <c r="F1298" t="str">
        <f>IFERROR(UPPER(TRIM(ESITI_QUESTIONARI!AE1298)),"")</f>
        <v/>
      </c>
      <c r="G1298" t="str">
        <f>IFERROR(UPPER(TRIM(ESITI_QUESTIONARI!AI1298)),"")</f>
        <v/>
      </c>
      <c r="H1298" s="8" t="str">
        <f>IF(C1298="","",IF(ISERROR(AVERAGE(ESITI_QUESTIONARI!N1298:T1298,ESITI_QUESTIONARI!V1298:X1298,ESITI_QUESTIONARI!Z1298:AD1298,ESITI_QUESTIONARI!AF1298:AH1298,ESITI_QUESTIONARI!AJ1298:AL1298,ESITI_QUESTIONARI!AN1298,ESITI_QUESTIONARI!AQ1298)),"NON RISPONDE",AVERAGE(ESITI_QUESTIONARI!N1298:T1298,ESITI_QUESTIONARI!V1298:X1298,ESITI_QUESTIONARI!Z1298:AD1298,ESITI_QUESTIONARI!AF1298:AH1298,ESITI_QUESTIONARI!AJ1298:AL1298,ESITI_QUESTIONARI!AN1298,ESITI_QUESTIONARI!AQ1298)))</f>
        <v/>
      </c>
    </row>
    <row r="1299" spans="1:8" x14ac:dyDescent="0.3">
      <c r="A1299" t="str">
        <f>IF(ESITI_QUESTIONARI!A1299="","",TRIM(ESITI_QUESTIONARI!A1299))</f>
        <v/>
      </c>
      <c r="B1299" t="str">
        <f t="shared" si="21"/>
        <v/>
      </c>
      <c r="C1299" t="str">
        <f>IF(ESITI_QUESTIONARI!C1299="","",TRIM(ESITI_QUESTIONARI!C1299))</f>
        <v/>
      </c>
      <c r="D1299" t="str">
        <f>IFERROR(UPPER(TRIM(ESITI_QUESTIONARI!U1299)),"")</f>
        <v/>
      </c>
      <c r="E1299" t="str">
        <f>IFERROR(UPPER(TRIM(ESITI_QUESTIONARI!Y1299)),"")</f>
        <v/>
      </c>
      <c r="F1299" t="str">
        <f>IFERROR(UPPER(TRIM(ESITI_QUESTIONARI!AE1299)),"")</f>
        <v/>
      </c>
      <c r="G1299" t="str">
        <f>IFERROR(UPPER(TRIM(ESITI_QUESTIONARI!AI1299)),"")</f>
        <v/>
      </c>
      <c r="H1299" s="8" t="str">
        <f>IF(C1299="","",IF(ISERROR(AVERAGE(ESITI_QUESTIONARI!N1299:T1299,ESITI_QUESTIONARI!V1299:X1299,ESITI_QUESTIONARI!Z1299:AD1299,ESITI_QUESTIONARI!AF1299:AH1299,ESITI_QUESTIONARI!AJ1299:AL1299,ESITI_QUESTIONARI!AN1299,ESITI_QUESTIONARI!AQ1299)),"NON RISPONDE",AVERAGE(ESITI_QUESTIONARI!N1299:T1299,ESITI_QUESTIONARI!V1299:X1299,ESITI_QUESTIONARI!Z1299:AD1299,ESITI_QUESTIONARI!AF1299:AH1299,ESITI_QUESTIONARI!AJ1299:AL1299,ESITI_QUESTIONARI!AN1299,ESITI_QUESTIONARI!AQ1299)))</f>
        <v/>
      </c>
    </row>
    <row r="1300" spans="1:8" x14ac:dyDescent="0.3">
      <c r="A1300" t="str">
        <f>IF(ESITI_QUESTIONARI!A1300="","",TRIM(ESITI_QUESTIONARI!A1300))</f>
        <v/>
      </c>
      <c r="B1300" t="str">
        <f t="shared" si="21"/>
        <v/>
      </c>
      <c r="C1300" t="str">
        <f>IF(ESITI_QUESTIONARI!C1300="","",TRIM(ESITI_QUESTIONARI!C1300))</f>
        <v/>
      </c>
      <c r="D1300" t="str">
        <f>IFERROR(UPPER(TRIM(ESITI_QUESTIONARI!U1300)),"")</f>
        <v/>
      </c>
      <c r="E1300" t="str">
        <f>IFERROR(UPPER(TRIM(ESITI_QUESTIONARI!Y1300)),"")</f>
        <v/>
      </c>
      <c r="F1300" t="str">
        <f>IFERROR(UPPER(TRIM(ESITI_QUESTIONARI!AE1300)),"")</f>
        <v/>
      </c>
      <c r="G1300" t="str">
        <f>IFERROR(UPPER(TRIM(ESITI_QUESTIONARI!AI1300)),"")</f>
        <v/>
      </c>
      <c r="H1300" s="8" t="str">
        <f>IF(C1300="","",IF(ISERROR(AVERAGE(ESITI_QUESTIONARI!N1300:T1300,ESITI_QUESTIONARI!V1300:X1300,ESITI_QUESTIONARI!Z1300:AD1300,ESITI_QUESTIONARI!AF1300:AH1300,ESITI_QUESTIONARI!AJ1300:AL1300,ESITI_QUESTIONARI!AN1300,ESITI_QUESTIONARI!AQ1300)),"NON RISPONDE",AVERAGE(ESITI_QUESTIONARI!N1300:T1300,ESITI_QUESTIONARI!V1300:X1300,ESITI_QUESTIONARI!Z1300:AD1300,ESITI_QUESTIONARI!AF1300:AH1300,ESITI_QUESTIONARI!AJ1300:AL1300,ESITI_QUESTIONARI!AN1300,ESITI_QUESTIONARI!AQ1300)))</f>
        <v/>
      </c>
    </row>
    <row r="1301" spans="1:8" x14ac:dyDescent="0.3">
      <c r="A1301" t="str">
        <f>IF(ESITI_QUESTIONARI!A1301="","",TRIM(ESITI_QUESTIONARI!A1301))</f>
        <v/>
      </c>
      <c r="B1301" t="str">
        <f t="shared" si="21"/>
        <v/>
      </c>
      <c r="C1301" t="str">
        <f>IF(ESITI_QUESTIONARI!C1301="","",TRIM(ESITI_QUESTIONARI!C1301))</f>
        <v/>
      </c>
      <c r="D1301" t="str">
        <f>IFERROR(UPPER(TRIM(ESITI_QUESTIONARI!U1301)),"")</f>
        <v/>
      </c>
      <c r="E1301" t="str">
        <f>IFERROR(UPPER(TRIM(ESITI_QUESTIONARI!Y1301)),"")</f>
        <v/>
      </c>
      <c r="F1301" t="str">
        <f>IFERROR(UPPER(TRIM(ESITI_QUESTIONARI!AE1301)),"")</f>
        <v/>
      </c>
      <c r="G1301" t="str">
        <f>IFERROR(UPPER(TRIM(ESITI_QUESTIONARI!AI1301)),"")</f>
        <v/>
      </c>
      <c r="H1301" s="8" t="str">
        <f>IF(C1301="","",IF(ISERROR(AVERAGE(ESITI_QUESTIONARI!N1301:T1301,ESITI_QUESTIONARI!V1301:X1301,ESITI_QUESTIONARI!Z1301:AD1301,ESITI_QUESTIONARI!AF1301:AH1301,ESITI_QUESTIONARI!AJ1301:AL1301,ESITI_QUESTIONARI!AN1301,ESITI_QUESTIONARI!AQ1301)),"NON RISPONDE",AVERAGE(ESITI_QUESTIONARI!N1301:T1301,ESITI_QUESTIONARI!V1301:X1301,ESITI_QUESTIONARI!Z1301:AD1301,ESITI_QUESTIONARI!AF1301:AH1301,ESITI_QUESTIONARI!AJ1301:AL1301,ESITI_QUESTIONARI!AN1301,ESITI_QUESTIONARI!AQ1301)))</f>
        <v/>
      </c>
    </row>
    <row r="1302" spans="1:8" x14ac:dyDescent="0.3">
      <c r="A1302" t="str">
        <f>IF(ESITI_QUESTIONARI!A1302="","",TRIM(ESITI_QUESTIONARI!A1302))</f>
        <v/>
      </c>
      <c r="B1302" t="str">
        <f t="shared" si="21"/>
        <v/>
      </c>
      <c r="C1302" t="str">
        <f>IF(ESITI_QUESTIONARI!C1302="","",TRIM(ESITI_QUESTIONARI!C1302))</f>
        <v/>
      </c>
      <c r="D1302" t="str">
        <f>IFERROR(UPPER(TRIM(ESITI_QUESTIONARI!U1302)),"")</f>
        <v/>
      </c>
      <c r="E1302" t="str">
        <f>IFERROR(UPPER(TRIM(ESITI_QUESTIONARI!Y1302)),"")</f>
        <v/>
      </c>
      <c r="F1302" t="str">
        <f>IFERROR(UPPER(TRIM(ESITI_QUESTIONARI!AE1302)),"")</f>
        <v/>
      </c>
      <c r="G1302" t="str">
        <f>IFERROR(UPPER(TRIM(ESITI_QUESTIONARI!AI1302)),"")</f>
        <v/>
      </c>
      <c r="H1302" s="8" t="str">
        <f>IF(C1302="","",IF(ISERROR(AVERAGE(ESITI_QUESTIONARI!N1302:T1302,ESITI_QUESTIONARI!V1302:X1302,ESITI_QUESTIONARI!Z1302:AD1302,ESITI_QUESTIONARI!AF1302:AH1302,ESITI_QUESTIONARI!AJ1302:AL1302,ESITI_QUESTIONARI!AN1302,ESITI_QUESTIONARI!AQ1302)),"NON RISPONDE",AVERAGE(ESITI_QUESTIONARI!N1302:T1302,ESITI_QUESTIONARI!V1302:X1302,ESITI_QUESTIONARI!Z1302:AD1302,ESITI_QUESTIONARI!AF1302:AH1302,ESITI_QUESTIONARI!AJ1302:AL1302,ESITI_QUESTIONARI!AN1302,ESITI_QUESTIONARI!AQ1302)))</f>
        <v/>
      </c>
    </row>
    <row r="1303" spans="1:8" x14ac:dyDescent="0.3">
      <c r="A1303" t="str">
        <f>IF(ESITI_QUESTIONARI!A1303="","",TRIM(ESITI_QUESTIONARI!A1303))</f>
        <v/>
      </c>
      <c r="B1303" t="str">
        <f t="shared" si="21"/>
        <v/>
      </c>
      <c r="C1303" t="str">
        <f>IF(ESITI_QUESTIONARI!C1303="","",TRIM(ESITI_QUESTIONARI!C1303))</f>
        <v/>
      </c>
      <c r="D1303" t="str">
        <f>IFERROR(UPPER(TRIM(ESITI_QUESTIONARI!U1303)),"")</f>
        <v/>
      </c>
      <c r="E1303" t="str">
        <f>IFERROR(UPPER(TRIM(ESITI_QUESTIONARI!Y1303)),"")</f>
        <v/>
      </c>
      <c r="F1303" t="str">
        <f>IFERROR(UPPER(TRIM(ESITI_QUESTIONARI!AE1303)),"")</f>
        <v/>
      </c>
      <c r="G1303" t="str">
        <f>IFERROR(UPPER(TRIM(ESITI_QUESTIONARI!AI1303)),"")</f>
        <v/>
      </c>
      <c r="H1303" s="8" t="str">
        <f>IF(C1303="","",IF(ISERROR(AVERAGE(ESITI_QUESTIONARI!N1303:T1303,ESITI_QUESTIONARI!V1303:X1303,ESITI_QUESTIONARI!Z1303:AD1303,ESITI_QUESTIONARI!AF1303:AH1303,ESITI_QUESTIONARI!AJ1303:AL1303,ESITI_QUESTIONARI!AN1303,ESITI_QUESTIONARI!AQ1303)),"NON RISPONDE",AVERAGE(ESITI_QUESTIONARI!N1303:T1303,ESITI_QUESTIONARI!V1303:X1303,ESITI_QUESTIONARI!Z1303:AD1303,ESITI_QUESTIONARI!AF1303:AH1303,ESITI_QUESTIONARI!AJ1303:AL1303,ESITI_QUESTIONARI!AN1303,ESITI_QUESTIONARI!AQ1303)))</f>
        <v/>
      </c>
    </row>
    <row r="1304" spans="1:8" x14ac:dyDescent="0.3">
      <c r="A1304" t="str">
        <f>IF(ESITI_QUESTIONARI!A1304="","",TRIM(ESITI_QUESTIONARI!A1304))</f>
        <v/>
      </c>
      <c r="B1304" t="str">
        <f t="shared" si="21"/>
        <v/>
      </c>
      <c r="C1304" t="str">
        <f>IF(ESITI_QUESTIONARI!C1304="","",TRIM(ESITI_QUESTIONARI!C1304))</f>
        <v/>
      </c>
      <c r="D1304" t="str">
        <f>IFERROR(UPPER(TRIM(ESITI_QUESTIONARI!U1304)),"")</f>
        <v/>
      </c>
      <c r="E1304" t="str">
        <f>IFERROR(UPPER(TRIM(ESITI_QUESTIONARI!Y1304)),"")</f>
        <v/>
      </c>
      <c r="F1304" t="str">
        <f>IFERROR(UPPER(TRIM(ESITI_QUESTIONARI!AE1304)),"")</f>
        <v/>
      </c>
      <c r="G1304" t="str">
        <f>IFERROR(UPPER(TRIM(ESITI_QUESTIONARI!AI1304)),"")</f>
        <v/>
      </c>
      <c r="H1304" s="8" t="str">
        <f>IF(C1304="","",IF(ISERROR(AVERAGE(ESITI_QUESTIONARI!N1304:T1304,ESITI_QUESTIONARI!V1304:X1304,ESITI_QUESTIONARI!Z1304:AD1304,ESITI_QUESTIONARI!AF1304:AH1304,ESITI_QUESTIONARI!AJ1304:AL1304,ESITI_QUESTIONARI!AN1304,ESITI_QUESTIONARI!AQ1304)),"NON RISPONDE",AVERAGE(ESITI_QUESTIONARI!N1304:T1304,ESITI_QUESTIONARI!V1304:X1304,ESITI_QUESTIONARI!Z1304:AD1304,ESITI_QUESTIONARI!AF1304:AH1304,ESITI_QUESTIONARI!AJ1304:AL1304,ESITI_QUESTIONARI!AN1304,ESITI_QUESTIONARI!AQ1304)))</f>
        <v/>
      </c>
    </row>
    <row r="1305" spans="1:8" x14ac:dyDescent="0.3">
      <c r="A1305" t="str">
        <f>IF(ESITI_QUESTIONARI!A1305="","",TRIM(ESITI_QUESTIONARI!A1305))</f>
        <v/>
      </c>
      <c r="B1305" t="str">
        <f t="shared" si="21"/>
        <v/>
      </c>
      <c r="C1305" t="str">
        <f>IF(ESITI_QUESTIONARI!C1305="","",TRIM(ESITI_QUESTIONARI!C1305))</f>
        <v/>
      </c>
      <c r="D1305" t="str">
        <f>IFERROR(UPPER(TRIM(ESITI_QUESTIONARI!U1305)),"")</f>
        <v/>
      </c>
      <c r="E1305" t="str">
        <f>IFERROR(UPPER(TRIM(ESITI_QUESTIONARI!Y1305)),"")</f>
        <v/>
      </c>
      <c r="F1305" t="str">
        <f>IFERROR(UPPER(TRIM(ESITI_QUESTIONARI!AE1305)),"")</f>
        <v/>
      </c>
      <c r="G1305" t="str">
        <f>IFERROR(UPPER(TRIM(ESITI_QUESTIONARI!AI1305)),"")</f>
        <v/>
      </c>
      <c r="H1305" s="8" t="str">
        <f>IF(C1305="","",IF(ISERROR(AVERAGE(ESITI_QUESTIONARI!N1305:T1305,ESITI_QUESTIONARI!V1305:X1305,ESITI_QUESTIONARI!Z1305:AD1305,ESITI_QUESTIONARI!AF1305:AH1305,ESITI_QUESTIONARI!AJ1305:AL1305,ESITI_QUESTIONARI!AN1305,ESITI_QUESTIONARI!AQ1305)),"NON RISPONDE",AVERAGE(ESITI_QUESTIONARI!N1305:T1305,ESITI_QUESTIONARI!V1305:X1305,ESITI_QUESTIONARI!Z1305:AD1305,ESITI_QUESTIONARI!AF1305:AH1305,ESITI_QUESTIONARI!AJ1305:AL1305,ESITI_QUESTIONARI!AN1305,ESITI_QUESTIONARI!AQ1305)))</f>
        <v/>
      </c>
    </row>
    <row r="1306" spans="1:8" x14ac:dyDescent="0.3">
      <c r="A1306" t="str">
        <f>IF(ESITI_QUESTIONARI!A1306="","",TRIM(ESITI_QUESTIONARI!A1306))</f>
        <v/>
      </c>
      <c r="B1306" t="str">
        <f t="shared" si="21"/>
        <v/>
      </c>
      <c r="C1306" t="str">
        <f>IF(ESITI_QUESTIONARI!C1306="","",TRIM(ESITI_QUESTIONARI!C1306))</f>
        <v/>
      </c>
      <c r="D1306" t="str">
        <f>IFERROR(UPPER(TRIM(ESITI_QUESTIONARI!U1306)),"")</f>
        <v/>
      </c>
      <c r="E1306" t="str">
        <f>IFERROR(UPPER(TRIM(ESITI_QUESTIONARI!Y1306)),"")</f>
        <v/>
      </c>
      <c r="F1306" t="str">
        <f>IFERROR(UPPER(TRIM(ESITI_QUESTIONARI!AE1306)),"")</f>
        <v/>
      </c>
      <c r="G1306" t="str">
        <f>IFERROR(UPPER(TRIM(ESITI_QUESTIONARI!AI1306)),"")</f>
        <v/>
      </c>
      <c r="H1306" s="8" t="str">
        <f>IF(C1306="","",IF(ISERROR(AVERAGE(ESITI_QUESTIONARI!N1306:T1306,ESITI_QUESTIONARI!V1306:X1306,ESITI_QUESTIONARI!Z1306:AD1306,ESITI_QUESTIONARI!AF1306:AH1306,ESITI_QUESTIONARI!AJ1306:AL1306,ESITI_QUESTIONARI!AN1306,ESITI_QUESTIONARI!AQ1306)),"NON RISPONDE",AVERAGE(ESITI_QUESTIONARI!N1306:T1306,ESITI_QUESTIONARI!V1306:X1306,ESITI_QUESTIONARI!Z1306:AD1306,ESITI_QUESTIONARI!AF1306:AH1306,ESITI_QUESTIONARI!AJ1306:AL1306,ESITI_QUESTIONARI!AN1306,ESITI_QUESTIONARI!AQ1306)))</f>
        <v/>
      </c>
    </row>
    <row r="1307" spans="1:8" x14ac:dyDescent="0.3">
      <c r="A1307" t="str">
        <f>IF(ESITI_QUESTIONARI!A1307="","",TRIM(ESITI_QUESTIONARI!A1307))</f>
        <v/>
      </c>
      <c r="B1307" t="str">
        <f t="shared" si="21"/>
        <v/>
      </c>
      <c r="C1307" t="str">
        <f>IF(ESITI_QUESTIONARI!C1307="","",TRIM(ESITI_QUESTIONARI!C1307))</f>
        <v/>
      </c>
      <c r="D1307" t="str">
        <f>IFERROR(UPPER(TRIM(ESITI_QUESTIONARI!U1307)),"")</f>
        <v/>
      </c>
      <c r="E1307" t="str">
        <f>IFERROR(UPPER(TRIM(ESITI_QUESTIONARI!Y1307)),"")</f>
        <v/>
      </c>
      <c r="F1307" t="str">
        <f>IFERROR(UPPER(TRIM(ESITI_QUESTIONARI!AE1307)),"")</f>
        <v/>
      </c>
      <c r="G1307" t="str">
        <f>IFERROR(UPPER(TRIM(ESITI_QUESTIONARI!AI1307)),"")</f>
        <v/>
      </c>
      <c r="H1307" s="8" t="str">
        <f>IF(C1307="","",IF(ISERROR(AVERAGE(ESITI_QUESTIONARI!N1307:T1307,ESITI_QUESTIONARI!V1307:X1307,ESITI_QUESTIONARI!Z1307:AD1307,ESITI_QUESTIONARI!AF1307:AH1307,ESITI_QUESTIONARI!AJ1307:AL1307,ESITI_QUESTIONARI!AN1307,ESITI_QUESTIONARI!AQ1307)),"NON RISPONDE",AVERAGE(ESITI_QUESTIONARI!N1307:T1307,ESITI_QUESTIONARI!V1307:X1307,ESITI_QUESTIONARI!Z1307:AD1307,ESITI_QUESTIONARI!AF1307:AH1307,ESITI_QUESTIONARI!AJ1307:AL1307,ESITI_QUESTIONARI!AN1307,ESITI_QUESTIONARI!AQ1307)))</f>
        <v/>
      </c>
    </row>
    <row r="1308" spans="1:8" x14ac:dyDescent="0.3">
      <c r="A1308" t="str">
        <f>IF(ESITI_QUESTIONARI!A1308="","",TRIM(ESITI_QUESTIONARI!A1308))</f>
        <v/>
      </c>
      <c r="B1308" t="str">
        <f t="shared" si="21"/>
        <v/>
      </c>
      <c r="C1308" t="str">
        <f>IF(ESITI_QUESTIONARI!C1308="","",TRIM(ESITI_QUESTIONARI!C1308))</f>
        <v/>
      </c>
      <c r="D1308" t="str">
        <f>IFERROR(UPPER(TRIM(ESITI_QUESTIONARI!U1308)),"")</f>
        <v/>
      </c>
      <c r="E1308" t="str">
        <f>IFERROR(UPPER(TRIM(ESITI_QUESTIONARI!Y1308)),"")</f>
        <v/>
      </c>
      <c r="F1308" t="str">
        <f>IFERROR(UPPER(TRIM(ESITI_QUESTIONARI!AE1308)),"")</f>
        <v/>
      </c>
      <c r="G1308" t="str">
        <f>IFERROR(UPPER(TRIM(ESITI_QUESTIONARI!AI1308)),"")</f>
        <v/>
      </c>
      <c r="H1308" s="8" t="str">
        <f>IF(C1308="","",IF(ISERROR(AVERAGE(ESITI_QUESTIONARI!N1308:T1308,ESITI_QUESTIONARI!V1308:X1308,ESITI_QUESTIONARI!Z1308:AD1308,ESITI_QUESTIONARI!AF1308:AH1308,ESITI_QUESTIONARI!AJ1308:AL1308,ESITI_QUESTIONARI!AN1308,ESITI_QUESTIONARI!AQ1308)),"NON RISPONDE",AVERAGE(ESITI_QUESTIONARI!N1308:T1308,ESITI_QUESTIONARI!V1308:X1308,ESITI_QUESTIONARI!Z1308:AD1308,ESITI_QUESTIONARI!AF1308:AH1308,ESITI_QUESTIONARI!AJ1308:AL1308,ESITI_QUESTIONARI!AN1308,ESITI_QUESTIONARI!AQ1308)))</f>
        <v/>
      </c>
    </row>
    <row r="1309" spans="1:8" x14ac:dyDescent="0.3">
      <c r="A1309" t="str">
        <f>IF(ESITI_QUESTIONARI!A1309="","",TRIM(ESITI_QUESTIONARI!A1309))</f>
        <v/>
      </c>
      <c r="B1309" t="str">
        <f t="shared" si="21"/>
        <v/>
      </c>
      <c r="C1309" t="str">
        <f>IF(ESITI_QUESTIONARI!C1309="","",TRIM(ESITI_QUESTIONARI!C1309))</f>
        <v/>
      </c>
      <c r="D1309" t="str">
        <f>IFERROR(UPPER(TRIM(ESITI_QUESTIONARI!U1309)),"")</f>
        <v/>
      </c>
      <c r="E1309" t="str">
        <f>IFERROR(UPPER(TRIM(ESITI_QUESTIONARI!Y1309)),"")</f>
        <v/>
      </c>
      <c r="F1309" t="str">
        <f>IFERROR(UPPER(TRIM(ESITI_QUESTIONARI!AE1309)),"")</f>
        <v/>
      </c>
      <c r="G1309" t="str">
        <f>IFERROR(UPPER(TRIM(ESITI_QUESTIONARI!AI1309)),"")</f>
        <v/>
      </c>
      <c r="H1309" s="8" t="str">
        <f>IF(C1309="","",IF(ISERROR(AVERAGE(ESITI_QUESTIONARI!N1309:T1309,ESITI_QUESTIONARI!V1309:X1309,ESITI_QUESTIONARI!Z1309:AD1309,ESITI_QUESTIONARI!AF1309:AH1309,ESITI_QUESTIONARI!AJ1309:AL1309,ESITI_QUESTIONARI!AN1309,ESITI_QUESTIONARI!AQ1309)),"NON RISPONDE",AVERAGE(ESITI_QUESTIONARI!N1309:T1309,ESITI_QUESTIONARI!V1309:X1309,ESITI_QUESTIONARI!Z1309:AD1309,ESITI_QUESTIONARI!AF1309:AH1309,ESITI_QUESTIONARI!AJ1309:AL1309,ESITI_QUESTIONARI!AN1309,ESITI_QUESTIONARI!AQ1309)))</f>
        <v/>
      </c>
    </row>
    <row r="1310" spans="1:8" x14ac:dyDescent="0.3">
      <c r="A1310" t="str">
        <f>IF(ESITI_QUESTIONARI!A1310="","",TRIM(ESITI_QUESTIONARI!A1310))</f>
        <v/>
      </c>
      <c r="B1310" t="str">
        <f t="shared" si="21"/>
        <v/>
      </c>
      <c r="C1310" t="str">
        <f>IF(ESITI_QUESTIONARI!C1310="","",TRIM(ESITI_QUESTIONARI!C1310))</f>
        <v/>
      </c>
      <c r="D1310" t="str">
        <f>IFERROR(UPPER(TRIM(ESITI_QUESTIONARI!U1310)),"")</f>
        <v/>
      </c>
      <c r="E1310" t="str">
        <f>IFERROR(UPPER(TRIM(ESITI_QUESTIONARI!Y1310)),"")</f>
        <v/>
      </c>
      <c r="F1310" t="str">
        <f>IFERROR(UPPER(TRIM(ESITI_QUESTIONARI!AE1310)),"")</f>
        <v/>
      </c>
      <c r="G1310" t="str">
        <f>IFERROR(UPPER(TRIM(ESITI_QUESTIONARI!AI1310)),"")</f>
        <v/>
      </c>
      <c r="H1310" s="8" t="str">
        <f>IF(C1310="","",IF(ISERROR(AVERAGE(ESITI_QUESTIONARI!N1310:T1310,ESITI_QUESTIONARI!V1310:X1310,ESITI_QUESTIONARI!Z1310:AD1310,ESITI_QUESTIONARI!AF1310:AH1310,ESITI_QUESTIONARI!AJ1310:AL1310,ESITI_QUESTIONARI!AN1310,ESITI_QUESTIONARI!AQ1310)),"NON RISPONDE",AVERAGE(ESITI_QUESTIONARI!N1310:T1310,ESITI_QUESTIONARI!V1310:X1310,ESITI_QUESTIONARI!Z1310:AD1310,ESITI_QUESTIONARI!AF1310:AH1310,ESITI_QUESTIONARI!AJ1310:AL1310,ESITI_QUESTIONARI!AN1310,ESITI_QUESTIONARI!AQ1310)))</f>
        <v/>
      </c>
    </row>
    <row r="1311" spans="1:8" x14ac:dyDescent="0.3">
      <c r="A1311" t="str">
        <f>IF(ESITI_QUESTIONARI!A1311="","",TRIM(ESITI_QUESTIONARI!A1311))</f>
        <v/>
      </c>
      <c r="B1311" t="str">
        <f t="shared" si="21"/>
        <v/>
      </c>
      <c r="C1311" t="str">
        <f>IF(ESITI_QUESTIONARI!C1311="","",TRIM(ESITI_QUESTIONARI!C1311))</f>
        <v/>
      </c>
      <c r="D1311" t="str">
        <f>IFERROR(UPPER(TRIM(ESITI_QUESTIONARI!U1311)),"")</f>
        <v/>
      </c>
      <c r="E1311" t="str">
        <f>IFERROR(UPPER(TRIM(ESITI_QUESTIONARI!Y1311)),"")</f>
        <v/>
      </c>
      <c r="F1311" t="str">
        <f>IFERROR(UPPER(TRIM(ESITI_QUESTIONARI!AE1311)),"")</f>
        <v/>
      </c>
      <c r="G1311" t="str">
        <f>IFERROR(UPPER(TRIM(ESITI_QUESTIONARI!AI1311)),"")</f>
        <v/>
      </c>
      <c r="H1311" s="8" t="str">
        <f>IF(C1311="","",IF(ISERROR(AVERAGE(ESITI_QUESTIONARI!N1311:T1311,ESITI_QUESTIONARI!V1311:X1311,ESITI_QUESTIONARI!Z1311:AD1311,ESITI_QUESTIONARI!AF1311:AH1311,ESITI_QUESTIONARI!AJ1311:AL1311,ESITI_QUESTIONARI!AN1311,ESITI_QUESTIONARI!AQ1311)),"NON RISPONDE",AVERAGE(ESITI_QUESTIONARI!N1311:T1311,ESITI_QUESTIONARI!V1311:X1311,ESITI_QUESTIONARI!Z1311:AD1311,ESITI_QUESTIONARI!AF1311:AH1311,ESITI_QUESTIONARI!AJ1311:AL1311,ESITI_QUESTIONARI!AN1311,ESITI_QUESTIONARI!AQ1311)))</f>
        <v/>
      </c>
    </row>
    <row r="1312" spans="1:8" x14ac:dyDescent="0.3">
      <c r="A1312" t="str">
        <f>IF(ESITI_QUESTIONARI!A1312="","",TRIM(ESITI_QUESTIONARI!A1312))</f>
        <v/>
      </c>
      <c r="B1312" t="str">
        <f t="shared" si="21"/>
        <v/>
      </c>
      <c r="C1312" t="str">
        <f>IF(ESITI_QUESTIONARI!C1312="","",TRIM(ESITI_QUESTIONARI!C1312))</f>
        <v/>
      </c>
      <c r="D1312" t="str">
        <f>IFERROR(UPPER(TRIM(ESITI_QUESTIONARI!U1312)),"")</f>
        <v/>
      </c>
      <c r="E1312" t="str">
        <f>IFERROR(UPPER(TRIM(ESITI_QUESTIONARI!Y1312)),"")</f>
        <v/>
      </c>
      <c r="F1312" t="str">
        <f>IFERROR(UPPER(TRIM(ESITI_QUESTIONARI!AE1312)),"")</f>
        <v/>
      </c>
      <c r="G1312" t="str">
        <f>IFERROR(UPPER(TRIM(ESITI_QUESTIONARI!AI1312)),"")</f>
        <v/>
      </c>
      <c r="H1312" s="8" t="str">
        <f>IF(C1312="","",IF(ISERROR(AVERAGE(ESITI_QUESTIONARI!N1312:T1312,ESITI_QUESTIONARI!V1312:X1312,ESITI_QUESTIONARI!Z1312:AD1312,ESITI_QUESTIONARI!AF1312:AH1312,ESITI_QUESTIONARI!AJ1312:AL1312,ESITI_QUESTIONARI!AN1312,ESITI_QUESTIONARI!AQ1312)),"NON RISPONDE",AVERAGE(ESITI_QUESTIONARI!N1312:T1312,ESITI_QUESTIONARI!V1312:X1312,ESITI_QUESTIONARI!Z1312:AD1312,ESITI_QUESTIONARI!AF1312:AH1312,ESITI_QUESTIONARI!AJ1312:AL1312,ESITI_QUESTIONARI!AN1312,ESITI_QUESTIONARI!AQ1312)))</f>
        <v/>
      </c>
    </row>
    <row r="1313" spans="1:8" x14ac:dyDescent="0.3">
      <c r="A1313" t="str">
        <f>IF(ESITI_QUESTIONARI!A1313="","",TRIM(ESITI_QUESTIONARI!A1313))</f>
        <v/>
      </c>
      <c r="B1313" t="str">
        <f t="shared" si="21"/>
        <v/>
      </c>
      <c r="C1313" t="str">
        <f>IF(ESITI_QUESTIONARI!C1313="","",TRIM(ESITI_QUESTIONARI!C1313))</f>
        <v/>
      </c>
      <c r="D1313" t="str">
        <f>IFERROR(UPPER(TRIM(ESITI_QUESTIONARI!U1313)),"")</f>
        <v/>
      </c>
      <c r="E1313" t="str">
        <f>IFERROR(UPPER(TRIM(ESITI_QUESTIONARI!Y1313)),"")</f>
        <v/>
      </c>
      <c r="F1313" t="str">
        <f>IFERROR(UPPER(TRIM(ESITI_QUESTIONARI!AE1313)),"")</f>
        <v/>
      </c>
      <c r="G1313" t="str">
        <f>IFERROR(UPPER(TRIM(ESITI_QUESTIONARI!AI1313)),"")</f>
        <v/>
      </c>
      <c r="H1313" s="8" t="str">
        <f>IF(C1313="","",IF(ISERROR(AVERAGE(ESITI_QUESTIONARI!N1313:T1313,ESITI_QUESTIONARI!V1313:X1313,ESITI_QUESTIONARI!Z1313:AD1313,ESITI_QUESTIONARI!AF1313:AH1313,ESITI_QUESTIONARI!AJ1313:AL1313,ESITI_QUESTIONARI!AN1313,ESITI_QUESTIONARI!AQ1313)),"NON RISPONDE",AVERAGE(ESITI_QUESTIONARI!N1313:T1313,ESITI_QUESTIONARI!V1313:X1313,ESITI_QUESTIONARI!Z1313:AD1313,ESITI_QUESTIONARI!AF1313:AH1313,ESITI_QUESTIONARI!AJ1313:AL1313,ESITI_QUESTIONARI!AN1313,ESITI_QUESTIONARI!AQ1313)))</f>
        <v/>
      </c>
    </row>
    <row r="1314" spans="1:8" x14ac:dyDescent="0.3">
      <c r="A1314" t="str">
        <f>IF(ESITI_QUESTIONARI!A1314="","",TRIM(ESITI_QUESTIONARI!A1314))</f>
        <v/>
      </c>
      <c r="B1314" t="str">
        <f t="shared" si="21"/>
        <v/>
      </c>
      <c r="C1314" t="str">
        <f>IF(ESITI_QUESTIONARI!C1314="","",TRIM(ESITI_QUESTIONARI!C1314))</f>
        <v/>
      </c>
      <c r="D1314" t="str">
        <f>IFERROR(UPPER(TRIM(ESITI_QUESTIONARI!U1314)),"")</f>
        <v/>
      </c>
      <c r="E1314" t="str">
        <f>IFERROR(UPPER(TRIM(ESITI_QUESTIONARI!Y1314)),"")</f>
        <v/>
      </c>
      <c r="F1314" t="str">
        <f>IFERROR(UPPER(TRIM(ESITI_QUESTIONARI!AE1314)),"")</f>
        <v/>
      </c>
      <c r="G1314" t="str">
        <f>IFERROR(UPPER(TRIM(ESITI_QUESTIONARI!AI1314)),"")</f>
        <v/>
      </c>
      <c r="H1314" s="8" t="str">
        <f>IF(C1314="","",IF(ISERROR(AVERAGE(ESITI_QUESTIONARI!N1314:T1314,ESITI_QUESTIONARI!V1314:X1314,ESITI_QUESTIONARI!Z1314:AD1314,ESITI_QUESTIONARI!AF1314:AH1314,ESITI_QUESTIONARI!AJ1314:AL1314,ESITI_QUESTIONARI!AN1314,ESITI_QUESTIONARI!AQ1314)),"NON RISPONDE",AVERAGE(ESITI_QUESTIONARI!N1314:T1314,ESITI_QUESTIONARI!V1314:X1314,ESITI_QUESTIONARI!Z1314:AD1314,ESITI_QUESTIONARI!AF1314:AH1314,ESITI_QUESTIONARI!AJ1314:AL1314,ESITI_QUESTIONARI!AN1314,ESITI_QUESTIONARI!AQ1314)))</f>
        <v/>
      </c>
    </row>
    <row r="1315" spans="1:8" x14ac:dyDescent="0.3">
      <c r="A1315" t="str">
        <f>IF(ESITI_QUESTIONARI!A1315="","",TRIM(ESITI_QUESTIONARI!A1315))</f>
        <v/>
      </c>
      <c r="B1315" t="str">
        <f t="shared" si="21"/>
        <v/>
      </c>
      <c r="C1315" t="str">
        <f>IF(ESITI_QUESTIONARI!C1315="","",TRIM(ESITI_QUESTIONARI!C1315))</f>
        <v/>
      </c>
      <c r="D1315" t="str">
        <f>IFERROR(UPPER(TRIM(ESITI_QUESTIONARI!U1315)),"")</f>
        <v/>
      </c>
      <c r="E1315" t="str">
        <f>IFERROR(UPPER(TRIM(ESITI_QUESTIONARI!Y1315)),"")</f>
        <v/>
      </c>
      <c r="F1315" t="str">
        <f>IFERROR(UPPER(TRIM(ESITI_QUESTIONARI!AE1315)),"")</f>
        <v/>
      </c>
      <c r="G1315" t="str">
        <f>IFERROR(UPPER(TRIM(ESITI_QUESTIONARI!AI1315)),"")</f>
        <v/>
      </c>
      <c r="H1315" s="8" t="str">
        <f>IF(C1315="","",IF(ISERROR(AVERAGE(ESITI_QUESTIONARI!N1315:T1315,ESITI_QUESTIONARI!V1315:X1315,ESITI_QUESTIONARI!Z1315:AD1315,ESITI_QUESTIONARI!AF1315:AH1315,ESITI_QUESTIONARI!AJ1315:AL1315,ESITI_QUESTIONARI!AN1315,ESITI_QUESTIONARI!AQ1315)),"NON RISPONDE",AVERAGE(ESITI_QUESTIONARI!N1315:T1315,ESITI_QUESTIONARI!V1315:X1315,ESITI_QUESTIONARI!Z1315:AD1315,ESITI_QUESTIONARI!AF1315:AH1315,ESITI_QUESTIONARI!AJ1315:AL1315,ESITI_QUESTIONARI!AN1315,ESITI_QUESTIONARI!AQ1315)))</f>
        <v/>
      </c>
    </row>
    <row r="1316" spans="1:8" x14ac:dyDescent="0.3">
      <c r="A1316" t="str">
        <f>IF(ESITI_QUESTIONARI!A1316="","",TRIM(ESITI_QUESTIONARI!A1316))</f>
        <v/>
      </c>
      <c r="B1316" t="str">
        <f t="shared" si="21"/>
        <v/>
      </c>
      <c r="C1316" t="str">
        <f>IF(ESITI_QUESTIONARI!C1316="","",TRIM(ESITI_QUESTIONARI!C1316))</f>
        <v/>
      </c>
      <c r="D1316" t="str">
        <f>IFERROR(UPPER(TRIM(ESITI_QUESTIONARI!U1316)),"")</f>
        <v/>
      </c>
      <c r="E1316" t="str">
        <f>IFERROR(UPPER(TRIM(ESITI_QUESTIONARI!Y1316)),"")</f>
        <v/>
      </c>
      <c r="F1316" t="str">
        <f>IFERROR(UPPER(TRIM(ESITI_QUESTIONARI!AE1316)),"")</f>
        <v/>
      </c>
      <c r="G1316" t="str">
        <f>IFERROR(UPPER(TRIM(ESITI_QUESTIONARI!AI1316)),"")</f>
        <v/>
      </c>
      <c r="H1316" s="8" t="str">
        <f>IF(C1316="","",IF(ISERROR(AVERAGE(ESITI_QUESTIONARI!N1316:T1316,ESITI_QUESTIONARI!V1316:X1316,ESITI_QUESTIONARI!Z1316:AD1316,ESITI_QUESTIONARI!AF1316:AH1316,ESITI_QUESTIONARI!AJ1316:AL1316,ESITI_QUESTIONARI!AN1316,ESITI_QUESTIONARI!AQ1316)),"NON RISPONDE",AVERAGE(ESITI_QUESTIONARI!N1316:T1316,ESITI_QUESTIONARI!V1316:X1316,ESITI_QUESTIONARI!Z1316:AD1316,ESITI_QUESTIONARI!AF1316:AH1316,ESITI_QUESTIONARI!AJ1316:AL1316,ESITI_QUESTIONARI!AN1316,ESITI_QUESTIONARI!AQ1316)))</f>
        <v/>
      </c>
    </row>
    <row r="1317" spans="1:8" x14ac:dyDescent="0.3">
      <c r="A1317" t="str">
        <f>IF(ESITI_QUESTIONARI!A1317="","",TRIM(ESITI_QUESTIONARI!A1317))</f>
        <v/>
      </c>
      <c r="B1317" t="str">
        <f t="shared" si="21"/>
        <v/>
      </c>
      <c r="C1317" t="str">
        <f>IF(ESITI_QUESTIONARI!C1317="","",TRIM(ESITI_QUESTIONARI!C1317))</f>
        <v/>
      </c>
      <c r="D1317" t="str">
        <f>IFERROR(UPPER(TRIM(ESITI_QUESTIONARI!U1317)),"")</f>
        <v/>
      </c>
      <c r="E1317" t="str">
        <f>IFERROR(UPPER(TRIM(ESITI_QUESTIONARI!Y1317)),"")</f>
        <v/>
      </c>
      <c r="F1317" t="str">
        <f>IFERROR(UPPER(TRIM(ESITI_QUESTIONARI!AE1317)),"")</f>
        <v/>
      </c>
      <c r="G1317" t="str">
        <f>IFERROR(UPPER(TRIM(ESITI_QUESTIONARI!AI1317)),"")</f>
        <v/>
      </c>
      <c r="H1317" s="8" t="str">
        <f>IF(C1317="","",IF(ISERROR(AVERAGE(ESITI_QUESTIONARI!N1317:T1317,ESITI_QUESTIONARI!V1317:X1317,ESITI_QUESTIONARI!Z1317:AD1317,ESITI_QUESTIONARI!AF1317:AH1317,ESITI_QUESTIONARI!AJ1317:AL1317,ESITI_QUESTIONARI!AN1317,ESITI_QUESTIONARI!AQ1317)),"NON RISPONDE",AVERAGE(ESITI_QUESTIONARI!N1317:T1317,ESITI_QUESTIONARI!V1317:X1317,ESITI_QUESTIONARI!Z1317:AD1317,ESITI_QUESTIONARI!AF1317:AH1317,ESITI_QUESTIONARI!AJ1317:AL1317,ESITI_QUESTIONARI!AN1317,ESITI_QUESTIONARI!AQ1317)))</f>
        <v/>
      </c>
    </row>
    <row r="1318" spans="1:8" x14ac:dyDescent="0.3">
      <c r="A1318" t="str">
        <f>IF(ESITI_QUESTIONARI!A1318="","",TRIM(ESITI_QUESTIONARI!A1318))</f>
        <v/>
      </c>
      <c r="B1318" t="str">
        <f t="shared" si="21"/>
        <v/>
      </c>
      <c r="C1318" t="str">
        <f>IF(ESITI_QUESTIONARI!C1318="","",TRIM(ESITI_QUESTIONARI!C1318))</f>
        <v/>
      </c>
      <c r="D1318" t="str">
        <f>IFERROR(UPPER(TRIM(ESITI_QUESTIONARI!U1318)),"")</f>
        <v/>
      </c>
      <c r="E1318" t="str">
        <f>IFERROR(UPPER(TRIM(ESITI_QUESTIONARI!Y1318)),"")</f>
        <v/>
      </c>
      <c r="F1318" t="str">
        <f>IFERROR(UPPER(TRIM(ESITI_QUESTIONARI!AE1318)),"")</f>
        <v/>
      </c>
      <c r="G1318" t="str">
        <f>IFERROR(UPPER(TRIM(ESITI_QUESTIONARI!AI1318)),"")</f>
        <v/>
      </c>
      <c r="H1318" s="8" t="str">
        <f>IF(C1318="","",IF(ISERROR(AVERAGE(ESITI_QUESTIONARI!N1318:T1318,ESITI_QUESTIONARI!V1318:X1318,ESITI_QUESTIONARI!Z1318:AD1318,ESITI_QUESTIONARI!AF1318:AH1318,ESITI_QUESTIONARI!AJ1318:AL1318,ESITI_QUESTIONARI!AN1318,ESITI_QUESTIONARI!AQ1318)),"NON RISPONDE",AVERAGE(ESITI_QUESTIONARI!N1318:T1318,ESITI_QUESTIONARI!V1318:X1318,ESITI_QUESTIONARI!Z1318:AD1318,ESITI_QUESTIONARI!AF1318:AH1318,ESITI_QUESTIONARI!AJ1318:AL1318,ESITI_QUESTIONARI!AN1318,ESITI_QUESTIONARI!AQ1318)))</f>
        <v/>
      </c>
    </row>
    <row r="1319" spans="1:8" x14ac:dyDescent="0.3">
      <c r="A1319" t="str">
        <f>IF(ESITI_QUESTIONARI!A1319="","",TRIM(ESITI_QUESTIONARI!A1319))</f>
        <v/>
      </c>
      <c r="B1319" t="str">
        <f t="shared" si="21"/>
        <v/>
      </c>
      <c r="C1319" t="str">
        <f>IF(ESITI_QUESTIONARI!C1319="","",TRIM(ESITI_QUESTIONARI!C1319))</f>
        <v/>
      </c>
      <c r="D1319" t="str">
        <f>IFERROR(UPPER(TRIM(ESITI_QUESTIONARI!U1319)),"")</f>
        <v/>
      </c>
      <c r="E1319" t="str">
        <f>IFERROR(UPPER(TRIM(ESITI_QUESTIONARI!Y1319)),"")</f>
        <v/>
      </c>
      <c r="F1319" t="str">
        <f>IFERROR(UPPER(TRIM(ESITI_QUESTIONARI!AE1319)),"")</f>
        <v/>
      </c>
      <c r="G1319" t="str">
        <f>IFERROR(UPPER(TRIM(ESITI_QUESTIONARI!AI1319)),"")</f>
        <v/>
      </c>
      <c r="H1319" s="8" t="str">
        <f>IF(C1319="","",IF(ISERROR(AVERAGE(ESITI_QUESTIONARI!N1319:T1319,ESITI_QUESTIONARI!V1319:X1319,ESITI_QUESTIONARI!Z1319:AD1319,ESITI_QUESTIONARI!AF1319:AH1319,ESITI_QUESTIONARI!AJ1319:AL1319,ESITI_QUESTIONARI!AN1319,ESITI_QUESTIONARI!AQ1319)),"NON RISPONDE",AVERAGE(ESITI_QUESTIONARI!N1319:T1319,ESITI_QUESTIONARI!V1319:X1319,ESITI_QUESTIONARI!Z1319:AD1319,ESITI_QUESTIONARI!AF1319:AH1319,ESITI_QUESTIONARI!AJ1319:AL1319,ESITI_QUESTIONARI!AN1319,ESITI_QUESTIONARI!AQ1319)))</f>
        <v/>
      </c>
    </row>
    <row r="1320" spans="1:8" x14ac:dyDescent="0.3">
      <c r="A1320" t="str">
        <f>IF(ESITI_QUESTIONARI!A1320="","",TRIM(ESITI_QUESTIONARI!A1320))</f>
        <v/>
      </c>
      <c r="B1320" t="str">
        <f t="shared" si="21"/>
        <v/>
      </c>
      <c r="C1320" t="str">
        <f>IF(ESITI_QUESTIONARI!C1320="","",TRIM(ESITI_QUESTIONARI!C1320))</f>
        <v/>
      </c>
      <c r="D1320" t="str">
        <f>IFERROR(UPPER(TRIM(ESITI_QUESTIONARI!U1320)),"")</f>
        <v/>
      </c>
      <c r="E1320" t="str">
        <f>IFERROR(UPPER(TRIM(ESITI_QUESTIONARI!Y1320)),"")</f>
        <v/>
      </c>
      <c r="F1320" t="str">
        <f>IFERROR(UPPER(TRIM(ESITI_QUESTIONARI!AE1320)),"")</f>
        <v/>
      </c>
      <c r="G1320" t="str">
        <f>IFERROR(UPPER(TRIM(ESITI_QUESTIONARI!AI1320)),"")</f>
        <v/>
      </c>
      <c r="H1320" s="8" t="str">
        <f>IF(C1320="","",IF(ISERROR(AVERAGE(ESITI_QUESTIONARI!N1320:T1320,ESITI_QUESTIONARI!V1320:X1320,ESITI_QUESTIONARI!Z1320:AD1320,ESITI_QUESTIONARI!AF1320:AH1320,ESITI_QUESTIONARI!AJ1320:AL1320,ESITI_QUESTIONARI!AN1320,ESITI_QUESTIONARI!AQ1320)),"NON RISPONDE",AVERAGE(ESITI_QUESTIONARI!N1320:T1320,ESITI_QUESTIONARI!V1320:X1320,ESITI_QUESTIONARI!Z1320:AD1320,ESITI_QUESTIONARI!AF1320:AH1320,ESITI_QUESTIONARI!AJ1320:AL1320,ESITI_QUESTIONARI!AN1320,ESITI_QUESTIONARI!AQ1320)))</f>
        <v/>
      </c>
    </row>
    <row r="1321" spans="1:8" x14ac:dyDescent="0.3">
      <c r="A1321" t="str">
        <f>IF(ESITI_QUESTIONARI!A1321="","",TRIM(ESITI_QUESTIONARI!A1321))</f>
        <v/>
      </c>
      <c r="B1321" t="str">
        <f t="shared" si="21"/>
        <v/>
      </c>
      <c r="C1321" t="str">
        <f>IF(ESITI_QUESTIONARI!C1321="","",TRIM(ESITI_QUESTIONARI!C1321))</f>
        <v/>
      </c>
      <c r="D1321" t="str">
        <f>IFERROR(UPPER(TRIM(ESITI_QUESTIONARI!U1321)),"")</f>
        <v/>
      </c>
      <c r="E1321" t="str">
        <f>IFERROR(UPPER(TRIM(ESITI_QUESTIONARI!Y1321)),"")</f>
        <v/>
      </c>
      <c r="F1321" t="str">
        <f>IFERROR(UPPER(TRIM(ESITI_QUESTIONARI!AE1321)),"")</f>
        <v/>
      </c>
      <c r="G1321" t="str">
        <f>IFERROR(UPPER(TRIM(ESITI_QUESTIONARI!AI1321)),"")</f>
        <v/>
      </c>
      <c r="H1321" s="8" t="str">
        <f>IF(C1321="","",IF(ISERROR(AVERAGE(ESITI_QUESTIONARI!N1321:T1321,ESITI_QUESTIONARI!V1321:X1321,ESITI_QUESTIONARI!Z1321:AD1321,ESITI_QUESTIONARI!AF1321:AH1321,ESITI_QUESTIONARI!AJ1321:AL1321,ESITI_QUESTIONARI!AN1321,ESITI_QUESTIONARI!AQ1321)),"NON RISPONDE",AVERAGE(ESITI_QUESTIONARI!N1321:T1321,ESITI_QUESTIONARI!V1321:X1321,ESITI_QUESTIONARI!Z1321:AD1321,ESITI_QUESTIONARI!AF1321:AH1321,ESITI_QUESTIONARI!AJ1321:AL1321,ESITI_QUESTIONARI!AN1321,ESITI_QUESTIONARI!AQ1321)))</f>
        <v/>
      </c>
    </row>
    <row r="1322" spans="1:8" x14ac:dyDescent="0.3">
      <c r="A1322" t="str">
        <f>IF(ESITI_QUESTIONARI!A1322="","",TRIM(ESITI_QUESTIONARI!A1322))</f>
        <v/>
      </c>
      <c r="B1322" t="str">
        <f t="shared" si="21"/>
        <v/>
      </c>
      <c r="C1322" t="str">
        <f>IF(ESITI_QUESTIONARI!C1322="","",TRIM(ESITI_QUESTIONARI!C1322))</f>
        <v/>
      </c>
      <c r="D1322" t="str">
        <f>IFERROR(UPPER(TRIM(ESITI_QUESTIONARI!U1322)),"")</f>
        <v/>
      </c>
      <c r="E1322" t="str">
        <f>IFERROR(UPPER(TRIM(ESITI_QUESTIONARI!Y1322)),"")</f>
        <v/>
      </c>
      <c r="F1322" t="str">
        <f>IFERROR(UPPER(TRIM(ESITI_QUESTIONARI!AE1322)),"")</f>
        <v/>
      </c>
      <c r="G1322" t="str">
        <f>IFERROR(UPPER(TRIM(ESITI_QUESTIONARI!AI1322)),"")</f>
        <v/>
      </c>
      <c r="H1322" s="8" t="str">
        <f>IF(C1322="","",IF(ISERROR(AVERAGE(ESITI_QUESTIONARI!N1322:T1322,ESITI_QUESTIONARI!V1322:X1322,ESITI_QUESTIONARI!Z1322:AD1322,ESITI_QUESTIONARI!AF1322:AH1322,ESITI_QUESTIONARI!AJ1322:AL1322,ESITI_QUESTIONARI!AN1322,ESITI_QUESTIONARI!AQ1322)),"NON RISPONDE",AVERAGE(ESITI_QUESTIONARI!N1322:T1322,ESITI_QUESTIONARI!V1322:X1322,ESITI_QUESTIONARI!Z1322:AD1322,ESITI_QUESTIONARI!AF1322:AH1322,ESITI_QUESTIONARI!AJ1322:AL1322,ESITI_QUESTIONARI!AN1322,ESITI_QUESTIONARI!AQ1322)))</f>
        <v/>
      </c>
    </row>
    <row r="1323" spans="1:8" x14ac:dyDescent="0.3">
      <c r="A1323" t="str">
        <f>IF(ESITI_QUESTIONARI!A1323="","",TRIM(ESITI_QUESTIONARI!A1323))</f>
        <v/>
      </c>
      <c r="B1323" t="str">
        <f t="shared" si="21"/>
        <v/>
      </c>
      <c r="C1323" t="str">
        <f>IF(ESITI_QUESTIONARI!C1323="","",TRIM(ESITI_QUESTIONARI!C1323))</f>
        <v/>
      </c>
      <c r="D1323" t="str">
        <f>IFERROR(UPPER(TRIM(ESITI_QUESTIONARI!U1323)),"")</f>
        <v/>
      </c>
      <c r="E1323" t="str">
        <f>IFERROR(UPPER(TRIM(ESITI_QUESTIONARI!Y1323)),"")</f>
        <v/>
      </c>
      <c r="F1323" t="str">
        <f>IFERROR(UPPER(TRIM(ESITI_QUESTIONARI!AE1323)),"")</f>
        <v/>
      </c>
      <c r="G1323" t="str">
        <f>IFERROR(UPPER(TRIM(ESITI_QUESTIONARI!AI1323)),"")</f>
        <v/>
      </c>
      <c r="H1323" s="8" t="str">
        <f>IF(C1323="","",IF(ISERROR(AVERAGE(ESITI_QUESTIONARI!N1323:T1323,ESITI_QUESTIONARI!V1323:X1323,ESITI_QUESTIONARI!Z1323:AD1323,ESITI_QUESTIONARI!AF1323:AH1323,ESITI_QUESTIONARI!AJ1323:AL1323,ESITI_QUESTIONARI!AN1323,ESITI_QUESTIONARI!AQ1323)),"NON RISPONDE",AVERAGE(ESITI_QUESTIONARI!N1323:T1323,ESITI_QUESTIONARI!V1323:X1323,ESITI_QUESTIONARI!Z1323:AD1323,ESITI_QUESTIONARI!AF1323:AH1323,ESITI_QUESTIONARI!AJ1323:AL1323,ESITI_QUESTIONARI!AN1323,ESITI_QUESTIONARI!AQ1323)))</f>
        <v/>
      </c>
    </row>
    <row r="1324" spans="1:8" x14ac:dyDescent="0.3">
      <c r="A1324" t="str">
        <f>IF(ESITI_QUESTIONARI!A1324="","",TRIM(ESITI_QUESTIONARI!A1324))</f>
        <v/>
      </c>
      <c r="B1324" t="str">
        <f t="shared" si="21"/>
        <v/>
      </c>
      <c r="C1324" t="str">
        <f>IF(ESITI_QUESTIONARI!C1324="","",TRIM(ESITI_QUESTIONARI!C1324))</f>
        <v/>
      </c>
      <c r="D1324" t="str">
        <f>IFERROR(UPPER(TRIM(ESITI_QUESTIONARI!U1324)),"")</f>
        <v/>
      </c>
      <c r="E1324" t="str">
        <f>IFERROR(UPPER(TRIM(ESITI_QUESTIONARI!Y1324)),"")</f>
        <v/>
      </c>
      <c r="F1324" t="str">
        <f>IFERROR(UPPER(TRIM(ESITI_QUESTIONARI!AE1324)),"")</f>
        <v/>
      </c>
      <c r="G1324" t="str">
        <f>IFERROR(UPPER(TRIM(ESITI_QUESTIONARI!AI1324)),"")</f>
        <v/>
      </c>
      <c r="H1324" s="8" t="str">
        <f>IF(C1324="","",IF(ISERROR(AVERAGE(ESITI_QUESTIONARI!N1324:T1324,ESITI_QUESTIONARI!V1324:X1324,ESITI_QUESTIONARI!Z1324:AD1324,ESITI_QUESTIONARI!AF1324:AH1324,ESITI_QUESTIONARI!AJ1324:AL1324,ESITI_QUESTIONARI!AN1324,ESITI_QUESTIONARI!AQ1324)),"NON RISPONDE",AVERAGE(ESITI_QUESTIONARI!N1324:T1324,ESITI_QUESTIONARI!V1324:X1324,ESITI_QUESTIONARI!Z1324:AD1324,ESITI_QUESTIONARI!AF1324:AH1324,ESITI_QUESTIONARI!AJ1324:AL1324,ESITI_QUESTIONARI!AN1324,ESITI_QUESTIONARI!AQ1324)))</f>
        <v/>
      </c>
    </row>
    <row r="1325" spans="1:8" x14ac:dyDescent="0.3">
      <c r="A1325" t="str">
        <f>IF(ESITI_QUESTIONARI!A1325="","",TRIM(ESITI_QUESTIONARI!A1325))</f>
        <v/>
      </c>
      <c r="B1325" t="str">
        <f t="shared" si="21"/>
        <v/>
      </c>
      <c r="C1325" t="str">
        <f>IF(ESITI_QUESTIONARI!C1325="","",TRIM(ESITI_QUESTIONARI!C1325))</f>
        <v/>
      </c>
      <c r="D1325" t="str">
        <f>IFERROR(UPPER(TRIM(ESITI_QUESTIONARI!U1325)),"")</f>
        <v/>
      </c>
      <c r="E1325" t="str">
        <f>IFERROR(UPPER(TRIM(ESITI_QUESTIONARI!Y1325)),"")</f>
        <v/>
      </c>
      <c r="F1325" t="str">
        <f>IFERROR(UPPER(TRIM(ESITI_QUESTIONARI!AE1325)),"")</f>
        <v/>
      </c>
      <c r="G1325" t="str">
        <f>IFERROR(UPPER(TRIM(ESITI_QUESTIONARI!AI1325)),"")</f>
        <v/>
      </c>
      <c r="H1325" s="8" t="str">
        <f>IF(C1325="","",IF(ISERROR(AVERAGE(ESITI_QUESTIONARI!N1325:T1325,ESITI_QUESTIONARI!V1325:X1325,ESITI_QUESTIONARI!Z1325:AD1325,ESITI_QUESTIONARI!AF1325:AH1325,ESITI_QUESTIONARI!AJ1325:AL1325,ESITI_QUESTIONARI!AN1325,ESITI_QUESTIONARI!AQ1325)),"NON RISPONDE",AVERAGE(ESITI_QUESTIONARI!N1325:T1325,ESITI_QUESTIONARI!V1325:X1325,ESITI_QUESTIONARI!Z1325:AD1325,ESITI_QUESTIONARI!AF1325:AH1325,ESITI_QUESTIONARI!AJ1325:AL1325,ESITI_QUESTIONARI!AN1325,ESITI_QUESTIONARI!AQ1325)))</f>
        <v/>
      </c>
    </row>
    <row r="1326" spans="1:8" x14ac:dyDescent="0.3">
      <c r="A1326" t="str">
        <f>IF(ESITI_QUESTIONARI!A1326="","",TRIM(ESITI_QUESTIONARI!A1326))</f>
        <v/>
      </c>
      <c r="B1326" t="str">
        <f t="shared" si="21"/>
        <v/>
      </c>
      <c r="C1326" t="str">
        <f>IF(ESITI_QUESTIONARI!C1326="","",TRIM(ESITI_QUESTIONARI!C1326))</f>
        <v/>
      </c>
      <c r="D1326" t="str">
        <f>IFERROR(UPPER(TRIM(ESITI_QUESTIONARI!U1326)),"")</f>
        <v/>
      </c>
      <c r="E1326" t="str">
        <f>IFERROR(UPPER(TRIM(ESITI_QUESTIONARI!Y1326)),"")</f>
        <v/>
      </c>
      <c r="F1326" t="str">
        <f>IFERROR(UPPER(TRIM(ESITI_QUESTIONARI!AE1326)),"")</f>
        <v/>
      </c>
      <c r="G1326" t="str">
        <f>IFERROR(UPPER(TRIM(ESITI_QUESTIONARI!AI1326)),"")</f>
        <v/>
      </c>
      <c r="H1326" s="8" t="str">
        <f>IF(C1326="","",IF(ISERROR(AVERAGE(ESITI_QUESTIONARI!N1326:T1326,ESITI_QUESTIONARI!V1326:X1326,ESITI_QUESTIONARI!Z1326:AD1326,ESITI_QUESTIONARI!AF1326:AH1326,ESITI_QUESTIONARI!AJ1326:AL1326,ESITI_QUESTIONARI!AN1326,ESITI_QUESTIONARI!AQ1326)),"NON RISPONDE",AVERAGE(ESITI_QUESTIONARI!N1326:T1326,ESITI_QUESTIONARI!V1326:X1326,ESITI_QUESTIONARI!Z1326:AD1326,ESITI_QUESTIONARI!AF1326:AH1326,ESITI_QUESTIONARI!AJ1326:AL1326,ESITI_QUESTIONARI!AN1326,ESITI_QUESTIONARI!AQ1326)))</f>
        <v/>
      </c>
    </row>
    <row r="1327" spans="1:8" x14ac:dyDescent="0.3">
      <c r="A1327" t="str">
        <f>IF(ESITI_QUESTIONARI!A1327="","",TRIM(ESITI_QUESTIONARI!A1327))</f>
        <v/>
      </c>
      <c r="B1327" t="str">
        <f t="shared" si="21"/>
        <v/>
      </c>
      <c r="C1327" t="str">
        <f>IF(ESITI_QUESTIONARI!C1327="","",TRIM(ESITI_QUESTIONARI!C1327))</f>
        <v/>
      </c>
      <c r="D1327" t="str">
        <f>IFERROR(UPPER(TRIM(ESITI_QUESTIONARI!U1327)),"")</f>
        <v/>
      </c>
      <c r="E1327" t="str">
        <f>IFERROR(UPPER(TRIM(ESITI_QUESTIONARI!Y1327)),"")</f>
        <v/>
      </c>
      <c r="F1327" t="str">
        <f>IFERROR(UPPER(TRIM(ESITI_QUESTIONARI!AE1327)),"")</f>
        <v/>
      </c>
      <c r="G1327" t="str">
        <f>IFERROR(UPPER(TRIM(ESITI_QUESTIONARI!AI1327)),"")</f>
        <v/>
      </c>
      <c r="H1327" s="8" t="str">
        <f>IF(C1327="","",IF(ISERROR(AVERAGE(ESITI_QUESTIONARI!N1327:T1327,ESITI_QUESTIONARI!V1327:X1327,ESITI_QUESTIONARI!Z1327:AD1327,ESITI_QUESTIONARI!AF1327:AH1327,ESITI_QUESTIONARI!AJ1327:AL1327,ESITI_QUESTIONARI!AN1327,ESITI_QUESTIONARI!AQ1327)),"NON RISPONDE",AVERAGE(ESITI_QUESTIONARI!N1327:T1327,ESITI_QUESTIONARI!V1327:X1327,ESITI_QUESTIONARI!Z1327:AD1327,ESITI_QUESTIONARI!AF1327:AH1327,ESITI_QUESTIONARI!AJ1327:AL1327,ESITI_QUESTIONARI!AN1327,ESITI_QUESTIONARI!AQ1327)))</f>
        <v/>
      </c>
    </row>
    <row r="1328" spans="1:8" x14ac:dyDescent="0.3">
      <c r="A1328" t="str">
        <f>IF(ESITI_QUESTIONARI!A1328="","",TRIM(ESITI_QUESTIONARI!A1328))</f>
        <v/>
      </c>
      <c r="B1328" t="str">
        <f t="shared" si="21"/>
        <v/>
      </c>
      <c r="C1328" t="str">
        <f>IF(ESITI_QUESTIONARI!C1328="","",TRIM(ESITI_QUESTIONARI!C1328))</f>
        <v/>
      </c>
      <c r="D1328" t="str">
        <f>IFERROR(UPPER(TRIM(ESITI_QUESTIONARI!U1328)),"")</f>
        <v/>
      </c>
      <c r="E1328" t="str">
        <f>IFERROR(UPPER(TRIM(ESITI_QUESTIONARI!Y1328)),"")</f>
        <v/>
      </c>
      <c r="F1328" t="str">
        <f>IFERROR(UPPER(TRIM(ESITI_QUESTIONARI!AE1328)),"")</f>
        <v/>
      </c>
      <c r="G1328" t="str">
        <f>IFERROR(UPPER(TRIM(ESITI_QUESTIONARI!AI1328)),"")</f>
        <v/>
      </c>
      <c r="H1328" s="8" t="str">
        <f>IF(C1328="","",IF(ISERROR(AVERAGE(ESITI_QUESTIONARI!N1328:T1328,ESITI_QUESTIONARI!V1328:X1328,ESITI_QUESTIONARI!Z1328:AD1328,ESITI_QUESTIONARI!AF1328:AH1328,ESITI_QUESTIONARI!AJ1328:AL1328,ESITI_QUESTIONARI!AN1328,ESITI_QUESTIONARI!AQ1328)),"NON RISPONDE",AVERAGE(ESITI_QUESTIONARI!N1328:T1328,ESITI_QUESTIONARI!V1328:X1328,ESITI_QUESTIONARI!Z1328:AD1328,ESITI_QUESTIONARI!AF1328:AH1328,ESITI_QUESTIONARI!AJ1328:AL1328,ESITI_QUESTIONARI!AN1328,ESITI_QUESTIONARI!AQ1328)))</f>
        <v/>
      </c>
    </row>
    <row r="1329" spans="1:8" x14ac:dyDescent="0.3">
      <c r="A1329" t="str">
        <f>IF(ESITI_QUESTIONARI!A1329="","",TRIM(ESITI_QUESTIONARI!A1329))</f>
        <v/>
      </c>
      <c r="B1329" t="str">
        <f t="shared" si="21"/>
        <v/>
      </c>
      <c r="C1329" t="str">
        <f>IF(ESITI_QUESTIONARI!C1329="","",TRIM(ESITI_QUESTIONARI!C1329))</f>
        <v/>
      </c>
      <c r="D1329" t="str">
        <f>IFERROR(UPPER(TRIM(ESITI_QUESTIONARI!U1329)),"")</f>
        <v/>
      </c>
      <c r="E1329" t="str">
        <f>IFERROR(UPPER(TRIM(ESITI_QUESTIONARI!Y1329)),"")</f>
        <v/>
      </c>
      <c r="F1329" t="str">
        <f>IFERROR(UPPER(TRIM(ESITI_QUESTIONARI!AE1329)),"")</f>
        <v/>
      </c>
      <c r="G1329" t="str">
        <f>IFERROR(UPPER(TRIM(ESITI_QUESTIONARI!AI1329)),"")</f>
        <v/>
      </c>
      <c r="H1329" s="8" t="str">
        <f>IF(C1329="","",IF(ISERROR(AVERAGE(ESITI_QUESTIONARI!N1329:T1329,ESITI_QUESTIONARI!V1329:X1329,ESITI_QUESTIONARI!Z1329:AD1329,ESITI_QUESTIONARI!AF1329:AH1329,ESITI_QUESTIONARI!AJ1329:AL1329,ESITI_QUESTIONARI!AN1329,ESITI_QUESTIONARI!AQ1329)),"NON RISPONDE",AVERAGE(ESITI_QUESTIONARI!N1329:T1329,ESITI_QUESTIONARI!V1329:X1329,ESITI_QUESTIONARI!Z1329:AD1329,ESITI_QUESTIONARI!AF1329:AH1329,ESITI_QUESTIONARI!AJ1329:AL1329,ESITI_QUESTIONARI!AN1329,ESITI_QUESTIONARI!AQ1329)))</f>
        <v/>
      </c>
    </row>
    <row r="1330" spans="1:8" x14ac:dyDescent="0.3">
      <c r="A1330" t="str">
        <f>IF(ESITI_QUESTIONARI!A1330="","",TRIM(ESITI_QUESTIONARI!A1330))</f>
        <v/>
      </c>
      <c r="B1330" t="str">
        <f t="shared" si="21"/>
        <v/>
      </c>
      <c r="C1330" t="str">
        <f>IF(ESITI_QUESTIONARI!C1330="","",TRIM(ESITI_QUESTIONARI!C1330))</f>
        <v/>
      </c>
      <c r="D1330" t="str">
        <f>IFERROR(UPPER(TRIM(ESITI_QUESTIONARI!U1330)),"")</f>
        <v/>
      </c>
      <c r="E1330" t="str">
        <f>IFERROR(UPPER(TRIM(ESITI_QUESTIONARI!Y1330)),"")</f>
        <v/>
      </c>
      <c r="F1330" t="str">
        <f>IFERROR(UPPER(TRIM(ESITI_QUESTIONARI!AE1330)),"")</f>
        <v/>
      </c>
      <c r="G1330" t="str">
        <f>IFERROR(UPPER(TRIM(ESITI_QUESTIONARI!AI1330)),"")</f>
        <v/>
      </c>
      <c r="H1330" s="8" t="str">
        <f>IF(C1330="","",IF(ISERROR(AVERAGE(ESITI_QUESTIONARI!N1330:T1330,ESITI_QUESTIONARI!V1330:X1330,ESITI_QUESTIONARI!Z1330:AD1330,ESITI_QUESTIONARI!AF1330:AH1330,ESITI_QUESTIONARI!AJ1330:AL1330,ESITI_QUESTIONARI!AN1330,ESITI_QUESTIONARI!AQ1330)),"NON RISPONDE",AVERAGE(ESITI_QUESTIONARI!N1330:T1330,ESITI_QUESTIONARI!V1330:X1330,ESITI_QUESTIONARI!Z1330:AD1330,ESITI_QUESTIONARI!AF1330:AH1330,ESITI_QUESTIONARI!AJ1330:AL1330,ESITI_QUESTIONARI!AN1330,ESITI_QUESTIONARI!AQ1330)))</f>
        <v/>
      </c>
    </row>
    <row r="1331" spans="1:8" x14ac:dyDescent="0.3">
      <c r="A1331" t="str">
        <f>IF(ESITI_QUESTIONARI!A1331="","",TRIM(ESITI_QUESTIONARI!A1331))</f>
        <v/>
      </c>
      <c r="B1331" t="str">
        <f t="shared" si="21"/>
        <v/>
      </c>
      <c r="C1331" t="str">
        <f>IF(ESITI_QUESTIONARI!C1331="","",TRIM(ESITI_QUESTIONARI!C1331))</f>
        <v/>
      </c>
      <c r="D1331" t="str">
        <f>IFERROR(UPPER(TRIM(ESITI_QUESTIONARI!U1331)),"")</f>
        <v/>
      </c>
      <c r="E1331" t="str">
        <f>IFERROR(UPPER(TRIM(ESITI_QUESTIONARI!Y1331)),"")</f>
        <v/>
      </c>
      <c r="F1331" t="str">
        <f>IFERROR(UPPER(TRIM(ESITI_QUESTIONARI!AE1331)),"")</f>
        <v/>
      </c>
      <c r="G1331" t="str">
        <f>IFERROR(UPPER(TRIM(ESITI_QUESTIONARI!AI1331)),"")</f>
        <v/>
      </c>
      <c r="H1331" s="8" t="str">
        <f>IF(C1331="","",IF(ISERROR(AVERAGE(ESITI_QUESTIONARI!N1331:T1331,ESITI_QUESTIONARI!V1331:X1331,ESITI_QUESTIONARI!Z1331:AD1331,ESITI_QUESTIONARI!AF1331:AH1331,ESITI_QUESTIONARI!AJ1331:AL1331,ESITI_QUESTIONARI!AN1331,ESITI_QUESTIONARI!AQ1331)),"NON RISPONDE",AVERAGE(ESITI_QUESTIONARI!N1331:T1331,ESITI_QUESTIONARI!V1331:X1331,ESITI_QUESTIONARI!Z1331:AD1331,ESITI_QUESTIONARI!AF1331:AH1331,ESITI_QUESTIONARI!AJ1331:AL1331,ESITI_QUESTIONARI!AN1331,ESITI_QUESTIONARI!AQ1331)))</f>
        <v/>
      </c>
    </row>
    <row r="1332" spans="1:8" x14ac:dyDescent="0.3">
      <c r="A1332" t="str">
        <f>IF(ESITI_QUESTIONARI!A1332="","",TRIM(ESITI_QUESTIONARI!A1332))</f>
        <v/>
      </c>
      <c r="B1332" t="str">
        <f t="shared" si="21"/>
        <v/>
      </c>
      <c r="C1332" t="str">
        <f>IF(ESITI_QUESTIONARI!C1332="","",TRIM(ESITI_QUESTIONARI!C1332))</f>
        <v/>
      </c>
      <c r="D1332" t="str">
        <f>IFERROR(UPPER(TRIM(ESITI_QUESTIONARI!U1332)),"")</f>
        <v/>
      </c>
      <c r="E1332" t="str">
        <f>IFERROR(UPPER(TRIM(ESITI_QUESTIONARI!Y1332)),"")</f>
        <v/>
      </c>
      <c r="F1332" t="str">
        <f>IFERROR(UPPER(TRIM(ESITI_QUESTIONARI!AE1332)),"")</f>
        <v/>
      </c>
      <c r="G1332" t="str">
        <f>IFERROR(UPPER(TRIM(ESITI_QUESTIONARI!AI1332)),"")</f>
        <v/>
      </c>
      <c r="H1332" s="8" t="str">
        <f>IF(C1332="","",IF(ISERROR(AVERAGE(ESITI_QUESTIONARI!N1332:T1332,ESITI_QUESTIONARI!V1332:X1332,ESITI_QUESTIONARI!Z1332:AD1332,ESITI_QUESTIONARI!AF1332:AH1332,ESITI_QUESTIONARI!AJ1332:AL1332,ESITI_QUESTIONARI!AN1332,ESITI_QUESTIONARI!AQ1332)),"NON RISPONDE",AVERAGE(ESITI_QUESTIONARI!N1332:T1332,ESITI_QUESTIONARI!V1332:X1332,ESITI_QUESTIONARI!Z1332:AD1332,ESITI_QUESTIONARI!AF1332:AH1332,ESITI_QUESTIONARI!AJ1332:AL1332,ESITI_QUESTIONARI!AN1332,ESITI_QUESTIONARI!AQ1332)))</f>
        <v/>
      </c>
    </row>
    <row r="1333" spans="1:8" x14ac:dyDescent="0.3">
      <c r="A1333" t="str">
        <f>IF(ESITI_QUESTIONARI!A1333="","",TRIM(ESITI_QUESTIONARI!A1333))</f>
        <v/>
      </c>
      <c r="B1333" t="str">
        <f t="shared" si="21"/>
        <v/>
      </c>
      <c r="C1333" t="str">
        <f>IF(ESITI_QUESTIONARI!C1333="","",TRIM(ESITI_QUESTIONARI!C1333))</f>
        <v/>
      </c>
      <c r="D1333" t="str">
        <f>IFERROR(UPPER(TRIM(ESITI_QUESTIONARI!U1333)),"")</f>
        <v/>
      </c>
      <c r="E1333" t="str">
        <f>IFERROR(UPPER(TRIM(ESITI_QUESTIONARI!Y1333)),"")</f>
        <v/>
      </c>
      <c r="F1333" t="str">
        <f>IFERROR(UPPER(TRIM(ESITI_QUESTIONARI!AE1333)),"")</f>
        <v/>
      </c>
      <c r="G1333" t="str">
        <f>IFERROR(UPPER(TRIM(ESITI_QUESTIONARI!AI1333)),"")</f>
        <v/>
      </c>
      <c r="H1333" s="8" t="str">
        <f>IF(C1333="","",IF(ISERROR(AVERAGE(ESITI_QUESTIONARI!N1333:T1333,ESITI_QUESTIONARI!V1333:X1333,ESITI_QUESTIONARI!Z1333:AD1333,ESITI_QUESTIONARI!AF1333:AH1333,ESITI_QUESTIONARI!AJ1333:AL1333,ESITI_QUESTIONARI!AN1333,ESITI_QUESTIONARI!AQ1333)),"NON RISPONDE",AVERAGE(ESITI_QUESTIONARI!N1333:T1333,ESITI_QUESTIONARI!V1333:X1333,ESITI_QUESTIONARI!Z1333:AD1333,ESITI_QUESTIONARI!AF1333:AH1333,ESITI_QUESTIONARI!AJ1333:AL1333,ESITI_QUESTIONARI!AN1333,ESITI_QUESTIONARI!AQ1333)))</f>
        <v/>
      </c>
    </row>
    <row r="1334" spans="1:8" x14ac:dyDescent="0.3">
      <c r="A1334" t="str">
        <f>IF(ESITI_QUESTIONARI!A1334="","",TRIM(ESITI_QUESTIONARI!A1334))</f>
        <v/>
      </c>
      <c r="B1334" t="str">
        <f t="shared" si="21"/>
        <v/>
      </c>
      <c r="C1334" t="str">
        <f>IF(ESITI_QUESTIONARI!C1334="","",TRIM(ESITI_QUESTIONARI!C1334))</f>
        <v/>
      </c>
      <c r="D1334" t="str">
        <f>IFERROR(UPPER(TRIM(ESITI_QUESTIONARI!U1334)),"")</f>
        <v/>
      </c>
      <c r="E1334" t="str">
        <f>IFERROR(UPPER(TRIM(ESITI_QUESTIONARI!Y1334)),"")</f>
        <v/>
      </c>
      <c r="F1334" t="str">
        <f>IFERROR(UPPER(TRIM(ESITI_QUESTIONARI!AE1334)),"")</f>
        <v/>
      </c>
      <c r="G1334" t="str">
        <f>IFERROR(UPPER(TRIM(ESITI_QUESTIONARI!AI1334)),"")</f>
        <v/>
      </c>
      <c r="H1334" s="8" t="str">
        <f>IF(C1334="","",IF(ISERROR(AVERAGE(ESITI_QUESTIONARI!N1334:T1334,ESITI_QUESTIONARI!V1334:X1334,ESITI_QUESTIONARI!Z1334:AD1334,ESITI_QUESTIONARI!AF1334:AH1334,ESITI_QUESTIONARI!AJ1334:AL1334,ESITI_QUESTIONARI!AN1334,ESITI_QUESTIONARI!AQ1334)),"NON RISPONDE",AVERAGE(ESITI_QUESTIONARI!N1334:T1334,ESITI_QUESTIONARI!V1334:X1334,ESITI_QUESTIONARI!Z1334:AD1334,ESITI_QUESTIONARI!AF1334:AH1334,ESITI_QUESTIONARI!AJ1334:AL1334,ESITI_QUESTIONARI!AN1334,ESITI_QUESTIONARI!AQ1334)))</f>
        <v/>
      </c>
    </row>
    <row r="1335" spans="1:8" x14ac:dyDescent="0.3">
      <c r="A1335" t="str">
        <f>IF(ESITI_QUESTIONARI!A1335="","",TRIM(ESITI_QUESTIONARI!A1335))</f>
        <v/>
      </c>
      <c r="B1335" t="str">
        <f t="shared" si="21"/>
        <v/>
      </c>
      <c r="C1335" t="str">
        <f>IF(ESITI_QUESTIONARI!C1335="","",TRIM(ESITI_QUESTIONARI!C1335))</f>
        <v/>
      </c>
      <c r="D1335" t="str">
        <f>IFERROR(UPPER(TRIM(ESITI_QUESTIONARI!U1335)),"")</f>
        <v/>
      </c>
      <c r="E1335" t="str">
        <f>IFERROR(UPPER(TRIM(ESITI_QUESTIONARI!Y1335)),"")</f>
        <v/>
      </c>
      <c r="F1335" t="str">
        <f>IFERROR(UPPER(TRIM(ESITI_QUESTIONARI!AE1335)),"")</f>
        <v/>
      </c>
      <c r="G1335" t="str">
        <f>IFERROR(UPPER(TRIM(ESITI_QUESTIONARI!AI1335)),"")</f>
        <v/>
      </c>
      <c r="H1335" s="8" t="str">
        <f>IF(C1335="","",IF(ISERROR(AVERAGE(ESITI_QUESTIONARI!N1335:T1335,ESITI_QUESTIONARI!V1335:X1335,ESITI_QUESTIONARI!Z1335:AD1335,ESITI_QUESTIONARI!AF1335:AH1335,ESITI_QUESTIONARI!AJ1335:AL1335,ESITI_QUESTIONARI!AN1335,ESITI_QUESTIONARI!AQ1335)),"NON RISPONDE",AVERAGE(ESITI_QUESTIONARI!N1335:T1335,ESITI_QUESTIONARI!V1335:X1335,ESITI_QUESTIONARI!Z1335:AD1335,ESITI_QUESTIONARI!AF1335:AH1335,ESITI_QUESTIONARI!AJ1335:AL1335,ESITI_QUESTIONARI!AN1335,ESITI_QUESTIONARI!AQ1335)))</f>
        <v/>
      </c>
    </row>
    <row r="1336" spans="1:8" x14ac:dyDescent="0.3">
      <c r="A1336" t="str">
        <f>IF(ESITI_QUESTIONARI!A1336="","",TRIM(ESITI_QUESTIONARI!A1336))</f>
        <v/>
      </c>
      <c r="B1336" t="str">
        <f t="shared" si="21"/>
        <v/>
      </c>
      <c r="C1336" t="str">
        <f>IF(ESITI_QUESTIONARI!C1336="","",TRIM(ESITI_QUESTIONARI!C1336))</f>
        <v/>
      </c>
      <c r="D1336" t="str">
        <f>IFERROR(UPPER(TRIM(ESITI_QUESTIONARI!U1336)),"")</f>
        <v/>
      </c>
      <c r="E1336" t="str">
        <f>IFERROR(UPPER(TRIM(ESITI_QUESTIONARI!Y1336)),"")</f>
        <v/>
      </c>
      <c r="F1336" t="str">
        <f>IFERROR(UPPER(TRIM(ESITI_QUESTIONARI!AE1336)),"")</f>
        <v/>
      </c>
      <c r="G1336" t="str">
        <f>IFERROR(UPPER(TRIM(ESITI_QUESTIONARI!AI1336)),"")</f>
        <v/>
      </c>
      <c r="H1336" s="8" t="str">
        <f>IF(C1336="","",IF(ISERROR(AVERAGE(ESITI_QUESTIONARI!N1336:T1336,ESITI_QUESTIONARI!V1336:X1336,ESITI_QUESTIONARI!Z1336:AD1336,ESITI_QUESTIONARI!AF1336:AH1336,ESITI_QUESTIONARI!AJ1336:AL1336,ESITI_QUESTIONARI!AN1336,ESITI_QUESTIONARI!AQ1336)),"NON RISPONDE",AVERAGE(ESITI_QUESTIONARI!N1336:T1336,ESITI_QUESTIONARI!V1336:X1336,ESITI_QUESTIONARI!Z1336:AD1336,ESITI_QUESTIONARI!AF1336:AH1336,ESITI_QUESTIONARI!AJ1336:AL1336,ESITI_QUESTIONARI!AN1336,ESITI_QUESTIONARI!AQ1336)))</f>
        <v/>
      </c>
    </row>
    <row r="1337" spans="1:8" x14ac:dyDescent="0.3">
      <c r="A1337" t="str">
        <f>IF(ESITI_QUESTIONARI!A1337="","",TRIM(ESITI_QUESTIONARI!A1337))</f>
        <v/>
      </c>
      <c r="B1337" t="str">
        <f t="shared" si="21"/>
        <v/>
      </c>
      <c r="C1337" t="str">
        <f>IF(ESITI_QUESTIONARI!C1337="","",TRIM(ESITI_QUESTIONARI!C1337))</f>
        <v/>
      </c>
      <c r="D1337" t="str">
        <f>IFERROR(UPPER(TRIM(ESITI_QUESTIONARI!U1337)),"")</f>
        <v/>
      </c>
      <c r="E1337" t="str">
        <f>IFERROR(UPPER(TRIM(ESITI_QUESTIONARI!Y1337)),"")</f>
        <v/>
      </c>
      <c r="F1337" t="str">
        <f>IFERROR(UPPER(TRIM(ESITI_QUESTIONARI!AE1337)),"")</f>
        <v/>
      </c>
      <c r="G1337" t="str">
        <f>IFERROR(UPPER(TRIM(ESITI_QUESTIONARI!AI1337)),"")</f>
        <v/>
      </c>
      <c r="H1337" s="8" t="str">
        <f>IF(C1337="","",IF(ISERROR(AVERAGE(ESITI_QUESTIONARI!N1337:T1337,ESITI_QUESTIONARI!V1337:X1337,ESITI_QUESTIONARI!Z1337:AD1337,ESITI_QUESTIONARI!AF1337:AH1337,ESITI_QUESTIONARI!AJ1337:AL1337,ESITI_QUESTIONARI!AN1337,ESITI_QUESTIONARI!AQ1337)),"NON RISPONDE",AVERAGE(ESITI_QUESTIONARI!N1337:T1337,ESITI_QUESTIONARI!V1337:X1337,ESITI_QUESTIONARI!Z1337:AD1337,ESITI_QUESTIONARI!AF1337:AH1337,ESITI_QUESTIONARI!AJ1337:AL1337,ESITI_QUESTIONARI!AN1337,ESITI_QUESTIONARI!AQ1337)))</f>
        <v/>
      </c>
    </row>
    <row r="1338" spans="1:8" x14ac:dyDescent="0.3">
      <c r="A1338" t="str">
        <f>IF(ESITI_QUESTIONARI!A1338="","",TRIM(ESITI_QUESTIONARI!A1338))</f>
        <v/>
      </c>
      <c r="B1338" t="str">
        <f t="shared" si="21"/>
        <v/>
      </c>
      <c r="C1338" t="str">
        <f>IF(ESITI_QUESTIONARI!C1338="","",TRIM(ESITI_QUESTIONARI!C1338))</f>
        <v/>
      </c>
      <c r="D1338" t="str">
        <f>IFERROR(UPPER(TRIM(ESITI_QUESTIONARI!U1338)),"")</f>
        <v/>
      </c>
      <c r="E1338" t="str">
        <f>IFERROR(UPPER(TRIM(ESITI_QUESTIONARI!Y1338)),"")</f>
        <v/>
      </c>
      <c r="F1338" t="str">
        <f>IFERROR(UPPER(TRIM(ESITI_QUESTIONARI!AE1338)),"")</f>
        <v/>
      </c>
      <c r="G1338" t="str">
        <f>IFERROR(UPPER(TRIM(ESITI_QUESTIONARI!AI1338)),"")</f>
        <v/>
      </c>
      <c r="H1338" s="8" t="str">
        <f>IF(C1338="","",IF(ISERROR(AVERAGE(ESITI_QUESTIONARI!N1338:T1338,ESITI_QUESTIONARI!V1338:X1338,ESITI_QUESTIONARI!Z1338:AD1338,ESITI_QUESTIONARI!AF1338:AH1338,ESITI_QUESTIONARI!AJ1338:AL1338,ESITI_QUESTIONARI!AN1338,ESITI_QUESTIONARI!AQ1338)),"NON RISPONDE",AVERAGE(ESITI_QUESTIONARI!N1338:T1338,ESITI_QUESTIONARI!V1338:X1338,ESITI_QUESTIONARI!Z1338:AD1338,ESITI_QUESTIONARI!AF1338:AH1338,ESITI_QUESTIONARI!AJ1338:AL1338,ESITI_QUESTIONARI!AN1338,ESITI_QUESTIONARI!AQ1338)))</f>
        <v/>
      </c>
    </row>
    <row r="1339" spans="1:8" x14ac:dyDescent="0.3">
      <c r="A1339" t="str">
        <f>IF(ESITI_QUESTIONARI!A1339="","",TRIM(ESITI_QUESTIONARI!A1339))</f>
        <v/>
      </c>
      <c r="B1339" t="str">
        <f t="shared" si="21"/>
        <v/>
      </c>
      <c r="C1339" t="str">
        <f>IF(ESITI_QUESTIONARI!C1339="","",TRIM(ESITI_QUESTIONARI!C1339))</f>
        <v/>
      </c>
      <c r="D1339" t="str">
        <f>IFERROR(UPPER(TRIM(ESITI_QUESTIONARI!U1339)),"")</f>
        <v/>
      </c>
      <c r="E1339" t="str">
        <f>IFERROR(UPPER(TRIM(ESITI_QUESTIONARI!Y1339)),"")</f>
        <v/>
      </c>
      <c r="F1339" t="str">
        <f>IFERROR(UPPER(TRIM(ESITI_QUESTIONARI!AE1339)),"")</f>
        <v/>
      </c>
      <c r="G1339" t="str">
        <f>IFERROR(UPPER(TRIM(ESITI_QUESTIONARI!AI1339)),"")</f>
        <v/>
      </c>
      <c r="H1339" s="8" t="str">
        <f>IF(C1339="","",IF(ISERROR(AVERAGE(ESITI_QUESTIONARI!N1339:T1339,ESITI_QUESTIONARI!V1339:X1339,ESITI_QUESTIONARI!Z1339:AD1339,ESITI_QUESTIONARI!AF1339:AH1339,ESITI_QUESTIONARI!AJ1339:AL1339,ESITI_QUESTIONARI!AN1339,ESITI_QUESTIONARI!AQ1339)),"NON RISPONDE",AVERAGE(ESITI_QUESTIONARI!N1339:T1339,ESITI_QUESTIONARI!V1339:X1339,ESITI_QUESTIONARI!Z1339:AD1339,ESITI_QUESTIONARI!AF1339:AH1339,ESITI_QUESTIONARI!AJ1339:AL1339,ESITI_QUESTIONARI!AN1339,ESITI_QUESTIONARI!AQ1339)))</f>
        <v/>
      </c>
    </row>
    <row r="1340" spans="1:8" x14ac:dyDescent="0.3">
      <c r="A1340" t="str">
        <f>IF(ESITI_QUESTIONARI!A1340="","",TRIM(ESITI_QUESTIONARI!A1340))</f>
        <v/>
      </c>
      <c r="B1340" t="str">
        <f t="shared" si="21"/>
        <v/>
      </c>
      <c r="C1340" t="str">
        <f>IF(ESITI_QUESTIONARI!C1340="","",TRIM(ESITI_QUESTIONARI!C1340))</f>
        <v/>
      </c>
      <c r="D1340" t="str">
        <f>IFERROR(UPPER(TRIM(ESITI_QUESTIONARI!U1340)),"")</f>
        <v/>
      </c>
      <c r="E1340" t="str">
        <f>IFERROR(UPPER(TRIM(ESITI_QUESTIONARI!Y1340)),"")</f>
        <v/>
      </c>
      <c r="F1340" t="str">
        <f>IFERROR(UPPER(TRIM(ESITI_QUESTIONARI!AE1340)),"")</f>
        <v/>
      </c>
      <c r="G1340" t="str">
        <f>IFERROR(UPPER(TRIM(ESITI_QUESTIONARI!AI1340)),"")</f>
        <v/>
      </c>
      <c r="H1340" s="8" t="str">
        <f>IF(C1340="","",IF(ISERROR(AVERAGE(ESITI_QUESTIONARI!N1340:T1340,ESITI_QUESTIONARI!V1340:X1340,ESITI_QUESTIONARI!Z1340:AD1340,ESITI_QUESTIONARI!AF1340:AH1340,ESITI_QUESTIONARI!AJ1340:AL1340,ESITI_QUESTIONARI!AN1340,ESITI_QUESTIONARI!AQ1340)),"NON RISPONDE",AVERAGE(ESITI_QUESTIONARI!N1340:T1340,ESITI_QUESTIONARI!V1340:X1340,ESITI_QUESTIONARI!Z1340:AD1340,ESITI_QUESTIONARI!AF1340:AH1340,ESITI_QUESTIONARI!AJ1340:AL1340,ESITI_QUESTIONARI!AN1340,ESITI_QUESTIONARI!AQ1340)))</f>
        <v/>
      </c>
    </row>
    <row r="1341" spans="1:8" x14ac:dyDescent="0.3">
      <c r="A1341" t="str">
        <f>IF(ESITI_QUESTIONARI!A1341="","",TRIM(ESITI_QUESTIONARI!A1341))</f>
        <v/>
      </c>
      <c r="B1341" t="str">
        <f t="shared" si="21"/>
        <v/>
      </c>
      <c r="C1341" t="str">
        <f>IF(ESITI_QUESTIONARI!C1341="","",TRIM(ESITI_QUESTIONARI!C1341))</f>
        <v/>
      </c>
      <c r="D1341" t="str">
        <f>IFERROR(UPPER(TRIM(ESITI_QUESTIONARI!U1341)),"")</f>
        <v/>
      </c>
      <c r="E1341" t="str">
        <f>IFERROR(UPPER(TRIM(ESITI_QUESTIONARI!Y1341)),"")</f>
        <v/>
      </c>
      <c r="F1341" t="str">
        <f>IFERROR(UPPER(TRIM(ESITI_QUESTIONARI!AE1341)),"")</f>
        <v/>
      </c>
      <c r="G1341" t="str">
        <f>IFERROR(UPPER(TRIM(ESITI_QUESTIONARI!AI1341)),"")</f>
        <v/>
      </c>
      <c r="H1341" s="8" t="str">
        <f>IF(C1341="","",IF(ISERROR(AVERAGE(ESITI_QUESTIONARI!N1341:T1341,ESITI_QUESTIONARI!V1341:X1341,ESITI_QUESTIONARI!Z1341:AD1341,ESITI_QUESTIONARI!AF1341:AH1341,ESITI_QUESTIONARI!AJ1341:AL1341,ESITI_QUESTIONARI!AN1341,ESITI_QUESTIONARI!AQ1341)),"NON RISPONDE",AVERAGE(ESITI_QUESTIONARI!N1341:T1341,ESITI_QUESTIONARI!V1341:X1341,ESITI_QUESTIONARI!Z1341:AD1341,ESITI_QUESTIONARI!AF1341:AH1341,ESITI_QUESTIONARI!AJ1341:AL1341,ESITI_QUESTIONARI!AN1341,ESITI_QUESTIONARI!AQ1341)))</f>
        <v/>
      </c>
    </row>
    <row r="1342" spans="1:8" x14ac:dyDescent="0.3">
      <c r="A1342" t="str">
        <f>IF(ESITI_QUESTIONARI!A1342="","",TRIM(ESITI_QUESTIONARI!A1342))</f>
        <v/>
      </c>
      <c r="B1342" t="str">
        <f t="shared" si="21"/>
        <v/>
      </c>
      <c r="C1342" t="str">
        <f>IF(ESITI_QUESTIONARI!C1342="","",TRIM(ESITI_QUESTIONARI!C1342))</f>
        <v/>
      </c>
      <c r="D1342" t="str">
        <f>IFERROR(UPPER(TRIM(ESITI_QUESTIONARI!U1342)),"")</f>
        <v/>
      </c>
      <c r="E1342" t="str">
        <f>IFERROR(UPPER(TRIM(ESITI_QUESTIONARI!Y1342)),"")</f>
        <v/>
      </c>
      <c r="F1342" t="str">
        <f>IFERROR(UPPER(TRIM(ESITI_QUESTIONARI!AE1342)),"")</f>
        <v/>
      </c>
      <c r="G1342" t="str">
        <f>IFERROR(UPPER(TRIM(ESITI_QUESTIONARI!AI1342)),"")</f>
        <v/>
      </c>
      <c r="H1342" s="8" t="str">
        <f>IF(C1342="","",IF(ISERROR(AVERAGE(ESITI_QUESTIONARI!N1342:T1342,ESITI_QUESTIONARI!V1342:X1342,ESITI_QUESTIONARI!Z1342:AD1342,ESITI_QUESTIONARI!AF1342:AH1342,ESITI_QUESTIONARI!AJ1342:AL1342,ESITI_QUESTIONARI!AN1342,ESITI_QUESTIONARI!AQ1342)),"NON RISPONDE",AVERAGE(ESITI_QUESTIONARI!N1342:T1342,ESITI_QUESTIONARI!V1342:X1342,ESITI_QUESTIONARI!Z1342:AD1342,ESITI_QUESTIONARI!AF1342:AH1342,ESITI_QUESTIONARI!AJ1342:AL1342,ESITI_QUESTIONARI!AN1342,ESITI_QUESTIONARI!AQ1342)))</f>
        <v/>
      </c>
    </row>
    <row r="1343" spans="1:8" x14ac:dyDescent="0.3">
      <c r="A1343" t="str">
        <f>IF(ESITI_QUESTIONARI!A1343="","",TRIM(ESITI_QUESTIONARI!A1343))</f>
        <v/>
      </c>
      <c r="B1343" t="str">
        <f t="shared" si="21"/>
        <v/>
      </c>
      <c r="C1343" t="str">
        <f>IF(ESITI_QUESTIONARI!C1343="","",TRIM(ESITI_QUESTIONARI!C1343))</f>
        <v/>
      </c>
      <c r="D1343" t="str">
        <f>IFERROR(UPPER(TRIM(ESITI_QUESTIONARI!U1343)),"")</f>
        <v/>
      </c>
      <c r="E1343" t="str">
        <f>IFERROR(UPPER(TRIM(ESITI_QUESTIONARI!Y1343)),"")</f>
        <v/>
      </c>
      <c r="F1343" t="str">
        <f>IFERROR(UPPER(TRIM(ESITI_QUESTIONARI!AE1343)),"")</f>
        <v/>
      </c>
      <c r="G1343" t="str">
        <f>IFERROR(UPPER(TRIM(ESITI_QUESTIONARI!AI1343)),"")</f>
        <v/>
      </c>
      <c r="H1343" s="8" t="str">
        <f>IF(C1343="","",IF(ISERROR(AVERAGE(ESITI_QUESTIONARI!N1343:T1343,ESITI_QUESTIONARI!V1343:X1343,ESITI_QUESTIONARI!Z1343:AD1343,ESITI_QUESTIONARI!AF1343:AH1343,ESITI_QUESTIONARI!AJ1343:AL1343,ESITI_QUESTIONARI!AN1343,ESITI_QUESTIONARI!AQ1343)),"NON RISPONDE",AVERAGE(ESITI_QUESTIONARI!N1343:T1343,ESITI_QUESTIONARI!V1343:X1343,ESITI_QUESTIONARI!Z1343:AD1343,ESITI_QUESTIONARI!AF1343:AH1343,ESITI_QUESTIONARI!AJ1343:AL1343,ESITI_QUESTIONARI!AN1343,ESITI_QUESTIONARI!AQ1343)))</f>
        <v/>
      </c>
    </row>
    <row r="1344" spans="1:8" x14ac:dyDescent="0.3">
      <c r="A1344" t="str">
        <f>IF(ESITI_QUESTIONARI!A1344="","",TRIM(ESITI_QUESTIONARI!A1344))</f>
        <v/>
      </c>
      <c r="B1344" t="str">
        <f t="shared" si="21"/>
        <v/>
      </c>
      <c r="C1344" t="str">
        <f>IF(ESITI_QUESTIONARI!C1344="","",TRIM(ESITI_QUESTIONARI!C1344))</f>
        <v/>
      </c>
      <c r="D1344" t="str">
        <f>IFERROR(UPPER(TRIM(ESITI_QUESTIONARI!U1344)),"")</f>
        <v/>
      </c>
      <c r="E1344" t="str">
        <f>IFERROR(UPPER(TRIM(ESITI_QUESTIONARI!Y1344)),"")</f>
        <v/>
      </c>
      <c r="F1344" t="str">
        <f>IFERROR(UPPER(TRIM(ESITI_QUESTIONARI!AE1344)),"")</f>
        <v/>
      </c>
      <c r="G1344" t="str">
        <f>IFERROR(UPPER(TRIM(ESITI_QUESTIONARI!AI1344)),"")</f>
        <v/>
      </c>
      <c r="H1344" s="8" t="str">
        <f>IF(C1344="","",IF(ISERROR(AVERAGE(ESITI_QUESTIONARI!N1344:T1344,ESITI_QUESTIONARI!V1344:X1344,ESITI_QUESTIONARI!Z1344:AD1344,ESITI_QUESTIONARI!AF1344:AH1344,ESITI_QUESTIONARI!AJ1344:AL1344,ESITI_QUESTIONARI!AN1344,ESITI_QUESTIONARI!AQ1344)),"NON RISPONDE",AVERAGE(ESITI_QUESTIONARI!N1344:T1344,ESITI_QUESTIONARI!V1344:X1344,ESITI_QUESTIONARI!Z1344:AD1344,ESITI_QUESTIONARI!AF1344:AH1344,ESITI_QUESTIONARI!AJ1344:AL1344,ESITI_QUESTIONARI!AN1344,ESITI_QUESTIONARI!AQ1344)))</f>
        <v/>
      </c>
    </row>
    <row r="1345" spans="1:8" x14ac:dyDescent="0.3">
      <c r="A1345" t="str">
        <f>IF(ESITI_QUESTIONARI!A1345="","",TRIM(ESITI_QUESTIONARI!A1345))</f>
        <v/>
      </c>
      <c r="B1345" t="str">
        <f t="shared" si="21"/>
        <v/>
      </c>
      <c r="C1345" t="str">
        <f>IF(ESITI_QUESTIONARI!C1345="","",TRIM(ESITI_QUESTIONARI!C1345))</f>
        <v/>
      </c>
      <c r="D1345" t="str">
        <f>IFERROR(UPPER(TRIM(ESITI_QUESTIONARI!U1345)),"")</f>
        <v/>
      </c>
      <c r="E1345" t="str">
        <f>IFERROR(UPPER(TRIM(ESITI_QUESTIONARI!Y1345)),"")</f>
        <v/>
      </c>
      <c r="F1345" t="str">
        <f>IFERROR(UPPER(TRIM(ESITI_QUESTIONARI!AE1345)),"")</f>
        <v/>
      </c>
      <c r="G1345" t="str">
        <f>IFERROR(UPPER(TRIM(ESITI_QUESTIONARI!AI1345)),"")</f>
        <v/>
      </c>
      <c r="H1345" s="8" t="str">
        <f>IF(C1345="","",IF(ISERROR(AVERAGE(ESITI_QUESTIONARI!N1345:T1345,ESITI_QUESTIONARI!V1345:X1345,ESITI_QUESTIONARI!Z1345:AD1345,ESITI_QUESTIONARI!AF1345:AH1345,ESITI_QUESTIONARI!AJ1345:AL1345,ESITI_QUESTIONARI!AN1345,ESITI_QUESTIONARI!AQ1345)),"NON RISPONDE",AVERAGE(ESITI_QUESTIONARI!N1345:T1345,ESITI_QUESTIONARI!V1345:X1345,ESITI_QUESTIONARI!Z1345:AD1345,ESITI_QUESTIONARI!AF1345:AH1345,ESITI_QUESTIONARI!AJ1345:AL1345,ESITI_QUESTIONARI!AN1345,ESITI_QUESTIONARI!AQ1345)))</f>
        <v/>
      </c>
    </row>
    <row r="1346" spans="1:8" x14ac:dyDescent="0.3">
      <c r="A1346" t="str">
        <f>IF(ESITI_QUESTIONARI!A1346="","",TRIM(ESITI_QUESTIONARI!A1346))</f>
        <v/>
      </c>
      <c r="B1346" t="str">
        <f t="shared" si="21"/>
        <v/>
      </c>
      <c r="C1346" t="str">
        <f>IF(ESITI_QUESTIONARI!C1346="","",TRIM(ESITI_QUESTIONARI!C1346))</f>
        <v/>
      </c>
      <c r="D1346" t="str">
        <f>IFERROR(UPPER(TRIM(ESITI_QUESTIONARI!U1346)),"")</f>
        <v/>
      </c>
      <c r="E1346" t="str">
        <f>IFERROR(UPPER(TRIM(ESITI_QUESTIONARI!Y1346)),"")</f>
        <v/>
      </c>
      <c r="F1346" t="str">
        <f>IFERROR(UPPER(TRIM(ESITI_QUESTIONARI!AE1346)),"")</f>
        <v/>
      </c>
      <c r="G1346" t="str">
        <f>IFERROR(UPPER(TRIM(ESITI_QUESTIONARI!AI1346)),"")</f>
        <v/>
      </c>
      <c r="H1346" s="8" t="str">
        <f>IF(C1346="","",IF(ISERROR(AVERAGE(ESITI_QUESTIONARI!N1346:T1346,ESITI_QUESTIONARI!V1346:X1346,ESITI_QUESTIONARI!Z1346:AD1346,ESITI_QUESTIONARI!AF1346:AH1346,ESITI_QUESTIONARI!AJ1346:AL1346,ESITI_QUESTIONARI!AN1346,ESITI_QUESTIONARI!AQ1346)),"NON RISPONDE",AVERAGE(ESITI_QUESTIONARI!N1346:T1346,ESITI_QUESTIONARI!V1346:X1346,ESITI_QUESTIONARI!Z1346:AD1346,ESITI_QUESTIONARI!AF1346:AH1346,ESITI_QUESTIONARI!AJ1346:AL1346,ESITI_QUESTIONARI!AN1346,ESITI_QUESTIONARI!AQ1346)))</f>
        <v/>
      </c>
    </row>
    <row r="1347" spans="1:8" x14ac:dyDescent="0.3">
      <c r="A1347" t="str">
        <f>IF(ESITI_QUESTIONARI!A1347="","",TRIM(ESITI_QUESTIONARI!A1347))</f>
        <v/>
      </c>
      <c r="B1347" t="str">
        <f t="shared" ref="B1347:B1410" si="22">IF(C1347="","",C1347)</f>
        <v/>
      </c>
      <c r="C1347" t="str">
        <f>IF(ESITI_QUESTIONARI!C1347="","",TRIM(ESITI_QUESTIONARI!C1347))</f>
        <v/>
      </c>
      <c r="D1347" t="str">
        <f>IFERROR(UPPER(TRIM(ESITI_QUESTIONARI!U1347)),"")</f>
        <v/>
      </c>
      <c r="E1347" t="str">
        <f>IFERROR(UPPER(TRIM(ESITI_QUESTIONARI!Y1347)),"")</f>
        <v/>
      </c>
      <c r="F1347" t="str">
        <f>IFERROR(UPPER(TRIM(ESITI_QUESTIONARI!AE1347)),"")</f>
        <v/>
      </c>
      <c r="G1347" t="str">
        <f>IFERROR(UPPER(TRIM(ESITI_QUESTIONARI!AI1347)),"")</f>
        <v/>
      </c>
      <c r="H1347" s="8" t="str">
        <f>IF(C1347="","",IF(ISERROR(AVERAGE(ESITI_QUESTIONARI!N1347:T1347,ESITI_QUESTIONARI!V1347:X1347,ESITI_QUESTIONARI!Z1347:AD1347,ESITI_QUESTIONARI!AF1347:AH1347,ESITI_QUESTIONARI!AJ1347:AL1347,ESITI_QUESTIONARI!AN1347,ESITI_QUESTIONARI!AQ1347)),"NON RISPONDE",AVERAGE(ESITI_QUESTIONARI!N1347:T1347,ESITI_QUESTIONARI!V1347:X1347,ESITI_QUESTIONARI!Z1347:AD1347,ESITI_QUESTIONARI!AF1347:AH1347,ESITI_QUESTIONARI!AJ1347:AL1347,ESITI_QUESTIONARI!AN1347,ESITI_QUESTIONARI!AQ1347)))</f>
        <v/>
      </c>
    </row>
    <row r="1348" spans="1:8" x14ac:dyDescent="0.3">
      <c r="A1348" t="str">
        <f>IF(ESITI_QUESTIONARI!A1348="","",TRIM(ESITI_QUESTIONARI!A1348))</f>
        <v/>
      </c>
      <c r="B1348" t="str">
        <f t="shared" si="22"/>
        <v/>
      </c>
      <c r="C1348" t="str">
        <f>IF(ESITI_QUESTIONARI!C1348="","",TRIM(ESITI_QUESTIONARI!C1348))</f>
        <v/>
      </c>
      <c r="D1348" t="str">
        <f>IFERROR(UPPER(TRIM(ESITI_QUESTIONARI!U1348)),"")</f>
        <v/>
      </c>
      <c r="E1348" t="str">
        <f>IFERROR(UPPER(TRIM(ESITI_QUESTIONARI!Y1348)),"")</f>
        <v/>
      </c>
      <c r="F1348" t="str">
        <f>IFERROR(UPPER(TRIM(ESITI_QUESTIONARI!AE1348)),"")</f>
        <v/>
      </c>
      <c r="G1348" t="str">
        <f>IFERROR(UPPER(TRIM(ESITI_QUESTIONARI!AI1348)),"")</f>
        <v/>
      </c>
      <c r="H1348" s="8" t="str">
        <f>IF(C1348="","",IF(ISERROR(AVERAGE(ESITI_QUESTIONARI!N1348:T1348,ESITI_QUESTIONARI!V1348:X1348,ESITI_QUESTIONARI!Z1348:AD1348,ESITI_QUESTIONARI!AF1348:AH1348,ESITI_QUESTIONARI!AJ1348:AL1348,ESITI_QUESTIONARI!AN1348,ESITI_QUESTIONARI!AQ1348)),"NON RISPONDE",AVERAGE(ESITI_QUESTIONARI!N1348:T1348,ESITI_QUESTIONARI!V1348:X1348,ESITI_QUESTIONARI!Z1348:AD1348,ESITI_QUESTIONARI!AF1348:AH1348,ESITI_QUESTIONARI!AJ1348:AL1348,ESITI_QUESTIONARI!AN1348,ESITI_QUESTIONARI!AQ1348)))</f>
        <v/>
      </c>
    </row>
    <row r="1349" spans="1:8" x14ac:dyDescent="0.3">
      <c r="A1349" t="str">
        <f>IF(ESITI_QUESTIONARI!A1349="","",TRIM(ESITI_QUESTIONARI!A1349))</f>
        <v/>
      </c>
      <c r="B1349" t="str">
        <f t="shared" si="22"/>
        <v/>
      </c>
      <c r="C1349" t="str">
        <f>IF(ESITI_QUESTIONARI!C1349="","",TRIM(ESITI_QUESTIONARI!C1349))</f>
        <v/>
      </c>
      <c r="D1349" t="str">
        <f>IFERROR(UPPER(TRIM(ESITI_QUESTIONARI!U1349)),"")</f>
        <v/>
      </c>
      <c r="E1349" t="str">
        <f>IFERROR(UPPER(TRIM(ESITI_QUESTIONARI!Y1349)),"")</f>
        <v/>
      </c>
      <c r="F1349" t="str">
        <f>IFERROR(UPPER(TRIM(ESITI_QUESTIONARI!AE1349)),"")</f>
        <v/>
      </c>
      <c r="G1349" t="str">
        <f>IFERROR(UPPER(TRIM(ESITI_QUESTIONARI!AI1349)),"")</f>
        <v/>
      </c>
      <c r="H1349" s="8" t="str">
        <f>IF(C1349="","",IF(ISERROR(AVERAGE(ESITI_QUESTIONARI!N1349:T1349,ESITI_QUESTIONARI!V1349:X1349,ESITI_QUESTIONARI!Z1349:AD1349,ESITI_QUESTIONARI!AF1349:AH1349,ESITI_QUESTIONARI!AJ1349:AL1349,ESITI_QUESTIONARI!AN1349,ESITI_QUESTIONARI!AQ1349)),"NON RISPONDE",AVERAGE(ESITI_QUESTIONARI!N1349:T1349,ESITI_QUESTIONARI!V1349:X1349,ESITI_QUESTIONARI!Z1349:AD1349,ESITI_QUESTIONARI!AF1349:AH1349,ESITI_QUESTIONARI!AJ1349:AL1349,ESITI_QUESTIONARI!AN1349,ESITI_QUESTIONARI!AQ1349)))</f>
        <v/>
      </c>
    </row>
    <row r="1350" spans="1:8" x14ac:dyDescent="0.3">
      <c r="A1350" t="str">
        <f>IF(ESITI_QUESTIONARI!A1350="","",TRIM(ESITI_QUESTIONARI!A1350))</f>
        <v/>
      </c>
      <c r="B1350" t="str">
        <f t="shared" si="22"/>
        <v/>
      </c>
      <c r="C1350" t="str">
        <f>IF(ESITI_QUESTIONARI!C1350="","",TRIM(ESITI_QUESTIONARI!C1350))</f>
        <v/>
      </c>
      <c r="D1350" t="str">
        <f>IFERROR(UPPER(TRIM(ESITI_QUESTIONARI!U1350)),"")</f>
        <v/>
      </c>
      <c r="E1350" t="str">
        <f>IFERROR(UPPER(TRIM(ESITI_QUESTIONARI!Y1350)),"")</f>
        <v/>
      </c>
      <c r="F1350" t="str">
        <f>IFERROR(UPPER(TRIM(ESITI_QUESTIONARI!AE1350)),"")</f>
        <v/>
      </c>
      <c r="G1350" t="str">
        <f>IFERROR(UPPER(TRIM(ESITI_QUESTIONARI!AI1350)),"")</f>
        <v/>
      </c>
      <c r="H1350" s="8" t="str">
        <f>IF(C1350="","",IF(ISERROR(AVERAGE(ESITI_QUESTIONARI!N1350:T1350,ESITI_QUESTIONARI!V1350:X1350,ESITI_QUESTIONARI!Z1350:AD1350,ESITI_QUESTIONARI!AF1350:AH1350,ESITI_QUESTIONARI!AJ1350:AL1350,ESITI_QUESTIONARI!AN1350,ESITI_QUESTIONARI!AQ1350)),"NON RISPONDE",AVERAGE(ESITI_QUESTIONARI!N1350:T1350,ESITI_QUESTIONARI!V1350:X1350,ESITI_QUESTIONARI!Z1350:AD1350,ESITI_QUESTIONARI!AF1350:AH1350,ESITI_QUESTIONARI!AJ1350:AL1350,ESITI_QUESTIONARI!AN1350,ESITI_QUESTIONARI!AQ1350)))</f>
        <v/>
      </c>
    </row>
    <row r="1351" spans="1:8" x14ac:dyDescent="0.3">
      <c r="A1351" t="str">
        <f>IF(ESITI_QUESTIONARI!A1351="","",TRIM(ESITI_QUESTIONARI!A1351))</f>
        <v/>
      </c>
      <c r="B1351" t="str">
        <f t="shared" si="22"/>
        <v/>
      </c>
      <c r="C1351" t="str">
        <f>IF(ESITI_QUESTIONARI!C1351="","",TRIM(ESITI_QUESTIONARI!C1351))</f>
        <v/>
      </c>
      <c r="D1351" t="str">
        <f>IFERROR(UPPER(TRIM(ESITI_QUESTIONARI!U1351)),"")</f>
        <v/>
      </c>
      <c r="E1351" t="str">
        <f>IFERROR(UPPER(TRIM(ESITI_QUESTIONARI!Y1351)),"")</f>
        <v/>
      </c>
      <c r="F1351" t="str">
        <f>IFERROR(UPPER(TRIM(ESITI_QUESTIONARI!AE1351)),"")</f>
        <v/>
      </c>
      <c r="G1351" t="str">
        <f>IFERROR(UPPER(TRIM(ESITI_QUESTIONARI!AI1351)),"")</f>
        <v/>
      </c>
      <c r="H1351" s="8" t="str">
        <f>IF(C1351="","",IF(ISERROR(AVERAGE(ESITI_QUESTIONARI!N1351:T1351,ESITI_QUESTIONARI!V1351:X1351,ESITI_QUESTIONARI!Z1351:AD1351,ESITI_QUESTIONARI!AF1351:AH1351,ESITI_QUESTIONARI!AJ1351:AL1351,ESITI_QUESTIONARI!AN1351,ESITI_QUESTIONARI!AQ1351)),"NON RISPONDE",AVERAGE(ESITI_QUESTIONARI!N1351:T1351,ESITI_QUESTIONARI!V1351:X1351,ESITI_QUESTIONARI!Z1351:AD1351,ESITI_QUESTIONARI!AF1351:AH1351,ESITI_QUESTIONARI!AJ1351:AL1351,ESITI_QUESTIONARI!AN1351,ESITI_QUESTIONARI!AQ1351)))</f>
        <v/>
      </c>
    </row>
    <row r="1352" spans="1:8" x14ac:dyDescent="0.3">
      <c r="A1352" t="str">
        <f>IF(ESITI_QUESTIONARI!A1352="","",TRIM(ESITI_QUESTIONARI!A1352))</f>
        <v/>
      </c>
      <c r="B1352" t="str">
        <f t="shared" si="22"/>
        <v/>
      </c>
      <c r="C1352" t="str">
        <f>IF(ESITI_QUESTIONARI!C1352="","",TRIM(ESITI_QUESTIONARI!C1352))</f>
        <v/>
      </c>
      <c r="D1352" t="str">
        <f>IFERROR(UPPER(TRIM(ESITI_QUESTIONARI!U1352)),"")</f>
        <v/>
      </c>
      <c r="E1352" t="str">
        <f>IFERROR(UPPER(TRIM(ESITI_QUESTIONARI!Y1352)),"")</f>
        <v/>
      </c>
      <c r="F1352" t="str">
        <f>IFERROR(UPPER(TRIM(ESITI_QUESTIONARI!AE1352)),"")</f>
        <v/>
      </c>
      <c r="G1352" t="str">
        <f>IFERROR(UPPER(TRIM(ESITI_QUESTIONARI!AI1352)),"")</f>
        <v/>
      </c>
      <c r="H1352" s="8" t="str">
        <f>IF(C1352="","",IF(ISERROR(AVERAGE(ESITI_QUESTIONARI!N1352:T1352,ESITI_QUESTIONARI!V1352:X1352,ESITI_QUESTIONARI!Z1352:AD1352,ESITI_QUESTIONARI!AF1352:AH1352,ESITI_QUESTIONARI!AJ1352:AL1352,ESITI_QUESTIONARI!AN1352,ESITI_QUESTIONARI!AQ1352)),"NON RISPONDE",AVERAGE(ESITI_QUESTIONARI!N1352:T1352,ESITI_QUESTIONARI!V1352:X1352,ESITI_QUESTIONARI!Z1352:AD1352,ESITI_QUESTIONARI!AF1352:AH1352,ESITI_QUESTIONARI!AJ1352:AL1352,ESITI_QUESTIONARI!AN1352,ESITI_QUESTIONARI!AQ1352)))</f>
        <v/>
      </c>
    </row>
    <row r="1353" spans="1:8" x14ac:dyDescent="0.3">
      <c r="A1353" t="str">
        <f>IF(ESITI_QUESTIONARI!A1353="","",TRIM(ESITI_QUESTIONARI!A1353))</f>
        <v/>
      </c>
      <c r="B1353" t="str">
        <f t="shared" si="22"/>
        <v/>
      </c>
      <c r="C1353" t="str">
        <f>IF(ESITI_QUESTIONARI!C1353="","",TRIM(ESITI_QUESTIONARI!C1353))</f>
        <v/>
      </c>
      <c r="D1353" t="str">
        <f>IFERROR(UPPER(TRIM(ESITI_QUESTIONARI!U1353)),"")</f>
        <v/>
      </c>
      <c r="E1353" t="str">
        <f>IFERROR(UPPER(TRIM(ESITI_QUESTIONARI!Y1353)),"")</f>
        <v/>
      </c>
      <c r="F1353" t="str">
        <f>IFERROR(UPPER(TRIM(ESITI_QUESTIONARI!AE1353)),"")</f>
        <v/>
      </c>
      <c r="G1353" t="str">
        <f>IFERROR(UPPER(TRIM(ESITI_QUESTIONARI!AI1353)),"")</f>
        <v/>
      </c>
      <c r="H1353" s="8" t="str">
        <f>IF(C1353="","",IF(ISERROR(AVERAGE(ESITI_QUESTIONARI!N1353:T1353,ESITI_QUESTIONARI!V1353:X1353,ESITI_QUESTIONARI!Z1353:AD1353,ESITI_QUESTIONARI!AF1353:AH1353,ESITI_QUESTIONARI!AJ1353:AL1353,ESITI_QUESTIONARI!AN1353,ESITI_QUESTIONARI!AQ1353)),"NON RISPONDE",AVERAGE(ESITI_QUESTIONARI!N1353:T1353,ESITI_QUESTIONARI!V1353:X1353,ESITI_QUESTIONARI!Z1353:AD1353,ESITI_QUESTIONARI!AF1353:AH1353,ESITI_QUESTIONARI!AJ1353:AL1353,ESITI_QUESTIONARI!AN1353,ESITI_QUESTIONARI!AQ1353)))</f>
        <v/>
      </c>
    </row>
    <row r="1354" spans="1:8" x14ac:dyDescent="0.3">
      <c r="A1354" t="str">
        <f>IF(ESITI_QUESTIONARI!A1354="","",TRIM(ESITI_QUESTIONARI!A1354))</f>
        <v/>
      </c>
      <c r="B1354" t="str">
        <f t="shared" si="22"/>
        <v/>
      </c>
      <c r="C1354" t="str">
        <f>IF(ESITI_QUESTIONARI!C1354="","",TRIM(ESITI_QUESTIONARI!C1354))</f>
        <v/>
      </c>
      <c r="D1354" t="str">
        <f>IFERROR(UPPER(TRIM(ESITI_QUESTIONARI!U1354)),"")</f>
        <v/>
      </c>
      <c r="E1354" t="str">
        <f>IFERROR(UPPER(TRIM(ESITI_QUESTIONARI!Y1354)),"")</f>
        <v/>
      </c>
      <c r="F1354" t="str">
        <f>IFERROR(UPPER(TRIM(ESITI_QUESTIONARI!AE1354)),"")</f>
        <v/>
      </c>
      <c r="G1354" t="str">
        <f>IFERROR(UPPER(TRIM(ESITI_QUESTIONARI!AI1354)),"")</f>
        <v/>
      </c>
      <c r="H1354" s="8" t="str">
        <f>IF(C1354="","",IF(ISERROR(AVERAGE(ESITI_QUESTIONARI!N1354:T1354,ESITI_QUESTIONARI!V1354:X1354,ESITI_QUESTIONARI!Z1354:AD1354,ESITI_QUESTIONARI!AF1354:AH1354,ESITI_QUESTIONARI!AJ1354:AL1354,ESITI_QUESTIONARI!AN1354,ESITI_QUESTIONARI!AQ1354)),"NON RISPONDE",AVERAGE(ESITI_QUESTIONARI!N1354:T1354,ESITI_QUESTIONARI!V1354:X1354,ESITI_QUESTIONARI!Z1354:AD1354,ESITI_QUESTIONARI!AF1354:AH1354,ESITI_QUESTIONARI!AJ1354:AL1354,ESITI_QUESTIONARI!AN1354,ESITI_QUESTIONARI!AQ1354)))</f>
        <v/>
      </c>
    </row>
    <row r="1355" spans="1:8" x14ac:dyDescent="0.3">
      <c r="A1355" t="str">
        <f>IF(ESITI_QUESTIONARI!A1355="","",TRIM(ESITI_QUESTIONARI!A1355))</f>
        <v/>
      </c>
      <c r="B1355" t="str">
        <f t="shared" si="22"/>
        <v/>
      </c>
      <c r="C1355" t="str">
        <f>IF(ESITI_QUESTIONARI!C1355="","",TRIM(ESITI_QUESTIONARI!C1355))</f>
        <v/>
      </c>
      <c r="D1355" t="str">
        <f>IFERROR(UPPER(TRIM(ESITI_QUESTIONARI!U1355)),"")</f>
        <v/>
      </c>
      <c r="E1355" t="str">
        <f>IFERROR(UPPER(TRIM(ESITI_QUESTIONARI!Y1355)),"")</f>
        <v/>
      </c>
      <c r="F1355" t="str">
        <f>IFERROR(UPPER(TRIM(ESITI_QUESTIONARI!AE1355)),"")</f>
        <v/>
      </c>
      <c r="G1355" t="str">
        <f>IFERROR(UPPER(TRIM(ESITI_QUESTIONARI!AI1355)),"")</f>
        <v/>
      </c>
      <c r="H1355" s="8" t="str">
        <f>IF(C1355="","",IF(ISERROR(AVERAGE(ESITI_QUESTIONARI!N1355:T1355,ESITI_QUESTIONARI!V1355:X1355,ESITI_QUESTIONARI!Z1355:AD1355,ESITI_QUESTIONARI!AF1355:AH1355,ESITI_QUESTIONARI!AJ1355:AL1355,ESITI_QUESTIONARI!AN1355,ESITI_QUESTIONARI!AQ1355)),"NON RISPONDE",AVERAGE(ESITI_QUESTIONARI!N1355:T1355,ESITI_QUESTIONARI!V1355:X1355,ESITI_QUESTIONARI!Z1355:AD1355,ESITI_QUESTIONARI!AF1355:AH1355,ESITI_QUESTIONARI!AJ1355:AL1355,ESITI_QUESTIONARI!AN1355,ESITI_QUESTIONARI!AQ1355)))</f>
        <v/>
      </c>
    </row>
    <row r="1356" spans="1:8" x14ac:dyDescent="0.3">
      <c r="A1356" t="str">
        <f>IF(ESITI_QUESTIONARI!A1356="","",TRIM(ESITI_QUESTIONARI!A1356))</f>
        <v/>
      </c>
      <c r="B1356" t="str">
        <f t="shared" si="22"/>
        <v/>
      </c>
      <c r="C1356" t="str">
        <f>IF(ESITI_QUESTIONARI!C1356="","",TRIM(ESITI_QUESTIONARI!C1356))</f>
        <v/>
      </c>
      <c r="D1356" t="str">
        <f>IFERROR(UPPER(TRIM(ESITI_QUESTIONARI!U1356)),"")</f>
        <v/>
      </c>
      <c r="E1356" t="str">
        <f>IFERROR(UPPER(TRIM(ESITI_QUESTIONARI!Y1356)),"")</f>
        <v/>
      </c>
      <c r="F1356" t="str">
        <f>IFERROR(UPPER(TRIM(ESITI_QUESTIONARI!AE1356)),"")</f>
        <v/>
      </c>
      <c r="G1356" t="str">
        <f>IFERROR(UPPER(TRIM(ESITI_QUESTIONARI!AI1356)),"")</f>
        <v/>
      </c>
      <c r="H1356" s="8" t="str">
        <f>IF(C1356="","",IF(ISERROR(AVERAGE(ESITI_QUESTIONARI!N1356:T1356,ESITI_QUESTIONARI!V1356:X1356,ESITI_QUESTIONARI!Z1356:AD1356,ESITI_QUESTIONARI!AF1356:AH1356,ESITI_QUESTIONARI!AJ1356:AL1356,ESITI_QUESTIONARI!AN1356,ESITI_QUESTIONARI!AQ1356)),"NON RISPONDE",AVERAGE(ESITI_QUESTIONARI!N1356:T1356,ESITI_QUESTIONARI!V1356:X1356,ESITI_QUESTIONARI!Z1356:AD1356,ESITI_QUESTIONARI!AF1356:AH1356,ESITI_QUESTIONARI!AJ1356:AL1356,ESITI_QUESTIONARI!AN1356,ESITI_QUESTIONARI!AQ1356)))</f>
        <v/>
      </c>
    </row>
    <row r="1357" spans="1:8" x14ac:dyDescent="0.3">
      <c r="A1357" t="str">
        <f>IF(ESITI_QUESTIONARI!A1357="","",TRIM(ESITI_QUESTIONARI!A1357))</f>
        <v/>
      </c>
      <c r="B1357" t="str">
        <f t="shared" si="22"/>
        <v/>
      </c>
      <c r="C1357" t="str">
        <f>IF(ESITI_QUESTIONARI!C1357="","",TRIM(ESITI_QUESTIONARI!C1357))</f>
        <v/>
      </c>
      <c r="D1357" t="str">
        <f>IFERROR(UPPER(TRIM(ESITI_QUESTIONARI!U1357)),"")</f>
        <v/>
      </c>
      <c r="E1357" t="str">
        <f>IFERROR(UPPER(TRIM(ESITI_QUESTIONARI!Y1357)),"")</f>
        <v/>
      </c>
      <c r="F1357" t="str">
        <f>IFERROR(UPPER(TRIM(ESITI_QUESTIONARI!AE1357)),"")</f>
        <v/>
      </c>
      <c r="G1357" t="str">
        <f>IFERROR(UPPER(TRIM(ESITI_QUESTIONARI!AI1357)),"")</f>
        <v/>
      </c>
      <c r="H1357" s="8" t="str">
        <f>IF(C1357="","",IF(ISERROR(AVERAGE(ESITI_QUESTIONARI!N1357:T1357,ESITI_QUESTIONARI!V1357:X1357,ESITI_QUESTIONARI!Z1357:AD1357,ESITI_QUESTIONARI!AF1357:AH1357,ESITI_QUESTIONARI!AJ1357:AL1357,ESITI_QUESTIONARI!AN1357,ESITI_QUESTIONARI!AQ1357)),"NON RISPONDE",AVERAGE(ESITI_QUESTIONARI!N1357:T1357,ESITI_QUESTIONARI!V1357:X1357,ESITI_QUESTIONARI!Z1357:AD1357,ESITI_QUESTIONARI!AF1357:AH1357,ESITI_QUESTIONARI!AJ1357:AL1357,ESITI_QUESTIONARI!AN1357,ESITI_QUESTIONARI!AQ1357)))</f>
        <v/>
      </c>
    </row>
    <row r="1358" spans="1:8" x14ac:dyDescent="0.3">
      <c r="A1358" t="str">
        <f>IF(ESITI_QUESTIONARI!A1358="","",TRIM(ESITI_QUESTIONARI!A1358))</f>
        <v/>
      </c>
      <c r="B1358" t="str">
        <f t="shared" si="22"/>
        <v/>
      </c>
      <c r="C1358" t="str">
        <f>IF(ESITI_QUESTIONARI!C1358="","",TRIM(ESITI_QUESTIONARI!C1358))</f>
        <v/>
      </c>
      <c r="D1358" t="str">
        <f>IFERROR(UPPER(TRIM(ESITI_QUESTIONARI!U1358)),"")</f>
        <v/>
      </c>
      <c r="E1358" t="str">
        <f>IFERROR(UPPER(TRIM(ESITI_QUESTIONARI!Y1358)),"")</f>
        <v/>
      </c>
      <c r="F1358" t="str">
        <f>IFERROR(UPPER(TRIM(ESITI_QUESTIONARI!AE1358)),"")</f>
        <v/>
      </c>
      <c r="G1358" t="str">
        <f>IFERROR(UPPER(TRIM(ESITI_QUESTIONARI!AI1358)),"")</f>
        <v/>
      </c>
      <c r="H1358" s="8" t="str">
        <f>IF(C1358="","",IF(ISERROR(AVERAGE(ESITI_QUESTIONARI!N1358:T1358,ESITI_QUESTIONARI!V1358:X1358,ESITI_QUESTIONARI!Z1358:AD1358,ESITI_QUESTIONARI!AF1358:AH1358,ESITI_QUESTIONARI!AJ1358:AL1358,ESITI_QUESTIONARI!AN1358,ESITI_QUESTIONARI!AQ1358)),"NON RISPONDE",AVERAGE(ESITI_QUESTIONARI!N1358:T1358,ESITI_QUESTIONARI!V1358:X1358,ESITI_QUESTIONARI!Z1358:AD1358,ESITI_QUESTIONARI!AF1358:AH1358,ESITI_QUESTIONARI!AJ1358:AL1358,ESITI_QUESTIONARI!AN1358,ESITI_QUESTIONARI!AQ1358)))</f>
        <v/>
      </c>
    </row>
    <row r="1359" spans="1:8" x14ac:dyDescent="0.3">
      <c r="A1359" t="str">
        <f>IF(ESITI_QUESTIONARI!A1359="","",TRIM(ESITI_QUESTIONARI!A1359))</f>
        <v/>
      </c>
      <c r="B1359" t="str">
        <f t="shared" si="22"/>
        <v/>
      </c>
      <c r="C1359" t="str">
        <f>IF(ESITI_QUESTIONARI!C1359="","",TRIM(ESITI_QUESTIONARI!C1359))</f>
        <v/>
      </c>
      <c r="D1359" t="str">
        <f>IFERROR(UPPER(TRIM(ESITI_QUESTIONARI!U1359)),"")</f>
        <v/>
      </c>
      <c r="E1359" t="str">
        <f>IFERROR(UPPER(TRIM(ESITI_QUESTIONARI!Y1359)),"")</f>
        <v/>
      </c>
      <c r="F1359" t="str">
        <f>IFERROR(UPPER(TRIM(ESITI_QUESTIONARI!AE1359)),"")</f>
        <v/>
      </c>
      <c r="G1359" t="str">
        <f>IFERROR(UPPER(TRIM(ESITI_QUESTIONARI!AI1359)),"")</f>
        <v/>
      </c>
      <c r="H1359" s="8" t="str">
        <f>IF(C1359="","",IF(ISERROR(AVERAGE(ESITI_QUESTIONARI!N1359:T1359,ESITI_QUESTIONARI!V1359:X1359,ESITI_QUESTIONARI!Z1359:AD1359,ESITI_QUESTIONARI!AF1359:AH1359,ESITI_QUESTIONARI!AJ1359:AL1359,ESITI_QUESTIONARI!AN1359,ESITI_QUESTIONARI!AQ1359)),"NON RISPONDE",AVERAGE(ESITI_QUESTIONARI!N1359:T1359,ESITI_QUESTIONARI!V1359:X1359,ESITI_QUESTIONARI!Z1359:AD1359,ESITI_QUESTIONARI!AF1359:AH1359,ESITI_QUESTIONARI!AJ1359:AL1359,ESITI_QUESTIONARI!AN1359,ESITI_QUESTIONARI!AQ1359)))</f>
        <v/>
      </c>
    </row>
    <row r="1360" spans="1:8" x14ac:dyDescent="0.3">
      <c r="A1360" t="str">
        <f>IF(ESITI_QUESTIONARI!A1360="","",TRIM(ESITI_QUESTIONARI!A1360))</f>
        <v/>
      </c>
      <c r="B1360" t="str">
        <f t="shared" si="22"/>
        <v/>
      </c>
      <c r="C1360" t="str">
        <f>IF(ESITI_QUESTIONARI!C1360="","",TRIM(ESITI_QUESTIONARI!C1360))</f>
        <v/>
      </c>
      <c r="D1360" t="str">
        <f>IFERROR(UPPER(TRIM(ESITI_QUESTIONARI!U1360)),"")</f>
        <v/>
      </c>
      <c r="E1360" t="str">
        <f>IFERROR(UPPER(TRIM(ESITI_QUESTIONARI!Y1360)),"")</f>
        <v/>
      </c>
      <c r="F1360" t="str">
        <f>IFERROR(UPPER(TRIM(ESITI_QUESTIONARI!AE1360)),"")</f>
        <v/>
      </c>
      <c r="G1360" t="str">
        <f>IFERROR(UPPER(TRIM(ESITI_QUESTIONARI!AI1360)),"")</f>
        <v/>
      </c>
      <c r="H1360" s="8" t="str">
        <f>IF(C1360="","",IF(ISERROR(AVERAGE(ESITI_QUESTIONARI!N1360:T1360,ESITI_QUESTIONARI!V1360:X1360,ESITI_QUESTIONARI!Z1360:AD1360,ESITI_QUESTIONARI!AF1360:AH1360,ESITI_QUESTIONARI!AJ1360:AL1360,ESITI_QUESTIONARI!AN1360,ESITI_QUESTIONARI!AQ1360)),"NON RISPONDE",AVERAGE(ESITI_QUESTIONARI!N1360:T1360,ESITI_QUESTIONARI!V1360:X1360,ESITI_QUESTIONARI!Z1360:AD1360,ESITI_QUESTIONARI!AF1360:AH1360,ESITI_QUESTIONARI!AJ1360:AL1360,ESITI_QUESTIONARI!AN1360,ESITI_QUESTIONARI!AQ1360)))</f>
        <v/>
      </c>
    </row>
    <row r="1361" spans="1:8" x14ac:dyDescent="0.3">
      <c r="A1361" t="str">
        <f>IF(ESITI_QUESTIONARI!A1361="","",TRIM(ESITI_QUESTIONARI!A1361))</f>
        <v/>
      </c>
      <c r="B1361" t="str">
        <f t="shared" si="22"/>
        <v/>
      </c>
      <c r="C1361" t="str">
        <f>IF(ESITI_QUESTIONARI!C1361="","",TRIM(ESITI_QUESTIONARI!C1361))</f>
        <v/>
      </c>
      <c r="D1361" t="str">
        <f>IFERROR(UPPER(TRIM(ESITI_QUESTIONARI!U1361)),"")</f>
        <v/>
      </c>
      <c r="E1361" t="str">
        <f>IFERROR(UPPER(TRIM(ESITI_QUESTIONARI!Y1361)),"")</f>
        <v/>
      </c>
      <c r="F1361" t="str">
        <f>IFERROR(UPPER(TRIM(ESITI_QUESTIONARI!AE1361)),"")</f>
        <v/>
      </c>
      <c r="G1361" t="str">
        <f>IFERROR(UPPER(TRIM(ESITI_QUESTIONARI!AI1361)),"")</f>
        <v/>
      </c>
      <c r="H1361" s="8" t="str">
        <f>IF(C1361="","",IF(ISERROR(AVERAGE(ESITI_QUESTIONARI!N1361:T1361,ESITI_QUESTIONARI!V1361:X1361,ESITI_QUESTIONARI!Z1361:AD1361,ESITI_QUESTIONARI!AF1361:AH1361,ESITI_QUESTIONARI!AJ1361:AL1361,ESITI_QUESTIONARI!AN1361,ESITI_QUESTIONARI!AQ1361)),"NON RISPONDE",AVERAGE(ESITI_QUESTIONARI!N1361:T1361,ESITI_QUESTIONARI!V1361:X1361,ESITI_QUESTIONARI!Z1361:AD1361,ESITI_QUESTIONARI!AF1361:AH1361,ESITI_QUESTIONARI!AJ1361:AL1361,ESITI_QUESTIONARI!AN1361,ESITI_QUESTIONARI!AQ1361)))</f>
        <v/>
      </c>
    </row>
    <row r="1362" spans="1:8" x14ac:dyDescent="0.3">
      <c r="A1362" t="str">
        <f>IF(ESITI_QUESTIONARI!A1362="","",TRIM(ESITI_QUESTIONARI!A1362))</f>
        <v/>
      </c>
      <c r="B1362" t="str">
        <f t="shared" si="22"/>
        <v/>
      </c>
      <c r="C1362" t="str">
        <f>IF(ESITI_QUESTIONARI!C1362="","",TRIM(ESITI_QUESTIONARI!C1362))</f>
        <v/>
      </c>
      <c r="D1362" t="str">
        <f>IFERROR(UPPER(TRIM(ESITI_QUESTIONARI!U1362)),"")</f>
        <v/>
      </c>
      <c r="E1362" t="str">
        <f>IFERROR(UPPER(TRIM(ESITI_QUESTIONARI!Y1362)),"")</f>
        <v/>
      </c>
      <c r="F1362" t="str">
        <f>IFERROR(UPPER(TRIM(ESITI_QUESTIONARI!AE1362)),"")</f>
        <v/>
      </c>
      <c r="G1362" t="str">
        <f>IFERROR(UPPER(TRIM(ESITI_QUESTIONARI!AI1362)),"")</f>
        <v/>
      </c>
      <c r="H1362" s="8" t="str">
        <f>IF(C1362="","",IF(ISERROR(AVERAGE(ESITI_QUESTIONARI!N1362:T1362,ESITI_QUESTIONARI!V1362:X1362,ESITI_QUESTIONARI!Z1362:AD1362,ESITI_QUESTIONARI!AF1362:AH1362,ESITI_QUESTIONARI!AJ1362:AL1362,ESITI_QUESTIONARI!AN1362,ESITI_QUESTIONARI!AQ1362)),"NON RISPONDE",AVERAGE(ESITI_QUESTIONARI!N1362:T1362,ESITI_QUESTIONARI!V1362:X1362,ESITI_QUESTIONARI!Z1362:AD1362,ESITI_QUESTIONARI!AF1362:AH1362,ESITI_QUESTIONARI!AJ1362:AL1362,ESITI_QUESTIONARI!AN1362,ESITI_QUESTIONARI!AQ1362)))</f>
        <v/>
      </c>
    </row>
    <row r="1363" spans="1:8" x14ac:dyDescent="0.3">
      <c r="A1363" t="str">
        <f>IF(ESITI_QUESTIONARI!A1363="","",TRIM(ESITI_QUESTIONARI!A1363))</f>
        <v/>
      </c>
      <c r="B1363" t="str">
        <f t="shared" si="22"/>
        <v/>
      </c>
      <c r="C1363" t="str">
        <f>IF(ESITI_QUESTIONARI!C1363="","",TRIM(ESITI_QUESTIONARI!C1363))</f>
        <v/>
      </c>
      <c r="D1363" t="str">
        <f>IFERROR(UPPER(TRIM(ESITI_QUESTIONARI!U1363)),"")</f>
        <v/>
      </c>
      <c r="E1363" t="str">
        <f>IFERROR(UPPER(TRIM(ESITI_QUESTIONARI!Y1363)),"")</f>
        <v/>
      </c>
      <c r="F1363" t="str">
        <f>IFERROR(UPPER(TRIM(ESITI_QUESTIONARI!AE1363)),"")</f>
        <v/>
      </c>
      <c r="G1363" t="str">
        <f>IFERROR(UPPER(TRIM(ESITI_QUESTIONARI!AI1363)),"")</f>
        <v/>
      </c>
      <c r="H1363" s="8" t="str">
        <f>IF(C1363="","",IF(ISERROR(AVERAGE(ESITI_QUESTIONARI!N1363:T1363,ESITI_QUESTIONARI!V1363:X1363,ESITI_QUESTIONARI!Z1363:AD1363,ESITI_QUESTIONARI!AF1363:AH1363,ESITI_QUESTIONARI!AJ1363:AL1363,ESITI_QUESTIONARI!AN1363,ESITI_QUESTIONARI!AQ1363)),"NON RISPONDE",AVERAGE(ESITI_QUESTIONARI!N1363:T1363,ESITI_QUESTIONARI!V1363:X1363,ESITI_QUESTIONARI!Z1363:AD1363,ESITI_QUESTIONARI!AF1363:AH1363,ESITI_QUESTIONARI!AJ1363:AL1363,ESITI_QUESTIONARI!AN1363,ESITI_QUESTIONARI!AQ1363)))</f>
        <v/>
      </c>
    </row>
    <row r="1364" spans="1:8" x14ac:dyDescent="0.3">
      <c r="A1364" t="str">
        <f>IF(ESITI_QUESTIONARI!A1364="","",TRIM(ESITI_QUESTIONARI!A1364))</f>
        <v/>
      </c>
      <c r="B1364" t="str">
        <f t="shared" si="22"/>
        <v/>
      </c>
      <c r="C1364" t="str">
        <f>IF(ESITI_QUESTIONARI!C1364="","",TRIM(ESITI_QUESTIONARI!C1364))</f>
        <v/>
      </c>
      <c r="D1364" t="str">
        <f>IFERROR(UPPER(TRIM(ESITI_QUESTIONARI!U1364)),"")</f>
        <v/>
      </c>
      <c r="E1364" t="str">
        <f>IFERROR(UPPER(TRIM(ESITI_QUESTIONARI!Y1364)),"")</f>
        <v/>
      </c>
      <c r="F1364" t="str">
        <f>IFERROR(UPPER(TRIM(ESITI_QUESTIONARI!AE1364)),"")</f>
        <v/>
      </c>
      <c r="G1364" t="str">
        <f>IFERROR(UPPER(TRIM(ESITI_QUESTIONARI!AI1364)),"")</f>
        <v/>
      </c>
      <c r="H1364" s="8" t="str">
        <f>IF(C1364="","",IF(ISERROR(AVERAGE(ESITI_QUESTIONARI!N1364:T1364,ESITI_QUESTIONARI!V1364:X1364,ESITI_QUESTIONARI!Z1364:AD1364,ESITI_QUESTIONARI!AF1364:AH1364,ESITI_QUESTIONARI!AJ1364:AL1364,ESITI_QUESTIONARI!AN1364,ESITI_QUESTIONARI!AQ1364)),"NON RISPONDE",AVERAGE(ESITI_QUESTIONARI!N1364:T1364,ESITI_QUESTIONARI!V1364:X1364,ESITI_QUESTIONARI!Z1364:AD1364,ESITI_QUESTIONARI!AF1364:AH1364,ESITI_QUESTIONARI!AJ1364:AL1364,ESITI_QUESTIONARI!AN1364,ESITI_QUESTIONARI!AQ1364)))</f>
        <v/>
      </c>
    </row>
    <row r="1365" spans="1:8" x14ac:dyDescent="0.3">
      <c r="A1365" t="str">
        <f>IF(ESITI_QUESTIONARI!A1365="","",TRIM(ESITI_QUESTIONARI!A1365))</f>
        <v/>
      </c>
      <c r="B1365" t="str">
        <f t="shared" si="22"/>
        <v/>
      </c>
      <c r="C1365" t="str">
        <f>IF(ESITI_QUESTIONARI!C1365="","",TRIM(ESITI_QUESTIONARI!C1365))</f>
        <v/>
      </c>
      <c r="D1365" t="str">
        <f>IFERROR(UPPER(TRIM(ESITI_QUESTIONARI!U1365)),"")</f>
        <v/>
      </c>
      <c r="E1365" t="str">
        <f>IFERROR(UPPER(TRIM(ESITI_QUESTIONARI!Y1365)),"")</f>
        <v/>
      </c>
      <c r="F1365" t="str">
        <f>IFERROR(UPPER(TRIM(ESITI_QUESTIONARI!AE1365)),"")</f>
        <v/>
      </c>
      <c r="G1365" t="str">
        <f>IFERROR(UPPER(TRIM(ESITI_QUESTIONARI!AI1365)),"")</f>
        <v/>
      </c>
      <c r="H1365" s="8" t="str">
        <f>IF(C1365="","",IF(ISERROR(AVERAGE(ESITI_QUESTIONARI!N1365:T1365,ESITI_QUESTIONARI!V1365:X1365,ESITI_QUESTIONARI!Z1365:AD1365,ESITI_QUESTIONARI!AF1365:AH1365,ESITI_QUESTIONARI!AJ1365:AL1365,ESITI_QUESTIONARI!AN1365,ESITI_QUESTIONARI!AQ1365)),"NON RISPONDE",AVERAGE(ESITI_QUESTIONARI!N1365:T1365,ESITI_QUESTIONARI!V1365:X1365,ESITI_QUESTIONARI!Z1365:AD1365,ESITI_QUESTIONARI!AF1365:AH1365,ESITI_QUESTIONARI!AJ1365:AL1365,ESITI_QUESTIONARI!AN1365,ESITI_QUESTIONARI!AQ1365)))</f>
        <v/>
      </c>
    </row>
    <row r="1366" spans="1:8" x14ac:dyDescent="0.3">
      <c r="A1366" t="str">
        <f>IF(ESITI_QUESTIONARI!A1366="","",TRIM(ESITI_QUESTIONARI!A1366))</f>
        <v/>
      </c>
      <c r="B1366" t="str">
        <f t="shared" si="22"/>
        <v/>
      </c>
      <c r="C1366" t="str">
        <f>IF(ESITI_QUESTIONARI!C1366="","",TRIM(ESITI_QUESTIONARI!C1366))</f>
        <v/>
      </c>
      <c r="D1366" t="str">
        <f>IFERROR(UPPER(TRIM(ESITI_QUESTIONARI!U1366)),"")</f>
        <v/>
      </c>
      <c r="E1366" t="str">
        <f>IFERROR(UPPER(TRIM(ESITI_QUESTIONARI!Y1366)),"")</f>
        <v/>
      </c>
      <c r="F1366" t="str">
        <f>IFERROR(UPPER(TRIM(ESITI_QUESTIONARI!AE1366)),"")</f>
        <v/>
      </c>
      <c r="G1366" t="str">
        <f>IFERROR(UPPER(TRIM(ESITI_QUESTIONARI!AI1366)),"")</f>
        <v/>
      </c>
      <c r="H1366" s="8" t="str">
        <f>IF(C1366="","",IF(ISERROR(AVERAGE(ESITI_QUESTIONARI!N1366:T1366,ESITI_QUESTIONARI!V1366:X1366,ESITI_QUESTIONARI!Z1366:AD1366,ESITI_QUESTIONARI!AF1366:AH1366,ESITI_QUESTIONARI!AJ1366:AL1366,ESITI_QUESTIONARI!AN1366,ESITI_QUESTIONARI!AQ1366)),"NON RISPONDE",AVERAGE(ESITI_QUESTIONARI!N1366:T1366,ESITI_QUESTIONARI!V1366:X1366,ESITI_QUESTIONARI!Z1366:AD1366,ESITI_QUESTIONARI!AF1366:AH1366,ESITI_QUESTIONARI!AJ1366:AL1366,ESITI_QUESTIONARI!AN1366,ESITI_QUESTIONARI!AQ1366)))</f>
        <v/>
      </c>
    </row>
    <row r="1367" spans="1:8" x14ac:dyDescent="0.3">
      <c r="A1367" t="str">
        <f>IF(ESITI_QUESTIONARI!A1367="","",TRIM(ESITI_QUESTIONARI!A1367))</f>
        <v/>
      </c>
      <c r="B1367" t="str">
        <f t="shared" si="22"/>
        <v/>
      </c>
      <c r="C1367" t="str">
        <f>IF(ESITI_QUESTIONARI!C1367="","",TRIM(ESITI_QUESTIONARI!C1367))</f>
        <v/>
      </c>
      <c r="D1367" t="str">
        <f>IFERROR(UPPER(TRIM(ESITI_QUESTIONARI!U1367)),"")</f>
        <v/>
      </c>
      <c r="E1367" t="str">
        <f>IFERROR(UPPER(TRIM(ESITI_QUESTIONARI!Y1367)),"")</f>
        <v/>
      </c>
      <c r="F1367" t="str">
        <f>IFERROR(UPPER(TRIM(ESITI_QUESTIONARI!AE1367)),"")</f>
        <v/>
      </c>
      <c r="G1367" t="str">
        <f>IFERROR(UPPER(TRIM(ESITI_QUESTIONARI!AI1367)),"")</f>
        <v/>
      </c>
      <c r="H1367" s="8" t="str">
        <f>IF(C1367="","",IF(ISERROR(AVERAGE(ESITI_QUESTIONARI!N1367:T1367,ESITI_QUESTIONARI!V1367:X1367,ESITI_QUESTIONARI!Z1367:AD1367,ESITI_QUESTIONARI!AF1367:AH1367,ESITI_QUESTIONARI!AJ1367:AL1367,ESITI_QUESTIONARI!AN1367,ESITI_QUESTIONARI!AQ1367)),"NON RISPONDE",AVERAGE(ESITI_QUESTIONARI!N1367:T1367,ESITI_QUESTIONARI!V1367:X1367,ESITI_QUESTIONARI!Z1367:AD1367,ESITI_QUESTIONARI!AF1367:AH1367,ESITI_QUESTIONARI!AJ1367:AL1367,ESITI_QUESTIONARI!AN1367,ESITI_QUESTIONARI!AQ1367)))</f>
        <v/>
      </c>
    </row>
    <row r="1368" spans="1:8" x14ac:dyDescent="0.3">
      <c r="A1368" t="str">
        <f>IF(ESITI_QUESTIONARI!A1368="","",TRIM(ESITI_QUESTIONARI!A1368))</f>
        <v/>
      </c>
      <c r="B1368" t="str">
        <f t="shared" si="22"/>
        <v/>
      </c>
      <c r="C1368" t="str">
        <f>IF(ESITI_QUESTIONARI!C1368="","",TRIM(ESITI_QUESTIONARI!C1368))</f>
        <v/>
      </c>
      <c r="D1368" t="str">
        <f>IFERROR(UPPER(TRIM(ESITI_QUESTIONARI!U1368)),"")</f>
        <v/>
      </c>
      <c r="E1368" t="str">
        <f>IFERROR(UPPER(TRIM(ESITI_QUESTIONARI!Y1368)),"")</f>
        <v/>
      </c>
      <c r="F1368" t="str">
        <f>IFERROR(UPPER(TRIM(ESITI_QUESTIONARI!AE1368)),"")</f>
        <v/>
      </c>
      <c r="G1368" t="str">
        <f>IFERROR(UPPER(TRIM(ESITI_QUESTIONARI!AI1368)),"")</f>
        <v/>
      </c>
      <c r="H1368" s="8" t="str">
        <f>IF(C1368="","",IF(ISERROR(AVERAGE(ESITI_QUESTIONARI!N1368:T1368,ESITI_QUESTIONARI!V1368:X1368,ESITI_QUESTIONARI!Z1368:AD1368,ESITI_QUESTIONARI!AF1368:AH1368,ESITI_QUESTIONARI!AJ1368:AL1368,ESITI_QUESTIONARI!AN1368,ESITI_QUESTIONARI!AQ1368)),"NON RISPONDE",AVERAGE(ESITI_QUESTIONARI!N1368:T1368,ESITI_QUESTIONARI!V1368:X1368,ESITI_QUESTIONARI!Z1368:AD1368,ESITI_QUESTIONARI!AF1368:AH1368,ESITI_QUESTIONARI!AJ1368:AL1368,ESITI_QUESTIONARI!AN1368,ESITI_QUESTIONARI!AQ1368)))</f>
        <v/>
      </c>
    </row>
    <row r="1369" spans="1:8" x14ac:dyDescent="0.3">
      <c r="A1369" t="str">
        <f>IF(ESITI_QUESTIONARI!A1369="","",TRIM(ESITI_QUESTIONARI!A1369))</f>
        <v/>
      </c>
      <c r="B1369" t="str">
        <f t="shared" si="22"/>
        <v/>
      </c>
      <c r="C1369" t="str">
        <f>IF(ESITI_QUESTIONARI!C1369="","",TRIM(ESITI_QUESTIONARI!C1369))</f>
        <v/>
      </c>
      <c r="D1369" t="str">
        <f>IFERROR(UPPER(TRIM(ESITI_QUESTIONARI!U1369)),"")</f>
        <v/>
      </c>
      <c r="E1369" t="str">
        <f>IFERROR(UPPER(TRIM(ESITI_QUESTIONARI!Y1369)),"")</f>
        <v/>
      </c>
      <c r="F1369" t="str">
        <f>IFERROR(UPPER(TRIM(ESITI_QUESTIONARI!AE1369)),"")</f>
        <v/>
      </c>
      <c r="G1369" t="str">
        <f>IFERROR(UPPER(TRIM(ESITI_QUESTIONARI!AI1369)),"")</f>
        <v/>
      </c>
      <c r="H1369" s="8" t="str">
        <f>IF(C1369="","",IF(ISERROR(AVERAGE(ESITI_QUESTIONARI!N1369:T1369,ESITI_QUESTIONARI!V1369:X1369,ESITI_QUESTIONARI!Z1369:AD1369,ESITI_QUESTIONARI!AF1369:AH1369,ESITI_QUESTIONARI!AJ1369:AL1369,ESITI_QUESTIONARI!AN1369,ESITI_QUESTIONARI!AQ1369)),"NON RISPONDE",AVERAGE(ESITI_QUESTIONARI!N1369:T1369,ESITI_QUESTIONARI!V1369:X1369,ESITI_QUESTIONARI!Z1369:AD1369,ESITI_QUESTIONARI!AF1369:AH1369,ESITI_QUESTIONARI!AJ1369:AL1369,ESITI_QUESTIONARI!AN1369,ESITI_QUESTIONARI!AQ1369)))</f>
        <v/>
      </c>
    </row>
    <row r="1370" spans="1:8" x14ac:dyDescent="0.3">
      <c r="A1370" t="str">
        <f>IF(ESITI_QUESTIONARI!A1370="","",TRIM(ESITI_QUESTIONARI!A1370))</f>
        <v/>
      </c>
      <c r="B1370" t="str">
        <f t="shared" si="22"/>
        <v/>
      </c>
      <c r="C1370" t="str">
        <f>IF(ESITI_QUESTIONARI!C1370="","",TRIM(ESITI_QUESTIONARI!C1370))</f>
        <v/>
      </c>
      <c r="D1370" t="str">
        <f>IFERROR(UPPER(TRIM(ESITI_QUESTIONARI!U1370)),"")</f>
        <v/>
      </c>
      <c r="E1370" t="str">
        <f>IFERROR(UPPER(TRIM(ESITI_QUESTIONARI!Y1370)),"")</f>
        <v/>
      </c>
      <c r="F1370" t="str">
        <f>IFERROR(UPPER(TRIM(ESITI_QUESTIONARI!AE1370)),"")</f>
        <v/>
      </c>
      <c r="G1370" t="str">
        <f>IFERROR(UPPER(TRIM(ESITI_QUESTIONARI!AI1370)),"")</f>
        <v/>
      </c>
      <c r="H1370" s="8" t="str">
        <f>IF(C1370="","",IF(ISERROR(AVERAGE(ESITI_QUESTIONARI!N1370:T1370,ESITI_QUESTIONARI!V1370:X1370,ESITI_QUESTIONARI!Z1370:AD1370,ESITI_QUESTIONARI!AF1370:AH1370,ESITI_QUESTIONARI!AJ1370:AL1370,ESITI_QUESTIONARI!AN1370,ESITI_QUESTIONARI!AQ1370)),"NON RISPONDE",AVERAGE(ESITI_QUESTIONARI!N1370:T1370,ESITI_QUESTIONARI!V1370:X1370,ESITI_QUESTIONARI!Z1370:AD1370,ESITI_QUESTIONARI!AF1370:AH1370,ESITI_QUESTIONARI!AJ1370:AL1370,ESITI_QUESTIONARI!AN1370,ESITI_QUESTIONARI!AQ1370)))</f>
        <v/>
      </c>
    </row>
    <row r="1371" spans="1:8" x14ac:dyDescent="0.3">
      <c r="A1371" t="str">
        <f>IF(ESITI_QUESTIONARI!A1371="","",TRIM(ESITI_QUESTIONARI!A1371))</f>
        <v/>
      </c>
      <c r="B1371" t="str">
        <f t="shared" si="22"/>
        <v/>
      </c>
      <c r="C1371" t="str">
        <f>IF(ESITI_QUESTIONARI!C1371="","",TRIM(ESITI_QUESTIONARI!C1371))</f>
        <v/>
      </c>
      <c r="D1371" t="str">
        <f>IFERROR(UPPER(TRIM(ESITI_QUESTIONARI!U1371)),"")</f>
        <v/>
      </c>
      <c r="E1371" t="str">
        <f>IFERROR(UPPER(TRIM(ESITI_QUESTIONARI!Y1371)),"")</f>
        <v/>
      </c>
      <c r="F1371" t="str">
        <f>IFERROR(UPPER(TRIM(ESITI_QUESTIONARI!AE1371)),"")</f>
        <v/>
      </c>
      <c r="G1371" t="str">
        <f>IFERROR(UPPER(TRIM(ESITI_QUESTIONARI!AI1371)),"")</f>
        <v/>
      </c>
      <c r="H1371" s="8" t="str">
        <f>IF(C1371="","",IF(ISERROR(AVERAGE(ESITI_QUESTIONARI!N1371:T1371,ESITI_QUESTIONARI!V1371:X1371,ESITI_QUESTIONARI!Z1371:AD1371,ESITI_QUESTIONARI!AF1371:AH1371,ESITI_QUESTIONARI!AJ1371:AL1371,ESITI_QUESTIONARI!AN1371,ESITI_QUESTIONARI!AQ1371)),"NON RISPONDE",AVERAGE(ESITI_QUESTIONARI!N1371:T1371,ESITI_QUESTIONARI!V1371:X1371,ESITI_QUESTIONARI!Z1371:AD1371,ESITI_QUESTIONARI!AF1371:AH1371,ESITI_QUESTIONARI!AJ1371:AL1371,ESITI_QUESTIONARI!AN1371,ESITI_QUESTIONARI!AQ1371)))</f>
        <v/>
      </c>
    </row>
    <row r="1372" spans="1:8" x14ac:dyDescent="0.3">
      <c r="A1372" t="str">
        <f>IF(ESITI_QUESTIONARI!A1372="","",TRIM(ESITI_QUESTIONARI!A1372))</f>
        <v/>
      </c>
      <c r="B1372" t="str">
        <f t="shared" si="22"/>
        <v/>
      </c>
      <c r="C1372" t="str">
        <f>IF(ESITI_QUESTIONARI!C1372="","",TRIM(ESITI_QUESTIONARI!C1372))</f>
        <v/>
      </c>
      <c r="D1372" t="str">
        <f>IFERROR(UPPER(TRIM(ESITI_QUESTIONARI!U1372)),"")</f>
        <v/>
      </c>
      <c r="E1372" t="str">
        <f>IFERROR(UPPER(TRIM(ESITI_QUESTIONARI!Y1372)),"")</f>
        <v/>
      </c>
      <c r="F1372" t="str">
        <f>IFERROR(UPPER(TRIM(ESITI_QUESTIONARI!AE1372)),"")</f>
        <v/>
      </c>
      <c r="G1372" t="str">
        <f>IFERROR(UPPER(TRIM(ESITI_QUESTIONARI!AI1372)),"")</f>
        <v/>
      </c>
      <c r="H1372" s="8" t="str">
        <f>IF(C1372="","",IF(ISERROR(AVERAGE(ESITI_QUESTIONARI!N1372:T1372,ESITI_QUESTIONARI!V1372:X1372,ESITI_QUESTIONARI!Z1372:AD1372,ESITI_QUESTIONARI!AF1372:AH1372,ESITI_QUESTIONARI!AJ1372:AL1372,ESITI_QUESTIONARI!AN1372,ESITI_QUESTIONARI!AQ1372)),"NON RISPONDE",AVERAGE(ESITI_QUESTIONARI!N1372:T1372,ESITI_QUESTIONARI!V1372:X1372,ESITI_QUESTIONARI!Z1372:AD1372,ESITI_QUESTIONARI!AF1372:AH1372,ESITI_QUESTIONARI!AJ1372:AL1372,ESITI_QUESTIONARI!AN1372,ESITI_QUESTIONARI!AQ1372)))</f>
        <v/>
      </c>
    </row>
    <row r="1373" spans="1:8" x14ac:dyDescent="0.3">
      <c r="A1373" t="str">
        <f>IF(ESITI_QUESTIONARI!A1373="","",TRIM(ESITI_QUESTIONARI!A1373))</f>
        <v/>
      </c>
      <c r="B1373" t="str">
        <f t="shared" si="22"/>
        <v/>
      </c>
      <c r="C1373" t="str">
        <f>IF(ESITI_QUESTIONARI!C1373="","",TRIM(ESITI_QUESTIONARI!C1373))</f>
        <v/>
      </c>
      <c r="D1373" t="str">
        <f>IFERROR(UPPER(TRIM(ESITI_QUESTIONARI!U1373)),"")</f>
        <v/>
      </c>
      <c r="E1373" t="str">
        <f>IFERROR(UPPER(TRIM(ESITI_QUESTIONARI!Y1373)),"")</f>
        <v/>
      </c>
      <c r="F1373" t="str">
        <f>IFERROR(UPPER(TRIM(ESITI_QUESTIONARI!AE1373)),"")</f>
        <v/>
      </c>
      <c r="G1373" t="str">
        <f>IFERROR(UPPER(TRIM(ESITI_QUESTIONARI!AI1373)),"")</f>
        <v/>
      </c>
      <c r="H1373" s="8" t="str">
        <f>IF(C1373="","",IF(ISERROR(AVERAGE(ESITI_QUESTIONARI!N1373:T1373,ESITI_QUESTIONARI!V1373:X1373,ESITI_QUESTIONARI!Z1373:AD1373,ESITI_QUESTIONARI!AF1373:AH1373,ESITI_QUESTIONARI!AJ1373:AL1373,ESITI_QUESTIONARI!AN1373,ESITI_QUESTIONARI!AQ1373)),"NON RISPONDE",AVERAGE(ESITI_QUESTIONARI!N1373:T1373,ESITI_QUESTIONARI!V1373:X1373,ESITI_QUESTIONARI!Z1373:AD1373,ESITI_QUESTIONARI!AF1373:AH1373,ESITI_QUESTIONARI!AJ1373:AL1373,ESITI_QUESTIONARI!AN1373,ESITI_QUESTIONARI!AQ1373)))</f>
        <v/>
      </c>
    </row>
    <row r="1374" spans="1:8" x14ac:dyDescent="0.3">
      <c r="A1374" t="str">
        <f>IF(ESITI_QUESTIONARI!A1374="","",TRIM(ESITI_QUESTIONARI!A1374))</f>
        <v/>
      </c>
      <c r="B1374" t="str">
        <f t="shared" si="22"/>
        <v/>
      </c>
      <c r="C1374" t="str">
        <f>IF(ESITI_QUESTIONARI!C1374="","",TRIM(ESITI_QUESTIONARI!C1374))</f>
        <v/>
      </c>
      <c r="D1374" t="str">
        <f>IFERROR(UPPER(TRIM(ESITI_QUESTIONARI!U1374)),"")</f>
        <v/>
      </c>
      <c r="E1374" t="str">
        <f>IFERROR(UPPER(TRIM(ESITI_QUESTIONARI!Y1374)),"")</f>
        <v/>
      </c>
      <c r="F1374" t="str">
        <f>IFERROR(UPPER(TRIM(ESITI_QUESTIONARI!AE1374)),"")</f>
        <v/>
      </c>
      <c r="G1374" t="str">
        <f>IFERROR(UPPER(TRIM(ESITI_QUESTIONARI!AI1374)),"")</f>
        <v/>
      </c>
      <c r="H1374" s="8" t="str">
        <f>IF(C1374="","",IF(ISERROR(AVERAGE(ESITI_QUESTIONARI!N1374:T1374,ESITI_QUESTIONARI!V1374:X1374,ESITI_QUESTIONARI!Z1374:AD1374,ESITI_QUESTIONARI!AF1374:AH1374,ESITI_QUESTIONARI!AJ1374:AL1374,ESITI_QUESTIONARI!AN1374,ESITI_QUESTIONARI!AQ1374)),"NON RISPONDE",AVERAGE(ESITI_QUESTIONARI!N1374:T1374,ESITI_QUESTIONARI!V1374:X1374,ESITI_QUESTIONARI!Z1374:AD1374,ESITI_QUESTIONARI!AF1374:AH1374,ESITI_QUESTIONARI!AJ1374:AL1374,ESITI_QUESTIONARI!AN1374,ESITI_QUESTIONARI!AQ1374)))</f>
        <v/>
      </c>
    </row>
    <row r="1375" spans="1:8" x14ac:dyDescent="0.3">
      <c r="A1375" t="str">
        <f>IF(ESITI_QUESTIONARI!A1375="","",TRIM(ESITI_QUESTIONARI!A1375))</f>
        <v/>
      </c>
      <c r="B1375" t="str">
        <f t="shared" si="22"/>
        <v/>
      </c>
      <c r="C1375" t="str">
        <f>IF(ESITI_QUESTIONARI!C1375="","",TRIM(ESITI_QUESTIONARI!C1375))</f>
        <v/>
      </c>
      <c r="D1375" t="str">
        <f>IFERROR(UPPER(TRIM(ESITI_QUESTIONARI!U1375)),"")</f>
        <v/>
      </c>
      <c r="E1375" t="str">
        <f>IFERROR(UPPER(TRIM(ESITI_QUESTIONARI!Y1375)),"")</f>
        <v/>
      </c>
      <c r="F1375" t="str">
        <f>IFERROR(UPPER(TRIM(ESITI_QUESTIONARI!AE1375)),"")</f>
        <v/>
      </c>
      <c r="G1375" t="str">
        <f>IFERROR(UPPER(TRIM(ESITI_QUESTIONARI!AI1375)),"")</f>
        <v/>
      </c>
      <c r="H1375" s="8" t="str">
        <f>IF(C1375="","",IF(ISERROR(AVERAGE(ESITI_QUESTIONARI!N1375:T1375,ESITI_QUESTIONARI!V1375:X1375,ESITI_QUESTIONARI!Z1375:AD1375,ESITI_QUESTIONARI!AF1375:AH1375,ESITI_QUESTIONARI!AJ1375:AL1375,ESITI_QUESTIONARI!AN1375,ESITI_QUESTIONARI!AQ1375)),"NON RISPONDE",AVERAGE(ESITI_QUESTIONARI!N1375:T1375,ESITI_QUESTIONARI!V1375:X1375,ESITI_QUESTIONARI!Z1375:AD1375,ESITI_QUESTIONARI!AF1375:AH1375,ESITI_QUESTIONARI!AJ1375:AL1375,ESITI_QUESTIONARI!AN1375,ESITI_QUESTIONARI!AQ1375)))</f>
        <v/>
      </c>
    </row>
    <row r="1376" spans="1:8" x14ac:dyDescent="0.3">
      <c r="A1376" t="str">
        <f>IF(ESITI_QUESTIONARI!A1376="","",TRIM(ESITI_QUESTIONARI!A1376))</f>
        <v/>
      </c>
      <c r="B1376" t="str">
        <f t="shared" si="22"/>
        <v/>
      </c>
      <c r="C1376" t="str">
        <f>IF(ESITI_QUESTIONARI!C1376="","",TRIM(ESITI_QUESTIONARI!C1376))</f>
        <v/>
      </c>
      <c r="D1376" t="str">
        <f>IFERROR(UPPER(TRIM(ESITI_QUESTIONARI!U1376)),"")</f>
        <v/>
      </c>
      <c r="E1376" t="str">
        <f>IFERROR(UPPER(TRIM(ESITI_QUESTIONARI!Y1376)),"")</f>
        <v/>
      </c>
      <c r="F1376" t="str">
        <f>IFERROR(UPPER(TRIM(ESITI_QUESTIONARI!AE1376)),"")</f>
        <v/>
      </c>
      <c r="G1376" t="str">
        <f>IFERROR(UPPER(TRIM(ESITI_QUESTIONARI!AI1376)),"")</f>
        <v/>
      </c>
      <c r="H1376" s="8" t="str">
        <f>IF(C1376="","",IF(ISERROR(AVERAGE(ESITI_QUESTIONARI!N1376:T1376,ESITI_QUESTIONARI!V1376:X1376,ESITI_QUESTIONARI!Z1376:AD1376,ESITI_QUESTIONARI!AF1376:AH1376,ESITI_QUESTIONARI!AJ1376:AL1376,ESITI_QUESTIONARI!AN1376,ESITI_QUESTIONARI!AQ1376)),"NON RISPONDE",AVERAGE(ESITI_QUESTIONARI!N1376:T1376,ESITI_QUESTIONARI!V1376:X1376,ESITI_QUESTIONARI!Z1376:AD1376,ESITI_QUESTIONARI!AF1376:AH1376,ESITI_QUESTIONARI!AJ1376:AL1376,ESITI_QUESTIONARI!AN1376,ESITI_QUESTIONARI!AQ1376)))</f>
        <v/>
      </c>
    </row>
    <row r="1377" spans="1:8" x14ac:dyDescent="0.3">
      <c r="A1377" t="str">
        <f>IF(ESITI_QUESTIONARI!A1377="","",TRIM(ESITI_QUESTIONARI!A1377))</f>
        <v/>
      </c>
      <c r="B1377" t="str">
        <f t="shared" si="22"/>
        <v/>
      </c>
      <c r="C1377" t="str">
        <f>IF(ESITI_QUESTIONARI!C1377="","",TRIM(ESITI_QUESTIONARI!C1377))</f>
        <v/>
      </c>
      <c r="D1377" t="str">
        <f>IFERROR(UPPER(TRIM(ESITI_QUESTIONARI!U1377)),"")</f>
        <v/>
      </c>
      <c r="E1377" t="str">
        <f>IFERROR(UPPER(TRIM(ESITI_QUESTIONARI!Y1377)),"")</f>
        <v/>
      </c>
      <c r="F1377" t="str">
        <f>IFERROR(UPPER(TRIM(ESITI_QUESTIONARI!AE1377)),"")</f>
        <v/>
      </c>
      <c r="G1377" t="str">
        <f>IFERROR(UPPER(TRIM(ESITI_QUESTIONARI!AI1377)),"")</f>
        <v/>
      </c>
      <c r="H1377" s="8" t="str">
        <f>IF(C1377="","",IF(ISERROR(AVERAGE(ESITI_QUESTIONARI!N1377:T1377,ESITI_QUESTIONARI!V1377:X1377,ESITI_QUESTIONARI!Z1377:AD1377,ESITI_QUESTIONARI!AF1377:AH1377,ESITI_QUESTIONARI!AJ1377:AL1377,ESITI_QUESTIONARI!AN1377,ESITI_QUESTIONARI!AQ1377)),"NON RISPONDE",AVERAGE(ESITI_QUESTIONARI!N1377:T1377,ESITI_QUESTIONARI!V1377:X1377,ESITI_QUESTIONARI!Z1377:AD1377,ESITI_QUESTIONARI!AF1377:AH1377,ESITI_QUESTIONARI!AJ1377:AL1377,ESITI_QUESTIONARI!AN1377,ESITI_QUESTIONARI!AQ1377)))</f>
        <v/>
      </c>
    </row>
    <row r="1378" spans="1:8" x14ac:dyDescent="0.3">
      <c r="A1378" t="str">
        <f>IF(ESITI_QUESTIONARI!A1378="","",TRIM(ESITI_QUESTIONARI!A1378))</f>
        <v/>
      </c>
      <c r="B1378" t="str">
        <f t="shared" si="22"/>
        <v/>
      </c>
      <c r="C1378" t="str">
        <f>IF(ESITI_QUESTIONARI!C1378="","",TRIM(ESITI_QUESTIONARI!C1378))</f>
        <v/>
      </c>
      <c r="D1378" t="str">
        <f>IFERROR(UPPER(TRIM(ESITI_QUESTIONARI!U1378)),"")</f>
        <v/>
      </c>
      <c r="E1378" t="str">
        <f>IFERROR(UPPER(TRIM(ESITI_QUESTIONARI!Y1378)),"")</f>
        <v/>
      </c>
      <c r="F1378" t="str">
        <f>IFERROR(UPPER(TRIM(ESITI_QUESTIONARI!AE1378)),"")</f>
        <v/>
      </c>
      <c r="G1378" t="str">
        <f>IFERROR(UPPER(TRIM(ESITI_QUESTIONARI!AI1378)),"")</f>
        <v/>
      </c>
      <c r="H1378" s="8" t="str">
        <f>IF(C1378="","",IF(ISERROR(AVERAGE(ESITI_QUESTIONARI!N1378:T1378,ESITI_QUESTIONARI!V1378:X1378,ESITI_QUESTIONARI!Z1378:AD1378,ESITI_QUESTIONARI!AF1378:AH1378,ESITI_QUESTIONARI!AJ1378:AL1378,ESITI_QUESTIONARI!AN1378,ESITI_QUESTIONARI!AQ1378)),"NON RISPONDE",AVERAGE(ESITI_QUESTIONARI!N1378:T1378,ESITI_QUESTIONARI!V1378:X1378,ESITI_QUESTIONARI!Z1378:AD1378,ESITI_QUESTIONARI!AF1378:AH1378,ESITI_QUESTIONARI!AJ1378:AL1378,ESITI_QUESTIONARI!AN1378,ESITI_QUESTIONARI!AQ1378)))</f>
        <v/>
      </c>
    </row>
    <row r="1379" spans="1:8" x14ac:dyDescent="0.3">
      <c r="A1379" t="str">
        <f>IF(ESITI_QUESTIONARI!A1379="","",TRIM(ESITI_QUESTIONARI!A1379))</f>
        <v/>
      </c>
      <c r="B1379" t="str">
        <f t="shared" si="22"/>
        <v/>
      </c>
      <c r="C1379" t="str">
        <f>IF(ESITI_QUESTIONARI!C1379="","",TRIM(ESITI_QUESTIONARI!C1379))</f>
        <v/>
      </c>
      <c r="D1379" t="str">
        <f>IFERROR(UPPER(TRIM(ESITI_QUESTIONARI!U1379)),"")</f>
        <v/>
      </c>
      <c r="E1379" t="str">
        <f>IFERROR(UPPER(TRIM(ESITI_QUESTIONARI!Y1379)),"")</f>
        <v/>
      </c>
      <c r="F1379" t="str">
        <f>IFERROR(UPPER(TRIM(ESITI_QUESTIONARI!AE1379)),"")</f>
        <v/>
      </c>
      <c r="G1379" t="str">
        <f>IFERROR(UPPER(TRIM(ESITI_QUESTIONARI!AI1379)),"")</f>
        <v/>
      </c>
      <c r="H1379" s="8" t="str">
        <f>IF(C1379="","",IF(ISERROR(AVERAGE(ESITI_QUESTIONARI!N1379:T1379,ESITI_QUESTIONARI!V1379:X1379,ESITI_QUESTIONARI!Z1379:AD1379,ESITI_QUESTIONARI!AF1379:AH1379,ESITI_QUESTIONARI!AJ1379:AL1379,ESITI_QUESTIONARI!AN1379,ESITI_QUESTIONARI!AQ1379)),"NON RISPONDE",AVERAGE(ESITI_QUESTIONARI!N1379:T1379,ESITI_QUESTIONARI!V1379:X1379,ESITI_QUESTIONARI!Z1379:AD1379,ESITI_QUESTIONARI!AF1379:AH1379,ESITI_QUESTIONARI!AJ1379:AL1379,ESITI_QUESTIONARI!AN1379,ESITI_QUESTIONARI!AQ1379)))</f>
        <v/>
      </c>
    </row>
    <row r="1380" spans="1:8" x14ac:dyDescent="0.3">
      <c r="A1380" t="str">
        <f>IF(ESITI_QUESTIONARI!A1380="","",TRIM(ESITI_QUESTIONARI!A1380))</f>
        <v/>
      </c>
      <c r="B1380" t="str">
        <f t="shared" si="22"/>
        <v/>
      </c>
      <c r="C1380" t="str">
        <f>IF(ESITI_QUESTIONARI!C1380="","",TRIM(ESITI_QUESTIONARI!C1380))</f>
        <v/>
      </c>
      <c r="D1380" t="str">
        <f>IFERROR(UPPER(TRIM(ESITI_QUESTIONARI!U1380)),"")</f>
        <v/>
      </c>
      <c r="E1380" t="str">
        <f>IFERROR(UPPER(TRIM(ESITI_QUESTIONARI!Y1380)),"")</f>
        <v/>
      </c>
      <c r="F1380" t="str">
        <f>IFERROR(UPPER(TRIM(ESITI_QUESTIONARI!AE1380)),"")</f>
        <v/>
      </c>
      <c r="G1380" t="str">
        <f>IFERROR(UPPER(TRIM(ESITI_QUESTIONARI!AI1380)),"")</f>
        <v/>
      </c>
      <c r="H1380" s="8" t="str">
        <f>IF(C1380="","",IF(ISERROR(AVERAGE(ESITI_QUESTIONARI!N1380:T1380,ESITI_QUESTIONARI!V1380:X1380,ESITI_QUESTIONARI!Z1380:AD1380,ESITI_QUESTIONARI!AF1380:AH1380,ESITI_QUESTIONARI!AJ1380:AL1380,ESITI_QUESTIONARI!AN1380,ESITI_QUESTIONARI!AQ1380)),"NON RISPONDE",AVERAGE(ESITI_QUESTIONARI!N1380:T1380,ESITI_QUESTIONARI!V1380:X1380,ESITI_QUESTIONARI!Z1380:AD1380,ESITI_QUESTIONARI!AF1380:AH1380,ESITI_QUESTIONARI!AJ1380:AL1380,ESITI_QUESTIONARI!AN1380,ESITI_QUESTIONARI!AQ1380)))</f>
        <v/>
      </c>
    </row>
    <row r="1381" spans="1:8" x14ac:dyDescent="0.3">
      <c r="A1381" t="str">
        <f>IF(ESITI_QUESTIONARI!A1381="","",TRIM(ESITI_QUESTIONARI!A1381))</f>
        <v/>
      </c>
      <c r="B1381" t="str">
        <f t="shared" si="22"/>
        <v/>
      </c>
      <c r="C1381" t="str">
        <f>IF(ESITI_QUESTIONARI!C1381="","",TRIM(ESITI_QUESTIONARI!C1381))</f>
        <v/>
      </c>
      <c r="D1381" t="str">
        <f>IFERROR(UPPER(TRIM(ESITI_QUESTIONARI!U1381)),"")</f>
        <v/>
      </c>
      <c r="E1381" t="str">
        <f>IFERROR(UPPER(TRIM(ESITI_QUESTIONARI!Y1381)),"")</f>
        <v/>
      </c>
      <c r="F1381" t="str">
        <f>IFERROR(UPPER(TRIM(ESITI_QUESTIONARI!AE1381)),"")</f>
        <v/>
      </c>
      <c r="G1381" t="str">
        <f>IFERROR(UPPER(TRIM(ESITI_QUESTIONARI!AI1381)),"")</f>
        <v/>
      </c>
      <c r="H1381" s="8" t="str">
        <f>IF(C1381="","",IF(ISERROR(AVERAGE(ESITI_QUESTIONARI!N1381:T1381,ESITI_QUESTIONARI!V1381:X1381,ESITI_QUESTIONARI!Z1381:AD1381,ESITI_QUESTIONARI!AF1381:AH1381,ESITI_QUESTIONARI!AJ1381:AL1381,ESITI_QUESTIONARI!AN1381,ESITI_QUESTIONARI!AQ1381)),"NON RISPONDE",AVERAGE(ESITI_QUESTIONARI!N1381:T1381,ESITI_QUESTIONARI!V1381:X1381,ESITI_QUESTIONARI!Z1381:AD1381,ESITI_QUESTIONARI!AF1381:AH1381,ESITI_QUESTIONARI!AJ1381:AL1381,ESITI_QUESTIONARI!AN1381,ESITI_QUESTIONARI!AQ1381)))</f>
        <v/>
      </c>
    </row>
    <row r="1382" spans="1:8" x14ac:dyDescent="0.3">
      <c r="A1382" t="str">
        <f>IF(ESITI_QUESTIONARI!A1382="","",TRIM(ESITI_QUESTIONARI!A1382))</f>
        <v/>
      </c>
      <c r="B1382" t="str">
        <f t="shared" si="22"/>
        <v/>
      </c>
      <c r="C1382" t="str">
        <f>IF(ESITI_QUESTIONARI!C1382="","",TRIM(ESITI_QUESTIONARI!C1382))</f>
        <v/>
      </c>
      <c r="D1382" t="str">
        <f>IFERROR(UPPER(TRIM(ESITI_QUESTIONARI!U1382)),"")</f>
        <v/>
      </c>
      <c r="E1382" t="str">
        <f>IFERROR(UPPER(TRIM(ESITI_QUESTIONARI!Y1382)),"")</f>
        <v/>
      </c>
      <c r="F1382" t="str">
        <f>IFERROR(UPPER(TRIM(ESITI_QUESTIONARI!AE1382)),"")</f>
        <v/>
      </c>
      <c r="G1382" t="str">
        <f>IFERROR(UPPER(TRIM(ESITI_QUESTIONARI!AI1382)),"")</f>
        <v/>
      </c>
      <c r="H1382" s="8" t="str">
        <f>IF(C1382="","",IF(ISERROR(AVERAGE(ESITI_QUESTIONARI!N1382:T1382,ESITI_QUESTIONARI!V1382:X1382,ESITI_QUESTIONARI!Z1382:AD1382,ESITI_QUESTIONARI!AF1382:AH1382,ESITI_QUESTIONARI!AJ1382:AL1382,ESITI_QUESTIONARI!AN1382,ESITI_QUESTIONARI!AQ1382)),"NON RISPONDE",AVERAGE(ESITI_QUESTIONARI!N1382:T1382,ESITI_QUESTIONARI!V1382:X1382,ESITI_QUESTIONARI!Z1382:AD1382,ESITI_QUESTIONARI!AF1382:AH1382,ESITI_QUESTIONARI!AJ1382:AL1382,ESITI_QUESTIONARI!AN1382,ESITI_QUESTIONARI!AQ1382)))</f>
        <v/>
      </c>
    </row>
    <row r="1383" spans="1:8" x14ac:dyDescent="0.3">
      <c r="A1383" t="str">
        <f>IF(ESITI_QUESTIONARI!A1383="","",TRIM(ESITI_QUESTIONARI!A1383))</f>
        <v/>
      </c>
      <c r="B1383" t="str">
        <f t="shared" si="22"/>
        <v/>
      </c>
      <c r="C1383" t="str">
        <f>IF(ESITI_QUESTIONARI!C1383="","",TRIM(ESITI_QUESTIONARI!C1383))</f>
        <v/>
      </c>
      <c r="D1383" t="str">
        <f>IFERROR(UPPER(TRIM(ESITI_QUESTIONARI!U1383)),"")</f>
        <v/>
      </c>
      <c r="E1383" t="str">
        <f>IFERROR(UPPER(TRIM(ESITI_QUESTIONARI!Y1383)),"")</f>
        <v/>
      </c>
      <c r="F1383" t="str">
        <f>IFERROR(UPPER(TRIM(ESITI_QUESTIONARI!AE1383)),"")</f>
        <v/>
      </c>
      <c r="G1383" t="str">
        <f>IFERROR(UPPER(TRIM(ESITI_QUESTIONARI!AI1383)),"")</f>
        <v/>
      </c>
      <c r="H1383" s="8" t="str">
        <f>IF(C1383="","",IF(ISERROR(AVERAGE(ESITI_QUESTIONARI!N1383:T1383,ESITI_QUESTIONARI!V1383:X1383,ESITI_QUESTIONARI!Z1383:AD1383,ESITI_QUESTIONARI!AF1383:AH1383,ESITI_QUESTIONARI!AJ1383:AL1383,ESITI_QUESTIONARI!AN1383,ESITI_QUESTIONARI!AQ1383)),"NON RISPONDE",AVERAGE(ESITI_QUESTIONARI!N1383:T1383,ESITI_QUESTIONARI!V1383:X1383,ESITI_QUESTIONARI!Z1383:AD1383,ESITI_QUESTIONARI!AF1383:AH1383,ESITI_QUESTIONARI!AJ1383:AL1383,ESITI_QUESTIONARI!AN1383,ESITI_QUESTIONARI!AQ1383)))</f>
        <v/>
      </c>
    </row>
    <row r="1384" spans="1:8" x14ac:dyDescent="0.3">
      <c r="A1384" t="str">
        <f>IF(ESITI_QUESTIONARI!A1384="","",TRIM(ESITI_QUESTIONARI!A1384))</f>
        <v/>
      </c>
      <c r="B1384" t="str">
        <f t="shared" si="22"/>
        <v/>
      </c>
      <c r="C1384" t="str">
        <f>IF(ESITI_QUESTIONARI!C1384="","",TRIM(ESITI_QUESTIONARI!C1384))</f>
        <v/>
      </c>
      <c r="D1384" t="str">
        <f>IFERROR(UPPER(TRIM(ESITI_QUESTIONARI!U1384)),"")</f>
        <v/>
      </c>
      <c r="E1384" t="str">
        <f>IFERROR(UPPER(TRIM(ESITI_QUESTIONARI!Y1384)),"")</f>
        <v/>
      </c>
      <c r="F1384" t="str">
        <f>IFERROR(UPPER(TRIM(ESITI_QUESTIONARI!AE1384)),"")</f>
        <v/>
      </c>
      <c r="G1384" t="str">
        <f>IFERROR(UPPER(TRIM(ESITI_QUESTIONARI!AI1384)),"")</f>
        <v/>
      </c>
      <c r="H1384" s="8" t="str">
        <f>IF(C1384="","",IF(ISERROR(AVERAGE(ESITI_QUESTIONARI!N1384:T1384,ESITI_QUESTIONARI!V1384:X1384,ESITI_QUESTIONARI!Z1384:AD1384,ESITI_QUESTIONARI!AF1384:AH1384,ESITI_QUESTIONARI!AJ1384:AL1384,ESITI_QUESTIONARI!AN1384,ESITI_QUESTIONARI!AQ1384)),"NON RISPONDE",AVERAGE(ESITI_QUESTIONARI!N1384:T1384,ESITI_QUESTIONARI!V1384:X1384,ESITI_QUESTIONARI!Z1384:AD1384,ESITI_QUESTIONARI!AF1384:AH1384,ESITI_QUESTIONARI!AJ1384:AL1384,ESITI_QUESTIONARI!AN1384,ESITI_QUESTIONARI!AQ1384)))</f>
        <v/>
      </c>
    </row>
    <row r="1385" spans="1:8" x14ac:dyDescent="0.3">
      <c r="A1385" t="str">
        <f>IF(ESITI_QUESTIONARI!A1385="","",TRIM(ESITI_QUESTIONARI!A1385))</f>
        <v/>
      </c>
      <c r="B1385" t="str">
        <f t="shared" si="22"/>
        <v/>
      </c>
      <c r="C1385" t="str">
        <f>IF(ESITI_QUESTIONARI!C1385="","",TRIM(ESITI_QUESTIONARI!C1385))</f>
        <v/>
      </c>
      <c r="D1385" t="str">
        <f>IFERROR(UPPER(TRIM(ESITI_QUESTIONARI!U1385)),"")</f>
        <v/>
      </c>
      <c r="E1385" t="str">
        <f>IFERROR(UPPER(TRIM(ESITI_QUESTIONARI!Y1385)),"")</f>
        <v/>
      </c>
      <c r="F1385" t="str">
        <f>IFERROR(UPPER(TRIM(ESITI_QUESTIONARI!AE1385)),"")</f>
        <v/>
      </c>
      <c r="G1385" t="str">
        <f>IFERROR(UPPER(TRIM(ESITI_QUESTIONARI!AI1385)),"")</f>
        <v/>
      </c>
      <c r="H1385" s="8" t="str">
        <f>IF(C1385="","",IF(ISERROR(AVERAGE(ESITI_QUESTIONARI!N1385:T1385,ESITI_QUESTIONARI!V1385:X1385,ESITI_QUESTIONARI!Z1385:AD1385,ESITI_QUESTIONARI!AF1385:AH1385,ESITI_QUESTIONARI!AJ1385:AL1385,ESITI_QUESTIONARI!AN1385,ESITI_QUESTIONARI!AQ1385)),"NON RISPONDE",AVERAGE(ESITI_QUESTIONARI!N1385:T1385,ESITI_QUESTIONARI!V1385:X1385,ESITI_QUESTIONARI!Z1385:AD1385,ESITI_QUESTIONARI!AF1385:AH1385,ESITI_QUESTIONARI!AJ1385:AL1385,ESITI_QUESTIONARI!AN1385,ESITI_QUESTIONARI!AQ1385)))</f>
        <v/>
      </c>
    </row>
    <row r="1386" spans="1:8" x14ac:dyDescent="0.3">
      <c r="A1386" t="str">
        <f>IF(ESITI_QUESTIONARI!A1386="","",TRIM(ESITI_QUESTIONARI!A1386))</f>
        <v/>
      </c>
      <c r="B1386" t="str">
        <f t="shared" si="22"/>
        <v/>
      </c>
      <c r="C1386" t="str">
        <f>IF(ESITI_QUESTIONARI!C1386="","",TRIM(ESITI_QUESTIONARI!C1386))</f>
        <v/>
      </c>
      <c r="D1386" t="str">
        <f>IFERROR(UPPER(TRIM(ESITI_QUESTIONARI!U1386)),"")</f>
        <v/>
      </c>
      <c r="E1386" t="str">
        <f>IFERROR(UPPER(TRIM(ESITI_QUESTIONARI!Y1386)),"")</f>
        <v/>
      </c>
      <c r="F1386" t="str">
        <f>IFERROR(UPPER(TRIM(ESITI_QUESTIONARI!AE1386)),"")</f>
        <v/>
      </c>
      <c r="G1386" t="str">
        <f>IFERROR(UPPER(TRIM(ESITI_QUESTIONARI!AI1386)),"")</f>
        <v/>
      </c>
      <c r="H1386" s="8" t="str">
        <f>IF(C1386="","",IF(ISERROR(AVERAGE(ESITI_QUESTIONARI!N1386:T1386,ESITI_QUESTIONARI!V1386:X1386,ESITI_QUESTIONARI!Z1386:AD1386,ESITI_QUESTIONARI!AF1386:AH1386,ESITI_QUESTIONARI!AJ1386:AL1386,ESITI_QUESTIONARI!AN1386,ESITI_QUESTIONARI!AQ1386)),"NON RISPONDE",AVERAGE(ESITI_QUESTIONARI!N1386:T1386,ESITI_QUESTIONARI!V1386:X1386,ESITI_QUESTIONARI!Z1386:AD1386,ESITI_QUESTIONARI!AF1386:AH1386,ESITI_QUESTIONARI!AJ1386:AL1386,ESITI_QUESTIONARI!AN1386,ESITI_QUESTIONARI!AQ1386)))</f>
        <v/>
      </c>
    </row>
    <row r="1387" spans="1:8" x14ac:dyDescent="0.3">
      <c r="A1387" t="str">
        <f>IF(ESITI_QUESTIONARI!A1387="","",TRIM(ESITI_QUESTIONARI!A1387))</f>
        <v/>
      </c>
      <c r="B1387" t="str">
        <f t="shared" si="22"/>
        <v/>
      </c>
      <c r="C1387" t="str">
        <f>IF(ESITI_QUESTIONARI!C1387="","",TRIM(ESITI_QUESTIONARI!C1387))</f>
        <v/>
      </c>
      <c r="D1387" t="str">
        <f>IFERROR(UPPER(TRIM(ESITI_QUESTIONARI!U1387)),"")</f>
        <v/>
      </c>
      <c r="E1387" t="str">
        <f>IFERROR(UPPER(TRIM(ESITI_QUESTIONARI!Y1387)),"")</f>
        <v/>
      </c>
      <c r="F1387" t="str">
        <f>IFERROR(UPPER(TRIM(ESITI_QUESTIONARI!AE1387)),"")</f>
        <v/>
      </c>
      <c r="G1387" t="str">
        <f>IFERROR(UPPER(TRIM(ESITI_QUESTIONARI!AI1387)),"")</f>
        <v/>
      </c>
      <c r="H1387" s="8" t="str">
        <f>IF(C1387="","",IF(ISERROR(AVERAGE(ESITI_QUESTIONARI!N1387:T1387,ESITI_QUESTIONARI!V1387:X1387,ESITI_QUESTIONARI!Z1387:AD1387,ESITI_QUESTIONARI!AF1387:AH1387,ESITI_QUESTIONARI!AJ1387:AL1387,ESITI_QUESTIONARI!AN1387,ESITI_QUESTIONARI!AQ1387)),"NON RISPONDE",AVERAGE(ESITI_QUESTIONARI!N1387:T1387,ESITI_QUESTIONARI!V1387:X1387,ESITI_QUESTIONARI!Z1387:AD1387,ESITI_QUESTIONARI!AF1387:AH1387,ESITI_QUESTIONARI!AJ1387:AL1387,ESITI_QUESTIONARI!AN1387,ESITI_QUESTIONARI!AQ1387)))</f>
        <v/>
      </c>
    </row>
    <row r="1388" spans="1:8" x14ac:dyDescent="0.3">
      <c r="A1388" t="str">
        <f>IF(ESITI_QUESTIONARI!A1388="","",TRIM(ESITI_QUESTIONARI!A1388))</f>
        <v/>
      </c>
      <c r="B1388" t="str">
        <f t="shared" si="22"/>
        <v/>
      </c>
      <c r="C1388" t="str">
        <f>IF(ESITI_QUESTIONARI!C1388="","",TRIM(ESITI_QUESTIONARI!C1388))</f>
        <v/>
      </c>
      <c r="D1388" t="str">
        <f>IFERROR(UPPER(TRIM(ESITI_QUESTIONARI!U1388)),"")</f>
        <v/>
      </c>
      <c r="E1388" t="str">
        <f>IFERROR(UPPER(TRIM(ESITI_QUESTIONARI!Y1388)),"")</f>
        <v/>
      </c>
      <c r="F1388" t="str">
        <f>IFERROR(UPPER(TRIM(ESITI_QUESTIONARI!AE1388)),"")</f>
        <v/>
      </c>
      <c r="G1388" t="str">
        <f>IFERROR(UPPER(TRIM(ESITI_QUESTIONARI!AI1388)),"")</f>
        <v/>
      </c>
      <c r="H1388" s="8" t="str">
        <f>IF(C1388="","",IF(ISERROR(AVERAGE(ESITI_QUESTIONARI!N1388:T1388,ESITI_QUESTIONARI!V1388:X1388,ESITI_QUESTIONARI!Z1388:AD1388,ESITI_QUESTIONARI!AF1388:AH1388,ESITI_QUESTIONARI!AJ1388:AL1388,ESITI_QUESTIONARI!AN1388,ESITI_QUESTIONARI!AQ1388)),"NON RISPONDE",AVERAGE(ESITI_QUESTIONARI!N1388:T1388,ESITI_QUESTIONARI!V1388:X1388,ESITI_QUESTIONARI!Z1388:AD1388,ESITI_QUESTIONARI!AF1388:AH1388,ESITI_QUESTIONARI!AJ1388:AL1388,ESITI_QUESTIONARI!AN1388,ESITI_QUESTIONARI!AQ1388)))</f>
        <v/>
      </c>
    </row>
    <row r="1389" spans="1:8" x14ac:dyDescent="0.3">
      <c r="A1389" t="str">
        <f>IF(ESITI_QUESTIONARI!A1389="","",TRIM(ESITI_QUESTIONARI!A1389))</f>
        <v/>
      </c>
      <c r="B1389" t="str">
        <f t="shared" si="22"/>
        <v/>
      </c>
      <c r="C1389" t="str">
        <f>IF(ESITI_QUESTIONARI!C1389="","",TRIM(ESITI_QUESTIONARI!C1389))</f>
        <v/>
      </c>
      <c r="D1389" t="str">
        <f>IFERROR(UPPER(TRIM(ESITI_QUESTIONARI!U1389)),"")</f>
        <v/>
      </c>
      <c r="E1389" t="str">
        <f>IFERROR(UPPER(TRIM(ESITI_QUESTIONARI!Y1389)),"")</f>
        <v/>
      </c>
      <c r="F1389" t="str">
        <f>IFERROR(UPPER(TRIM(ESITI_QUESTIONARI!AE1389)),"")</f>
        <v/>
      </c>
      <c r="G1389" t="str">
        <f>IFERROR(UPPER(TRIM(ESITI_QUESTIONARI!AI1389)),"")</f>
        <v/>
      </c>
      <c r="H1389" s="8" t="str">
        <f>IF(C1389="","",IF(ISERROR(AVERAGE(ESITI_QUESTIONARI!N1389:T1389,ESITI_QUESTIONARI!V1389:X1389,ESITI_QUESTIONARI!Z1389:AD1389,ESITI_QUESTIONARI!AF1389:AH1389,ESITI_QUESTIONARI!AJ1389:AL1389,ESITI_QUESTIONARI!AN1389,ESITI_QUESTIONARI!AQ1389)),"NON RISPONDE",AVERAGE(ESITI_QUESTIONARI!N1389:T1389,ESITI_QUESTIONARI!V1389:X1389,ESITI_QUESTIONARI!Z1389:AD1389,ESITI_QUESTIONARI!AF1389:AH1389,ESITI_QUESTIONARI!AJ1389:AL1389,ESITI_QUESTIONARI!AN1389,ESITI_QUESTIONARI!AQ1389)))</f>
        <v/>
      </c>
    </row>
    <row r="1390" spans="1:8" x14ac:dyDescent="0.3">
      <c r="A1390" t="str">
        <f>IF(ESITI_QUESTIONARI!A1390="","",TRIM(ESITI_QUESTIONARI!A1390))</f>
        <v/>
      </c>
      <c r="B1390" t="str">
        <f t="shared" si="22"/>
        <v/>
      </c>
      <c r="C1390" t="str">
        <f>IF(ESITI_QUESTIONARI!C1390="","",TRIM(ESITI_QUESTIONARI!C1390))</f>
        <v/>
      </c>
      <c r="D1390" t="str">
        <f>IFERROR(UPPER(TRIM(ESITI_QUESTIONARI!U1390)),"")</f>
        <v/>
      </c>
      <c r="E1390" t="str">
        <f>IFERROR(UPPER(TRIM(ESITI_QUESTIONARI!Y1390)),"")</f>
        <v/>
      </c>
      <c r="F1390" t="str">
        <f>IFERROR(UPPER(TRIM(ESITI_QUESTIONARI!AE1390)),"")</f>
        <v/>
      </c>
      <c r="G1390" t="str">
        <f>IFERROR(UPPER(TRIM(ESITI_QUESTIONARI!AI1390)),"")</f>
        <v/>
      </c>
      <c r="H1390" s="8" t="str">
        <f>IF(C1390="","",IF(ISERROR(AVERAGE(ESITI_QUESTIONARI!N1390:T1390,ESITI_QUESTIONARI!V1390:X1390,ESITI_QUESTIONARI!Z1390:AD1390,ESITI_QUESTIONARI!AF1390:AH1390,ESITI_QUESTIONARI!AJ1390:AL1390,ESITI_QUESTIONARI!AN1390,ESITI_QUESTIONARI!AQ1390)),"NON RISPONDE",AVERAGE(ESITI_QUESTIONARI!N1390:T1390,ESITI_QUESTIONARI!V1390:X1390,ESITI_QUESTIONARI!Z1390:AD1390,ESITI_QUESTIONARI!AF1390:AH1390,ESITI_QUESTIONARI!AJ1390:AL1390,ESITI_QUESTIONARI!AN1390,ESITI_QUESTIONARI!AQ1390)))</f>
        <v/>
      </c>
    </row>
    <row r="1391" spans="1:8" x14ac:dyDescent="0.3">
      <c r="A1391" t="str">
        <f>IF(ESITI_QUESTIONARI!A1391="","",TRIM(ESITI_QUESTIONARI!A1391))</f>
        <v/>
      </c>
      <c r="B1391" t="str">
        <f t="shared" si="22"/>
        <v/>
      </c>
      <c r="C1391" t="str">
        <f>IF(ESITI_QUESTIONARI!C1391="","",TRIM(ESITI_QUESTIONARI!C1391))</f>
        <v/>
      </c>
      <c r="D1391" t="str">
        <f>IFERROR(UPPER(TRIM(ESITI_QUESTIONARI!U1391)),"")</f>
        <v/>
      </c>
      <c r="E1391" t="str">
        <f>IFERROR(UPPER(TRIM(ESITI_QUESTIONARI!Y1391)),"")</f>
        <v/>
      </c>
      <c r="F1391" t="str">
        <f>IFERROR(UPPER(TRIM(ESITI_QUESTIONARI!AE1391)),"")</f>
        <v/>
      </c>
      <c r="G1391" t="str">
        <f>IFERROR(UPPER(TRIM(ESITI_QUESTIONARI!AI1391)),"")</f>
        <v/>
      </c>
      <c r="H1391" s="8" t="str">
        <f>IF(C1391="","",IF(ISERROR(AVERAGE(ESITI_QUESTIONARI!N1391:T1391,ESITI_QUESTIONARI!V1391:X1391,ESITI_QUESTIONARI!Z1391:AD1391,ESITI_QUESTIONARI!AF1391:AH1391,ESITI_QUESTIONARI!AJ1391:AL1391,ESITI_QUESTIONARI!AN1391,ESITI_QUESTIONARI!AQ1391)),"NON RISPONDE",AVERAGE(ESITI_QUESTIONARI!N1391:T1391,ESITI_QUESTIONARI!V1391:X1391,ESITI_QUESTIONARI!Z1391:AD1391,ESITI_QUESTIONARI!AF1391:AH1391,ESITI_QUESTIONARI!AJ1391:AL1391,ESITI_QUESTIONARI!AN1391,ESITI_QUESTIONARI!AQ1391)))</f>
        <v/>
      </c>
    </row>
    <row r="1392" spans="1:8" x14ac:dyDescent="0.3">
      <c r="A1392" t="str">
        <f>IF(ESITI_QUESTIONARI!A1392="","",TRIM(ESITI_QUESTIONARI!A1392))</f>
        <v/>
      </c>
      <c r="B1392" t="str">
        <f t="shared" si="22"/>
        <v/>
      </c>
      <c r="C1392" t="str">
        <f>IF(ESITI_QUESTIONARI!C1392="","",TRIM(ESITI_QUESTIONARI!C1392))</f>
        <v/>
      </c>
      <c r="D1392" t="str">
        <f>IFERROR(UPPER(TRIM(ESITI_QUESTIONARI!U1392)),"")</f>
        <v/>
      </c>
      <c r="E1392" t="str">
        <f>IFERROR(UPPER(TRIM(ESITI_QUESTIONARI!Y1392)),"")</f>
        <v/>
      </c>
      <c r="F1392" t="str">
        <f>IFERROR(UPPER(TRIM(ESITI_QUESTIONARI!AE1392)),"")</f>
        <v/>
      </c>
      <c r="G1392" t="str">
        <f>IFERROR(UPPER(TRIM(ESITI_QUESTIONARI!AI1392)),"")</f>
        <v/>
      </c>
      <c r="H1392" s="8" t="str">
        <f>IF(C1392="","",IF(ISERROR(AVERAGE(ESITI_QUESTIONARI!N1392:T1392,ESITI_QUESTIONARI!V1392:X1392,ESITI_QUESTIONARI!Z1392:AD1392,ESITI_QUESTIONARI!AF1392:AH1392,ESITI_QUESTIONARI!AJ1392:AL1392,ESITI_QUESTIONARI!AN1392,ESITI_QUESTIONARI!AQ1392)),"NON RISPONDE",AVERAGE(ESITI_QUESTIONARI!N1392:T1392,ESITI_QUESTIONARI!V1392:X1392,ESITI_QUESTIONARI!Z1392:AD1392,ESITI_QUESTIONARI!AF1392:AH1392,ESITI_QUESTIONARI!AJ1392:AL1392,ESITI_QUESTIONARI!AN1392,ESITI_QUESTIONARI!AQ1392)))</f>
        <v/>
      </c>
    </row>
    <row r="1393" spans="1:8" x14ac:dyDescent="0.3">
      <c r="A1393" t="str">
        <f>IF(ESITI_QUESTIONARI!A1393="","",TRIM(ESITI_QUESTIONARI!A1393))</f>
        <v/>
      </c>
      <c r="B1393" t="str">
        <f t="shared" si="22"/>
        <v/>
      </c>
      <c r="C1393" t="str">
        <f>IF(ESITI_QUESTIONARI!C1393="","",TRIM(ESITI_QUESTIONARI!C1393))</f>
        <v/>
      </c>
      <c r="D1393" t="str">
        <f>IFERROR(UPPER(TRIM(ESITI_QUESTIONARI!U1393)),"")</f>
        <v/>
      </c>
      <c r="E1393" t="str">
        <f>IFERROR(UPPER(TRIM(ESITI_QUESTIONARI!Y1393)),"")</f>
        <v/>
      </c>
      <c r="F1393" t="str">
        <f>IFERROR(UPPER(TRIM(ESITI_QUESTIONARI!AE1393)),"")</f>
        <v/>
      </c>
      <c r="G1393" t="str">
        <f>IFERROR(UPPER(TRIM(ESITI_QUESTIONARI!AI1393)),"")</f>
        <v/>
      </c>
      <c r="H1393" s="8" t="str">
        <f>IF(C1393="","",IF(ISERROR(AVERAGE(ESITI_QUESTIONARI!N1393:T1393,ESITI_QUESTIONARI!V1393:X1393,ESITI_QUESTIONARI!Z1393:AD1393,ESITI_QUESTIONARI!AF1393:AH1393,ESITI_QUESTIONARI!AJ1393:AL1393,ESITI_QUESTIONARI!AN1393,ESITI_QUESTIONARI!AQ1393)),"NON RISPONDE",AVERAGE(ESITI_QUESTIONARI!N1393:T1393,ESITI_QUESTIONARI!V1393:X1393,ESITI_QUESTIONARI!Z1393:AD1393,ESITI_QUESTIONARI!AF1393:AH1393,ESITI_QUESTIONARI!AJ1393:AL1393,ESITI_QUESTIONARI!AN1393,ESITI_QUESTIONARI!AQ1393)))</f>
        <v/>
      </c>
    </row>
    <row r="1394" spans="1:8" x14ac:dyDescent="0.3">
      <c r="A1394" t="str">
        <f>IF(ESITI_QUESTIONARI!A1394="","",TRIM(ESITI_QUESTIONARI!A1394))</f>
        <v/>
      </c>
      <c r="B1394" t="str">
        <f t="shared" si="22"/>
        <v/>
      </c>
      <c r="C1394" t="str">
        <f>IF(ESITI_QUESTIONARI!C1394="","",TRIM(ESITI_QUESTIONARI!C1394))</f>
        <v/>
      </c>
      <c r="D1394" t="str">
        <f>IFERROR(UPPER(TRIM(ESITI_QUESTIONARI!U1394)),"")</f>
        <v/>
      </c>
      <c r="E1394" t="str">
        <f>IFERROR(UPPER(TRIM(ESITI_QUESTIONARI!Y1394)),"")</f>
        <v/>
      </c>
      <c r="F1394" t="str">
        <f>IFERROR(UPPER(TRIM(ESITI_QUESTIONARI!AE1394)),"")</f>
        <v/>
      </c>
      <c r="G1394" t="str">
        <f>IFERROR(UPPER(TRIM(ESITI_QUESTIONARI!AI1394)),"")</f>
        <v/>
      </c>
      <c r="H1394" s="8" t="str">
        <f>IF(C1394="","",IF(ISERROR(AVERAGE(ESITI_QUESTIONARI!N1394:T1394,ESITI_QUESTIONARI!V1394:X1394,ESITI_QUESTIONARI!Z1394:AD1394,ESITI_QUESTIONARI!AF1394:AH1394,ESITI_QUESTIONARI!AJ1394:AL1394,ESITI_QUESTIONARI!AN1394,ESITI_QUESTIONARI!AQ1394)),"NON RISPONDE",AVERAGE(ESITI_QUESTIONARI!N1394:T1394,ESITI_QUESTIONARI!V1394:X1394,ESITI_QUESTIONARI!Z1394:AD1394,ESITI_QUESTIONARI!AF1394:AH1394,ESITI_QUESTIONARI!AJ1394:AL1394,ESITI_QUESTIONARI!AN1394,ESITI_QUESTIONARI!AQ1394)))</f>
        <v/>
      </c>
    </row>
    <row r="1395" spans="1:8" x14ac:dyDescent="0.3">
      <c r="A1395" t="str">
        <f>IF(ESITI_QUESTIONARI!A1395="","",TRIM(ESITI_QUESTIONARI!A1395))</f>
        <v/>
      </c>
      <c r="B1395" t="str">
        <f t="shared" si="22"/>
        <v/>
      </c>
      <c r="C1395" t="str">
        <f>IF(ESITI_QUESTIONARI!C1395="","",TRIM(ESITI_QUESTIONARI!C1395))</f>
        <v/>
      </c>
      <c r="D1395" t="str">
        <f>IFERROR(UPPER(TRIM(ESITI_QUESTIONARI!U1395)),"")</f>
        <v/>
      </c>
      <c r="E1395" t="str">
        <f>IFERROR(UPPER(TRIM(ESITI_QUESTIONARI!Y1395)),"")</f>
        <v/>
      </c>
      <c r="F1395" t="str">
        <f>IFERROR(UPPER(TRIM(ESITI_QUESTIONARI!AE1395)),"")</f>
        <v/>
      </c>
      <c r="G1395" t="str">
        <f>IFERROR(UPPER(TRIM(ESITI_QUESTIONARI!AI1395)),"")</f>
        <v/>
      </c>
      <c r="H1395" s="8" t="str">
        <f>IF(C1395="","",IF(ISERROR(AVERAGE(ESITI_QUESTIONARI!N1395:T1395,ESITI_QUESTIONARI!V1395:X1395,ESITI_QUESTIONARI!Z1395:AD1395,ESITI_QUESTIONARI!AF1395:AH1395,ESITI_QUESTIONARI!AJ1395:AL1395,ESITI_QUESTIONARI!AN1395,ESITI_QUESTIONARI!AQ1395)),"NON RISPONDE",AVERAGE(ESITI_QUESTIONARI!N1395:T1395,ESITI_QUESTIONARI!V1395:X1395,ESITI_QUESTIONARI!Z1395:AD1395,ESITI_QUESTIONARI!AF1395:AH1395,ESITI_QUESTIONARI!AJ1395:AL1395,ESITI_QUESTIONARI!AN1395,ESITI_QUESTIONARI!AQ1395)))</f>
        <v/>
      </c>
    </row>
    <row r="1396" spans="1:8" x14ac:dyDescent="0.3">
      <c r="A1396" t="str">
        <f>IF(ESITI_QUESTIONARI!A1396="","",TRIM(ESITI_QUESTIONARI!A1396))</f>
        <v/>
      </c>
      <c r="B1396" t="str">
        <f t="shared" si="22"/>
        <v/>
      </c>
      <c r="C1396" t="str">
        <f>IF(ESITI_QUESTIONARI!C1396="","",TRIM(ESITI_QUESTIONARI!C1396))</f>
        <v/>
      </c>
      <c r="D1396" t="str">
        <f>IFERROR(UPPER(TRIM(ESITI_QUESTIONARI!U1396)),"")</f>
        <v/>
      </c>
      <c r="E1396" t="str">
        <f>IFERROR(UPPER(TRIM(ESITI_QUESTIONARI!Y1396)),"")</f>
        <v/>
      </c>
      <c r="F1396" t="str">
        <f>IFERROR(UPPER(TRIM(ESITI_QUESTIONARI!AE1396)),"")</f>
        <v/>
      </c>
      <c r="G1396" t="str">
        <f>IFERROR(UPPER(TRIM(ESITI_QUESTIONARI!AI1396)),"")</f>
        <v/>
      </c>
      <c r="H1396" s="8" t="str">
        <f>IF(C1396="","",IF(ISERROR(AVERAGE(ESITI_QUESTIONARI!N1396:T1396,ESITI_QUESTIONARI!V1396:X1396,ESITI_QUESTIONARI!Z1396:AD1396,ESITI_QUESTIONARI!AF1396:AH1396,ESITI_QUESTIONARI!AJ1396:AL1396,ESITI_QUESTIONARI!AN1396,ESITI_QUESTIONARI!AQ1396)),"NON RISPONDE",AVERAGE(ESITI_QUESTIONARI!N1396:T1396,ESITI_QUESTIONARI!V1396:X1396,ESITI_QUESTIONARI!Z1396:AD1396,ESITI_QUESTIONARI!AF1396:AH1396,ESITI_QUESTIONARI!AJ1396:AL1396,ESITI_QUESTIONARI!AN1396,ESITI_QUESTIONARI!AQ1396)))</f>
        <v/>
      </c>
    </row>
    <row r="1397" spans="1:8" x14ac:dyDescent="0.3">
      <c r="A1397" t="str">
        <f>IF(ESITI_QUESTIONARI!A1397="","",TRIM(ESITI_QUESTIONARI!A1397))</f>
        <v/>
      </c>
      <c r="B1397" t="str">
        <f t="shared" si="22"/>
        <v/>
      </c>
      <c r="C1397" t="str">
        <f>IF(ESITI_QUESTIONARI!C1397="","",TRIM(ESITI_QUESTIONARI!C1397))</f>
        <v/>
      </c>
      <c r="D1397" t="str">
        <f>IFERROR(UPPER(TRIM(ESITI_QUESTIONARI!U1397)),"")</f>
        <v/>
      </c>
      <c r="E1397" t="str">
        <f>IFERROR(UPPER(TRIM(ESITI_QUESTIONARI!Y1397)),"")</f>
        <v/>
      </c>
      <c r="F1397" t="str">
        <f>IFERROR(UPPER(TRIM(ESITI_QUESTIONARI!AE1397)),"")</f>
        <v/>
      </c>
      <c r="G1397" t="str">
        <f>IFERROR(UPPER(TRIM(ESITI_QUESTIONARI!AI1397)),"")</f>
        <v/>
      </c>
      <c r="H1397" s="8" t="str">
        <f>IF(C1397="","",IF(ISERROR(AVERAGE(ESITI_QUESTIONARI!N1397:T1397,ESITI_QUESTIONARI!V1397:X1397,ESITI_QUESTIONARI!Z1397:AD1397,ESITI_QUESTIONARI!AF1397:AH1397,ESITI_QUESTIONARI!AJ1397:AL1397,ESITI_QUESTIONARI!AN1397,ESITI_QUESTIONARI!AQ1397)),"NON RISPONDE",AVERAGE(ESITI_QUESTIONARI!N1397:T1397,ESITI_QUESTIONARI!V1397:X1397,ESITI_QUESTIONARI!Z1397:AD1397,ESITI_QUESTIONARI!AF1397:AH1397,ESITI_QUESTIONARI!AJ1397:AL1397,ESITI_QUESTIONARI!AN1397,ESITI_QUESTIONARI!AQ1397)))</f>
        <v/>
      </c>
    </row>
    <row r="1398" spans="1:8" x14ac:dyDescent="0.3">
      <c r="A1398" t="str">
        <f>IF(ESITI_QUESTIONARI!A1398="","",TRIM(ESITI_QUESTIONARI!A1398))</f>
        <v/>
      </c>
      <c r="B1398" t="str">
        <f t="shared" si="22"/>
        <v/>
      </c>
      <c r="C1398" t="str">
        <f>IF(ESITI_QUESTIONARI!C1398="","",TRIM(ESITI_QUESTIONARI!C1398))</f>
        <v/>
      </c>
      <c r="D1398" t="str">
        <f>IFERROR(UPPER(TRIM(ESITI_QUESTIONARI!U1398)),"")</f>
        <v/>
      </c>
      <c r="E1398" t="str">
        <f>IFERROR(UPPER(TRIM(ESITI_QUESTIONARI!Y1398)),"")</f>
        <v/>
      </c>
      <c r="F1398" t="str">
        <f>IFERROR(UPPER(TRIM(ESITI_QUESTIONARI!AE1398)),"")</f>
        <v/>
      </c>
      <c r="G1398" t="str">
        <f>IFERROR(UPPER(TRIM(ESITI_QUESTIONARI!AI1398)),"")</f>
        <v/>
      </c>
      <c r="H1398" s="8" t="str">
        <f>IF(C1398="","",IF(ISERROR(AVERAGE(ESITI_QUESTIONARI!N1398:T1398,ESITI_QUESTIONARI!V1398:X1398,ESITI_QUESTIONARI!Z1398:AD1398,ESITI_QUESTIONARI!AF1398:AH1398,ESITI_QUESTIONARI!AJ1398:AL1398,ESITI_QUESTIONARI!AN1398,ESITI_QUESTIONARI!AQ1398)),"NON RISPONDE",AVERAGE(ESITI_QUESTIONARI!N1398:T1398,ESITI_QUESTIONARI!V1398:X1398,ESITI_QUESTIONARI!Z1398:AD1398,ESITI_QUESTIONARI!AF1398:AH1398,ESITI_QUESTIONARI!AJ1398:AL1398,ESITI_QUESTIONARI!AN1398,ESITI_QUESTIONARI!AQ1398)))</f>
        <v/>
      </c>
    </row>
    <row r="1399" spans="1:8" x14ac:dyDescent="0.3">
      <c r="A1399" t="str">
        <f>IF(ESITI_QUESTIONARI!A1399="","",TRIM(ESITI_QUESTIONARI!A1399))</f>
        <v/>
      </c>
      <c r="B1399" t="str">
        <f t="shared" si="22"/>
        <v/>
      </c>
      <c r="C1399" t="str">
        <f>IF(ESITI_QUESTIONARI!C1399="","",TRIM(ESITI_QUESTIONARI!C1399))</f>
        <v/>
      </c>
      <c r="D1399" t="str">
        <f>IFERROR(UPPER(TRIM(ESITI_QUESTIONARI!U1399)),"")</f>
        <v/>
      </c>
      <c r="E1399" t="str">
        <f>IFERROR(UPPER(TRIM(ESITI_QUESTIONARI!Y1399)),"")</f>
        <v/>
      </c>
      <c r="F1399" t="str">
        <f>IFERROR(UPPER(TRIM(ESITI_QUESTIONARI!AE1399)),"")</f>
        <v/>
      </c>
      <c r="G1399" t="str">
        <f>IFERROR(UPPER(TRIM(ESITI_QUESTIONARI!AI1399)),"")</f>
        <v/>
      </c>
      <c r="H1399" s="8" t="str">
        <f>IF(C1399="","",IF(ISERROR(AVERAGE(ESITI_QUESTIONARI!N1399:T1399,ESITI_QUESTIONARI!V1399:X1399,ESITI_QUESTIONARI!Z1399:AD1399,ESITI_QUESTIONARI!AF1399:AH1399,ESITI_QUESTIONARI!AJ1399:AL1399,ESITI_QUESTIONARI!AN1399,ESITI_QUESTIONARI!AQ1399)),"NON RISPONDE",AVERAGE(ESITI_QUESTIONARI!N1399:T1399,ESITI_QUESTIONARI!V1399:X1399,ESITI_QUESTIONARI!Z1399:AD1399,ESITI_QUESTIONARI!AF1399:AH1399,ESITI_QUESTIONARI!AJ1399:AL1399,ESITI_QUESTIONARI!AN1399,ESITI_QUESTIONARI!AQ1399)))</f>
        <v/>
      </c>
    </row>
    <row r="1400" spans="1:8" x14ac:dyDescent="0.3">
      <c r="A1400" t="str">
        <f>IF(ESITI_QUESTIONARI!A1400="","",TRIM(ESITI_QUESTIONARI!A1400))</f>
        <v/>
      </c>
      <c r="B1400" t="str">
        <f t="shared" si="22"/>
        <v/>
      </c>
      <c r="C1400" t="str">
        <f>IF(ESITI_QUESTIONARI!C1400="","",TRIM(ESITI_QUESTIONARI!C1400))</f>
        <v/>
      </c>
      <c r="D1400" t="str">
        <f>IFERROR(UPPER(TRIM(ESITI_QUESTIONARI!U1400)),"")</f>
        <v/>
      </c>
      <c r="E1400" t="str">
        <f>IFERROR(UPPER(TRIM(ESITI_QUESTIONARI!Y1400)),"")</f>
        <v/>
      </c>
      <c r="F1400" t="str">
        <f>IFERROR(UPPER(TRIM(ESITI_QUESTIONARI!AE1400)),"")</f>
        <v/>
      </c>
      <c r="G1400" t="str">
        <f>IFERROR(UPPER(TRIM(ESITI_QUESTIONARI!AI1400)),"")</f>
        <v/>
      </c>
      <c r="H1400" s="8" t="str">
        <f>IF(C1400="","",IF(ISERROR(AVERAGE(ESITI_QUESTIONARI!N1400:T1400,ESITI_QUESTIONARI!V1400:X1400,ESITI_QUESTIONARI!Z1400:AD1400,ESITI_QUESTIONARI!AF1400:AH1400,ESITI_QUESTIONARI!AJ1400:AL1400,ESITI_QUESTIONARI!AN1400,ESITI_QUESTIONARI!AQ1400)),"NON RISPONDE",AVERAGE(ESITI_QUESTIONARI!N1400:T1400,ESITI_QUESTIONARI!V1400:X1400,ESITI_QUESTIONARI!Z1400:AD1400,ESITI_QUESTIONARI!AF1400:AH1400,ESITI_QUESTIONARI!AJ1400:AL1400,ESITI_QUESTIONARI!AN1400,ESITI_QUESTIONARI!AQ1400)))</f>
        <v/>
      </c>
    </row>
    <row r="1401" spans="1:8" x14ac:dyDescent="0.3">
      <c r="A1401" t="str">
        <f>IF(ESITI_QUESTIONARI!A1401="","",TRIM(ESITI_QUESTIONARI!A1401))</f>
        <v/>
      </c>
      <c r="B1401" t="str">
        <f t="shared" si="22"/>
        <v/>
      </c>
      <c r="C1401" t="str">
        <f>IF(ESITI_QUESTIONARI!C1401="","",TRIM(ESITI_QUESTIONARI!C1401))</f>
        <v/>
      </c>
      <c r="D1401" t="str">
        <f>IFERROR(UPPER(TRIM(ESITI_QUESTIONARI!U1401)),"")</f>
        <v/>
      </c>
      <c r="E1401" t="str">
        <f>IFERROR(UPPER(TRIM(ESITI_QUESTIONARI!Y1401)),"")</f>
        <v/>
      </c>
      <c r="F1401" t="str">
        <f>IFERROR(UPPER(TRIM(ESITI_QUESTIONARI!AE1401)),"")</f>
        <v/>
      </c>
      <c r="G1401" t="str">
        <f>IFERROR(UPPER(TRIM(ESITI_QUESTIONARI!AI1401)),"")</f>
        <v/>
      </c>
      <c r="H1401" s="8" t="str">
        <f>IF(C1401="","",IF(ISERROR(AVERAGE(ESITI_QUESTIONARI!N1401:T1401,ESITI_QUESTIONARI!V1401:X1401,ESITI_QUESTIONARI!Z1401:AD1401,ESITI_QUESTIONARI!AF1401:AH1401,ESITI_QUESTIONARI!AJ1401:AL1401,ESITI_QUESTIONARI!AN1401,ESITI_QUESTIONARI!AQ1401)),"NON RISPONDE",AVERAGE(ESITI_QUESTIONARI!N1401:T1401,ESITI_QUESTIONARI!V1401:X1401,ESITI_QUESTIONARI!Z1401:AD1401,ESITI_QUESTIONARI!AF1401:AH1401,ESITI_QUESTIONARI!AJ1401:AL1401,ESITI_QUESTIONARI!AN1401,ESITI_QUESTIONARI!AQ1401)))</f>
        <v/>
      </c>
    </row>
    <row r="1402" spans="1:8" x14ac:dyDescent="0.3">
      <c r="A1402" t="str">
        <f>IF(ESITI_QUESTIONARI!A1402="","",TRIM(ESITI_QUESTIONARI!A1402))</f>
        <v/>
      </c>
      <c r="B1402" t="str">
        <f t="shared" si="22"/>
        <v/>
      </c>
      <c r="C1402" t="str">
        <f>IF(ESITI_QUESTIONARI!C1402="","",TRIM(ESITI_QUESTIONARI!C1402))</f>
        <v/>
      </c>
      <c r="D1402" t="str">
        <f>IFERROR(UPPER(TRIM(ESITI_QUESTIONARI!U1402)),"")</f>
        <v/>
      </c>
      <c r="E1402" t="str">
        <f>IFERROR(UPPER(TRIM(ESITI_QUESTIONARI!Y1402)),"")</f>
        <v/>
      </c>
      <c r="F1402" t="str">
        <f>IFERROR(UPPER(TRIM(ESITI_QUESTIONARI!AE1402)),"")</f>
        <v/>
      </c>
      <c r="G1402" t="str">
        <f>IFERROR(UPPER(TRIM(ESITI_QUESTIONARI!AI1402)),"")</f>
        <v/>
      </c>
      <c r="H1402" s="8" t="str">
        <f>IF(C1402="","",IF(ISERROR(AVERAGE(ESITI_QUESTIONARI!N1402:T1402,ESITI_QUESTIONARI!V1402:X1402,ESITI_QUESTIONARI!Z1402:AD1402,ESITI_QUESTIONARI!AF1402:AH1402,ESITI_QUESTIONARI!AJ1402:AL1402,ESITI_QUESTIONARI!AN1402,ESITI_QUESTIONARI!AQ1402)),"NON RISPONDE",AVERAGE(ESITI_QUESTIONARI!N1402:T1402,ESITI_QUESTIONARI!V1402:X1402,ESITI_QUESTIONARI!Z1402:AD1402,ESITI_QUESTIONARI!AF1402:AH1402,ESITI_QUESTIONARI!AJ1402:AL1402,ESITI_QUESTIONARI!AN1402,ESITI_QUESTIONARI!AQ1402)))</f>
        <v/>
      </c>
    </row>
    <row r="1403" spans="1:8" x14ac:dyDescent="0.3">
      <c r="A1403" t="str">
        <f>IF(ESITI_QUESTIONARI!A1403="","",TRIM(ESITI_QUESTIONARI!A1403))</f>
        <v/>
      </c>
      <c r="B1403" t="str">
        <f t="shared" si="22"/>
        <v/>
      </c>
      <c r="C1403" t="str">
        <f>IF(ESITI_QUESTIONARI!C1403="","",TRIM(ESITI_QUESTIONARI!C1403))</f>
        <v/>
      </c>
      <c r="D1403" t="str">
        <f>IFERROR(UPPER(TRIM(ESITI_QUESTIONARI!U1403)),"")</f>
        <v/>
      </c>
      <c r="E1403" t="str">
        <f>IFERROR(UPPER(TRIM(ESITI_QUESTIONARI!Y1403)),"")</f>
        <v/>
      </c>
      <c r="F1403" t="str">
        <f>IFERROR(UPPER(TRIM(ESITI_QUESTIONARI!AE1403)),"")</f>
        <v/>
      </c>
      <c r="G1403" t="str">
        <f>IFERROR(UPPER(TRIM(ESITI_QUESTIONARI!AI1403)),"")</f>
        <v/>
      </c>
      <c r="H1403" s="8" t="str">
        <f>IF(C1403="","",IF(ISERROR(AVERAGE(ESITI_QUESTIONARI!N1403:T1403,ESITI_QUESTIONARI!V1403:X1403,ESITI_QUESTIONARI!Z1403:AD1403,ESITI_QUESTIONARI!AF1403:AH1403,ESITI_QUESTIONARI!AJ1403:AL1403,ESITI_QUESTIONARI!AN1403,ESITI_QUESTIONARI!AQ1403)),"NON RISPONDE",AVERAGE(ESITI_QUESTIONARI!N1403:T1403,ESITI_QUESTIONARI!V1403:X1403,ESITI_QUESTIONARI!Z1403:AD1403,ESITI_QUESTIONARI!AF1403:AH1403,ESITI_QUESTIONARI!AJ1403:AL1403,ESITI_QUESTIONARI!AN1403,ESITI_QUESTIONARI!AQ1403)))</f>
        <v/>
      </c>
    </row>
    <row r="1404" spans="1:8" x14ac:dyDescent="0.3">
      <c r="A1404" t="str">
        <f>IF(ESITI_QUESTIONARI!A1404="","",TRIM(ESITI_QUESTIONARI!A1404))</f>
        <v/>
      </c>
      <c r="B1404" t="str">
        <f t="shared" si="22"/>
        <v/>
      </c>
      <c r="C1404" t="str">
        <f>IF(ESITI_QUESTIONARI!C1404="","",TRIM(ESITI_QUESTIONARI!C1404))</f>
        <v/>
      </c>
      <c r="D1404" t="str">
        <f>IFERROR(UPPER(TRIM(ESITI_QUESTIONARI!U1404)),"")</f>
        <v/>
      </c>
      <c r="E1404" t="str">
        <f>IFERROR(UPPER(TRIM(ESITI_QUESTIONARI!Y1404)),"")</f>
        <v/>
      </c>
      <c r="F1404" t="str">
        <f>IFERROR(UPPER(TRIM(ESITI_QUESTIONARI!AE1404)),"")</f>
        <v/>
      </c>
      <c r="G1404" t="str">
        <f>IFERROR(UPPER(TRIM(ESITI_QUESTIONARI!AI1404)),"")</f>
        <v/>
      </c>
      <c r="H1404" s="8" t="str">
        <f>IF(C1404="","",IF(ISERROR(AVERAGE(ESITI_QUESTIONARI!N1404:T1404,ESITI_QUESTIONARI!V1404:X1404,ESITI_QUESTIONARI!Z1404:AD1404,ESITI_QUESTIONARI!AF1404:AH1404,ESITI_QUESTIONARI!AJ1404:AL1404,ESITI_QUESTIONARI!AN1404,ESITI_QUESTIONARI!AQ1404)),"NON RISPONDE",AVERAGE(ESITI_QUESTIONARI!N1404:T1404,ESITI_QUESTIONARI!V1404:X1404,ESITI_QUESTIONARI!Z1404:AD1404,ESITI_QUESTIONARI!AF1404:AH1404,ESITI_QUESTIONARI!AJ1404:AL1404,ESITI_QUESTIONARI!AN1404,ESITI_QUESTIONARI!AQ1404)))</f>
        <v/>
      </c>
    </row>
    <row r="1405" spans="1:8" x14ac:dyDescent="0.3">
      <c r="A1405" t="str">
        <f>IF(ESITI_QUESTIONARI!A1405="","",TRIM(ESITI_QUESTIONARI!A1405))</f>
        <v/>
      </c>
      <c r="B1405" t="str">
        <f t="shared" si="22"/>
        <v/>
      </c>
      <c r="C1405" t="str">
        <f>IF(ESITI_QUESTIONARI!C1405="","",TRIM(ESITI_QUESTIONARI!C1405))</f>
        <v/>
      </c>
      <c r="D1405" t="str">
        <f>IFERROR(UPPER(TRIM(ESITI_QUESTIONARI!U1405)),"")</f>
        <v/>
      </c>
      <c r="E1405" t="str">
        <f>IFERROR(UPPER(TRIM(ESITI_QUESTIONARI!Y1405)),"")</f>
        <v/>
      </c>
      <c r="F1405" t="str">
        <f>IFERROR(UPPER(TRIM(ESITI_QUESTIONARI!AE1405)),"")</f>
        <v/>
      </c>
      <c r="G1405" t="str">
        <f>IFERROR(UPPER(TRIM(ESITI_QUESTIONARI!AI1405)),"")</f>
        <v/>
      </c>
      <c r="H1405" s="8" t="str">
        <f>IF(C1405="","",IF(ISERROR(AVERAGE(ESITI_QUESTIONARI!N1405:T1405,ESITI_QUESTIONARI!V1405:X1405,ESITI_QUESTIONARI!Z1405:AD1405,ESITI_QUESTIONARI!AF1405:AH1405,ESITI_QUESTIONARI!AJ1405:AL1405,ESITI_QUESTIONARI!AN1405,ESITI_QUESTIONARI!AQ1405)),"NON RISPONDE",AVERAGE(ESITI_QUESTIONARI!N1405:T1405,ESITI_QUESTIONARI!V1405:X1405,ESITI_QUESTIONARI!Z1405:AD1405,ESITI_QUESTIONARI!AF1405:AH1405,ESITI_QUESTIONARI!AJ1405:AL1405,ESITI_QUESTIONARI!AN1405,ESITI_QUESTIONARI!AQ1405)))</f>
        <v/>
      </c>
    </row>
    <row r="1406" spans="1:8" x14ac:dyDescent="0.3">
      <c r="A1406" t="str">
        <f>IF(ESITI_QUESTIONARI!A1406="","",TRIM(ESITI_QUESTIONARI!A1406))</f>
        <v/>
      </c>
      <c r="B1406" t="str">
        <f t="shared" si="22"/>
        <v/>
      </c>
      <c r="C1406" t="str">
        <f>IF(ESITI_QUESTIONARI!C1406="","",TRIM(ESITI_QUESTIONARI!C1406))</f>
        <v/>
      </c>
      <c r="D1406" t="str">
        <f>IFERROR(UPPER(TRIM(ESITI_QUESTIONARI!U1406)),"")</f>
        <v/>
      </c>
      <c r="E1406" t="str">
        <f>IFERROR(UPPER(TRIM(ESITI_QUESTIONARI!Y1406)),"")</f>
        <v/>
      </c>
      <c r="F1406" t="str">
        <f>IFERROR(UPPER(TRIM(ESITI_QUESTIONARI!AE1406)),"")</f>
        <v/>
      </c>
      <c r="G1406" t="str">
        <f>IFERROR(UPPER(TRIM(ESITI_QUESTIONARI!AI1406)),"")</f>
        <v/>
      </c>
      <c r="H1406" s="8" t="str">
        <f>IF(C1406="","",IF(ISERROR(AVERAGE(ESITI_QUESTIONARI!N1406:T1406,ESITI_QUESTIONARI!V1406:X1406,ESITI_QUESTIONARI!Z1406:AD1406,ESITI_QUESTIONARI!AF1406:AH1406,ESITI_QUESTIONARI!AJ1406:AL1406,ESITI_QUESTIONARI!AN1406,ESITI_QUESTIONARI!AQ1406)),"NON RISPONDE",AVERAGE(ESITI_QUESTIONARI!N1406:T1406,ESITI_QUESTIONARI!V1406:X1406,ESITI_QUESTIONARI!Z1406:AD1406,ESITI_QUESTIONARI!AF1406:AH1406,ESITI_QUESTIONARI!AJ1406:AL1406,ESITI_QUESTIONARI!AN1406,ESITI_QUESTIONARI!AQ1406)))</f>
        <v/>
      </c>
    </row>
    <row r="1407" spans="1:8" x14ac:dyDescent="0.3">
      <c r="A1407" t="str">
        <f>IF(ESITI_QUESTIONARI!A1407="","",TRIM(ESITI_QUESTIONARI!A1407))</f>
        <v/>
      </c>
      <c r="B1407" t="str">
        <f t="shared" si="22"/>
        <v/>
      </c>
      <c r="C1407" t="str">
        <f>IF(ESITI_QUESTIONARI!C1407="","",TRIM(ESITI_QUESTIONARI!C1407))</f>
        <v/>
      </c>
      <c r="D1407" t="str">
        <f>IFERROR(UPPER(TRIM(ESITI_QUESTIONARI!U1407)),"")</f>
        <v/>
      </c>
      <c r="E1407" t="str">
        <f>IFERROR(UPPER(TRIM(ESITI_QUESTIONARI!Y1407)),"")</f>
        <v/>
      </c>
      <c r="F1407" t="str">
        <f>IFERROR(UPPER(TRIM(ESITI_QUESTIONARI!AE1407)),"")</f>
        <v/>
      </c>
      <c r="G1407" t="str">
        <f>IFERROR(UPPER(TRIM(ESITI_QUESTIONARI!AI1407)),"")</f>
        <v/>
      </c>
      <c r="H1407" s="8" t="str">
        <f>IF(C1407="","",IF(ISERROR(AVERAGE(ESITI_QUESTIONARI!N1407:T1407,ESITI_QUESTIONARI!V1407:X1407,ESITI_QUESTIONARI!Z1407:AD1407,ESITI_QUESTIONARI!AF1407:AH1407,ESITI_QUESTIONARI!AJ1407:AL1407,ESITI_QUESTIONARI!AN1407,ESITI_QUESTIONARI!AQ1407)),"NON RISPONDE",AVERAGE(ESITI_QUESTIONARI!N1407:T1407,ESITI_QUESTIONARI!V1407:X1407,ESITI_QUESTIONARI!Z1407:AD1407,ESITI_QUESTIONARI!AF1407:AH1407,ESITI_QUESTIONARI!AJ1407:AL1407,ESITI_QUESTIONARI!AN1407,ESITI_QUESTIONARI!AQ1407)))</f>
        <v/>
      </c>
    </row>
    <row r="1408" spans="1:8" x14ac:dyDescent="0.3">
      <c r="A1408" t="str">
        <f>IF(ESITI_QUESTIONARI!A1408="","",TRIM(ESITI_QUESTIONARI!A1408))</f>
        <v/>
      </c>
      <c r="B1408" t="str">
        <f t="shared" si="22"/>
        <v/>
      </c>
      <c r="C1408" t="str">
        <f>IF(ESITI_QUESTIONARI!C1408="","",TRIM(ESITI_QUESTIONARI!C1408))</f>
        <v/>
      </c>
      <c r="D1408" t="str">
        <f>IFERROR(UPPER(TRIM(ESITI_QUESTIONARI!U1408)),"")</f>
        <v/>
      </c>
      <c r="E1408" t="str">
        <f>IFERROR(UPPER(TRIM(ESITI_QUESTIONARI!Y1408)),"")</f>
        <v/>
      </c>
      <c r="F1408" t="str">
        <f>IFERROR(UPPER(TRIM(ESITI_QUESTIONARI!AE1408)),"")</f>
        <v/>
      </c>
      <c r="G1408" t="str">
        <f>IFERROR(UPPER(TRIM(ESITI_QUESTIONARI!AI1408)),"")</f>
        <v/>
      </c>
      <c r="H1408" s="8" t="str">
        <f>IF(C1408="","",IF(ISERROR(AVERAGE(ESITI_QUESTIONARI!N1408:T1408,ESITI_QUESTIONARI!V1408:X1408,ESITI_QUESTIONARI!Z1408:AD1408,ESITI_QUESTIONARI!AF1408:AH1408,ESITI_QUESTIONARI!AJ1408:AL1408,ESITI_QUESTIONARI!AN1408,ESITI_QUESTIONARI!AQ1408)),"NON RISPONDE",AVERAGE(ESITI_QUESTIONARI!N1408:T1408,ESITI_QUESTIONARI!V1408:X1408,ESITI_QUESTIONARI!Z1408:AD1408,ESITI_QUESTIONARI!AF1408:AH1408,ESITI_QUESTIONARI!AJ1408:AL1408,ESITI_QUESTIONARI!AN1408,ESITI_QUESTIONARI!AQ1408)))</f>
        <v/>
      </c>
    </row>
    <row r="1409" spans="1:8" x14ac:dyDescent="0.3">
      <c r="A1409" t="str">
        <f>IF(ESITI_QUESTIONARI!A1409="","",TRIM(ESITI_QUESTIONARI!A1409))</f>
        <v/>
      </c>
      <c r="B1409" t="str">
        <f t="shared" si="22"/>
        <v/>
      </c>
      <c r="C1409" t="str">
        <f>IF(ESITI_QUESTIONARI!C1409="","",TRIM(ESITI_QUESTIONARI!C1409))</f>
        <v/>
      </c>
      <c r="D1409" t="str">
        <f>IFERROR(UPPER(TRIM(ESITI_QUESTIONARI!U1409)),"")</f>
        <v/>
      </c>
      <c r="E1409" t="str">
        <f>IFERROR(UPPER(TRIM(ESITI_QUESTIONARI!Y1409)),"")</f>
        <v/>
      </c>
      <c r="F1409" t="str">
        <f>IFERROR(UPPER(TRIM(ESITI_QUESTIONARI!AE1409)),"")</f>
        <v/>
      </c>
      <c r="G1409" t="str">
        <f>IFERROR(UPPER(TRIM(ESITI_QUESTIONARI!AI1409)),"")</f>
        <v/>
      </c>
      <c r="H1409" s="8" t="str">
        <f>IF(C1409="","",IF(ISERROR(AVERAGE(ESITI_QUESTIONARI!N1409:T1409,ESITI_QUESTIONARI!V1409:X1409,ESITI_QUESTIONARI!Z1409:AD1409,ESITI_QUESTIONARI!AF1409:AH1409,ESITI_QUESTIONARI!AJ1409:AL1409,ESITI_QUESTIONARI!AN1409,ESITI_QUESTIONARI!AQ1409)),"NON RISPONDE",AVERAGE(ESITI_QUESTIONARI!N1409:T1409,ESITI_QUESTIONARI!V1409:X1409,ESITI_QUESTIONARI!Z1409:AD1409,ESITI_QUESTIONARI!AF1409:AH1409,ESITI_QUESTIONARI!AJ1409:AL1409,ESITI_QUESTIONARI!AN1409,ESITI_QUESTIONARI!AQ1409)))</f>
        <v/>
      </c>
    </row>
    <row r="1410" spans="1:8" x14ac:dyDescent="0.3">
      <c r="A1410" t="str">
        <f>IF(ESITI_QUESTIONARI!A1410="","",TRIM(ESITI_QUESTIONARI!A1410))</f>
        <v/>
      </c>
      <c r="B1410" t="str">
        <f t="shared" si="22"/>
        <v/>
      </c>
      <c r="C1410" t="str">
        <f>IF(ESITI_QUESTIONARI!C1410="","",TRIM(ESITI_QUESTIONARI!C1410))</f>
        <v/>
      </c>
      <c r="D1410" t="str">
        <f>IFERROR(UPPER(TRIM(ESITI_QUESTIONARI!U1410)),"")</f>
        <v/>
      </c>
      <c r="E1410" t="str">
        <f>IFERROR(UPPER(TRIM(ESITI_QUESTIONARI!Y1410)),"")</f>
        <v/>
      </c>
      <c r="F1410" t="str">
        <f>IFERROR(UPPER(TRIM(ESITI_QUESTIONARI!AE1410)),"")</f>
        <v/>
      </c>
      <c r="G1410" t="str">
        <f>IFERROR(UPPER(TRIM(ESITI_QUESTIONARI!AI1410)),"")</f>
        <v/>
      </c>
      <c r="H1410" s="8" t="str">
        <f>IF(C1410="","",IF(ISERROR(AVERAGE(ESITI_QUESTIONARI!N1410:T1410,ESITI_QUESTIONARI!V1410:X1410,ESITI_QUESTIONARI!Z1410:AD1410,ESITI_QUESTIONARI!AF1410:AH1410,ESITI_QUESTIONARI!AJ1410:AL1410,ESITI_QUESTIONARI!AN1410,ESITI_QUESTIONARI!AQ1410)),"NON RISPONDE",AVERAGE(ESITI_QUESTIONARI!N1410:T1410,ESITI_QUESTIONARI!V1410:X1410,ESITI_QUESTIONARI!Z1410:AD1410,ESITI_QUESTIONARI!AF1410:AH1410,ESITI_QUESTIONARI!AJ1410:AL1410,ESITI_QUESTIONARI!AN1410,ESITI_QUESTIONARI!AQ1410)))</f>
        <v/>
      </c>
    </row>
    <row r="1411" spans="1:8" x14ac:dyDescent="0.3">
      <c r="A1411" t="str">
        <f>IF(ESITI_QUESTIONARI!A1411="","",TRIM(ESITI_QUESTIONARI!A1411))</f>
        <v/>
      </c>
      <c r="B1411" t="str">
        <f t="shared" ref="B1411:B1474" si="23">IF(C1411="","",C1411)</f>
        <v/>
      </c>
      <c r="C1411" t="str">
        <f>IF(ESITI_QUESTIONARI!C1411="","",TRIM(ESITI_QUESTIONARI!C1411))</f>
        <v/>
      </c>
      <c r="D1411" t="str">
        <f>IFERROR(UPPER(TRIM(ESITI_QUESTIONARI!U1411)),"")</f>
        <v/>
      </c>
      <c r="E1411" t="str">
        <f>IFERROR(UPPER(TRIM(ESITI_QUESTIONARI!Y1411)),"")</f>
        <v/>
      </c>
      <c r="F1411" t="str">
        <f>IFERROR(UPPER(TRIM(ESITI_QUESTIONARI!AE1411)),"")</f>
        <v/>
      </c>
      <c r="G1411" t="str">
        <f>IFERROR(UPPER(TRIM(ESITI_QUESTIONARI!AI1411)),"")</f>
        <v/>
      </c>
      <c r="H1411" s="8" t="str">
        <f>IF(C1411="","",IF(ISERROR(AVERAGE(ESITI_QUESTIONARI!N1411:T1411,ESITI_QUESTIONARI!V1411:X1411,ESITI_QUESTIONARI!Z1411:AD1411,ESITI_QUESTIONARI!AF1411:AH1411,ESITI_QUESTIONARI!AJ1411:AL1411,ESITI_QUESTIONARI!AN1411,ESITI_QUESTIONARI!AQ1411)),"NON RISPONDE",AVERAGE(ESITI_QUESTIONARI!N1411:T1411,ESITI_QUESTIONARI!V1411:X1411,ESITI_QUESTIONARI!Z1411:AD1411,ESITI_QUESTIONARI!AF1411:AH1411,ESITI_QUESTIONARI!AJ1411:AL1411,ESITI_QUESTIONARI!AN1411,ESITI_QUESTIONARI!AQ1411)))</f>
        <v/>
      </c>
    </row>
    <row r="1412" spans="1:8" x14ac:dyDescent="0.3">
      <c r="A1412" t="str">
        <f>IF(ESITI_QUESTIONARI!A1412="","",TRIM(ESITI_QUESTIONARI!A1412))</f>
        <v/>
      </c>
      <c r="B1412" t="str">
        <f t="shared" si="23"/>
        <v/>
      </c>
      <c r="C1412" t="str">
        <f>IF(ESITI_QUESTIONARI!C1412="","",TRIM(ESITI_QUESTIONARI!C1412))</f>
        <v/>
      </c>
      <c r="D1412" t="str">
        <f>IFERROR(UPPER(TRIM(ESITI_QUESTIONARI!U1412)),"")</f>
        <v/>
      </c>
      <c r="E1412" t="str">
        <f>IFERROR(UPPER(TRIM(ESITI_QUESTIONARI!Y1412)),"")</f>
        <v/>
      </c>
      <c r="F1412" t="str">
        <f>IFERROR(UPPER(TRIM(ESITI_QUESTIONARI!AE1412)),"")</f>
        <v/>
      </c>
      <c r="G1412" t="str">
        <f>IFERROR(UPPER(TRIM(ESITI_QUESTIONARI!AI1412)),"")</f>
        <v/>
      </c>
      <c r="H1412" s="8" t="str">
        <f>IF(C1412="","",IF(ISERROR(AVERAGE(ESITI_QUESTIONARI!N1412:T1412,ESITI_QUESTIONARI!V1412:X1412,ESITI_QUESTIONARI!Z1412:AD1412,ESITI_QUESTIONARI!AF1412:AH1412,ESITI_QUESTIONARI!AJ1412:AL1412,ESITI_QUESTIONARI!AN1412,ESITI_QUESTIONARI!AQ1412)),"NON RISPONDE",AVERAGE(ESITI_QUESTIONARI!N1412:T1412,ESITI_QUESTIONARI!V1412:X1412,ESITI_QUESTIONARI!Z1412:AD1412,ESITI_QUESTIONARI!AF1412:AH1412,ESITI_QUESTIONARI!AJ1412:AL1412,ESITI_QUESTIONARI!AN1412,ESITI_QUESTIONARI!AQ1412)))</f>
        <v/>
      </c>
    </row>
    <row r="1413" spans="1:8" x14ac:dyDescent="0.3">
      <c r="A1413" t="str">
        <f>IF(ESITI_QUESTIONARI!A1413="","",TRIM(ESITI_QUESTIONARI!A1413))</f>
        <v/>
      </c>
      <c r="B1413" t="str">
        <f t="shared" si="23"/>
        <v/>
      </c>
      <c r="C1413" t="str">
        <f>IF(ESITI_QUESTIONARI!C1413="","",TRIM(ESITI_QUESTIONARI!C1413))</f>
        <v/>
      </c>
      <c r="D1413" t="str">
        <f>IFERROR(UPPER(TRIM(ESITI_QUESTIONARI!U1413)),"")</f>
        <v/>
      </c>
      <c r="E1413" t="str">
        <f>IFERROR(UPPER(TRIM(ESITI_QUESTIONARI!Y1413)),"")</f>
        <v/>
      </c>
      <c r="F1413" t="str">
        <f>IFERROR(UPPER(TRIM(ESITI_QUESTIONARI!AE1413)),"")</f>
        <v/>
      </c>
      <c r="G1413" t="str">
        <f>IFERROR(UPPER(TRIM(ESITI_QUESTIONARI!AI1413)),"")</f>
        <v/>
      </c>
      <c r="H1413" s="8" t="str">
        <f>IF(C1413="","",IF(ISERROR(AVERAGE(ESITI_QUESTIONARI!N1413:T1413,ESITI_QUESTIONARI!V1413:X1413,ESITI_QUESTIONARI!Z1413:AD1413,ESITI_QUESTIONARI!AF1413:AH1413,ESITI_QUESTIONARI!AJ1413:AL1413,ESITI_QUESTIONARI!AN1413,ESITI_QUESTIONARI!AQ1413)),"NON RISPONDE",AVERAGE(ESITI_QUESTIONARI!N1413:T1413,ESITI_QUESTIONARI!V1413:X1413,ESITI_QUESTIONARI!Z1413:AD1413,ESITI_QUESTIONARI!AF1413:AH1413,ESITI_QUESTIONARI!AJ1413:AL1413,ESITI_QUESTIONARI!AN1413,ESITI_QUESTIONARI!AQ1413)))</f>
        <v/>
      </c>
    </row>
    <row r="1414" spans="1:8" x14ac:dyDescent="0.3">
      <c r="A1414" t="str">
        <f>IF(ESITI_QUESTIONARI!A1414="","",TRIM(ESITI_QUESTIONARI!A1414))</f>
        <v/>
      </c>
      <c r="B1414" t="str">
        <f t="shared" si="23"/>
        <v/>
      </c>
      <c r="C1414" t="str">
        <f>IF(ESITI_QUESTIONARI!C1414="","",TRIM(ESITI_QUESTIONARI!C1414))</f>
        <v/>
      </c>
      <c r="D1414" t="str">
        <f>IFERROR(UPPER(TRIM(ESITI_QUESTIONARI!U1414)),"")</f>
        <v/>
      </c>
      <c r="E1414" t="str">
        <f>IFERROR(UPPER(TRIM(ESITI_QUESTIONARI!Y1414)),"")</f>
        <v/>
      </c>
      <c r="F1414" t="str">
        <f>IFERROR(UPPER(TRIM(ESITI_QUESTIONARI!AE1414)),"")</f>
        <v/>
      </c>
      <c r="G1414" t="str">
        <f>IFERROR(UPPER(TRIM(ESITI_QUESTIONARI!AI1414)),"")</f>
        <v/>
      </c>
      <c r="H1414" s="8" t="str">
        <f>IF(C1414="","",IF(ISERROR(AVERAGE(ESITI_QUESTIONARI!N1414:T1414,ESITI_QUESTIONARI!V1414:X1414,ESITI_QUESTIONARI!Z1414:AD1414,ESITI_QUESTIONARI!AF1414:AH1414,ESITI_QUESTIONARI!AJ1414:AL1414,ESITI_QUESTIONARI!AN1414,ESITI_QUESTIONARI!AQ1414)),"NON RISPONDE",AVERAGE(ESITI_QUESTIONARI!N1414:T1414,ESITI_QUESTIONARI!V1414:X1414,ESITI_QUESTIONARI!Z1414:AD1414,ESITI_QUESTIONARI!AF1414:AH1414,ESITI_QUESTIONARI!AJ1414:AL1414,ESITI_QUESTIONARI!AN1414,ESITI_QUESTIONARI!AQ1414)))</f>
        <v/>
      </c>
    </row>
    <row r="1415" spans="1:8" x14ac:dyDescent="0.3">
      <c r="A1415" t="str">
        <f>IF(ESITI_QUESTIONARI!A1415="","",TRIM(ESITI_QUESTIONARI!A1415))</f>
        <v/>
      </c>
      <c r="B1415" t="str">
        <f t="shared" si="23"/>
        <v/>
      </c>
      <c r="C1415" t="str">
        <f>IF(ESITI_QUESTIONARI!C1415="","",TRIM(ESITI_QUESTIONARI!C1415))</f>
        <v/>
      </c>
      <c r="D1415" t="str">
        <f>IFERROR(UPPER(TRIM(ESITI_QUESTIONARI!U1415)),"")</f>
        <v/>
      </c>
      <c r="E1415" t="str">
        <f>IFERROR(UPPER(TRIM(ESITI_QUESTIONARI!Y1415)),"")</f>
        <v/>
      </c>
      <c r="F1415" t="str">
        <f>IFERROR(UPPER(TRIM(ESITI_QUESTIONARI!AE1415)),"")</f>
        <v/>
      </c>
      <c r="G1415" t="str">
        <f>IFERROR(UPPER(TRIM(ESITI_QUESTIONARI!AI1415)),"")</f>
        <v/>
      </c>
      <c r="H1415" s="8" t="str">
        <f>IF(C1415="","",IF(ISERROR(AVERAGE(ESITI_QUESTIONARI!N1415:T1415,ESITI_QUESTIONARI!V1415:X1415,ESITI_QUESTIONARI!Z1415:AD1415,ESITI_QUESTIONARI!AF1415:AH1415,ESITI_QUESTIONARI!AJ1415:AL1415,ESITI_QUESTIONARI!AN1415,ESITI_QUESTIONARI!AQ1415)),"NON RISPONDE",AVERAGE(ESITI_QUESTIONARI!N1415:T1415,ESITI_QUESTIONARI!V1415:X1415,ESITI_QUESTIONARI!Z1415:AD1415,ESITI_QUESTIONARI!AF1415:AH1415,ESITI_QUESTIONARI!AJ1415:AL1415,ESITI_QUESTIONARI!AN1415,ESITI_QUESTIONARI!AQ1415)))</f>
        <v/>
      </c>
    </row>
    <row r="1416" spans="1:8" x14ac:dyDescent="0.3">
      <c r="A1416" t="str">
        <f>IF(ESITI_QUESTIONARI!A1416="","",TRIM(ESITI_QUESTIONARI!A1416))</f>
        <v/>
      </c>
      <c r="B1416" t="str">
        <f t="shared" si="23"/>
        <v/>
      </c>
      <c r="C1416" t="str">
        <f>IF(ESITI_QUESTIONARI!C1416="","",TRIM(ESITI_QUESTIONARI!C1416))</f>
        <v/>
      </c>
      <c r="D1416" t="str">
        <f>IFERROR(UPPER(TRIM(ESITI_QUESTIONARI!U1416)),"")</f>
        <v/>
      </c>
      <c r="E1416" t="str">
        <f>IFERROR(UPPER(TRIM(ESITI_QUESTIONARI!Y1416)),"")</f>
        <v/>
      </c>
      <c r="F1416" t="str">
        <f>IFERROR(UPPER(TRIM(ESITI_QUESTIONARI!AE1416)),"")</f>
        <v/>
      </c>
      <c r="G1416" t="str">
        <f>IFERROR(UPPER(TRIM(ESITI_QUESTIONARI!AI1416)),"")</f>
        <v/>
      </c>
      <c r="H1416" s="8" t="str">
        <f>IF(C1416="","",IF(ISERROR(AVERAGE(ESITI_QUESTIONARI!N1416:T1416,ESITI_QUESTIONARI!V1416:X1416,ESITI_QUESTIONARI!Z1416:AD1416,ESITI_QUESTIONARI!AF1416:AH1416,ESITI_QUESTIONARI!AJ1416:AL1416,ESITI_QUESTIONARI!AN1416,ESITI_QUESTIONARI!AQ1416)),"NON RISPONDE",AVERAGE(ESITI_QUESTIONARI!N1416:T1416,ESITI_QUESTIONARI!V1416:X1416,ESITI_QUESTIONARI!Z1416:AD1416,ESITI_QUESTIONARI!AF1416:AH1416,ESITI_QUESTIONARI!AJ1416:AL1416,ESITI_QUESTIONARI!AN1416,ESITI_QUESTIONARI!AQ1416)))</f>
        <v/>
      </c>
    </row>
    <row r="1417" spans="1:8" x14ac:dyDescent="0.3">
      <c r="A1417" t="str">
        <f>IF(ESITI_QUESTIONARI!A1417="","",TRIM(ESITI_QUESTIONARI!A1417))</f>
        <v/>
      </c>
      <c r="B1417" t="str">
        <f t="shared" si="23"/>
        <v/>
      </c>
      <c r="C1417" t="str">
        <f>IF(ESITI_QUESTIONARI!C1417="","",TRIM(ESITI_QUESTIONARI!C1417))</f>
        <v/>
      </c>
      <c r="D1417" t="str">
        <f>IFERROR(UPPER(TRIM(ESITI_QUESTIONARI!U1417)),"")</f>
        <v/>
      </c>
      <c r="E1417" t="str">
        <f>IFERROR(UPPER(TRIM(ESITI_QUESTIONARI!Y1417)),"")</f>
        <v/>
      </c>
      <c r="F1417" t="str">
        <f>IFERROR(UPPER(TRIM(ESITI_QUESTIONARI!AE1417)),"")</f>
        <v/>
      </c>
      <c r="G1417" t="str">
        <f>IFERROR(UPPER(TRIM(ESITI_QUESTIONARI!AI1417)),"")</f>
        <v/>
      </c>
      <c r="H1417" s="8" t="str">
        <f>IF(C1417="","",IF(ISERROR(AVERAGE(ESITI_QUESTIONARI!N1417:T1417,ESITI_QUESTIONARI!V1417:X1417,ESITI_QUESTIONARI!Z1417:AD1417,ESITI_QUESTIONARI!AF1417:AH1417,ESITI_QUESTIONARI!AJ1417:AL1417,ESITI_QUESTIONARI!AN1417,ESITI_QUESTIONARI!AQ1417)),"NON RISPONDE",AVERAGE(ESITI_QUESTIONARI!N1417:T1417,ESITI_QUESTIONARI!V1417:X1417,ESITI_QUESTIONARI!Z1417:AD1417,ESITI_QUESTIONARI!AF1417:AH1417,ESITI_QUESTIONARI!AJ1417:AL1417,ESITI_QUESTIONARI!AN1417,ESITI_QUESTIONARI!AQ1417)))</f>
        <v/>
      </c>
    </row>
    <row r="1418" spans="1:8" x14ac:dyDescent="0.3">
      <c r="A1418" t="str">
        <f>IF(ESITI_QUESTIONARI!A1418="","",TRIM(ESITI_QUESTIONARI!A1418))</f>
        <v/>
      </c>
      <c r="B1418" t="str">
        <f t="shared" si="23"/>
        <v/>
      </c>
      <c r="C1418" t="str">
        <f>IF(ESITI_QUESTIONARI!C1418="","",TRIM(ESITI_QUESTIONARI!C1418))</f>
        <v/>
      </c>
      <c r="D1418" t="str">
        <f>IFERROR(UPPER(TRIM(ESITI_QUESTIONARI!U1418)),"")</f>
        <v/>
      </c>
      <c r="E1418" t="str">
        <f>IFERROR(UPPER(TRIM(ESITI_QUESTIONARI!Y1418)),"")</f>
        <v/>
      </c>
      <c r="F1418" t="str">
        <f>IFERROR(UPPER(TRIM(ESITI_QUESTIONARI!AE1418)),"")</f>
        <v/>
      </c>
      <c r="G1418" t="str">
        <f>IFERROR(UPPER(TRIM(ESITI_QUESTIONARI!AI1418)),"")</f>
        <v/>
      </c>
      <c r="H1418" s="8" t="str">
        <f>IF(C1418="","",IF(ISERROR(AVERAGE(ESITI_QUESTIONARI!N1418:T1418,ESITI_QUESTIONARI!V1418:X1418,ESITI_QUESTIONARI!Z1418:AD1418,ESITI_QUESTIONARI!AF1418:AH1418,ESITI_QUESTIONARI!AJ1418:AL1418,ESITI_QUESTIONARI!AN1418,ESITI_QUESTIONARI!AQ1418)),"NON RISPONDE",AVERAGE(ESITI_QUESTIONARI!N1418:T1418,ESITI_QUESTIONARI!V1418:X1418,ESITI_QUESTIONARI!Z1418:AD1418,ESITI_QUESTIONARI!AF1418:AH1418,ESITI_QUESTIONARI!AJ1418:AL1418,ESITI_QUESTIONARI!AN1418,ESITI_QUESTIONARI!AQ1418)))</f>
        <v/>
      </c>
    </row>
    <row r="1419" spans="1:8" x14ac:dyDescent="0.3">
      <c r="A1419" t="str">
        <f>IF(ESITI_QUESTIONARI!A1419="","",TRIM(ESITI_QUESTIONARI!A1419))</f>
        <v/>
      </c>
      <c r="B1419" t="str">
        <f t="shared" si="23"/>
        <v/>
      </c>
      <c r="C1419" t="str">
        <f>IF(ESITI_QUESTIONARI!C1419="","",TRIM(ESITI_QUESTIONARI!C1419))</f>
        <v/>
      </c>
      <c r="D1419" t="str">
        <f>IFERROR(UPPER(TRIM(ESITI_QUESTIONARI!U1419)),"")</f>
        <v/>
      </c>
      <c r="E1419" t="str">
        <f>IFERROR(UPPER(TRIM(ESITI_QUESTIONARI!Y1419)),"")</f>
        <v/>
      </c>
      <c r="F1419" t="str">
        <f>IFERROR(UPPER(TRIM(ESITI_QUESTIONARI!AE1419)),"")</f>
        <v/>
      </c>
      <c r="G1419" t="str">
        <f>IFERROR(UPPER(TRIM(ESITI_QUESTIONARI!AI1419)),"")</f>
        <v/>
      </c>
      <c r="H1419" s="8" t="str">
        <f>IF(C1419="","",IF(ISERROR(AVERAGE(ESITI_QUESTIONARI!N1419:T1419,ESITI_QUESTIONARI!V1419:X1419,ESITI_QUESTIONARI!Z1419:AD1419,ESITI_QUESTIONARI!AF1419:AH1419,ESITI_QUESTIONARI!AJ1419:AL1419,ESITI_QUESTIONARI!AN1419,ESITI_QUESTIONARI!AQ1419)),"NON RISPONDE",AVERAGE(ESITI_QUESTIONARI!N1419:T1419,ESITI_QUESTIONARI!V1419:X1419,ESITI_QUESTIONARI!Z1419:AD1419,ESITI_QUESTIONARI!AF1419:AH1419,ESITI_QUESTIONARI!AJ1419:AL1419,ESITI_QUESTIONARI!AN1419,ESITI_QUESTIONARI!AQ1419)))</f>
        <v/>
      </c>
    </row>
    <row r="1420" spans="1:8" x14ac:dyDescent="0.3">
      <c r="A1420" t="str">
        <f>IF(ESITI_QUESTIONARI!A1420="","",TRIM(ESITI_QUESTIONARI!A1420))</f>
        <v/>
      </c>
      <c r="B1420" t="str">
        <f t="shared" si="23"/>
        <v/>
      </c>
      <c r="C1420" t="str">
        <f>IF(ESITI_QUESTIONARI!C1420="","",TRIM(ESITI_QUESTIONARI!C1420))</f>
        <v/>
      </c>
      <c r="D1420" t="str">
        <f>IFERROR(UPPER(TRIM(ESITI_QUESTIONARI!U1420)),"")</f>
        <v/>
      </c>
      <c r="E1420" t="str">
        <f>IFERROR(UPPER(TRIM(ESITI_QUESTIONARI!Y1420)),"")</f>
        <v/>
      </c>
      <c r="F1420" t="str">
        <f>IFERROR(UPPER(TRIM(ESITI_QUESTIONARI!AE1420)),"")</f>
        <v/>
      </c>
      <c r="G1420" t="str">
        <f>IFERROR(UPPER(TRIM(ESITI_QUESTIONARI!AI1420)),"")</f>
        <v/>
      </c>
      <c r="H1420" s="8" t="str">
        <f>IF(C1420="","",IF(ISERROR(AVERAGE(ESITI_QUESTIONARI!N1420:T1420,ESITI_QUESTIONARI!V1420:X1420,ESITI_QUESTIONARI!Z1420:AD1420,ESITI_QUESTIONARI!AF1420:AH1420,ESITI_QUESTIONARI!AJ1420:AL1420,ESITI_QUESTIONARI!AN1420,ESITI_QUESTIONARI!AQ1420)),"NON RISPONDE",AVERAGE(ESITI_QUESTIONARI!N1420:T1420,ESITI_QUESTIONARI!V1420:X1420,ESITI_QUESTIONARI!Z1420:AD1420,ESITI_QUESTIONARI!AF1420:AH1420,ESITI_QUESTIONARI!AJ1420:AL1420,ESITI_QUESTIONARI!AN1420,ESITI_QUESTIONARI!AQ1420)))</f>
        <v/>
      </c>
    </row>
    <row r="1421" spans="1:8" x14ac:dyDescent="0.3">
      <c r="A1421" t="str">
        <f>IF(ESITI_QUESTIONARI!A1421="","",TRIM(ESITI_QUESTIONARI!A1421))</f>
        <v/>
      </c>
      <c r="B1421" t="str">
        <f t="shared" si="23"/>
        <v/>
      </c>
      <c r="C1421" t="str">
        <f>IF(ESITI_QUESTIONARI!C1421="","",TRIM(ESITI_QUESTIONARI!C1421))</f>
        <v/>
      </c>
      <c r="D1421" t="str">
        <f>IFERROR(UPPER(TRIM(ESITI_QUESTIONARI!U1421)),"")</f>
        <v/>
      </c>
      <c r="E1421" t="str">
        <f>IFERROR(UPPER(TRIM(ESITI_QUESTIONARI!Y1421)),"")</f>
        <v/>
      </c>
      <c r="F1421" t="str">
        <f>IFERROR(UPPER(TRIM(ESITI_QUESTIONARI!AE1421)),"")</f>
        <v/>
      </c>
      <c r="G1421" t="str">
        <f>IFERROR(UPPER(TRIM(ESITI_QUESTIONARI!AI1421)),"")</f>
        <v/>
      </c>
      <c r="H1421" s="8" t="str">
        <f>IF(C1421="","",IF(ISERROR(AVERAGE(ESITI_QUESTIONARI!N1421:T1421,ESITI_QUESTIONARI!V1421:X1421,ESITI_QUESTIONARI!Z1421:AD1421,ESITI_QUESTIONARI!AF1421:AH1421,ESITI_QUESTIONARI!AJ1421:AL1421,ESITI_QUESTIONARI!AN1421,ESITI_QUESTIONARI!AQ1421)),"NON RISPONDE",AVERAGE(ESITI_QUESTIONARI!N1421:T1421,ESITI_QUESTIONARI!V1421:X1421,ESITI_QUESTIONARI!Z1421:AD1421,ESITI_QUESTIONARI!AF1421:AH1421,ESITI_QUESTIONARI!AJ1421:AL1421,ESITI_QUESTIONARI!AN1421,ESITI_QUESTIONARI!AQ1421)))</f>
        <v/>
      </c>
    </row>
    <row r="1422" spans="1:8" x14ac:dyDescent="0.3">
      <c r="A1422" t="str">
        <f>IF(ESITI_QUESTIONARI!A1422="","",TRIM(ESITI_QUESTIONARI!A1422))</f>
        <v/>
      </c>
      <c r="B1422" t="str">
        <f t="shared" si="23"/>
        <v/>
      </c>
      <c r="C1422" t="str">
        <f>IF(ESITI_QUESTIONARI!C1422="","",TRIM(ESITI_QUESTIONARI!C1422))</f>
        <v/>
      </c>
      <c r="D1422" t="str">
        <f>IFERROR(UPPER(TRIM(ESITI_QUESTIONARI!U1422)),"")</f>
        <v/>
      </c>
      <c r="E1422" t="str">
        <f>IFERROR(UPPER(TRIM(ESITI_QUESTIONARI!Y1422)),"")</f>
        <v/>
      </c>
      <c r="F1422" t="str">
        <f>IFERROR(UPPER(TRIM(ESITI_QUESTIONARI!AE1422)),"")</f>
        <v/>
      </c>
      <c r="G1422" t="str">
        <f>IFERROR(UPPER(TRIM(ESITI_QUESTIONARI!AI1422)),"")</f>
        <v/>
      </c>
      <c r="H1422" s="8" t="str">
        <f>IF(C1422="","",IF(ISERROR(AVERAGE(ESITI_QUESTIONARI!N1422:T1422,ESITI_QUESTIONARI!V1422:X1422,ESITI_QUESTIONARI!Z1422:AD1422,ESITI_QUESTIONARI!AF1422:AH1422,ESITI_QUESTIONARI!AJ1422:AL1422,ESITI_QUESTIONARI!AN1422,ESITI_QUESTIONARI!AQ1422)),"NON RISPONDE",AVERAGE(ESITI_QUESTIONARI!N1422:T1422,ESITI_QUESTIONARI!V1422:X1422,ESITI_QUESTIONARI!Z1422:AD1422,ESITI_QUESTIONARI!AF1422:AH1422,ESITI_QUESTIONARI!AJ1422:AL1422,ESITI_QUESTIONARI!AN1422,ESITI_QUESTIONARI!AQ1422)))</f>
        <v/>
      </c>
    </row>
    <row r="1423" spans="1:8" x14ac:dyDescent="0.3">
      <c r="A1423" t="str">
        <f>IF(ESITI_QUESTIONARI!A1423="","",TRIM(ESITI_QUESTIONARI!A1423))</f>
        <v/>
      </c>
      <c r="B1423" t="str">
        <f t="shared" si="23"/>
        <v/>
      </c>
      <c r="C1423" t="str">
        <f>IF(ESITI_QUESTIONARI!C1423="","",TRIM(ESITI_QUESTIONARI!C1423))</f>
        <v/>
      </c>
      <c r="D1423" t="str">
        <f>IFERROR(UPPER(TRIM(ESITI_QUESTIONARI!U1423)),"")</f>
        <v/>
      </c>
      <c r="E1423" t="str">
        <f>IFERROR(UPPER(TRIM(ESITI_QUESTIONARI!Y1423)),"")</f>
        <v/>
      </c>
      <c r="F1423" t="str">
        <f>IFERROR(UPPER(TRIM(ESITI_QUESTIONARI!AE1423)),"")</f>
        <v/>
      </c>
      <c r="G1423" t="str">
        <f>IFERROR(UPPER(TRIM(ESITI_QUESTIONARI!AI1423)),"")</f>
        <v/>
      </c>
      <c r="H1423" s="8" t="str">
        <f>IF(C1423="","",IF(ISERROR(AVERAGE(ESITI_QUESTIONARI!N1423:T1423,ESITI_QUESTIONARI!V1423:X1423,ESITI_QUESTIONARI!Z1423:AD1423,ESITI_QUESTIONARI!AF1423:AH1423,ESITI_QUESTIONARI!AJ1423:AL1423,ESITI_QUESTIONARI!AN1423,ESITI_QUESTIONARI!AQ1423)),"NON RISPONDE",AVERAGE(ESITI_QUESTIONARI!N1423:T1423,ESITI_QUESTIONARI!V1423:X1423,ESITI_QUESTIONARI!Z1423:AD1423,ESITI_QUESTIONARI!AF1423:AH1423,ESITI_QUESTIONARI!AJ1423:AL1423,ESITI_QUESTIONARI!AN1423,ESITI_QUESTIONARI!AQ1423)))</f>
        <v/>
      </c>
    </row>
    <row r="1424" spans="1:8" x14ac:dyDescent="0.3">
      <c r="A1424" t="str">
        <f>IF(ESITI_QUESTIONARI!A1424="","",TRIM(ESITI_QUESTIONARI!A1424))</f>
        <v/>
      </c>
      <c r="B1424" t="str">
        <f t="shared" si="23"/>
        <v/>
      </c>
      <c r="C1424" t="str">
        <f>IF(ESITI_QUESTIONARI!C1424="","",TRIM(ESITI_QUESTIONARI!C1424))</f>
        <v/>
      </c>
      <c r="D1424" t="str">
        <f>IFERROR(UPPER(TRIM(ESITI_QUESTIONARI!U1424)),"")</f>
        <v/>
      </c>
      <c r="E1424" t="str">
        <f>IFERROR(UPPER(TRIM(ESITI_QUESTIONARI!Y1424)),"")</f>
        <v/>
      </c>
      <c r="F1424" t="str">
        <f>IFERROR(UPPER(TRIM(ESITI_QUESTIONARI!AE1424)),"")</f>
        <v/>
      </c>
      <c r="G1424" t="str">
        <f>IFERROR(UPPER(TRIM(ESITI_QUESTIONARI!AI1424)),"")</f>
        <v/>
      </c>
      <c r="H1424" s="8" t="str">
        <f>IF(C1424="","",IF(ISERROR(AVERAGE(ESITI_QUESTIONARI!N1424:T1424,ESITI_QUESTIONARI!V1424:X1424,ESITI_QUESTIONARI!Z1424:AD1424,ESITI_QUESTIONARI!AF1424:AH1424,ESITI_QUESTIONARI!AJ1424:AL1424,ESITI_QUESTIONARI!AN1424,ESITI_QUESTIONARI!AQ1424)),"NON RISPONDE",AVERAGE(ESITI_QUESTIONARI!N1424:T1424,ESITI_QUESTIONARI!V1424:X1424,ESITI_QUESTIONARI!Z1424:AD1424,ESITI_QUESTIONARI!AF1424:AH1424,ESITI_QUESTIONARI!AJ1424:AL1424,ESITI_QUESTIONARI!AN1424,ESITI_QUESTIONARI!AQ1424)))</f>
        <v/>
      </c>
    </row>
    <row r="1425" spans="1:8" x14ac:dyDescent="0.3">
      <c r="A1425" t="str">
        <f>IF(ESITI_QUESTIONARI!A1425="","",TRIM(ESITI_QUESTIONARI!A1425))</f>
        <v/>
      </c>
      <c r="B1425" t="str">
        <f t="shared" si="23"/>
        <v/>
      </c>
      <c r="C1425" t="str">
        <f>IF(ESITI_QUESTIONARI!C1425="","",TRIM(ESITI_QUESTIONARI!C1425))</f>
        <v/>
      </c>
      <c r="D1425" t="str">
        <f>IFERROR(UPPER(TRIM(ESITI_QUESTIONARI!U1425)),"")</f>
        <v/>
      </c>
      <c r="E1425" t="str">
        <f>IFERROR(UPPER(TRIM(ESITI_QUESTIONARI!Y1425)),"")</f>
        <v/>
      </c>
      <c r="F1425" t="str">
        <f>IFERROR(UPPER(TRIM(ESITI_QUESTIONARI!AE1425)),"")</f>
        <v/>
      </c>
      <c r="G1425" t="str">
        <f>IFERROR(UPPER(TRIM(ESITI_QUESTIONARI!AI1425)),"")</f>
        <v/>
      </c>
      <c r="H1425" s="8" t="str">
        <f>IF(C1425="","",IF(ISERROR(AVERAGE(ESITI_QUESTIONARI!N1425:T1425,ESITI_QUESTIONARI!V1425:X1425,ESITI_QUESTIONARI!Z1425:AD1425,ESITI_QUESTIONARI!AF1425:AH1425,ESITI_QUESTIONARI!AJ1425:AL1425,ESITI_QUESTIONARI!AN1425,ESITI_QUESTIONARI!AQ1425)),"NON RISPONDE",AVERAGE(ESITI_QUESTIONARI!N1425:T1425,ESITI_QUESTIONARI!V1425:X1425,ESITI_QUESTIONARI!Z1425:AD1425,ESITI_QUESTIONARI!AF1425:AH1425,ESITI_QUESTIONARI!AJ1425:AL1425,ESITI_QUESTIONARI!AN1425,ESITI_QUESTIONARI!AQ1425)))</f>
        <v/>
      </c>
    </row>
    <row r="1426" spans="1:8" x14ac:dyDescent="0.3">
      <c r="A1426" t="str">
        <f>IF(ESITI_QUESTIONARI!A1426="","",TRIM(ESITI_QUESTIONARI!A1426))</f>
        <v/>
      </c>
      <c r="B1426" t="str">
        <f t="shared" si="23"/>
        <v/>
      </c>
      <c r="C1426" t="str">
        <f>IF(ESITI_QUESTIONARI!C1426="","",TRIM(ESITI_QUESTIONARI!C1426))</f>
        <v/>
      </c>
      <c r="D1426" t="str">
        <f>IFERROR(UPPER(TRIM(ESITI_QUESTIONARI!U1426)),"")</f>
        <v/>
      </c>
      <c r="E1426" t="str">
        <f>IFERROR(UPPER(TRIM(ESITI_QUESTIONARI!Y1426)),"")</f>
        <v/>
      </c>
      <c r="F1426" t="str">
        <f>IFERROR(UPPER(TRIM(ESITI_QUESTIONARI!AE1426)),"")</f>
        <v/>
      </c>
      <c r="G1426" t="str">
        <f>IFERROR(UPPER(TRIM(ESITI_QUESTIONARI!AI1426)),"")</f>
        <v/>
      </c>
      <c r="H1426" s="8" t="str">
        <f>IF(C1426="","",IF(ISERROR(AVERAGE(ESITI_QUESTIONARI!N1426:T1426,ESITI_QUESTIONARI!V1426:X1426,ESITI_QUESTIONARI!Z1426:AD1426,ESITI_QUESTIONARI!AF1426:AH1426,ESITI_QUESTIONARI!AJ1426:AL1426,ESITI_QUESTIONARI!AN1426,ESITI_QUESTIONARI!AQ1426)),"NON RISPONDE",AVERAGE(ESITI_QUESTIONARI!N1426:T1426,ESITI_QUESTIONARI!V1426:X1426,ESITI_QUESTIONARI!Z1426:AD1426,ESITI_QUESTIONARI!AF1426:AH1426,ESITI_QUESTIONARI!AJ1426:AL1426,ESITI_QUESTIONARI!AN1426,ESITI_QUESTIONARI!AQ1426)))</f>
        <v/>
      </c>
    </row>
    <row r="1427" spans="1:8" x14ac:dyDescent="0.3">
      <c r="A1427" t="str">
        <f>IF(ESITI_QUESTIONARI!A1427="","",TRIM(ESITI_QUESTIONARI!A1427))</f>
        <v/>
      </c>
      <c r="B1427" t="str">
        <f t="shared" si="23"/>
        <v/>
      </c>
      <c r="C1427" t="str">
        <f>IF(ESITI_QUESTIONARI!C1427="","",TRIM(ESITI_QUESTIONARI!C1427))</f>
        <v/>
      </c>
      <c r="D1427" t="str">
        <f>IFERROR(UPPER(TRIM(ESITI_QUESTIONARI!U1427)),"")</f>
        <v/>
      </c>
      <c r="E1427" t="str">
        <f>IFERROR(UPPER(TRIM(ESITI_QUESTIONARI!Y1427)),"")</f>
        <v/>
      </c>
      <c r="F1427" t="str">
        <f>IFERROR(UPPER(TRIM(ESITI_QUESTIONARI!AE1427)),"")</f>
        <v/>
      </c>
      <c r="G1427" t="str">
        <f>IFERROR(UPPER(TRIM(ESITI_QUESTIONARI!AI1427)),"")</f>
        <v/>
      </c>
      <c r="H1427" s="8" t="str">
        <f>IF(C1427="","",IF(ISERROR(AVERAGE(ESITI_QUESTIONARI!N1427:T1427,ESITI_QUESTIONARI!V1427:X1427,ESITI_QUESTIONARI!Z1427:AD1427,ESITI_QUESTIONARI!AF1427:AH1427,ESITI_QUESTIONARI!AJ1427:AL1427,ESITI_QUESTIONARI!AN1427,ESITI_QUESTIONARI!AQ1427)),"NON RISPONDE",AVERAGE(ESITI_QUESTIONARI!N1427:T1427,ESITI_QUESTIONARI!V1427:X1427,ESITI_QUESTIONARI!Z1427:AD1427,ESITI_QUESTIONARI!AF1427:AH1427,ESITI_QUESTIONARI!AJ1427:AL1427,ESITI_QUESTIONARI!AN1427,ESITI_QUESTIONARI!AQ1427)))</f>
        <v/>
      </c>
    </row>
    <row r="1428" spans="1:8" x14ac:dyDescent="0.3">
      <c r="A1428" t="str">
        <f>IF(ESITI_QUESTIONARI!A1428="","",TRIM(ESITI_QUESTIONARI!A1428))</f>
        <v/>
      </c>
      <c r="B1428" t="str">
        <f t="shared" si="23"/>
        <v/>
      </c>
      <c r="C1428" t="str">
        <f>IF(ESITI_QUESTIONARI!C1428="","",TRIM(ESITI_QUESTIONARI!C1428))</f>
        <v/>
      </c>
      <c r="D1428" t="str">
        <f>IFERROR(UPPER(TRIM(ESITI_QUESTIONARI!U1428)),"")</f>
        <v/>
      </c>
      <c r="E1428" t="str">
        <f>IFERROR(UPPER(TRIM(ESITI_QUESTIONARI!Y1428)),"")</f>
        <v/>
      </c>
      <c r="F1428" t="str">
        <f>IFERROR(UPPER(TRIM(ESITI_QUESTIONARI!AE1428)),"")</f>
        <v/>
      </c>
      <c r="G1428" t="str">
        <f>IFERROR(UPPER(TRIM(ESITI_QUESTIONARI!AI1428)),"")</f>
        <v/>
      </c>
      <c r="H1428" s="8" t="str">
        <f>IF(C1428="","",IF(ISERROR(AVERAGE(ESITI_QUESTIONARI!N1428:T1428,ESITI_QUESTIONARI!V1428:X1428,ESITI_QUESTIONARI!Z1428:AD1428,ESITI_QUESTIONARI!AF1428:AH1428,ESITI_QUESTIONARI!AJ1428:AL1428,ESITI_QUESTIONARI!AN1428,ESITI_QUESTIONARI!AQ1428)),"NON RISPONDE",AVERAGE(ESITI_QUESTIONARI!N1428:T1428,ESITI_QUESTIONARI!V1428:X1428,ESITI_QUESTIONARI!Z1428:AD1428,ESITI_QUESTIONARI!AF1428:AH1428,ESITI_QUESTIONARI!AJ1428:AL1428,ESITI_QUESTIONARI!AN1428,ESITI_QUESTIONARI!AQ1428)))</f>
        <v/>
      </c>
    </row>
    <row r="1429" spans="1:8" x14ac:dyDescent="0.3">
      <c r="A1429" t="str">
        <f>IF(ESITI_QUESTIONARI!A1429="","",TRIM(ESITI_QUESTIONARI!A1429))</f>
        <v/>
      </c>
      <c r="B1429" t="str">
        <f t="shared" si="23"/>
        <v/>
      </c>
      <c r="C1429" t="str">
        <f>IF(ESITI_QUESTIONARI!C1429="","",TRIM(ESITI_QUESTIONARI!C1429))</f>
        <v/>
      </c>
      <c r="D1429" t="str">
        <f>IFERROR(UPPER(TRIM(ESITI_QUESTIONARI!U1429)),"")</f>
        <v/>
      </c>
      <c r="E1429" t="str">
        <f>IFERROR(UPPER(TRIM(ESITI_QUESTIONARI!Y1429)),"")</f>
        <v/>
      </c>
      <c r="F1429" t="str">
        <f>IFERROR(UPPER(TRIM(ESITI_QUESTIONARI!AE1429)),"")</f>
        <v/>
      </c>
      <c r="G1429" t="str">
        <f>IFERROR(UPPER(TRIM(ESITI_QUESTIONARI!AI1429)),"")</f>
        <v/>
      </c>
      <c r="H1429" s="8" t="str">
        <f>IF(C1429="","",IF(ISERROR(AVERAGE(ESITI_QUESTIONARI!N1429:T1429,ESITI_QUESTIONARI!V1429:X1429,ESITI_QUESTIONARI!Z1429:AD1429,ESITI_QUESTIONARI!AF1429:AH1429,ESITI_QUESTIONARI!AJ1429:AL1429,ESITI_QUESTIONARI!AN1429,ESITI_QUESTIONARI!AQ1429)),"NON RISPONDE",AVERAGE(ESITI_QUESTIONARI!N1429:T1429,ESITI_QUESTIONARI!V1429:X1429,ESITI_QUESTIONARI!Z1429:AD1429,ESITI_QUESTIONARI!AF1429:AH1429,ESITI_QUESTIONARI!AJ1429:AL1429,ESITI_QUESTIONARI!AN1429,ESITI_QUESTIONARI!AQ1429)))</f>
        <v/>
      </c>
    </row>
    <row r="1430" spans="1:8" x14ac:dyDescent="0.3">
      <c r="A1430" t="str">
        <f>IF(ESITI_QUESTIONARI!A1430="","",TRIM(ESITI_QUESTIONARI!A1430))</f>
        <v/>
      </c>
      <c r="B1430" t="str">
        <f t="shared" si="23"/>
        <v/>
      </c>
      <c r="C1430" t="str">
        <f>IF(ESITI_QUESTIONARI!C1430="","",TRIM(ESITI_QUESTIONARI!C1430))</f>
        <v/>
      </c>
      <c r="D1430" t="str">
        <f>IFERROR(UPPER(TRIM(ESITI_QUESTIONARI!U1430)),"")</f>
        <v/>
      </c>
      <c r="E1430" t="str">
        <f>IFERROR(UPPER(TRIM(ESITI_QUESTIONARI!Y1430)),"")</f>
        <v/>
      </c>
      <c r="F1430" t="str">
        <f>IFERROR(UPPER(TRIM(ESITI_QUESTIONARI!AE1430)),"")</f>
        <v/>
      </c>
      <c r="G1430" t="str">
        <f>IFERROR(UPPER(TRIM(ESITI_QUESTIONARI!AI1430)),"")</f>
        <v/>
      </c>
      <c r="H1430" s="8" t="str">
        <f>IF(C1430="","",IF(ISERROR(AVERAGE(ESITI_QUESTIONARI!N1430:T1430,ESITI_QUESTIONARI!V1430:X1430,ESITI_QUESTIONARI!Z1430:AD1430,ESITI_QUESTIONARI!AF1430:AH1430,ESITI_QUESTIONARI!AJ1430:AL1430,ESITI_QUESTIONARI!AN1430,ESITI_QUESTIONARI!AQ1430)),"NON RISPONDE",AVERAGE(ESITI_QUESTIONARI!N1430:T1430,ESITI_QUESTIONARI!V1430:X1430,ESITI_QUESTIONARI!Z1430:AD1430,ESITI_QUESTIONARI!AF1430:AH1430,ESITI_QUESTIONARI!AJ1430:AL1430,ESITI_QUESTIONARI!AN1430,ESITI_QUESTIONARI!AQ1430)))</f>
        <v/>
      </c>
    </row>
    <row r="1431" spans="1:8" x14ac:dyDescent="0.3">
      <c r="A1431" t="str">
        <f>IF(ESITI_QUESTIONARI!A1431="","",TRIM(ESITI_QUESTIONARI!A1431))</f>
        <v/>
      </c>
      <c r="B1431" t="str">
        <f t="shared" si="23"/>
        <v/>
      </c>
      <c r="C1431" t="str">
        <f>IF(ESITI_QUESTIONARI!C1431="","",TRIM(ESITI_QUESTIONARI!C1431))</f>
        <v/>
      </c>
      <c r="D1431" t="str">
        <f>IFERROR(UPPER(TRIM(ESITI_QUESTIONARI!U1431)),"")</f>
        <v/>
      </c>
      <c r="E1431" t="str">
        <f>IFERROR(UPPER(TRIM(ESITI_QUESTIONARI!Y1431)),"")</f>
        <v/>
      </c>
      <c r="F1431" t="str">
        <f>IFERROR(UPPER(TRIM(ESITI_QUESTIONARI!AE1431)),"")</f>
        <v/>
      </c>
      <c r="G1431" t="str">
        <f>IFERROR(UPPER(TRIM(ESITI_QUESTIONARI!AI1431)),"")</f>
        <v/>
      </c>
      <c r="H1431" s="8" t="str">
        <f>IF(C1431="","",IF(ISERROR(AVERAGE(ESITI_QUESTIONARI!N1431:T1431,ESITI_QUESTIONARI!V1431:X1431,ESITI_QUESTIONARI!Z1431:AD1431,ESITI_QUESTIONARI!AF1431:AH1431,ESITI_QUESTIONARI!AJ1431:AL1431,ESITI_QUESTIONARI!AN1431,ESITI_QUESTIONARI!AQ1431)),"NON RISPONDE",AVERAGE(ESITI_QUESTIONARI!N1431:T1431,ESITI_QUESTIONARI!V1431:X1431,ESITI_QUESTIONARI!Z1431:AD1431,ESITI_QUESTIONARI!AF1431:AH1431,ESITI_QUESTIONARI!AJ1431:AL1431,ESITI_QUESTIONARI!AN1431,ESITI_QUESTIONARI!AQ1431)))</f>
        <v/>
      </c>
    </row>
    <row r="1432" spans="1:8" x14ac:dyDescent="0.3">
      <c r="A1432" t="str">
        <f>IF(ESITI_QUESTIONARI!A1432="","",TRIM(ESITI_QUESTIONARI!A1432))</f>
        <v/>
      </c>
      <c r="B1432" t="str">
        <f t="shared" si="23"/>
        <v/>
      </c>
      <c r="C1432" t="str">
        <f>IF(ESITI_QUESTIONARI!C1432="","",TRIM(ESITI_QUESTIONARI!C1432))</f>
        <v/>
      </c>
      <c r="D1432" t="str">
        <f>IFERROR(UPPER(TRIM(ESITI_QUESTIONARI!U1432)),"")</f>
        <v/>
      </c>
      <c r="E1432" t="str">
        <f>IFERROR(UPPER(TRIM(ESITI_QUESTIONARI!Y1432)),"")</f>
        <v/>
      </c>
      <c r="F1432" t="str">
        <f>IFERROR(UPPER(TRIM(ESITI_QUESTIONARI!AE1432)),"")</f>
        <v/>
      </c>
      <c r="G1432" t="str">
        <f>IFERROR(UPPER(TRIM(ESITI_QUESTIONARI!AI1432)),"")</f>
        <v/>
      </c>
      <c r="H1432" s="8" t="str">
        <f>IF(C1432="","",IF(ISERROR(AVERAGE(ESITI_QUESTIONARI!N1432:T1432,ESITI_QUESTIONARI!V1432:X1432,ESITI_QUESTIONARI!Z1432:AD1432,ESITI_QUESTIONARI!AF1432:AH1432,ESITI_QUESTIONARI!AJ1432:AL1432,ESITI_QUESTIONARI!AN1432,ESITI_QUESTIONARI!AQ1432)),"NON RISPONDE",AVERAGE(ESITI_QUESTIONARI!N1432:T1432,ESITI_QUESTIONARI!V1432:X1432,ESITI_QUESTIONARI!Z1432:AD1432,ESITI_QUESTIONARI!AF1432:AH1432,ESITI_QUESTIONARI!AJ1432:AL1432,ESITI_QUESTIONARI!AN1432,ESITI_QUESTIONARI!AQ1432)))</f>
        <v/>
      </c>
    </row>
    <row r="1433" spans="1:8" x14ac:dyDescent="0.3">
      <c r="A1433" t="str">
        <f>IF(ESITI_QUESTIONARI!A1433="","",TRIM(ESITI_QUESTIONARI!A1433))</f>
        <v/>
      </c>
      <c r="B1433" t="str">
        <f t="shared" si="23"/>
        <v/>
      </c>
      <c r="C1433" t="str">
        <f>IF(ESITI_QUESTIONARI!C1433="","",TRIM(ESITI_QUESTIONARI!C1433))</f>
        <v/>
      </c>
      <c r="D1433" t="str">
        <f>IFERROR(UPPER(TRIM(ESITI_QUESTIONARI!U1433)),"")</f>
        <v/>
      </c>
      <c r="E1433" t="str">
        <f>IFERROR(UPPER(TRIM(ESITI_QUESTIONARI!Y1433)),"")</f>
        <v/>
      </c>
      <c r="F1433" t="str">
        <f>IFERROR(UPPER(TRIM(ESITI_QUESTIONARI!AE1433)),"")</f>
        <v/>
      </c>
      <c r="G1433" t="str">
        <f>IFERROR(UPPER(TRIM(ESITI_QUESTIONARI!AI1433)),"")</f>
        <v/>
      </c>
      <c r="H1433" s="8" t="str">
        <f>IF(C1433="","",IF(ISERROR(AVERAGE(ESITI_QUESTIONARI!N1433:T1433,ESITI_QUESTIONARI!V1433:X1433,ESITI_QUESTIONARI!Z1433:AD1433,ESITI_QUESTIONARI!AF1433:AH1433,ESITI_QUESTIONARI!AJ1433:AL1433,ESITI_QUESTIONARI!AN1433,ESITI_QUESTIONARI!AQ1433)),"NON RISPONDE",AVERAGE(ESITI_QUESTIONARI!N1433:T1433,ESITI_QUESTIONARI!V1433:X1433,ESITI_QUESTIONARI!Z1433:AD1433,ESITI_QUESTIONARI!AF1433:AH1433,ESITI_QUESTIONARI!AJ1433:AL1433,ESITI_QUESTIONARI!AN1433,ESITI_QUESTIONARI!AQ1433)))</f>
        <v/>
      </c>
    </row>
    <row r="1434" spans="1:8" x14ac:dyDescent="0.3">
      <c r="A1434" t="str">
        <f>IF(ESITI_QUESTIONARI!A1434="","",TRIM(ESITI_QUESTIONARI!A1434))</f>
        <v/>
      </c>
      <c r="B1434" t="str">
        <f t="shared" si="23"/>
        <v/>
      </c>
      <c r="C1434" t="str">
        <f>IF(ESITI_QUESTIONARI!C1434="","",TRIM(ESITI_QUESTIONARI!C1434))</f>
        <v/>
      </c>
      <c r="D1434" t="str">
        <f>IFERROR(UPPER(TRIM(ESITI_QUESTIONARI!U1434)),"")</f>
        <v/>
      </c>
      <c r="E1434" t="str">
        <f>IFERROR(UPPER(TRIM(ESITI_QUESTIONARI!Y1434)),"")</f>
        <v/>
      </c>
      <c r="F1434" t="str">
        <f>IFERROR(UPPER(TRIM(ESITI_QUESTIONARI!AE1434)),"")</f>
        <v/>
      </c>
      <c r="G1434" t="str">
        <f>IFERROR(UPPER(TRIM(ESITI_QUESTIONARI!AI1434)),"")</f>
        <v/>
      </c>
      <c r="H1434" s="8" t="str">
        <f>IF(C1434="","",IF(ISERROR(AVERAGE(ESITI_QUESTIONARI!N1434:T1434,ESITI_QUESTIONARI!V1434:X1434,ESITI_QUESTIONARI!Z1434:AD1434,ESITI_QUESTIONARI!AF1434:AH1434,ESITI_QUESTIONARI!AJ1434:AL1434,ESITI_QUESTIONARI!AN1434,ESITI_QUESTIONARI!AQ1434)),"NON RISPONDE",AVERAGE(ESITI_QUESTIONARI!N1434:T1434,ESITI_QUESTIONARI!V1434:X1434,ESITI_QUESTIONARI!Z1434:AD1434,ESITI_QUESTIONARI!AF1434:AH1434,ESITI_QUESTIONARI!AJ1434:AL1434,ESITI_QUESTIONARI!AN1434,ESITI_QUESTIONARI!AQ1434)))</f>
        <v/>
      </c>
    </row>
    <row r="1435" spans="1:8" x14ac:dyDescent="0.3">
      <c r="A1435" t="str">
        <f>IF(ESITI_QUESTIONARI!A1435="","",TRIM(ESITI_QUESTIONARI!A1435))</f>
        <v/>
      </c>
      <c r="B1435" t="str">
        <f t="shared" si="23"/>
        <v/>
      </c>
      <c r="C1435" t="str">
        <f>IF(ESITI_QUESTIONARI!C1435="","",TRIM(ESITI_QUESTIONARI!C1435))</f>
        <v/>
      </c>
      <c r="D1435" t="str">
        <f>IFERROR(UPPER(TRIM(ESITI_QUESTIONARI!U1435)),"")</f>
        <v/>
      </c>
      <c r="E1435" t="str">
        <f>IFERROR(UPPER(TRIM(ESITI_QUESTIONARI!Y1435)),"")</f>
        <v/>
      </c>
      <c r="F1435" t="str">
        <f>IFERROR(UPPER(TRIM(ESITI_QUESTIONARI!AE1435)),"")</f>
        <v/>
      </c>
      <c r="G1435" t="str">
        <f>IFERROR(UPPER(TRIM(ESITI_QUESTIONARI!AI1435)),"")</f>
        <v/>
      </c>
      <c r="H1435" s="8" t="str">
        <f>IF(C1435="","",IF(ISERROR(AVERAGE(ESITI_QUESTIONARI!N1435:T1435,ESITI_QUESTIONARI!V1435:X1435,ESITI_QUESTIONARI!Z1435:AD1435,ESITI_QUESTIONARI!AF1435:AH1435,ESITI_QUESTIONARI!AJ1435:AL1435,ESITI_QUESTIONARI!AN1435,ESITI_QUESTIONARI!AQ1435)),"NON RISPONDE",AVERAGE(ESITI_QUESTIONARI!N1435:T1435,ESITI_QUESTIONARI!V1435:X1435,ESITI_QUESTIONARI!Z1435:AD1435,ESITI_QUESTIONARI!AF1435:AH1435,ESITI_QUESTIONARI!AJ1435:AL1435,ESITI_QUESTIONARI!AN1435,ESITI_QUESTIONARI!AQ1435)))</f>
        <v/>
      </c>
    </row>
    <row r="1436" spans="1:8" x14ac:dyDescent="0.3">
      <c r="A1436" t="str">
        <f>IF(ESITI_QUESTIONARI!A1436="","",TRIM(ESITI_QUESTIONARI!A1436))</f>
        <v/>
      </c>
      <c r="B1436" t="str">
        <f t="shared" si="23"/>
        <v/>
      </c>
      <c r="C1436" t="str">
        <f>IF(ESITI_QUESTIONARI!C1436="","",TRIM(ESITI_QUESTIONARI!C1436))</f>
        <v/>
      </c>
      <c r="D1436" t="str">
        <f>IFERROR(UPPER(TRIM(ESITI_QUESTIONARI!U1436)),"")</f>
        <v/>
      </c>
      <c r="E1436" t="str">
        <f>IFERROR(UPPER(TRIM(ESITI_QUESTIONARI!Y1436)),"")</f>
        <v/>
      </c>
      <c r="F1436" t="str">
        <f>IFERROR(UPPER(TRIM(ESITI_QUESTIONARI!AE1436)),"")</f>
        <v/>
      </c>
      <c r="G1436" t="str">
        <f>IFERROR(UPPER(TRIM(ESITI_QUESTIONARI!AI1436)),"")</f>
        <v/>
      </c>
      <c r="H1436" s="8" t="str">
        <f>IF(C1436="","",IF(ISERROR(AVERAGE(ESITI_QUESTIONARI!N1436:T1436,ESITI_QUESTIONARI!V1436:X1436,ESITI_QUESTIONARI!Z1436:AD1436,ESITI_QUESTIONARI!AF1436:AH1436,ESITI_QUESTIONARI!AJ1436:AL1436,ESITI_QUESTIONARI!AN1436,ESITI_QUESTIONARI!AQ1436)),"NON RISPONDE",AVERAGE(ESITI_QUESTIONARI!N1436:T1436,ESITI_QUESTIONARI!V1436:X1436,ESITI_QUESTIONARI!Z1436:AD1436,ESITI_QUESTIONARI!AF1436:AH1436,ESITI_QUESTIONARI!AJ1436:AL1436,ESITI_QUESTIONARI!AN1436,ESITI_QUESTIONARI!AQ1436)))</f>
        <v/>
      </c>
    </row>
    <row r="1437" spans="1:8" x14ac:dyDescent="0.3">
      <c r="A1437" t="str">
        <f>IF(ESITI_QUESTIONARI!A1437="","",TRIM(ESITI_QUESTIONARI!A1437))</f>
        <v/>
      </c>
      <c r="B1437" t="str">
        <f t="shared" si="23"/>
        <v/>
      </c>
      <c r="C1437" t="str">
        <f>IF(ESITI_QUESTIONARI!C1437="","",TRIM(ESITI_QUESTIONARI!C1437))</f>
        <v/>
      </c>
      <c r="D1437" t="str">
        <f>IFERROR(UPPER(TRIM(ESITI_QUESTIONARI!U1437)),"")</f>
        <v/>
      </c>
      <c r="E1437" t="str">
        <f>IFERROR(UPPER(TRIM(ESITI_QUESTIONARI!Y1437)),"")</f>
        <v/>
      </c>
      <c r="F1437" t="str">
        <f>IFERROR(UPPER(TRIM(ESITI_QUESTIONARI!AE1437)),"")</f>
        <v/>
      </c>
      <c r="G1437" t="str">
        <f>IFERROR(UPPER(TRIM(ESITI_QUESTIONARI!AI1437)),"")</f>
        <v/>
      </c>
      <c r="H1437" s="8" t="str">
        <f>IF(C1437="","",IF(ISERROR(AVERAGE(ESITI_QUESTIONARI!N1437:T1437,ESITI_QUESTIONARI!V1437:X1437,ESITI_QUESTIONARI!Z1437:AD1437,ESITI_QUESTIONARI!AF1437:AH1437,ESITI_QUESTIONARI!AJ1437:AL1437,ESITI_QUESTIONARI!AN1437,ESITI_QUESTIONARI!AQ1437)),"NON RISPONDE",AVERAGE(ESITI_QUESTIONARI!N1437:T1437,ESITI_QUESTIONARI!V1437:X1437,ESITI_QUESTIONARI!Z1437:AD1437,ESITI_QUESTIONARI!AF1437:AH1437,ESITI_QUESTIONARI!AJ1437:AL1437,ESITI_QUESTIONARI!AN1437,ESITI_QUESTIONARI!AQ1437)))</f>
        <v/>
      </c>
    </row>
    <row r="1438" spans="1:8" x14ac:dyDescent="0.3">
      <c r="A1438" t="str">
        <f>IF(ESITI_QUESTIONARI!A1438="","",TRIM(ESITI_QUESTIONARI!A1438))</f>
        <v/>
      </c>
      <c r="B1438" t="str">
        <f t="shared" si="23"/>
        <v/>
      </c>
      <c r="C1438" t="str">
        <f>IF(ESITI_QUESTIONARI!C1438="","",TRIM(ESITI_QUESTIONARI!C1438))</f>
        <v/>
      </c>
      <c r="D1438" t="str">
        <f>IFERROR(UPPER(TRIM(ESITI_QUESTIONARI!U1438)),"")</f>
        <v/>
      </c>
      <c r="E1438" t="str">
        <f>IFERROR(UPPER(TRIM(ESITI_QUESTIONARI!Y1438)),"")</f>
        <v/>
      </c>
      <c r="F1438" t="str">
        <f>IFERROR(UPPER(TRIM(ESITI_QUESTIONARI!AE1438)),"")</f>
        <v/>
      </c>
      <c r="G1438" t="str">
        <f>IFERROR(UPPER(TRIM(ESITI_QUESTIONARI!AI1438)),"")</f>
        <v/>
      </c>
      <c r="H1438" s="8" t="str">
        <f>IF(C1438="","",IF(ISERROR(AVERAGE(ESITI_QUESTIONARI!N1438:T1438,ESITI_QUESTIONARI!V1438:X1438,ESITI_QUESTIONARI!Z1438:AD1438,ESITI_QUESTIONARI!AF1438:AH1438,ESITI_QUESTIONARI!AJ1438:AL1438,ESITI_QUESTIONARI!AN1438,ESITI_QUESTIONARI!AQ1438)),"NON RISPONDE",AVERAGE(ESITI_QUESTIONARI!N1438:T1438,ESITI_QUESTIONARI!V1438:X1438,ESITI_QUESTIONARI!Z1438:AD1438,ESITI_QUESTIONARI!AF1438:AH1438,ESITI_QUESTIONARI!AJ1438:AL1438,ESITI_QUESTIONARI!AN1438,ESITI_QUESTIONARI!AQ1438)))</f>
        <v/>
      </c>
    </row>
    <row r="1439" spans="1:8" x14ac:dyDescent="0.3">
      <c r="A1439" t="str">
        <f>IF(ESITI_QUESTIONARI!A1439="","",TRIM(ESITI_QUESTIONARI!A1439))</f>
        <v/>
      </c>
      <c r="B1439" t="str">
        <f t="shared" si="23"/>
        <v/>
      </c>
      <c r="C1439" t="str">
        <f>IF(ESITI_QUESTIONARI!C1439="","",TRIM(ESITI_QUESTIONARI!C1439))</f>
        <v/>
      </c>
      <c r="D1439" t="str">
        <f>IFERROR(UPPER(TRIM(ESITI_QUESTIONARI!U1439)),"")</f>
        <v/>
      </c>
      <c r="E1439" t="str">
        <f>IFERROR(UPPER(TRIM(ESITI_QUESTIONARI!Y1439)),"")</f>
        <v/>
      </c>
      <c r="F1439" t="str">
        <f>IFERROR(UPPER(TRIM(ESITI_QUESTIONARI!AE1439)),"")</f>
        <v/>
      </c>
      <c r="G1439" t="str">
        <f>IFERROR(UPPER(TRIM(ESITI_QUESTIONARI!AI1439)),"")</f>
        <v/>
      </c>
      <c r="H1439" s="8" t="str">
        <f>IF(C1439="","",IF(ISERROR(AVERAGE(ESITI_QUESTIONARI!N1439:T1439,ESITI_QUESTIONARI!V1439:X1439,ESITI_QUESTIONARI!Z1439:AD1439,ESITI_QUESTIONARI!AF1439:AH1439,ESITI_QUESTIONARI!AJ1439:AL1439,ESITI_QUESTIONARI!AN1439,ESITI_QUESTIONARI!AQ1439)),"NON RISPONDE",AVERAGE(ESITI_QUESTIONARI!N1439:T1439,ESITI_QUESTIONARI!V1439:X1439,ESITI_QUESTIONARI!Z1439:AD1439,ESITI_QUESTIONARI!AF1439:AH1439,ESITI_QUESTIONARI!AJ1439:AL1439,ESITI_QUESTIONARI!AN1439,ESITI_QUESTIONARI!AQ1439)))</f>
        <v/>
      </c>
    </row>
    <row r="1440" spans="1:8" x14ac:dyDescent="0.3">
      <c r="A1440" t="str">
        <f>IF(ESITI_QUESTIONARI!A1440="","",TRIM(ESITI_QUESTIONARI!A1440))</f>
        <v/>
      </c>
      <c r="B1440" t="str">
        <f t="shared" si="23"/>
        <v/>
      </c>
      <c r="C1440" t="str">
        <f>IF(ESITI_QUESTIONARI!C1440="","",TRIM(ESITI_QUESTIONARI!C1440))</f>
        <v/>
      </c>
      <c r="D1440" t="str">
        <f>IFERROR(UPPER(TRIM(ESITI_QUESTIONARI!U1440)),"")</f>
        <v/>
      </c>
      <c r="E1440" t="str">
        <f>IFERROR(UPPER(TRIM(ESITI_QUESTIONARI!Y1440)),"")</f>
        <v/>
      </c>
      <c r="F1440" t="str">
        <f>IFERROR(UPPER(TRIM(ESITI_QUESTIONARI!AE1440)),"")</f>
        <v/>
      </c>
      <c r="G1440" t="str">
        <f>IFERROR(UPPER(TRIM(ESITI_QUESTIONARI!AI1440)),"")</f>
        <v/>
      </c>
      <c r="H1440" s="8" t="str">
        <f>IF(C1440="","",IF(ISERROR(AVERAGE(ESITI_QUESTIONARI!N1440:T1440,ESITI_QUESTIONARI!V1440:X1440,ESITI_QUESTIONARI!Z1440:AD1440,ESITI_QUESTIONARI!AF1440:AH1440,ESITI_QUESTIONARI!AJ1440:AL1440,ESITI_QUESTIONARI!AN1440,ESITI_QUESTIONARI!AQ1440)),"NON RISPONDE",AVERAGE(ESITI_QUESTIONARI!N1440:T1440,ESITI_QUESTIONARI!V1440:X1440,ESITI_QUESTIONARI!Z1440:AD1440,ESITI_QUESTIONARI!AF1440:AH1440,ESITI_QUESTIONARI!AJ1440:AL1440,ESITI_QUESTIONARI!AN1440,ESITI_QUESTIONARI!AQ1440)))</f>
        <v/>
      </c>
    </row>
    <row r="1441" spans="1:8" x14ac:dyDescent="0.3">
      <c r="A1441" t="str">
        <f>IF(ESITI_QUESTIONARI!A1441="","",TRIM(ESITI_QUESTIONARI!A1441))</f>
        <v/>
      </c>
      <c r="B1441" t="str">
        <f t="shared" si="23"/>
        <v/>
      </c>
      <c r="C1441" t="str">
        <f>IF(ESITI_QUESTIONARI!C1441="","",TRIM(ESITI_QUESTIONARI!C1441))</f>
        <v/>
      </c>
      <c r="D1441" t="str">
        <f>IFERROR(UPPER(TRIM(ESITI_QUESTIONARI!U1441)),"")</f>
        <v/>
      </c>
      <c r="E1441" t="str">
        <f>IFERROR(UPPER(TRIM(ESITI_QUESTIONARI!Y1441)),"")</f>
        <v/>
      </c>
      <c r="F1441" t="str">
        <f>IFERROR(UPPER(TRIM(ESITI_QUESTIONARI!AE1441)),"")</f>
        <v/>
      </c>
      <c r="G1441" t="str">
        <f>IFERROR(UPPER(TRIM(ESITI_QUESTIONARI!AI1441)),"")</f>
        <v/>
      </c>
      <c r="H1441" s="8" t="str">
        <f>IF(C1441="","",IF(ISERROR(AVERAGE(ESITI_QUESTIONARI!N1441:T1441,ESITI_QUESTIONARI!V1441:X1441,ESITI_QUESTIONARI!Z1441:AD1441,ESITI_QUESTIONARI!AF1441:AH1441,ESITI_QUESTIONARI!AJ1441:AL1441,ESITI_QUESTIONARI!AN1441,ESITI_QUESTIONARI!AQ1441)),"NON RISPONDE",AVERAGE(ESITI_QUESTIONARI!N1441:T1441,ESITI_QUESTIONARI!V1441:X1441,ESITI_QUESTIONARI!Z1441:AD1441,ESITI_QUESTIONARI!AF1441:AH1441,ESITI_QUESTIONARI!AJ1441:AL1441,ESITI_QUESTIONARI!AN1441,ESITI_QUESTIONARI!AQ1441)))</f>
        <v/>
      </c>
    </row>
    <row r="1442" spans="1:8" x14ac:dyDescent="0.3">
      <c r="A1442" t="str">
        <f>IF(ESITI_QUESTIONARI!A1442="","",TRIM(ESITI_QUESTIONARI!A1442))</f>
        <v/>
      </c>
      <c r="B1442" t="str">
        <f t="shared" si="23"/>
        <v/>
      </c>
      <c r="C1442" t="str">
        <f>IF(ESITI_QUESTIONARI!C1442="","",TRIM(ESITI_QUESTIONARI!C1442))</f>
        <v/>
      </c>
      <c r="D1442" t="str">
        <f>IFERROR(UPPER(TRIM(ESITI_QUESTIONARI!U1442)),"")</f>
        <v/>
      </c>
      <c r="E1442" t="str">
        <f>IFERROR(UPPER(TRIM(ESITI_QUESTIONARI!Y1442)),"")</f>
        <v/>
      </c>
      <c r="F1442" t="str">
        <f>IFERROR(UPPER(TRIM(ESITI_QUESTIONARI!AE1442)),"")</f>
        <v/>
      </c>
      <c r="G1442" t="str">
        <f>IFERROR(UPPER(TRIM(ESITI_QUESTIONARI!AI1442)),"")</f>
        <v/>
      </c>
      <c r="H1442" s="8" t="str">
        <f>IF(C1442="","",IF(ISERROR(AVERAGE(ESITI_QUESTIONARI!N1442:T1442,ESITI_QUESTIONARI!V1442:X1442,ESITI_QUESTIONARI!Z1442:AD1442,ESITI_QUESTIONARI!AF1442:AH1442,ESITI_QUESTIONARI!AJ1442:AL1442,ESITI_QUESTIONARI!AN1442,ESITI_QUESTIONARI!AQ1442)),"NON RISPONDE",AVERAGE(ESITI_QUESTIONARI!N1442:T1442,ESITI_QUESTIONARI!V1442:X1442,ESITI_QUESTIONARI!Z1442:AD1442,ESITI_QUESTIONARI!AF1442:AH1442,ESITI_QUESTIONARI!AJ1442:AL1442,ESITI_QUESTIONARI!AN1442,ESITI_QUESTIONARI!AQ1442)))</f>
        <v/>
      </c>
    </row>
    <row r="1443" spans="1:8" x14ac:dyDescent="0.3">
      <c r="A1443" t="str">
        <f>IF(ESITI_QUESTIONARI!A1443="","",TRIM(ESITI_QUESTIONARI!A1443))</f>
        <v/>
      </c>
      <c r="B1443" t="str">
        <f t="shared" si="23"/>
        <v/>
      </c>
      <c r="C1443" t="str">
        <f>IF(ESITI_QUESTIONARI!C1443="","",TRIM(ESITI_QUESTIONARI!C1443))</f>
        <v/>
      </c>
      <c r="D1443" t="str">
        <f>IFERROR(UPPER(TRIM(ESITI_QUESTIONARI!U1443)),"")</f>
        <v/>
      </c>
      <c r="E1443" t="str">
        <f>IFERROR(UPPER(TRIM(ESITI_QUESTIONARI!Y1443)),"")</f>
        <v/>
      </c>
      <c r="F1443" t="str">
        <f>IFERROR(UPPER(TRIM(ESITI_QUESTIONARI!AE1443)),"")</f>
        <v/>
      </c>
      <c r="G1443" t="str">
        <f>IFERROR(UPPER(TRIM(ESITI_QUESTIONARI!AI1443)),"")</f>
        <v/>
      </c>
      <c r="H1443" s="8" t="str">
        <f>IF(C1443="","",IF(ISERROR(AVERAGE(ESITI_QUESTIONARI!N1443:T1443,ESITI_QUESTIONARI!V1443:X1443,ESITI_QUESTIONARI!Z1443:AD1443,ESITI_QUESTIONARI!AF1443:AH1443,ESITI_QUESTIONARI!AJ1443:AL1443,ESITI_QUESTIONARI!AN1443,ESITI_QUESTIONARI!AQ1443)),"NON RISPONDE",AVERAGE(ESITI_QUESTIONARI!N1443:T1443,ESITI_QUESTIONARI!V1443:X1443,ESITI_QUESTIONARI!Z1443:AD1443,ESITI_QUESTIONARI!AF1443:AH1443,ESITI_QUESTIONARI!AJ1443:AL1443,ESITI_QUESTIONARI!AN1443,ESITI_QUESTIONARI!AQ1443)))</f>
        <v/>
      </c>
    </row>
    <row r="1444" spans="1:8" x14ac:dyDescent="0.3">
      <c r="A1444" t="str">
        <f>IF(ESITI_QUESTIONARI!A1444="","",TRIM(ESITI_QUESTIONARI!A1444))</f>
        <v/>
      </c>
      <c r="B1444" t="str">
        <f t="shared" si="23"/>
        <v/>
      </c>
      <c r="C1444" t="str">
        <f>IF(ESITI_QUESTIONARI!C1444="","",TRIM(ESITI_QUESTIONARI!C1444))</f>
        <v/>
      </c>
      <c r="D1444" t="str">
        <f>IFERROR(UPPER(TRIM(ESITI_QUESTIONARI!U1444)),"")</f>
        <v/>
      </c>
      <c r="E1444" t="str">
        <f>IFERROR(UPPER(TRIM(ESITI_QUESTIONARI!Y1444)),"")</f>
        <v/>
      </c>
      <c r="F1444" t="str">
        <f>IFERROR(UPPER(TRIM(ESITI_QUESTIONARI!AE1444)),"")</f>
        <v/>
      </c>
      <c r="G1444" t="str">
        <f>IFERROR(UPPER(TRIM(ESITI_QUESTIONARI!AI1444)),"")</f>
        <v/>
      </c>
      <c r="H1444" s="8" t="str">
        <f>IF(C1444="","",IF(ISERROR(AVERAGE(ESITI_QUESTIONARI!N1444:T1444,ESITI_QUESTIONARI!V1444:X1444,ESITI_QUESTIONARI!Z1444:AD1444,ESITI_QUESTIONARI!AF1444:AH1444,ESITI_QUESTIONARI!AJ1444:AL1444,ESITI_QUESTIONARI!AN1444,ESITI_QUESTIONARI!AQ1444)),"NON RISPONDE",AVERAGE(ESITI_QUESTIONARI!N1444:T1444,ESITI_QUESTIONARI!V1444:X1444,ESITI_QUESTIONARI!Z1444:AD1444,ESITI_QUESTIONARI!AF1444:AH1444,ESITI_QUESTIONARI!AJ1444:AL1444,ESITI_QUESTIONARI!AN1444,ESITI_QUESTIONARI!AQ1444)))</f>
        <v/>
      </c>
    </row>
    <row r="1445" spans="1:8" x14ac:dyDescent="0.3">
      <c r="A1445" t="str">
        <f>IF(ESITI_QUESTIONARI!A1445="","",TRIM(ESITI_QUESTIONARI!A1445))</f>
        <v/>
      </c>
      <c r="B1445" t="str">
        <f t="shared" si="23"/>
        <v/>
      </c>
      <c r="C1445" t="str">
        <f>IF(ESITI_QUESTIONARI!C1445="","",TRIM(ESITI_QUESTIONARI!C1445))</f>
        <v/>
      </c>
      <c r="D1445" t="str">
        <f>IFERROR(UPPER(TRIM(ESITI_QUESTIONARI!U1445)),"")</f>
        <v/>
      </c>
      <c r="E1445" t="str">
        <f>IFERROR(UPPER(TRIM(ESITI_QUESTIONARI!Y1445)),"")</f>
        <v/>
      </c>
      <c r="F1445" t="str">
        <f>IFERROR(UPPER(TRIM(ESITI_QUESTIONARI!AE1445)),"")</f>
        <v/>
      </c>
      <c r="G1445" t="str">
        <f>IFERROR(UPPER(TRIM(ESITI_QUESTIONARI!AI1445)),"")</f>
        <v/>
      </c>
      <c r="H1445" s="8" t="str">
        <f>IF(C1445="","",IF(ISERROR(AVERAGE(ESITI_QUESTIONARI!N1445:T1445,ESITI_QUESTIONARI!V1445:X1445,ESITI_QUESTIONARI!Z1445:AD1445,ESITI_QUESTIONARI!AF1445:AH1445,ESITI_QUESTIONARI!AJ1445:AL1445,ESITI_QUESTIONARI!AN1445,ESITI_QUESTIONARI!AQ1445)),"NON RISPONDE",AVERAGE(ESITI_QUESTIONARI!N1445:T1445,ESITI_QUESTIONARI!V1445:X1445,ESITI_QUESTIONARI!Z1445:AD1445,ESITI_QUESTIONARI!AF1445:AH1445,ESITI_QUESTIONARI!AJ1445:AL1445,ESITI_QUESTIONARI!AN1445,ESITI_QUESTIONARI!AQ1445)))</f>
        <v/>
      </c>
    </row>
    <row r="1446" spans="1:8" x14ac:dyDescent="0.3">
      <c r="A1446" t="str">
        <f>IF(ESITI_QUESTIONARI!A1446="","",TRIM(ESITI_QUESTIONARI!A1446))</f>
        <v/>
      </c>
      <c r="B1446" t="str">
        <f t="shared" si="23"/>
        <v/>
      </c>
      <c r="C1446" t="str">
        <f>IF(ESITI_QUESTIONARI!C1446="","",TRIM(ESITI_QUESTIONARI!C1446))</f>
        <v/>
      </c>
      <c r="D1446" t="str">
        <f>IFERROR(UPPER(TRIM(ESITI_QUESTIONARI!U1446)),"")</f>
        <v/>
      </c>
      <c r="E1446" t="str">
        <f>IFERROR(UPPER(TRIM(ESITI_QUESTIONARI!Y1446)),"")</f>
        <v/>
      </c>
      <c r="F1446" t="str">
        <f>IFERROR(UPPER(TRIM(ESITI_QUESTIONARI!AE1446)),"")</f>
        <v/>
      </c>
      <c r="G1446" t="str">
        <f>IFERROR(UPPER(TRIM(ESITI_QUESTIONARI!AI1446)),"")</f>
        <v/>
      </c>
      <c r="H1446" s="8" t="str">
        <f>IF(C1446="","",IF(ISERROR(AVERAGE(ESITI_QUESTIONARI!N1446:T1446,ESITI_QUESTIONARI!V1446:X1446,ESITI_QUESTIONARI!Z1446:AD1446,ESITI_QUESTIONARI!AF1446:AH1446,ESITI_QUESTIONARI!AJ1446:AL1446,ESITI_QUESTIONARI!AN1446,ESITI_QUESTIONARI!AQ1446)),"NON RISPONDE",AVERAGE(ESITI_QUESTIONARI!N1446:T1446,ESITI_QUESTIONARI!V1446:X1446,ESITI_QUESTIONARI!Z1446:AD1446,ESITI_QUESTIONARI!AF1446:AH1446,ESITI_QUESTIONARI!AJ1446:AL1446,ESITI_QUESTIONARI!AN1446,ESITI_QUESTIONARI!AQ1446)))</f>
        <v/>
      </c>
    </row>
    <row r="1447" spans="1:8" x14ac:dyDescent="0.3">
      <c r="A1447" t="str">
        <f>IF(ESITI_QUESTIONARI!A1447="","",TRIM(ESITI_QUESTIONARI!A1447))</f>
        <v/>
      </c>
      <c r="B1447" t="str">
        <f t="shared" si="23"/>
        <v/>
      </c>
      <c r="C1447" t="str">
        <f>IF(ESITI_QUESTIONARI!C1447="","",TRIM(ESITI_QUESTIONARI!C1447))</f>
        <v/>
      </c>
      <c r="D1447" t="str">
        <f>IFERROR(UPPER(TRIM(ESITI_QUESTIONARI!U1447)),"")</f>
        <v/>
      </c>
      <c r="E1447" t="str">
        <f>IFERROR(UPPER(TRIM(ESITI_QUESTIONARI!Y1447)),"")</f>
        <v/>
      </c>
      <c r="F1447" t="str">
        <f>IFERROR(UPPER(TRIM(ESITI_QUESTIONARI!AE1447)),"")</f>
        <v/>
      </c>
      <c r="G1447" t="str">
        <f>IFERROR(UPPER(TRIM(ESITI_QUESTIONARI!AI1447)),"")</f>
        <v/>
      </c>
      <c r="H1447" s="8" t="str">
        <f>IF(C1447="","",IF(ISERROR(AVERAGE(ESITI_QUESTIONARI!N1447:T1447,ESITI_QUESTIONARI!V1447:X1447,ESITI_QUESTIONARI!Z1447:AD1447,ESITI_QUESTIONARI!AF1447:AH1447,ESITI_QUESTIONARI!AJ1447:AL1447,ESITI_QUESTIONARI!AN1447,ESITI_QUESTIONARI!AQ1447)),"NON RISPONDE",AVERAGE(ESITI_QUESTIONARI!N1447:T1447,ESITI_QUESTIONARI!V1447:X1447,ESITI_QUESTIONARI!Z1447:AD1447,ESITI_QUESTIONARI!AF1447:AH1447,ESITI_QUESTIONARI!AJ1447:AL1447,ESITI_QUESTIONARI!AN1447,ESITI_QUESTIONARI!AQ1447)))</f>
        <v/>
      </c>
    </row>
    <row r="1448" spans="1:8" x14ac:dyDescent="0.3">
      <c r="A1448" t="str">
        <f>IF(ESITI_QUESTIONARI!A1448="","",TRIM(ESITI_QUESTIONARI!A1448))</f>
        <v/>
      </c>
      <c r="B1448" t="str">
        <f t="shared" si="23"/>
        <v/>
      </c>
      <c r="C1448" t="str">
        <f>IF(ESITI_QUESTIONARI!C1448="","",TRIM(ESITI_QUESTIONARI!C1448))</f>
        <v/>
      </c>
      <c r="D1448" t="str">
        <f>IFERROR(UPPER(TRIM(ESITI_QUESTIONARI!U1448)),"")</f>
        <v/>
      </c>
      <c r="E1448" t="str">
        <f>IFERROR(UPPER(TRIM(ESITI_QUESTIONARI!Y1448)),"")</f>
        <v/>
      </c>
      <c r="F1448" t="str">
        <f>IFERROR(UPPER(TRIM(ESITI_QUESTIONARI!AE1448)),"")</f>
        <v/>
      </c>
      <c r="G1448" t="str">
        <f>IFERROR(UPPER(TRIM(ESITI_QUESTIONARI!AI1448)),"")</f>
        <v/>
      </c>
      <c r="H1448" s="8" t="str">
        <f>IF(C1448="","",IF(ISERROR(AVERAGE(ESITI_QUESTIONARI!N1448:T1448,ESITI_QUESTIONARI!V1448:X1448,ESITI_QUESTIONARI!Z1448:AD1448,ESITI_QUESTIONARI!AF1448:AH1448,ESITI_QUESTIONARI!AJ1448:AL1448,ESITI_QUESTIONARI!AN1448,ESITI_QUESTIONARI!AQ1448)),"NON RISPONDE",AVERAGE(ESITI_QUESTIONARI!N1448:T1448,ESITI_QUESTIONARI!V1448:X1448,ESITI_QUESTIONARI!Z1448:AD1448,ESITI_QUESTIONARI!AF1448:AH1448,ESITI_QUESTIONARI!AJ1448:AL1448,ESITI_QUESTIONARI!AN1448,ESITI_QUESTIONARI!AQ1448)))</f>
        <v/>
      </c>
    </row>
    <row r="1449" spans="1:8" x14ac:dyDescent="0.3">
      <c r="A1449" t="str">
        <f>IF(ESITI_QUESTIONARI!A1449="","",TRIM(ESITI_QUESTIONARI!A1449))</f>
        <v/>
      </c>
      <c r="B1449" t="str">
        <f t="shared" si="23"/>
        <v/>
      </c>
      <c r="C1449" t="str">
        <f>IF(ESITI_QUESTIONARI!C1449="","",TRIM(ESITI_QUESTIONARI!C1449))</f>
        <v/>
      </c>
      <c r="D1449" t="str">
        <f>IFERROR(UPPER(TRIM(ESITI_QUESTIONARI!U1449)),"")</f>
        <v/>
      </c>
      <c r="E1449" t="str">
        <f>IFERROR(UPPER(TRIM(ESITI_QUESTIONARI!Y1449)),"")</f>
        <v/>
      </c>
      <c r="F1449" t="str">
        <f>IFERROR(UPPER(TRIM(ESITI_QUESTIONARI!AE1449)),"")</f>
        <v/>
      </c>
      <c r="G1449" t="str">
        <f>IFERROR(UPPER(TRIM(ESITI_QUESTIONARI!AI1449)),"")</f>
        <v/>
      </c>
      <c r="H1449" s="8" t="str">
        <f>IF(C1449="","",IF(ISERROR(AVERAGE(ESITI_QUESTIONARI!N1449:T1449,ESITI_QUESTIONARI!V1449:X1449,ESITI_QUESTIONARI!Z1449:AD1449,ESITI_QUESTIONARI!AF1449:AH1449,ESITI_QUESTIONARI!AJ1449:AL1449,ESITI_QUESTIONARI!AN1449,ESITI_QUESTIONARI!AQ1449)),"NON RISPONDE",AVERAGE(ESITI_QUESTIONARI!N1449:T1449,ESITI_QUESTIONARI!V1449:X1449,ESITI_QUESTIONARI!Z1449:AD1449,ESITI_QUESTIONARI!AF1449:AH1449,ESITI_QUESTIONARI!AJ1449:AL1449,ESITI_QUESTIONARI!AN1449,ESITI_QUESTIONARI!AQ1449)))</f>
        <v/>
      </c>
    </row>
    <row r="1450" spans="1:8" x14ac:dyDescent="0.3">
      <c r="A1450" t="str">
        <f>IF(ESITI_QUESTIONARI!A1450="","",TRIM(ESITI_QUESTIONARI!A1450))</f>
        <v/>
      </c>
      <c r="B1450" t="str">
        <f t="shared" si="23"/>
        <v/>
      </c>
      <c r="C1450" t="str">
        <f>IF(ESITI_QUESTIONARI!C1450="","",TRIM(ESITI_QUESTIONARI!C1450))</f>
        <v/>
      </c>
      <c r="D1450" t="str">
        <f>IFERROR(UPPER(TRIM(ESITI_QUESTIONARI!U1450)),"")</f>
        <v/>
      </c>
      <c r="E1450" t="str">
        <f>IFERROR(UPPER(TRIM(ESITI_QUESTIONARI!Y1450)),"")</f>
        <v/>
      </c>
      <c r="F1450" t="str">
        <f>IFERROR(UPPER(TRIM(ESITI_QUESTIONARI!AE1450)),"")</f>
        <v/>
      </c>
      <c r="G1450" t="str">
        <f>IFERROR(UPPER(TRIM(ESITI_QUESTIONARI!AI1450)),"")</f>
        <v/>
      </c>
      <c r="H1450" s="8" t="str">
        <f>IF(C1450="","",IF(ISERROR(AVERAGE(ESITI_QUESTIONARI!N1450:T1450,ESITI_QUESTIONARI!V1450:X1450,ESITI_QUESTIONARI!Z1450:AD1450,ESITI_QUESTIONARI!AF1450:AH1450,ESITI_QUESTIONARI!AJ1450:AL1450,ESITI_QUESTIONARI!AN1450,ESITI_QUESTIONARI!AQ1450)),"NON RISPONDE",AVERAGE(ESITI_QUESTIONARI!N1450:T1450,ESITI_QUESTIONARI!V1450:X1450,ESITI_QUESTIONARI!Z1450:AD1450,ESITI_QUESTIONARI!AF1450:AH1450,ESITI_QUESTIONARI!AJ1450:AL1450,ESITI_QUESTIONARI!AN1450,ESITI_QUESTIONARI!AQ1450)))</f>
        <v/>
      </c>
    </row>
    <row r="1451" spans="1:8" x14ac:dyDescent="0.3">
      <c r="A1451" t="str">
        <f>IF(ESITI_QUESTIONARI!A1451="","",TRIM(ESITI_QUESTIONARI!A1451))</f>
        <v/>
      </c>
      <c r="B1451" t="str">
        <f t="shared" si="23"/>
        <v/>
      </c>
      <c r="C1451" t="str">
        <f>IF(ESITI_QUESTIONARI!C1451="","",TRIM(ESITI_QUESTIONARI!C1451))</f>
        <v/>
      </c>
      <c r="D1451" t="str">
        <f>IFERROR(UPPER(TRIM(ESITI_QUESTIONARI!U1451)),"")</f>
        <v/>
      </c>
      <c r="E1451" t="str">
        <f>IFERROR(UPPER(TRIM(ESITI_QUESTIONARI!Y1451)),"")</f>
        <v/>
      </c>
      <c r="F1451" t="str">
        <f>IFERROR(UPPER(TRIM(ESITI_QUESTIONARI!AE1451)),"")</f>
        <v/>
      </c>
      <c r="G1451" t="str">
        <f>IFERROR(UPPER(TRIM(ESITI_QUESTIONARI!AI1451)),"")</f>
        <v/>
      </c>
      <c r="H1451" s="8" t="str">
        <f>IF(C1451="","",IF(ISERROR(AVERAGE(ESITI_QUESTIONARI!N1451:T1451,ESITI_QUESTIONARI!V1451:X1451,ESITI_QUESTIONARI!Z1451:AD1451,ESITI_QUESTIONARI!AF1451:AH1451,ESITI_QUESTIONARI!AJ1451:AL1451,ESITI_QUESTIONARI!AN1451,ESITI_QUESTIONARI!AQ1451)),"NON RISPONDE",AVERAGE(ESITI_QUESTIONARI!N1451:T1451,ESITI_QUESTIONARI!V1451:X1451,ESITI_QUESTIONARI!Z1451:AD1451,ESITI_QUESTIONARI!AF1451:AH1451,ESITI_QUESTIONARI!AJ1451:AL1451,ESITI_QUESTIONARI!AN1451,ESITI_QUESTIONARI!AQ1451)))</f>
        <v/>
      </c>
    </row>
    <row r="1452" spans="1:8" x14ac:dyDescent="0.3">
      <c r="A1452" t="str">
        <f>IF(ESITI_QUESTIONARI!A1452="","",TRIM(ESITI_QUESTIONARI!A1452))</f>
        <v/>
      </c>
      <c r="B1452" t="str">
        <f t="shared" si="23"/>
        <v/>
      </c>
      <c r="C1452" t="str">
        <f>IF(ESITI_QUESTIONARI!C1452="","",TRIM(ESITI_QUESTIONARI!C1452))</f>
        <v/>
      </c>
      <c r="D1452" t="str">
        <f>IFERROR(UPPER(TRIM(ESITI_QUESTIONARI!U1452)),"")</f>
        <v/>
      </c>
      <c r="E1452" t="str">
        <f>IFERROR(UPPER(TRIM(ESITI_QUESTIONARI!Y1452)),"")</f>
        <v/>
      </c>
      <c r="F1452" t="str">
        <f>IFERROR(UPPER(TRIM(ESITI_QUESTIONARI!AE1452)),"")</f>
        <v/>
      </c>
      <c r="G1452" t="str">
        <f>IFERROR(UPPER(TRIM(ESITI_QUESTIONARI!AI1452)),"")</f>
        <v/>
      </c>
      <c r="H1452" s="8" t="str">
        <f>IF(C1452="","",IF(ISERROR(AVERAGE(ESITI_QUESTIONARI!N1452:T1452,ESITI_QUESTIONARI!V1452:X1452,ESITI_QUESTIONARI!Z1452:AD1452,ESITI_QUESTIONARI!AF1452:AH1452,ESITI_QUESTIONARI!AJ1452:AL1452,ESITI_QUESTIONARI!AN1452,ESITI_QUESTIONARI!AQ1452)),"NON RISPONDE",AVERAGE(ESITI_QUESTIONARI!N1452:T1452,ESITI_QUESTIONARI!V1452:X1452,ESITI_QUESTIONARI!Z1452:AD1452,ESITI_QUESTIONARI!AF1452:AH1452,ESITI_QUESTIONARI!AJ1452:AL1452,ESITI_QUESTIONARI!AN1452,ESITI_QUESTIONARI!AQ1452)))</f>
        <v/>
      </c>
    </row>
    <row r="1453" spans="1:8" x14ac:dyDescent="0.3">
      <c r="A1453" t="str">
        <f>IF(ESITI_QUESTIONARI!A1453="","",TRIM(ESITI_QUESTIONARI!A1453))</f>
        <v/>
      </c>
      <c r="B1453" t="str">
        <f t="shared" si="23"/>
        <v/>
      </c>
      <c r="C1453" t="str">
        <f>IF(ESITI_QUESTIONARI!C1453="","",TRIM(ESITI_QUESTIONARI!C1453))</f>
        <v/>
      </c>
      <c r="D1453" t="str">
        <f>IFERROR(UPPER(TRIM(ESITI_QUESTIONARI!U1453)),"")</f>
        <v/>
      </c>
      <c r="E1453" t="str">
        <f>IFERROR(UPPER(TRIM(ESITI_QUESTIONARI!Y1453)),"")</f>
        <v/>
      </c>
      <c r="F1453" t="str">
        <f>IFERROR(UPPER(TRIM(ESITI_QUESTIONARI!AE1453)),"")</f>
        <v/>
      </c>
      <c r="G1453" t="str">
        <f>IFERROR(UPPER(TRIM(ESITI_QUESTIONARI!AI1453)),"")</f>
        <v/>
      </c>
      <c r="H1453" s="8" t="str">
        <f>IF(C1453="","",IF(ISERROR(AVERAGE(ESITI_QUESTIONARI!N1453:T1453,ESITI_QUESTIONARI!V1453:X1453,ESITI_QUESTIONARI!Z1453:AD1453,ESITI_QUESTIONARI!AF1453:AH1453,ESITI_QUESTIONARI!AJ1453:AL1453,ESITI_QUESTIONARI!AN1453,ESITI_QUESTIONARI!AQ1453)),"NON RISPONDE",AVERAGE(ESITI_QUESTIONARI!N1453:T1453,ESITI_QUESTIONARI!V1453:X1453,ESITI_QUESTIONARI!Z1453:AD1453,ESITI_QUESTIONARI!AF1453:AH1453,ESITI_QUESTIONARI!AJ1453:AL1453,ESITI_QUESTIONARI!AN1453,ESITI_QUESTIONARI!AQ1453)))</f>
        <v/>
      </c>
    </row>
    <row r="1454" spans="1:8" x14ac:dyDescent="0.3">
      <c r="A1454" t="str">
        <f>IF(ESITI_QUESTIONARI!A1454="","",TRIM(ESITI_QUESTIONARI!A1454))</f>
        <v/>
      </c>
      <c r="B1454" t="str">
        <f t="shared" si="23"/>
        <v/>
      </c>
      <c r="C1454" t="str">
        <f>IF(ESITI_QUESTIONARI!C1454="","",TRIM(ESITI_QUESTIONARI!C1454))</f>
        <v/>
      </c>
      <c r="D1454" t="str">
        <f>IFERROR(UPPER(TRIM(ESITI_QUESTIONARI!U1454)),"")</f>
        <v/>
      </c>
      <c r="E1454" t="str">
        <f>IFERROR(UPPER(TRIM(ESITI_QUESTIONARI!Y1454)),"")</f>
        <v/>
      </c>
      <c r="F1454" t="str">
        <f>IFERROR(UPPER(TRIM(ESITI_QUESTIONARI!AE1454)),"")</f>
        <v/>
      </c>
      <c r="G1454" t="str">
        <f>IFERROR(UPPER(TRIM(ESITI_QUESTIONARI!AI1454)),"")</f>
        <v/>
      </c>
      <c r="H1454" s="8" t="str">
        <f>IF(C1454="","",IF(ISERROR(AVERAGE(ESITI_QUESTIONARI!N1454:T1454,ESITI_QUESTIONARI!V1454:X1454,ESITI_QUESTIONARI!Z1454:AD1454,ESITI_QUESTIONARI!AF1454:AH1454,ESITI_QUESTIONARI!AJ1454:AL1454,ESITI_QUESTIONARI!AN1454,ESITI_QUESTIONARI!AQ1454)),"NON RISPONDE",AVERAGE(ESITI_QUESTIONARI!N1454:T1454,ESITI_QUESTIONARI!V1454:X1454,ESITI_QUESTIONARI!Z1454:AD1454,ESITI_QUESTIONARI!AF1454:AH1454,ESITI_QUESTIONARI!AJ1454:AL1454,ESITI_QUESTIONARI!AN1454,ESITI_QUESTIONARI!AQ1454)))</f>
        <v/>
      </c>
    </row>
    <row r="1455" spans="1:8" x14ac:dyDescent="0.3">
      <c r="A1455" t="str">
        <f>IF(ESITI_QUESTIONARI!A1455="","",TRIM(ESITI_QUESTIONARI!A1455))</f>
        <v/>
      </c>
      <c r="B1455" t="str">
        <f t="shared" si="23"/>
        <v/>
      </c>
      <c r="C1455" t="str">
        <f>IF(ESITI_QUESTIONARI!C1455="","",TRIM(ESITI_QUESTIONARI!C1455))</f>
        <v/>
      </c>
      <c r="D1455" t="str">
        <f>IFERROR(UPPER(TRIM(ESITI_QUESTIONARI!U1455)),"")</f>
        <v/>
      </c>
      <c r="E1455" t="str">
        <f>IFERROR(UPPER(TRIM(ESITI_QUESTIONARI!Y1455)),"")</f>
        <v/>
      </c>
      <c r="F1455" t="str">
        <f>IFERROR(UPPER(TRIM(ESITI_QUESTIONARI!AE1455)),"")</f>
        <v/>
      </c>
      <c r="G1455" t="str">
        <f>IFERROR(UPPER(TRIM(ESITI_QUESTIONARI!AI1455)),"")</f>
        <v/>
      </c>
      <c r="H1455" s="8" t="str">
        <f>IF(C1455="","",IF(ISERROR(AVERAGE(ESITI_QUESTIONARI!N1455:T1455,ESITI_QUESTIONARI!V1455:X1455,ESITI_QUESTIONARI!Z1455:AD1455,ESITI_QUESTIONARI!AF1455:AH1455,ESITI_QUESTIONARI!AJ1455:AL1455,ESITI_QUESTIONARI!AN1455,ESITI_QUESTIONARI!AQ1455)),"NON RISPONDE",AVERAGE(ESITI_QUESTIONARI!N1455:T1455,ESITI_QUESTIONARI!V1455:X1455,ESITI_QUESTIONARI!Z1455:AD1455,ESITI_QUESTIONARI!AF1455:AH1455,ESITI_QUESTIONARI!AJ1455:AL1455,ESITI_QUESTIONARI!AN1455,ESITI_QUESTIONARI!AQ1455)))</f>
        <v/>
      </c>
    </row>
    <row r="1456" spans="1:8" x14ac:dyDescent="0.3">
      <c r="A1456" t="str">
        <f>IF(ESITI_QUESTIONARI!A1456="","",TRIM(ESITI_QUESTIONARI!A1456))</f>
        <v/>
      </c>
      <c r="B1456" t="str">
        <f t="shared" si="23"/>
        <v/>
      </c>
      <c r="C1456" t="str">
        <f>IF(ESITI_QUESTIONARI!C1456="","",TRIM(ESITI_QUESTIONARI!C1456))</f>
        <v/>
      </c>
      <c r="D1456" t="str">
        <f>IFERROR(UPPER(TRIM(ESITI_QUESTIONARI!U1456)),"")</f>
        <v/>
      </c>
      <c r="E1456" t="str">
        <f>IFERROR(UPPER(TRIM(ESITI_QUESTIONARI!Y1456)),"")</f>
        <v/>
      </c>
      <c r="F1456" t="str">
        <f>IFERROR(UPPER(TRIM(ESITI_QUESTIONARI!AE1456)),"")</f>
        <v/>
      </c>
      <c r="G1456" t="str">
        <f>IFERROR(UPPER(TRIM(ESITI_QUESTIONARI!AI1456)),"")</f>
        <v/>
      </c>
      <c r="H1456" s="8" t="str">
        <f>IF(C1456="","",IF(ISERROR(AVERAGE(ESITI_QUESTIONARI!N1456:T1456,ESITI_QUESTIONARI!V1456:X1456,ESITI_QUESTIONARI!Z1456:AD1456,ESITI_QUESTIONARI!AF1456:AH1456,ESITI_QUESTIONARI!AJ1456:AL1456,ESITI_QUESTIONARI!AN1456,ESITI_QUESTIONARI!AQ1456)),"NON RISPONDE",AVERAGE(ESITI_QUESTIONARI!N1456:T1456,ESITI_QUESTIONARI!V1456:X1456,ESITI_QUESTIONARI!Z1456:AD1456,ESITI_QUESTIONARI!AF1456:AH1456,ESITI_QUESTIONARI!AJ1456:AL1456,ESITI_QUESTIONARI!AN1456,ESITI_QUESTIONARI!AQ1456)))</f>
        <v/>
      </c>
    </row>
    <row r="1457" spans="1:8" x14ac:dyDescent="0.3">
      <c r="A1457" t="str">
        <f>IF(ESITI_QUESTIONARI!A1457="","",TRIM(ESITI_QUESTIONARI!A1457))</f>
        <v/>
      </c>
      <c r="B1457" t="str">
        <f t="shared" si="23"/>
        <v/>
      </c>
      <c r="C1457" t="str">
        <f>IF(ESITI_QUESTIONARI!C1457="","",TRIM(ESITI_QUESTIONARI!C1457))</f>
        <v/>
      </c>
      <c r="D1457" t="str">
        <f>IFERROR(UPPER(TRIM(ESITI_QUESTIONARI!U1457)),"")</f>
        <v/>
      </c>
      <c r="E1457" t="str">
        <f>IFERROR(UPPER(TRIM(ESITI_QUESTIONARI!Y1457)),"")</f>
        <v/>
      </c>
      <c r="F1457" t="str">
        <f>IFERROR(UPPER(TRIM(ESITI_QUESTIONARI!AE1457)),"")</f>
        <v/>
      </c>
      <c r="G1457" t="str">
        <f>IFERROR(UPPER(TRIM(ESITI_QUESTIONARI!AI1457)),"")</f>
        <v/>
      </c>
      <c r="H1457" s="8" t="str">
        <f>IF(C1457="","",IF(ISERROR(AVERAGE(ESITI_QUESTIONARI!N1457:T1457,ESITI_QUESTIONARI!V1457:X1457,ESITI_QUESTIONARI!Z1457:AD1457,ESITI_QUESTIONARI!AF1457:AH1457,ESITI_QUESTIONARI!AJ1457:AL1457,ESITI_QUESTIONARI!AN1457,ESITI_QUESTIONARI!AQ1457)),"NON RISPONDE",AVERAGE(ESITI_QUESTIONARI!N1457:T1457,ESITI_QUESTIONARI!V1457:X1457,ESITI_QUESTIONARI!Z1457:AD1457,ESITI_QUESTIONARI!AF1457:AH1457,ESITI_QUESTIONARI!AJ1457:AL1457,ESITI_QUESTIONARI!AN1457,ESITI_QUESTIONARI!AQ1457)))</f>
        <v/>
      </c>
    </row>
    <row r="1458" spans="1:8" x14ac:dyDescent="0.3">
      <c r="A1458" t="str">
        <f>IF(ESITI_QUESTIONARI!A1458="","",TRIM(ESITI_QUESTIONARI!A1458))</f>
        <v/>
      </c>
      <c r="B1458" t="str">
        <f t="shared" si="23"/>
        <v/>
      </c>
      <c r="C1458" t="str">
        <f>IF(ESITI_QUESTIONARI!C1458="","",TRIM(ESITI_QUESTIONARI!C1458))</f>
        <v/>
      </c>
      <c r="D1458" t="str">
        <f>IFERROR(UPPER(TRIM(ESITI_QUESTIONARI!U1458)),"")</f>
        <v/>
      </c>
      <c r="E1458" t="str">
        <f>IFERROR(UPPER(TRIM(ESITI_QUESTIONARI!Y1458)),"")</f>
        <v/>
      </c>
      <c r="F1458" t="str">
        <f>IFERROR(UPPER(TRIM(ESITI_QUESTIONARI!AE1458)),"")</f>
        <v/>
      </c>
      <c r="G1458" t="str">
        <f>IFERROR(UPPER(TRIM(ESITI_QUESTIONARI!AI1458)),"")</f>
        <v/>
      </c>
      <c r="H1458" s="8" t="str">
        <f>IF(C1458="","",IF(ISERROR(AVERAGE(ESITI_QUESTIONARI!N1458:T1458,ESITI_QUESTIONARI!V1458:X1458,ESITI_QUESTIONARI!Z1458:AD1458,ESITI_QUESTIONARI!AF1458:AH1458,ESITI_QUESTIONARI!AJ1458:AL1458,ESITI_QUESTIONARI!AN1458,ESITI_QUESTIONARI!AQ1458)),"NON RISPONDE",AVERAGE(ESITI_QUESTIONARI!N1458:T1458,ESITI_QUESTIONARI!V1458:X1458,ESITI_QUESTIONARI!Z1458:AD1458,ESITI_QUESTIONARI!AF1458:AH1458,ESITI_QUESTIONARI!AJ1458:AL1458,ESITI_QUESTIONARI!AN1458,ESITI_QUESTIONARI!AQ1458)))</f>
        <v/>
      </c>
    </row>
    <row r="1459" spans="1:8" x14ac:dyDescent="0.3">
      <c r="A1459" t="str">
        <f>IF(ESITI_QUESTIONARI!A1459="","",TRIM(ESITI_QUESTIONARI!A1459))</f>
        <v/>
      </c>
      <c r="B1459" t="str">
        <f t="shared" si="23"/>
        <v/>
      </c>
      <c r="C1459" t="str">
        <f>IF(ESITI_QUESTIONARI!C1459="","",TRIM(ESITI_QUESTIONARI!C1459))</f>
        <v/>
      </c>
      <c r="D1459" t="str">
        <f>IFERROR(UPPER(TRIM(ESITI_QUESTIONARI!U1459)),"")</f>
        <v/>
      </c>
      <c r="E1459" t="str">
        <f>IFERROR(UPPER(TRIM(ESITI_QUESTIONARI!Y1459)),"")</f>
        <v/>
      </c>
      <c r="F1459" t="str">
        <f>IFERROR(UPPER(TRIM(ESITI_QUESTIONARI!AE1459)),"")</f>
        <v/>
      </c>
      <c r="G1459" t="str">
        <f>IFERROR(UPPER(TRIM(ESITI_QUESTIONARI!AI1459)),"")</f>
        <v/>
      </c>
      <c r="H1459" s="8" t="str">
        <f>IF(C1459="","",IF(ISERROR(AVERAGE(ESITI_QUESTIONARI!N1459:T1459,ESITI_QUESTIONARI!V1459:X1459,ESITI_QUESTIONARI!Z1459:AD1459,ESITI_QUESTIONARI!AF1459:AH1459,ESITI_QUESTIONARI!AJ1459:AL1459,ESITI_QUESTIONARI!AN1459,ESITI_QUESTIONARI!AQ1459)),"NON RISPONDE",AVERAGE(ESITI_QUESTIONARI!N1459:T1459,ESITI_QUESTIONARI!V1459:X1459,ESITI_QUESTIONARI!Z1459:AD1459,ESITI_QUESTIONARI!AF1459:AH1459,ESITI_QUESTIONARI!AJ1459:AL1459,ESITI_QUESTIONARI!AN1459,ESITI_QUESTIONARI!AQ1459)))</f>
        <v/>
      </c>
    </row>
    <row r="1460" spans="1:8" x14ac:dyDescent="0.3">
      <c r="A1460" t="str">
        <f>IF(ESITI_QUESTIONARI!A1460="","",TRIM(ESITI_QUESTIONARI!A1460))</f>
        <v/>
      </c>
      <c r="B1460" t="str">
        <f t="shared" si="23"/>
        <v/>
      </c>
      <c r="C1460" t="str">
        <f>IF(ESITI_QUESTIONARI!C1460="","",TRIM(ESITI_QUESTIONARI!C1460))</f>
        <v/>
      </c>
      <c r="D1460" t="str">
        <f>IFERROR(UPPER(TRIM(ESITI_QUESTIONARI!U1460)),"")</f>
        <v/>
      </c>
      <c r="E1460" t="str">
        <f>IFERROR(UPPER(TRIM(ESITI_QUESTIONARI!Y1460)),"")</f>
        <v/>
      </c>
      <c r="F1460" t="str">
        <f>IFERROR(UPPER(TRIM(ESITI_QUESTIONARI!AE1460)),"")</f>
        <v/>
      </c>
      <c r="G1460" t="str">
        <f>IFERROR(UPPER(TRIM(ESITI_QUESTIONARI!AI1460)),"")</f>
        <v/>
      </c>
      <c r="H1460" s="8" t="str">
        <f>IF(C1460="","",IF(ISERROR(AVERAGE(ESITI_QUESTIONARI!N1460:T1460,ESITI_QUESTIONARI!V1460:X1460,ESITI_QUESTIONARI!Z1460:AD1460,ESITI_QUESTIONARI!AF1460:AH1460,ESITI_QUESTIONARI!AJ1460:AL1460,ESITI_QUESTIONARI!AN1460,ESITI_QUESTIONARI!AQ1460)),"NON RISPONDE",AVERAGE(ESITI_QUESTIONARI!N1460:T1460,ESITI_QUESTIONARI!V1460:X1460,ESITI_QUESTIONARI!Z1460:AD1460,ESITI_QUESTIONARI!AF1460:AH1460,ESITI_QUESTIONARI!AJ1460:AL1460,ESITI_QUESTIONARI!AN1460,ESITI_QUESTIONARI!AQ1460)))</f>
        <v/>
      </c>
    </row>
    <row r="1461" spans="1:8" x14ac:dyDescent="0.3">
      <c r="A1461" t="str">
        <f>IF(ESITI_QUESTIONARI!A1461="","",TRIM(ESITI_QUESTIONARI!A1461))</f>
        <v/>
      </c>
      <c r="B1461" t="str">
        <f t="shared" si="23"/>
        <v/>
      </c>
      <c r="C1461" t="str">
        <f>IF(ESITI_QUESTIONARI!C1461="","",TRIM(ESITI_QUESTIONARI!C1461))</f>
        <v/>
      </c>
      <c r="D1461" t="str">
        <f>IFERROR(UPPER(TRIM(ESITI_QUESTIONARI!U1461)),"")</f>
        <v/>
      </c>
      <c r="E1461" t="str">
        <f>IFERROR(UPPER(TRIM(ESITI_QUESTIONARI!Y1461)),"")</f>
        <v/>
      </c>
      <c r="F1461" t="str">
        <f>IFERROR(UPPER(TRIM(ESITI_QUESTIONARI!AE1461)),"")</f>
        <v/>
      </c>
      <c r="G1461" t="str">
        <f>IFERROR(UPPER(TRIM(ESITI_QUESTIONARI!AI1461)),"")</f>
        <v/>
      </c>
      <c r="H1461" s="8" t="str">
        <f>IF(C1461="","",IF(ISERROR(AVERAGE(ESITI_QUESTIONARI!N1461:T1461,ESITI_QUESTIONARI!V1461:X1461,ESITI_QUESTIONARI!Z1461:AD1461,ESITI_QUESTIONARI!AF1461:AH1461,ESITI_QUESTIONARI!AJ1461:AL1461,ESITI_QUESTIONARI!AN1461,ESITI_QUESTIONARI!AQ1461)),"NON RISPONDE",AVERAGE(ESITI_QUESTIONARI!N1461:T1461,ESITI_QUESTIONARI!V1461:X1461,ESITI_QUESTIONARI!Z1461:AD1461,ESITI_QUESTIONARI!AF1461:AH1461,ESITI_QUESTIONARI!AJ1461:AL1461,ESITI_QUESTIONARI!AN1461,ESITI_QUESTIONARI!AQ1461)))</f>
        <v/>
      </c>
    </row>
    <row r="1462" spans="1:8" x14ac:dyDescent="0.3">
      <c r="A1462" t="str">
        <f>IF(ESITI_QUESTIONARI!A1462="","",TRIM(ESITI_QUESTIONARI!A1462))</f>
        <v/>
      </c>
      <c r="B1462" t="str">
        <f t="shared" si="23"/>
        <v/>
      </c>
      <c r="C1462" t="str">
        <f>IF(ESITI_QUESTIONARI!C1462="","",TRIM(ESITI_QUESTIONARI!C1462))</f>
        <v/>
      </c>
      <c r="D1462" t="str">
        <f>IFERROR(UPPER(TRIM(ESITI_QUESTIONARI!U1462)),"")</f>
        <v/>
      </c>
      <c r="E1462" t="str">
        <f>IFERROR(UPPER(TRIM(ESITI_QUESTIONARI!Y1462)),"")</f>
        <v/>
      </c>
      <c r="F1462" t="str">
        <f>IFERROR(UPPER(TRIM(ESITI_QUESTIONARI!AE1462)),"")</f>
        <v/>
      </c>
      <c r="G1462" t="str">
        <f>IFERROR(UPPER(TRIM(ESITI_QUESTIONARI!AI1462)),"")</f>
        <v/>
      </c>
      <c r="H1462" s="8" t="str">
        <f>IF(C1462="","",IF(ISERROR(AVERAGE(ESITI_QUESTIONARI!N1462:T1462,ESITI_QUESTIONARI!V1462:X1462,ESITI_QUESTIONARI!Z1462:AD1462,ESITI_QUESTIONARI!AF1462:AH1462,ESITI_QUESTIONARI!AJ1462:AL1462,ESITI_QUESTIONARI!AN1462,ESITI_QUESTIONARI!AQ1462)),"NON RISPONDE",AVERAGE(ESITI_QUESTIONARI!N1462:T1462,ESITI_QUESTIONARI!V1462:X1462,ESITI_QUESTIONARI!Z1462:AD1462,ESITI_QUESTIONARI!AF1462:AH1462,ESITI_QUESTIONARI!AJ1462:AL1462,ESITI_QUESTIONARI!AN1462,ESITI_QUESTIONARI!AQ1462)))</f>
        <v/>
      </c>
    </row>
    <row r="1463" spans="1:8" x14ac:dyDescent="0.3">
      <c r="A1463" t="str">
        <f>IF(ESITI_QUESTIONARI!A1463="","",TRIM(ESITI_QUESTIONARI!A1463))</f>
        <v/>
      </c>
      <c r="B1463" t="str">
        <f t="shared" si="23"/>
        <v/>
      </c>
      <c r="C1463" t="str">
        <f>IF(ESITI_QUESTIONARI!C1463="","",TRIM(ESITI_QUESTIONARI!C1463))</f>
        <v/>
      </c>
      <c r="D1463" t="str">
        <f>IFERROR(UPPER(TRIM(ESITI_QUESTIONARI!U1463)),"")</f>
        <v/>
      </c>
      <c r="E1463" t="str">
        <f>IFERROR(UPPER(TRIM(ESITI_QUESTIONARI!Y1463)),"")</f>
        <v/>
      </c>
      <c r="F1463" t="str">
        <f>IFERROR(UPPER(TRIM(ESITI_QUESTIONARI!AE1463)),"")</f>
        <v/>
      </c>
      <c r="G1463" t="str">
        <f>IFERROR(UPPER(TRIM(ESITI_QUESTIONARI!AI1463)),"")</f>
        <v/>
      </c>
      <c r="H1463" s="8" t="str">
        <f>IF(C1463="","",IF(ISERROR(AVERAGE(ESITI_QUESTIONARI!N1463:T1463,ESITI_QUESTIONARI!V1463:X1463,ESITI_QUESTIONARI!Z1463:AD1463,ESITI_QUESTIONARI!AF1463:AH1463,ESITI_QUESTIONARI!AJ1463:AL1463,ESITI_QUESTIONARI!AN1463,ESITI_QUESTIONARI!AQ1463)),"NON RISPONDE",AVERAGE(ESITI_QUESTIONARI!N1463:T1463,ESITI_QUESTIONARI!V1463:X1463,ESITI_QUESTIONARI!Z1463:AD1463,ESITI_QUESTIONARI!AF1463:AH1463,ESITI_QUESTIONARI!AJ1463:AL1463,ESITI_QUESTIONARI!AN1463,ESITI_QUESTIONARI!AQ1463)))</f>
        <v/>
      </c>
    </row>
    <row r="1464" spans="1:8" x14ac:dyDescent="0.3">
      <c r="A1464" t="str">
        <f>IF(ESITI_QUESTIONARI!A1464="","",TRIM(ESITI_QUESTIONARI!A1464))</f>
        <v/>
      </c>
      <c r="B1464" t="str">
        <f t="shared" si="23"/>
        <v/>
      </c>
      <c r="C1464" t="str">
        <f>IF(ESITI_QUESTIONARI!C1464="","",TRIM(ESITI_QUESTIONARI!C1464))</f>
        <v/>
      </c>
      <c r="D1464" t="str">
        <f>IFERROR(UPPER(TRIM(ESITI_QUESTIONARI!U1464)),"")</f>
        <v/>
      </c>
      <c r="E1464" t="str">
        <f>IFERROR(UPPER(TRIM(ESITI_QUESTIONARI!Y1464)),"")</f>
        <v/>
      </c>
      <c r="F1464" t="str">
        <f>IFERROR(UPPER(TRIM(ESITI_QUESTIONARI!AE1464)),"")</f>
        <v/>
      </c>
      <c r="G1464" t="str">
        <f>IFERROR(UPPER(TRIM(ESITI_QUESTIONARI!AI1464)),"")</f>
        <v/>
      </c>
      <c r="H1464" s="8" t="str">
        <f>IF(C1464="","",IF(ISERROR(AVERAGE(ESITI_QUESTIONARI!N1464:T1464,ESITI_QUESTIONARI!V1464:X1464,ESITI_QUESTIONARI!Z1464:AD1464,ESITI_QUESTIONARI!AF1464:AH1464,ESITI_QUESTIONARI!AJ1464:AL1464,ESITI_QUESTIONARI!AN1464,ESITI_QUESTIONARI!AQ1464)),"NON RISPONDE",AVERAGE(ESITI_QUESTIONARI!N1464:T1464,ESITI_QUESTIONARI!V1464:X1464,ESITI_QUESTIONARI!Z1464:AD1464,ESITI_QUESTIONARI!AF1464:AH1464,ESITI_QUESTIONARI!AJ1464:AL1464,ESITI_QUESTIONARI!AN1464,ESITI_QUESTIONARI!AQ1464)))</f>
        <v/>
      </c>
    </row>
    <row r="1465" spans="1:8" x14ac:dyDescent="0.3">
      <c r="A1465" t="str">
        <f>IF(ESITI_QUESTIONARI!A1465="","",TRIM(ESITI_QUESTIONARI!A1465))</f>
        <v/>
      </c>
      <c r="B1465" t="str">
        <f t="shared" si="23"/>
        <v/>
      </c>
      <c r="C1465" t="str">
        <f>IF(ESITI_QUESTIONARI!C1465="","",TRIM(ESITI_QUESTIONARI!C1465))</f>
        <v/>
      </c>
      <c r="D1465" t="str">
        <f>IFERROR(UPPER(TRIM(ESITI_QUESTIONARI!U1465)),"")</f>
        <v/>
      </c>
      <c r="E1465" t="str">
        <f>IFERROR(UPPER(TRIM(ESITI_QUESTIONARI!Y1465)),"")</f>
        <v/>
      </c>
      <c r="F1465" t="str">
        <f>IFERROR(UPPER(TRIM(ESITI_QUESTIONARI!AE1465)),"")</f>
        <v/>
      </c>
      <c r="G1465" t="str">
        <f>IFERROR(UPPER(TRIM(ESITI_QUESTIONARI!AI1465)),"")</f>
        <v/>
      </c>
      <c r="H1465" s="8" t="str">
        <f>IF(C1465="","",IF(ISERROR(AVERAGE(ESITI_QUESTIONARI!N1465:T1465,ESITI_QUESTIONARI!V1465:X1465,ESITI_QUESTIONARI!Z1465:AD1465,ESITI_QUESTIONARI!AF1465:AH1465,ESITI_QUESTIONARI!AJ1465:AL1465,ESITI_QUESTIONARI!AN1465,ESITI_QUESTIONARI!AQ1465)),"NON RISPONDE",AVERAGE(ESITI_QUESTIONARI!N1465:T1465,ESITI_QUESTIONARI!V1465:X1465,ESITI_QUESTIONARI!Z1465:AD1465,ESITI_QUESTIONARI!AF1465:AH1465,ESITI_QUESTIONARI!AJ1465:AL1465,ESITI_QUESTIONARI!AN1465,ESITI_QUESTIONARI!AQ1465)))</f>
        <v/>
      </c>
    </row>
    <row r="1466" spans="1:8" x14ac:dyDescent="0.3">
      <c r="A1466" t="str">
        <f>IF(ESITI_QUESTIONARI!A1466="","",TRIM(ESITI_QUESTIONARI!A1466))</f>
        <v/>
      </c>
      <c r="B1466" t="str">
        <f t="shared" si="23"/>
        <v/>
      </c>
      <c r="C1466" t="str">
        <f>IF(ESITI_QUESTIONARI!C1466="","",TRIM(ESITI_QUESTIONARI!C1466))</f>
        <v/>
      </c>
      <c r="D1466" t="str">
        <f>IFERROR(UPPER(TRIM(ESITI_QUESTIONARI!U1466)),"")</f>
        <v/>
      </c>
      <c r="E1466" t="str">
        <f>IFERROR(UPPER(TRIM(ESITI_QUESTIONARI!Y1466)),"")</f>
        <v/>
      </c>
      <c r="F1466" t="str">
        <f>IFERROR(UPPER(TRIM(ESITI_QUESTIONARI!AE1466)),"")</f>
        <v/>
      </c>
      <c r="G1466" t="str">
        <f>IFERROR(UPPER(TRIM(ESITI_QUESTIONARI!AI1466)),"")</f>
        <v/>
      </c>
      <c r="H1466" s="8" t="str">
        <f>IF(C1466="","",IF(ISERROR(AVERAGE(ESITI_QUESTIONARI!N1466:T1466,ESITI_QUESTIONARI!V1466:X1466,ESITI_QUESTIONARI!Z1466:AD1466,ESITI_QUESTIONARI!AF1466:AH1466,ESITI_QUESTIONARI!AJ1466:AL1466,ESITI_QUESTIONARI!AN1466,ESITI_QUESTIONARI!AQ1466)),"NON RISPONDE",AVERAGE(ESITI_QUESTIONARI!N1466:T1466,ESITI_QUESTIONARI!V1466:X1466,ESITI_QUESTIONARI!Z1466:AD1466,ESITI_QUESTIONARI!AF1466:AH1466,ESITI_QUESTIONARI!AJ1466:AL1466,ESITI_QUESTIONARI!AN1466,ESITI_QUESTIONARI!AQ1466)))</f>
        <v/>
      </c>
    </row>
    <row r="1467" spans="1:8" x14ac:dyDescent="0.3">
      <c r="A1467" t="str">
        <f>IF(ESITI_QUESTIONARI!A1467="","",TRIM(ESITI_QUESTIONARI!A1467))</f>
        <v/>
      </c>
      <c r="B1467" t="str">
        <f t="shared" si="23"/>
        <v/>
      </c>
      <c r="C1467" t="str">
        <f>IF(ESITI_QUESTIONARI!C1467="","",TRIM(ESITI_QUESTIONARI!C1467))</f>
        <v/>
      </c>
      <c r="D1467" t="str">
        <f>IFERROR(UPPER(TRIM(ESITI_QUESTIONARI!U1467)),"")</f>
        <v/>
      </c>
      <c r="E1467" t="str">
        <f>IFERROR(UPPER(TRIM(ESITI_QUESTIONARI!Y1467)),"")</f>
        <v/>
      </c>
      <c r="F1467" t="str">
        <f>IFERROR(UPPER(TRIM(ESITI_QUESTIONARI!AE1467)),"")</f>
        <v/>
      </c>
      <c r="G1467" t="str">
        <f>IFERROR(UPPER(TRIM(ESITI_QUESTIONARI!AI1467)),"")</f>
        <v/>
      </c>
      <c r="H1467" s="8" t="str">
        <f>IF(C1467="","",IF(ISERROR(AVERAGE(ESITI_QUESTIONARI!N1467:T1467,ESITI_QUESTIONARI!V1467:X1467,ESITI_QUESTIONARI!Z1467:AD1467,ESITI_QUESTIONARI!AF1467:AH1467,ESITI_QUESTIONARI!AJ1467:AL1467,ESITI_QUESTIONARI!AN1467,ESITI_QUESTIONARI!AQ1467)),"NON RISPONDE",AVERAGE(ESITI_QUESTIONARI!N1467:T1467,ESITI_QUESTIONARI!V1467:X1467,ESITI_QUESTIONARI!Z1467:AD1467,ESITI_QUESTIONARI!AF1467:AH1467,ESITI_QUESTIONARI!AJ1467:AL1467,ESITI_QUESTIONARI!AN1467,ESITI_QUESTIONARI!AQ1467)))</f>
        <v/>
      </c>
    </row>
    <row r="1468" spans="1:8" x14ac:dyDescent="0.3">
      <c r="A1468" t="str">
        <f>IF(ESITI_QUESTIONARI!A1468="","",TRIM(ESITI_QUESTIONARI!A1468))</f>
        <v/>
      </c>
      <c r="B1468" t="str">
        <f t="shared" si="23"/>
        <v/>
      </c>
      <c r="C1468" t="str">
        <f>IF(ESITI_QUESTIONARI!C1468="","",TRIM(ESITI_QUESTIONARI!C1468))</f>
        <v/>
      </c>
      <c r="D1468" t="str">
        <f>IFERROR(UPPER(TRIM(ESITI_QUESTIONARI!U1468)),"")</f>
        <v/>
      </c>
      <c r="E1468" t="str">
        <f>IFERROR(UPPER(TRIM(ESITI_QUESTIONARI!Y1468)),"")</f>
        <v/>
      </c>
      <c r="F1468" t="str">
        <f>IFERROR(UPPER(TRIM(ESITI_QUESTIONARI!AE1468)),"")</f>
        <v/>
      </c>
      <c r="G1468" t="str">
        <f>IFERROR(UPPER(TRIM(ESITI_QUESTIONARI!AI1468)),"")</f>
        <v/>
      </c>
      <c r="H1468" s="8" t="str">
        <f>IF(C1468="","",IF(ISERROR(AVERAGE(ESITI_QUESTIONARI!N1468:T1468,ESITI_QUESTIONARI!V1468:X1468,ESITI_QUESTIONARI!Z1468:AD1468,ESITI_QUESTIONARI!AF1468:AH1468,ESITI_QUESTIONARI!AJ1468:AL1468,ESITI_QUESTIONARI!AN1468,ESITI_QUESTIONARI!AQ1468)),"NON RISPONDE",AVERAGE(ESITI_QUESTIONARI!N1468:T1468,ESITI_QUESTIONARI!V1468:X1468,ESITI_QUESTIONARI!Z1468:AD1468,ESITI_QUESTIONARI!AF1468:AH1468,ESITI_QUESTIONARI!AJ1468:AL1468,ESITI_QUESTIONARI!AN1468,ESITI_QUESTIONARI!AQ1468)))</f>
        <v/>
      </c>
    </row>
    <row r="1469" spans="1:8" x14ac:dyDescent="0.3">
      <c r="A1469" t="str">
        <f>IF(ESITI_QUESTIONARI!A1469="","",TRIM(ESITI_QUESTIONARI!A1469))</f>
        <v/>
      </c>
      <c r="B1469" t="str">
        <f t="shared" si="23"/>
        <v/>
      </c>
      <c r="C1469" t="str">
        <f>IF(ESITI_QUESTIONARI!C1469="","",TRIM(ESITI_QUESTIONARI!C1469))</f>
        <v/>
      </c>
      <c r="D1469" t="str">
        <f>IFERROR(UPPER(TRIM(ESITI_QUESTIONARI!U1469)),"")</f>
        <v/>
      </c>
      <c r="E1469" t="str">
        <f>IFERROR(UPPER(TRIM(ESITI_QUESTIONARI!Y1469)),"")</f>
        <v/>
      </c>
      <c r="F1469" t="str">
        <f>IFERROR(UPPER(TRIM(ESITI_QUESTIONARI!AE1469)),"")</f>
        <v/>
      </c>
      <c r="G1469" t="str">
        <f>IFERROR(UPPER(TRIM(ESITI_QUESTIONARI!AI1469)),"")</f>
        <v/>
      </c>
      <c r="H1469" s="8" t="str">
        <f>IF(C1469="","",IF(ISERROR(AVERAGE(ESITI_QUESTIONARI!N1469:T1469,ESITI_QUESTIONARI!V1469:X1469,ESITI_QUESTIONARI!Z1469:AD1469,ESITI_QUESTIONARI!AF1469:AH1469,ESITI_QUESTIONARI!AJ1469:AL1469,ESITI_QUESTIONARI!AN1469,ESITI_QUESTIONARI!AQ1469)),"NON RISPONDE",AVERAGE(ESITI_QUESTIONARI!N1469:T1469,ESITI_QUESTIONARI!V1469:X1469,ESITI_QUESTIONARI!Z1469:AD1469,ESITI_QUESTIONARI!AF1469:AH1469,ESITI_QUESTIONARI!AJ1469:AL1469,ESITI_QUESTIONARI!AN1469,ESITI_QUESTIONARI!AQ1469)))</f>
        <v/>
      </c>
    </row>
    <row r="1470" spans="1:8" x14ac:dyDescent="0.3">
      <c r="A1470" t="str">
        <f>IF(ESITI_QUESTIONARI!A1470="","",TRIM(ESITI_QUESTIONARI!A1470))</f>
        <v/>
      </c>
      <c r="B1470" t="str">
        <f t="shared" si="23"/>
        <v/>
      </c>
      <c r="C1470" t="str">
        <f>IF(ESITI_QUESTIONARI!C1470="","",TRIM(ESITI_QUESTIONARI!C1470))</f>
        <v/>
      </c>
      <c r="D1470" t="str">
        <f>IFERROR(UPPER(TRIM(ESITI_QUESTIONARI!U1470)),"")</f>
        <v/>
      </c>
      <c r="E1470" t="str">
        <f>IFERROR(UPPER(TRIM(ESITI_QUESTIONARI!Y1470)),"")</f>
        <v/>
      </c>
      <c r="F1470" t="str">
        <f>IFERROR(UPPER(TRIM(ESITI_QUESTIONARI!AE1470)),"")</f>
        <v/>
      </c>
      <c r="G1470" t="str">
        <f>IFERROR(UPPER(TRIM(ESITI_QUESTIONARI!AI1470)),"")</f>
        <v/>
      </c>
      <c r="H1470" s="8" t="str">
        <f>IF(C1470="","",IF(ISERROR(AVERAGE(ESITI_QUESTIONARI!N1470:T1470,ESITI_QUESTIONARI!V1470:X1470,ESITI_QUESTIONARI!Z1470:AD1470,ESITI_QUESTIONARI!AF1470:AH1470,ESITI_QUESTIONARI!AJ1470:AL1470,ESITI_QUESTIONARI!AN1470,ESITI_QUESTIONARI!AQ1470)),"NON RISPONDE",AVERAGE(ESITI_QUESTIONARI!N1470:T1470,ESITI_QUESTIONARI!V1470:X1470,ESITI_QUESTIONARI!Z1470:AD1470,ESITI_QUESTIONARI!AF1470:AH1470,ESITI_QUESTIONARI!AJ1470:AL1470,ESITI_QUESTIONARI!AN1470,ESITI_QUESTIONARI!AQ1470)))</f>
        <v/>
      </c>
    </row>
    <row r="1471" spans="1:8" x14ac:dyDescent="0.3">
      <c r="A1471" t="str">
        <f>IF(ESITI_QUESTIONARI!A1471="","",TRIM(ESITI_QUESTIONARI!A1471))</f>
        <v/>
      </c>
      <c r="B1471" t="str">
        <f t="shared" si="23"/>
        <v/>
      </c>
      <c r="C1471" t="str">
        <f>IF(ESITI_QUESTIONARI!C1471="","",TRIM(ESITI_QUESTIONARI!C1471))</f>
        <v/>
      </c>
      <c r="D1471" t="str">
        <f>IFERROR(UPPER(TRIM(ESITI_QUESTIONARI!U1471)),"")</f>
        <v/>
      </c>
      <c r="E1471" t="str">
        <f>IFERROR(UPPER(TRIM(ESITI_QUESTIONARI!Y1471)),"")</f>
        <v/>
      </c>
      <c r="F1471" t="str">
        <f>IFERROR(UPPER(TRIM(ESITI_QUESTIONARI!AE1471)),"")</f>
        <v/>
      </c>
      <c r="G1471" t="str">
        <f>IFERROR(UPPER(TRIM(ESITI_QUESTIONARI!AI1471)),"")</f>
        <v/>
      </c>
      <c r="H1471" s="8" t="str">
        <f>IF(C1471="","",IF(ISERROR(AVERAGE(ESITI_QUESTIONARI!N1471:T1471,ESITI_QUESTIONARI!V1471:X1471,ESITI_QUESTIONARI!Z1471:AD1471,ESITI_QUESTIONARI!AF1471:AH1471,ESITI_QUESTIONARI!AJ1471:AL1471,ESITI_QUESTIONARI!AN1471,ESITI_QUESTIONARI!AQ1471)),"NON RISPONDE",AVERAGE(ESITI_QUESTIONARI!N1471:T1471,ESITI_QUESTIONARI!V1471:X1471,ESITI_QUESTIONARI!Z1471:AD1471,ESITI_QUESTIONARI!AF1471:AH1471,ESITI_QUESTIONARI!AJ1471:AL1471,ESITI_QUESTIONARI!AN1471,ESITI_QUESTIONARI!AQ1471)))</f>
        <v/>
      </c>
    </row>
    <row r="1472" spans="1:8" x14ac:dyDescent="0.3">
      <c r="A1472" t="str">
        <f>IF(ESITI_QUESTIONARI!A1472="","",TRIM(ESITI_QUESTIONARI!A1472))</f>
        <v/>
      </c>
      <c r="B1472" t="str">
        <f t="shared" si="23"/>
        <v/>
      </c>
      <c r="C1472" t="str">
        <f>IF(ESITI_QUESTIONARI!C1472="","",TRIM(ESITI_QUESTIONARI!C1472))</f>
        <v/>
      </c>
      <c r="D1472" t="str">
        <f>IFERROR(UPPER(TRIM(ESITI_QUESTIONARI!U1472)),"")</f>
        <v/>
      </c>
      <c r="E1472" t="str">
        <f>IFERROR(UPPER(TRIM(ESITI_QUESTIONARI!Y1472)),"")</f>
        <v/>
      </c>
      <c r="F1472" t="str">
        <f>IFERROR(UPPER(TRIM(ESITI_QUESTIONARI!AE1472)),"")</f>
        <v/>
      </c>
      <c r="G1472" t="str">
        <f>IFERROR(UPPER(TRIM(ESITI_QUESTIONARI!AI1472)),"")</f>
        <v/>
      </c>
      <c r="H1472" s="8" t="str">
        <f>IF(C1472="","",IF(ISERROR(AVERAGE(ESITI_QUESTIONARI!N1472:T1472,ESITI_QUESTIONARI!V1472:X1472,ESITI_QUESTIONARI!Z1472:AD1472,ESITI_QUESTIONARI!AF1472:AH1472,ESITI_QUESTIONARI!AJ1472:AL1472,ESITI_QUESTIONARI!AN1472,ESITI_QUESTIONARI!AQ1472)),"NON RISPONDE",AVERAGE(ESITI_QUESTIONARI!N1472:T1472,ESITI_QUESTIONARI!V1472:X1472,ESITI_QUESTIONARI!Z1472:AD1472,ESITI_QUESTIONARI!AF1472:AH1472,ESITI_QUESTIONARI!AJ1472:AL1472,ESITI_QUESTIONARI!AN1472,ESITI_QUESTIONARI!AQ1472)))</f>
        <v/>
      </c>
    </row>
    <row r="1473" spans="1:8" x14ac:dyDescent="0.3">
      <c r="A1473" t="str">
        <f>IF(ESITI_QUESTIONARI!A1473="","",TRIM(ESITI_QUESTIONARI!A1473))</f>
        <v/>
      </c>
      <c r="B1473" t="str">
        <f t="shared" si="23"/>
        <v/>
      </c>
      <c r="C1473" t="str">
        <f>IF(ESITI_QUESTIONARI!C1473="","",TRIM(ESITI_QUESTIONARI!C1473))</f>
        <v/>
      </c>
      <c r="D1473" t="str">
        <f>IFERROR(UPPER(TRIM(ESITI_QUESTIONARI!U1473)),"")</f>
        <v/>
      </c>
      <c r="E1473" t="str">
        <f>IFERROR(UPPER(TRIM(ESITI_QUESTIONARI!Y1473)),"")</f>
        <v/>
      </c>
      <c r="F1473" t="str">
        <f>IFERROR(UPPER(TRIM(ESITI_QUESTIONARI!AE1473)),"")</f>
        <v/>
      </c>
      <c r="G1473" t="str">
        <f>IFERROR(UPPER(TRIM(ESITI_QUESTIONARI!AI1473)),"")</f>
        <v/>
      </c>
      <c r="H1473" s="8" t="str">
        <f>IF(C1473="","",IF(ISERROR(AVERAGE(ESITI_QUESTIONARI!N1473:T1473,ESITI_QUESTIONARI!V1473:X1473,ESITI_QUESTIONARI!Z1473:AD1473,ESITI_QUESTIONARI!AF1473:AH1473,ESITI_QUESTIONARI!AJ1473:AL1473,ESITI_QUESTIONARI!AN1473,ESITI_QUESTIONARI!AQ1473)),"NON RISPONDE",AVERAGE(ESITI_QUESTIONARI!N1473:T1473,ESITI_QUESTIONARI!V1473:X1473,ESITI_QUESTIONARI!Z1473:AD1473,ESITI_QUESTIONARI!AF1473:AH1473,ESITI_QUESTIONARI!AJ1473:AL1473,ESITI_QUESTIONARI!AN1473,ESITI_QUESTIONARI!AQ1473)))</f>
        <v/>
      </c>
    </row>
    <row r="1474" spans="1:8" x14ac:dyDescent="0.3">
      <c r="A1474" t="str">
        <f>IF(ESITI_QUESTIONARI!A1474="","",TRIM(ESITI_QUESTIONARI!A1474))</f>
        <v/>
      </c>
      <c r="B1474" t="str">
        <f t="shared" si="23"/>
        <v/>
      </c>
      <c r="C1474" t="str">
        <f>IF(ESITI_QUESTIONARI!C1474="","",TRIM(ESITI_QUESTIONARI!C1474))</f>
        <v/>
      </c>
      <c r="D1474" t="str">
        <f>IFERROR(UPPER(TRIM(ESITI_QUESTIONARI!U1474)),"")</f>
        <v/>
      </c>
      <c r="E1474" t="str">
        <f>IFERROR(UPPER(TRIM(ESITI_QUESTIONARI!Y1474)),"")</f>
        <v/>
      </c>
      <c r="F1474" t="str">
        <f>IFERROR(UPPER(TRIM(ESITI_QUESTIONARI!AE1474)),"")</f>
        <v/>
      </c>
      <c r="G1474" t="str">
        <f>IFERROR(UPPER(TRIM(ESITI_QUESTIONARI!AI1474)),"")</f>
        <v/>
      </c>
      <c r="H1474" s="8" t="str">
        <f>IF(C1474="","",IF(ISERROR(AVERAGE(ESITI_QUESTIONARI!N1474:T1474,ESITI_QUESTIONARI!V1474:X1474,ESITI_QUESTIONARI!Z1474:AD1474,ESITI_QUESTIONARI!AF1474:AH1474,ESITI_QUESTIONARI!AJ1474:AL1474,ESITI_QUESTIONARI!AN1474,ESITI_QUESTIONARI!AQ1474)),"NON RISPONDE",AVERAGE(ESITI_QUESTIONARI!N1474:T1474,ESITI_QUESTIONARI!V1474:X1474,ESITI_QUESTIONARI!Z1474:AD1474,ESITI_QUESTIONARI!AF1474:AH1474,ESITI_QUESTIONARI!AJ1474:AL1474,ESITI_QUESTIONARI!AN1474,ESITI_QUESTIONARI!AQ1474)))</f>
        <v/>
      </c>
    </row>
    <row r="1475" spans="1:8" x14ac:dyDescent="0.3">
      <c r="A1475" t="str">
        <f>IF(ESITI_QUESTIONARI!A1475="","",TRIM(ESITI_QUESTIONARI!A1475))</f>
        <v/>
      </c>
      <c r="B1475" t="str">
        <f t="shared" ref="B1475:B1538" si="24">IF(C1475="","",C1475)</f>
        <v/>
      </c>
      <c r="C1475" t="str">
        <f>IF(ESITI_QUESTIONARI!C1475="","",TRIM(ESITI_QUESTIONARI!C1475))</f>
        <v/>
      </c>
      <c r="D1475" t="str">
        <f>IFERROR(UPPER(TRIM(ESITI_QUESTIONARI!U1475)),"")</f>
        <v/>
      </c>
      <c r="E1475" t="str">
        <f>IFERROR(UPPER(TRIM(ESITI_QUESTIONARI!Y1475)),"")</f>
        <v/>
      </c>
      <c r="F1475" t="str">
        <f>IFERROR(UPPER(TRIM(ESITI_QUESTIONARI!AE1475)),"")</f>
        <v/>
      </c>
      <c r="G1475" t="str">
        <f>IFERROR(UPPER(TRIM(ESITI_QUESTIONARI!AI1475)),"")</f>
        <v/>
      </c>
      <c r="H1475" s="8" t="str">
        <f>IF(C1475="","",IF(ISERROR(AVERAGE(ESITI_QUESTIONARI!N1475:T1475,ESITI_QUESTIONARI!V1475:X1475,ESITI_QUESTIONARI!Z1475:AD1475,ESITI_QUESTIONARI!AF1475:AH1475,ESITI_QUESTIONARI!AJ1475:AL1475,ESITI_QUESTIONARI!AN1475,ESITI_QUESTIONARI!AQ1475)),"NON RISPONDE",AVERAGE(ESITI_QUESTIONARI!N1475:T1475,ESITI_QUESTIONARI!V1475:X1475,ESITI_QUESTIONARI!Z1475:AD1475,ESITI_QUESTIONARI!AF1475:AH1475,ESITI_QUESTIONARI!AJ1475:AL1475,ESITI_QUESTIONARI!AN1475,ESITI_QUESTIONARI!AQ1475)))</f>
        <v/>
      </c>
    </row>
    <row r="1476" spans="1:8" x14ac:dyDescent="0.3">
      <c r="A1476" t="str">
        <f>IF(ESITI_QUESTIONARI!A1476="","",TRIM(ESITI_QUESTIONARI!A1476))</f>
        <v/>
      </c>
      <c r="B1476" t="str">
        <f t="shared" si="24"/>
        <v/>
      </c>
      <c r="C1476" t="str">
        <f>IF(ESITI_QUESTIONARI!C1476="","",TRIM(ESITI_QUESTIONARI!C1476))</f>
        <v/>
      </c>
      <c r="D1476" t="str">
        <f>IFERROR(UPPER(TRIM(ESITI_QUESTIONARI!U1476)),"")</f>
        <v/>
      </c>
      <c r="E1476" t="str">
        <f>IFERROR(UPPER(TRIM(ESITI_QUESTIONARI!Y1476)),"")</f>
        <v/>
      </c>
      <c r="F1476" t="str">
        <f>IFERROR(UPPER(TRIM(ESITI_QUESTIONARI!AE1476)),"")</f>
        <v/>
      </c>
      <c r="G1476" t="str">
        <f>IFERROR(UPPER(TRIM(ESITI_QUESTIONARI!AI1476)),"")</f>
        <v/>
      </c>
      <c r="H1476" s="8" t="str">
        <f>IF(C1476="","",IF(ISERROR(AVERAGE(ESITI_QUESTIONARI!N1476:T1476,ESITI_QUESTIONARI!V1476:X1476,ESITI_QUESTIONARI!Z1476:AD1476,ESITI_QUESTIONARI!AF1476:AH1476,ESITI_QUESTIONARI!AJ1476:AL1476,ESITI_QUESTIONARI!AN1476,ESITI_QUESTIONARI!AQ1476)),"NON RISPONDE",AVERAGE(ESITI_QUESTIONARI!N1476:T1476,ESITI_QUESTIONARI!V1476:X1476,ESITI_QUESTIONARI!Z1476:AD1476,ESITI_QUESTIONARI!AF1476:AH1476,ESITI_QUESTIONARI!AJ1476:AL1476,ESITI_QUESTIONARI!AN1476,ESITI_QUESTIONARI!AQ1476)))</f>
        <v/>
      </c>
    </row>
    <row r="1477" spans="1:8" x14ac:dyDescent="0.3">
      <c r="A1477" t="str">
        <f>IF(ESITI_QUESTIONARI!A1477="","",TRIM(ESITI_QUESTIONARI!A1477))</f>
        <v/>
      </c>
      <c r="B1477" t="str">
        <f t="shared" si="24"/>
        <v/>
      </c>
      <c r="C1477" t="str">
        <f>IF(ESITI_QUESTIONARI!C1477="","",TRIM(ESITI_QUESTIONARI!C1477))</f>
        <v/>
      </c>
      <c r="D1477" t="str">
        <f>IFERROR(UPPER(TRIM(ESITI_QUESTIONARI!U1477)),"")</f>
        <v/>
      </c>
      <c r="E1477" t="str">
        <f>IFERROR(UPPER(TRIM(ESITI_QUESTIONARI!Y1477)),"")</f>
        <v/>
      </c>
      <c r="F1477" t="str">
        <f>IFERROR(UPPER(TRIM(ESITI_QUESTIONARI!AE1477)),"")</f>
        <v/>
      </c>
      <c r="G1477" t="str">
        <f>IFERROR(UPPER(TRIM(ESITI_QUESTIONARI!AI1477)),"")</f>
        <v/>
      </c>
      <c r="H1477" s="8" t="str">
        <f>IF(C1477="","",IF(ISERROR(AVERAGE(ESITI_QUESTIONARI!N1477:T1477,ESITI_QUESTIONARI!V1477:X1477,ESITI_QUESTIONARI!Z1477:AD1477,ESITI_QUESTIONARI!AF1477:AH1477,ESITI_QUESTIONARI!AJ1477:AL1477,ESITI_QUESTIONARI!AN1477,ESITI_QUESTIONARI!AQ1477)),"NON RISPONDE",AVERAGE(ESITI_QUESTIONARI!N1477:T1477,ESITI_QUESTIONARI!V1477:X1477,ESITI_QUESTIONARI!Z1477:AD1477,ESITI_QUESTIONARI!AF1477:AH1477,ESITI_QUESTIONARI!AJ1477:AL1477,ESITI_QUESTIONARI!AN1477,ESITI_QUESTIONARI!AQ1477)))</f>
        <v/>
      </c>
    </row>
    <row r="1478" spans="1:8" x14ac:dyDescent="0.3">
      <c r="A1478" t="str">
        <f>IF(ESITI_QUESTIONARI!A1478="","",TRIM(ESITI_QUESTIONARI!A1478))</f>
        <v/>
      </c>
      <c r="B1478" t="str">
        <f t="shared" si="24"/>
        <v/>
      </c>
      <c r="C1478" t="str">
        <f>IF(ESITI_QUESTIONARI!C1478="","",TRIM(ESITI_QUESTIONARI!C1478))</f>
        <v/>
      </c>
      <c r="D1478" t="str">
        <f>IFERROR(UPPER(TRIM(ESITI_QUESTIONARI!U1478)),"")</f>
        <v/>
      </c>
      <c r="E1478" t="str">
        <f>IFERROR(UPPER(TRIM(ESITI_QUESTIONARI!Y1478)),"")</f>
        <v/>
      </c>
      <c r="F1478" t="str">
        <f>IFERROR(UPPER(TRIM(ESITI_QUESTIONARI!AE1478)),"")</f>
        <v/>
      </c>
      <c r="G1478" t="str">
        <f>IFERROR(UPPER(TRIM(ESITI_QUESTIONARI!AI1478)),"")</f>
        <v/>
      </c>
      <c r="H1478" s="8" t="str">
        <f>IF(C1478="","",IF(ISERROR(AVERAGE(ESITI_QUESTIONARI!N1478:T1478,ESITI_QUESTIONARI!V1478:X1478,ESITI_QUESTIONARI!Z1478:AD1478,ESITI_QUESTIONARI!AF1478:AH1478,ESITI_QUESTIONARI!AJ1478:AL1478,ESITI_QUESTIONARI!AN1478,ESITI_QUESTIONARI!AQ1478)),"NON RISPONDE",AVERAGE(ESITI_QUESTIONARI!N1478:T1478,ESITI_QUESTIONARI!V1478:X1478,ESITI_QUESTIONARI!Z1478:AD1478,ESITI_QUESTIONARI!AF1478:AH1478,ESITI_QUESTIONARI!AJ1478:AL1478,ESITI_QUESTIONARI!AN1478,ESITI_QUESTIONARI!AQ1478)))</f>
        <v/>
      </c>
    </row>
    <row r="1479" spans="1:8" x14ac:dyDescent="0.3">
      <c r="A1479" t="str">
        <f>IF(ESITI_QUESTIONARI!A1479="","",TRIM(ESITI_QUESTIONARI!A1479))</f>
        <v/>
      </c>
      <c r="B1479" t="str">
        <f t="shared" si="24"/>
        <v/>
      </c>
      <c r="C1479" t="str">
        <f>IF(ESITI_QUESTIONARI!C1479="","",TRIM(ESITI_QUESTIONARI!C1479))</f>
        <v/>
      </c>
      <c r="D1479" t="str">
        <f>IFERROR(UPPER(TRIM(ESITI_QUESTIONARI!U1479)),"")</f>
        <v/>
      </c>
      <c r="E1479" t="str">
        <f>IFERROR(UPPER(TRIM(ESITI_QUESTIONARI!Y1479)),"")</f>
        <v/>
      </c>
      <c r="F1479" t="str">
        <f>IFERROR(UPPER(TRIM(ESITI_QUESTIONARI!AE1479)),"")</f>
        <v/>
      </c>
      <c r="G1479" t="str">
        <f>IFERROR(UPPER(TRIM(ESITI_QUESTIONARI!AI1479)),"")</f>
        <v/>
      </c>
      <c r="H1479" s="8" t="str">
        <f>IF(C1479="","",IF(ISERROR(AVERAGE(ESITI_QUESTIONARI!N1479:T1479,ESITI_QUESTIONARI!V1479:X1479,ESITI_QUESTIONARI!Z1479:AD1479,ESITI_QUESTIONARI!AF1479:AH1479,ESITI_QUESTIONARI!AJ1479:AL1479,ESITI_QUESTIONARI!AN1479,ESITI_QUESTIONARI!AQ1479)),"NON RISPONDE",AVERAGE(ESITI_QUESTIONARI!N1479:T1479,ESITI_QUESTIONARI!V1479:X1479,ESITI_QUESTIONARI!Z1479:AD1479,ESITI_QUESTIONARI!AF1479:AH1479,ESITI_QUESTIONARI!AJ1479:AL1479,ESITI_QUESTIONARI!AN1479,ESITI_QUESTIONARI!AQ1479)))</f>
        <v/>
      </c>
    </row>
    <row r="1480" spans="1:8" x14ac:dyDescent="0.3">
      <c r="A1480" t="str">
        <f>IF(ESITI_QUESTIONARI!A1480="","",TRIM(ESITI_QUESTIONARI!A1480))</f>
        <v/>
      </c>
      <c r="B1480" t="str">
        <f t="shared" si="24"/>
        <v/>
      </c>
      <c r="C1480" t="str">
        <f>IF(ESITI_QUESTIONARI!C1480="","",TRIM(ESITI_QUESTIONARI!C1480))</f>
        <v/>
      </c>
      <c r="D1480" t="str">
        <f>IFERROR(UPPER(TRIM(ESITI_QUESTIONARI!U1480)),"")</f>
        <v/>
      </c>
      <c r="E1480" t="str">
        <f>IFERROR(UPPER(TRIM(ESITI_QUESTIONARI!Y1480)),"")</f>
        <v/>
      </c>
      <c r="F1480" t="str">
        <f>IFERROR(UPPER(TRIM(ESITI_QUESTIONARI!AE1480)),"")</f>
        <v/>
      </c>
      <c r="G1480" t="str">
        <f>IFERROR(UPPER(TRIM(ESITI_QUESTIONARI!AI1480)),"")</f>
        <v/>
      </c>
      <c r="H1480" s="8" t="str">
        <f>IF(C1480="","",IF(ISERROR(AVERAGE(ESITI_QUESTIONARI!N1480:T1480,ESITI_QUESTIONARI!V1480:X1480,ESITI_QUESTIONARI!Z1480:AD1480,ESITI_QUESTIONARI!AF1480:AH1480,ESITI_QUESTIONARI!AJ1480:AL1480,ESITI_QUESTIONARI!AN1480,ESITI_QUESTIONARI!AQ1480)),"NON RISPONDE",AVERAGE(ESITI_QUESTIONARI!N1480:T1480,ESITI_QUESTIONARI!V1480:X1480,ESITI_QUESTIONARI!Z1480:AD1480,ESITI_QUESTIONARI!AF1480:AH1480,ESITI_QUESTIONARI!AJ1480:AL1480,ESITI_QUESTIONARI!AN1480,ESITI_QUESTIONARI!AQ1480)))</f>
        <v/>
      </c>
    </row>
    <row r="1481" spans="1:8" x14ac:dyDescent="0.3">
      <c r="A1481" t="str">
        <f>IF(ESITI_QUESTIONARI!A1481="","",TRIM(ESITI_QUESTIONARI!A1481))</f>
        <v/>
      </c>
      <c r="B1481" t="str">
        <f t="shared" si="24"/>
        <v/>
      </c>
      <c r="C1481" t="str">
        <f>IF(ESITI_QUESTIONARI!C1481="","",TRIM(ESITI_QUESTIONARI!C1481))</f>
        <v/>
      </c>
      <c r="D1481" t="str">
        <f>IFERROR(UPPER(TRIM(ESITI_QUESTIONARI!U1481)),"")</f>
        <v/>
      </c>
      <c r="E1481" t="str">
        <f>IFERROR(UPPER(TRIM(ESITI_QUESTIONARI!Y1481)),"")</f>
        <v/>
      </c>
      <c r="F1481" t="str">
        <f>IFERROR(UPPER(TRIM(ESITI_QUESTIONARI!AE1481)),"")</f>
        <v/>
      </c>
      <c r="G1481" t="str">
        <f>IFERROR(UPPER(TRIM(ESITI_QUESTIONARI!AI1481)),"")</f>
        <v/>
      </c>
      <c r="H1481" s="8" t="str">
        <f>IF(C1481="","",IF(ISERROR(AVERAGE(ESITI_QUESTIONARI!N1481:T1481,ESITI_QUESTIONARI!V1481:X1481,ESITI_QUESTIONARI!Z1481:AD1481,ESITI_QUESTIONARI!AF1481:AH1481,ESITI_QUESTIONARI!AJ1481:AL1481,ESITI_QUESTIONARI!AN1481,ESITI_QUESTIONARI!AQ1481)),"NON RISPONDE",AVERAGE(ESITI_QUESTIONARI!N1481:T1481,ESITI_QUESTIONARI!V1481:X1481,ESITI_QUESTIONARI!Z1481:AD1481,ESITI_QUESTIONARI!AF1481:AH1481,ESITI_QUESTIONARI!AJ1481:AL1481,ESITI_QUESTIONARI!AN1481,ESITI_QUESTIONARI!AQ1481)))</f>
        <v/>
      </c>
    </row>
    <row r="1482" spans="1:8" x14ac:dyDescent="0.3">
      <c r="A1482" t="str">
        <f>IF(ESITI_QUESTIONARI!A1482="","",TRIM(ESITI_QUESTIONARI!A1482))</f>
        <v/>
      </c>
      <c r="B1482" t="str">
        <f t="shared" si="24"/>
        <v/>
      </c>
      <c r="C1482" t="str">
        <f>IF(ESITI_QUESTIONARI!C1482="","",TRIM(ESITI_QUESTIONARI!C1482))</f>
        <v/>
      </c>
      <c r="D1482" t="str">
        <f>IFERROR(UPPER(TRIM(ESITI_QUESTIONARI!U1482)),"")</f>
        <v/>
      </c>
      <c r="E1482" t="str">
        <f>IFERROR(UPPER(TRIM(ESITI_QUESTIONARI!Y1482)),"")</f>
        <v/>
      </c>
      <c r="F1482" t="str">
        <f>IFERROR(UPPER(TRIM(ESITI_QUESTIONARI!AE1482)),"")</f>
        <v/>
      </c>
      <c r="G1482" t="str">
        <f>IFERROR(UPPER(TRIM(ESITI_QUESTIONARI!AI1482)),"")</f>
        <v/>
      </c>
      <c r="H1482" s="8" t="str">
        <f>IF(C1482="","",IF(ISERROR(AVERAGE(ESITI_QUESTIONARI!N1482:T1482,ESITI_QUESTIONARI!V1482:X1482,ESITI_QUESTIONARI!Z1482:AD1482,ESITI_QUESTIONARI!AF1482:AH1482,ESITI_QUESTIONARI!AJ1482:AL1482,ESITI_QUESTIONARI!AN1482,ESITI_QUESTIONARI!AQ1482)),"NON RISPONDE",AVERAGE(ESITI_QUESTIONARI!N1482:T1482,ESITI_QUESTIONARI!V1482:X1482,ESITI_QUESTIONARI!Z1482:AD1482,ESITI_QUESTIONARI!AF1482:AH1482,ESITI_QUESTIONARI!AJ1482:AL1482,ESITI_QUESTIONARI!AN1482,ESITI_QUESTIONARI!AQ1482)))</f>
        <v/>
      </c>
    </row>
    <row r="1483" spans="1:8" x14ac:dyDescent="0.3">
      <c r="A1483" t="str">
        <f>IF(ESITI_QUESTIONARI!A1483="","",TRIM(ESITI_QUESTIONARI!A1483))</f>
        <v/>
      </c>
      <c r="B1483" t="str">
        <f t="shared" si="24"/>
        <v/>
      </c>
      <c r="C1483" t="str">
        <f>IF(ESITI_QUESTIONARI!C1483="","",TRIM(ESITI_QUESTIONARI!C1483))</f>
        <v/>
      </c>
      <c r="D1483" t="str">
        <f>IFERROR(UPPER(TRIM(ESITI_QUESTIONARI!U1483)),"")</f>
        <v/>
      </c>
      <c r="E1483" t="str">
        <f>IFERROR(UPPER(TRIM(ESITI_QUESTIONARI!Y1483)),"")</f>
        <v/>
      </c>
      <c r="F1483" t="str">
        <f>IFERROR(UPPER(TRIM(ESITI_QUESTIONARI!AE1483)),"")</f>
        <v/>
      </c>
      <c r="G1483" t="str">
        <f>IFERROR(UPPER(TRIM(ESITI_QUESTIONARI!AI1483)),"")</f>
        <v/>
      </c>
      <c r="H1483" s="8" t="str">
        <f>IF(C1483="","",IF(ISERROR(AVERAGE(ESITI_QUESTIONARI!N1483:T1483,ESITI_QUESTIONARI!V1483:X1483,ESITI_QUESTIONARI!Z1483:AD1483,ESITI_QUESTIONARI!AF1483:AH1483,ESITI_QUESTIONARI!AJ1483:AL1483,ESITI_QUESTIONARI!AN1483,ESITI_QUESTIONARI!AQ1483)),"NON RISPONDE",AVERAGE(ESITI_QUESTIONARI!N1483:T1483,ESITI_QUESTIONARI!V1483:X1483,ESITI_QUESTIONARI!Z1483:AD1483,ESITI_QUESTIONARI!AF1483:AH1483,ESITI_QUESTIONARI!AJ1483:AL1483,ESITI_QUESTIONARI!AN1483,ESITI_QUESTIONARI!AQ1483)))</f>
        <v/>
      </c>
    </row>
    <row r="1484" spans="1:8" x14ac:dyDescent="0.3">
      <c r="A1484" t="str">
        <f>IF(ESITI_QUESTIONARI!A1484="","",TRIM(ESITI_QUESTIONARI!A1484))</f>
        <v/>
      </c>
      <c r="B1484" t="str">
        <f t="shared" si="24"/>
        <v/>
      </c>
      <c r="C1484" t="str">
        <f>IF(ESITI_QUESTIONARI!C1484="","",TRIM(ESITI_QUESTIONARI!C1484))</f>
        <v/>
      </c>
      <c r="D1484" t="str">
        <f>IFERROR(UPPER(TRIM(ESITI_QUESTIONARI!U1484)),"")</f>
        <v/>
      </c>
      <c r="E1484" t="str">
        <f>IFERROR(UPPER(TRIM(ESITI_QUESTIONARI!Y1484)),"")</f>
        <v/>
      </c>
      <c r="F1484" t="str">
        <f>IFERROR(UPPER(TRIM(ESITI_QUESTIONARI!AE1484)),"")</f>
        <v/>
      </c>
      <c r="G1484" t="str">
        <f>IFERROR(UPPER(TRIM(ESITI_QUESTIONARI!AI1484)),"")</f>
        <v/>
      </c>
      <c r="H1484" s="8" t="str">
        <f>IF(C1484="","",IF(ISERROR(AVERAGE(ESITI_QUESTIONARI!N1484:T1484,ESITI_QUESTIONARI!V1484:X1484,ESITI_QUESTIONARI!Z1484:AD1484,ESITI_QUESTIONARI!AF1484:AH1484,ESITI_QUESTIONARI!AJ1484:AL1484,ESITI_QUESTIONARI!AN1484,ESITI_QUESTIONARI!AQ1484)),"NON RISPONDE",AVERAGE(ESITI_QUESTIONARI!N1484:T1484,ESITI_QUESTIONARI!V1484:X1484,ESITI_QUESTIONARI!Z1484:AD1484,ESITI_QUESTIONARI!AF1484:AH1484,ESITI_QUESTIONARI!AJ1484:AL1484,ESITI_QUESTIONARI!AN1484,ESITI_QUESTIONARI!AQ1484)))</f>
        <v/>
      </c>
    </row>
    <row r="1485" spans="1:8" x14ac:dyDescent="0.3">
      <c r="A1485" t="str">
        <f>IF(ESITI_QUESTIONARI!A1485="","",TRIM(ESITI_QUESTIONARI!A1485))</f>
        <v/>
      </c>
      <c r="B1485" t="str">
        <f t="shared" si="24"/>
        <v/>
      </c>
      <c r="C1485" t="str">
        <f>IF(ESITI_QUESTIONARI!C1485="","",TRIM(ESITI_QUESTIONARI!C1485))</f>
        <v/>
      </c>
      <c r="D1485" t="str">
        <f>IFERROR(UPPER(TRIM(ESITI_QUESTIONARI!U1485)),"")</f>
        <v/>
      </c>
      <c r="E1485" t="str">
        <f>IFERROR(UPPER(TRIM(ESITI_QUESTIONARI!Y1485)),"")</f>
        <v/>
      </c>
      <c r="F1485" t="str">
        <f>IFERROR(UPPER(TRIM(ESITI_QUESTIONARI!AE1485)),"")</f>
        <v/>
      </c>
      <c r="G1485" t="str">
        <f>IFERROR(UPPER(TRIM(ESITI_QUESTIONARI!AI1485)),"")</f>
        <v/>
      </c>
      <c r="H1485" s="8" t="str">
        <f>IF(C1485="","",IF(ISERROR(AVERAGE(ESITI_QUESTIONARI!N1485:T1485,ESITI_QUESTIONARI!V1485:X1485,ESITI_QUESTIONARI!Z1485:AD1485,ESITI_QUESTIONARI!AF1485:AH1485,ESITI_QUESTIONARI!AJ1485:AL1485,ESITI_QUESTIONARI!AN1485,ESITI_QUESTIONARI!AQ1485)),"NON RISPONDE",AVERAGE(ESITI_QUESTIONARI!N1485:T1485,ESITI_QUESTIONARI!V1485:X1485,ESITI_QUESTIONARI!Z1485:AD1485,ESITI_QUESTIONARI!AF1485:AH1485,ESITI_QUESTIONARI!AJ1485:AL1485,ESITI_QUESTIONARI!AN1485,ESITI_QUESTIONARI!AQ1485)))</f>
        <v/>
      </c>
    </row>
    <row r="1486" spans="1:8" x14ac:dyDescent="0.3">
      <c r="A1486" t="str">
        <f>IF(ESITI_QUESTIONARI!A1486="","",TRIM(ESITI_QUESTIONARI!A1486))</f>
        <v/>
      </c>
      <c r="B1486" t="str">
        <f t="shared" si="24"/>
        <v/>
      </c>
      <c r="C1486" t="str">
        <f>IF(ESITI_QUESTIONARI!C1486="","",TRIM(ESITI_QUESTIONARI!C1486))</f>
        <v/>
      </c>
      <c r="D1486" t="str">
        <f>IFERROR(UPPER(TRIM(ESITI_QUESTIONARI!U1486)),"")</f>
        <v/>
      </c>
      <c r="E1486" t="str">
        <f>IFERROR(UPPER(TRIM(ESITI_QUESTIONARI!Y1486)),"")</f>
        <v/>
      </c>
      <c r="F1486" t="str">
        <f>IFERROR(UPPER(TRIM(ESITI_QUESTIONARI!AE1486)),"")</f>
        <v/>
      </c>
      <c r="G1486" t="str">
        <f>IFERROR(UPPER(TRIM(ESITI_QUESTIONARI!AI1486)),"")</f>
        <v/>
      </c>
      <c r="H1486" s="8" t="str">
        <f>IF(C1486="","",IF(ISERROR(AVERAGE(ESITI_QUESTIONARI!N1486:T1486,ESITI_QUESTIONARI!V1486:X1486,ESITI_QUESTIONARI!Z1486:AD1486,ESITI_QUESTIONARI!AF1486:AH1486,ESITI_QUESTIONARI!AJ1486:AL1486,ESITI_QUESTIONARI!AN1486,ESITI_QUESTIONARI!AQ1486)),"NON RISPONDE",AVERAGE(ESITI_QUESTIONARI!N1486:T1486,ESITI_QUESTIONARI!V1486:X1486,ESITI_QUESTIONARI!Z1486:AD1486,ESITI_QUESTIONARI!AF1486:AH1486,ESITI_QUESTIONARI!AJ1486:AL1486,ESITI_QUESTIONARI!AN1486,ESITI_QUESTIONARI!AQ1486)))</f>
        <v/>
      </c>
    </row>
    <row r="1487" spans="1:8" x14ac:dyDescent="0.3">
      <c r="A1487" t="str">
        <f>IF(ESITI_QUESTIONARI!A1487="","",TRIM(ESITI_QUESTIONARI!A1487))</f>
        <v/>
      </c>
      <c r="B1487" t="str">
        <f t="shared" si="24"/>
        <v/>
      </c>
      <c r="C1487" t="str">
        <f>IF(ESITI_QUESTIONARI!C1487="","",TRIM(ESITI_QUESTIONARI!C1487))</f>
        <v/>
      </c>
      <c r="D1487" t="str">
        <f>IFERROR(UPPER(TRIM(ESITI_QUESTIONARI!U1487)),"")</f>
        <v/>
      </c>
      <c r="E1487" t="str">
        <f>IFERROR(UPPER(TRIM(ESITI_QUESTIONARI!Y1487)),"")</f>
        <v/>
      </c>
      <c r="F1487" t="str">
        <f>IFERROR(UPPER(TRIM(ESITI_QUESTIONARI!AE1487)),"")</f>
        <v/>
      </c>
      <c r="G1487" t="str">
        <f>IFERROR(UPPER(TRIM(ESITI_QUESTIONARI!AI1487)),"")</f>
        <v/>
      </c>
      <c r="H1487" s="8" t="str">
        <f>IF(C1487="","",IF(ISERROR(AVERAGE(ESITI_QUESTIONARI!N1487:T1487,ESITI_QUESTIONARI!V1487:X1487,ESITI_QUESTIONARI!Z1487:AD1487,ESITI_QUESTIONARI!AF1487:AH1487,ESITI_QUESTIONARI!AJ1487:AL1487,ESITI_QUESTIONARI!AN1487,ESITI_QUESTIONARI!AQ1487)),"NON RISPONDE",AVERAGE(ESITI_QUESTIONARI!N1487:T1487,ESITI_QUESTIONARI!V1487:X1487,ESITI_QUESTIONARI!Z1487:AD1487,ESITI_QUESTIONARI!AF1487:AH1487,ESITI_QUESTIONARI!AJ1487:AL1487,ESITI_QUESTIONARI!AN1487,ESITI_QUESTIONARI!AQ1487)))</f>
        <v/>
      </c>
    </row>
    <row r="1488" spans="1:8" x14ac:dyDescent="0.3">
      <c r="A1488" t="str">
        <f>IF(ESITI_QUESTIONARI!A1488="","",TRIM(ESITI_QUESTIONARI!A1488))</f>
        <v/>
      </c>
      <c r="B1488" t="str">
        <f t="shared" si="24"/>
        <v/>
      </c>
      <c r="C1488" t="str">
        <f>IF(ESITI_QUESTIONARI!C1488="","",TRIM(ESITI_QUESTIONARI!C1488))</f>
        <v/>
      </c>
      <c r="D1488" t="str">
        <f>IFERROR(UPPER(TRIM(ESITI_QUESTIONARI!U1488)),"")</f>
        <v/>
      </c>
      <c r="E1488" t="str">
        <f>IFERROR(UPPER(TRIM(ESITI_QUESTIONARI!Y1488)),"")</f>
        <v/>
      </c>
      <c r="F1488" t="str">
        <f>IFERROR(UPPER(TRIM(ESITI_QUESTIONARI!AE1488)),"")</f>
        <v/>
      </c>
      <c r="G1488" t="str">
        <f>IFERROR(UPPER(TRIM(ESITI_QUESTIONARI!AI1488)),"")</f>
        <v/>
      </c>
      <c r="H1488" s="8" t="str">
        <f>IF(C1488="","",IF(ISERROR(AVERAGE(ESITI_QUESTIONARI!N1488:T1488,ESITI_QUESTIONARI!V1488:X1488,ESITI_QUESTIONARI!Z1488:AD1488,ESITI_QUESTIONARI!AF1488:AH1488,ESITI_QUESTIONARI!AJ1488:AL1488,ESITI_QUESTIONARI!AN1488,ESITI_QUESTIONARI!AQ1488)),"NON RISPONDE",AVERAGE(ESITI_QUESTIONARI!N1488:T1488,ESITI_QUESTIONARI!V1488:X1488,ESITI_QUESTIONARI!Z1488:AD1488,ESITI_QUESTIONARI!AF1488:AH1488,ESITI_QUESTIONARI!AJ1488:AL1488,ESITI_QUESTIONARI!AN1488,ESITI_QUESTIONARI!AQ1488)))</f>
        <v/>
      </c>
    </row>
    <row r="1489" spans="1:8" x14ac:dyDescent="0.3">
      <c r="A1489" t="str">
        <f>IF(ESITI_QUESTIONARI!A1489="","",TRIM(ESITI_QUESTIONARI!A1489))</f>
        <v/>
      </c>
      <c r="B1489" t="str">
        <f t="shared" si="24"/>
        <v/>
      </c>
      <c r="C1489" t="str">
        <f>IF(ESITI_QUESTIONARI!C1489="","",TRIM(ESITI_QUESTIONARI!C1489))</f>
        <v/>
      </c>
      <c r="D1489" t="str">
        <f>IFERROR(UPPER(TRIM(ESITI_QUESTIONARI!U1489)),"")</f>
        <v/>
      </c>
      <c r="E1489" t="str">
        <f>IFERROR(UPPER(TRIM(ESITI_QUESTIONARI!Y1489)),"")</f>
        <v/>
      </c>
      <c r="F1489" t="str">
        <f>IFERROR(UPPER(TRIM(ESITI_QUESTIONARI!AE1489)),"")</f>
        <v/>
      </c>
      <c r="G1489" t="str">
        <f>IFERROR(UPPER(TRIM(ESITI_QUESTIONARI!AI1489)),"")</f>
        <v/>
      </c>
      <c r="H1489" s="8" t="str">
        <f>IF(C1489="","",IF(ISERROR(AVERAGE(ESITI_QUESTIONARI!N1489:T1489,ESITI_QUESTIONARI!V1489:X1489,ESITI_QUESTIONARI!Z1489:AD1489,ESITI_QUESTIONARI!AF1489:AH1489,ESITI_QUESTIONARI!AJ1489:AL1489,ESITI_QUESTIONARI!AN1489,ESITI_QUESTIONARI!AQ1489)),"NON RISPONDE",AVERAGE(ESITI_QUESTIONARI!N1489:T1489,ESITI_QUESTIONARI!V1489:X1489,ESITI_QUESTIONARI!Z1489:AD1489,ESITI_QUESTIONARI!AF1489:AH1489,ESITI_QUESTIONARI!AJ1489:AL1489,ESITI_QUESTIONARI!AN1489,ESITI_QUESTIONARI!AQ1489)))</f>
        <v/>
      </c>
    </row>
    <row r="1490" spans="1:8" x14ac:dyDescent="0.3">
      <c r="A1490" t="str">
        <f>IF(ESITI_QUESTIONARI!A1490="","",TRIM(ESITI_QUESTIONARI!A1490))</f>
        <v/>
      </c>
      <c r="B1490" t="str">
        <f t="shared" si="24"/>
        <v/>
      </c>
      <c r="C1490" t="str">
        <f>IF(ESITI_QUESTIONARI!C1490="","",TRIM(ESITI_QUESTIONARI!C1490))</f>
        <v/>
      </c>
      <c r="D1490" t="str">
        <f>IFERROR(UPPER(TRIM(ESITI_QUESTIONARI!U1490)),"")</f>
        <v/>
      </c>
      <c r="E1490" t="str">
        <f>IFERROR(UPPER(TRIM(ESITI_QUESTIONARI!Y1490)),"")</f>
        <v/>
      </c>
      <c r="F1490" t="str">
        <f>IFERROR(UPPER(TRIM(ESITI_QUESTIONARI!AE1490)),"")</f>
        <v/>
      </c>
      <c r="G1490" t="str">
        <f>IFERROR(UPPER(TRIM(ESITI_QUESTIONARI!AI1490)),"")</f>
        <v/>
      </c>
      <c r="H1490" s="8" t="str">
        <f>IF(C1490="","",IF(ISERROR(AVERAGE(ESITI_QUESTIONARI!N1490:T1490,ESITI_QUESTIONARI!V1490:X1490,ESITI_QUESTIONARI!Z1490:AD1490,ESITI_QUESTIONARI!AF1490:AH1490,ESITI_QUESTIONARI!AJ1490:AL1490,ESITI_QUESTIONARI!AN1490,ESITI_QUESTIONARI!AQ1490)),"NON RISPONDE",AVERAGE(ESITI_QUESTIONARI!N1490:T1490,ESITI_QUESTIONARI!V1490:X1490,ESITI_QUESTIONARI!Z1490:AD1490,ESITI_QUESTIONARI!AF1490:AH1490,ESITI_QUESTIONARI!AJ1490:AL1490,ESITI_QUESTIONARI!AN1490,ESITI_QUESTIONARI!AQ1490)))</f>
        <v/>
      </c>
    </row>
    <row r="1491" spans="1:8" x14ac:dyDescent="0.3">
      <c r="A1491" t="str">
        <f>IF(ESITI_QUESTIONARI!A1491="","",TRIM(ESITI_QUESTIONARI!A1491))</f>
        <v/>
      </c>
      <c r="B1491" t="str">
        <f t="shared" si="24"/>
        <v/>
      </c>
      <c r="C1491" t="str">
        <f>IF(ESITI_QUESTIONARI!C1491="","",TRIM(ESITI_QUESTIONARI!C1491))</f>
        <v/>
      </c>
      <c r="D1491" t="str">
        <f>IFERROR(UPPER(TRIM(ESITI_QUESTIONARI!U1491)),"")</f>
        <v/>
      </c>
      <c r="E1491" t="str">
        <f>IFERROR(UPPER(TRIM(ESITI_QUESTIONARI!Y1491)),"")</f>
        <v/>
      </c>
      <c r="F1491" t="str">
        <f>IFERROR(UPPER(TRIM(ESITI_QUESTIONARI!AE1491)),"")</f>
        <v/>
      </c>
      <c r="G1491" t="str">
        <f>IFERROR(UPPER(TRIM(ESITI_QUESTIONARI!AI1491)),"")</f>
        <v/>
      </c>
      <c r="H1491" s="8" t="str">
        <f>IF(C1491="","",IF(ISERROR(AVERAGE(ESITI_QUESTIONARI!N1491:T1491,ESITI_QUESTIONARI!V1491:X1491,ESITI_QUESTIONARI!Z1491:AD1491,ESITI_QUESTIONARI!AF1491:AH1491,ESITI_QUESTIONARI!AJ1491:AL1491,ESITI_QUESTIONARI!AN1491,ESITI_QUESTIONARI!AQ1491)),"NON RISPONDE",AVERAGE(ESITI_QUESTIONARI!N1491:T1491,ESITI_QUESTIONARI!V1491:X1491,ESITI_QUESTIONARI!Z1491:AD1491,ESITI_QUESTIONARI!AF1491:AH1491,ESITI_QUESTIONARI!AJ1491:AL1491,ESITI_QUESTIONARI!AN1491,ESITI_QUESTIONARI!AQ1491)))</f>
        <v/>
      </c>
    </row>
    <row r="1492" spans="1:8" x14ac:dyDescent="0.3">
      <c r="A1492" t="str">
        <f>IF(ESITI_QUESTIONARI!A1492="","",TRIM(ESITI_QUESTIONARI!A1492))</f>
        <v/>
      </c>
      <c r="B1492" t="str">
        <f t="shared" si="24"/>
        <v/>
      </c>
      <c r="C1492" t="str">
        <f>IF(ESITI_QUESTIONARI!C1492="","",TRIM(ESITI_QUESTIONARI!C1492))</f>
        <v/>
      </c>
      <c r="D1492" t="str">
        <f>IFERROR(UPPER(TRIM(ESITI_QUESTIONARI!U1492)),"")</f>
        <v/>
      </c>
      <c r="E1492" t="str">
        <f>IFERROR(UPPER(TRIM(ESITI_QUESTIONARI!Y1492)),"")</f>
        <v/>
      </c>
      <c r="F1492" t="str">
        <f>IFERROR(UPPER(TRIM(ESITI_QUESTIONARI!AE1492)),"")</f>
        <v/>
      </c>
      <c r="G1492" t="str">
        <f>IFERROR(UPPER(TRIM(ESITI_QUESTIONARI!AI1492)),"")</f>
        <v/>
      </c>
      <c r="H1492" s="8" t="str">
        <f>IF(C1492="","",IF(ISERROR(AVERAGE(ESITI_QUESTIONARI!N1492:T1492,ESITI_QUESTIONARI!V1492:X1492,ESITI_QUESTIONARI!Z1492:AD1492,ESITI_QUESTIONARI!AF1492:AH1492,ESITI_QUESTIONARI!AJ1492:AL1492,ESITI_QUESTIONARI!AN1492,ESITI_QUESTIONARI!AQ1492)),"NON RISPONDE",AVERAGE(ESITI_QUESTIONARI!N1492:T1492,ESITI_QUESTIONARI!V1492:X1492,ESITI_QUESTIONARI!Z1492:AD1492,ESITI_QUESTIONARI!AF1492:AH1492,ESITI_QUESTIONARI!AJ1492:AL1492,ESITI_QUESTIONARI!AN1492,ESITI_QUESTIONARI!AQ1492)))</f>
        <v/>
      </c>
    </row>
    <row r="1493" spans="1:8" x14ac:dyDescent="0.3">
      <c r="A1493" t="str">
        <f>IF(ESITI_QUESTIONARI!A1493="","",TRIM(ESITI_QUESTIONARI!A1493))</f>
        <v/>
      </c>
      <c r="B1493" t="str">
        <f t="shared" si="24"/>
        <v/>
      </c>
      <c r="C1493" t="str">
        <f>IF(ESITI_QUESTIONARI!C1493="","",TRIM(ESITI_QUESTIONARI!C1493))</f>
        <v/>
      </c>
      <c r="D1493" t="str">
        <f>IFERROR(UPPER(TRIM(ESITI_QUESTIONARI!U1493)),"")</f>
        <v/>
      </c>
      <c r="E1493" t="str">
        <f>IFERROR(UPPER(TRIM(ESITI_QUESTIONARI!Y1493)),"")</f>
        <v/>
      </c>
      <c r="F1493" t="str">
        <f>IFERROR(UPPER(TRIM(ESITI_QUESTIONARI!AE1493)),"")</f>
        <v/>
      </c>
      <c r="G1493" t="str">
        <f>IFERROR(UPPER(TRIM(ESITI_QUESTIONARI!AI1493)),"")</f>
        <v/>
      </c>
      <c r="H1493" s="8" t="str">
        <f>IF(C1493="","",IF(ISERROR(AVERAGE(ESITI_QUESTIONARI!N1493:T1493,ESITI_QUESTIONARI!V1493:X1493,ESITI_QUESTIONARI!Z1493:AD1493,ESITI_QUESTIONARI!AF1493:AH1493,ESITI_QUESTIONARI!AJ1493:AL1493,ESITI_QUESTIONARI!AN1493,ESITI_QUESTIONARI!AQ1493)),"NON RISPONDE",AVERAGE(ESITI_QUESTIONARI!N1493:T1493,ESITI_QUESTIONARI!V1493:X1493,ESITI_QUESTIONARI!Z1493:AD1493,ESITI_QUESTIONARI!AF1493:AH1493,ESITI_QUESTIONARI!AJ1493:AL1493,ESITI_QUESTIONARI!AN1493,ESITI_QUESTIONARI!AQ1493)))</f>
        <v/>
      </c>
    </row>
    <row r="1494" spans="1:8" x14ac:dyDescent="0.3">
      <c r="A1494" t="str">
        <f>IF(ESITI_QUESTIONARI!A1494="","",TRIM(ESITI_QUESTIONARI!A1494))</f>
        <v/>
      </c>
      <c r="B1494" t="str">
        <f t="shared" si="24"/>
        <v/>
      </c>
      <c r="C1494" t="str">
        <f>IF(ESITI_QUESTIONARI!C1494="","",TRIM(ESITI_QUESTIONARI!C1494))</f>
        <v/>
      </c>
      <c r="D1494" t="str">
        <f>IFERROR(UPPER(TRIM(ESITI_QUESTIONARI!U1494)),"")</f>
        <v/>
      </c>
      <c r="E1494" t="str">
        <f>IFERROR(UPPER(TRIM(ESITI_QUESTIONARI!Y1494)),"")</f>
        <v/>
      </c>
      <c r="F1494" t="str">
        <f>IFERROR(UPPER(TRIM(ESITI_QUESTIONARI!AE1494)),"")</f>
        <v/>
      </c>
      <c r="G1494" t="str">
        <f>IFERROR(UPPER(TRIM(ESITI_QUESTIONARI!AI1494)),"")</f>
        <v/>
      </c>
      <c r="H1494" s="8" t="str">
        <f>IF(C1494="","",IF(ISERROR(AVERAGE(ESITI_QUESTIONARI!N1494:T1494,ESITI_QUESTIONARI!V1494:X1494,ESITI_QUESTIONARI!Z1494:AD1494,ESITI_QUESTIONARI!AF1494:AH1494,ESITI_QUESTIONARI!AJ1494:AL1494,ESITI_QUESTIONARI!AN1494,ESITI_QUESTIONARI!AQ1494)),"NON RISPONDE",AVERAGE(ESITI_QUESTIONARI!N1494:T1494,ESITI_QUESTIONARI!V1494:X1494,ESITI_QUESTIONARI!Z1494:AD1494,ESITI_QUESTIONARI!AF1494:AH1494,ESITI_QUESTIONARI!AJ1494:AL1494,ESITI_QUESTIONARI!AN1494,ESITI_QUESTIONARI!AQ1494)))</f>
        <v/>
      </c>
    </row>
    <row r="1495" spans="1:8" x14ac:dyDescent="0.3">
      <c r="A1495" t="str">
        <f>IF(ESITI_QUESTIONARI!A1495="","",TRIM(ESITI_QUESTIONARI!A1495))</f>
        <v/>
      </c>
      <c r="B1495" t="str">
        <f t="shared" si="24"/>
        <v/>
      </c>
      <c r="C1495" t="str">
        <f>IF(ESITI_QUESTIONARI!C1495="","",TRIM(ESITI_QUESTIONARI!C1495))</f>
        <v/>
      </c>
      <c r="D1495" t="str">
        <f>IFERROR(UPPER(TRIM(ESITI_QUESTIONARI!U1495)),"")</f>
        <v/>
      </c>
      <c r="E1495" t="str">
        <f>IFERROR(UPPER(TRIM(ESITI_QUESTIONARI!Y1495)),"")</f>
        <v/>
      </c>
      <c r="F1495" t="str">
        <f>IFERROR(UPPER(TRIM(ESITI_QUESTIONARI!AE1495)),"")</f>
        <v/>
      </c>
      <c r="G1495" t="str">
        <f>IFERROR(UPPER(TRIM(ESITI_QUESTIONARI!AI1495)),"")</f>
        <v/>
      </c>
      <c r="H1495" s="8" t="str">
        <f>IF(C1495="","",IF(ISERROR(AVERAGE(ESITI_QUESTIONARI!N1495:T1495,ESITI_QUESTIONARI!V1495:X1495,ESITI_QUESTIONARI!Z1495:AD1495,ESITI_QUESTIONARI!AF1495:AH1495,ESITI_QUESTIONARI!AJ1495:AL1495,ESITI_QUESTIONARI!AN1495,ESITI_QUESTIONARI!AQ1495)),"NON RISPONDE",AVERAGE(ESITI_QUESTIONARI!N1495:T1495,ESITI_QUESTIONARI!V1495:X1495,ESITI_QUESTIONARI!Z1495:AD1495,ESITI_QUESTIONARI!AF1495:AH1495,ESITI_QUESTIONARI!AJ1495:AL1495,ESITI_QUESTIONARI!AN1495,ESITI_QUESTIONARI!AQ1495)))</f>
        <v/>
      </c>
    </row>
    <row r="1496" spans="1:8" x14ac:dyDescent="0.3">
      <c r="A1496" t="str">
        <f>IF(ESITI_QUESTIONARI!A1496="","",TRIM(ESITI_QUESTIONARI!A1496))</f>
        <v/>
      </c>
      <c r="B1496" t="str">
        <f t="shared" si="24"/>
        <v/>
      </c>
      <c r="C1496" t="str">
        <f>IF(ESITI_QUESTIONARI!C1496="","",TRIM(ESITI_QUESTIONARI!C1496))</f>
        <v/>
      </c>
      <c r="D1496" t="str">
        <f>IFERROR(UPPER(TRIM(ESITI_QUESTIONARI!U1496)),"")</f>
        <v/>
      </c>
      <c r="E1496" t="str">
        <f>IFERROR(UPPER(TRIM(ESITI_QUESTIONARI!Y1496)),"")</f>
        <v/>
      </c>
      <c r="F1496" t="str">
        <f>IFERROR(UPPER(TRIM(ESITI_QUESTIONARI!AE1496)),"")</f>
        <v/>
      </c>
      <c r="G1496" t="str">
        <f>IFERROR(UPPER(TRIM(ESITI_QUESTIONARI!AI1496)),"")</f>
        <v/>
      </c>
      <c r="H1496" s="8" t="str">
        <f>IF(C1496="","",IF(ISERROR(AVERAGE(ESITI_QUESTIONARI!N1496:T1496,ESITI_QUESTIONARI!V1496:X1496,ESITI_QUESTIONARI!Z1496:AD1496,ESITI_QUESTIONARI!AF1496:AH1496,ESITI_QUESTIONARI!AJ1496:AL1496,ESITI_QUESTIONARI!AN1496,ESITI_QUESTIONARI!AQ1496)),"NON RISPONDE",AVERAGE(ESITI_QUESTIONARI!N1496:T1496,ESITI_QUESTIONARI!V1496:X1496,ESITI_QUESTIONARI!Z1496:AD1496,ESITI_QUESTIONARI!AF1496:AH1496,ESITI_QUESTIONARI!AJ1496:AL1496,ESITI_QUESTIONARI!AN1496,ESITI_QUESTIONARI!AQ1496)))</f>
        <v/>
      </c>
    </row>
    <row r="1497" spans="1:8" x14ac:dyDescent="0.3">
      <c r="A1497" t="str">
        <f>IF(ESITI_QUESTIONARI!A1497="","",TRIM(ESITI_QUESTIONARI!A1497))</f>
        <v/>
      </c>
      <c r="B1497" t="str">
        <f t="shared" si="24"/>
        <v/>
      </c>
      <c r="C1497" t="str">
        <f>IF(ESITI_QUESTIONARI!C1497="","",TRIM(ESITI_QUESTIONARI!C1497))</f>
        <v/>
      </c>
      <c r="D1497" t="str">
        <f>IFERROR(UPPER(TRIM(ESITI_QUESTIONARI!U1497)),"")</f>
        <v/>
      </c>
      <c r="E1497" t="str">
        <f>IFERROR(UPPER(TRIM(ESITI_QUESTIONARI!Y1497)),"")</f>
        <v/>
      </c>
      <c r="F1497" t="str">
        <f>IFERROR(UPPER(TRIM(ESITI_QUESTIONARI!AE1497)),"")</f>
        <v/>
      </c>
      <c r="G1497" t="str">
        <f>IFERROR(UPPER(TRIM(ESITI_QUESTIONARI!AI1497)),"")</f>
        <v/>
      </c>
      <c r="H1497" s="8" t="str">
        <f>IF(C1497="","",IF(ISERROR(AVERAGE(ESITI_QUESTIONARI!N1497:T1497,ESITI_QUESTIONARI!V1497:X1497,ESITI_QUESTIONARI!Z1497:AD1497,ESITI_QUESTIONARI!AF1497:AH1497,ESITI_QUESTIONARI!AJ1497:AL1497,ESITI_QUESTIONARI!AN1497,ESITI_QUESTIONARI!AQ1497)),"NON RISPONDE",AVERAGE(ESITI_QUESTIONARI!N1497:T1497,ESITI_QUESTIONARI!V1497:X1497,ESITI_QUESTIONARI!Z1497:AD1497,ESITI_QUESTIONARI!AF1497:AH1497,ESITI_QUESTIONARI!AJ1497:AL1497,ESITI_QUESTIONARI!AN1497,ESITI_QUESTIONARI!AQ1497)))</f>
        <v/>
      </c>
    </row>
    <row r="1498" spans="1:8" x14ac:dyDescent="0.3">
      <c r="A1498" t="str">
        <f>IF(ESITI_QUESTIONARI!A1498="","",TRIM(ESITI_QUESTIONARI!A1498))</f>
        <v/>
      </c>
      <c r="B1498" t="str">
        <f t="shared" si="24"/>
        <v/>
      </c>
      <c r="C1498" t="str">
        <f>IF(ESITI_QUESTIONARI!C1498="","",TRIM(ESITI_QUESTIONARI!C1498))</f>
        <v/>
      </c>
      <c r="D1498" t="str">
        <f>IFERROR(UPPER(TRIM(ESITI_QUESTIONARI!U1498)),"")</f>
        <v/>
      </c>
      <c r="E1498" t="str">
        <f>IFERROR(UPPER(TRIM(ESITI_QUESTIONARI!Y1498)),"")</f>
        <v/>
      </c>
      <c r="F1498" t="str">
        <f>IFERROR(UPPER(TRIM(ESITI_QUESTIONARI!AE1498)),"")</f>
        <v/>
      </c>
      <c r="G1498" t="str">
        <f>IFERROR(UPPER(TRIM(ESITI_QUESTIONARI!AI1498)),"")</f>
        <v/>
      </c>
      <c r="H1498" s="8" t="str">
        <f>IF(C1498="","",IF(ISERROR(AVERAGE(ESITI_QUESTIONARI!N1498:T1498,ESITI_QUESTIONARI!V1498:X1498,ESITI_QUESTIONARI!Z1498:AD1498,ESITI_QUESTIONARI!AF1498:AH1498,ESITI_QUESTIONARI!AJ1498:AL1498,ESITI_QUESTIONARI!AN1498,ESITI_QUESTIONARI!AQ1498)),"NON RISPONDE",AVERAGE(ESITI_QUESTIONARI!N1498:T1498,ESITI_QUESTIONARI!V1498:X1498,ESITI_QUESTIONARI!Z1498:AD1498,ESITI_QUESTIONARI!AF1498:AH1498,ESITI_QUESTIONARI!AJ1498:AL1498,ESITI_QUESTIONARI!AN1498,ESITI_QUESTIONARI!AQ1498)))</f>
        <v/>
      </c>
    </row>
    <row r="1499" spans="1:8" x14ac:dyDescent="0.3">
      <c r="A1499" t="str">
        <f>IF(ESITI_QUESTIONARI!A1499="","",TRIM(ESITI_QUESTIONARI!A1499))</f>
        <v/>
      </c>
      <c r="B1499" t="str">
        <f t="shared" si="24"/>
        <v/>
      </c>
      <c r="C1499" t="str">
        <f>IF(ESITI_QUESTIONARI!C1499="","",TRIM(ESITI_QUESTIONARI!C1499))</f>
        <v/>
      </c>
      <c r="D1499" t="str">
        <f>IFERROR(UPPER(TRIM(ESITI_QUESTIONARI!U1499)),"")</f>
        <v/>
      </c>
      <c r="E1499" t="str">
        <f>IFERROR(UPPER(TRIM(ESITI_QUESTIONARI!Y1499)),"")</f>
        <v/>
      </c>
      <c r="F1499" t="str">
        <f>IFERROR(UPPER(TRIM(ESITI_QUESTIONARI!AE1499)),"")</f>
        <v/>
      </c>
      <c r="G1499" t="str">
        <f>IFERROR(UPPER(TRIM(ESITI_QUESTIONARI!AI1499)),"")</f>
        <v/>
      </c>
      <c r="H1499" s="8" t="str">
        <f>IF(C1499="","",IF(ISERROR(AVERAGE(ESITI_QUESTIONARI!N1499:T1499,ESITI_QUESTIONARI!V1499:X1499,ESITI_QUESTIONARI!Z1499:AD1499,ESITI_QUESTIONARI!AF1499:AH1499,ESITI_QUESTIONARI!AJ1499:AL1499,ESITI_QUESTIONARI!AN1499,ESITI_QUESTIONARI!AQ1499)),"NON RISPONDE",AVERAGE(ESITI_QUESTIONARI!N1499:T1499,ESITI_QUESTIONARI!V1499:X1499,ESITI_QUESTIONARI!Z1499:AD1499,ESITI_QUESTIONARI!AF1499:AH1499,ESITI_QUESTIONARI!AJ1499:AL1499,ESITI_QUESTIONARI!AN1499,ESITI_QUESTIONARI!AQ1499)))</f>
        <v/>
      </c>
    </row>
    <row r="1500" spans="1:8" x14ac:dyDescent="0.3">
      <c r="A1500" t="str">
        <f>IF(ESITI_QUESTIONARI!A1500="","",TRIM(ESITI_QUESTIONARI!A1500))</f>
        <v/>
      </c>
      <c r="B1500" t="str">
        <f t="shared" si="24"/>
        <v/>
      </c>
      <c r="C1500" t="str">
        <f>IF(ESITI_QUESTIONARI!C1500="","",TRIM(ESITI_QUESTIONARI!C1500))</f>
        <v/>
      </c>
      <c r="D1500" t="str">
        <f>IFERROR(UPPER(TRIM(ESITI_QUESTIONARI!U1500)),"")</f>
        <v/>
      </c>
      <c r="E1500" t="str">
        <f>IFERROR(UPPER(TRIM(ESITI_QUESTIONARI!Y1500)),"")</f>
        <v/>
      </c>
      <c r="F1500" t="str">
        <f>IFERROR(UPPER(TRIM(ESITI_QUESTIONARI!AE1500)),"")</f>
        <v/>
      </c>
      <c r="G1500" t="str">
        <f>IFERROR(UPPER(TRIM(ESITI_QUESTIONARI!AI1500)),"")</f>
        <v/>
      </c>
      <c r="H1500" s="8" t="str">
        <f>IF(C1500="","",IF(ISERROR(AVERAGE(ESITI_QUESTIONARI!N1500:T1500,ESITI_QUESTIONARI!V1500:X1500,ESITI_QUESTIONARI!Z1500:AD1500,ESITI_QUESTIONARI!AF1500:AH1500,ESITI_QUESTIONARI!AJ1500:AL1500,ESITI_QUESTIONARI!AN1500,ESITI_QUESTIONARI!AQ1500)),"NON RISPONDE",AVERAGE(ESITI_QUESTIONARI!N1500:T1500,ESITI_QUESTIONARI!V1500:X1500,ESITI_QUESTIONARI!Z1500:AD1500,ESITI_QUESTIONARI!AF1500:AH1500,ESITI_QUESTIONARI!AJ1500:AL1500,ESITI_QUESTIONARI!AN1500,ESITI_QUESTIONARI!AQ1500)))</f>
        <v/>
      </c>
    </row>
    <row r="1501" spans="1:8" x14ac:dyDescent="0.3">
      <c r="A1501" t="str">
        <f>IF(ESITI_QUESTIONARI!A1501="","",TRIM(ESITI_QUESTIONARI!A1501))</f>
        <v/>
      </c>
      <c r="B1501" t="str">
        <f t="shared" si="24"/>
        <v/>
      </c>
      <c r="C1501" t="str">
        <f>IF(ESITI_QUESTIONARI!C1501="","",TRIM(ESITI_QUESTIONARI!C1501))</f>
        <v/>
      </c>
      <c r="D1501" t="str">
        <f>IFERROR(UPPER(TRIM(ESITI_QUESTIONARI!U1501)),"")</f>
        <v/>
      </c>
      <c r="E1501" t="str">
        <f>IFERROR(UPPER(TRIM(ESITI_QUESTIONARI!Y1501)),"")</f>
        <v/>
      </c>
      <c r="F1501" t="str">
        <f>IFERROR(UPPER(TRIM(ESITI_QUESTIONARI!AE1501)),"")</f>
        <v/>
      </c>
      <c r="G1501" t="str">
        <f>IFERROR(UPPER(TRIM(ESITI_QUESTIONARI!AI1501)),"")</f>
        <v/>
      </c>
      <c r="H1501" s="8" t="str">
        <f>IF(C1501="","",IF(ISERROR(AVERAGE(ESITI_QUESTIONARI!N1501:T1501,ESITI_QUESTIONARI!V1501:X1501,ESITI_QUESTIONARI!Z1501:AD1501,ESITI_QUESTIONARI!AF1501:AH1501,ESITI_QUESTIONARI!AJ1501:AL1501,ESITI_QUESTIONARI!AN1501,ESITI_QUESTIONARI!AQ1501)),"NON RISPONDE",AVERAGE(ESITI_QUESTIONARI!N1501:T1501,ESITI_QUESTIONARI!V1501:X1501,ESITI_QUESTIONARI!Z1501:AD1501,ESITI_QUESTIONARI!AF1501:AH1501,ESITI_QUESTIONARI!AJ1501:AL1501,ESITI_QUESTIONARI!AN1501,ESITI_QUESTIONARI!AQ1501)))</f>
        <v/>
      </c>
    </row>
    <row r="1502" spans="1:8" x14ac:dyDescent="0.3">
      <c r="A1502" t="str">
        <f>IF(ESITI_QUESTIONARI!A1502="","",TRIM(ESITI_QUESTIONARI!A1502))</f>
        <v/>
      </c>
      <c r="B1502" t="str">
        <f t="shared" si="24"/>
        <v/>
      </c>
      <c r="C1502" t="str">
        <f>IF(ESITI_QUESTIONARI!C1502="","",TRIM(ESITI_QUESTIONARI!C1502))</f>
        <v/>
      </c>
      <c r="D1502" t="str">
        <f>IFERROR(UPPER(TRIM(ESITI_QUESTIONARI!U1502)),"")</f>
        <v/>
      </c>
      <c r="E1502" t="str">
        <f>IFERROR(UPPER(TRIM(ESITI_QUESTIONARI!Y1502)),"")</f>
        <v/>
      </c>
      <c r="F1502" t="str">
        <f>IFERROR(UPPER(TRIM(ESITI_QUESTIONARI!AE1502)),"")</f>
        <v/>
      </c>
      <c r="G1502" t="str">
        <f>IFERROR(UPPER(TRIM(ESITI_QUESTIONARI!AI1502)),"")</f>
        <v/>
      </c>
      <c r="H1502" s="8" t="str">
        <f>IF(C1502="","",IF(ISERROR(AVERAGE(ESITI_QUESTIONARI!N1502:T1502,ESITI_QUESTIONARI!V1502:X1502,ESITI_QUESTIONARI!Z1502:AD1502,ESITI_QUESTIONARI!AF1502:AH1502,ESITI_QUESTIONARI!AJ1502:AL1502,ESITI_QUESTIONARI!AN1502,ESITI_QUESTIONARI!AQ1502)),"NON RISPONDE",AVERAGE(ESITI_QUESTIONARI!N1502:T1502,ESITI_QUESTIONARI!V1502:X1502,ESITI_QUESTIONARI!Z1502:AD1502,ESITI_QUESTIONARI!AF1502:AH1502,ESITI_QUESTIONARI!AJ1502:AL1502,ESITI_QUESTIONARI!AN1502,ESITI_QUESTIONARI!AQ1502)))</f>
        <v/>
      </c>
    </row>
    <row r="1503" spans="1:8" x14ac:dyDescent="0.3">
      <c r="A1503" t="str">
        <f>IF(ESITI_QUESTIONARI!A1503="","",TRIM(ESITI_QUESTIONARI!A1503))</f>
        <v/>
      </c>
      <c r="B1503" t="str">
        <f t="shared" si="24"/>
        <v/>
      </c>
      <c r="C1503" t="str">
        <f>IF(ESITI_QUESTIONARI!C1503="","",TRIM(ESITI_QUESTIONARI!C1503))</f>
        <v/>
      </c>
      <c r="D1503" t="str">
        <f>IFERROR(UPPER(TRIM(ESITI_QUESTIONARI!U1503)),"")</f>
        <v/>
      </c>
      <c r="E1503" t="str">
        <f>IFERROR(UPPER(TRIM(ESITI_QUESTIONARI!Y1503)),"")</f>
        <v/>
      </c>
      <c r="F1503" t="str">
        <f>IFERROR(UPPER(TRIM(ESITI_QUESTIONARI!AE1503)),"")</f>
        <v/>
      </c>
      <c r="G1503" t="str">
        <f>IFERROR(UPPER(TRIM(ESITI_QUESTIONARI!AI1503)),"")</f>
        <v/>
      </c>
      <c r="H1503" s="8" t="str">
        <f>IF(C1503="","",IF(ISERROR(AVERAGE(ESITI_QUESTIONARI!N1503:T1503,ESITI_QUESTIONARI!V1503:X1503,ESITI_QUESTIONARI!Z1503:AD1503,ESITI_QUESTIONARI!AF1503:AH1503,ESITI_QUESTIONARI!AJ1503:AL1503,ESITI_QUESTIONARI!AN1503,ESITI_QUESTIONARI!AQ1503)),"NON RISPONDE",AVERAGE(ESITI_QUESTIONARI!N1503:T1503,ESITI_QUESTIONARI!V1503:X1503,ESITI_QUESTIONARI!Z1503:AD1503,ESITI_QUESTIONARI!AF1503:AH1503,ESITI_QUESTIONARI!AJ1503:AL1503,ESITI_QUESTIONARI!AN1503,ESITI_QUESTIONARI!AQ1503)))</f>
        <v/>
      </c>
    </row>
    <row r="1504" spans="1:8" x14ac:dyDescent="0.3">
      <c r="A1504" t="str">
        <f>IF(ESITI_QUESTIONARI!A1504="","",TRIM(ESITI_QUESTIONARI!A1504))</f>
        <v/>
      </c>
      <c r="B1504" t="str">
        <f t="shared" si="24"/>
        <v/>
      </c>
      <c r="C1504" t="str">
        <f>IF(ESITI_QUESTIONARI!C1504="","",TRIM(ESITI_QUESTIONARI!C1504))</f>
        <v/>
      </c>
      <c r="D1504" t="str">
        <f>IFERROR(UPPER(TRIM(ESITI_QUESTIONARI!U1504)),"")</f>
        <v/>
      </c>
      <c r="E1504" t="str">
        <f>IFERROR(UPPER(TRIM(ESITI_QUESTIONARI!Y1504)),"")</f>
        <v/>
      </c>
      <c r="F1504" t="str">
        <f>IFERROR(UPPER(TRIM(ESITI_QUESTIONARI!AE1504)),"")</f>
        <v/>
      </c>
      <c r="G1504" t="str">
        <f>IFERROR(UPPER(TRIM(ESITI_QUESTIONARI!AI1504)),"")</f>
        <v/>
      </c>
      <c r="H1504" s="8" t="str">
        <f>IF(C1504="","",IF(ISERROR(AVERAGE(ESITI_QUESTIONARI!N1504:T1504,ESITI_QUESTIONARI!V1504:X1504,ESITI_QUESTIONARI!Z1504:AD1504,ESITI_QUESTIONARI!AF1504:AH1504,ESITI_QUESTIONARI!AJ1504:AL1504,ESITI_QUESTIONARI!AN1504,ESITI_QUESTIONARI!AQ1504)),"NON RISPONDE",AVERAGE(ESITI_QUESTIONARI!N1504:T1504,ESITI_QUESTIONARI!V1504:X1504,ESITI_QUESTIONARI!Z1504:AD1504,ESITI_QUESTIONARI!AF1504:AH1504,ESITI_QUESTIONARI!AJ1504:AL1504,ESITI_QUESTIONARI!AN1504,ESITI_QUESTIONARI!AQ1504)))</f>
        <v/>
      </c>
    </row>
    <row r="1505" spans="1:8" x14ac:dyDescent="0.3">
      <c r="A1505" t="str">
        <f>IF(ESITI_QUESTIONARI!A1505="","",TRIM(ESITI_QUESTIONARI!A1505))</f>
        <v/>
      </c>
      <c r="B1505" t="str">
        <f t="shared" si="24"/>
        <v/>
      </c>
      <c r="C1505" t="str">
        <f>IF(ESITI_QUESTIONARI!C1505="","",TRIM(ESITI_QUESTIONARI!C1505))</f>
        <v/>
      </c>
      <c r="D1505" t="str">
        <f>IFERROR(UPPER(TRIM(ESITI_QUESTIONARI!U1505)),"")</f>
        <v/>
      </c>
      <c r="E1505" t="str">
        <f>IFERROR(UPPER(TRIM(ESITI_QUESTIONARI!Y1505)),"")</f>
        <v/>
      </c>
      <c r="F1505" t="str">
        <f>IFERROR(UPPER(TRIM(ESITI_QUESTIONARI!AE1505)),"")</f>
        <v/>
      </c>
      <c r="G1505" t="str">
        <f>IFERROR(UPPER(TRIM(ESITI_QUESTIONARI!AI1505)),"")</f>
        <v/>
      </c>
      <c r="H1505" s="8" t="str">
        <f>IF(C1505="","",IF(ISERROR(AVERAGE(ESITI_QUESTIONARI!N1505:T1505,ESITI_QUESTIONARI!V1505:X1505,ESITI_QUESTIONARI!Z1505:AD1505,ESITI_QUESTIONARI!AF1505:AH1505,ESITI_QUESTIONARI!AJ1505:AL1505,ESITI_QUESTIONARI!AN1505,ESITI_QUESTIONARI!AQ1505)),"NON RISPONDE",AVERAGE(ESITI_QUESTIONARI!N1505:T1505,ESITI_QUESTIONARI!V1505:X1505,ESITI_QUESTIONARI!Z1505:AD1505,ESITI_QUESTIONARI!AF1505:AH1505,ESITI_QUESTIONARI!AJ1505:AL1505,ESITI_QUESTIONARI!AN1505,ESITI_QUESTIONARI!AQ1505)))</f>
        <v/>
      </c>
    </row>
    <row r="1506" spans="1:8" x14ac:dyDescent="0.3">
      <c r="A1506" t="str">
        <f>IF(ESITI_QUESTIONARI!A1506="","",TRIM(ESITI_QUESTIONARI!A1506))</f>
        <v/>
      </c>
      <c r="B1506" t="str">
        <f t="shared" si="24"/>
        <v/>
      </c>
      <c r="C1506" t="str">
        <f>IF(ESITI_QUESTIONARI!C1506="","",TRIM(ESITI_QUESTIONARI!C1506))</f>
        <v/>
      </c>
      <c r="D1506" t="str">
        <f>IFERROR(UPPER(TRIM(ESITI_QUESTIONARI!U1506)),"")</f>
        <v/>
      </c>
      <c r="E1506" t="str">
        <f>IFERROR(UPPER(TRIM(ESITI_QUESTIONARI!Y1506)),"")</f>
        <v/>
      </c>
      <c r="F1506" t="str">
        <f>IFERROR(UPPER(TRIM(ESITI_QUESTIONARI!AE1506)),"")</f>
        <v/>
      </c>
      <c r="G1506" t="str">
        <f>IFERROR(UPPER(TRIM(ESITI_QUESTIONARI!AI1506)),"")</f>
        <v/>
      </c>
      <c r="H1506" s="8" t="str">
        <f>IF(C1506="","",IF(ISERROR(AVERAGE(ESITI_QUESTIONARI!N1506:T1506,ESITI_QUESTIONARI!V1506:X1506,ESITI_QUESTIONARI!Z1506:AD1506,ESITI_QUESTIONARI!AF1506:AH1506,ESITI_QUESTIONARI!AJ1506:AL1506,ESITI_QUESTIONARI!AN1506,ESITI_QUESTIONARI!AQ1506)),"NON RISPONDE",AVERAGE(ESITI_QUESTIONARI!N1506:T1506,ESITI_QUESTIONARI!V1506:X1506,ESITI_QUESTIONARI!Z1506:AD1506,ESITI_QUESTIONARI!AF1506:AH1506,ESITI_QUESTIONARI!AJ1506:AL1506,ESITI_QUESTIONARI!AN1506,ESITI_QUESTIONARI!AQ1506)))</f>
        <v/>
      </c>
    </row>
    <row r="1507" spans="1:8" x14ac:dyDescent="0.3">
      <c r="A1507" t="str">
        <f>IF(ESITI_QUESTIONARI!A1507="","",TRIM(ESITI_QUESTIONARI!A1507))</f>
        <v/>
      </c>
      <c r="B1507" t="str">
        <f t="shared" si="24"/>
        <v/>
      </c>
      <c r="C1507" t="str">
        <f>IF(ESITI_QUESTIONARI!C1507="","",TRIM(ESITI_QUESTIONARI!C1507))</f>
        <v/>
      </c>
      <c r="D1507" t="str">
        <f>IFERROR(UPPER(TRIM(ESITI_QUESTIONARI!U1507)),"")</f>
        <v/>
      </c>
      <c r="E1507" t="str">
        <f>IFERROR(UPPER(TRIM(ESITI_QUESTIONARI!Y1507)),"")</f>
        <v/>
      </c>
      <c r="F1507" t="str">
        <f>IFERROR(UPPER(TRIM(ESITI_QUESTIONARI!AE1507)),"")</f>
        <v/>
      </c>
      <c r="G1507" t="str">
        <f>IFERROR(UPPER(TRIM(ESITI_QUESTIONARI!AI1507)),"")</f>
        <v/>
      </c>
      <c r="H1507" s="8" t="str">
        <f>IF(C1507="","",IF(ISERROR(AVERAGE(ESITI_QUESTIONARI!N1507:T1507,ESITI_QUESTIONARI!V1507:X1507,ESITI_QUESTIONARI!Z1507:AD1507,ESITI_QUESTIONARI!AF1507:AH1507,ESITI_QUESTIONARI!AJ1507:AL1507,ESITI_QUESTIONARI!AN1507,ESITI_QUESTIONARI!AQ1507)),"NON RISPONDE",AVERAGE(ESITI_QUESTIONARI!N1507:T1507,ESITI_QUESTIONARI!V1507:X1507,ESITI_QUESTIONARI!Z1507:AD1507,ESITI_QUESTIONARI!AF1507:AH1507,ESITI_QUESTIONARI!AJ1507:AL1507,ESITI_QUESTIONARI!AN1507,ESITI_QUESTIONARI!AQ1507)))</f>
        <v/>
      </c>
    </row>
    <row r="1508" spans="1:8" x14ac:dyDescent="0.3">
      <c r="A1508" t="str">
        <f>IF(ESITI_QUESTIONARI!A1508="","",TRIM(ESITI_QUESTIONARI!A1508))</f>
        <v/>
      </c>
      <c r="B1508" t="str">
        <f t="shared" si="24"/>
        <v/>
      </c>
      <c r="C1508" t="str">
        <f>IF(ESITI_QUESTIONARI!C1508="","",TRIM(ESITI_QUESTIONARI!C1508))</f>
        <v/>
      </c>
      <c r="D1508" t="str">
        <f>IFERROR(UPPER(TRIM(ESITI_QUESTIONARI!U1508)),"")</f>
        <v/>
      </c>
      <c r="E1508" t="str">
        <f>IFERROR(UPPER(TRIM(ESITI_QUESTIONARI!Y1508)),"")</f>
        <v/>
      </c>
      <c r="F1508" t="str">
        <f>IFERROR(UPPER(TRIM(ESITI_QUESTIONARI!AE1508)),"")</f>
        <v/>
      </c>
      <c r="G1508" t="str">
        <f>IFERROR(UPPER(TRIM(ESITI_QUESTIONARI!AI1508)),"")</f>
        <v/>
      </c>
      <c r="H1508" s="8" t="str">
        <f>IF(C1508="","",IF(ISERROR(AVERAGE(ESITI_QUESTIONARI!N1508:T1508,ESITI_QUESTIONARI!V1508:X1508,ESITI_QUESTIONARI!Z1508:AD1508,ESITI_QUESTIONARI!AF1508:AH1508,ESITI_QUESTIONARI!AJ1508:AL1508,ESITI_QUESTIONARI!AN1508,ESITI_QUESTIONARI!AQ1508)),"NON RISPONDE",AVERAGE(ESITI_QUESTIONARI!N1508:T1508,ESITI_QUESTIONARI!V1508:X1508,ESITI_QUESTIONARI!Z1508:AD1508,ESITI_QUESTIONARI!AF1508:AH1508,ESITI_QUESTIONARI!AJ1508:AL1508,ESITI_QUESTIONARI!AN1508,ESITI_QUESTIONARI!AQ1508)))</f>
        <v/>
      </c>
    </row>
    <row r="1509" spans="1:8" x14ac:dyDescent="0.3">
      <c r="A1509" t="str">
        <f>IF(ESITI_QUESTIONARI!A1509="","",TRIM(ESITI_QUESTIONARI!A1509))</f>
        <v/>
      </c>
      <c r="B1509" t="str">
        <f t="shared" si="24"/>
        <v/>
      </c>
      <c r="C1509" t="str">
        <f>IF(ESITI_QUESTIONARI!C1509="","",TRIM(ESITI_QUESTIONARI!C1509))</f>
        <v/>
      </c>
      <c r="D1509" t="str">
        <f>IFERROR(UPPER(TRIM(ESITI_QUESTIONARI!U1509)),"")</f>
        <v/>
      </c>
      <c r="E1509" t="str">
        <f>IFERROR(UPPER(TRIM(ESITI_QUESTIONARI!Y1509)),"")</f>
        <v/>
      </c>
      <c r="F1509" t="str">
        <f>IFERROR(UPPER(TRIM(ESITI_QUESTIONARI!AE1509)),"")</f>
        <v/>
      </c>
      <c r="G1509" t="str">
        <f>IFERROR(UPPER(TRIM(ESITI_QUESTIONARI!AI1509)),"")</f>
        <v/>
      </c>
      <c r="H1509" s="8" t="str">
        <f>IF(C1509="","",IF(ISERROR(AVERAGE(ESITI_QUESTIONARI!N1509:T1509,ESITI_QUESTIONARI!V1509:X1509,ESITI_QUESTIONARI!Z1509:AD1509,ESITI_QUESTIONARI!AF1509:AH1509,ESITI_QUESTIONARI!AJ1509:AL1509,ESITI_QUESTIONARI!AN1509,ESITI_QUESTIONARI!AQ1509)),"NON RISPONDE",AVERAGE(ESITI_QUESTIONARI!N1509:T1509,ESITI_QUESTIONARI!V1509:X1509,ESITI_QUESTIONARI!Z1509:AD1509,ESITI_QUESTIONARI!AF1509:AH1509,ESITI_QUESTIONARI!AJ1509:AL1509,ESITI_QUESTIONARI!AN1509,ESITI_QUESTIONARI!AQ1509)))</f>
        <v/>
      </c>
    </row>
    <row r="1510" spans="1:8" x14ac:dyDescent="0.3">
      <c r="A1510" t="str">
        <f>IF(ESITI_QUESTIONARI!A1510="","",TRIM(ESITI_QUESTIONARI!A1510))</f>
        <v/>
      </c>
      <c r="B1510" t="str">
        <f t="shared" si="24"/>
        <v/>
      </c>
      <c r="C1510" t="str">
        <f>IF(ESITI_QUESTIONARI!C1510="","",TRIM(ESITI_QUESTIONARI!C1510))</f>
        <v/>
      </c>
      <c r="D1510" t="str">
        <f>IFERROR(UPPER(TRIM(ESITI_QUESTIONARI!U1510)),"")</f>
        <v/>
      </c>
      <c r="E1510" t="str">
        <f>IFERROR(UPPER(TRIM(ESITI_QUESTIONARI!Y1510)),"")</f>
        <v/>
      </c>
      <c r="F1510" t="str">
        <f>IFERROR(UPPER(TRIM(ESITI_QUESTIONARI!AE1510)),"")</f>
        <v/>
      </c>
      <c r="G1510" t="str">
        <f>IFERROR(UPPER(TRIM(ESITI_QUESTIONARI!AI1510)),"")</f>
        <v/>
      </c>
      <c r="H1510" s="8" t="str">
        <f>IF(C1510="","",IF(ISERROR(AVERAGE(ESITI_QUESTIONARI!N1510:T1510,ESITI_QUESTIONARI!V1510:X1510,ESITI_QUESTIONARI!Z1510:AD1510,ESITI_QUESTIONARI!AF1510:AH1510,ESITI_QUESTIONARI!AJ1510:AL1510,ESITI_QUESTIONARI!AN1510,ESITI_QUESTIONARI!AQ1510)),"NON RISPONDE",AVERAGE(ESITI_QUESTIONARI!N1510:T1510,ESITI_QUESTIONARI!V1510:X1510,ESITI_QUESTIONARI!Z1510:AD1510,ESITI_QUESTIONARI!AF1510:AH1510,ESITI_QUESTIONARI!AJ1510:AL1510,ESITI_QUESTIONARI!AN1510,ESITI_QUESTIONARI!AQ1510)))</f>
        <v/>
      </c>
    </row>
    <row r="1511" spans="1:8" x14ac:dyDescent="0.3">
      <c r="A1511" t="str">
        <f>IF(ESITI_QUESTIONARI!A1511="","",TRIM(ESITI_QUESTIONARI!A1511))</f>
        <v/>
      </c>
      <c r="B1511" t="str">
        <f t="shared" si="24"/>
        <v/>
      </c>
      <c r="C1511" t="str">
        <f>IF(ESITI_QUESTIONARI!C1511="","",TRIM(ESITI_QUESTIONARI!C1511))</f>
        <v/>
      </c>
      <c r="D1511" t="str">
        <f>IFERROR(UPPER(TRIM(ESITI_QUESTIONARI!U1511)),"")</f>
        <v/>
      </c>
      <c r="E1511" t="str">
        <f>IFERROR(UPPER(TRIM(ESITI_QUESTIONARI!Y1511)),"")</f>
        <v/>
      </c>
      <c r="F1511" t="str">
        <f>IFERROR(UPPER(TRIM(ESITI_QUESTIONARI!AE1511)),"")</f>
        <v/>
      </c>
      <c r="G1511" t="str">
        <f>IFERROR(UPPER(TRIM(ESITI_QUESTIONARI!AI1511)),"")</f>
        <v/>
      </c>
      <c r="H1511" s="8" t="str">
        <f>IF(C1511="","",IF(ISERROR(AVERAGE(ESITI_QUESTIONARI!N1511:T1511,ESITI_QUESTIONARI!V1511:X1511,ESITI_QUESTIONARI!Z1511:AD1511,ESITI_QUESTIONARI!AF1511:AH1511,ESITI_QUESTIONARI!AJ1511:AL1511,ESITI_QUESTIONARI!AN1511,ESITI_QUESTIONARI!AQ1511)),"NON RISPONDE",AVERAGE(ESITI_QUESTIONARI!N1511:T1511,ESITI_QUESTIONARI!V1511:X1511,ESITI_QUESTIONARI!Z1511:AD1511,ESITI_QUESTIONARI!AF1511:AH1511,ESITI_QUESTIONARI!AJ1511:AL1511,ESITI_QUESTIONARI!AN1511,ESITI_QUESTIONARI!AQ1511)))</f>
        <v/>
      </c>
    </row>
    <row r="1512" spans="1:8" x14ac:dyDescent="0.3">
      <c r="A1512" t="str">
        <f>IF(ESITI_QUESTIONARI!A1512="","",TRIM(ESITI_QUESTIONARI!A1512))</f>
        <v/>
      </c>
      <c r="B1512" t="str">
        <f t="shared" si="24"/>
        <v/>
      </c>
      <c r="C1512" t="str">
        <f>IF(ESITI_QUESTIONARI!C1512="","",TRIM(ESITI_QUESTIONARI!C1512))</f>
        <v/>
      </c>
      <c r="D1512" t="str">
        <f>IFERROR(UPPER(TRIM(ESITI_QUESTIONARI!U1512)),"")</f>
        <v/>
      </c>
      <c r="E1512" t="str">
        <f>IFERROR(UPPER(TRIM(ESITI_QUESTIONARI!Y1512)),"")</f>
        <v/>
      </c>
      <c r="F1512" t="str">
        <f>IFERROR(UPPER(TRIM(ESITI_QUESTIONARI!AE1512)),"")</f>
        <v/>
      </c>
      <c r="G1512" t="str">
        <f>IFERROR(UPPER(TRIM(ESITI_QUESTIONARI!AI1512)),"")</f>
        <v/>
      </c>
      <c r="H1512" s="8" t="str">
        <f>IF(C1512="","",IF(ISERROR(AVERAGE(ESITI_QUESTIONARI!N1512:T1512,ESITI_QUESTIONARI!V1512:X1512,ESITI_QUESTIONARI!Z1512:AD1512,ESITI_QUESTIONARI!AF1512:AH1512,ESITI_QUESTIONARI!AJ1512:AL1512,ESITI_QUESTIONARI!AN1512,ESITI_QUESTIONARI!AQ1512)),"NON RISPONDE",AVERAGE(ESITI_QUESTIONARI!N1512:T1512,ESITI_QUESTIONARI!V1512:X1512,ESITI_QUESTIONARI!Z1512:AD1512,ESITI_QUESTIONARI!AF1512:AH1512,ESITI_QUESTIONARI!AJ1512:AL1512,ESITI_QUESTIONARI!AN1512,ESITI_QUESTIONARI!AQ1512)))</f>
        <v/>
      </c>
    </row>
    <row r="1513" spans="1:8" x14ac:dyDescent="0.3">
      <c r="A1513" t="str">
        <f>IF(ESITI_QUESTIONARI!A1513="","",TRIM(ESITI_QUESTIONARI!A1513))</f>
        <v/>
      </c>
      <c r="B1513" t="str">
        <f t="shared" si="24"/>
        <v/>
      </c>
      <c r="C1513" t="str">
        <f>IF(ESITI_QUESTIONARI!C1513="","",TRIM(ESITI_QUESTIONARI!C1513))</f>
        <v/>
      </c>
      <c r="D1513" t="str">
        <f>IFERROR(UPPER(TRIM(ESITI_QUESTIONARI!U1513)),"")</f>
        <v/>
      </c>
      <c r="E1513" t="str">
        <f>IFERROR(UPPER(TRIM(ESITI_QUESTIONARI!Y1513)),"")</f>
        <v/>
      </c>
      <c r="F1513" t="str">
        <f>IFERROR(UPPER(TRIM(ESITI_QUESTIONARI!AE1513)),"")</f>
        <v/>
      </c>
      <c r="G1513" t="str">
        <f>IFERROR(UPPER(TRIM(ESITI_QUESTIONARI!AI1513)),"")</f>
        <v/>
      </c>
      <c r="H1513" s="8" t="str">
        <f>IF(C1513="","",IF(ISERROR(AVERAGE(ESITI_QUESTIONARI!N1513:T1513,ESITI_QUESTIONARI!V1513:X1513,ESITI_QUESTIONARI!Z1513:AD1513,ESITI_QUESTIONARI!AF1513:AH1513,ESITI_QUESTIONARI!AJ1513:AL1513,ESITI_QUESTIONARI!AN1513,ESITI_QUESTIONARI!AQ1513)),"NON RISPONDE",AVERAGE(ESITI_QUESTIONARI!N1513:T1513,ESITI_QUESTIONARI!V1513:X1513,ESITI_QUESTIONARI!Z1513:AD1513,ESITI_QUESTIONARI!AF1513:AH1513,ESITI_QUESTIONARI!AJ1513:AL1513,ESITI_QUESTIONARI!AN1513,ESITI_QUESTIONARI!AQ1513)))</f>
        <v/>
      </c>
    </row>
    <row r="1514" spans="1:8" x14ac:dyDescent="0.3">
      <c r="A1514" t="str">
        <f>IF(ESITI_QUESTIONARI!A1514="","",TRIM(ESITI_QUESTIONARI!A1514))</f>
        <v/>
      </c>
      <c r="B1514" t="str">
        <f t="shared" si="24"/>
        <v/>
      </c>
      <c r="C1514" t="str">
        <f>IF(ESITI_QUESTIONARI!C1514="","",TRIM(ESITI_QUESTIONARI!C1514))</f>
        <v/>
      </c>
      <c r="D1514" t="str">
        <f>IFERROR(UPPER(TRIM(ESITI_QUESTIONARI!U1514)),"")</f>
        <v/>
      </c>
      <c r="E1514" t="str">
        <f>IFERROR(UPPER(TRIM(ESITI_QUESTIONARI!Y1514)),"")</f>
        <v/>
      </c>
      <c r="F1514" t="str">
        <f>IFERROR(UPPER(TRIM(ESITI_QUESTIONARI!AE1514)),"")</f>
        <v/>
      </c>
      <c r="G1514" t="str">
        <f>IFERROR(UPPER(TRIM(ESITI_QUESTIONARI!AI1514)),"")</f>
        <v/>
      </c>
      <c r="H1514" s="8" t="str">
        <f>IF(C1514="","",IF(ISERROR(AVERAGE(ESITI_QUESTIONARI!N1514:T1514,ESITI_QUESTIONARI!V1514:X1514,ESITI_QUESTIONARI!Z1514:AD1514,ESITI_QUESTIONARI!AF1514:AH1514,ESITI_QUESTIONARI!AJ1514:AL1514,ESITI_QUESTIONARI!AN1514,ESITI_QUESTIONARI!AQ1514)),"NON RISPONDE",AVERAGE(ESITI_QUESTIONARI!N1514:T1514,ESITI_QUESTIONARI!V1514:X1514,ESITI_QUESTIONARI!Z1514:AD1514,ESITI_QUESTIONARI!AF1514:AH1514,ESITI_QUESTIONARI!AJ1514:AL1514,ESITI_QUESTIONARI!AN1514,ESITI_QUESTIONARI!AQ1514)))</f>
        <v/>
      </c>
    </row>
    <row r="1515" spans="1:8" x14ac:dyDescent="0.3">
      <c r="A1515" t="str">
        <f>IF(ESITI_QUESTIONARI!A1515="","",TRIM(ESITI_QUESTIONARI!A1515))</f>
        <v/>
      </c>
      <c r="B1515" t="str">
        <f t="shared" si="24"/>
        <v/>
      </c>
      <c r="C1515" t="str">
        <f>IF(ESITI_QUESTIONARI!C1515="","",TRIM(ESITI_QUESTIONARI!C1515))</f>
        <v/>
      </c>
      <c r="D1515" t="str">
        <f>IFERROR(UPPER(TRIM(ESITI_QUESTIONARI!U1515)),"")</f>
        <v/>
      </c>
      <c r="E1515" t="str">
        <f>IFERROR(UPPER(TRIM(ESITI_QUESTIONARI!Y1515)),"")</f>
        <v/>
      </c>
      <c r="F1515" t="str">
        <f>IFERROR(UPPER(TRIM(ESITI_QUESTIONARI!AE1515)),"")</f>
        <v/>
      </c>
      <c r="G1515" t="str">
        <f>IFERROR(UPPER(TRIM(ESITI_QUESTIONARI!AI1515)),"")</f>
        <v/>
      </c>
      <c r="H1515" s="8" t="str">
        <f>IF(C1515="","",IF(ISERROR(AVERAGE(ESITI_QUESTIONARI!N1515:T1515,ESITI_QUESTIONARI!V1515:X1515,ESITI_QUESTIONARI!Z1515:AD1515,ESITI_QUESTIONARI!AF1515:AH1515,ESITI_QUESTIONARI!AJ1515:AL1515,ESITI_QUESTIONARI!AN1515,ESITI_QUESTIONARI!AQ1515)),"NON RISPONDE",AVERAGE(ESITI_QUESTIONARI!N1515:T1515,ESITI_QUESTIONARI!V1515:X1515,ESITI_QUESTIONARI!Z1515:AD1515,ESITI_QUESTIONARI!AF1515:AH1515,ESITI_QUESTIONARI!AJ1515:AL1515,ESITI_QUESTIONARI!AN1515,ESITI_QUESTIONARI!AQ1515)))</f>
        <v/>
      </c>
    </row>
    <row r="1516" spans="1:8" x14ac:dyDescent="0.3">
      <c r="A1516" t="str">
        <f>IF(ESITI_QUESTIONARI!A1516="","",TRIM(ESITI_QUESTIONARI!A1516))</f>
        <v/>
      </c>
      <c r="B1516" t="str">
        <f t="shared" si="24"/>
        <v/>
      </c>
      <c r="C1516" t="str">
        <f>IF(ESITI_QUESTIONARI!C1516="","",TRIM(ESITI_QUESTIONARI!C1516))</f>
        <v/>
      </c>
      <c r="D1516" t="str">
        <f>IFERROR(UPPER(TRIM(ESITI_QUESTIONARI!U1516)),"")</f>
        <v/>
      </c>
      <c r="E1516" t="str">
        <f>IFERROR(UPPER(TRIM(ESITI_QUESTIONARI!Y1516)),"")</f>
        <v/>
      </c>
      <c r="F1516" t="str">
        <f>IFERROR(UPPER(TRIM(ESITI_QUESTIONARI!AE1516)),"")</f>
        <v/>
      </c>
      <c r="G1516" t="str">
        <f>IFERROR(UPPER(TRIM(ESITI_QUESTIONARI!AI1516)),"")</f>
        <v/>
      </c>
      <c r="H1516" s="8" t="str">
        <f>IF(C1516="","",IF(ISERROR(AVERAGE(ESITI_QUESTIONARI!N1516:T1516,ESITI_QUESTIONARI!V1516:X1516,ESITI_QUESTIONARI!Z1516:AD1516,ESITI_QUESTIONARI!AF1516:AH1516,ESITI_QUESTIONARI!AJ1516:AL1516,ESITI_QUESTIONARI!AN1516,ESITI_QUESTIONARI!AQ1516)),"NON RISPONDE",AVERAGE(ESITI_QUESTIONARI!N1516:T1516,ESITI_QUESTIONARI!V1516:X1516,ESITI_QUESTIONARI!Z1516:AD1516,ESITI_QUESTIONARI!AF1516:AH1516,ESITI_QUESTIONARI!AJ1516:AL1516,ESITI_QUESTIONARI!AN1516,ESITI_QUESTIONARI!AQ1516)))</f>
        <v/>
      </c>
    </row>
    <row r="1517" spans="1:8" x14ac:dyDescent="0.3">
      <c r="A1517" t="str">
        <f>IF(ESITI_QUESTIONARI!A1517="","",TRIM(ESITI_QUESTIONARI!A1517))</f>
        <v/>
      </c>
      <c r="B1517" t="str">
        <f t="shared" si="24"/>
        <v/>
      </c>
      <c r="C1517" t="str">
        <f>IF(ESITI_QUESTIONARI!C1517="","",TRIM(ESITI_QUESTIONARI!C1517))</f>
        <v/>
      </c>
      <c r="D1517" t="str">
        <f>IFERROR(UPPER(TRIM(ESITI_QUESTIONARI!U1517)),"")</f>
        <v/>
      </c>
      <c r="E1517" t="str">
        <f>IFERROR(UPPER(TRIM(ESITI_QUESTIONARI!Y1517)),"")</f>
        <v/>
      </c>
      <c r="F1517" t="str">
        <f>IFERROR(UPPER(TRIM(ESITI_QUESTIONARI!AE1517)),"")</f>
        <v/>
      </c>
      <c r="G1517" t="str">
        <f>IFERROR(UPPER(TRIM(ESITI_QUESTIONARI!AI1517)),"")</f>
        <v/>
      </c>
      <c r="H1517" s="8" t="str">
        <f>IF(C1517="","",IF(ISERROR(AVERAGE(ESITI_QUESTIONARI!N1517:T1517,ESITI_QUESTIONARI!V1517:X1517,ESITI_QUESTIONARI!Z1517:AD1517,ESITI_QUESTIONARI!AF1517:AH1517,ESITI_QUESTIONARI!AJ1517:AL1517,ESITI_QUESTIONARI!AN1517,ESITI_QUESTIONARI!AQ1517)),"NON RISPONDE",AVERAGE(ESITI_QUESTIONARI!N1517:T1517,ESITI_QUESTIONARI!V1517:X1517,ESITI_QUESTIONARI!Z1517:AD1517,ESITI_QUESTIONARI!AF1517:AH1517,ESITI_QUESTIONARI!AJ1517:AL1517,ESITI_QUESTIONARI!AN1517,ESITI_QUESTIONARI!AQ1517)))</f>
        <v/>
      </c>
    </row>
    <row r="1518" spans="1:8" x14ac:dyDescent="0.3">
      <c r="A1518" t="str">
        <f>IF(ESITI_QUESTIONARI!A1518="","",TRIM(ESITI_QUESTIONARI!A1518))</f>
        <v/>
      </c>
      <c r="B1518" t="str">
        <f t="shared" si="24"/>
        <v/>
      </c>
      <c r="C1518" t="str">
        <f>IF(ESITI_QUESTIONARI!C1518="","",TRIM(ESITI_QUESTIONARI!C1518))</f>
        <v/>
      </c>
      <c r="D1518" t="str">
        <f>IFERROR(UPPER(TRIM(ESITI_QUESTIONARI!U1518)),"")</f>
        <v/>
      </c>
      <c r="E1518" t="str">
        <f>IFERROR(UPPER(TRIM(ESITI_QUESTIONARI!Y1518)),"")</f>
        <v/>
      </c>
      <c r="F1518" t="str">
        <f>IFERROR(UPPER(TRIM(ESITI_QUESTIONARI!AE1518)),"")</f>
        <v/>
      </c>
      <c r="G1518" t="str">
        <f>IFERROR(UPPER(TRIM(ESITI_QUESTIONARI!AI1518)),"")</f>
        <v/>
      </c>
      <c r="H1518" s="8" t="str">
        <f>IF(C1518="","",IF(ISERROR(AVERAGE(ESITI_QUESTIONARI!N1518:T1518,ESITI_QUESTIONARI!V1518:X1518,ESITI_QUESTIONARI!Z1518:AD1518,ESITI_QUESTIONARI!AF1518:AH1518,ESITI_QUESTIONARI!AJ1518:AL1518,ESITI_QUESTIONARI!AN1518,ESITI_QUESTIONARI!AQ1518)),"NON RISPONDE",AVERAGE(ESITI_QUESTIONARI!N1518:T1518,ESITI_QUESTIONARI!V1518:X1518,ESITI_QUESTIONARI!Z1518:AD1518,ESITI_QUESTIONARI!AF1518:AH1518,ESITI_QUESTIONARI!AJ1518:AL1518,ESITI_QUESTIONARI!AN1518,ESITI_QUESTIONARI!AQ1518)))</f>
        <v/>
      </c>
    </row>
    <row r="1519" spans="1:8" x14ac:dyDescent="0.3">
      <c r="A1519" t="str">
        <f>IF(ESITI_QUESTIONARI!A1519="","",TRIM(ESITI_QUESTIONARI!A1519))</f>
        <v/>
      </c>
      <c r="B1519" t="str">
        <f t="shared" si="24"/>
        <v/>
      </c>
      <c r="C1519" t="str">
        <f>IF(ESITI_QUESTIONARI!C1519="","",TRIM(ESITI_QUESTIONARI!C1519))</f>
        <v/>
      </c>
      <c r="D1519" t="str">
        <f>IFERROR(UPPER(TRIM(ESITI_QUESTIONARI!U1519)),"")</f>
        <v/>
      </c>
      <c r="E1519" t="str">
        <f>IFERROR(UPPER(TRIM(ESITI_QUESTIONARI!Y1519)),"")</f>
        <v/>
      </c>
      <c r="F1519" t="str">
        <f>IFERROR(UPPER(TRIM(ESITI_QUESTIONARI!AE1519)),"")</f>
        <v/>
      </c>
      <c r="G1519" t="str">
        <f>IFERROR(UPPER(TRIM(ESITI_QUESTIONARI!AI1519)),"")</f>
        <v/>
      </c>
      <c r="H1519" s="8" t="str">
        <f>IF(C1519="","",IF(ISERROR(AVERAGE(ESITI_QUESTIONARI!N1519:T1519,ESITI_QUESTIONARI!V1519:X1519,ESITI_QUESTIONARI!Z1519:AD1519,ESITI_QUESTIONARI!AF1519:AH1519,ESITI_QUESTIONARI!AJ1519:AL1519,ESITI_QUESTIONARI!AN1519,ESITI_QUESTIONARI!AQ1519)),"NON RISPONDE",AVERAGE(ESITI_QUESTIONARI!N1519:T1519,ESITI_QUESTIONARI!V1519:X1519,ESITI_QUESTIONARI!Z1519:AD1519,ESITI_QUESTIONARI!AF1519:AH1519,ESITI_QUESTIONARI!AJ1519:AL1519,ESITI_QUESTIONARI!AN1519,ESITI_QUESTIONARI!AQ1519)))</f>
        <v/>
      </c>
    </row>
    <row r="1520" spans="1:8" x14ac:dyDescent="0.3">
      <c r="A1520" t="str">
        <f>IF(ESITI_QUESTIONARI!A1520="","",TRIM(ESITI_QUESTIONARI!A1520))</f>
        <v/>
      </c>
      <c r="B1520" t="str">
        <f t="shared" si="24"/>
        <v/>
      </c>
      <c r="C1520" t="str">
        <f>IF(ESITI_QUESTIONARI!C1520="","",TRIM(ESITI_QUESTIONARI!C1520))</f>
        <v/>
      </c>
      <c r="D1520" t="str">
        <f>IFERROR(UPPER(TRIM(ESITI_QUESTIONARI!U1520)),"")</f>
        <v/>
      </c>
      <c r="E1520" t="str">
        <f>IFERROR(UPPER(TRIM(ESITI_QUESTIONARI!Y1520)),"")</f>
        <v/>
      </c>
      <c r="F1520" t="str">
        <f>IFERROR(UPPER(TRIM(ESITI_QUESTIONARI!AE1520)),"")</f>
        <v/>
      </c>
      <c r="G1520" t="str">
        <f>IFERROR(UPPER(TRIM(ESITI_QUESTIONARI!AI1520)),"")</f>
        <v/>
      </c>
      <c r="H1520" s="8" t="str">
        <f>IF(C1520="","",IF(ISERROR(AVERAGE(ESITI_QUESTIONARI!N1520:T1520,ESITI_QUESTIONARI!V1520:X1520,ESITI_QUESTIONARI!Z1520:AD1520,ESITI_QUESTIONARI!AF1520:AH1520,ESITI_QUESTIONARI!AJ1520:AL1520,ESITI_QUESTIONARI!AN1520,ESITI_QUESTIONARI!AQ1520)),"NON RISPONDE",AVERAGE(ESITI_QUESTIONARI!N1520:T1520,ESITI_QUESTIONARI!V1520:X1520,ESITI_QUESTIONARI!Z1520:AD1520,ESITI_QUESTIONARI!AF1520:AH1520,ESITI_QUESTIONARI!AJ1520:AL1520,ESITI_QUESTIONARI!AN1520,ESITI_QUESTIONARI!AQ1520)))</f>
        <v/>
      </c>
    </row>
    <row r="1521" spans="1:8" x14ac:dyDescent="0.3">
      <c r="A1521" t="str">
        <f>IF(ESITI_QUESTIONARI!A1521="","",TRIM(ESITI_QUESTIONARI!A1521))</f>
        <v/>
      </c>
      <c r="B1521" t="str">
        <f t="shared" si="24"/>
        <v/>
      </c>
      <c r="C1521" t="str">
        <f>IF(ESITI_QUESTIONARI!C1521="","",TRIM(ESITI_QUESTIONARI!C1521))</f>
        <v/>
      </c>
      <c r="D1521" t="str">
        <f>IFERROR(UPPER(TRIM(ESITI_QUESTIONARI!U1521)),"")</f>
        <v/>
      </c>
      <c r="E1521" t="str">
        <f>IFERROR(UPPER(TRIM(ESITI_QUESTIONARI!Y1521)),"")</f>
        <v/>
      </c>
      <c r="F1521" t="str">
        <f>IFERROR(UPPER(TRIM(ESITI_QUESTIONARI!AE1521)),"")</f>
        <v/>
      </c>
      <c r="G1521" t="str">
        <f>IFERROR(UPPER(TRIM(ESITI_QUESTIONARI!AI1521)),"")</f>
        <v/>
      </c>
      <c r="H1521" s="8" t="str">
        <f>IF(C1521="","",IF(ISERROR(AVERAGE(ESITI_QUESTIONARI!N1521:T1521,ESITI_QUESTIONARI!V1521:X1521,ESITI_QUESTIONARI!Z1521:AD1521,ESITI_QUESTIONARI!AF1521:AH1521,ESITI_QUESTIONARI!AJ1521:AL1521,ESITI_QUESTIONARI!AN1521,ESITI_QUESTIONARI!AQ1521)),"NON RISPONDE",AVERAGE(ESITI_QUESTIONARI!N1521:T1521,ESITI_QUESTIONARI!V1521:X1521,ESITI_QUESTIONARI!Z1521:AD1521,ESITI_QUESTIONARI!AF1521:AH1521,ESITI_QUESTIONARI!AJ1521:AL1521,ESITI_QUESTIONARI!AN1521,ESITI_QUESTIONARI!AQ1521)))</f>
        <v/>
      </c>
    </row>
    <row r="1522" spans="1:8" x14ac:dyDescent="0.3">
      <c r="A1522" t="str">
        <f>IF(ESITI_QUESTIONARI!A1522="","",TRIM(ESITI_QUESTIONARI!A1522))</f>
        <v/>
      </c>
      <c r="B1522" t="str">
        <f t="shared" si="24"/>
        <v/>
      </c>
      <c r="C1522" t="str">
        <f>IF(ESITI_QUESTIONARI!C1522="","",TRIM(ESITI_QUESTIONARI!C1522))</f>
        <v/>
      </c>
      <c r="D1522" t="str">
        <f>IFERROR(UPPER(TRIM(ESITI_QUESTIONARI!U1522)),"")</f>
        <v/>
      </c>
      <c r="E1522" t="str">
        <f>IFERROR(UPPER(TRIM(ESITI_QUESTIONARI!Y1522)),"")</f>
        <v/>
      </c>
      <c r="F1522" t="str">
        <f>IFERROR(UPPER(TRIM(ESITI_QUESTIONARI!AE1522)),"")</f>
        <v/>
      </c>
      <c r="G1522" t="str">
        <f>IFERROR(UPPER(TRIM(ESITI_QUESTIONARI!AI1522)),"")</f>
        <v/>
      </c>
      <c r="H1522" s="8" t="str">
        <f>IF(C1522="","",IF(ISERROR(AVERAGE(ESITI_QUESTIONARI!N1522:T1522,ESITI_QUESTIONARI!V1522:X1522,ESITI_QUESTIONARI!Z1522:AD1522,ESITI_QUESTIONARI!AF1522:AH1522,ESITI_QUESTIONARI!AJ1522:AL1522,ESITI_QUESTIONARI!AN1522,ESITI_QUESTIONARI!AQ1522)),"NON RISPONDE",AVERAGE(ESITI_QUESTIONARI!N1522:T1522,ESITI_QUESTIONARI!V1522:X1522,ESITI_QUESTIONARI!Z1522:AD1522,ESITI_QUESTIONARI!AF1522:AH1522,ESITI_QUESTIONARI!AJ1522:AL1522,ESITI_QUESTIONARI!AN1522,ESITI_QUESTIONARI!AQ1522)))</f>
        <v/>
      </c>
    </row>
    <row r="1523" spans="1:8" x14ac:dyDescent="0.3">
      <c r="A1523" t="str">
        <f>IF(ESITI_QUESTIONARI!A1523="","",TRIM(ESITI_QUESTIONARI!A1523))</f>
        <v/>
      </c>
      <c r="B1523" t="str">
        <f t="shared" si="24"/>
        <v/>
      </c>
      <c r="C1523" t="str">
        <f>IF(ESITI_QUESTIONARI!C1523="","",TRIM(ESITI_QUESTIONARI!C1523))</f>
        <v/>
      </c>
      <c r="D1523" t="str">
        <f>IFERROR(UPPER(TRIM(ESITI_QUESTIONARI!U1523)),"")</f>
        <v/>
      </c>
      <c r="E1523" t="str">
        <f>IFERROR(UPPER(TRIM(ESITI_QUESTIONARI!Y1523)),"")</f>
        <v/>
      </c>
      <c r="F1523" t="str">
        <f>IFERROR(UPPER(TRIM(ESITI_QUESTIONARI!AE1523)),"")</f>
        <v/>
      </c>
      <c r="G1523" t="str">
        <f>IFERROR(UPPER(TRIM(ESITI_QUESTIONARI!AI1523)),"")</f>
        <v/>
      </c>
      <c r="H1523" s="8" t="str">
        <f>IF(C1523="","",IF(ISERROR(AVERAGE(ESITI_QUESTIONARI!N1523:T1523,ESITI_QUESTIONARI!V1523:X1523,ESITI_QUESTIONARI!Z1523:AD1523,ESITI_QUESTIONARI!AF1523:AH1523,ESITI_QUESTIONARI!AJ1523:AL1523,ESITI_QUESTIONARI!AN1523,ESITI_QUESTIONARI!AQ1523)),"NON RISPONDE",AVERAGE(ESITI_QUESTIONARI!N1523:T1523,ESITI_QUESTIONARI!V1523:X1523,ESITI_QUESTIONARI!Z1523:AD1523,ESITI_QUESTIONARI!AF1523:AH1523,ESITI_QUESTIONARI!AJ1523:AL1523,ESITI_QUESTIONARI!AN1523,ESITI_QUESTIONARI!AQ1523)))</f>
        <v/>
      </c>
    </row>
    <row r="1524" spans="1:8" x14ac:dyDescent="0.3">
      <c r="A1524" t="str">
        <f>IF(ESITI_QUESTIONARI!A1524="","",TRIM(ESITI_QUESTIONARI!A1524))</f>
        <v/>
      </c>
      <c r="B1524" t="str">
        <f t="shared" si="24"/>
        <v/>
      </c>
      <c r="C1524" t="str">
        <f>IF(ESITI_QUESTIONARI!C1524="","",TRIM(ESITI_QUESTIONARI!C1524))</f>
        <v/>
      </c>
      <c r="D1524" t="str">
        <f>IFERROR(UPPER(TRIM(ESITI_QUESTIONARI!U1524)),"")</f>
        <v/>
      </c>
      <c r="E1524" t="str">
        <f>IFERROR(UPPER(TRIM(ESITI_QUESTIONARI!Y1524)),"")</f>
        <v/>
      </c>
      <c r="F1524" t="str">
        <f>IFERROR(UPPER(TRIM(ESITI_QUESTIONARI!AE1524)),"")</f>
        <v/>
      </c>
      <c r="G1524" t="str">
        <f>IFERROR(UPPER(TRIM(ESITI_QUESTIONARI!AI1524)),"")</f>
        <v/>
      </c>
      <c r="H1524" s="8" t="str">
        <f>IF(C1524="","",IF(ISERROR(AVERAGE(ESITI_QUESTIONARI!N1524:T1524,ESITI_QUESTIONARI!V1524:X1524,ESITI_QUESTIONARI!Z1524:AD1524,ESITI_QUESTIONARI!AF1524:AH1524,ESITI_QUESTIONARI!AJ1524:AL1524,ESITI_QUESTIONARI!AN1524,ESITI_QUESTIONARI!AQ1524)),"NON RISPONDE",AVERAGE(ESITI_QUESTIONARI!N1524:T1524,ESITI_QUESTIONARI!V1524:X1524,ESITI_QUESTIONARI!Z1524:AD1524,ESITI_QUESTIONARI!AF1524:AH1524,ESITI_QUESTIONARI!AJ1524:AL1524,ESITI_QUESTIONARI!AN1524,ESITI_QUESTIONARI!AQ1524)))</f>
        <v/>
      </c>
    </row>
    <row r="1525" spans="1:8" x14ac:dyDescent="0.3">
      <c r="A1525" t="str">
        <f>IF(ESITI_QUESTIONARI!A1525="","",TRIM(ESITI_QUESTIONARI!A1525))</f>
        <v/>
      </c>
      <c r="B1525" t="str">
        <f t="shared" si="24"/>
        <v/>
      </c>
      <c r="C1525" t="str">
        <f>IF(ESITI_QUESTIONARI!C1525="","",TRIM(ESITI_QUESTIONARI!C1525))</f>
        <v/>
      </c>
      <c r="D1525" t="str">
        <f>IFERROR(UPPER(TRIM(ESITI_QUESTIONARI!U1525)),"")</f>
        <v/>
      </c>
      <c r="E1525" t="str">
        <f>IFERROR(UPPER(TRIM(ESITI_QUESTIONARI!Y1525)),"")</f>
        <v/>
      </c>
      <c r="F1525" t="str">
        <f>IFERROR(UPPER(TRIM(ESITI_QUESTIONARI!AE1525)),"")</f>
        <v/>
      </c>
      <c r="G1525" t="str">
        <f>IFERROR(UPPER(TRIM(ESITI_QUESTIONARI!AI1525)),"")</f>
        <v/>
      </c>
      <c r="H1525" s="8" t="str">
        <f>IF(C1525="","",IF(ISERROR(AVERAGE(ESITI_QUESTIONARI!N1525:T1525,ESITI_QUESTIONARI!V1525:X1525,ESITI_QUESTIONARI!Z1525:AD1525,ESITI_QUESTIONARI!AF1525:AH1525,ESITI_QUESTIONARI!AJ1525:AL1525,ESITI_QUESTIONARI!AN1525,ESITI_QUESTIONARI!AQ1525)),"NON RISPONDE",AVERAGE(ESITI_QUESTIONARI!N1525:T1525,ESITI_QUESTIONARI!V1525:X1525,ESITI_QUESTIONARI!Z1525:AD1525,ESITI_QUESTIONARI!AF1525:AH1525,ESITI_QUESTIONARI!AJ1525:AL1525,ESITI_QUESTIONARI!AN1525,ESITI_QUESTIONARI!AQ1525)))</f>
        <v/>
      </c>
    </row>
    <row r="1526" spans="1:8" x14ac:dyDescent="0.3">
      <c r="A1526" t="str">
        <f>IF(ESITI_QUESTIONARI!A1526="","",TRIM(ESITI_QUESTIONARI!A1526))</f>
        <v/>
      </c>
      <c r="B1526" t="str">
        <f t="shared" si="24"/>
        <v/>
      </c>
      <c r="C1526" t="str">
        <f>IF(ESITI_QUESTIONARI!C1526="","",TRIM(ESITI_QUESTIONARI!C1526))</f>
        <v/>
      </c>
      <c r="D1526" t="str">
        <f>IFERROR(UPPER(TRIM(ESITI_QUESTIONARI!U1526)),"")</f>
        <v/>
      </c>
      <c r="E1526" t="str">
        <f>IFERROR(UPPER(TRIM(ESITI_QUESTIONARI!Y1526)),"")</f>
        <v/>
      </c>
      <c r="F1526" t="str">
        <f>IFERROR(UPPER(TRIM(ESITI_QUESTIONARI!AE1526)),"")</f>
        <v/>
      </c>
      <c r="G1526" t="str">
        <f>IFERROR(UPPER(TRIM(ESITI_QUESTIONARI!AI1526)),"")</f>
        <v/>
      </c>
      <c r="H1526" s="8" t="str">
        <f>IF(C1526="","",IF(ISERROR(AVERAGE(ESITI_QUESTIONARI!N1526:T1526,ESITI_QUESTIONARI!V1526:X1526,ESITI_QUESTIONARI!Z1526:AD1526,ESITI_QUESTIONARI!AF1526:AH1526,ESITI_QUESTIONARI!AJ1526:AL1526,ESITI_QUESTIONARI!AN1526,ESITI_QUESTIONARI!AQ1526)),"NON RISPONDE",AVERAGE(ESITI_QUESTIONARI!N1526:T1526,ESITI_QUESTIONARI!V1526:X1526,ESITI_QUESTIONARI!Z1526:AD1526,ESITI_QUESTIONARI!AF1526:AH1526,ESITI_QUESTIONARI!AJ1526:AL1526,ESITI_QUESTIONARI!AN1526,ESITI_QUESTIONARI!AQ1526)))</f>
        <v/>
      </c>
    </row>
    <row r="1527" spans="1:8" x14ac:dyDescent="0.3">
      <c r="A1527" t="str">
        <f>IF(ESITI_QUESTIONARI!A1527="","",TRIM(ESITI_QUESTIONARI!A1527))</f>
        <v/>
      </c>
      <c r="B1527" t="str">
        <f t="shared" si="24"/>
        <v/>
      </c>
      <c r="C1527" t="str">
        <f>IF(ESITI_QUESTIONARI!C1527="","",TRIM(ESITI_QUESTIONARI!C1527))</f>
        <v/>
      </c>
      <c r="D1527" t="str">
        <f>IFERROR(UPPER(TRIM(ESITI_QUESTIONARI!U1527)),"")</f>
        <v/>
      </c>
      <c r="E1527" t="str">
        <f>IFERROR(UPPER(TRIM(ESITI_QUESTIONARI!Y1527)),"")</f>
        <v/>
      </c>
      <c r="F1527" t="str">
        <f>IFERROR(UPPER(TRIM(ESITI_QUESTIONARI!AE1527)),"")</f>
        <v/>
      </c>
      <c r="G1527" t="str">
        <f>IFERROR(UPPER(TRIM(ESITI_QUESTIONARI!AI1527)),"")</f>
        <v/>
      </c>
      <c r="H1527" s="8" t="str">
        <f>IF(C1527="","",IF(ISERROR(AVERAGE(ESITI_QUESTIONARI!N1527:T1527,ESITI_QUESTIONARI!V1527:X1527,ESITI_QUESTIONARI!Z1527:AD1527,ESITI_QUESTIONARI!AF1527:AH1527,ESITI_QUESTIONARI!AJ1527:AL1527,ESITI_QUESTIONARI!AN1527,ESITI_QUESTIONARI!AQ1527)),"NON RISPONDE",AVERAGE(ESITI_QUESTIONARI!N1527:T1527,ESITI_QUESTIONARI!V1527:X1527,ESITI_QUESTIONARI!Z1527:AD1527,ESITI_QUESTIONARI!AF1527:AH1527,ESITI_QUESTIONARI!AJ1527:AL1527,ESITI_QUESTIONARI!AN1527,ESITI_QUESTIONARI!AQ1527)))</f>
        <v/>
      </c>
    </row>
    <row r="1528" spans="1:8" x14ac:dyDescent="0.3">
      <c r="A1528" t="str">
        <f>IF(ESITI_QUESTIONARI!A1528="","",TRIM(ESITI_QUESTIONARI!A1528))</f>
        <v/>
      </c>
      <c r="B1528" t="str">
        <f t="shared" si="24"/>
        <v/>
      </c>
      <c r="C1528" t="str">
        <f>IF(ESITI_QUESTIONARI!C1528="","",TRIM(ESITI_QUESTIONARI!C1528))</f>
        <v/>
      </c>
      <c r="D1528" t="str">
        <f>IFERROR(UPPER(TRIM(ESITI_QUESTIONARI!U1528)),"")</f>
        <v/>
      </c>
      <c r="E1528" t="str">
        <f>IFERROR(UPPER(TRIM(ESITI_QUESTIONARI!Y1528)),"")</f>
        <v/>
      </c>
      <c r="F1528" t="str">
        <f>IFERROR(UPPER(TRIM(ESITI_QUESTIONARI!AE1528)),"")</f>
        <v/>
      </c>
      <c r="G1528" t="str">
        <f>IFERROR(UPPER(TRIM(ESITI_QUESTIONARI!AI1528)),"")</f>
        <v/>
      </c>
      <c r="H1528" s="8" t="str">
        <f>IF(C1528="","",IF(ISERROR(AVERAGE(ESITI_QUESTIONARI!N1528:T1528,ESITI_QUESTIONARI!V1528:X1528,ESITI_QUESTIONARI!Z1528:AD1528,ESITI_QUESTIONARI!AF1528:AH1528,ESITI_QUESTIONARI!AJ1528:AL1528,ESITI_QUESTIONARI!AN1528,ESITI_QUESTIONARI!AQ1528)),"NON RISPONDE",AVERAGE(ESITI_QUESTIONARI!N1528:T1528,ESITI_QUESTIONARI!V1528:X1528,ESITI_QUESTIONARI!Z1528:AD1528,ESITI_QUESTIONARI!AF1528:AH1528,ESITI_QUESTIONARI!AJ1528:AL1528,ESITI_QUESTIONARI!AN1528,ESITI_QUESTIONARI!AQ1528)))</f>
        <v/>
      </c>
    </row>
    <row r="1529" spans="1:8" x14ac:dyDescent="0.3">
      <c r="A1529" t="str">
        <f>IF(ESITI_QUESTIONARI!A1529="","",TRIM(ESITI_QUESTIONARI!A1529))</f>
        <v/>
      </c>
      <c r="B1529" t="str">
        <f t="shared" si="24"/>
        <v/>
      </c>
      <c r="C1529" t="str">
        <f>IF(ESITI_QUESTIONARI!C1529="","",TRIM(ESITI_QUESTIONARI!C1529))</f>
        <v/>
      </c>
      <c r="D1529" t="str">
        <f>IFERROR(UPPER(TRIM(ESITI_QUESTIONARI!U1529)),"")</f>
        <v/>
      </c>
      <c r="E1529" t="str">
        <f>IFERROR(UPPER(TRIM(ESITI_QUESTIONARI!Y1529)),"")</f>
        <v/>
      </c>
      <c r="F1529" t="str">
        <f>IFERROR(UPPER(TRIM(ESITI_QUESTIONARI!AE1529)),"")</f>
        <v/>
      </c>
      <c r="G1529" t="str">
        <f>IFERROR(UPPER(TRIM(ESITI_QUESTIONARI!AI1529)),"")</f>
        <v/>
      </c>
      <c r="H1529" s="8" t="str">
        <f>IF(C1529="","",IF(ISERROR(AVERAGE(ESITI_QUESTIONARI!N1529:T1529,ESITI_QUESTIONARI!V1529:X1529,ESITI_QUESTIONARI!Z1529:AD1529,ESITI_QUESTIONARI!AF1529:AH1529,ESITI_QUESTIONARI!AJ1529:AL1529,ESITI_QUESTIONARI!AN1529,ESITI_QUESTIONARI!AQ1529)),"NON RISPONDE",AVERAGE(ESITI_QUESTIONARI!N1529:T1529,ESITI_QUESTIONARI!V1529:X1529,ESITI_QUESTIONARI!Z1529:AD1529,ESITI_QUESTIONARI!AF1529:AH1529,ESITI_QUESTIONARI!AJ1529:AL1529,ESITI_QUESTIONARI!AN1529,ESITI_QUESTIONARI!AQ1529)))</f>
        <v/>
      </c>
    </row>
    <row r="1530" spans="1:8" x14ac:dyDescent="0.3">
      <c r="A1530" t="str">
        <f>IF(ESITI_QUESTIONARI!A1530="","",TRIM(ESITI_QUESTIONARI!A1530))</f>
        <v/>
      </c>
      <c r="B1530" t="str">
        <f t="shared" si="24"/>
        <v/>
      </c>
      <c r="C1530" t="str">
        <f>IF(ESITI_QUESTIONARI!C1530="","",TRIM(ESITI_QUESTIONARI!C1530))</f>
        <v/>
      </c>
      <c r="D1530" t="str">
        <f>IFERROR(UPPER(TRIM(ESITI_QUESTIONARI!U1530)),"")</f>
        <v/>
      </c>
      <c r="E1530" t="str">
        <f>IFERROR(UPPER(TRIM(ESITI_QUESTIONARI!Y1530)),"")</f>
        <v/>
      </c>
      <c r="F1530" t="str">
        <f>IFERROR(UPPER(TRIM(ESITI_QUESTIONARI!AE1530)),"")</f>
        <v/>
      </c>
      <c r="G1530" t="str">
        <f>IFERROR(UPPER(TRIM(ESITI_QUESTIONARI!AI1530)),"")</f>
        <v/>
      </c>
      <c r="H1530" s="8" t="str">
        <f>IF(C1530="","",IF(ISERROR(AVERAGE(ESITI_QUESTIONARI!N1530:T1530,ESITI_QUESTIONARI!V1530:X1530,ESITI_QUESTIONARI!Z1530:AD1530,ESITI_QUESTIONARI!AF1530:AH1530,ESITI_QUESTIONARI!AJ1530:AL1530,ESITI_QUESTIONARI!AN1530,ESITI_QUESTIONARI!AQ1530)),"NON RISPONDE",AVERAGE(ESITI_QUESTIONARI!N1530:T1530,ESITI_QUESTIONARI!V1530:X1530,ESITI_QUESTIONARI!Z1530:AD1530,ESITI_QUESTIONARI!AF1530:AH1530,ESITI_QUESTIONARI!AJ1530:AL1530,ESITI_QUESTIONARI!AN1530,ESITI_QUESTIONARI!AQ1530)))</f>
        <v/>
      </c>
    </row>
    <row r="1531" spans="1:8" x14ac:dyDescent="0.3">
      <c r="A1531" t="str">
        <f>IF(ESITI_QUESTIONARI!A1531="","",TRIM(ESITI_QUESTIONARI!A1531))</f>
        <v/>
      </c>
      <c r="B1531" t="str">
        <f t="shared" si="24"/>
        <v/>
      </c>
      <c r="C1531" t="str">
        <f>IF(ESITI_QUESTIONARI!C1531="","",TRIM(ESITI_QUESTIONARI!C1531))</f>
        <v/>
      </c>
      <c r="D1531" t="str">
        <f>IFERROR(UPPER(TRIM(ESITI_QUESTIONARI!U1531)),"")</f>
        <v/>
      </c>
      <c r="E1531" t="str">
        <f>IFERROR(UPPER(TRIM(ESITI_QUESTIONARI!Y1531)),"")</f>
        <v/>
      </c>
      <c r="F1531" t="str">
        <f>IFERROR(UPPER(TRIM(ESITI_QUESTIONARI!AE1531)),"")</f>
        <v/>
      </c>
      <c r="G1531" t="str">
        <f>IFERROR(UPPER(TRIM(ESITI_QUESTIONARI!AI1531)),"")</f>
        <v/>
      </c>
      <c r="H1531" s="8" t="str">
        <f>IF(C1531="","",IF(ISERROR(AVERAGE(ESITI_QUESTIONARI!N1531:T1531,ESITI_QUESTIONARI!V1531:X1531,ESITI_QUESTIONARI!Z1531:AD1531,ESITI_QUESTIONARI!AF1531:AH1531,ESITI_QUESTIONARI!AJ1531:AL1531,ESITI_QUESTIONARI!AN1531,ESITI_QUESTIONARI!AQ1531)),"NON RISPONDE",AVERAGE(ESITI_QUESTIONARI!N1531:T1531,ESITI_QUESTIONARI!V1531:X1531,ESITI_QUESTIONARI!Z1531:AD1531,ESITI_QUESTIONARI!AF1531:AH1531,ESITI_QUESTIONARI!AJ1531:AL1531,ESITI_QUESTIONARI!AN1531,ESITI_QUESTIONARI!AQ1531)))</f>
        <v/>
      </c>
    </row>
    <row r="1532" spans="1:8" x14ac:dyDescent="0.3">
      <c r="A1532" t="str">
        <f>IF(ESITI_QUESTIONARI!A1532="","",TRIM(ESITI_QUESTIONARI!A1532))</f>
        <v/>
      </c>
      <c r="B1532" t="str">
        <f t="shared" si="24"/>
        <v/>
      </c>
      <c r="C1532" t="str">
        <f>IF(ESITI_QUESTIONARI!C1532="","",TRIM(ESITI_QUESTIONARI!C1532))</f>
        <v/>
      </c>
      <c r="D1532" t="str">
        <f>IFERROR(UPPER(TRIM(ESITI_QUESTIONARI!U1532)),"")</f>
        <v/>
      </c>
      <c r="E1532" t="str">
        <f>IFERROR(UPPER(TRIM(ESITI_QUESTIONARI!Y1532)),"")</f>
        <v/>
      </c>
      <c r="F1532" t="str">
        <f>IFERROR(UPPER(TRIM(ESITI_QUESTIONARI!AE1532)),"")</f>
        <v/>
      </c>
      <c r="G1532" t="str">
        <f>IFERROR(UPPER(TRIM(ESITI_QUESTIONARI!AI1532)),"")</f>
        <v/>
      </c>
      <c r="H1532" s="8" t="str">
        <f>IF(C1532="","",IF(ISERROR(AVERAGE(ESITI_QUESTIONARI!N1532:T1532,ESITI_QUESTIONARI!V1532:X1532,ESITI_QUESTIONARI!Z1532:AD1532,ESITI_QUESTIONARI!AF1532:AH1532,ESITI_QUESTIONARI!AJ1532:AL1532,ESITI_QUESTIONARI!AN1532,ESITI_QUESTIONARI!AQ1532)),"NON RISPONDE",AVERAGE(ESITI_QUESTIONARI!N1532:T1532,ESITI_QUESTIONARI!V1532:X1532,ESITI_QUESTIONARI!Z1532:AD1532,ESITI_QUESTIONARI!AF1532:AH1532,ESITI_QUESTIONARI!AJ1532:AL1532,ESITI_QUESTIONARI!AN1532,ESITI_QUESTIONARI!AQ1532)))</f>
        <v/>
      </c>
    </row>
    <row r="1533" spans="1:8" x14ac:dyDescent="0.3">
      <c r="A1533" t="str">
        <f>IF(ESITI_QUESTIONARI!A1533="","",TRIM(ESITI_QUESTIONARI!A1533))</f>
        <v/>
      </c>
      <c r="B1533" t="str">
        <f t="shared" si="24"/>
        <v/>
      </c>
      <c r="C1533" t="str">
        <f>IF(ESITI_QUESTIONARI!C1533="","",TRIM(ESITI_QUESTIONARI!C1533))</f>
        <v/>
      </c>
      <c r="D1533" t="str">
        <f>IFERROR(UPPER(TRIM(ESITI_QUESTIONARI!U1533)),"")</f>
        <v/>
      </c>
      <c r="E1533" t="str">
        <f>IFERROR(UPPER(TRIM(ESITI_QUESTIONARI!Y1533)),"")</f>
        <v/>
      </c>
      <c r="F1533" t="str">
        <f>IFERROR(UPPER(TRIM(ESITI_QUESTIONARI!AE1533)),"")</f>
        <v/>
      </c>
      <c r="G1533" t="str">
        <f>IFERROR(UPPER(TRIM(ESITI_QUESTIONARI!AI1533)),"")</f>
        <v/>
      </c>
      <c r="H1533" s="8" t="str">
        <f>IF(C1533="","",IF(ISERROR(AVERAGE(ESITI_QUESTIONARI!N1533:T1533,ESITI_QUESTIONARI!V1533:X1533,ESITI_QUESTIONARI!Z1533:AD1533,ESITI_QUESTIONARI!AF1533:AH1533,ESITI_QUESTIONARI!AJ1533:AL1533,ESITI_QUESTIONARI!AN1533,ESITI_QUESTIONARI!AQ1533)),"NON RISPONDE",AVERAGE(ESITI_QUESTIONARI!N1533:T1533,ESITI_QUESTIONARI!V1533:X1533,ESITI_QUESTIONARI!Z1533:AD1533,ESITI_QUESTIONARI!AF1533:AH1533,ESITI_QUESTIONARI!AJ1533:AL1533,ESITI_QUESTIONARI!AN1533,ESITI_QUESTIONARI!AQ1533)))</f>
        <v/>
      </c>
    </row>
    <row r="1534" spans="1:8" x14ac:dyDescent="0.3">
      <c r="A1534" t="str">
        <f>IF(ESITI_QUESTIONARI!A1534="","",TRIM(ESITI_QUESTIONARI!A1534))</f>
        <v/>
      </c>
      <c r="B1534" t="str">
        <f t="shared" si="24"/>
        <v/>
      </c>
      <c r="C1534" t="str">
        <f>IF(ESITI_QUESTIONARI!C1534="","",TRIM(ESITI_QUESTIONARI!C1534))</f>
        <v/>
      </c>
      <c r="D1534" t="str">
        <f>IFERROR(UPPER(TRIM(ESITI_QUESTIONARI!U1534)),"")</f>
        <v/>
      </c>
      <c r="E1534" t="str">
        <f>IFERROR(UPPER(TRIM(ESITI_QUESTIONARI!Y1534)),"")</f>
        <v/>
      </c>
      <c r="F1534" t="str">
        <f>IFERROR(UPPER(TRIM(ESITI_QUESTIONARI!AE1534)),"")</f>
        <v/>
      </c>
      <c r="G1534" t="str">
        <f>IFERROR(UPPER(TRIM(ESITI_QUESTIONARI!AI1534)),"")</f>
        <v/>
      </c>
      <c r="H1534" s="8" t="str">
        <f>IF(C1534="","",IF(ISERROR(AVERAGE(ESITI_QUESTIONARI!N1534:T1534,ESITI_QUESTIONARI!V1534:X1534,ESITI_QUESTIONARI!Z1534:AD1534,ESITI_QUESTIONARI!AF1534:AH1534,ESITI_QUESTIONARI!AJ1534:AL1534,ESITI_QUESTIONARI!AN1534,ESITI_QUESTIONARI!AQ1534)),"NON RISPONDE",AVERAGE(ESITI_QUESTIONARI!N1534:T1534,ESITI_QUESTIONARI!V1534:X1534,ESITI_QUESTIONARI!Z1534:AD1534,ESITI_QUESTIONARI!AF1534:AH1534,ESITI_QUESTIONARI!AJ1534:AL1534,ESITI_QUESTIONARI!AN1534,ESITI_QUESTIONARI!AQ1534)))</f>
        <v/>
      </c>
    </row>
    <row r="1535" spans="1:8" x14ac:dyDescent="0.3">
      <c r="A1535" t="str">
        <f>IF(ESITI_QUESTIONARI!A1535="","",TRIM(ESITI_QUESTIONARI!A1535))</f>
        <v/>
      </c>
      <c r="B1535" t="str">
        <f t="shared" si="24"/>
        <v/>
      </c>
      <c r="C1535" t="str">
        <f>IF(ESITI_QUESTIONARI!C1535="","",TRIM(ESITI_QUESTIONARI!C1535))</f>
        <v/>
      </c>
      <c r="D1535" t="str">
        <f>IFERROR(UPPER(TRIM(ESITI_QUESTIONARI!U1535)),"")</f>
        <v/>
      </c>
      <c r="E1535" t="str">
        <f>IFERROR(UPPER(TRIM(ESITI_QUESTIONARI!Y1535)),"")</f>
        <v/>
      </c>
      <c r="F1535" t="str">
        <f>IFERROR(UPPER(TRIM(ESITI_QUESTIONARI!AE1535)),"")</f>
        <v/>
      </c>
      <c r="G1535" t="str">
        <f>IFERROR(UPPER(TRIM(ESITI_QUESTIONARI!AI1535)),"")</f>
        <v/>
      </c>
      <c r="H1535" s="8" t="str">
        <f>IF(C1535="","",IF(ISERROR(AVERAGE(ESITI_QUESTIONARI!N1535:T1535,ESITI_QUESTIONARI!V1535:X1535,ESITI_QUESTIONARI!Z1535:AD1535,ESITI_QUESTIONARI!AF1535:AH1535,ESITI_QUESTIONARI!AJ1535:AL1535,ESITI_QUESTIONARI!AN1535,ESITI_QUESTIONARI!AQ1535)),"NON RISPONDE",AVERAGE(ESITI_QUESTIONARI!N1535:T1535,ESITI_QUESTIONARI!V1535:X1535,ESITI_QUESTIONARI!Z1535:AD1535,ESITI_QUESTIONARI!AF1535:AH1535,ESITI_QUESTIONARI!AJ1535:AL1535,ESITI_QUESTIONARI!AN1535,ESITI_QUESTIONARI!AQ1535)))</f>
        <v/>
      </c>
    </row>
    <row r="1536" spans="1:8" x14ac:dyDescent="0.3">
      <c r="A1536" t="str">
        <f>IF(ESITI_QUESTIONARI!A1536="","",TRIM(ESITI_QUESTIONARI!A1536))</f>
        <v/>
      </c>
      <c r="B1536" t="str">
        <f t="shared" si="24"/>
        <v/>
      </c>
      <c r="C1536" t="str">
        <f>IF(ESITI_QUESTIONARI!C1536="","",TRIM(ESITI_QUESTIONARI!C1536))</f>
        <v/>
      </c>
      <c r="D1536" t="str">
        <f>IFERROR(UPPER(TRIM(ESITI_QUESTIONARI!U1536)),"")</f>
        <v/>
      </c>
      <c r="E1536" t="str">
        <f>IFERROR(UPPER(TRIM(ESITI_QUESTIONARI!Y1536)),"")</f>
        <v/>
      </c>
      <c r="F1536" t="str">
        <f>IFERROR(UPPER(TRIM(ESITI_QUESTIONARI!AE1536)),"")</f>
        <v/>
      </c>
      <c r="G1536" t="str">
        <f>IFERROR(UPPER(TRIM(ESITI_QUESTIONARI!AI1536)),"")</f>
        <v/>
      </c>
      <c r="H1536" s="8" t="str">
        <f>IF(C1536="","",IF(ISERROR(AVERAGE(ESITI_QUESTIONARI!N1536:T1536,ESITI_QUESTIONARI!V1536:X1536,ESITI_QUESTIONARI!Z1536:AD1536,ESITI_QUESTIONARI!AF1536:AH1536,ESITI_QUESTIONARI!AJ1536:AL1536,ESITI_QUESTIONARI!AN1536,ESITI_QUESTIONARI!AQ1536)),"NON RISPONDE",AVERAGE(ESITI_QUESTIONARI!N1536:T1536,ESITI_QUESTIONARI!V1536:X1536,ESITI_QUESTIONARI!Z1536:AD1536,ESITI_QUESTIONARI!AF1536:AH1536,ESITI_QUESTIONARI!AJ1536:AL1536,ESITI_QUESTIONARI!AN1536,ESITI_QUESTIONARI!AQ1536)))</f>
        <v/>
      </c>
    </row>
    <row r="1537" spans="1:8" x14ac:dyDescent="0.3">
      <c r="A1537" t="str">
        <f>IF(ESITI_QUESTIONARI!A1537="","",TRIM(ESITI_QUESTIONARI!A1537))</f>
        <v/>
      </c>
      <c r="B1537" t="str">
        <f t="shared" si="24"/>
        <v/>
      </c>
      <c r="C1537" t="str">
        <f>IF(ESITI_QUESTIONARI!C1537="","",TRIM(ESITI_QUESTIONARI!C1537))</f>
        <v/>
      </c>
      <c r="D1537" t="str">
        <f>IFERROR(UPPER(TRIM(ESITI_QUESTIONARI!U1537)),"")</f>
        <v/>
      </c>
      <c r="E1537" t="str">
        <f>IFERROR(UPPER(TRIM(ESITI_QUESTIONARI!Y1537)),"")</f>
        <v/>
      </c>
      <c r="F1537" t="str">
        <f>IFERROR(UPPER(TRIM(ESITI_QUESTIONARI!AE1537)),"")</f>
        <v/>
      </c>
      <c r="G1537" t="str">
        <f>IFERROR(UPPER(TRIM(ESITI_QUESTIONARI!AI1537)),"")</f>
        <v/>
      </c>
      <c r="H1537" s="8" t="str">
        <f>IF(C1537="","",IF(ISERROR(AVERAGE(ESITI_QUESTIONARI!N1537:T1537,ESITI_QUESTIONARI!V1537:X1537,ESITI_QUESTIONARI!Z1537:AD1537,ESITI_QUESTIONARI!AF1537:AH1537,ESITI_QUESTIONARI!AJ1537:AL1537,ESITI_QUESTIONARI!AN1537,ESITI_QUESTIONARI!AQ1537)),"NON RISPONDE",AVERAGE(ESITI_QUESTIONARI!N1537:T1537,ESITI_QUESTIONARI!V1537:X1537,ESITI_QUESTIONARI!Z1537:AD1537,ESITI_QUESTIONARI!AF1537:AH1537,ESITI_QUESTIONARI!AJ1537:AL1537,ESITI_QUESTIONARI!AN1537,ESITI_QUESTIONARI!AQ1537)))</f>
        <v/>
      </c>
    </row>
    <row r="1538" spans="1:8" x14ac:dyDescent="0.3">
      <c r="A1538" t="str">
        <f>IF(ESITI_QUESTIONARI!A1538="","",TRIM(ESITI_QUESTIONARI!A1538))</f>
        <v/>
      </c>
      <c r="B1538" t="str">
        <f t="shared" si="24"/>
        <v/>
      </c>
      <c r="C1538" t="str">
        <f>IF(ESITI_QUESTIONARI!C1538="","",TRIM(ESITI_QUESTIONARI!C1538))</f>
        <v/>
      </c>
      <c r="D1538" t="str">
        <f>IFERROR(UPPER(TRIM(ESITI_QUESTIONARI!U1538)),"")</f>
        <v/>
      </c>
      <c r="E1538" t="str">
        <f>IFERROR(UPPER(TRIM(ESITI_QUESTIONARI!Y1538)),"")</f>
        <v/>
      </c>
      <c r="F1538" t="str">
        <f>IFERROR(UPPER(TRIM(ESITI_QUESTIONARI!AE1538)),"")</f>
        <v/>
      </c>
      <c r="G1538" t="str">
        <f>IFERROR(UPPER(TRIM(ESITI_QUESTIONARI!AI1538)),"")</f>
        <v/>
      </c>
      <c r="H1538" s="8" t="str">
        <f>IF(C1538="","",IF(ISERROR(AVERAGE(ESITI_QUESTIONARI!N1538:T1538,ESITI_QUESTIONARI!V1538:X1538,ESITI_QUESTIONARI!Z1538:AD1538,ESITI_QUESTIONARI!AF1538:AH1538,ESITI_QUESTIONARI!AJ1538:AL1538,ESITI_QUESTIONARI!AN1538,ESITI_QUESTIONARI!AQ1538)),"NON RISPONDE",AVERAGE(ESITI_QUESTIONARI!N1538:T1538,ESITI_QUESTIONARI!V1538:X1538,ESITI_QUESTIONARI!Z1538:AD1538,ESITI_QUESTIONARI!AF1538:AH1538,ESITI_QUESTIONARI!AJ1538:AL1538,ESITI_QUESTIONARI!AN1538,ESITI_QUESTIONARI!AQ1538)))</f>
        <v/>
      </c>
    </row>
    <row r="1539" spans="1:8" x14ac:dyDescent="0.3">
      <c r="A1539" t="str">
        <f>IF(ESITI_QUESTIONARI!A1539="","",TRIM(ESITI_QUESTIONARI!A1539))</f>
        <v/>
      </c>
      <c r="B1539" t="str">
        <f t="shared" ref="B1539:B1602" si="25">IF(C1539="","",C1539)</f>
        <v/>
      </c>
      <c r="C1539" t="str">
        <f>IF(ESITI_QUESTIONARI!C1539="","",TRIM(ESITI_QUESTIONARI!C1539))</f>
        <v/>
      </c>
      <c r="D1539" t="str">
        <f>IFERROR(UPPER(TRIM(ESITI_QUESTIONARI!U1539)),"")</f>
        <v/>
      </c>
      <c r="E1539" t="str">
        <f>IFERROR(UPPER(TRIM(ESITI_QUESTIONARI!Y1539)),"")</f>
        <v/>
      </c>
      <c r="F1539" t="str">
        <f>IFERROR(UPPER(TRIM(ESITI_QUESTIONARI!AE1539)),"")</f>
        <v/>
      </c>
      <c r="G1539" t="str">
        <f>IFERROR(UPPER(TRIM(ESITI_QUESTIONARI!AI1539)),"")</f>
        <v/>
      </c>
      <c r="H1539" s="8" t="str">
        <f>IF(C1539="","",IF(ISERROR(AVERAGE(ESITI_QUESTIONARI!N1539:T1539,ESITI_QUESTIONARI!V1539:X1539,ESITI_QUESTIONARI!Z1539:AD1539,ESITI_QUESTIONARI!AF1539:AH1539,ESITI_QUESTIONARI!AJ1539:AL1539,ESITI_QUESTIONARI!AN1539,ESITI_QUESTIONARI!AQ1539)),"NON RISPONDE",AVERAGE(ESITI_QUESTIONARI!N1539:T1539,ESITI_QUESTIONARI!V1539:X1539,ESITI_QUESTIONARI!Z1539:AD1539,ESITI_QUESTIONARI!AF1539:AH1539,ESITI_QUESTIONARI!AJ1539:AL1539,ESITI_QUESTIONARI!AN1539,ESITI_QUESTIONARI!AQ1539)))</f>
        <v/>
      </c>
    </row>
    <row r="1540" spans="1:8" x14ac:dyDescent="0.3">
      <c r="A1540" t="str">
        <f>IF(ESITI_QUESTIONARI!A1540="","",TRIM(ESITI_QUESTIONARI!A1540))</f>
        <v/>
      </c>
      <c r="B1540" t="str">
        <f t="shared" si="25"/>
        <v/>
      </c>
      <c r="C1540" t="str">
        <f>IF(ESITI_QUESTIONARI!C1540="","",TRIM(ESITI_QUESTIONARI!C1540))</f>
        <v/>
      </c>
      <c r="D1540" t="str">
        <f>IFERROR(UPPER(TRIM(ESITI_QUESTIONARI!U1540)),"")</f>
        <v/>
      </c>
      <c r="E1540" t="str">
        <f>IFERROR(UPPER(TRIM(ESITI_QUESTIONARI!Y1540)),"")</f>
        <v/>
      </c>
      <c r="F1540" t="str">
        <f>IFERROR(UPPER(TRIM(ESITI_QUESTIONARI!AE1540)),"")</f>
        <v/>
      </c>
      <c r="G1540" t="str">
        <f>IFERROR(UPPER(TRIM(ESITI_QUESTIONARI!AI1540)),"")</f>
        <v/>
      </c>
      <c r="H1540" s="8" t="str">
        <f>IF(C1540="","",IF(ISERROR(AVERAGE(ESITI_QUESTIONARI!N1540:T1540,ESITI_QUESTIONARI!V1540:X1540,ESITI_QUESTIONARI!Z1540:AD1540,ESITI_QUESTIONARI!AF1540:AH1540,ESITI_QUESTIONARI!AJ1540:AL1540,ESITI_QUESTIONARI!AN1540,ESITI_QUESTIONARI!AQ1540)),"NON RISPONDE",AVERAGE(ESITI_QUESTIONARI!N1540:T1540,ESITI_QUESTIONARI!V1540:X1540,ESITI_QUESTIONARI!Z1540:AD1540,ESITI_QUESTIONARI!AF1540:AH1540,ESITI_QUESTIONARI!AJ1540:AL1540,ESITI_QUESTIONARI!AN1540,ESITI_QUESTIONARI!AQ1540)))</f>
        <v/>
      </c>
    </row>
    <row r="1541" spans="1:8" x14ac:dyDescent="0.3">
      <c r="A1541" t="str">
        <f>IF(ESITI_QUESTIONARI!A1541="","",TRIM(ESITI_QUESTIONARI!A1541))</f>
        <v/>
      </c>
      <c r="B1541" t="str">
        <f t="shared" si="25"/>
        <v/>
      </c>
      <c r="C1541" t="str">
        <f>IF(ESITI_QUESTIONARI!C1541="","",TRIM(ESITI_QUESTIONARI!C1541))</f>
        <v/>
      </c>
      <c r="D1541" t="str">
        <f>IFERROR(UPPER(TRIM(ESITI_QUESTIONARI!U1541)),"")</f>
        <v/>
      </c>
      <c r="E1541" t="str">
        <f>IFERROR(UPPER(TRIM(ESITI_QUESTIONARI!Y1541)),"")</f>
        <v/>
      </c>
      <c r="F1541" t="str">
        <f>IFERROR(UPPER(TRIM(ESITI_QUESTIONARI!AE1541)),"")</f>
        <v/>
      </c>
      <c r="G1541" t="str">
        <f>IFERROR(UPPER(TRIM(ESITI_QUESTIONARI!AI1541)),"")</f>
        <v/>
      </c>
      <c r="H1541" s="8" t="str">
        <f>IF(C1541="","",IF(ISERROR(AVERAGE(ESITI_QUESTIONARI!N1541:T1541,ESITI_QUESTIONARI!V1541:X1541,ESITI_QUESTIONARI!Z1541:AD1541,ESITI_QUESTIONARI!AF1541:AH1541,ESITI_QUESTIONARI!AJ1541:AL1541,ESITI_QUESTIONARI!AN1541,ESITI_QUESTIONARI!AQ1541)),"NON RISPONDE",AVERAGE(ESITI_QUESTIONARI!N1541:T1541,ESITI_QUESTIONARI!V1541:X1541,ESITI_QUESTIONARI!Z1541:AD1541,ESITI_QUESTIONARI!AF1541:AH1541,ESITI_QUESTIONARI!AJ1541:AL1541,ESITI_QUESTIONARI!AN1541,ESITI_QUESTIONARI!AQ1541)))</f>
        <v/>
      </c>
    </row>
    <row r="1542" spans="1:8" x14ac:dyDescent="0.3">
      <c r="A1542" t="str">
        <f>IF(ESITI_QUESTIONARI!A1542="","",TRIM(ESITI_QUESTIONARI!A1542))</f>
        <v/>
      </c>
      <c r="B1542" t="str">
        <f t="shared" si="25"/>
        <v/>
      </c>
      <c r="C1542" t="str">
        <f>IF(ESITI_QUESTIONARI!C1542="","",TRIM(ESITI_QUESTIONARI!C1542))</f>
        <v/>
      </c>
      <c r="D1542" t="str">
        <f>IFERROR(UPPER(TRIM(ESITI_QUESTIONARI!U1542)),"")</f>
        <v/>
      </c>
      <c r="E1542" t="str">
        <f>IFERROR(UPPER(TRIM(ESITI_QUESTIONARI!Y1542)),"")</f>
        <v/>
      </c>
      <c r="F1542" t="str">
        <f>IFERROR(UPPER(TRIM(ESITI_QUESTIONARI!AE1542)),"")</f>
        <v/>
      </c>
      <c r="G1542" t="str">
        <f>IFERROR(UPPER(TRIM(ESITI_QUESTIONARI!AI1542)),"")</f>
        <v/>
      </c>
      <c r="H1542" s="8" t="str">
        <f>IF(C1542="","",IF(ISERROR(AVERAGE(ESITI_QUESTIONARI!N1542:T1542,ESITI_QUESTIONARI!V1542:X1542,ESITI_QUESTIONARI!Z1542:AD1542,ESITI_QUESTIONARI!AF1542:AH1542,ESITI_QUESTIONARI!AJ1542:AL1542,ESITI_QUESTIONARI!AN1542,ESITI_QUESTIONARI!AQ1542)),"NON RISPONDE",AVERAGE(ESITI_QUESTIONARI!N1542:T1542,ESITI_QUESTIONARI!V1542:X1542,ESITI_QUESTIONARI!Z1542:AD1542,ESITI_QUESTIONARI!AF1542:AH1542,ESITI_QUESTIONARI!AJ1542:AL1542,ESITI_QUESTIONARI!AN1542,ESITI_QUESTIONARI!AQ1542)))</f>
        <v/>
      </c>
    </row>
    <row r="1543" spans="1:8" x14ac:dyDescent="0.3">
      <c r="A1543" t="str">
        <f>IF(ESITI_QUESTIONARI!A1543="","",TRIM(ESITI_QUESTIONARI!A1543))</f>
        <v/>
      </c>
      <c r="B1543" t="str">
        <f t="shared" si="25"/>
        <v/>
      </c>
      <c r="C1543" t="str">
        <f>IF(ESITI_QUESTIONARI!C1543="","",TRIM(ESITI_QUESTIONARI!C1543))</f>
        <v/>
      </c>
      <c r="D1543" t="str">
        <f>IFERROR(UPPER(TRIM(ESITI_QUESTIONARI!U1543)),"")</f>
        <v/>
      </c>
      <c r="E1543" t="str">
        <f>IFERROR(UPPER(TRIM(ESITI_QUESTIONARI!Y1543)),"")</f>
        <v/>
      </c>
      <c r="F1543" t="str">
        <f>IFERROR(UPPER(TRIM(ESITI_QUESTIONARI!AE1543)),"")</f>
        <v/>
      </c>
      <c r="G1543" t="str">
        <f>IFERROR(UPPER(TRIM(ESITI_QUESTIONARI!AI1543)),"")</f>
        <v/>
      </c>
      <c r="H1543" s="8" t="str">
        <f>IF(C1543="","",IF(ISERROR(AVERAGE(ESITI_QUESTIONARI!N1543:T1543,ESITI_QUESTIONARI!V1543:X1543,ESITI_QUESTIONARI!Z1543:AD1543,ESITI_QUESTIONARI!AF1543:AH1543,ESITI_QUESTIONARI!AJ1543:AL1543,ESITI_QUESTIONARI!AN1543,ESITI_QUESTIONARI!AQ1543)),"NON RISPONDE",AVERAGE(ESITI_QUESTIONARI!N1543:T1543,ESITI_QUESTIONARI!V1543:X1543,ESITI_QUESTIONARI!Z1543:AD1543,ESITI_QUESTIONARI!AF1543:AH1543,ESITI_QUESTIONARI!AJ1543:AL1543,ESITI_QUESTIONARI!AN1543,ESITI_QUESTIONARI!AQ1543)))</f>
        <v/>
      </c>
    </row>
    <row r="1544" spans="1:8" x14ac:dyDescent="0.3">
      <c r="A1544" t="str">
        <f>IF(ESITI_QUESTIONARI!A1544="","",TRIM(ESITI_QUESTIONARI!A1544))</f>
        <v/>
      </c>
      <c r="B1544" t="str">
        <f t="shared" si="25"/>
        <v/>
      </c>
      <c r="C1544" t="str">
        <f>IF(ESITI_QUESTIONARI!C1544="","",TRIM(ESITI_QUESTIONARI!C1544))</f>
        <v/>
      </c>
      <c r="D1544" t="str">
        <f>IFERROR(UPPER(TRIM(ESITI_QUESTIONARI!U1544)),"")</f>
        <v/>
      </c>
      <c r="E1544" t="str">
        <f>IFERROR(UPPER(TRIM(ESITI_QUESTIONARI!Y1544)),"")</f>
        <v/>
      </c>
      <c r="F1544" t="str">
        <f>IFERROR(UPPER(TRIM(ESITI_QUESTIONARI!AE1544)),"")</f>
        <v/>
      </c>
      <c r="G1544" t="str">
        <f>IFERROR(UPPER(TRIM(ESITI_QUESTIONARI!AI1544)),"")</f>
        <v/>
      </c>
      <c r="H1544" s="8" t="str">
        <f>IF(C1544="","",IF(ISERROR(AVERAGE(ESITI_QUESTIONARI!N1544:T1544,ESITI_QUESTIONARI!V1544:X1544,ESITI_QUESTIONARI!Z1544:AD1544,ESITI_QUESTIONARI!AF1544:AH1544,ESITI_QUESTIONARI!AJ1544:AL1544,ESITI_QUESTIONARI!AN1544,ESITI_QUESTIONARI!AQ1544)),"NON RISPONDE",AVERAGE(ESITI_QUESTIONARI!N1544:T1544,ESITI_QUESTIONARI!V1544:X1544,ESITI_QUESTIONARI!Z1544:AD1544,ESITI_QUESTIONARI!AF1544:AH1544,ESITI_QUESTIONARI!AJ1544:AL1544,ESITI_QUESTIONARI!AN1544,ESITI_QUESTIONARI!AQ1544)))</f>
        <v/>
      </c>
    </row>
    <row r="1545" spans="1:8" x14ac:dyDescent="0.3">
      <c r="A1545" t="str">
        <f>IF(ESITI_QUESTIONARI!A1545="","",TRIM(ESITI_QUESTIONARI!A1545))</f>
        <v/>
      </c>
      <c r="B1545" t="str">
        <f t="shared" si="25"/>
        <v/>
      </c>
      <c r="C1545" t="str">
        <f>IF(ESITI_QUESTIONARI!C1545="","",TRIM(ESITI_QUESTIONARI!C1545))</f>
        <v/>
      </c>
      <c r="D1545" t="str">
        <f>IFERROR(UPPER(TRIM(ESITI_QUESTIONARI!U1545)),"")</f>
        <v/>
      </c>
      <c r="E1545" t="str">
        <f>IFERROR(UPPER(TRIM(ESITI_QUESTIONARI!Y1545)),"")</f>
        <v/>
      </c>
      <c r="F1545" t="str">
        <f>IFERROR(UPPER(TRIM(ESITI_QUESTIONARI!AE1545)),"")</f>
        <v/>
      </c>
      <c r="G1545" t="str">
        <f>IFERROR(UPPER(TRIM(ESITI_QUESTIONARI!AI1545)),"")</f>
        <v/>
      </c>
      <c r="H1545" s="8" t="str">
        <f>IF(C1545="","",IF(ISERROR(AVERAGE(ESITI_QUESTIONARI!N1545:T1545,ESITI_QUESTIONARI!V1545:X1545,ESITI_QUESTIONARI!Z1545:AD1545,ESITI_QUESTIONARI!AF1545:AH1545,ESITI_QUESTIONARI!AJ1545:AL1545,ESITI_QUESTIONARI!AN1545,ESITI_QUESTIONARI!AQ1545)),"NON RISPONDE",AVERAGE(ESITI_QUESTIONARI!N1545:T1545,ESITI_QUESTIONARI!V1545:X1545,ESITI_QUESTIONARI!Z1545:AD1545,ESITI_QUESTIONARI!AF1545:AH1545,ESITI_QUESTIONARI!AJ1545:AL1545,ESITI_QUESTIONARI!AN1545,ESITI_QUESTIONARI!AQ1545)))</f>
        <v/>
      </c>
    </row>
    <row r="1546" spans="1:8" x14ac:dyDescent="0.3">
      <c r="A1546" t="str">
        <f>IF(ESITI_QUESTIONARI!A1546="","",TRIM(ESITI_QUESTIONARI!A1546))</f>
        <v/>
      </c>
      <c r="B1546" t="str">
        <f t="shared" si="25"/>
        <v/>
      </c>
      <c r="C1546" t="str">
        <f>IF(ESITI_QUESTIONARI!C1546="","",TRIM(ESITI_QUESTIONARI!C1546))</f>
        <v/>
      </c>
      <c r="D1546" t="str">
        <f>IFERROR(UPPER(TRIM(ESITI_QUESTIONARI!U1546)),"")</f>
        <v/>
      </c>
      <c r="E1546" t="str">
        <f>IFERROR(UPPER(TRIM(ESITI_QUESTIONARI!Y1546)),"")</f>
        <v/>
      </c>
      <c r="F1546" t="str">
        <f>IFERROR(UPPER(TRIM(ESITI_QUESTIONARI!AE1546)),"")</f>
        <v/>
      </c>
      <c r="G1546" t="str">
        <f>IFERROR(UPPER(TRIM(ESITI_QUESTIONARI!AI1546)),"")</f>
        <v/>
      </c>
      <c r="H1546" s="8" t="str">
        <f>IF(C1546="","",IF(ISERROR(AVERAGE(ESITI_QUESTIONARI!N1546:T1546,ESITI_QUESTIONARI!V1546:X1546,ESITI_QUESTIONARI!Z1546:AD1546,ESITI_QUESTIONARI!AF1546:AH1546,ESITI_QUESTIONARI!AJ1546:AL1546,ESITI_QUESTIONARI!AN1546,ESITI_QUESTIONARI!AQ1546)),"NON RISPONDE",AVERAGE(ESITI_QUESTIONARI!N1546:T1546,ESITI_QUESTIONARI!V1546:X1546,ESITI_QUESTIONARI!Z1546:AD1546,ESITI_QUESTIONARI!AF1546:AH1546,ESITI_QUESTIONARI!AJ1546:AL1546,ESITI_QUESTIONARI!AN1546,ESITI_QUESTIONARI!AQ1546)))</f>
        <v/>
      </c>
    </row>
    <row r="1547" spans="1:8" x14ac:dyDescent="0.3">
      <c r="A1547" t="str">
        <f>IF(ESITI_QUESTIONARI!A1547="","",TRIM(ESITI_QUESTIONARI!A1547))</f>
        <v/>
      </c>
      <c r="B1547" t="str">
        <f t="shared" si="25"/>
        <v/>
      </c>
      <c r="C1547" t="str">
        <f>IF(ESITI_QUESTIONARI!C1547="","",TRIM(ESITI_QUESTIONARI!C1547))</f>
        <v/>
      </c>
      <c r="D1547" t="str">
        <f>IFERROR(UPPER(TRIM(ESITI_QUESTIONARI!U1547)),"")</f>
        <v/>
      </c>
      <c r="E1547" t="str">
        <f>IFERROR(UPPER(TRIM(ESITI_QUESTIONARI!Y1547)),"")</f>
        <v/>
      </c>
      <c r="F1547" t="str">
        <f>IFERROR(UPPER(TRIM(ESITI_QUESTIONARI!AE1547)),"")</f>
        <v/>
      </c>
      <c r="G1547" t="str">
        <f>IFERROR(UPPER(TRIM(ESITI_QUESTIONARI!AI1547)),"")</f>
        <v/>
      </c>
      <c r="H1547" s="8" t="str">
        <f>IF(C1547="","",IF(ISERROR(AVERAGE(ESITI_QUESTIONARI!N1547:T1547,ESITI_QUESTIONARI!V1547:X1547,ESITI_QUESTIONARI!Z1547:AD1547,ESITI_QUESTIONARI!AF1547:AH1547,ESITI_QUESTIONARI!AJ1547:AL1547,ESITI_QUESTIONARI!AN1547,ESITI_QUESTIONARI!AQ1547)),"NON RISPONDE",AVERAGE(ESITI_QUESTIONARI!N1547:T1547,ESITI_QUESTIONARI!V1547:X1547,ESITI_QUESTIONARI!Z1547:AD1547,ESITI_QUESTIONARI!AF1547:AH1547,ESITI_QUESTIONARI!AJ1547:AL1547,ESITI_QUESTIONARI!AN1547,ESITI_QUESTIONARI!AQ1547)))</f>
        <v/>
      </c>
    </row>
    <row r="1548" spans="1:8" x14ac:dyDescent="0.3">
      <c r="A1548" t="str">
        <f>IF(ESITI_QUESTIONARI!A1548="","",TRIM(ESITI_QUESTIONARI!A1548))</f>
        <v/>
      </c>
      <c r="B1548" t="str">
        <f t="shared" si="25"/>
        <v/>
      </c>
      <c r="C1548" t="str">
        <f>IF(ESITI_QUESTIONARI!C1548="","",TRIM(ESITI_QUESTIONARI!C1548))</f>
        <v/>
      </c>
      <c r="D1548" t="str">
        <f>IFERROR(UPPER(TRIM(ESITI_QUESTIONARI!U1548)),"")</f>
        <v/>
      </c>
      <c r="E1548" t="str">
        <f>IFERROR(UPPER(TRIM(ESITI_QUESTIONARI!Y1548)),"")</f>
        <v/>
      </c>
      <c r="F1548" t="str">
        <f>IFERROR(UPPER(TRIM(ESITI_QUESTIONARI!AE1548)),"")</f>
        <v/>
      </c>
      <c r="G1548" t="str">
        <f>IFERROR(UPPER(TRIM(ESITI_QUESTIONARI!AI1548)),"")</f>
        <v/>
      </c>
      <c r="H1548" s="8" t="str">
        <f>IF(C1548="","",IF(ISERROR(AVERAGE(ESITI_QUESTIONARI!N1548:T1548,ESITI_QUESTIONARI!V1548:X1548,ESITI_QUESTIONARI!Z1548:AD1548,ESITI_QUESTIONARI!AF1548:AH1548,ESITI_QUESTIONARI!AJ1548:AL1548,ESITI_QUESTIONARI!AN1548,ESITI_QUESTIONARI!AQ1548)),"NON RISPONDE",AVERAGE(ESITI_QUESTIONARI!N1548:T1548,ESITI_QUESTIONARI!V1548:X1548,ESITI_QUESTIONARI!Z1548:AD1548,ESITI_QUESTIONARI!AF1548:AH1548,ESITI_QUESTIONARI!AJ1548:AL1548,ESITI_QUESTIONARI!AN1548,ESITI_QUESTIONARI!AQ1548)))</f>
        <v/>
      </c>
    </row>
    <row r="1549" spans="1:8" x14ac:dyDescent="0.3">
      <c r="A1549" t="str">
        <f>IF(ESITI_QUESTIONARI!A1549="","",TRIM(ESITI_QUESTIONARI!A1549))</f>
        <v/>
      </c>
      <c r="B1549" t="str">
        <f t="shared" si="25"/>
        <v/>
      </c>
      <c r="C1549" t="str">
        <f>IF(ESITI_QUESTIONARI!C1549="","",TRIM(ESITI_QUESTIONARI!C1549))</f>
        <v/>
      </c>
      <c r="D1549" t="str">
        <f>IFERROR(UPPER(TRIM(ESITI_QUESTIONARI!U1549)),"")</f>
        <v/>
      </c>
      <c r="E1549" t="str">
        <f>IFERROR(UPPER(TRIM(ESITI_QUESTIONARI!Y1549)),"")</f>
        <v/>
      </c>
      <c r="F1549" t="str">
        <f>IFERROR(UPPER(TRIM(ESITI_QUESTIONARI!AE1549)),"")</f>
        <v/>
      </c>
      <c r="G1549" t="str">
        <f>IFERROR(UPPER(TRIM(ESITI_QUESTIONARI!AI1549)),"")</f>
        <v/>
      </c>
      <c r="H1549" s="8" t="str">
        <f>IF(C1549="","",IF(ISERROR(AVERAGE(ESITI_QUESTIONARI!N1549:T1549,ESITI_QUESTIONARI!V1549:X1549,ESITI_QUESTIONARI!Z1549:AD1549,ESITI_QUESTIONARI!AF1549:AH1549,ESITI_QUESTIONARI!AJ1549:AL1549,ESITI_QUESTIONARI!AN1549,ESITI_QUESTIONARI!AQ1549)),"NON RISPONDE",AVERAGE(ESITI_QUESTIONARI!N1549:T1549,ESITI_QUESTIONARI!V1549:X1549,ESITI_QUESTIONARI!Z1549:AD1549,ESITI_QUESTIONARI!AF1549:AH1549,ESITI_QUESTIONARI!AJ1549:AL1549,ESITI_QUESTIONARI!AN1549,ESITI_QUESTIONARI!AQ1549)))</f>
        <v/>
      </c>
    </row>
    <row r="1550" spans="1:8" x14ac:dyDescent="0.3">
      <c r="A1550" t="str">
        <f>IF(ESITI_QUESTIONARI!A1550="","",TRIM(ESITI_QUESTIONARI!A1550))</f>
        <v/>
      </c>
      <c r="B1550" t="str">
        <f t="shared" si="25"/>
        <v/>
      </c>
      <c r="C1550" t="str">
        <f>IF(ESITI_QUESTIONARI!C1550="","",TRIM(ESITI_QUESTIONARI!C1550))</f>
        <v/>
      </c>
      <c r="D1550" t="str">
        <f>IFERROR(UPPER(TRIM(ESITI_QUESTIONARI!U1550)),"")</f>
        <v/>
      </c>
      <c r="E1550" t="str">
        <f>IFERROR(UPPER(TRIM(ESITI_QUESTIONARI!Y1550)),"")</f>
        <v/>
      </c>
      <c r="F1550" t="str">
        <f>IFERROR(UPPER(TRIM(ESITI_QUESTIONARI!AE1550)),"")</f>
        <v/>
      </c>
      <c r="G1550" t="str">
        <f>IFERROR(UPPER(TRIM(ESITI_QUESTIONARI!AI1550)),"")</f>
        <v/>
      </c>
      <c r="H1550" s="8" t="str">
        <f>IF(C1550="","",IF(ISERROR(AVERAGE(ESITI_QUESTIONARI!N1550:T1550,ESITI_QUESTIONARI!V1550:X1550,ESITI_QUESTIONARI!Z1550:AD1550,ESITI_QUESTIONARI!AF1550:AH1550,ESITI_QUESTIONARI!AJ1550:AL1550,ESITI_QUESTIONARI!AN1550,ESITI_QUESTIONARI!AQ1550)),"NON RISPONDE",AVERAGE(ESITI_QUESTIONARI!N1550:T1550,ESITI_QUESTIONARI!V1550:X1550,ESITI_QUESTIONARI!Z1550:AD1550,ESITI_QUESTIONARI!AF1550:AH1550,ESITI_QUESTIONARI!AJ1550:AL1550,ESITI_QUESTIONARI!AN1550,ESITI_QUESTIONARI!AQ1550)))</f>
        <v/>
      </c>
    </row>
    <row r="1551" spans="1:8" x14ac:dyDescent="0.3">
      <c r="A1551" t="str">
        <f>IF(ESITI_QUESTIONARI!A1551="","",TRIM(ESITI_QUESTIONARI!A1551))</f>
        <v/>
      </c>
      <c r="B1551" t="str">
        <f t="shared" si="25"/>
        <v/>
      </c>
      <c r="C1551" t="str">
        <f>IF(ESITI_QUESTIONARI!C1551="","",TRIM(ESITI_QUESTIONARI!C1551))</f>
        <v/>
      </c>
      <c r="D1551" t="str">
        <f>IFERROR(UPPER(TRIM(ESITI_QUESTIONARI!U1551)),"")</f>
        <v/>
      </c>
      <c r="E1551" t="str">
        <f>IFERROR(UPPER(TRIM(ESITI_QUESTIONARI!Y1551)),"")</f>
        <v/>
      </c>
      <c r="F1551" t="str">
        <f>IFERROR(UPPER(TRIM(ESITI_QUESTIONARI!AE1551)),"")</f>
        <v/>
      </c>
      <c r="G1551" t="str">
        <f>IFERROR(UPPER(TRIM(ESITI_QUESTIONARI!AI1551)),"")</f>
        <v/>
      </c>
      <c r="H1551" s="8" t="str">
        <f>IF(C1551="","",IF(ISERROR(AVERAGE(ESITI_QUESTIONARI!N1551:T1551,ESITI_QUESTIONARI!V1551:X1551,ESITI_QUESTIONARI!Z1551:AD1551,ESITI_QUESTIONARI!AF1551:AH1551,ESITI_QUESTIONARI!AJ1551:AL1551,ESITI_QUESTIONARI!AN1551,ESITI_QUESTIONARI!AQ1551)),"NON RISPONDE",AVERAGE(ESITI_QUESTIONARI!N1551:T1551,ESITI_QUESTIONARI!V1551:X1551,ESITI_QUESTIONARI!Z1551:AD1551,ESITI_QUESTIONARI!AF1551:AH1551,ESITI_QUESTIONARI!AJ1551:AL1551,ESITI_QUESTIONARI!AN1551,ESITI_QUESTIONARI!AQ1551)))</f>
        <v/>
      </c>
    </row>
    <row r="1552" spans="1:8" x14ac:dyDescent="0.3">
      <c r="A1552" t="str">
        <f>IF(ESITI_QUESTIONARI!A1552="","",TRIM(ESITI_QUESTIONARI!A1552))</f>
        <v/>
      </c>
      <c r="B1552" t="str">
        <f t="shared" si="25"/>
        <v/>
      </c>
      <c r="C1552" t="str">
        <f>IF(ESITI_QUESTIONARI!C1552="","",TRIM(ESITI_QUESTIONARI!C1552))</f>
        <v/>
      </c>
      <c r="D1552" t="str">
        <f>IFERROR(UPPER(TRIM(ESITI_QUESTIONARI!U1552)),"")</f>
        <v/>
      </c>
      <c r="E1552" t="str">
        <f>IFERROR(UPPER(TRIM(ESITI_QUESTIONARI!Y1552)),"")</f>
        <v/>
      </c>
      <c r="F1552" t="str">
        <f>IFERROR(UPPER(TRIM(ESITI_QUESTIONARI!AE1552)),"")</f>
        <v/>
      </c>
      <c r="G1552" t="str">
        <f>IFERROR(UPPER(TRIM(ESITI_QUESTIONARI!AI1552)),"")</f>
        <v/>
      </c>
      <c r="H1552" s="8" t="str">
        <f>IF(C1552="","",IF(ISERROR(AVERAGE(ESITI_QUESTIONARI!N1552:T1552,ESITI_QUESTIONARI!V1552:X1552,ESITI_QUESTIONARI!Z1552:AD1552,ESITI_QUESTIONARI!AF1552:AH1552,ESITI_QUESTIONARI!AJ1552:AL1552,ESITI_QUESTIONARI!AN1552,ESITI_QUESTIONARI!AQ1552)),"NON RISPONDE",AVERAGE(ESITI_QUESTIONARI!N1552:T1552,ESITI_QUESTIONARI!V1552:X1552,ESITI_QUESTIONARI!Z1552:AD1552,ESITI_QUESTIONARI!AF1552:AH1552,ESITI_QUESTIONARI!AJ1552:AL1552,ESITI_QUESTIONARI!AN1552,ESITI_QUESTIONARI!AQ1552)))</f>
        <v/>
      </c>
    </row>
    <row r="1553" spans="1:8" x14ac:dyDescent="0.3">
      <c r="A1553" t="str">
        <f>IF(ESITI_QUESTIONARI!A1553="","",TRIM(ESITI_QUESTIONARI!A1553))</f>
        <v/>
      </c>
      <c r="B1553" t="str">
        <f t="shared" si="25"/>
        <v/>
      </c>
      <c r="C1553" t="str">
        <f>IF(ESITI_QUESTIONARI!C1553="","",TRIM(ESITI_QUESTIONARI!C1553))</f>
        <v/>
      </c>
      <c r="D1553" t="str">
        <f>IFERROR(UPPER(TRIM(ESITI_QUESTIONARI!U1553)),"")</f>
        <v/>
      </c>
      <c r="E1553" t="str">
        <f>IFERROR(UPPER(TRIM(ESITI_QUESTIONARI!Y1553)),"")</f>
        <v/>
      </c>
      <c r="F1553" t="str">
        <f>IFERROR(UPPER(TRIM(ESITI_QUESTIONARI!AE1553)),"")</f>
        <v/>
      </c>
      <c r="G1553" t="str">
        <f>IFERROR(UPPER(TRIM(ESITI_QUESTIONARI!AI1553)),"")</f>
        <v/>
      </c>
      <c r="H1553" s="8" t="str">
        <f>IF(C1553="","",IF(ISERROR(AVERAGE(ESITI_QUESTIONARI!N1553:T1553,ESITI_QUESTIONARI!V1553:X1553,ESITI_QUESTIONARI!Z1553:AD1553,ESITI_QUESTIONARI!AF1553:AH1553,ESITI_QUESTIONARI!AJ1553:AL1553,ESITI_QUESTIONARI!AN1553,ESITI_QUESTIONARI!AQ1553)),"NON RISPONDE",AVERAGE(ESITI_QUESTIONARI!N1553:T1553,ESITI_QUESTIONARI!V1553:X1553,ESITI_QUESTIONARI!Z1553:AD1553,ESITI_QUESTIONARI!AF1553:AH1553,ESITI_QUESTIONARI!AJ1553:AL1553,ESITI_QUESTIONARI!AN1553,ESITI_QUESTIONARI!AQ1553)))</f>
        <v/>
      </c>
    </row>
    <row r="1554" spans="1:8" x14ac:dyDescent="0.3">
      <c r="A1554" t="str">
        <f>IF(ESITI_QUESTIONARI!A1554="","",TRIM(ESITI_QUESTIONARI!A1554))</f>
        <v/>
      </c>
      <c r="B1554" t="str">
        <f t="shared" si="25"/>
        <v/>
      </c>
      <c r="C1554" t="str">
        <f>IF(ESITI_QUESTIONARI!C1554="","",TRIM(ESITI_QUESTIONARI!C1554))</f>
        <v/>
      </c>
      <c r="D1554" t="str">
        <f>IFERROR(UPPER(TRIM(ESITI_QUESTIONARI!U1554)),"")</f>
        <v/>
      </c>
      <c r="E1554" t="str">
        <f>IFERROR(UPPER(TRIM(ESITI_QUESTIONARI!Y1554)),"")</f>
        <v/>
      </c>
      <c r="F1554" t="str">
        <f>IFERROR(UPPER(TRIM(ESITI_QUESTIONARI!AE1554)),"")</f>
        <v/>
      </c>
      <c r="G1554" t="str">
        <f>IFERROR(UPPER(TRIM(ESITI_QUESTIONARI!AI1554)),"")</f>
        <v/>
      </c>
      <c r="H1554" s="8" t="str">
        <f>IF(C1554="","",IF(ISERROR(AVERAGE(ESITI_QUESTIONARI!N1554:T1554,ESITI_QUESTIONARI!V1554:X1554,ESITI_QUESTIONARI!Z1554:AD1554,ESITI_QUESTIONARI!AF1554:AH1554,ESITI_QUESTIONARI!AJ1554:AL1554,ESITI_QUESTIONARI!AN1554,ESITI_QUESTIONARI!AQ1554)),"NON RISPONDE",AVERAGE(ESITI_QUESTIONARI!N1554:T1554,ESITI_QUESTIONARI!V1554:X1554,ESITI_QUESTIONARI!Z1554:AD1554,ESITI_QUESTIONARI!AF1554:AH1554,ESITI_QUESTIONARI!AJ1554:AL1554,ESITI_QUESTIONARI!AN1554,ESITI_QUESTIONARI!AQ1554)))</f>
        <v/>
      </c>
    </row>
    <row r="1555" spans="1:8" x14ac:dyDescent="0.3">
      <c r="A1555" t="str">
        <f>IF(ESITI_QUESTIONARI!A1555="","",TRIM(ESITI_QUESTIONARI!A1555))</f>
        <v/>
      </c>
      <c r="B1555" t="str">
        <f t="shared" si="25"/>
        <v/>
      </c>
      <c r="C1555" t="str">
        <f>IF(ESITI_QUESTIONARI!C1555="","",TRIM(ESITI_QUESTIONARI!C1555))</f>
        <v/>
      </c>
      <c r="D1555" t="str">
        <f>IFERROR(UPPER(TRIM(ESITI_QUESTIONARI!U1555)),"")</f>
        <v/>
      </c>
      <c r="E1555" t="str">
        <f>IFERROR(UPPER(TRIM(ESITI_QUESTIONARI!Y1555)),"")</f>
        <v/>
      </c>
      <c r="F1555" t="str">
        <f>IFERROR(UPPER(TRIM(ESITI_QUESTIONARI!AE1555)),"")</f>
        <v/>
      </c>
      <c r="G1555" t="str">
        <f>IFERROR(UPPER(TRIM(ESITI_QUESTIONARI!AI1555)),"")</f>
        <v/>
      </c>
      <c r="H1555" s="8" t="str">
        <f>IF(C1555="","",IF(ISERROR(AVERAGE(ESITI_QUESTIONARI!N1555:T1555,ESITI_QUESTIONARI!V1555:X1555,ESITI_QUESTIONARI!Z1555:AD1555,ESITI_QUESTIONARI!AF1555:AH1555,ESITI_QUESTIONARI!AJ1555:AL1555,ESITI_QUESTIONARI!AN1555,ESITI_QUESTIONARI!AQ1555)),"NON RISPONDE",AVERAGE(ESITI_QUESTIONARI!N1555:T1555,ESITI_QUESTIONARI!V1555:X1555,ESITI_QUESTIONARI!Z1555:AD1555,ESITI_QUESTIONARI!AF1555:AH1555,ESITI_QUESTIONARI!AJ1555:AL1555,ESITI_QUESTIONARI!AN1555,ESITI_QUESTIONARI!AQ1555)))</f>
        <v/>
      </c>
    </row>
    <row r="1556" spans="1:8" x14ac:dyDescent="0.3">
      <c r="A1556" t="str">
        <f>IF(ESITI_QUESTIONARI!A1556="","",TRIM(ESITI_QUESTIONARI!A1556))</f>
        <v/>
      </c>
      <c r="B1556" t="str">
        <f t="shared" si="25"/>
        <v/>
      </c>
      <c r="C1556" t="str">
        <f>IF(ESITI_QUESTIONARI!C1556="","",TRIM(ESITI_QUESTIONARI!C1556))</f>
        <v/>
      </c>
      <c r="D1556" t="str">
        <f>IFERROR(UPPER(TRIM(ESITI_QUESTIONARI!U1556)),"")</f>
        <v/>
      </c>
      <c r="E1556" t="str">
        <f>IFERROR(UPPER(TRIM(ESITI_QUESTIONARI!Y1556)),"")</f>
        <v/>
      </c>
      <c r="F1556" t="str">
        <f>IFERROR(UPPER(TRIM(ESITI_QUESTIONARI!AE1556)),"")</f>
        <v/>
      </c>
      <c r="G1556" t="str">
        <f>IFERROR(UPPER(TRIM(ESITI_QUESTIONARI!AI1556)),"")</f>
        <v/>
      </c>
      <c r="H1556" s="8" t="str">
        <f>IF(C1556="","",IF(ISERROR(AVERAGE(ESITI_QUESTIONARI!N1556:T1556,ESITI_QUESTIONARI!V1556:X1556,ESITI_QUESTIONARI!Z1556:AD1556,ESITI_QUESTIONARI!AF1556:AH1556,ESITI_QUESTIONARI!AJ1556:AL1556,ESITI_QUESTIONARI!AN1556,ESITI_QUESTIONARI!AQ1556)),"NON RISPONDE",AVERAGE(ESITI_QUESTIONARI!N1556:T1556,ESITI_QUESTIONARI!V1556:X1556,ESITI_QUESTIONARI!Z1556:AD1556,ESITI_QUESTIONARI!AF1556:AH1556,ESITI_QUESTIONARI!AJ1556:AL1556,ESITI_QUESTIONARI!AN1556,ESITI_QUESTIONARI!AQ1556)))</f>
        <v/>
      </c>
    </row>
    <row r="1557" spans="1:8" x14ac:dyDescent="0.3">
      <c r="A1557" t="str">
        <f>IF(ESITI_QUESTIONARI!A1557="","",TRIM(ESITI_QUESTIONARI!A1557))</f>
        <v/>
      </c>
      <c r="B1557" t="str">
        <f t="shared" si="25"/>
        <v/>
      </c>
      <c r="C1557" t="str">
        <f>IF(ESITI_QUESTIONARI!C1557="","",TRIM(ESITI_QUESTIONARI!C1557))</f>
        <v/>
      </c>
      <c r="D1557" t="str">
        <f>IFERROR(UPPER(TRIM(ESITI_QUESTIONARI!U1557)),"")</f>
        <v/>
      </c>
      <c r="E1557" t="str">
        <f>IFERROR(UPPER(TRIM(ESITI_QUESTIONARI!Y1557)),"")</f>
        <v/>
      </c>
      <c r="F1557" t="str">
        <f>IFERROR(UPPER(TRIM(ESITI_QUESTIONARI!AE1557)),"")</f>
        <v/>
      </c>
      <c r="G1557" t="str">
        <f>IFERROR(UPPER(TRIM(ESITI_QUESTIONARI!AI1557)),"")</f>
        <v/>
      </c>
      <c r="H1557" s="8" t="str">
        <f>IF(C1557="","",IF(ISERROR(AVERAGE(ESITI_QUESTIONARI!N1557:T1557,ESITI_QUESTIONARI!V1557:X1557,ESITI_QUESTIONARI!Z1557:AD1557,ESITI_QUESTIONARI!AF1557:AH1557,ESITI_QUESTIONARI!AJ1557:AL1557,ESITI_QUESTIONARI!AN1557,ESITI_QUESTIONARI!AQ1557)),"NON RISPONDE",AVERAGE(ESITI_QUESTIONARI!N1557:T1557,ESITI_QUESTIONARI!V1557:X1557,ESITI_QUESTIONARI!Z1557:AD1557,ESITI_QUESTIONARI!AF1557:AH1557,ESITI_QUESTIONARI!AJ1557:AL1557,ESITI_QUESTIONARI!AN1557,ESITI_QUESTIONARI!AQ1557)))</f>
        <v/>
      </c>
    </row>
    <row r="1558" spans="1:8" x14ac:dyDescent="0.3">
      <c r="A1558" t="str">
        <f>IF(ESITI_QUESTIONARI!A1558="","",TRIM(ESITI_QUESTIONARI!A1558))</f>
        <v/>
      </c>
      <c r="B1558" t="str">
        <f t="shared" si="25"/>
        <v/>
      </c>
      <c r="C1558" t="str">
        <f>IF(ESITI_QUESTIONARI!C1558="","",TRIM(ESITI_QUESTIONARI!C1558))</f>
        <v/>
      </c>
      <c r="D1558" t="str">
        <f>IFERROR(UPPER(TRIM(ESITI_QUESTIONARI!U1558)),"")</f>
        <v/>
      </c>
      <c r="E1558" t="str">
        <f>IFERROR(UPPER(TRIM(ESITI_QUESTIONARI!Y1558)),"")</f>
        <v/>
      </c>
      <c r="F1558" t="str">
        <f>IFERROR(UPPER(TRIM(ESITI_QUESTIONARI!AE1558)),"")</f>
        <v/>
      </c>
      <c r="G1558" t="str">
        <f>IFERROR(UPPER(TRIM(ESITI_QUESTIONARI!AI1558)),"")</f>
        <v/>
      </c>
      <c r="H1558" s="8" t="str">
        <f>IF(C1558="","",IF(ISERROR(AVERAGE(ESITI_QUESTIONARI!N1558:T1558,ESITI_QUESTIONARI!V1558:X1558,ESITI_QUESTIONARI!Z1558:AD1558,ESITI_QUESTIONARI!AF1558:AH1558,ESITI_QUESTIONARI!AJ1558:AL1558,ESITI_QUESTIONARI!AN1558,ESITI_QUESTIONARI!AQ1558)),"NON RISPONDE",AVERAGE(ESITI_QUESTIONARI!N1558:T1558,ESITI_QUESTIONARI!V1558:X1558,ESITI_QUESTIONARI!Z1558:AD1558,ESITI_QUESTIONARI!AF1558:AH1558,ESITI_QUESTIONARI!AJ1558:AL1558,ESITI_QUESTIONARI!AN1558,ESITI_QUESTIONARI!AQ1558)))</f>
        <v/>
      </c>
    </row>
    <row r="1559" spans="1:8" x14ac:dyDescent="0.3">
      <c r="A1559" t="str">
        <f>IF(ESITI_QUESTIONARI!A1559="","",TRIM(ESITI_QUESTIONARI!A1559))</f>
        <v/>
      </c>
      <c r="B1559" t="str">
        <f t="shared" si="25"/>
        <v/>
      </c>
      <c r="C1559" t="str">
        <f>IF(ESITI_QUESTIONARI!C1559="","",TRIM(ESITI_QUESTIONARI!C1559))</f>
        <v/>
      </c>
      <c r="D1559" t="str">
        <f>IFERROR(UPPER(TRIM(ESITI_QUESTIONARI!U1559)),"")</f>
        <v/>
      </c>
      <c r="E1559" t="str">
        <f>IFERROR(UPPER(TRIM(ESITI_QUESTIONARI!Y1559)),"")</f>
        <v/>
      </c>
      <c r="F1559" t="str">
        <f>IFERROR(UPPER(TRIM(ESITI_QUESTIONARI!AE1559)),"")</f>
        <v/>
      </c>
      <c r="G1559" t="str">
        <f>IFERROR(UPPER(TRIM(ESITI_QUESTIONARI!AI1559)),"")</f>
        <v/>
      </c>
      <c r="H1559" s="8" t="str">
        <f>IF(C1559="","",IF(ISERROR(AVERAGE(ESITI_QUESTIONARI!N1559:T1559,ESITI_QUESTIONARI!V1559:X1559,ESITI_QUESTIONARI!Z1559:AD1559,ESITI_QUESTIONARI!AF1559:AH1559,ESITI_QUESTIONARI!AJ1559:AL1559,ESITI_QUESTIONARI!AN1559,ESITI_QUESTIONARI!AQ1559)),"NON RISPONDE",AVERAGE(ESITI_QUESTIONARI!N1559:T1559,ESITI_QUESTIONARI!V1559:X1559,ESITI_QUESTIONARI!Z1559:AD1559,ESITI_QUESTIONARI!AF1559:AH1559,ESITI_QUESTIONARI!AJ1559:AL1559,ESITI_QUESTIONARI!AN1559,ESITI_QUESTIONARI!AQ1559)))</f>
        <v/>
      </c>
    </row>
    <row r="1560" spans="1:8" x14ac:dyDescent="0.3">
      <c r="A1560" t="str">
        <f>IF(ESITI_QUESTIONARI!A1560="","",TRIM(ESITI_QUESTIONARI!A1560))</f>
        <v/>
      </c>
      <c r="B1560" t="str">
        <f t="shared" si="25"/>
        <v/>
      </c>
      <c r="C1560" t="str">
        <f>IF(ESITI_QUESTIONARI!C1560="","",TRIM(ESITI_QUESTIONARI!C1560))</f>
        <v/>
      </c>
      <c r="D1560" t="str">
        <f>IFERROR(UPPER(TRIM(ESITI_QUESTIONARI!U1560)),"")</f>
        <v/>
      </c>
      <c r="E1560" t="str">
        <f>IFERROR(UPPER(TRIM(ESITI_QUESTIONARI!Y1560)),"")</f>
        <v/>
      </c>
      <c r="F1560" t="str">
        <f>IFERROR(UPPER(TRIM(ESITI_QUESTIONARI!AE1560)),"")</f>
        <v/>
      </c>
      <c r="G1560" t="str">
        <f>IFERROR(UPPER(TRIM(ESITI_QUESTIONARI!AI1560)),"")</f>
        <v/>
      </c>
      <c r="H1560" s="8" t="str">
        <f>IF(C1560="","",IF(ISERROR(AVERAGE(ESITI_QUESTIONARI!N1560:T1560,ESITI_QUESTIONARI!V1560:X1560,ESITI_QUESTIONARI!Z1560:AD1560,ESITI_QUESTIONARI!AF1560:AH1560,ESITI_QUESTIONARI!AJ1560:AL1560,ESITI_QUESTIONARI!AN1560,ESITI_QUESTIONARI!AQ1560)),"NON RISPONDE",AVERAGE(ESITI_QUESTIONARI!N1560:T1560,ESITI_QUESTIONARI!V1560:X1560,ESITI_QUESTIONARI!Z1560:AD1560,ESITI_QUESTIONARI!AF1560:AH1560,ESITI_QUESTIONARI!AJ1560:AL1560,ESITI_QUESTIONARI!AN1560,ESITI_QUESTIONARI!AQ1560)))</f>
        <v/>
      </c>
    </row>
    <row r="1561" spans="1:8" x14ac:dyDescent="0.3">
      <c r="A1561" t="str">
        <f>IF(ESITI_QUESTIONARI!A1561="","",TRIM(ESITI_QUESTIONARI!A1561))</f>
        <v/>
      </c>
      <c r="B1561" t="str">
        <f t="shared" si="25"/>
        <v/>
      </c>
      <c r="C1561" t="str">
        <f>IF(ESITI_QUESTIONARI!C1561="","",TRIM(ESITI_QUESTIONARI!C1561))</f>
        <v/>
      </c>
      <c r="D1561" t="str">
        <f>IFERROR(UPPER(TRIM(ESITI_QUESTIONARI!U1561)),"")</f>
        <v/>
      </c>
      <c r="E1561" t="str">
        <f>IFERROR(UPPER(TRIM(ESITI_QUESTIONARI!Y1561)),"")</f>
        <v/>
      </c>
      <c r="F1561" t="str">
        <f>IFERROR(UPPER(TRIM(ESITI_QUESTIONARI!AE1561)),"")</f>
        <v/>
      </c>
      <c r="G1561" t="str">
        <f>IFERROR(UPPER(TRIM(ESITI_QUESTIONARI!AI1561)),"")</f>
        <v/>
      </c>
      <c r="H1561" s="8" t="str">
        <f>IF(C1561="","",IF(ISERROR(AVERAGE(ESITI_QUESTIONARI!N1561:T1561,ESITI_QUESTIONARI!V1561:X1561,ESITI_QUESTIONARI!Z1561:AD1561,ESITI_QUESTIONARI!AF1561:AH1561,ESITI_QUESTIONARI!AJ1561:AL1561,ESITI_QUESTIONARI!AN1561,ESITI_QUESTIONARI!AQ1561)),"NON RISPONDE",AVERAGE(ESITI_QUESTIONARI!N1561:T1561,ESITI_QUESTIONARI!V1561:X1561,ESITI_QUESTIONARI!Z1561:AD1561,ESITI_QUESTIONARI!AF1561:AH1561,ESITI_QUESTIONARI!AJ1561:AL1561,ESITI_QUESTIONARI!AN1561,ESITI_QUESTIONARI!AQ1561)))</f>
        <v/>
      </c>
    </row>
    <row r="1562" spans="1:8" x14ac:dyDescent="0.3">
      <c r="A1562" t="str">
        <f>IF(ESITI_QUESTIONARI!A1562="","",TRIM(ESITI_QUESTIONARI!A1562))</f>
        <v/>
      </c>
      <c r="B1562" t="str">
        <f t="shared" si="25"/>
        <v/>
      </c>
      <c r="C1562" t="str">
        <f>IF(ESITI_QUESTIONARI!C1562="","",TRIM(ESITI_QUESTIONARI!C1562))</f>
        <v/>
      </c>
      <c r="D1562" t="str">
        <f>IFERROR(UPPER(TRIM(ESITI_QUESTIONARI!U1562)),"")</f>
        <v/>
      </c>
      <c r="E1562" t="str">
        <f>IFERROR(UPPER(TRIM(ESITI_QUESTIONARI!Y1562)),"")</f>
        <v/>
      </c>
      <c r="F1562" t="str">
        <f>IFERROR(UPPER(TRIM(ESITI_QUESTIONARI!AE1562)),"")</f>
        <v/>
      </c>
      <c r="G1562" t="str">
        <f>IFERROR(UPPER(TRIM(ESITI_QUESTIONARI!AI1562)),"")</f>
        <v/>
      </c>
      <c r="H1562" s="8" t="str">
        <f>IF(C1562="","",IF(ISERROR(AVERAGE(ESITI_QUESTIONARI!N1562:T1562,ESITI_QUESTIONARI!V1562:X1562,ESITI_QUESTIONARI!Z1562:AD1562,ESITI_QUESTIONARI!AF1562:AH1562,ESITI_QUESTIONARI!AJ1562:AL1562,ESITI_QUESTIONARI!AN1562,ESITI_QUESTIONARI!AQ1562)),"NON RISPONDE",AVERAGE(ESITI_QUESTIONARI!N1562:T1562,ESITI_QUESTIONARI!V1562:X1562,ESITI_QUESTIONARI!Z1562:AD1562,ESITI_QUESTIONARI!AF1562:AH1562,ESITI_QUESTIONARI!AJ1562:AL1562,ESITI_QUESTIONARI!AN1562,ESITI_QUESTIONARI!AQ1562)))</f>
        <v/>
      </c>
    </row>
    <row r="1563" spans="1:8" x14ac:dyDescent="0.3">
      <c r="A1563" t="str">
        <f>IF(ESITI_QUESTIONARI!A1563="","",TRIM(ESITI_QUESTIONARI!A1563))</f>
        <v/>
      </c>
      <c r="B1563" t="str">
        <f t="shared" si="25"/>
        <v/>
      </c>
      <c r="C1563" t="str">
        <f>IF(ESITI_QUESTIONARI!C1563="","",TRIM(ESITI_QUESTIONARI!C1563))</f>
        <v/>
      </c>
      <c r="D1563" t="str">
        <f>IFERROR(UPPER(TRIM(ESITI_QUESTIONARI!U1563)),"")</f>
        <v/>
      </c>
      <c r="E1563" t="str">
        <f>IFERROR(UPPER(TRIM(ESITI_QUESTIONARI!Y1563)),"")</f>
        <v/>
      </c>
      <c r="F1563" t="str">
        <f>IFERROR(UPPER(TRIM(ESITI_QUESTIONARI!AE1563)),"")</f>
        <v/>
      </c>
      <c r="G1563" t="str">
        <f>IFERROR(UPPER(TRIM(ESITI_QUESTIONARI!AI1563)),"")</f>
        <v/>
      </c>
      <c r="H1563" s="8" t="str">
        <f>IF(C1563="","",IF(ISERROR(AVERAGE(ESITI_QUESTIONARI!N1563:T1563,ESITI_QUESTIONARI!V1563:X1563,ESITI_QUESTIONARI!Z1563:AD1563,ESITI_QUESTIONARI!AF1563:AH1563,ESITI_QUESTIONARI!AJ1563:AL1563,ESITI_QUESTIONARI!AN1563,ESITI_QUESTIONARI!AQ1563)),"NON RISPONDE",AVERAGE(ESITI_QUESTIONARI!N1563:T1563,ESITI_QUESTIONARI!V1563:X1563,ESITI_QUESTIONARI!Z1563:AD1563,ESITI_QUESTIONARI!AF1563:AH1563,ESITI_QUESTIONARI!AJ1563:AL1563,ESITI_QUESTIONARI!AN1563,ESITI_QUESTIONARI!AQ1563)))</f>
        <v/>
      </c>
    </row>
    <row r="1564" spans="1:8" x14ac:dyDescent="0.3">
      <c r="A1564" t="str">
        <f>IF(ESITI_QUESTIONARI!A1564="","",TRIM(ESITI_QUESTIONARI!A1564))</f>
        <v/>
      </c>
      <c r="B1564" t="str">
        <f t="shared" si="25"/>
        <v/>
      </c>
      <c r="C1564" t="str">
        <f>IF(ESITI_QUESTIONARI!C1564="","",TRIM(ESITI_QUESTIONARI!C1564))</f>
        <v/>
      </c>
      <c r="D1564" t="str">
        <f>IFERROR(UPPER(TRIM(ESITI_QUESTIONARI!U1564)),"")</f>
        <v/>
      </c>
      <c r="E1564" t="str">
        <f>IFERROR(UPPER(TRIM(ESITI_QUESTIONARI!Y1564)),"")</f>
        <v/>
      </c>
      <c r="F1564" t="str">
        <f>IFERROR(UPPER(TRIM(ESITI_QUESTIONARI!AE1564)),"")</f>
        <v/>
      </c>
      <c r="G1564" t="str">
        <f>IFERROR(UPPER(TRIM(ESITI_QUESTIONARI!AI1564)),"")</f>
        <v/>
      </c>
      <c r="H1564" s="8" t="str">
        <f>IF(C1564="","",IF(ISERROR(AVERAGE(ESITI_QUESTIONARI!N1564:T1564,ESITI_QUESTIONARI!V1564:X1564,ESITI_QUESTIONARI!Z1564:AD1564,ESITI_QUESTIONARI!AF1564:AH1564,ESITI_QUESTIONARI!AJ1564:AL1564,ESITI_QUESTIONARI!AN1564,ESITI_QUESTIONARI!AQ1564)),"NON RISPONDE",AVERAGE(ESITI_QUESTIONARI!N1564:T1564,ESITI_QUESTIONARI!V1564:X1564,ESITI_QUESTIONARI!Z1564:AD1564,ESITI_QUESTIONARI!AF1564:AH1564,ESITI_QUESTIONARI!AJ1564:AL1564,ESITI_QUESTIONARI!AN1564,ESITI_QUESTIONARI!AQ1564)))</f>
        <v/>
      </c>
    </row>
    <row r="1565" spans="1:8" x14ac:dyDescent="0.3">
      <c r="A1565" t="str">
        <f>IF(ESITI_QUESTIONARI!A1565="","",TRIM(ESITI_QUESTIONARI!A1565))</f>
        <v/>
      </c>
      <c r="B1565" t="str">
        <f t="shared" si="25"/>
        <v/>
      </c>
      <c r="C1565" t="str">
        <f>IF(ESITI_QUESTIONARI!C1565="","",TRIM(ESITI_QUESTIONARI!C1565))</f>
        <v/>
      </c>
      <c r="D1565" t="str">
        <f>IFERROR(UPPER(TRIM(ESITI_QUESTIONARI!U1565)),"")</f>
        <v/>
      </c>
      <c r="E1565" t="str">
        <f>IFERROR(UPPER(TRIM(ESITI_QUESTIONARI!Y1565)),"")</f>
        <v/>
      </c>
      <c r="F1565" t="str">
        <f>IFERROR(UPPER(TRIM(ESITI_QUESTIONARI!AE1565)),"")</f>
        <v/>
      </c>
      <c r="G1565" t="str">
        <f>IFERROR(UPPER(TRIM(ESITI_QUESTIONARI!AI1565)),"")</f>
        <v/>
      </c>
      <c r="H1565" s="8" t="str">
        <f>IF(C1565="","",IF(ISERROR(AVERAGE(ESITI_QUESTIONARI!N1565:T1565,ESITI_QUESTIONARI!V1565:X1565,ESITI_QUESTIONARI!Z1565:AD1565,ESITI_QUESTIONARI!AF1565:AH1565,ESITI_QUESTIONARI!AJ1565:AL1565,ESITI_QUESTIONARI!AN1565,ESITI_QUESTIONARI!AQ1565)),"NON RISPONDE",AVERAGE(ESITI_QUESTIONARI!N1565:T1565,ESITI_QUESTIONARI!V1565:X1565,ESITI_QUESTIONARI!Z1565:AD1565,ESITI_QUESTIONARI!AF1565:AH1565,ESITI_QUESTIONARI!AJ1565:AL1565,ESITI_QUESTIONARI!AN1565,ESITI_QUESTIONARI!AQ1565)))</f>
        <v/>
      </c>
    </row>
    <row r="1566" spans="1:8" x14ac:dyDescent="0.3">
      <c r="A1566" t="str">
        <f>IF(ESITI_QUESTIONARI!A1566="","",TRIM(ESITI_QUESTIONARI!A1566))</f>
        <v/>
      </c>
      <c r="B1566" t="str">
        <f t="shared" si="25"/>
        <v/>
      </c>
      <c r="C1566" t="str">
        <f>IF(ESITI_QUESTIONARI!C1566="","",TRIM(ESITI_QUESTIONARI!C1566))</f>
        <v/>
      </c>
      <c r="D1566" t="str">
        <f>IFERROR(UPPER(TRIM(ESITI_QUESTIONARI!U1566)),"")</f>
        <v/>
      </c>
      <c r="E1566" t="str">
        <f>IFERROR(UPPER(TRIM(ESITI_QUESTIONARI!Y1566)),"")</f>
        <v/>
      </c>
      <c r="F1566" t="str">
        <f>IFERROR(UPPER(TRIM(ESITI_QUESTIONARI!AE1566)),"")</f>
        <v/>
      </c>
      <c r="G1566" t="str">
        <f>IFERROR(UPPER(TRIM(ESITI_QUESTIONARI!AI1566)),"")</f>
        <v/>
      </c>
      <c r="H1566" s="8" t="str">
        <f>IF(C1566="","",IF(ISERROR(AVERAGE(ESITI_QUESTIONARI!N1566:T1566,ESITI_QUESTIONARI!V1566:X1566,ESITI_QUESTIONARI!Z1566:AD1566,ESITI_QUESTIONARI!AF1566:AH1566,ESITI_QUESTIONARI!AJ1566:AL1566,ESITI_QUESTIONARI!AN1566,ESITI_QUESTIONARI!AQ1566)),"NON RISPONDE",AVERAGE(ESITI_QUESTIONARI!N1566:T1566,ESITI_QUESTIONARI!V1566:X1566,ESITI_QUESTIONARI!Z1566:AD1566,ESITI_QUESTIONARI!AF1566:AH1566,ESITI_QUESTIONARI!AJ1566:AL1566,ESITI_QUESTIONARI!AN1566,ESITI_QUESTIONARI!AQ1566)))</f>
        <v/>
      </c>
    </row>
    <row r="1567" spans="1:8" x14ac:dyDescent="0.3">
      <c r="A1567" t="str">
        <f>IF(ESITI_QUESTIONARI!A1567="","",TRIM(ESITI_QUESTIONARI!A1567))</f>
        <v/>
      </c>
      <c r="B1567" t="str">
        <f t="shared" si="25"/>
        <v/>
      </c>
      <c r="C1567" t="str">
        <f>IF(ESITI_QUESTIONARI!C1567="","",TRIM(ESITI_QUESTIONARI!C1567))</f>
        <v/>
      </c>
      <c r="D1567" t="str">
        <f>IFERROR(UPPER(TRIM(ESITI_QUESTIONARI!U1567)),"")</f>
        <v/>
      </c>
      <c r="E1567" t="str">
        <f>IFERROR(UPPER(TRIM(ESITI_QUESTIONARI!Y1567)),"")</f>
        <v/>
      </c>
      <c r="F1567" t="str">
        <f>IFERROR(UPPER(TRIM(ESITI_QUESTIONARI!AE1567)),"")</f>
        <v/>
      </c>
      <c r="G1567" t="str">
        <f>IFERROR(UPPER(TRIM(ESITI_QUESTIONARI!AI1567)),"")</f>
        <v/>
      </c>
      <c r="H1567" s="8" t="str">
        <f>IF(C1567="","",IF(ISERROR(AVERAGE(ESITI_QUESTIONARI!N1567:T1567,ESITI_QUESTIONARI!V1567:X1567,ESITI_QUESTIONARI!Z1567:AD1567,ESITI_QUESTIONARI!AF1567:AH1567,ESITI_QUESTIONARI!AJ1567:AL1567,ESITI_QUESTIONARI!AN1567,ESITI_QUESTIONARI!AQ1567)),"NON RISPONDE",AVERAGE(ESITI_QUESTIONARI!N1567:T1567,ESITI_QUESTIONARI!V1567:X1567,ESITI_QUESTIONARI!Z1567:AD1567,ESITI_QUESTIONARI!AF1567:AH1567,ESITI_QUESTIONARI!AJ1567:AL1567,ESITI_QUESTIONARI!AN1567,ESITI_QUESTIONARI!AQ1567)))</f>
        <v/>
      </c>
    </row>
    <row r="1568" spans="1:8" x14ac:dyDescent="0.3">
      <c r="A1568" t="str">
        <f>IF(ESITI_QUESTIONARI!A1568="","",TRIM(ESITI_QUESTIONARI!A1568))</f>
        <v/>
      </c>
      <c r="B1568" t="str">
        <f t="shared" si="25"/>
        <v/>
      </c>
      <c r="C1568" t="str">
        <f>IF(ESITI_QUESTIONARI!C1568="","",TRIM(ESITI_QUESTIONARI!C1568))</f>
        <v/>
      </c>
      <c r="D1568" t="str">
        <f>IFERROR(UPPER(TRIM(ESITI_QUESTIONARI!U1568)),"")</f>
        <v/>
      </c>
      <c r="E1568" t="str">
        <f>IFERROR(UPPER(TRIM(ESITI_QUESTIONARI!Y1568)),"")</f>
        <v/>
      </c>
      <c r="F1568" t="str">
        <f>IFERROR(UPPER(TRIM(ESITI_QUESTIONARI!AE1568)),"")</f>
        <v/>
      </c>
      <c r="G1568" t="str">
        <f>IFERROR(UPPER(TRIM(ESITI_QUESTIONARI!AI1568)),"")</f>
        <v/>
      </c>
      <c r="H1568" s="8" t="str">
        <f>IF(C1568="","",IF(ISERROR(AVERAGE(ESITI_QUESTIONARI!N1568:T1568,ESITI_QUESTIONARI!V1568:X1568,ESITI_QUESTIONARI!Z1568:AD1568,ESITI_QUESTIONARI!AF1568:AH1568,ESITI_QUESTIONARI!AJ1568:AL1568,ESITI_QUESTIONARI!AN1568,ESITI_QUESTIONARI!AQ1568)),"NON RISPONDE",AVERAGE(ESITI_QUESTIONARI!N1568:T1568,ESITI_QUESTIONARI!V1568:X1568,ESITI_QUESTIONARI!Z1568:AD1568,ESITI_QUESTIONARI!AF1568:AH1568,ESITI_QUESTIONARI!AJ1568:AL1568,ESITI_QUESTIONARI!AN1568,ESITI_QUESTIONARI!AQ1568)))</f>
        <v/>
      </c>
    </row>
    <row r="1569" spans="1:8" x14ac:dyDescent="0.3">
      <c r="A1569" t="str">
        <f>IF(ESITI_QUESTIONARI!A1569="","",TRIM(ESITI_QUESTIONARI!A1569))</f>
        <v/>
      </c>
      <c r="B1569" t="str">
        <f t="shared" si="25"/>
        <v/>
      </c>
      <c r="C1569" t="str">
        <f>IF(ESITI_QUESTIONARI!C1569="","",TRIM(ESITI_QUESTIONARI!C1569))</f>
        <v/>
      </c>
      <c r="D1569" t="str">
        <f>IFERROR(UPPER(TRIM(ESITI_QUESTIONARI!U1569)),"")</f>
        <v/>
      </c>
      <c r="E1569" t="str">
        <f>IFERROR(UPPER(TRIM(ESITI_QUESTIONARI!Y1569)),"")</f>
        <v/>
      </c>
      <c r="F1569" t="str">
        <f>IFERROR(UPPER(TRIM(ESITI_QUESTIONARI!AE1569)),"")</f>
        <v/>
      </c>
      <c r="G1569" t="str">
        <f>IFERROR(UPPER(TRIM(ESITI_QUESTIONARI!AI1569)),"")</f>
        <v/>
      </c>
      <c r="H1569" s="8" t="str">
        <f>IF(C1569="","",IF(ISERROR(AVERAGE(ESITI_QUESTIONARI!N1569:T1569,ESITI_QUESTIONARI!V1569:X1569,ESITI_QUESTIONARI!Z1569:AD1569,ESITI_QUESTIONARI!AF1569:AH1569,ESITI_QUESTIONARI!AJ1569:AL1569,ESITI_QUESTIONARI!AN1569,ESITI_QUESTIONARI!AQ1569)),"NON RISPONDE",AVERAGE(ESITI_QUESTIONARI!N1569:T1569,ESITI_QUESTIONARI!V1569:X1569,ESITI_QUESTIONARI!Z1569:AD1569,ESITI_QUESTIONARI!AF1569:AH1569,ESITI_QUESTIONARI!AJ1569:AL1569,ESITI_QUESTIONARI!AN1569,ESITI_QUESTIONARI!AQ1569)))</f>
        <v/>
      </c>
    </row>
    <row r="1570" spans="1:8" x14ac:dyDescent="0.3">
      <c r="A1570" t="str">
        <f>IF(ESITI_QUESTIONARI!A1570="","",TRIM(ESITI_QUESTIONARI!A1570))</f>
        <v/>
      </c>
      <c r="B1570" t="str">
        <f t="shared" si="25"/>
        <v/>
      </c>
      <c r="C1570" t="str">
        <f>IF(ESITI_QUESTIONARI!C1570="","",TRIM(ESITI_QUESTIONARI!C1570))</f>
        <v/>
      </c>
      <c r="D1570" t="str">
        <f>IFERROR(UPPER(TRIM(ESITI_QUESTIONARI!U1570)),"")</f>
        <v/>
      </c>
      <c r="E1570" t="str">
        <f>IFERROR(UPPER(TRIM(ESITI_QUESTIONARI!Y1570)),"")</f>
        <v/>
      </c>
      <c r="F1570" t="str">
        <f>IFERROR(UPPER(TRIM(ESITI_QUESTIONARI!AE1570)),"")</f>
        <v/>
      </c>
      <c r="G1570" t="str">
        <f>IFERROR(UPPER(TRIM(ESITI_QUESTIONARI!AI1570)),"")</f>
        <v/>
      </c>
      <c r="H1570" s="8" t="str">
        <f>IF(C1570="","",IF(ISERROR(AVERAGE(ESITI_QUESTIONARI!N1570:T1570,ESITI_QUESTIONARI!V1570:X1570,ESITI_QUESTIONARI!Z1570:AD1570,ESITI_QUESTIONARI!AF1570:AH1570,ESITI_QUESTIONARI!AJ1570:AL1570,ESITI_QUESTIONARI!AN1570,ESITI_QUESTIONARI!AQ1570)),"NON RISPONDE",AVERAGE(ESITI_QUESTIONARI!N1570:T1570,ESITI_QUESTIONARI!V1570:X1570,ESITI_QUESTIONARI!Z1570:AD1570,ESITI_QUESTIONARI!AF1570:AH1570,ESITI_QUESTIONARI!AJ1570:AL1570,ESITI_QUESTIONARI!AN1570,ESITI_QUESTIONARI!AQ1570)))</f>
        <v/>
      </c>
    </row>
    <row r="1571" spans="1:8" x14ac:dyDescent="0.3">
      <c r="A1571" t="str">
        <f>IF(ESITI_QUESTIONARI!A1571="","",TRIM(ESITI_QUESTIONARI!A1571))</f>
        <v/>
      </c>
      <c r="B1571" t="str">
        <f t="shared" si="25"/>
        <v/>
      </c>
      <c r="C1571" t="str">
        <f>IF(ESITI_QUESTIONARI!C1571="","",TRIM(ESITI_QUESTIONARI!C1571))</f>
        <v/>
      </c>
      <c r="D1571" t="str">
        <f>IFERROR(UPPER(TRIM(ESITI_QUESTIONARI!U1571)),"")</f>
        <v/>
      </c>
      <c r="E1571" t="str">
        <f>IFERROR(UPPER(TRIM(ESITI_QUESTIONARI!Y1571)),"")</f>
        <v/>
      </c>
      <c r="F1571" t="str">
        <f>IFERROR(UPPER(TRIM(ESITI_QUESTIONARI!AE1571)),"")</f>
        <v/>
      </c>
      <c r="G1571" t="str">
        <f>IFERROR(UPPER(TRIM(ESITI_QUESTIONARI!AI1571)),"")</f>
        <v/>
      </c>
      <c r="H1571" s="8" t="str">
        <f>IF(C1571="","",IF(ISERROR(AVERAGE(ESITI_QUESTIONARI!N1571:T1571,ESITI_QUESTIONARI!V1571:X1571,ESITI_QUESTIONARI!Z1571:AD1571,ESITI_QUESTIONARI!AF1571:AH1571,ESITI_QUESTIONARI!AJ1571:AL1571,ESITI_QUESTIONARI!AN1571,ESITI_QUESTIONARI!AQ1571)),"NON RISPONDE",AVERAGE(ESITI_QUESTIONARI!N1571:T1571,ESITI_QUESTIONARI!V1571:X1571,ESITI_QUESTIONARI!Z1571:AD1571,ESITI_QUESTIONARI!AF1571:AH1571,ESITI_QUESTIONARI!AJ1571:AL1571,ESITI_QUESTIONARI!AN1571,ESITI_QUESTIONARI!AQ1571)))</f>
        <v/>
      </c>
    </row>
    <row r="1572" spans="1:8" x14ac:dyDescent="0.3">
      <c r="A1572" t="str">
        <f>IF(ESITI_QUESTIONARI!A1572="","",TRIM(ESITI_QUESTIONARI!A1572))</f>
        <v/>
      </c>
      <c r="B1572" t="str">
        <f t="shared" si="25"/>
        <v/>
      </c>
      <c r="C1572" t="str">
        <f>IF(ESITI_QUESTIONARI!C1572="","",TRIM(ESITI_QUESTIONARI!C1572))</f>
        <v/>
      </c>
      <c r="D1572" t="str">
        <f>IFERROR(UPPER(TRIM(ESITI_QUESTIONARI!U1572)),"")</f>
        <v/>
      </c>
      <c r="E1572" t="str">
        <f>IFERROR(UPPER(TRIM(ESITI_QUESTIONARI!Y1572)),"")</f>
        <v/>
      </c>
      <c r="F1572" t="str">
        <f>IFERROR(UPPER(TRIM(ESITI_QUESTIONARI!AE1572)),"")</f>
        <v/>
      </c>
      <c r="G1572" t="str">
        <f>IFERROR(UPPER(TRIM(ESITI_QUESTIONARI!AI1572)),"")</f>
        <v/>
      </c>
      <c r="H1572" s="8" t="str">
        <f>IF(C1572="","",IF(ISERROR(AVERAGE(ESITI_QUESTIONARI!N1572:T1572,ESITI_QUESTIONARI!V1572:X1572,ESITI_QUESTIONARI!Z1572:AD1572,ESITI_QUESTIONARI!AF1572:AH1572,ESITI_QUESTIONARI!AJ1572:AL1572,ESITI_QUESTIONARI!AN1572,ESITI_QUESTIONARI!AQ1572)),"NON RISPONDE",AVERAGE(ESITI_QUESTIONARI!N1572:T1572,ESITI_QUESTIONARI!V1572:X1572,ESITI_QUESTIONARI!Z1572:AD1572,ESITI_QUESTIONARI!AF1572:AH1572,ESITI_QUESTIONARI!AJ1572:AL1572,ESITI_QUESTIONARI!AN1572,ESITI_QUESTIONARI!AQ1572)))</f>
        <v/>
      </c>
    </row>
    <row r="1573" spans="1:8" x14ac:dyDescent="0.3">
      <c r="A1573" t="str">
        <f>IF(ESITI_QUESTIONARI!A1573="","",TRIM(ESITI_QUESTIONARI!A1573))</f>
        <v/>
      </c>
      <c r="B1573" t="str">
        <f t="shared" si="25"/>
        <v/>
      </c>
      <c r="C1573" t="str">
        <f>IF(ESITI_QUESTIONARI!C1573="","",TRIM(ESITI_QUESTIONARI!C1573))</f>
        <v/>
      </c>
      <c r="D1573" t="str">
        <f>IFERROR(UPPER(TRIM(ESITI_QUESTIONARI!U1573)),"")</f>
        <v/>
      </c>
      <c r="E1573" t="str">
        <f>IFERROR(UPPER(TRIM(ESITI_QUESTIONARI!Y1573)),"")</f>
        <v/>
      </c>
      <c r="F1573" t="str">
        <f>IFERROR(UPPER(TRIM(ESITI_QUESTIONARI!AE1573)),"")</f>
        <v/>
      </c>
      <c r="G1573" t="str">
        <f>IFERROR(UPPER(TRIM(ESITI_QUESTIONARI!AI1573)),"")</f>
        <v/>
      </c>
      <c r="H1573" s="8" t="str">
        <f>IF(C1573="","",IF(ISERROR(AVERAGE(ESITI_QUESTIONARI!N1573:T1573,ESITI_QUESTIONARI!V1573:X1573,ESITI_QUESTIONARI!Z1573:AD1573,ESITI_QUESTIONARI!AF1573:AH1573,ESITI_QUESTIONARI!AJ1573:AL1573,ESITI_QUESTIONARI!AN1573,ESITI_QUESTIONARI!AQ1573)),"NON RISPONDE",AVERAGE(ESITI_QUESTIONARI!N1573:T1573,ESITI_QUESTIONARI!V1573:X1573,ESITI_QUESTIONARI!Z1573:AD1573,ESITI_QUESTIONARI!AF1573:AH1573,ESITI_QUESTIONARI!AJ1573:AL1573,ESITI_QUESTIONARI!AN1573,ESITI_QUESTIONARI!AQ1573)))</f>
        <v/>
      </c>
    </row>
    <row r="1574" spans="1:8" x14ac:dyDescent="0.3">
      <c r="A1574" t="str">
        <f>IF(ESITI_QUESTIONARI!A1574="","",TRIM(ESITI_QUESTIONARI!A1574))</f>
        <v/>
      </c>
      <c r="B1574" t="str">
        <f t="shared" si="25"/>
        <v/>
      </c>
      <c r="C1574" t="str">
        <f>IF(ESITI_QUESTIONARI!C1574="","",TRIM(ESITI_QUESTIONARI!C1574))</f>
        <v/>
      </c>
      <c r="D1574" t="str">
        <f>IFERROR(UPPER(TRIM(ESITI_QUESTIONARI!U1574)),"")</f>
        <v/>
      </c>
      <c r="E1574" t="str">
        <f>IFERROR(UPPER(TRIM(ESITI_QUESTIONARI!Y1574)),"")</f>
        <v/>
      </c>
      <c r="F1574" t="str">
        <f>IFERROR(UPPER(TRIM(ESITI_QUESTIONARI!AE1574)),"")</f>
        <v/>
      </c>
      <c r="G1574" t="str">
        <f>IFERROR(UPPER(TRIM(ESITI_QUESTIONARI!AI1574)),"")</f>
        <v/>
      </c>
      <c r="H1574" s="8" t="str">
        <f>IF(C1574="","",IF(ISERROR(AVERAGE(ESITI_QUESTIONARI!N1574:T1574,ESITI_QUESTIONARI!V1574:X1574,ESITI_QUESTIONARI!Z1574:AD1574,ESITI_QUESTIONARI!AF1574:AH1574,ESITI_QUESTIONARI!AJ1574:AL1574,ESITI_QUESTIONARI!AN1574,ESITI_QUESTIONARI!AQ1574)),"NON RISPONDE",AVERAGE(ESITI_QUESTIONARI!N1574:T1574,ESITI_QUESTIONARI!V1574:X1574,ESITI_QUESTIONARI!Z1574:AD1574,ESITI_QUESTIONARI!AF1574:AH1574,ESITI_QUESTIONARI!AJ1574:AL1574,ESITI_QUESTIONARI!AN1574,ESITI_QUESTIONARI!AQ1574)))</f>
        <v/>
      </c>
    </row>
    <row r="1575" spans="1:8" x14ac:dyDescent="0.3">
      <c r="A1575" t="str">
        <f>IF(ESITI_QUESTIONARI!A1575="","",TRIM(ESITI_QUESTIONARI!A1575))</f>
        <v/>
      </c>
      <c r="B1575" t="str">
        <f t="shared" si="25"/>
        <v/>
      </c>
      <c r="C1575" t="str">
        <f>IF(ESITI_QUESTIONARI!C1575="","",TRIM(ESITI_QUESTIONARI!C1575))</f>
        <v/>
      </c>
      <c r="D1575" t="str">
        <f>IFERROR(UPPER(TRIM(ESITI_QUESTIONARI!U1575)),"")</f>
        <v/>
      </c>
      <c r="E1575" t="str">
        <f>IFERROR(UPPER(TRIM(ESITI_QUESTIONARI!Y1575)),"")</f>
        <v/>
      </c>
      <c r="F1575" t="str">
        <f>IFERROR(UPPER(TRIM(ESITI_QUESTIONARI!AE1575)),"")</f>
        <v/>
      </c>
      <c r="G1575" t="str">
        <f>IFERROR(UPPER(TRIM(ESITI_QUESTIONARI!AI1575)),"")</f>
        <v/>
      </c>
      <c r="H1575" s="8" t="str">
        <f>IF(C1575="","",IF(ISERROR(AVERAGE(ESITI_QUESTIONARI!N1575:T1575,ESITI_QUESTIONARI!V1575:X1575,ESITI_QUESTIONARI!Z1575:AD1575,ESITI_QUESTIONARI!AF1575:AH1575,ESITI_QUESTIONARI!AJ1575:AL1575,ESITI_QUESTIONARI!AN1575,ESITI_QUESTIONARI!AQ1575)),"NON RISPONDE",AVERAGE(ESITI_QUESTIONARI!N1575:T1575,ESITI_QUESTIONARI!V1575:X1575,ESITI_QUESTIONARI!Z1575:AD1575,ESITI_QUESTIONARI!AF1575:AH1575,ESITI_QUESTIONARI!AJ1575:AL1575,ESITI_QUESTIONARI!AN1575,ESITI_QUESTIONARI!AQ1575)))</f>
        <v/>
      </c>
    </row>
    <row r="1576" spans="1:8" x14ac:dyDescent="0.3">
      <c r="A1576" t="str">
        <f>IF(ESITI_QUESTIONARI!A1576="","",TRIM(ESITI_QUESTIONARI!A1576))</f>
        <v/>
      </c>
      <c r="B1576" t="str">
        <f t="shared" si="25"/>
        <v/>
      </c>
      <c r="C1576" t="str">
        <f>IF(ESITI_QUESTIONARI!C1576="","",TRIM(ESITI_QUESTIONARI!C1576))</f>
        <v/>
      </c>
      <c r="D1576" t="str">
        <f>IFERROR(UPPER(TRIM(ESITI_QUESTIONARI!U1576)),"")</f>
        <v/>
      </c>
      <c r="E1576" t="str">
        <f>IFERROR(UPPER(TRIM(ESITI_QUESTIONARI!Y1576)),"")</f>
        <v/>
      </c>
      <c r="F1576" t="str">
        <f>IFERROR(UPPER(TRIM(ESITI_QUESTIONARI!AE1576)),"")</f>
        <v/>
      </c>
      <c r="G1576" t="str">
        <f>IFERROR(UPPER(TRIM(ESITI_QUESTIONARI!AI1576)),"")</f>
        <v/>
      </c>
      <c r="H1576" s="8" t="str">
        <f>IF(C1576="","",IF(ISERROR(AVERAGE(ESITI_QUESTIONARI!N1576:T1576,ESITI_QUESTIONARI!V1576:X1576,ESITI_QUESTIONARI!Z1576:AD1576,ESITI_QUESTIONARI!AF1576:AH1576,ESITI_QUESTIONARI!AJ1576:AL1576,ESITI_QUESTIONARI!AN1576,ESITI_QUESTIONARI!AQ1576)),"NON RISPONDE",AVERAGE(ESITI_QUESTIONARI!N1576:T1576,ESITI_QUESTIONARI!V1576:X1576,ESITI_QUESTIONARI!Z1576:AD1576,ESITI_QUESTIONARI!AF1576:AH1576,ESITI_QUESTIONARI!AJ1576:AL1576,ESITI_QUESTIONARI!AN1576,ESITI_QUESTIONARI!AQ1576)))</f>
        <v/>
      </c>
    </row>
    <row r="1577" spans="1:8" x14ac:dyDescent="0.3">
      <c r="A1577" t="str">
        <f>IF(ESITI_QUESTIONARI!A1577="","",TRIM(ESITI_QUESTIONARI!A1577))</f>
        <v/>
      </c>
      <c r="B1577" t="str">
        <f t="shared" si="25"/>
        <v/>
      </c>
      <c r="C1577" t="str">
        <f>IF(ESITI_QUESTIONARI!C1577="","",TRIM(ESITI_QUESTIONARI!C1577))</f>
        <v/>
      </c>
      <c r="D1577" t="str">
        <f>IFERROR(UPPER(TRIM(ESITI_QUESTIONARI!U1577)),"")</f>
        <v/>
      </c>
      <c r="E1577" t="str">
        <f>IFERROR(UPPER(TRIM(ESITI_QUESTIONARI!Y1577)),"")</f>
        <v/>
      </c>
      <c r="F1577" t="str">
        <f>IFERROR(UPPER(TRIM(ESITI_QUESTIONARI!AE1577)),"")</f>
        <v/>
      </c>
      <c r="G1577" t="str">
        <f>IFERROR(UPPER(TRIM(ESITI_QUESTIONARI!AI1577)),"")</f>
        <v/>
      </c>
      <c r="H1577" s="8" t="str">
        <f>IF(C1577="","",IF(ISERROR(AVERAGE(ESITI_QUESTIONARI!N1577:T1577,ESITI_QUESTIONARI!V1577:X1577,ESITI_QUESTIONARI!Z1577:AD1577,ESITI_QUESTIONARI!AF1577:AH1577,ESITI_QUESTIONARI!AJ1577:AL1577,ESITI_QUESTIONARI!AN1577,ESITI_QUESTIONARI!AQ1577)),"NON RISPONDE",AVERAGE(ESITI_QUESTIONARI!N1577:T1577,ESITI_QUESTIONARI!V1577:X1577,ESITI_QUESTIONARI!Z1577:AD1577,ESITI_QUESTIONARI!AF1577:AH1577,ESITI_QUESTIONARI!AJ1577:AL1577,ESITI_QUESTIONARI!AN1577,ESITI_QUESTIONARI!AQ1577)))</f>
        <v/>
      </c>
    </row>
    <row r="1578" spans="1:8" x14ac:dyDescent="0.3">
      <c r="A1578" t="str">
        <f>IF(ESITI_QUESTIONARI!A1578="","",TRIM(ESITI_QUESTIONARI!A1578))</f>
        <v/>
      </c>
      <c r="B1578" t="str">
        <f t="shared" si="25"/>
        <v/>
      </c>
      <c r="C1578" t="str">
        <f>IF(ESITI_QUESTIONARI!C1578="","",TRIM(ESITI_QUESTIONARI!C1578))</f>
        <v/>
      </c>
      <c r="D1578" t="str">
        <f>IFERROR(UPPER(TRIM(ESITI_QUESTIONARI!U1578)),"")</f>
        <v/>
      </c>
      <c r="E1578" t="str">
        <f>IFERROR(UPPER(TRIM(ESITI_QUESTIONARI!Y1578)),"")</f>
        <v/>
      </c>
      <c r="F1578" t="str">
        <f>IFERROR(UPPER(TRIM(ESITI_QUESTIONARI!AE1578)),"")</f>
        <v/>
      </c>
      <c r="G1578" t="str">
        <f>IFERROR(UPPER(TRIM(ESITI_QUESTIONARI!AI1578)),"")</f>
        <v/>
      </c>
      <c r="H1578" s="8" t="str">
        <f>IF(C1578="","",IF(ISERROR(AVERAGE(ESITI_QUESTIONARI!N1578:T1578,ESITI_QUESTIONARI!V1578:X1578,ESITI_QUESTIONARI!Z1578:AD1578,ESITI_QUESTIONARI!AF1578:AH1578,ESITI_QUESTIONARI!AJ1578:AL1578,ESITI_QUESTIONARI!AN1578,ESITI_QUESTIONARI!AQ1578)),"NON RISPONDE",AVERAGE(ESITI_QUESTIONARI!N1578:T1578,ESITI_QUESTIONARI!V1578:X1578,ESITI_QUESTIONARI!Z1578:AD1578,ESITI_QUESTIONARI!AF1578:AH1578,ESITI_QUESTIONARI!AJ1578:AL1578,ESITI_QUESTIONARI!AN1578,ESITI_QUESTIONARI!AQ1578)))</f>
        <v/>
      </c>
    </row>
    <row r="1579" spans="1:8" x14ac:dyDescent="0.3">
      <c r="A1579" t="str">
        <f>IF(ESITI_QUESTIONARI!A1579="","",TRIM(ESITI_QUESTIONARI!A1579))</f>
        <v/>
      </c>
      <c r="B1579" t="str">
        <f t="shared" si="25"/>
        <v/>
      </c>
      <c r="C1579" t="str">
        <f>IF(ESITI_QUESTIONARI!C1579="","",TRIM(ESITI_QUESTIONARI!C1579))</f>
        <v/>
      </c>
      <c r="D1579" t="str">
        <f>IFERROR(UPPER(TRIM(ESITI_QUESTIONARI!U1579)),"")</f>
        <v/>
      </c>
      <c r="E1579" t="str">
        <f>IFERROR(UPPER(TRIM(ESITI_QUESTIONARI!Y1579)),"")</f>
        <v/>
      </c>
      <c r="F1579" t="str">
        <f>IFERROR(UPPER(TRIM(ESITI_QUESTIONARI!AE1579)),"")</f>
        <v/>
      </c>
      <c r="G1579" t="str">
        <f>IFERROR(UPPER(TRIM(ESITI_QUESTIONARI!AI1579)),"")</f>
        <v/>
      </c>
      <c r="H1579" s="8" t="str">
        <f>IF(C1579="","",IF(ISERROR(AVERAGE(ESITI_QUESTIONARI!N1579:T1579,ESITI_QUESTIONARI!V1579:X1579,ESITI_QUESTIONARI!Z1579:AD1579,ESITI_QUESTIONARI!AF1579:AH1579,ESITI_QUESTIONARI!AJ1579:AL1579,ESITI_QUESTIONARI!AN1579,ESITI_QUESTIONARI!AQ1579)),"NON RISPONDE",AVERAGE(ESITI_QUESTIONARI!N1579:T1579,ESITI_QUESTIONARI!V1579:X1579,ESITI_QUESTIONARI!Z1579:AD1579,ESITI_QUESTIONARI!AF1579:AH1579,ESITI_QUESTIONARI!AJ1579:AL1579,ESITI_QUESTIONARI!AN1579,ESITI_QUESTIONARI!AQ1579)))</f>
        <v/>
      </c>
    </row>
    <row r="1580" spans="1:8" x14ac:dyDescent="0.3">
      <c r="A1580" t="str">
        <f>IF(ESITI_QUESTIONARI!A1580="","",TRIM(ESITI_QUESTIONARI!A1580))</f>
        <v/>
      </c>
      <c r="B1580" t="str">
        <f t="shared" si="25"/>
        <v/>
      </c>
      <c r="C1580" t="str">
        <f>IF(ESITI_QUESTIONARI!C1580="","",TRIM(ESITI_QUESTIONARI!C1580))</f>
        <v/>
      </c>
      <c r="D1580" t="str">
        <f>IFERROR(UPPER(TRIM(ESITI_QUESTIONARI!U1580)),"")</f>
        <v/>
      </c>
      <c r="E1580" t="str">
        <f>IFERROR(UPPER(TRIM(ESITI_QUESTIONARI!Y1580)),"")</f>
        <v/>
      </c>
      <c r="F1580" t="str">
        <f>IFERROR(UPPER(TRIM(ESITI_QUESTIONARI!AE1580)),"")</f>
        <v/>
      </c>
      <c r="G1580" t="str">
        <f>IFERROR(UPPER(TRIM(ESITI_QUESTIONARI!AI1580)),"")</f>
        <v/>
      </c>
      <c r="H1580" s="8" t="str">
        <f>IF(C1580="","",IF(ISERROR(AVERAGE(ESITI_QUESTIONARI!N1580:T1580,ESITI_QUESTIONARI!V1580:X1580,ESITI_QUESTIONARI!Z1580:AD1580,ESITI_QUESTIONARI!AF1580:AH1580,ESITI_QUESTIONARI!AJ1580:AL1580,ESITI_QUESTIONARI!AN1580,ESITI_QUESTIONARI!AQ1580)),"NON RISPONDE",AVERAGE(ESITI_QUESTIONARI!N1580:T1580,ESITI_QUESTIONARI!V1580:X1580,ESITI_QUESTIONARI!Z1580:AD1580,ESITI_QUESTIONARI!AF1580:AH1580,ESITI_QUESTIONARI!AJ1580:AL1580,ESITI_QUESTIONARI!AN1580,ESITI_QUESTIONARI!AQ1580)))</f>
        <v/>
      </c>
    </row>
    <row r="1581" spans="1:8" x14ac:dyDescent="0.3">
      <c r="A1581" t="str">
        <f>IF(ESITI_QUESTIONARI!A1581="","",TRIM(ESITI_QUESTIONARI!A1581))</f>
        <v/>
      </c>
      <c r="B1581" t="str">
        <f t="shared" si="25"/>
        <v/>
      </c>
      <c r="C1581" t="str">
        <f>IF(ESITI_QUESTIONARI!C1581="","",TRIM(ESITI_QUESTIONARI!C1581))</f>
        <v/>
      </c>
      <c r="D1581" t="str">
        <f>IFERROR(UPPER(TRIM(ESITI_QUESTIONARI!U1581)),"")</f>
        <v/>
      </c>
      <c r="E1581" t="str">
        <f>IFERROR(UPPER(TRIM(ESITI_QUESTIONARI!Y1581)),"")</f>
        <v/>
      </c>
      <c r="F1581" t="str">
        <f>IFERROR(UPPER(TRIM(ESITI_QUESTIONARI!AE1581)),"")</f>
        <v/>
      </c>
      <c r="G1581" t="str">
        <f>IFERROR(UPPER(TRIM(ESITI_QUESTIONARI!AI1581)),"")</f>
        <v/>
      </c>
      <c r="H1581" s="8" t="str">
        <f>IF(C1581="","",IF(ISERROR(AVERAGE(ESITI_QUESTIONARI!N1581:T1581,ESITI_QUESTIONARI!V1581:X1581,ESITI_QUESTIONARI!Z1581:AD1581,ESITI_QUESTIONARI!AF1581:AH1581,ESITI_QUESTIONARI!AJ1581:AL1581,ESITI_QUESTIONARI!AN1581,ESITI_QUESTIONARI!AQ1581)),"NON RISPONDE",AVERAGE(ESITI_QUESTIONARI!N1581:T1581,ESITI_QUESTIONARI!V1581:X1581,ESITI_QUESTIONARI!Z1581:AD1581,ESITI_QUESTIONARI!AF1581:AH1581,ESITI_QUESTIONARI!AJ1581:AL1581,ESITI_QUESTIONARI!AN1581,ESITI_QUESTIONARI!AQ1581)))</f>
        <v/>
      </c>
    </row>
    <row r="1582" spans="1:8" x14ac:dyDescent="0.3">
      <c r="A1582" t="str">
        <f>IF(ESITI_QUESTIONARI!A1582="","",TRIM(ESITI_QUESTIONARI!A1582))</f>
        <v/>
      </c>
      <c r="B1582" t="str">
        <f t="shared" si="25"/>
        <v/>
      </c>
      <c r="C1582" t="str">
        <f>IF(ESITI_QUESTIONARI!C1582="","",TRIM(ESITI_QUESTIONARI!C1582))</f>
        <v/>
      </c>
      <c r="D1582" t="str">
        <f>IFERROR(UPPER(TRIM(ESITI_QUESTIONARI!U1582)),"")</f>
        <v/>
      </c>
      <c r="E1582" t="str">
        <f>IFERROR(UPPER(TRIM(ESITI_QUESTIONARI!Y1582)),"")</f>
        <v/>
      </c>
      <c r="F1582" t="str">
        <f>IFERROR(UPPER(TRIM(ESITI_QUESTIONARI!AE1582)),"")</f>
        <v/>
      </c>
      <c r="G1582" t="str">
        <f>IFERROR(UPPER(TRIM(ESITI_QUESTIONARI!AI1582)),"")</f>
        <v/>
      </c>
      <c r="H1582" s="8" t="str">
        <f>IF(C1582="","",IF(ISERROR(AVERAGE(ESITI_QUESTIONARI!N1582:T1582,ESITI_QUESTIONARI!V1582:X1582,ESITI_QUESTIONARI!Z1582:AD1582,ESITI_QUESTIONARI!AF1582:AH1582,ESITI_QUESTIONARI!AJ1582:AL1582,ESITI_QUESTIONARI!AN1582,ESITI_QUESTIONARI!AQ1582)),"NON RISPONDE",AVERAGE(ESITI_QUESTIONARI!N1582:T1582,ESITI_QUESTIONARI!V1582:X1582,ESITI_QUESTIONARI!Z1582:AD1582,ESITI_QUESTIONARI!AF1582:AH1582,ESITI_QUESTIONARI!AJ1582:AL1582,ESITI_QUESTIONARI!AN1582,ESITI_QUESTIONARI!AQ1582)))</f>
        <v/>
      </c>
    </row>
    <row r="1583" spans="1:8" x14ac:dyDescent="0.3">
      <c r="A1583" t="str">
        <f>IF(ESITI_QUESTIONARI!A1583="","",TRIM(ESITI_QUESTIONARI!A1583))</f>
        <v/>
      </c>
      <c r="B1583" t="str">
        <f t="shared" si="25"/>
        <v/>
      </c>
      <c r="C1583" t="str">
        <f>IF(ESITI_QUESTIONARI!C1583="","",TRIM(ESITI_QUESTIONARI!C1583))</f>
        <v/>
      </c>
      <c r="D1583" t="str">
        <f>IFERROR(UPPER(TRIM(ESITI_QUESTIONARI!U1583)),"")</f>
        <v/>
      </c>
      <c r="E1583" t="str">
        <f>IFERROR(UPPER(TRIM(ESITI_QUESTIONARI!Y1583)),"")</f>
        <v/>
      </c>
      <c r="F1583" t="str">
        <f>IFERROR(UPPER(TRIM(ESITI_QUESTIONARI!AE1583)),"")</f>
        <v/>
      </c>
      <c r="G1583" t="str">
        <f>IFERROR(UPPER(TRIM(ESITI_QUESTIONARI!AI1583)),"")</f>
        <v/>
      </c>
      <c r="H1583" s="8" t="str">
        <f>IF(C1583="","",IF(ISERROR(AVERAGE(ESITI_QUESTIONARI!N1583:T1583,ESITI_QUESTIONARI!V1583:X1583,ESITI_QUESTIONARI!Z1583:AD1583,ESITI_QUESTIONARI!AF1583:AH1583,ESITI_QUESTIONARI!AJ1583:AL1583,ESITI_QUESTIONARI!AN1583,ESITI_QUESTIONARI!AQ1583)),"NON RISPONDE",AVERAGE(ESITI_QUESTIONARI!N1583:T1583,ESITI_QUESTIONARI!V1583:X1583,ESITI_QUESTIONARI!Z1583:AD1583,ESITI_QUESTIONARI!AF1583:AH1583,ESITI_QUESTIONARI!AJ1583:AL1583,ESITI_QUESTIONARI!AN1583,ESITI_QUESTIONARI!AQ1583)))</f>
        <v/>
      </c>
    </row>
    <row r="1584" spans="1:8" x14ac:dyDescent="0.3">
      <c r="A1584" t="str">
        <f>IF(ESITI_QUESTIONARI!A1584="","",TRIM(ESITI_QUESTIONARI!A1584))</f>
        <v/>
      </c>
      <c r="B1584" t="str">
        <f t="shared" si="25"/>
        <v/>
      </c>
      <c r="C1584" t="str">
        <f>IF(ESITI_QUESTIONARI!C1584="","",TRIM(ESITI_QUESTIONARI!C1584))</f>
        <v/>
      </c>
      <c r="D1584" t="str">
        <f>IFERROR(UPPER(TRIM(ESITI_QUESTIONARI!U1584)),"")</f>
        <v/>
      </c>
      <c r="E1584" t="str">
        <f>IFERROR(UPPER(TRIM(ESITI_QUESTIONARI!Y1584)),"")</f>
        <v/>
      </c>
      <c r="F1584" t="str">
        <f>IFERROR(UPPER(TRIM(ESITI_QUESTIONARI!AE1584)),"")</f>
        <v/>
      </c>
      <c r="G1584" t="str">
        <f>IFERROR(UPPER(TRIM(ESITI_QUESTIONARI!AI1584)),"")</f>
        <v/>
      </c>
      <c r="H1584" s="8" t="str">
        <f>IF(C1584="","",IF(ISERROR(AVERAGE(ESITI_QUESTIONARI!N1584:T1584,ESITI_QUESTIONARI!V1584:X1584,ESITI_QUESTIONARI!Z1584:AD1584,ESITI_QUESTIONARI!AF1584:AH1584,ESITI_QUESTIONARI!AJ1584:AL1584,ESITI_QUESTIONARI!AN1584,ESITI_QUESTIONARI!AQ1584)),"NON RISPONDE",AVERAGE(ESITI_QUESTIONARI!N1584:T1584,ESITI_QUESTIONARI!V1584:X1584,ESITI_QUESTIONARI!Z1584:AD1584,ESITI_QUESTIONARI!AF1584:AH1584,ESITI_QUESTIONARI!AJ1584:AL1584,ESITI_QUESTIONARI!AN1584,ESITI_QUESTIONARI!AQ1584)))</f>
        <v/>
      </c>
    </row>
    <row r="1585" spans="1:8" x14ac:dyDescent="0.3">
      <c r="A1585" t="str">
        <f>IF(ESITI_QUESTIONARI!A1585="","",TRIM(ESITI_QUESTIONARI!A1585))</f>
        <v/>
      </c>
      <c r="B1585" t="str">
        <f t="shared" si="25"/>
        <v/>
      </c>
      <c r="C1585" t="str">
        <f>IF(ESITI_QUESTIONARI!C1585="","",TRIM(ESITI_QUESTIONARI!C1585))</f>
        <v/>
      </c>
      <c r="D1585" t="str">
        <f>IFERROR(UPPER(TRIM(ESITI_QUESTIONARI!U1585)),"")</f>
        <v/>
      </c>
      <c r="E1585" t="str">
        <f>IFERROR(UPPER(TRIM(ESITI_QUESTIONARI!Y1585)),"")</f>
        <v/>
      </c>
      <c r="F1585" t="str">
        <f>IFERROR(UPPER(TRIM(ESITI_QUESTIONARI!AE1585)),"")</f>
        <v/>
      </c>
      <c r="G1585" t="str">
        <f>IFERROR(UPPER(TRIM(ESITI_QUESTIONARI!AI1585)),"")</f>
        <v/>
      </c>
      <c r="H1585" s="8" t="str">
        <f>IF(C1585="","",IF(ISERROR(AVERAGE(ESITI_QUESTIONARI!N1585:T1585,ESITI_QUESTIONARI!V1585:X1585,ESITI_QUESTIONARI!Z1585:AD1585,ESITI_QUESTIONARI!AF1585:AH1585,ESITI_QUESTIONARI!AJ1585:AL1585,ESITI_QUESTIONARI!AN1585,ESITI_QUESTIONARI!AQ1585)),"NON RISPONDE",AVERAGE(ESITI_QUESTIONARI!N1585:T1585,ESITI_QUESTIONARI!V1585:X1585,ESITI_QUESTIONARI!Z1585:AD1585,ESITI_QUESTIONARI!AF1585:AH1585,ESITI_QUESTIONARI!AJ1585:AL1585,ESITI_QUESTIONARI!AN1585,ESITI_QUESTIONARI!AQ1585)))</f>
        <v/>
      </c>
    </row>
    <row r="1586" spans="1:8" x14ac:dyDescent="0.3">
      <c r="A1586" t="str">
        <f>IF(ESITI_QUESTIONARI!A1586="","",TRIM(ESITI_QUESTIONARI!A1586))</f>
        <v/>
      </c>
      <c r="B1586" t="str">
        <f t="shared" si="25"/>
        <v/>
      </c>
      <c r="C1586" t="str">
        <f>IF(ESITI_QUESTIONARI!C1586="","",TRIM(ESITI_QUESTIONARI!C1586))</f>
        <v/>
      </c>
      <c r="D1586" t="str">
        <f>IFERROR(UPPER(TRIM(ESITI_QUESTIONARI!U1586)),"")</f>
        <v/>
      </c>
      <c r="E1586" t="str">
        <f>IFERROR(UPPER(TRIM(ESITI_QUESTIONARI!Y1586)),"")</f>
        <v/>
      </c>
      <c r="F1586" t="str">
        <f>IFERROR(UPPER(TRIM(ESITI_QUESTIONARI!AE1586)),"")</f>
        <v/>
      </c>
      <c r="G1586" t="str">
        <f>IFERROR(UPPER(TRIM(ESITI_QUESTIONARI!AI1586)),"")</f>
        <v/>
      </c>
      <c r="H1586" s="8" t="str">
        <f>IF(C1586="","",IF(ISERROR(AVERAGE(ESITI_QUESTIONARI!N1586:T1586,ESITI_QUESTIONARI!V1586:X1586,ESITI_QUESTIONARI!Z1586:AD1586,ESITI_QUESTIONARI!AF1586:AH1586,ESITI_QUESTIONARI!AJ1586:AL1586,ESITI_QUESTIONARI!AN1586,ESITI_QUESTIONARI!AQ1586)),"NON RISPONDE",AVERAGE(ESITI_QUESTIONARI!N1586:T1586,ESITI_QUESTIONARI!V1586:X1586,ESITI_QUESTIONARI!Z1586:AD1586,ESITI_QUESTIONARI!AF1586:AH1586,ESITI_QUESTIONARI!AJ1586:AL1586,ESITI_QUESTIONARI!AN1586,ESITI_QUESTIONARI!AQ1586)))</f>
        <v/>
      </c>
    </row>
    <row r="1587" spans="1:8" x14ac:dyDescent="0.3">
      <c r="A1587" t="str">
        <f>IF(ESITI_QUESTIONARI!A1587="","",TRIM(ESITI_QUESTIONARI!A1587))</f>
        <v/>
      </c>
      <c r="B1587" t="str">
        <f t="shared" si="25"/>
        <v/>
      </c>
      <c r="C1587" t="str">
        <f>IF(ESITI_QUESTIONARI!C1587="","",TRIM(ESITI_QUESTIONARI!C1587))</f>
        <v/>
      </c>
      <c r="D1587" t="str">
        <f>IFERROR(UPPER(TRIM(ESITI_QUESTIONARI!U1587)),"")</f>
        <v/>
      </c>
      <c r="E1587" t="str">
        <f>IFERROR(UPPER(TRIM(ESITI_QUESTIONARI!Y1587)),"")</f>
        <v/>
      </c>
      <c r="F1587" t="str">
        <f>IFERROR(UPPER(TRIM(ESITI_QUESTIONARI!AE1587)),"")</f>
        <v/>
      </c>
      <c r="G1587" t="str">
        <f>IFERROR(UPPER(TRIM(ESITI_QUESTIONARI!AI1587)),"")</f>
        <v/>
      </c>
      <c r="H1587" s="8" t="str">
        <f>IF(C1587="","",IF(ISERROR(AVERAGE(ESITI_QUESTIONARI!N1587:T1587,ESITI_QUESTIONARI!V1587:X1587,ESITI_QUESTIONARI!Z1587:AD1587,ESITI_QUESTIONARI!AF1587:AH1587,ESITI_QUESTIONARI!AJ1587:AL1587,ESITI_QUESTIONARI!AN1587,ESITI_QUESTIONARI!AQ1587)),"NON RISPONDE",AVERAGE(ESITI_QUESTIONARI!N1587:T1587,ESITI_QUESTIONARI!V1587:X1587,ESITI_QUESTIONARI!Z1587:AD1587,ESITI_QUESTIONARI!AF1587:AH1587,ESITI_QUESTIONARI!AJ1587:AL1587,ESITI_QUESTIONARI!AN1587,ESITI_QUESTIONARI!AQ1587)))</f>
        <v/>
      </c>
    </row>
    <row r="1588" spans="1:8" x14ac:dyDescent="0.3">
      <c r="A1588" t="str">
        <f>IF(ESITI_QUESTIONARI!A1588="","",TRIM(ESITI_QUESTIONARI!A1588))</f>
        <v/>
      </c>
      <c r="B1588" t="str">
        <f t="shared" si="25"/>
        <v/>
      </c>
      <c r="C1588" t="str">
        <f>IF(ESITI_QUESTIONARI!C1588="","",TRIM(ESITI_QUESTIONARI!C1588))</f>
        <v/>
      </c>
      <c r="D1588" t="str">
        <f>IFERROR(UPPER(TRIM(ESITI_QUESTIONARI!U1588)),"")</f>
        <v/>
      </c>
      <c r="E1588" t="str">
        <f>IFERROR(UPPER(TRIM(ESITI_QUESTIONARI!Y1588)),"")</f>
        <v/>
      </c>
      <c r="F1588" t="str">
        <f>IFERROR(UPPER(TRIM(ESITI_QUESTIONARI!AE1588)),"")</f>
        <v/>
      </c>
      <c r="G1588" t="str">
        <f>IFERROR(UPPER(TRIM(ESITI_QUESTIONARI!AI1588)),"")</f>
        <v/>
      </c>
      <c r="H1588" s="8" t="str">
        <f>IF(C1588="","",IF(ISERROR(AVERAGE(ESITI_QUESTIONARI!N1588:T1588,ESITI_QUESTIONARI!V1588:X1588,ESITI_QUESTIONARI!Z1588:AD1588,ESITI_QUESTIONARI!AF1588:AH1588,ESITI_QUESTIONARI!AJ1588:AL1588,ESITI_QUESTIONARI!AN1588,ESITI_QUESTIONARI!AQ1588)),"NON RISPONDE",AVERAGE(ESITI_QUESTIONARI!N1588:T1588,ESITI_QUESTIONARI!V1588:X1588,ESITI_QUESTIONARI!Z1588:AD1588,ESITI_QUESTIONARI!AF1588:AH1588,ESITI_QUESTIONARI!AJ1588:AL1588,ESITI_QUESTIONARI!AN1588,ESITI_QUESTIONARI!AQ1588)))</f>
        <v/>
      </c>
    </row>
    <row r="1589" spans="1:8" x14ac:dyDescent="0.3">
      <c r="A1589" t="str">
        <f>IF(ESITI_QUESTIONARI!A1589="","",TRIM(ESITI_QUESTIONARI!A1589))</f>
        <v/>
      </c>
      <c r="B1589" t="str">
        <f t="shared" si="25"/>
        <v/>
      </c>
      <c r="C1589" t="str">
        <f>IF(ESITI_QUESTIONARI!C1589="","",TRIM(ESITI_QUESTIONARI!C1589))</f>
        <v/>
      </c>
      <c r="D1589" t="str">
        <f>IFERROR(UPPER(TRIM(ESITI_QUESTIONARI!U1589)),"")</f>
        <v/>
      </c>
      <c r="E1589" t="str">
        <f>IFERROR(UPPER(TRIM(ESITI_QUESTIONARI!Y1589)),"")</f>
        <v/>
      </c>
      <c r="F1589" t="str">
        <f>IFERROR(UPPER(TRIM(ESITI_QUESTIONARI!AE1589)),"")</f>
        <v/>
      </c>
      <c r="G1589" t="str">
        <f>IFERROR(UPPER(TRIM(ESITI_QUESTIONARI!AI1589)),"")</f>
        <v/>
      </c>
      <c r="H1589" s="8" t="str">
        <f>IF(C1589="","",IF(ISERROR(AVERAGE(ESITI_QUESTIONARI!N1589:T1589,ESITI_QUESTIONARI!V1589:X1589,ESITI_QUESTIONARI!Z1589:AD1589,ESITI_QUESTIONARI!AF1589:AH1589,ESITI_QUESTIONARI!AJ1589:AL1589,ESITI_QUESTIONARI!AN1589,ESITI_QUESTIONARI!AQ1589)),"NON RISPONDE",AVERAGE(ESITI_QUESTIONARI!N1589:T1589,ESITI_QUESTIONARI!V1589:X1589,ESITI_QUESTIONARI!Z1589:AD1589,ESITI_QUESTIONARI!AF1589:AH1589,ESITI_QUESTIONARI!AJ1589:AL1589,ESITI_QUESTIONARI!AN1589,ESITI_QUESTIONARI!AQ1589)))</f>
        <v/>
      </c>
    </row>
    <row r="1590" spans="1:8" x14ac:dyDescent="0.3">
      <c r="A1590" t="str">
        <f>IF(ESITI_QUESTIONARI!A1590="","",TRIM(ESITI_QUESTIONARI!A1590))</f>
        <v/>
      </c>
      <c r="B1590" t="str">
        <f t="shared" si="25"/>
        <v/>
      </c>
      <c r="C1590" t="str">
        <f>IF(ESITI_QUESTIONARI!C1590="","",TRIM(ESITI_QUESTIONARI!C1590))</f>
        <v/>
      </c>
      <c r="D1590" t="str">
        <f>IFERROR(UPPER(TRIM(ESITI_QUESTIONARI!U1590)),"")</f>
        <v/>
      </c>
      <c r="E1590" t="str">
        <f>IFERROR(UPPER(TRIM(ESITI_QUESTIONARI!Y1590)),"")</f>
        <v/>
      </c>
      <c r="F1590" t="str">
        <f>IFERROR(UPPER(TRIM(ESITI_QUESTIONARI!AE1590)),"")</f>
        <v/>
      </c>
      <c r="G1590" t="str">
        <f>IFERROR(UPPER(TRIM(ESITI_QUESTIONARI!AI1590)),"")</f>
        <v/>
      </c>
      <c r="H1590" s="8" t="str">
        <f>IF(C1590="","",IF(ISERROR(AVERAGE(ESITI_QUESTIONARI!N1590:T1590,ESITI_QUESTIONARI!V1590:X1590,ESITI_QUESTIONARI!Z1590:AD1590,ESITI_QUESTIONARI!AF1590:AH1590,ESITI_QUESTIONARI!AJ1590:AL1590,ESITI_QUESTIONARI!AN1590,ESITI_QUESTIONARI!AQ1590)),"NON RISPONDE",AVERAGE(ESITI_QUESTIONARI!N1590:T1590,ESITI_QUESTIONARI!V1590:X1590,ESITI_QUESTIONARI!Z1590:AD1590,ESITI_QUESTIONARI!AF1590:AH1590,ESITI_QUESTIONARI!AJ1590:AL1590,ESITI_QUESTIONARI!AN1590,ESITI_QUESTIONARI!AQ1590)))</f>
        <v/>
      </c>
    </row>
    <row r="1591" spans="1:8" x14ac:dyDescent="0.3">
      <c r="A1591" t="str">
        <f>IF(ESITI_QUESTIONARI!A1591="","",TRIM(ESITI_QUESTIONARI!A1591))</f>
        <v/>
      </c>
      <c r="B1591" t="str">
        <f t="shared" si="25"/>
        <v/>
      </c>
      <c r="C1591" t="str">
        <f>IF(ESITI_QUESTIONARI!C1591="","",TRIM(ESITI_QUESTIONARI!C1591))</f>
        <v/>
      </c>
      <c r="D1591" t="str">
        <f>IFERROR(UPPER(TRIM(ESITI_QUESTIONARI!U1591)),"")</f>
        <v/>
      </c>
      <c r="E1591" t="str">
        <f>IFERROR(UPPER(TRIM(ESITI_QUESTIONARI!Y1591)),"")</f>
        <v/>
      </c>
      <c r="F1591" t="str">
        <f>IFERROR(UPPER(TRIM(ESITI_QUESTIONARI!AE1591)),"")</f>
        <v/>
      </c>
      <c r="G1591" t="str">
        <f>IFERROR(UPPER(TRIM(ESITI_QUESTIONARI!AI1591)),"")</f>
        <v/>
      </c>
      <c r="H1591" s="8" t="str">
        <f>IF(C1591="","",IF(ISERROR(AVERAGE(ESITI_QUESTIONARI!N1591:T1591,ESITI_QUESTIONARI!V1591:X1591,ESITI_QUESTIONARI!Z1591:AD1591,ESITI_QUESTIONARI!AF1591:AH1591,ESITI_QUESTIONARI!AJ1591:AL1591,ESITI_QUESTIONARI!AN1591,ESITI_QUESTIONARI!AQ1591)),"NON RISPONDE",AVERAGE(ESITI_QUESTIONARI!N1591:T1591,ESITI_QUESTIONARI!V1591:X1591,ESITI_QUESTIONARI!Z1591:AD1591,ESITI_QUESTIONARI!AF1591:AH1591,ESITI_QUESTIONARI!AJ1591:AL1591,ESITI_QUESTIONARI!AN1591,ESITI_QUESTIONARI!AQ1591)))</f>
        <v/>
      </c>
    </row>
    <row r="1592" spans="1:8" x14ac:dyDescent="0.3">
      <c r="A1592" t="str">
        <f>IF(ESITI_QUESTIONARI!A1592="","",TRIM(ESITI_QUESTIONARI!A1592))</f>
        <v/>
      </c>
      <c r="B1592" t="str">
        <f t="shared" si="25"/>
        <v/>
      </c>
      <c r="C1592" t="str">
        <f>IF(ESITI_QUESTIONARI!C1592="","",TRIM(ESITI_QUESTIONARI!C1592))</f>
        <v/>
      </c>
      <c r="D1592" t="str">
        <f>IFERROR(UPPER(TRIM(ESITI_QUESTIONARI!U1592)),"")</f>
        <v/>
      </c>
      <c r="E1592" t="str">
        <f>IFERROR(UPPER(TRIM(ESITI_QUESTIONARI!Y1592)),"")</f>
        <v/>
      </c>
      <c r="F1592" t="str">
        <f>IFERROR(UPPER(TRIM(ESITI_QUESTIONARI!AE1592)),"")</f>
        <v/>
      </c>
      <c r="G1592" t="str">
        <f>IFERROR(UPPER(TRIM(ESITI_QUESTIONARI!AI1592)),"")</f>
        <v/>
      </c>
      <c r="H1592" s="8" t="str">
        <f>IF(C1592="","",IF(ISERROR(AVERAGE(ESITI_QUESTIONARI!N1592:T1592,ESITI_QUESTIONARI!V1592:X1592,ESITI_QUESTIONARI!Z1592:AD1592,ESITI_QUESTIONARI!AF1592:AH1592,ESITI_QUESTIONARI!AJ1592:AL1592,ESITI_QUESTIONARI!AN1592,ESITI_QUESTIONARI!AQ1592)),"NON RISPONDE",AVERAGE(ESITI_QUESTIONARI!N1592:T1592,ESITI_QUESTIONARI!V1592:X1592,ESITI_QUESTIONARI!Z1592:AD1592,ESITI_QUESTIONARI!AF1592:AH1592,ESITI_QUESTIONARI!AJ1592:AL1592,ESITI_QUESTIONARI!AN1592,ESITI_QUESTIONARI!AQ1592)))</f>
        <v/>
      </c>
    </row>
    <row r="1593" spans="1:8" x14ac:dyDescent="0.3">
      <c r="A1593" t="str">
        <f>IF(ESITI_QUESTIONARI!A1593="","",TRIM(ESITI_QUESTIONARI!A1593))</f>
        <v/>
      </c>
      <c r="B1593" t="str">
        <f t="shared" si="25"/>
        <v/>
      </c>
      <c r="C1593" t="str">
        <f>IF(ESITI_QUESTIONARI!C1593="","",TRIM(ESITI_QUESTIONARI!C1593))</f>
        <v/>
      </c>
      <c r="D1593" t="str">
        <f>IFERROR(UPPER(TRIM(ESITI_QUESTIONARI!U1593)),"")</f>
        <v/>
      </c>
      <c r="E1593" t="str">
        <f>IFERROR(UPPER(TRIM(ESITI_QUESTIONARI!Y1593)),"")</f>
        <v/>
      </c>
      <c r="F1593" t="str">
        <f>IFERROR(UPPER(TRIM(ESITI_QUESTIONARI!AE1593)),"")</f>
        <v/>
      </c>
      <c r="G1593" t="str">
        <f>IFERROR(UPPER(TRIM(ESITI_QUESTIONARI!AI1593)),"")</f>
        <v/>
      </c>
      <c r="H1593" s="8" t="str">
        <f>IF(C1593="","",IF(ISERROR(AVERAGE(ESITI_QUESTIONARI!N1593:T1593,ESITI_QUESTIONARI!V1593:X1593,ESITI_QUESTIONARI!Z1593:AD1593,ESITI_QUESTIONARI!AF1593:AH1593,ESITI_QUESTIONARI!AJ1593:AL1593,ESITI_QUESTIONARI!AN1593,ESITI_QUESTIONARI!AQ1593)),"NON RISPONDE",AVERAGE(ESITI_QUESTIONARI!N1593:T1593,ESITI_QUESTIONARI!V1593:X1593,ESITI_QUESTIONARI!Z1593:AD1593,ESITI_QUESTIONARI!AF1593:AH1593,ESITI_QUESTIONARI!AJ1593:AL1593,ESITI_QUESTIONARI!AN1593,ESITI_QUESTIONARI!AQ1593)))</f>
        <v/>
      </c>
    </row>
    <row r="1594" spans="1:8" x14ac:dyDescent="0.3">
      <c r="A1594" t="str">
        <f>IF(ESITI_QUESTIONARI!A1594="","",TRIM(ESITI_QUESTIONARI!A1594))</f>
        <v/>
      </c>
      <c r="B1594" t="str">
        <f t="shared" si="25"/>
        <v/>
      </c>
      <c r="C1594" t="str">
        <f>IF(ESITI_QUESTIONARI!C1594="","",TRIM(ESITI_QUESTIONARI!C1594))</f>
        <v/>
      </c>
      <c r="D1594" t="str">
        <f>IFERROR(UPPER(TRIM(ESITI_QUESTIONARI!U1594)),"")</f>
        <v/>
      </c>
      <c r="E1594" t="str">
        <f>IFERROR(UPPER(TRIM(ESITI_QUESTIONARI!Y1594)),"")</f>
        <v/>
      </c>
      <c r="F1594" t="str">
        <f>IFERROR(UPPER(TRIM(ESITI_QUESTIONARI!AE1594)),"")</f>
        <v/>
      </c>
      <c r="G1594" t="str">
        <f>IFERROR(UPPER(TRIM(ESITI_QUESTIONARI!AI1594)),"")</f>
        <v/>
      </c>
      <c r="H1594" s="8" t="str">
        <f>IF(C1594="","",IF(ISERROR(AVERAGE(ESITI_QUESTIONARI!N1594:T1594,ESITI_QUESTIONARI!V1594:X1594,ESITI_QUESTIONARI!Z1594:AD1594,ESITI_QUESTIONARI!AF1594:AH1594,ESITI_QUESTIONARI!AJ1594:AL1594,ESITI_QUESTIONARI!AN1594,ESITI_QUESTIONARI!AQ1594)),"NON RISPONDE",AVERAGE(ESITI_QUESTIONARI!N1594:T1594,ESITI_QUESTIONARI!V1594:X1594,ESITI_QUESTIONARI!Z1594:AD1594,ESITI_QUESTIONARI!AF1594:AH1594,ESITI_QUESTIONARI!AJ1594:AL1594,ESITI_QUESTIONARI!AN1594,ESITI_QUESTIONARI!AQ1594)))</f>
        <v/>
      </c>
    </row>
    <row r="1595" spans="1:8" x14ac:dyDescent="0.3">
      <c r="A1595" t="str">
        <f>IF(ESITI_QUESTIONARI!A1595="","",TRIM(ESITI_QUESTIONARI!A1595))</f>
        <v/>
      </c>
      <c r="B1595" t="str">
        <f t="shared" si="25"/>
        <v/>
      </c>
      <c r="C1595" t="str">
        <f>IF(ESITI_QUESTIONARI!C1595="","",TRIM(ESITI_QUESTIONARI!C1595))</f>
        <v/>
      </c>
      <c r="D1595" t="str">
        <f>IFERROR(UPPER(TRIM(ESITI_QUESTIONARI!U1595)),"")</f>
        <v/>
      </c>
      <c r="E1595" t="str">
        <f>IFERROR(UPPER(TRIM(ESITI_QUESTIONARI!Y1595)),"")</f>
        <v/>
      </c>
      <c r="F1595" t="str">
        <f>IFERROR(UPPER(TRIM(ESITI_QUESTIONARI!AE1595)),"")</f>
        <v/>
      </c>
      <c r="G1595" t="str">
        <f>IFERROR(UPPER(TRIM(ESITI_QUESTIONARI!AI1595)),"")</f>
        <v/>
      </c>
      <c r="H1595" s="8" t="str">
        <f>IF(C1595="","",IF(ISERROR(AVERAGE(ESITI_QUESTIONARI!N1595:T1595,ESITI_QUESTIONARI!V1595:X1595,ESITI_QUESTIONARI!Z1595:AD1595,ESITI_QUESTIONARI!AF1595:AH1595,ESITI_QUESTIONARI!AJ1595:AL1595,ESITI_QUESTIONARI!AN1595,ESITI_QUESTIONARI!AQ1595)),"NON RISPONDE",AVERAGE(ESITI_QUESTIONARI!N1595:T1595,ESITI_QUESTIONARI!V1595:X1595,ESITI_QUESTIONARI!Z1595:AD1595,ESITI_QUESTIONARI!AF1595:AH1595,ESITI_QUESTIONARI!AJ1595:AL1595,ESITI_QUESTIONARI!AN1595,ESITI_QUESTIONARI!AQ1595)))</f>
        <v/>
      </c>
    </row>
    <row r="1596" spans="1:8" x14ac:dyDescent="0.3">
      <c r="A1596" t="str">
        <f>IF(ESITI_QUESTIONARI!A1596="","",TRIM(ESITI_QUESTIONARI!A1596))</f>
        <v/>
      </c>
      <c r="B1596" t="str">
        <f t="shared" si="25"/>
        <v/>
      </c>
      <c r="C1596" t="str">
        <f>IF(ESITI_QUESTIONARI!C1596="","",TRIM(ESITI_QUESTIONARI!C1596))</f>
        <v/>
      </c>
      <c r="D1596" t="str">
        <f>IFERROR(UPPER(TRIM(ESITI_QUESTIONARI!U1596)),"")</f>
        <v/>
      </c>
      <c r="E1596" t="str">
        <f>IFERROR(UPPER(TRIM(ESITI_QUESTIONARI!Y1596)),"")</f>
        <v/>
      </c>
      <c r="F1596" t="str">
        <f>IFERROR(UPPER(TRIM(ESITI_QUESTIONARI!AE1596)),"")</f>
        <v/>
      </c>
      <c r="G1596" t="str">
        <f>IFERROR(UPPER(TRIM(ESITI_QUESTIONARI!AI1596)),"")</f>
        <v/>
      </c>
      <c r="H1596" s="8" t="str">
        <f>IF(C1596="","",IF(ISERROR(AVERAGE(ESITI_QUESTIONARI!N1596:T1596,ESITI_QUESTIONARI!V1596:X1596,ESITI_QUESTIONARI!Z1596:AD1596,ESITI_QUESTIONARI!AF1596:AH1596,ESITI_QUESTIONARI!AJ1596:AL1596,ESITI_QUESTIONARI!AN1596,ESITI_QUESTIONARI!AQ1596)),"NON RISPONDE",AVERAGE(ESITI_QUESTIONARI!N1596:T1596,ESITI_QUESTIONARI!V1596:X1596,ESITI_QUESTIONARI!Z1596:AD1596,ESITI_QUESTIONARI!AF1596:AH1596,ESITI_QUESTIONARI!AJ1596:AL1596,ESITI_QUESTIONARI!AN1596,ESITI_QUESTIONARI!AQ1596)))</f>
        <v/>
      </c>
    </row>
    <row r="1597" spans="1:8" x14ac:dyDescent="0.3">
      <c r="A1597" t="str">
        <f>IF(ESITI_QUESTIONARI!A1597="","",TRIM(ESITI_QUESTIONARI!A1597))</f>
        <v/>
      </c>
      <c r="B1597" t="str">
        <f t="shared" si="25"/>
        <v/>
      </c>
      <c r="C1597" t="str">
        <f>IF(ESITI_QUESTIONARI!C1597="","",TRIM(ESITI_QUESTIONARI!C1597))</f>
        <v/>
      </c>
      <c r="D1597" t="str">
        <f>IFERROR(UPPER(TRIM(ESITI_QUESTIONARI!U1597)),"")</f>
        <v/>
      </c>
      <c r="E1597" t="str">
        <f>IFERROR(UPPER(TRIM(ESITI_QUESTIONARI!Y1597)),"")</f>
        <v/>
      </c>
      <c r="F1597" t="str">
        <f>IFERROR(UPPER(TRIM(ESITI_QUESTIONARI!AE1597)),"")</f>
        <v/>
      </c>
      <c r="G1597" t="str">
        <f>IFERROR(UPPER(TRIM(ESITI_QUESTIONARI!AI1597)),"")</f>
        <v/>
      </c>
      <c r="H1597" s="8" t="str">
        <f>IF(C1597="","",IF(ISERROR(AVERAGE(ESITI_QUESTIONARI!N1597:T1597,ESITI_QUESTIONARI!V1597:X1597,ESITI_QUESTIONARI!Z1597:AD1597,ESITI_QUESTIONARI!AF1597:AH1597,ESITI_QUESTIONARI!AJ1597:AL1597,ESITI_QUESTIONARI!AN1597,ESITI_QUESTIONARI!AQ1597)),"NON RISPONDE",AVERAGE(ESITI_QUESTIONARI!N1597:T1597,ESITI_QUESTIONARI!V1597:X1597,ESITI_QUESTIONARI!Z1597:AD1597,ESITI_QUESTIONARI!AF1597:AH1597,ESITI_QUESTIONARI!AJ1597:AL1597,ESITI_QUESTIONARI!AN1597,ESITI_QUESTIONARI!AQ1597)))</f>
        <v/>
      </c>
    </row>
    <row r="1598" spans="1:8" x14ac:dyDescent="0.3">
      <c r="A1598" t="str">
        <f>IF(ESITI_QUESTIONARI!A1598="","",TRIM(ESITI_QUESTIONARI!A1598))</f>
        <v/>
      </c>
      <c r="B1598" t="str">
        <f t="shared" si="25"/>
        <v/>
      </c>
      <c r="C1598" t="str">
        <f>IF(ESITI_QUESTIONARI!C1598="","",TRIM(ESITI_QUESTIONARI!C1598))</f>
        <v/>
      </c>
      <c r="D1598" t="str">
        <f>IFERROR(UPPER(TRIM(ESITI_QUESTIONARI!U1598)),"")</f>
        <v/>
      </c>
      <c r="E1598" t="str">
        <f>IFERROR(UPPER(TRIM(ESITI_QUESTIONARI!Y1598)),"")</f>
        <v/>
      </c>
      <c r="F1598" t="str">
        <f>IFERROR(UPPER(TRIM(ESITI_QUESTIONARI!AE1598)),"")</f>
        <v/>
      </c>
      <c r="G1598" t="str">
        <f>IFERROR(UPPER(TRIM(ESITI_QUESTIONARI!AI1598)),"")</f>
        <v/>
      </c>
      <c r="H1598" s="8" t="str">
        <f>IF(C1598="","",IF(ISERROR(AVERAGE(ESITI_QUESTIONARI!N1598:T1598,ESITI_QUESTIONARI!V1598:X1598,ESITI_QUESTIONARI!Z1598:AD1598,ESITI_QUESTIONARI!AF1598:AH1598,ESITI_QUESTIONARI!AJ1598:AL1598,ESITI_QUESTIONARI!AN1598,ESITI_QUESTIONARI!AQ1598)),"NON RISPONDE",AVERAGE(ESITI_QUESTIONARI!N1598:T1598,ESITI_QUESTIONARI!V1598:X1598,ESITI_QUESTIONARI!Z1598:AD1598,ESITI_QUESTIONARI!AF1598:AH1598,ESITI_QUESTIONARI!AJ1598:AL1598,ESITI_QUESTIONARI!AN1598,ESITI_QUESTIONARI!AQ1598)))</f>
        <v/>
      </c>
    </row>
    <row r="1599" spans="1:8" x14ac:dyDescent="0.3">
      <c r="A1599" t="str">
        <f>IF(ESITI_QUESTIONARI!A1599="","",TRIM(ESITI_QUESTIONARI!A1599))</f>
        <v/>
      </c>
      <c r="B1599" t="str">
        <f t="shared" si="25"/>
        <v/>
      </c>
      <c r="C1599" t="str">
        <f>IF(ESITI_QUESTIONARI!C1599="","",TRIM(ESITI_QUESTIONARI!C1599))</f>
        <v/>
      </c>
      <c r="D1599" t="str">
        <f>IFERROR(UPPER(TRIM(ESITI_QUESTIONARI!U1599)),"")</f>
        <v/>
      </c>
      <c r="E1599" t="str">
        <f>IFERROR(UPPER(TRIM(ESITI_QUESTIONARI!Y1599)),"")</f>
        <v/>
      </c>
      <c r="F1599" t="str">
        <f>IFERROR(UPPER(TRIM(ESITI_QUESTIONARI!AE1599)),"")</f>
        <v/>
      </c>
      <c r="G1599" t="str">
        <f>IFERROR(UPPER(TRIM(ESITI_QUESTIONARI!AI1599)),"")</f>
        <v/>
      </c>
      <c r="H1599" s="8" t="str">
        <f>IF(C1599="","",IF(ISERROR(AVERAGE(ESITI_QUESTIONARI!N1599:T1599,ESITI_QUESTIONARI!V1599:X1599,ESITI_QUESTIONARI!Z1599:AD1599,ESITI_QUESTIONARI!AF1599:AH1599,ESITI_QUESTIONARI!AJ1599:AL1599,ESITI_QUESTIONARI!AN1599,ESITI_QUESTIONARI!AQ1599)),"NON RISPONDE",AVERAGE(ESITI_QUESTIONARI!N1599:T1599,ESITI_QUESTIONARI!V1599:X1599,ESITI_QUESTIONARI!Z1599:AD1599,ESITI_QUESTIONARI!AF1599:AH1599,ESITI_QUESTIONARI!AJ1599:AL1599,ESITI_QUESTIONARI!AN1599,ESITI_QUESTIONARI!AQ1599)))</f>
        <v/>
      </c>
    </row>
    <row r="1600" spans="1:8" x14ac:dyDescent="0.3">
      <c r="A1600" t="str">
        <f>IF(ESITI_QUESTIONARI!A1600="","",TRIM(ESITI_QUESTIONARI!A1600))</f>
        <v/>
      </c>
      <c r="B1600" t="str">
        <f t="shared" si="25"/>
        <v/>
      </c>
      <c r="C1600" t="str">
        <f>IF(ESITI_QUESTIONARI!C1600="","",TRIM(ESITI_QUESTIONARI!C1600))</f>
        <v/>
      </c>
      <c r="D1600" t="str">
        <f>IFERROR(UPPER(TRIM(ESITI_QUESTIONARI!U1600)),"")</f>
        <v/>
      </c>
      <c r="E1600" t="str">
        <f>IFERROR(UPPER(TRIM(ESITI_QUESTIONARI!Y1600)),"")</f>
        <v/>
      </c>
      <c r="F1600" t="str">
        <f>IFERROR(UPPER(TRIM(ESITI_QUESTIONARI!AE1600)),"")</f>
        <v/>
      </c>
      <c r="G1600" t="str">
        <f>IFERROR(UPPER(TRIM(ESITI_QUESTIONARI!AI1600)),"")</f>
        <v/>
      </c>
      <c r="H1600" s="8" t="str">
        <f>IF(C1600="","",IF(ISERROR(AVERAGE(ESITI_QUESTIONARI!N1600:T1600,ESITI_QUESTIONARI!V1600:X1600,ESITI_QUESTIONARI!Z1600:AD1600,ESITI_QUESTIONARI!AF1600:AH1600,ESITI_QUESTIONARI!AJ1600:AL1600,ESITI_QUESTIONARI!AN1600,ESITI_QUESTIONARI!AQ1600)),"NON RISPONDE",AVERAGE(ESITI_QUESTIONARI!N1600:T1600,ESITI_QUESTIONARI!V1600:X1600,ESITI_QUESTIONARI!Z1600:AD1600,ESITI_QUESTIONARI!AF1600:AH1600,ESITI_QUESTIONARI!AJ1600:AL1600,ESITI_QUESTIONARI!AN1600,ESITI_QUESTIONARI!AQ1600)))</f>
        <v/>
      </c>
    </row>
    <row r="1601" spans="1:8" x14ac:dyDescent="0.3">
      <c r="A1601" t="str">
        <f>IF(ESITI_QUESTIONARI!A1601="","",TRIM(ESITI_QUESTIONARI!A1601))</f>
        <v/>
      </c>
      <c r="B1601" t="str">
        <f t="shared" si="25"/>
        <v/>
      </c>
      <c r="C1601" t="str">
        <f>IF(ESITI_QUESTIONARI!C1601="","",TRIM(ESITI_QUESTIONARI!C1601))</f>
        <v/>
      </c>
      <c r="D1601" t="str">
        <f>IFERROR(UPPER(TRIM(ESITI_QUESTIONARI!U1601)),"")</f>
        <v/>
      </c>
      <c r="E1601" t="str">
        <f>IFERROR(UPPER(TRIM(ESITI_QUESTIONARI!Y1601)),"")</f>
        <v/>
      </c>
      <c r="F1601" t="str">
        <f>IFERROR(UPPER(TRIM(ESITI_QUESTIONARI!AE1601)),"")</f>
        <v/>
      </c>
      <c r="G1601" t="str">
        <f>IFERROR(UPPER(TRIM(ESITI_QUESTIONARI!AI1601)),"")</f>
        <v/>
      </c>
      <c r="H1601" s="8" t="str">
        <f>IF(C1601="","",IF(ISERROR(AVERAGE(ESITI_QUESTIONARI!N1601:T1601,ESITI_QUESTIONARI!V1601:X1601,ESITI_QUESTIONARI!Z1601:AD1601,ESITI_QUESTIONARI!AF1601:AH1601,ESITI_QUESTIONARI!AJ1601:AL1601,ESITI_QUESTIONARI!AN1601,ESITI_QUESTIONARI!AQ1601)),"NON RISPONDE",AVERAGE(ESITI_QUESTIONARI!N1601:T1601,ESITI_QUESTIONARI!V1601:X1601,ESITI_QUESTIONARI!Z1601:AD1601,ESITI_QUESTIONARI!AF1601:AH1601,ESITI_QUESTIONARI!AJ1601:AL1601,ESITI_QUESTIONARI!AN1601,ESITI_QUESTIONARI!AQ1601)))</f>
        <v/>
      </c>
    </row>
    <row r="1602" spans="1:8" x14ac:dyDescent="0.3">
      <c r="A1602" t="str">
        <f>IF(ESITI_QUESTIONARI!A1602="","",TRIM(ESITI_QUESTIONARI!A1602))</f>
        <v/>
      </c>
      <c r="B1602" t="str">
        <f t="shared" si="25"/>
        <v/>
      </c>
      <c r="C1602" t="str">
        <f>IF(ESITI_QUESTIONARI!C1602="","",TRIM(ESITI_QUESTIONARI!C1602))</f>
        <v/>
      </c>
      <c r="D1602" t="str">
        <f>IFERROR(UPPER(TRIM(ESITI_QUESTIONARI!U1602)),"")</f>
        <v/>
      </c>
      <c r="E1602" t="str">
        <f>IFERROR(UPPER(TRIM(ESITI_QUESTIONARI!Y1602)),"")</f>
        <v/>
      </c>
      <c r="F1602" t="str">
        <f>IFERROR(UPPER(TRIM(ESITI_QUESTIONARI!AE1602)),"")</f>
        <v/>
      </c>
      <c r="G1602" t="str">
        <f>IFERROR(UPPER(TRIM(ESITI_QUESTIONARI!AI1602)),"")</f>
        <v/>
      </c>
      <c r="H1602" s="8" t="str">
        <f>IF(C1602="","",IF(ISERROR(AVERAGE(ESITI_QUESTIONARI!N1602:T1602,ESITI_QUESTIONARI!V1602:X1602,ESITI_QUESTIONARI!Z1602:AD1602,ESITI_QUESTIONARI!AF1602:AH1602,ESITI_QUESTIONARI!AJ1602:AL1602,ESITI_QUESTIONARI!AN1602,ESITI_QUESTIONARI!AQ1602)),"NON RISPONDE",AVERAGE(ESITI_QUESTIONARI!N1602:T1602,ESITI_QUESTIONARI!V1602:X1602,ESITI_QUESTIONARI!Z1602:AD1602,ESITI_QUESTIONARI!AF1602:AH1602,ESITI_QUESTIONARI!AJ1602:AL1602,ESITI_QUESTIONARI!AN1602,ESITI_QUESTIONARI!AQ1602)))</f>
        <v/>
      </c>
    </row>
    <row r="1603" spans="1:8" x14ac:dyDescent="0.3">
      <c r="A1603" t="str">
        <f>IF(ESITI_QUESTIONARI!A1603="","",TRIM(ESITI_QUESTIONARI!A1603))</f>
        <v/>
      </c>
      <c r="B1603" t="str">
        <f t="shared" ref="B1603:B1666" si="26">IF(C1603="","",C1603)</f>
        <v/>
      </c>
      <c r="C1603" t="str">
        <f>IF(ESITI_QUESTIONARI!C1603="","",TRIM(ESITI_QUESTIONARI!C1603))</f>
        <v/>
      </c>
      <c r="D1603" t="str">
        <f>IFERROR(UPPER(TRIM(ESITI_QUESTIONARI!U1603)),"")</f>
        <v/>
      </c>
      <c r="E1603" t="str">
        <f>IFERROR(UPPER(TRIM(ESITI_QUESTIONARI!Y1603)),"")</f>
        <v/>
      </c>
      <c r="F1603" t="str">
        <f>IFERROR(UPPER(TRIM(ESITI_QUESTIONARI!AE1603)),"")</f>
        <v/>
      </c>
      <c r="G1603" t="str">
        <f>IFERROR(UPPER(TRIM(ESITI_QUESTIONARI!AI1603)),"")</f>
        <v/>
      </c>
      <c r="H1603" s="8" t="str">
        <f>IF(C1603="","",IF(ISERROR(AVERAGE(ESITI_QUESTIONARI!N1603:T1603,ESITI_QUESTIONARI!V1603:X1603,ESITI_QUESTIONARI!Z1603:AD1603,ESITI_QUESTIONARI!AF1603:AH1603,ESITI_QUESTIONARI!AJ1603:AL1603,ESITI_QUESTIONARI!AN1603,ESITI_QUESTIONARI!AQ1603)),"NON RISPONDE",AVERAGE(ESITI_QUESTIONARI!N1603:T1603,ESITI_QUESTIONARI!V1603:X1603,ESITI_QUESTIONARI!Z1603:AD1603,ESITI_QUESTIONARI!AF1603:AH1603,ESITI_QUESTIONARI!AJ1603:AL1603,ESITI_QUESTIONARI!AN1603,ESITI_QUESTIONARI!AQ1603)))</f>
        <v/>
      </c>
    </row>
    <row r="1604" spans="1:8" x14ac:dyDescent="0.3">
      <c r="A1604" t="str">
        <f>IF(ESITI_QUESTIONARI!A1604="","",TRIM(ESITI_QUESTIONARI!A1604))</f>
        <v/>
      </c>
      <c r="B1604" t="str">
        <f t="shared" si="26"/>
        <v/>
      </c>
      <c r="C1604" t="str">
        <f>IF(ESITI_QUESTIONARI!C1604="","",TRIM(ESITI_QUESTIONARI!C1604))</f>
        <v/>
      </c>
      <c r="D1604" t="str">
        <f>IFERROR(UPPER(TRIM(ESITI_QUESTIONARI!U1604)),"")</f>
        <v/>
      </c>
      <c r="E1604" t="str">
        <f>IFERROR(UPPER(TRIM(ESITI_QUESTIONARI!Y1604)),"")</f>
        <v/>
      </c>
      <c r="F1604" t="str">
        <f>IFERROR(UPPER(TRIM(ESITI_QUESTIONARI!AE1604)),"")</f>
        <v/>
      </c>
      <c r="G1604" t="str">
        <f>IFERROR(UPPER(TRIM(ESITI_QUESTIONARI!AI1604)),"")</f>
        <v/>
      </c>
      <c r="H1604" s="8" t="str">
        <f>IF(C1604="","",IF(ISERROR(AVERAGE(ESITI_QUESTIONARI!N1604:T1604,ESITI_QUESTIONARI!V1604:X1604,ESITI_QUESTIONARI!Z1604:AD1604,ESITI_QUESTIONARI!AF1604:AH1604,ESITI_QUESTIONARI!AJ1604:AL1604,ESITI_QUESTIONARI!AN1604,ESITI_QUESTIONARI!AQ1604)),"NON RISPONDE",AVERAGE(ESITI_QUESTIONARI!N1604:T1604,ESITI_QUESTIONARI!V1604:X1604,ESITI_QUESTIONARI!Z1604:AD1604,ESITI_QUESTIONARI!AF1604:AH1604,ESITI_QUESTIONARI!AJ1604:AL1604,ESITI_QUESTIONARI!AN1604,ESITI_QUESTIONARI!AQ1604)))</f>
        <v/>
      </c>
    </row>
    <row r="1605" spans="1:8" x14ac:dyDescent="0.3">
      <c r="A1605" t="str">
        <f>IF(ESITI_QUESTIONARI!A1605="","",TRIM(ESITI_QUESTIONARI!A1605))</f>
        <v/>
      </c>
      <c r="B1605" t="str">
        <f t="shared" si="26"/>
        <v/>
      </c>
      <c r="C1605" t="str">
        <f>IF(ESITI_QUESTIONARI!C1605="","",TRIM(ESITI_QUESTIONARI!C1605))</f>
        <v/>
      </c>
      <c r="D1605" t="str">
        <f>IFERROR(UPPER(TRIM(ESITI_QUESTIONARI!U1605)),"")</f>
        <v/>
      </c>
      <c r="E1605" t="str">
        <f>IFERROR(UPPER(TRIM(ESITI_QUESTIONARI!Y1605)),"")</f>
        <v/>
      </c>
      <c r="F1605" t="str">
        <f>IFERROR(UPPER(TRIM(ESITI_QUESTIONARI!AE1605)),"")</f>
        <v/>
      </c>
      <c r="G1605" t="str">
        <f>IFERROR(UPPER(TRIM(ESITI_QUESTIONARI!AI1605)),"")</f>
        <v/>
      </c>
      <c r="H1605" s="8" t="str">
        <f>IF(C1605="","",IF(ISERROR(AVERAGE(ESITI_QUESTIONARI!N1605:T1605,ESITI_QUESTIONARI!V1605:X1605,ESITI_QUESTIONARI!Z1605:AD1605,ESITI_QUESTIONARI!AF1605:AH1605,ESITI_QUESTIONARI!AJ1605:AL1605,ESITI_QUESTIONARI!AN1605,ESITI_QUESTIONARI!AQ1605)),"NON RISPONDE",AVERAGE(ESITI_QUESTIONARI!N1605:T1605,ESITI_QUESTIONARI!V1605:X1605,ESITI_QUESTIONARI!Z1605:AD1605,ESITI_QUESTIONARI!AF1605:AH1605,ESITI_QUESTIONARI!AJ1605:AL1605,ESITI_QUESTIONARI!AN1605,ESITI_QUESTIONARI!AQ1605)))</f>
        <v/>
      </c>
    </row>
    <row r="1606" spans="1:8" x14ac:dyDescent="0.3">
      <c r="A1606" t="str">
        <f>IF(ESITI_QUESTIONARI!A1606="","",TRIM(ESITI_QUESTIONARI!A1606))</f>
        <v/>
      </c>
      <c r="B1606" t="str">
        <f t="shared" si="26"/>
        <v/>
      </c>
      <c r="C1606" t="str">
        <f>IF(ESITI_QUESTIONARI!C1606="","",TRIM(ESITI_QUESTIONARI!C1606))</f>
        <v/>
      </c>
      <c r="D1606" t="str">
        <f>IFERROR(UPPER(TRIM(ESITI_QUESTIONARI!U1606)),"")</f>
        <v/>
      </c>
      <c r="E1606" t="str">
        <f>IFERROR(UPPER(TRIM(ESITI_QUESTIONARI!Y1606)),"")</f>
        <v/>
      </c>
      <c r="F1606" t="str">
        <f>IFERROR(UPPER(TRIM(ESITI_QUESTIONARI!AE1606)),"")</f>
        <v/>
      </c>
      <c r="G1606" t="str">
        <f>IFERROR(UPPER(TRIM(ESITI_QUESTIONARI!AI1606)),"")</f>
        <v/>
      </c>
      <c r="H1606" s="8" t="str">
        <f>IF(C1606="","",IF(ISERROR(AVERAGE(ESITI_QUESTIONARI!N1606:T1606,ESITI_QUESTIONARI!V1606:X1606,ESITI_QUESTIONARI!Z1606:AD1606,ESITI_QUESTIONARI!AF1606:AH1606,ESITI_QUESTIONARI!AJ1606:AL1606,ESITI_QUESTIONARI!AN1606,ESITI_QUESTIONARI!AQ1606)),"NON RISPONDE",AVERAGE(ESITI_QUESTIONARI!N1606:T1606,ESITI_QUESTIONARI!V1606:X1606,ESITI_QUESTIONARI!Z1606:AD1606,ESITI_QUESTIONARI!AF1606:AH1606,ESITI_QUESTIONARI!AJ1606:AL1606,ESITI_QUESTIONARI!AN1606,ESITI_QUESTIONARI!AQ1606)))</f>
        <v/>
      </c>
    </row>
    <row r="1607" spans="1:8" x14ac:dyDescent="0.3">
      <c r="A1607" t="str">
        <f>IF(ESITI_QUESTIONARI!A1607="","",TRIM(ESITI_QUESTIONARI!A1607))</f>
        <v/>
      </c>
      <c r="B1607" t="str">
        <f t="shared" si="26"/>
        <v/>
      </c>
      <c r="C1607" t="str">
        <f>IF(ESITI_QUESTIONARI!C1607="","",TRIM(ESITI_QUESTIONARI!C1607))</f>
        <v/>
      </c>
      <c r="D1607" t="str">
        <f>IFERROR(UPPER(TRIM(ESITI_QUESTIONARI!U1607)),"")</f>
        <v/>
      </c>
      <c r="E1607" t="str">
        <f>IFERROR(UPPER(TRIM(ESITI_QUESTIONARI!Y1607)),"")</f>
        <v/>
      </c>
      <c r="F1607" t="str">
        <f>IFERROR(UPPER(TRIM(ESITI_QUESTIONARI!AE1607)),"")</f>
        <v/>
      </c>
      <c r="G1607" t="str">
        <f>IFERROR(UPPER(TRIM(ESITI_QUESTIONARI!AI1607)),"")</f>
        <v/>
      </c>
      <c r="H1607" s="8" t="str">
        <f>IF(C1607="","",IF(ISERROR(AVERAGE(ESITI_QUESTIONARI!N1607:T1607,ESITI_QUESTIONARI!V1607:X1607,ESITI_QUESTIONARI!Z1607:AD1607,ESITI_QUESTIONARI!AF1607:AH1607,ESITI_QUESTIONARI!AJ1607:AL1607,ESITI_QUESTIONARI!AN1607,ESITI_QUESTIONARI!AQ1607)),"NON RISPONDE",AVERAGE(ESITI_QUESTIONARI!N1607:T1607,ESITI_QUESTIONARI!V1607:X1607,ESITI_QUESTIONARI!Z1607:AD1607,ESITI_QUESTIONARI!AF1607:AH1607,ESITI_QUESTIONARI!AJ1607:AL1607,ESITI_QUESTIONARI!AN1607,ESITI_QUESTIONARI!AQ1607)))</f>
        <v/>
      </c>
    </row>
    <row r="1608" spans="1:8" x14ac:dyDescent="0.3">
      <c r="A1608" t="str">
        <f>IF(ESITI_QUESTIONARI!A1608="","",TRIM(ESITI_QUESTIONARI!A1608))</f>
        <v/>
      </c>
      <c r="B1608" t="str">
        <f t="shared" si="26"/>
        <v/>
      </c>
      <c r="C1608" t="str">
        <f>IF(ESITI_QUESTIONARI!C1608="","",TRIM(ESITI_QUESTIONARI!C1608))</f>
        <v/>
      </c>
      <c r="D1608" t="str">
        <f>IFERROR(UPPER(TRIM(ESITI_QUESTIONARI!U1608)),"")</f>
        <v/>
      </c>
      <c r="E1608" t="str">
        <f>IFERROR(UPPER(TRIM(ESITI_QUESTIONARI!Y1608)),"")</f>
        <v/>
      </c>
      <c r="F1608" t="str">
        <f>IFERROR(UPPER(TRIM(ESITI_QUESTIONARI!AE1608)),"")</f>
        <v/>
      </c>
      <c r="G1608" t="str">
        <f>IFERROR(UPPER(TRIM(ESITI_QUESTIONARI!AI1608)),"")</f>
        <v/>
      </c>
      <c r="H1608" s="8" t="str">
        <f>IF(C1608="","",IF(ISERROR(AVERAGE(ESITI_QUESTIONARI!N1608:T1608,ESITI_QUESTIONARI!V1608:X1608,ESITI_QUESTIONARI!Z1608:AD1608,ESITI_QUESTIONARI!AF1608:AH1608,ESITI_QUESTIONARI!AJ1608:AL1608,ESITI_QUESTIONARI!AN1608,ESITI_QUESTIONARI!AQ1608)),"NON RISPONDE",AVERAGE(ESITI_QUESTIONARI!N1608:T1608,ESITI_QUESTIONARI!V1608:X1608,ESITI_QUESTIONARI!Z1608:AD1608,ESITI_QUESTIONARI!AF1608:AH1608,ESITI_QUESTIONARI!AJ1608:AL1608,ESITI_QUESTIONARI!AN1608,ESITI_QUESTIONARI!AQ1608)))</f>
        <v/>
      </c>
    </row>
    <row r="1609" spans="1:8" x14ac:dyDescent="0.3">
      <c r="A1609" t="str">
        <f>IF(ESITI_QUESTIONARI!A1609="","",TRIM(ESITI_QUESTIONARI!A1609))</f>
        <v/>
      </c>
      <c r="B1609" t="str">
        <f t="shared" si="26"/>
        <v/>
      </c>
      <c r="C1609" t="str">
        <f>IF(ESITI_QUESTIONARI!C1609="","",TRIM(ESITI_QUESTIONARI!C1609))</f>
        <v/>
      </c>
      <c r="D1609" t="str">
        <f>IFERROR(UPPER(TRIM(ESITI_QUESTIONARI!U1609)),"")</f>
        <v/>
      </c>
      <c r="E1609" t="str">
        <f>IFERROR(UPPER(TRIM(ESITI_QUESTIONARI!Y1609)),"")</f>
        <v/>
      </c>
      <c r="F1609" t="str">
        <f>IFERROR(UPPER(TRIM(ESITI_QUESTIONARI!AE1609)),"")</f>
        <v/>
      </c>
      <c r="G1609" t="str">
        <f>IFERROR(UPPER(TRIM(ESITI_QUESTIONARI!AI1609)),"")</f>
        <v/>
      </c>
      <c r="H1609" s="8" t="str">
        <f>IF(C1609="","",IF(ISERROR(AVERAGE(ESITI_QUESTIONARI!N1609:T1609,ESITI_QUESTIONARI!V1609:X1609,ESITI_QUESTIONARI!Z1609:AD1609,ESITI_QUESTIONARI!AF1609:AH1609,ESITI_QUESTIONARI!AJ1609:AL1609,ESITI_QUESTIONARI!AN1609,ESITI_QUESTIONARI!AQ1609)),"NON RISPONDE",AVERAGE(ESITI_QUESTIONARI!N1609:T1609,ESITI_QUESTIONARI!V1609:X1609,ESITI_QUESTIONARI!Z1609:AD1609,ESITI_QUESTIONARI!AF1609:AH1609,ESITI_QUESTIONARI!AJ1609:AL1609,ESITI_QUESTIONARI!AN1609,ESITI_QUESTIONARI!AQ1609)))</f>
        <v/>
      </c>
    </row>
    <row r="1610" spans="1:8" x14ac:dyDescent="0.3">
      <c r="A1610" t="str">
        <f>IF(ESITI_QUESTIONARI!A1610="","",TRIM(ESITI_QUESTIONARI!A1610))</f>
        <v/>
      </c>
      <c r="B1610" t="str">
        <f t="shared" si="26"/>
        <v/>
      </c>
      <c r="C1610" t="str">
        <f>IF(ESITI_QUESTIONARI!C1610="","",TRIM(ESITI_QUESTIONARI!C1610))</f>
        <v/>
      </c>
      <c r="D1610" t="str">
        <f>IFERROR(UPPER(TRIM(ESITI_QUESTIONARI!U1610)),"")</f>
        <v/>
      </c>
      <c r="E1610" t="str">
        <f>IFERROR(UPPER(TRIM(ESITI_QUESTIONARI!Y1610)),"")</f>
        <v/>
      </c>
      <c r="F1610" t="str">
        <f>IFERROR(UPPER(TRIM(ESITI_QUESTIONARI!AE1610)),"")</f>
        <v/>
      </c>
      <c r="G1610" t="str">
        <f>IFERROR(UPPER(TRIM(ESITI_QUESTIONARI!AI1610)),"")</f>
        <v/>
      </c>
      <c r="H1610" s="8" t="str">
        <f>IF(C1610="","",IF(ISERROR(AVERAGE(ESITI_QUESTIONARI!N1610:T1610,ESITI_QUESTIONARI!V1610:X1610,ESITI_QUESTIONARI!Z1610:AD1610,ESITI_QUESTIONARI!AF1610:AH1610,ESITI_QUESTIONARI!AJ1610:AL1610,ESITI_QUESTIONARI!AN1610,ESITI_QUESTIONARI!AQ1610)),"NON RISPONDE",AVERAGE(ESITI_QUESTIONARI!N1610:T1610,ESITI_QUESTIONARI!V1610:X1610,ESITI_QUESTIONARI!Z1610:AD1610,ESITI_QUESTIONARI!AF1610:AH1610,ESITI_QUESTIONARI!AJ1610:AL1610,ESITI_QUESTIONARI!AN1610,ESITI_QUESTIONARI!AQ1610)))</f>
        <v/>
      </c>
    </row>
    <row r="1611" spans="1:8" x14ac:dyDescent="0.3">
      <c r="A1611" t="str">
        <f>IF(ESITI_QUESTIONARI!A1611="","",TRIM(ESITI_QUESTIONARI!A1611))</f>
        <v/>
      </c>
      <c r="B1611" t="str">
        <f t="shared" si="26"/>
        <v/>
      </c>
      <c r="C1611" t="str">
        <f>IF(ESITI_QUESTIONARI!C1611="","",TRIM(ESITI_QUESTIONARI!C1611))</f>
        <v/>
      </c>
      <c r="D1611" t="str">
        <f>IFERROR(UPPER(TRIM(ESITI_QUESTIONARI!U1611)),"")</f>
        <v/>
      </c>
      <c r="E1611" t="str">
        <f>IFERROR(UPPER(TRIM(ESITI_QUESTIONARI!Y1611)),"")</f>
        <v/>
      </c>
      <c r="F1611" t="str">
        <f>IFERROR(UPPER(TRIM(ESITI_QUESTIONARI!AE1611)),"")</f>
        <v/>
      </c>
      <c r="G1611" t="str">
        <f>IFERROR(UPPER(TRIM(ESITI_QUESTIONARI!AI1611)),"")</f>
        <v/>
      </c>
      <c r="H1611" s="8" t="str">
        <f>IF(C1611="","",IF(ISERROR(AVERAGE(ESITI_QUESTIONARI!N1611:T1611,ESITI_QUESTIONARI!V1611:X1611,ESITI_QUESTIONARI!Z1611:AD1611,ESITI_QUESTIONARI!AF1611:AH1611,ESITI_QUESTIONARI!AJ1611:AL1611,ESITI_QUESTIONARI!AN1611,ESITI_QUESTIONARI!AQ1611)),"NON RISPONDE",AVERAGE(ESITI_QUESTIONARI!N1611:T1611,ESITI_QUESTIONARI!V1611:X1611,ESITI_QUESTIONARI!Z1611:AD1611,ESITI_QUESTIONARI!AF1611:AH1611,ESITI_QUESTIONARI!AJ1611:AL1611,ESITI_QUESTIONARI!AN1611,ESITI_QUESTIONARI!AQ1611)))</f>
        <v/>
      </c>
    </row>
    <row r="1612" spans="1:8" x14ac:dyDescent="0.3">
      <c r="A1612" t="str">
        <f>IF(ESITI_QUESTIONARI!A1612="","",TRIM(ESITI_QUESTIONARI!A1612))</f>
        <v/>
      </c>
      <c r="B1612" t="str">
        <f t="shared" si="26"/>
        <v/>
      </c>
      <c r="C1612" t="str">
        <f>IF(ESITI_QUESTIONARI!C1612="","",TRIM(ESITI_QUESTIONARI!C1612))</f>
        <v/>
      </c>
      <c r="D1612" t="str">
        <f>IFERROR(UPPER(TRIM(ESITI_QUESTIONARI!U1612)),"")</f>
        <v/>
      </c>
      <c r="E1612" t="str">
        <f>IFERROR(UPPER(TRIM(ESITI_QUESTIONARI!Y1612)),"")</f>
        <v/>
      </c>
      <c r="F1612" t="str">
        <f>IFERROR(UPPER(TRIM(ESITI_QUESTIONARI!AE1612)),"")</f>
        <v/>
      </c>
      <c r="G1612" t="str">
        <f>IFERROR(UPPER(TRIM(ESITI_QUESTIONARI!AI1612)),"")</f>
        <v/>
      </c>
      <c r="H1612" s="8" t="str">
        <f>IF(C1612="","",IF(ISERROR(AVERAGE(ESITI_QUESTIONARI!N1612:T1612,ESITI_QUESTIONARI!V1612:X1612,ESITI_QUESTIONARI!Z1612:AD1612,ESITI_QUESTIONARI!AF1612:AH1612,ESITI_QUESTIONARI!AJ1612:AL1612,ESITI_QUESTIONARI!AN1612,ESITI_QUESTIONARI!AQ1612)),"NON RISPONDE",AVERAGE(ESITI_QUESTIONARI!N1612:T1612,ESITI_QUESTIONARI!V1612:X1612,ESITI_QUESTIONARI!Z1612:AD1612,ESITI_QUESTIONARI!AF1612:AH1612,ESITI_QUESTIONARI!AJ1612:AL1612,ESITI_QUESTIONARI!AN1612,ESITI_QUESTIONARI!AQ1612)))</f>
        <v/>
      </c>
    </row>
    <row r="1613" spans="1:8" x14ac:dyDescent="0.3">
      <c r="A1613" t="str">
        <f>IF(ESITI_QUESTIONARI!A1613="","",TRIM(ESITI_QUESTIONARI!A1613))</f>
        <v/>
      </c>
      <c r="B1613" t="str">
        <f t="shared" si="26"/>
        <v/>
      </c>
      <c r="C1613" t="str">
        <f>IF(ESITI_QUESTIONARI!C1613="","",TRIM(ESITI_QUESTIONARI!C1613))</f>
        <v/>
      </c>
      <c r="D1613" t="str">
        <f>IFERROR(UPPER(TRIM(ESITI_QUESTIONARI!U1613)),"")</f>
        <v/>
      </c>
      <c r="E1613" t="str">
        <f>IFERROR(UPPER(TRIM(ESITI_QUESTIONARI!Y1613)),"")</f>
        <v/>
      </c>
      <c r="F1613" t="str">
        <f>IFERROR(UPPER(TRIM(ESITI_QUESTIONARI!AE1613)),"")</f>
        <v/>
      </c>
      <c r="G1613" t="str">
        <f>IFERROR(UPPER(TRIM(ESITI_QUESTIONARI!AI1613)),"")</f>
        <v/>
      </c>
      <c r="H1613" s="8" t="str">
        <f>IF(C1613="","",IF(ISERROR(AVERAGE(ESITI_QUESTIONARI!N1613:T1613,ESITI_QUESTIONARI!V1613:X1613,ESITI_QUESTIONARI!Z1613:AD1613,ESITI_QUESTIONARI!AF1613:AH1613,ESITI_QUESTIONARI!AJ1613:AL1613,ESITI_QUESTIONARI!AN1613,ESITI_QUESTIONARI!AQ1613)),"NON RISPONDE",AVERAGE(ESITI_QUESTIONARI!N1613:T1613,ESITI_QUESTIONARI!V1613:X1613,ESITI_QUESTIONARI!Z1613:AD1613,ESITI_QUESTIONARI!AF1613:AH1613,ESITI_QUESTIONARI!AJ1613:AL1613,ESITI_QUESTIONARI!AN1613,ESITI_QUESTIONARI!AQ1613)))</f>
        <v/>
      </c>
    </row>
    <row r="1614" spans="1:8" x14ac:dyDescent="0.3">
      <c r="A1614" t="str">
        <f>IF(ESITI_QUESTIONARI!A1614="","",TRIM(ESITI_QUESTIONARI!A1614))</f>
        <v/>
      </c>
      <c r="B1614" t="str">
        <f t="shared" si="26"/>
        <v/>
      </c>
      <c r="C1614" t="str">
        <f>IF(ESITI_QUESTIONARI!C1614="","",TRIM(ESITI_QUESTIONARI!C1614))</f>
        <v/>
      </c>
      <c r="D1614" t="str">
        <f>IFERROR(UPPER(TRIM(ESITI_QUESTIONARI!U1614)),"")</f>
        <v/>
      </c>
      <c r="E1614" t="str">
        <f>IFERROR(UPPER(TRIM(ESITI_QUESTIONARI!Y1614)),"")</f>
        <v/>
      </c>
      <c r="F1614" t="str">
        <f>IFERROR(UPPER(TRIM(ESITI_QUESTIONARI!AE1614)),"")</f>
        <v/>
      </c>
      <c r="G1614" t="str">
        <f>IFERROR(UPPER(TRIM(ESITI_QUESTIONARI!AI1614)),"")</f>
        <v/>
      </c>
      <c r="H1614" s="8" t="str">
        <f>IF(C1614="","",IF(ISERROR(AVERAGE(ESITI_QUESTIONARI!N1614:T1614,ESITI_QUESTIONARI!V1614:X1614,ESITI_QUESTIONARI!Z1614:AD1614,ESITI_QUESTIONARI!AF1614:AH1614,ESITI_QUESTIONARI!AJ1614:AL1614,ESITI_QUESTIONARI!AN1614,ESITI_QUESTIONARI!AQ1614)),"NON RISPONDE",AVERAGE(ESITI_QUESTIONARI!N1614:T1614,ESITI_QUESTIONARI!V1614:X1614,ESITI_QUESTIONARI!Z1614:AD1614,ESITI_QUESTIONARI!AF1614:AH1614,ESITI_QUESTIONARI!AJ1614:AL1614,ESITI_QUESTIONARI!AN1614,ESITI_QUESTIONARI!AQ1614)))</f>
        <v/>
      </c>
    </row>
    <row r="1615" spans="1:8" x14ac:dyDescent="0.3">
      <c r="A1615" t="str">
        <f>IF(ESITI_QUESTIONARI!A1615="","",TRIM(ESITI_QUESTIONARI!A1615))</f>
        <v/>
      </c>
      <c r="B1615" t="str">
        <f t="shared" si="26"/>
        <v/>
      </c>
      <c r="C1615" t="str">
        <f>IF(ESITI_QUESTIONARI!C1615="","",TRIM(ESITI_QUESTIONARI!C1615))</f>
        <v/>
      </c>
      <c r="D1615" t="str">
        <f>IFERROR(UPPER(TRIM(ESITI_QUESTIONARI!U1615)),"")</f>
        <v/>
      </c>
      <c r="E1615" t="str">
        <f>IFERROR(UPPER(TRIM(ESITI_QUESTIONARI!Y1615)),"")</f>
        <v/>
      </c>
      <c r="F1615" t="str">
        <f>IFERROR(UPPER(TRIM(ESITI_QUESTIONARI!AE1615)),"")</f>
        <v/>
      </c>
      <c r="G1615" t="str">
        <f>IFERROR(UPPER(TRIM(ESITI_QUESTIONARI!AI1615)),"")</f>
        <v/>
      </c>
      <c r="H1615" s="8" t="str">
        <f>IF(C1615="","",IF(ISERROR(AVERAGE(ESITI_QUESTIONARI!N1615:T1615,ESITI_QUESTIONARI!V1615:X1615,ESITI_QUESTIONARI!Z1615:AD1615,ESITI_QUESTIONARI!AF1615:AH1615,ESITI_QUESTIONARI!AJ1615:AL1615,ESITI_QUESTIONARI!AN1615,ESITI_QUESTIONARI!AQ1615)),"NON RISPONDE",AVERAGE(ESITI_QUESTIONARI!N1615:T1615,ESITI_QUESTIONARI!V1615:X1615,ESITI_QUESTIONARI!Z1615:AD1615,ESITI_QUESTIONARI!AF1615:AH1615,ESITI_QUESTIONARI!AJ1615:AL1615,ESITI_QUESTIONARI!AN1615,ESITI_QUESTIONARI!AQ1615)))</f>
        <v/>
      </c>
    </row>
    <row r="1616" spans="1:8" x14ac:dyDescent="0.3">
      <c r="A1616" t="str">
        <f>IF(ESITI_QUESTIONARI!A1616="","",TRIM(ESITI_QUESTIONARI!A1616))</f>
        <v/>
      </c>
      <c r="B1616" t="str">
        <f t="shared" si="26"/>
        <v/>
      </c>
      <c r="C1616" t="str">
        <f>IF(ESITI_QUESTIONARI!C1616="","",TRIM(ESITI_QUESTIONARI!C1616))</f>
        <v/>
      </c>
      <c r="D1616" t="str">
        <f>IFERROR(UPPER(TRIM(ESITI_QUESTIONARI!U1616)),"")</f>
        <v/>
      </c>
      <c r="E1616" t="str">
        <f>IFERROR(UPPER(TRIM(ESITI_QUESTIONARI!Y1616)),"")</f>
        <v/>
      </c>
      <c r="F1616" t="str">
        <f>IFERROR(UPPER(TRIM(ESITI_QUESTIONARI!AE1616)),"")</f>
        <v/>
      </c>
      <c r="G1616" t="str">
        <f>IFERROR(UPPER(TRIM(ESITI_QUESTIONARI!AI1616)),"")</f>
        <v/>
      </c>
      <c r="H1616" s="8" t="str">
        <f>IF(C1616="","",IF(ISERROR(AVERAGE(ESITI_QUESTIONARI!N1616:T1616,ESITI_QUESTIONARI!V1616:X1616,ESITI_QUESTIONARI!Z1616:AD1616,ESITI_QUESTIONARI!AF1616:AH1616,ESITI_QUESTIONARI!AJ1616:AL1616,ESITI_QUESTIONARI!AN1616,ESITI_QUESTIONARI!AQ1616)),"NON RISPONDE",AVERAGE(ESITI_QUESTIONARI!N1616:T1616,ESITI_QUESTIONARI!V1616:X1616,ESITI_QUESTIONARI!Z1616:AD1616,ESITI_QUESTIONARI!AF1616:AH1616,ESITI_QUESTIONARI!AJ1616:AL1616,ESITI_QUESTIONARI!AN1616,ESITI_QUESTIONARI!AQ1616)))</f>
        <v/>
      </c>
    </row>
    <row r="1617" spans="1:8" x14ac:dyDescent="0.3">
      <c r="A1617" t="str">
        <f>IF(ESITI_QUESTIONARI!A1617="","",TRIM(ESITI_QUESTIONARI!A1617))</f>
        <v/>
      </c>
      <c r="B1617" t="str">
        <f t="shared" si="26"/>
        <v/>
      </c>
      <c r="C1617" t="str">
        <f>IF(ESITI_QUESTIONARI!C1617="","",TRIM(ESITI_QUESTIONARI!C1617))</f>
        <v/>
      </c>
      <c r="D1617" t="str">
        <f>IFERROR(UPPER(TRIM(ESITI_QUESTIONARI!U1617)),"")</f>
        <v/>
      </c>
      <c r="E1617" t="str">
        <f>IFERROR(UPPER(TRIM(ESITI_QUESTIONARI!Y1617)),"")</f>
        <v/>
      </c>
      <c r="F1617" t="str">
        <f>IFERROR(UPPER(TRIM(ESITI_QUESTIONARI!AE1617)),"")</f>
        <v/>
      </c>
      <c r="G1617" t="str">
        <f>IFERROR(UPPER(TRIM(ESITI_QUESTIONARI!AI1617)),"")</f>
        <v/>
      </c>
      <c r="H1617" s="8" t="str">
        <f>IF(C1617="","",IF(ISERROR(AVERAGE(ESITI_QUESTIONARI!N1617:T1617,ESITI_QUESTIONARI!V1617:X1617,ESITI_QUESTIONARI!Z1617:AD1617,ESITI_QUESTIONARI!AF1617:AH1617,ESITI_QUESTIONARI!AJ1617:AL1617,ESITI_QUESTIONARI!AN1617,ESITI_QUESTIONARI!AQ1617)),"NON RISPONDE",AVERAGE(ESITI_QUESTIONARI!N1617:T1617,ESITI_QUESTIONARI!V1617:X1617,ESITI_QUESTIONARI!Z1617:AD1617,ESITI_QUESTIONARI!AF1617:AH1617,ESITI_QUESTIONARI!AJ1617:AL1617,ESITI_QUESTIONARI!AN1617,ESITI_QUESTIONARI!AQ1617)))</f>
        <v/>
      </c>
    </row>
    <row r="1618" spans="1:8" x14ac:dyDescent="0.3">
      <c r="A1618" t="str">
        <f>IF(ESITI_QUESTIONARI!A1618="","",TRIM(ESITI_QUESTIONARI!A1618))</f>
        <v/>
      </c>
      <c r="B1618" t="str">
        <f t="shared" si="26"/>
        <v/>
      </c>
      <c r="C1618" t="str">
        <f>IF(ESITI_QUESTIONARI!C1618="","",TRIM(ESITI_QUESTIONARI!C1618))</f>
        <v/>
      </c>
      <c r="D1618" t="str">
        <f>IFERROR(UPPER(TRIM(ESITI_QUESTIONARI!U1618)),"")</f>
        <v/>
      </c>
      <c r="E1618" t="str">
        <f>IFERROR(UPPER(TRIM(ESITI_QUESTIONARI!Y1618)),"")</f>
        <v/>
      </c>
      <c r="F1618" t="str">
        <f>IFERROR(UPPER(TRIM(ESITI_QUESTIONARI!AE1618)),"")</f>
        <v/>
      </c>
      <c r="G1618" t="str">
        <f>IFERROR(UPPER(TRIM(ESITI_QUESTIONARI!AI1618)),"")</f>
        <v/>
      </c>
      <c r="H1618" s="8" t="str">
        <f>IF(C1618="","",IF(ISERROR(AVERAGE(ESITI_QUESTIONARI!N1618:T1618,ESITI_QUESTIONARI!V1618:X1618,ESITI_QUESTIONARI!Z1618:AD1618,ESITI_QUESTIONARI!AF1618:AH1618,ESITI_QUESTIONARI!AJ1618:AL1618,ESITI_QUESTIONARI!AN1618,ESITI_QUESTIONARI!AQ1618)),"NON RISPONDE",AVERAGE(ESITI_QUESTIONARI!N1618:T1618,ESITI_QUESTIONARI!V1618:X1618,ESITI_QUESTIONARI!Z1618:AD1618,ESITI_QUESTIONARI!AF1618:AH1618,ESITI_QUESTIONARI!AJ1618:AL1618,ESITI_QUESTIONARI!AN1618,ESITI_QUESTIONARI!AQ1618)))</f>
        <v/>
      </c>
    </row>
    <row r="1619" spans="1:8" x14ac:dyDescent="0.3">
      <c r="A1619" t="str">
        <f>IF(ESITI_QUESTIONARI!A1619="","",TRIM(ESITI_QUESTIONARI!A1619))</f>
        <v/>
      </c>
      <c r="B1619" t="str">
        <f t="shared" si="26"/>
        <v/>
      </c>
      <c r="C1619" t="str">
        <f>IF(ESITI_QUESTIONARI!C1619="","",TRIM(ESITI_QUESTIONARI!C1619))</f>
        <v/>
      </c>
      <c r="D1619" t="str">
        <f>IFERROR(UPPER(TRIM(ESITI_QUESTIONARI!U1619)),"")</f>
        <v/>
      </c>
      <c r="E1619" t="str">
        <f>IFERROR(UPPER(TRIM(ESITI_QUESTIONARI!Y1619)),"")</f>
        <v/>
      </c>
      <c r="F1619" t="str">
        <f>IFERROR(UPPER(TRIM(ESITI_QUESTIONARI!AE1619)),"")</f>
        <v/>
      </c>
      <c r="G1619" t="str">
        <f>IFERROR(UPPER(TRIM(ESITI_QUESTIONARI!AI1619)),"")</f>
        <v/>
      </c>
      <c r="H1619" s="8" t="str">
        <f>IF(C1619="","",IF(ISERROR(AVERAGE(ESITI_QUESTIONARI!N1619:T1619,ESITI_QUESTIONARI!V1619:X1619,ESITI_QUESTIONARI!Z1619:AD1619,ESITI_QUESTIONARI!AF1619:AH1619,ESITI_QUESTIONARI!AJ1619:AL1619,ESITI_QUESTIONARI!AN1619,ESITI_QUESTIONARI!AQ1619)),"NON RISPONDE",AVERAGE(ESITI_QUESTIONARI!N1619:T1619,ESITI_QUESTIONARI!V1619:X1619,ESITI_QUESTIONARI!Z1619:AD1619,ESITI_QUESTIONARI!AF1619:AH1619,ESITI_QUESTIONARI!AJ1619:AL1619,ESITI_QUESTIONARI!AN1619,ESITI_QUESTIONARI!AQ1619)))</f>
        <v/>
      </c>
    </row>
    <row r="1620" spans="1:8" x14ac:dyDescent="0.3">
      <c r="A1620" t="str">
        <f>IF(ESITI_QUESTIONARI!A1620="","",TRIM(ESITI_QUESTIONARI!A1620))</f>
        <v/>
      </c>
      <c r="B1620" t="str">
        <f t="shared" si="26"/>
        <v/>
      </c>
      <c r="C1620" t="str">
        <f>IF(ESITI_QUESTIONARI!C1620="","",TRIM(ESITI_QUESTIONARI!C1620))</f>
        <v/>
      </c>
      <c r="D1620" t="str">
        <f>IFERROR(UPPER(TRIM(ESITI_QUESTIONARI!U1620)),"")</f>
        <v/>
      </c>
      <c r="E1620" t="str">
        <f>IFERROR(UPPER(TRIM(ESITI_QUESTIONARI!Y1620)),"")</f>
        <v/>
      </c>
      <c r="F1620" t="str">
        <f>IFERROR(UPPER(TRIM(ESITI_QUESTIONARI!AE1620)),"")</f>
        <v/>
      </c>
      <c r="G1620" t="str">
        <f>IFERROR(UPPER(TRIM(ESITI_QUESTIONARI!AI1620)),"")</f>
        <v/>
      </c>
      <c r="H1620" s="8" t="str">
        <f>IF(C1620="","",IF(ISERROR(AVERAGE(ESITI_QUESTIONARI!N1620:T1620,ESITI_QUESTIONARI!V1620:X1620,ESITI_QUESTIONARI!Z1620:AD1620,ESITI_QUESTIONARI!AF1620:AH1620,ESITI_QUESTIONARI!AJ1620:AL1620,ESITI_QUESTIONARI!AN1620,ESITI_QUESTIONARI!AQ1620)),"NON RISPONDE",AVERAGE(ESITI_QUESTIONARI!N1620:T1620,ESITI_QUESTIONARI!V1620:X1620,ESITI_QUESTIONARI!Z1620:AD1620,ESITI_QUESTIONARI!AF1620:AH1620,ESITI_QUESTIONARI!AJ1620:AL1620,ESITI_QUESTIONARI!AN1620,ESITI_QUESTIONARI!AQ1620)))</f>
        <v/>
      </c>
    </row>
    <row r="1621" spans="1:8" x14ac:dyDescent="0.3">
      <c r="A1621" t="str">
        <f>IF(ESITI_QUESTIONARI!A1621="","",TRIM(ESITI_QUESTIONARI!A1621))</f>
        <v/>
      </c>
      <c r="B1621" t="str">
        <f t="shared" si="26"/>
        <v/>
      </c>
      <c r="C1621" t="str">
        <f>IF(ESITI_QUESTIONARI!C1621="","",TRIM(ESITI_QUESTIONARI!C1621))</f>
        <v/>
      </c>
      <c r="D1621" t="str">
        <f>IFERROR(UPPER(TRIM(ESITI_QUESTIONARI!U1621)),"")</f>
        <v/>
      </c>
      <c r="E1621" t="str">
        <f>IFERROR(UPPER(TRIM(ESITI_QUESTIONARI!Y1621)),"")</f>
        <v/>
      </c>
      <c r="F1621" t="str">
        <f>IFERROR(UPPER(TRIM(ESITI_QUESTIONARI!AE1621)),"")</f>
        <v/>
      </c>
      <c r="G1621" t="str">
        <f>IFERROR(UPPER(TRIM(ESITI_QUESTIONARI!AI1621)),"")</f>
        <v/>
      </c>
      <c r="H1621" s="8" t="str">
        <f>IF(C1621="","",IF(ISERROR(AVERAGE(ESITI_QUESTIONARI!N1621:T1621,ESITI_QUESTIONARI!V1621:X1621,ESITI_QUESTIONARI!Z1621:AD1621,ESITI_QUESTIONARI!AF1621:AH1621,ESITI_QUESTIONARI!AJ1621:AL1621,ESITI_QUESTIONARI!AN1621,ESITI_QUESTIONARI!AQ1621)),"NON RISPONDE",AVERAGE(ESITI_QUESTIONARI!N1621:T1621,ESITI_QUESTIONARI!V1621:X1621,ESITI_QUESTIONARI!Z1621:AD1621,ESITI_QUESTIONARI!AF1621:AH1621,ESITI_QUESTIONARI!AJ1621:AL1621,ESITI_QUESTIONARI!AN1621,ESITI_QUESTIONARI!AQ1621)))</f>
        <v/>
      </c>
    </row>
    <row r="1622" spans="1:8" x14ac:dyDescent="0.3">
      <c r="A1622" t="str">
        <f>IF(ESITI_QUESTIONARI!A1622="","",TRIM(ESITI_QUESTIONARI!A1622))</f>
        <v/>
      </c>
      <c r="B1622" t="str">
        <f t="shared" si="26"/>
        <v/>
      </c>
      <c r="C1622" t="str">
        <f>IF(ESITI_QUESTIONARI!C1622="","",TRIM(ESITI_QUESTIONARI!C1622))</f>
        <v/>
      </c>
      <c r="D1622" t="str">
        <f>IFERROR(UPPER(TRIM(ESITI_QUESTIONARI!U1622)),"")</f>
        <v/>
      </c>
      <c r="E1622" t="str">
        <f>IFERROR(UPPER(TRIM(ESITI_QUESTIONARI!Y1622)),"")</f>
        <v/>
      </c>
      <c r="F1622" t="str">
        <f>IFERROR(UPPER(TRIM(ESITI_QUESTIONARI!AE1622)),"")</f>
        <v/>
      </c>
      <c r="G1622" t="str">
        <f>IFERROR(UPPER(TRIM(ESITI_QUESTIONARI!AI1622)),"")</f>
        <v/>
      </c>
      <c r="H1622" s="8" t="str">
        <f>IF(C1622="","",IF(ISERROR(AVERAGE(ESITI_QUESTIONARI!N1622:T1622,ESITI_QUESTIONARI!V1622:X1622,ESITI_QUESTIONARI!Z1622:AD1622,ESITI_QUESTIONARI!AF1622:AH1622,ESITI_QUESTIONARI!AJ1622:AL1622,ESITI_QUESTIONARI!AN1622,ESITI_QUESTIONARI!AQ1622)),"NON RISPONDE",AVERAGE(ESITI_QUESTIONARI!N1622:T1622,ESITI_QUESTIONARI!V1622:X1622,ESITI_QUESTIONARI!Z1622:AD1622,ESITI_QUESTIONARI!AF1622:AH1622,ESITI_QUESTIONARI!AJ1622:AL1622,ESITI_QUESTIONARI!AN1622,ESITI_QUESTIONARI!AQ1622)))</f>
        <v/>
      </c>
    </row>
    <row r="1623" spans="1:8" x14ac:dyDescent="0.3">
      <c r="A1623" t="str">
        <f>IF(ESITI_QUESTIONARI!A1623="","",TRIM(ESITI_QUESTIONARI!A1623))</f>
        <v/>
      </c>
      <c r="B1623" t="str">
        <f t="shared" si="26"/>
        <v/>
      </c>
      <c r="C1623" t="str">
        <f>IF(ESITI_QUESTIONARI!C1623="","",TRIM(ESITI_QUESTIONARI!C1623))</f>
        <v/>
      </c>
      <c r="D1623" t="str">
        <f>IFERROR(UPPER(TRIM(ESITI_QUESTIONARI!U1623)),"")</f>
        <v/>
      </c>
      <c r="E1623" t="str">
        <f>IFERROR(UPPER(TRIM(ESITI_QUESTIONARI!Y1623)),"")</f>
        <v/>
      </c>
      <c r="F1623" t="str">
        <f>IFERROR(UPPER(TRIM(ESITI_QUESTIONARI!AE1623)),"")</f>
        <v/>
      </c>
      <c r="G1623" t="str">
        <f>IFERROR(UPPER(TRIM(ESITI_QUESTIONARI!AI1623)),"")</f>
        <v/>
      </c>
      <c r="H1623" s="8" t="str">
        <f>IF(C1623="","",IF(ISERROR(AVERAGE(ESITI_QUESTIONARI!N1623:T1623,ESITI_QUESTIONARI!V1623:X1623,ESITI_QUESTIONARI!Z1623:AD1623,ESITI_QUESTIONARI!AF1623:AH1623,ESITI_QUESTIONARI!AJ1623:AL1623,ESITI_QUESTIONARI!AN1623,ESITI_QUESTIONARI!AQ1623)),"NON RISPONDE",AVERAGE(ESITI_QUESTIONARI!N1623:T1623,ESITI_QUESTIONARI!V1623:X1623,ESITI_QUESTIONARI!Z1623:AD1623,ESITI_QUESTIONARI!AF1623:AH1623,ESITI_QUESTIONARI!AJ1623:AL1623,ESITI_QUESTIONARI!AN1623,ESITI_QUESTIONARI!AQ1623)))</f>
        <v/>
      </c>
    </row>
    <row r="1624" spans="1:8" x14ac:dyDescent="0.3">
      <c r="A1624" t="str">
        <f>IF(ESITI_QUESTIONARI!A1624="","",TRIM(ESITI_QUESTIONARI!A1624))</f>
        <v/>
      </c>
      <c r="B1624" t="str">
        <f t="shared" si="26"/>
        <v/>
      </c>
      <c r="C1624" t="str">
        <f>IF(ESITI_QUESTIONARI!C1624="","",TRIM(ESITI_QUESTIONARI!C1624))</f>
        <v/>
      </c>
      <c r="D1624" t="str">
        <f>IFERROR(UPPER(TRIM(ESITI_QUESTIONARI!U1624)),"")</f>
        <v/>
      </c>
      <c r="E1624" t="str">
        <f>IFERROR(UPPER(TRIM(ESITI_QUESTIONARI!Y1624)),"")</f>
        <v/>
      </c>
      <c r="F1624" t="str">
        <f>IFERROR(UPPER(TRIM(ESITI_QUESTIONARI!AE1624)),"")</f>
        <v/>
      </c>
      <c r="G1624" t="str">
        <f>IFERROR(UPPER(TRIM(ESITI_QUESTIONARI!AI1624)),"")</f>
        <v/>
      </c>
      <c r="H1624" s="8" t="str">
        <f>IF(C1624="","",IF(ISERROR(AVERAGE(ESITI_QUESTIONARI!N1624:T1624,ESITI_QUESTIONARI!V1624:X1624,ESITI_QUESTIONARI!Z1624:AD1624,ESITI_QUESTIONARI!AF1624:AH1624,ESITI_QUESTIONARI!AJ1624:AL1624,ESITI_QUESTIONARI!AN1624,ESITI_QUESTIONARI!AQ1624)),"NON RISPONDE",AVERAGE(ESITI_QUESTIONARI!N1624:T1624,ESITI_QUESTIONARI!V1624:X1624,ESITI_QUESTIONARI!Z1624:AD1624,ESITI_QUESTIONARI!AF1624:AH1624,ESITI_QUESTIONARI!AJ1624:AL1624,ESITI_QUESTIONARI!AN1624,ESITI_QUESTIONARI!AQ1624)))</f>
        <v/>
      </c>
    </row>
    <row r="1625" spans="1:8" x14ac:dyDescent="0.3">
      <c r="A1625" t="str">
        <f>IF(ESITI_QUESTIONARI!A1625="","",TRIM(ESITI_QUESTIONARI!A1625))</f>
        <v/>
      </c>
      <c r="B1625" t="str">
        <f t="shared" si="26"/>
        <v/>
      </c>
      <c r="C1625" t="str">
        <f>IF(ESITI_QUESTIONARI!C1625="","",TRIM(ESITI_QUESTIONARI!C1625))</f>
        <v/>
      </c>
      <c r="D1625" t="str">
        <f>IFERROR(UPPER(TRIM(ESITI_QUESTIONARI!U1625)),"")</f>
        <v/>
      </c>
      <c r="E1625" t="str">
        <f>IFERROR(UPPER(TRIM(ESITI_QUESTIONARI!Y1625)),"")</f>
        <v/>
      </c>
      <c r="F1625" t="str">
        <f>IFERROR(UPPER(TRIM(ESITI_QUESTIONARI!AE1625)),"")</f>
        <v/>
      </c>
      <c r="G1625" t="str">
        <f>IFERROR(UPPER(TRIM(ESITI_QUESTIONARI!AI1625)),"")</f>
        <v/>
      </c>
      <c r="H1625" s="8" t="str">
        <f>IF(C1625="","",IF(ISERROR(AVERAGE(ESITI_QUESTIONARI!N1625:T1625,ESITI_QUESTIONARI!V1625:X1625,ESITI_QUESTIONARI!Z1625:AD1625,ESITI_QUESTIONARI!AF1625:AH1625,ESITI_QUESTIONARI!AJ1625:AL1625,ESITI_QUESTIONARI!AN1625,ESITI_QUESTIONARI!AQ1625)),"NON RISPONDE",AVERAGE(ESITI_QUESTIONARI!N1625:T1625,ESITI_QUESTIONARI!V1625:X1625,ESITI_QUESTIONARI!Z1625:AD1625,ESITI_QUESTIONARI!AF1625:AH1625,ESITI_QUESTIONARI!AJ1625:AL1625,ESITI_QUESTIONARI!AN1625,ESITI_QUESTIONARI!AQ1625)))</f>
        <v/>
      </c>
    </row>
    <row r="1626" spans="1:8" x14ac:dyDescent="0.3">
      <c r="A1626" t="str">
        <f>IF(ESITI_QUESTIONARI!A1626="","",TRIM(ESITI_QUESTIONARI!A1626))</f>
        <v/>
      </c>
      <c r="B1626" t="str">
        <f t="shared" si="26"/>
        <v/>
      </c>
      <c r="C1626" t="str">
        <f>IF(ESITI_QUESTIONARI!C1626="","",TRIM(ESITI_QUESTIONARI!C1626))</f>
        <v/>
      </c>
      <c r="D1626" t="str">
        <f>IFERROR(UPPER(TRIM(ESITI_QUESTIONARI!U1626)),"")</f>
        <v/>
      </c>
      <c r="E1626" t="str">
        <f>IFERROR(UPPER(TRIM(ESITI_QUESTIONARI!Y1626)),"")</f>
        <v/>
      </c>
      <c r="F1626" t="str">
        <f>IFERROR(UPPER(TRIM(ESITI_QUESTIONARI!AE1626)),"")</f>
        <v/>
      </c>
      <c r="G1626" t="str">
        <f>IFERROR(UPPER(TRIM(ESITI_QUESTIONARI!AI1626)),"")</f>
        <v/>
      </c>
      <c r="H1626" s="8" t="str">
        <f>IF(C1626="","",IF(ISERROR(AVERAGE(ESITI_QUESTIONARI!N1626:T1626,ESITI_QUESTIONARI!V1626:X1626,ESITI_QUESTIONARI!Z1626:AD1626,ESITI_QUESTIONARI!AF1626:AH1626,ESITI_QUESTIONARI!AJ1626:AL1626,ESITI_QUESTIONARI!AN1626,ESITI_QUESTIONARI!AQ1626)),"NON RISPONDE",AVERAGE(ESITI_QUESTIONARI!N1626:T1626,ESITI_QUESTIONARI!V1626:X1626,ESITI_QUESTIONARI!Z1626:AD1626,ESITI_QUESTIONARI!AF1626:AH1626,ESITI_QUESTIONARI!AJ1626:AL1626,ESITI_QUESTIONARI!AN1626,ESITI_QUESTIONARI!AQ1626)))</f>
        <v/>
      </c>
    </row>
    <row r="1627" spans="1:8" x14ac:dyDescent="0.3">
      <c r="A1627" t="str">
        <f>IF(ESITI_QUESTIONARI!A1627="","",TRIM(ESITI_QUESTIONARI!A1627))</f>
        <v/>
      </c>
      <c r="B1627" t="str">
        <f t="shared" si="26"/>
        <v/>
      </c>
      <c r="C1627" t="str">
        <f>IF(ESITI_QUESTIONARI!C1627="","",TRIM(ESITI_QUESTIONARI!C1627))</f>
        <v/>
      </c>
      <c r="D1627" t="str">
        <f>IFERROR(UPPER(TRIM(ESITI_QUESTIONARI!U1627)),"")</f>
        <v/>
      </c>
      <c r="E1627" t="str">
        <f>IFERROR(UPPER(TRIM(ESITI_QUESTIONARI!Y1627)),"")</f>
        <v/>
      </c>
      <c r="F1627" t="str">
        <f>IFERROR(UPPER(TRIM(ESITI_QUESTIONARI!AE1627)),"")</f>
        <v/>
      </c>
      <c r="G1627" t="str">
        <f>IFERROR(UPPER(TRIM(ESITI_QUESTIONARI!AI1627)),"")</f>
        <v/>
      </c>
      <c r="H1627" s="8" t="str">
        <f>IF(C1627="","",IF(ISERROR(AVERAGE(ESITI_QUESTIONARI!N1627:T1627,ESITI_QUESTIONARI!V1627:X1627,ESITI_QUESTIONARI!Z1627:AD1627,ESITI_QUESTIONARI!AF1627:AH1627,ESITI_QUESTIONARI!AJ1627:AL1627,ESITI_QUESTIONARI!AN1627,ESITI_QUESTIONARI!AQ1627)),"NON RISPONDE",AVERAGE(ESITI_QUESTIONARI!N1627:T1627,ESITI_QUESTIONARI!V1627:X1627,ESITI_QUESTIONARI!Z1627:AD1627,ESITI_QUESTIONARI!AF1627:AH1627,ESITI_QUESTIONARI!AJ1627:AL1627,ESITI_QUESTIONARI!AN1627,ESITI_QUESTIONARI!AQ1627)))</f>
        <v/>
      </c>
    </row>
    <row r="1628" spans="1:8" x14ac:dyDescent="0.3">
      <c r="A1628" t="str">
        <f>IF(ESITI_QUESTIONARI!A1628="","",TRIM(ESITI_QUESTIONARI!A1628))</f>
        <v/>
      </c>
      <c r="B1628" t="str">
        <f t="shared" si="26"/>
        <v/>
      </c>
      <c r="C1628" t="str">
        <f>IF(ESITI_QUESTIONARI!C1628="","",TRIM(ESITI_QUESTIONARI!C1628))</f>
        <v/>
      </c>
      <c r="D1628" t="str">
        <f>IFERROR(UPPER(TRIM(ESITI_QUESTIONARI!U1628)),"")</f>
        <v/>
      </c>
      <c r="E1628" t="str">
        <f>IFERROR(UPPER(TRIM(ESITI_QUESTIONARI!Y1628)),"")</f>
        <v/>
      </c>
      <c r="F1628" t="str">
        <f>IFERROR(UPPER(TRIM(ESITI_QUESTIONARI!AE1628)),"")</f>
        <v/>
      </c>
      <c r="G1628" t="str">
        <f>IFERROR(UPPER(TRIM(ESITI_QUESTIONARI!AI1628)),"")</f>
        <v/>
      </c>
      <c r="H1628" s="8" t="str">
        <f>IF(C1628="","",IF(ISERROR(AVERAGE(ESITI_QUESTIONARI!N1628:T1628,ESITI_QUESTIONARI!V1628:X1628,ESITI_QUESTIONARI!Z1628:AD1628,ESITI_QUESTIONARI!AF1628:AH1628,ESITI_QUESTIONARI!AJ1628:AL1628,ESITI_QUESTIONARI!AN1628,ESITI_QUESTIONARI!AQ1628)),"NON RISPONDE",AVERAGE(ESITI_QUESTIONARI!N1628:T1628,ESITI_QUESTIONARI!V1628:X1628,ESITI_QUESTIONARI!Z1628:AD1628,ESITI_QUESTIONARI!AF1628:AH1628,ESITI_QUESTIONARI!AJ1628:AL1628,ESITI_QUESTIONARI!AN1628,ESITI_QUESTIONARI!AQ1628)))</f>
        <v/>
      </c>
    </row>
    <row r="1629" spans="1:8" x14ac:dyDescent="0.3">
      <c r="A1629" t="str">
        <f>IF(ESITI_QUESTIONARI!A1629="","",TRIM(ESITI_QUESTIONARI!A1629))</f>
        <v/>
      </c>
      <c r="B1629" t="str">
        <f t="shared" si="26"/>
        <v/>
      </c>
      <c r="C1629" t="str">
        <f>IF(ESITI_QUESTIONARI!C1629="","",TRIM(ESITI_QUESTIONARI!C1629))</f>
        <v/>
      </c>
      <c r="D1629" t="str">
        <f>IFERROR(UPPER(TRIM(ESITI_QUESTIONARI!U1629)),"")</f>
        <v/>
      </c>
      <c r="E1629" t="str">
        <f>IFERROR(UPPER(TRIM(ESITI_QUESTIONARI!Y1629)),"")</f>
        <v/>
      </c>
      <c r="F1629" t="str">
        <f>IFERROR(UPPER(TRIM(ESITI_QUESTIONARI!AE1629)),"")</f>
        <v/>
      </c>
      <c r="G1629" t="str">
        <f>IFERROR(UPPER(TRIM(ESITI_QUESTIONARI!AI1629)),"")</f>
        <v/>
      </c>
      <c r="H1629" s="8" t="str">
        <f>IF(C1629="","",IF(ISERROR(AVERAGE(ESITI_QUESTIONARI!N1629:T1629,ESITI_QUESTIONARI!V1629:X1629,ESITI_QUESTIONARI!Z1629:AD1629,ESITI_QUESTIONARI!AF1629:AH1629,ESITI_QUESTIONARI!AJ1629:AL1629,ESITI_QUESTIONARI!AN1629,ESITI_QUESTIONARI!AQ1629)),"NON RISPONDE",AVERAGE(ESITI_QUESTIONARI!N1629:T1629,ESITI_QUESTIONARI!V1629:X1629,ESITI_QUESTIONARI!Z1629:AD1629,ESITI_QUESTIONARI!AF1629:AH1629,ESITI_QUESTIONARI!AJ1629:AL1629,ESITI_QUESTIONARI!AN1629,ESITI_QUESTIONARI!AQ1629)))</f>
        <v/>
      </c>
    </row>
    <row r="1630" spans="1:8" x14ac:dyDescent="0.3">
      <c r="A1630" t="str">
        <f>IF(ESITI_QUESTIONARI!A1630="","",TRIM(ESITI_QUESTIONARI!A1630))</f>
        <v/>
      </c>
      <c r="B1630" t="str">
        <f t="shared" si="26"/>
        <v/>
      </c>
      <c r="C1630" t="str">
        <f>IF(ESITI_QUESTIONARI!C1630="","",TRIM(ESITI_QUESTIONARI!C1630))</f>
        <v/>
      </c>
      <c r="D1630" t="str">
        <f>IFERROR(UPPER(TRIM(ESITI_QUESTIONARI!U1630)),"")</f>
        <v/>
      </c>
      <c r="E1630" t="str">
        <f>IFERROR(UPPER(TRIM(ESITI_QUESTIONARI!Y1630)),"")</f>
        <v/>
      </c>
      <c r="F1630" t="str">
        <f>IFERROR(UPPER(TRIM(ESITI_QUESTIONARI!AE1630)),"")</f>
        <v/>
      </c>
      <c r="G1630" t="str">
        <f>IFERROR(UPPER(TRIM(ESITI_QUESTIONARI!AI1630)),"")</f>
        <v/>
      </c>
      <c r="H1630" s="8" t="str">
        <f>IF(C1630="","",IF(ISERROR(AVERAGE(ESITI_QUESTIONARI!N1630:T1630,ESITI_QUESTIONARI!V1630:X1630,ESITI_QUESTIONARI!Z1630:AD1630,ESITI_QUESTIONARI!AF1630:AH1630,ESITI_QUESTIONARI!AJ1630:AL1630,ESITI_QUESTIONARI!AN1630,ESITI_QUESTIONARI!AQ1630)),"NON RISPONDE",AVERAGE(ESITI_QUESTIONARI!N1630:T1630,ESITI_QUESTIONARI!V1630:X1630,ESITI_QUESTIONARI!Z1630:AD1630,ESITI_QUESTIONARI!AF1630:AH1630,ESITI_QUESTIONARI!AJ1630:AL1630,ESITI_QUESTIONARI!AN1630,ESITI_QUESTIONARI!AQ1630)))</f>
        <v/>
      </c>
    </row>
    <row r="1631" spans="1:8" x14ac:dyDescent="0.3">
      <c r="A1631" t="str">
        <f>IF(ESITI_QUESTIONARI!A1631="","",TRIM(ESITI_QUESTIONARI!A1631))</f>
        <v/>
      </c>
      <c r="B1631" t="str">
        <f t="shared" si="26"/>
        <v/>
      </c>
      <c r="C1631" t="str">
        <f>IF(ESITI_QUESTIONARI!C1631="","",TRIM(ESITI_QUESTIONARI!C1631))</f>
        <v/>
      </c>
      <c r="D1631" t="str">
        <f>IFERROR(UPPER(TRIM(ESITI_QUESTIONARI!U1631)),"")</f>
        <v/>
      </c>
      <c r="E1631" t="str">
        <f>IFERROR(UPPER(TRIM(ESITI_QUESTIONARI!Y1631)),"")</f>
        <v/>
      </c>
      <c r="F1631" t="str">
        <f>IFERROR(UPPER(TRIM(ESITI_QUESTIONARI!AE1631)),"")</f>
        <v/>
      </c>
      <c r="G1631" t="str">
        <f>IFERROR(UPPER(TRIM(ESITI_QUESTIONARI!AI1631)),"")</f>
        <v/>
      </c>
      <c r="H1631" s="8" t="str">
        <f>IF(C1631="","",IF(ISERROR(AVERAGE(ESITI_QUESTIONARI!N1631:T1631,ESITI_QUESTIONARI!V1631:X1631,ESITI_QUESTIONARI!Z1631:AD1631,ESITI_QUESTIONARI!AF1631:AH1631,ESITI_QUESTIONARI!AJ1631:AL1631,ESITI_QUESTIONARI!AN1631,ESITI_QUESTIONARI!AQ1631)),"NON RISPONDE",AVERAGE(ESITI_QUESTIONARI!N1631:T1631,ESITI_QUESTIONARI!V1631:X1631,ESITI_QUESTIONARI!Z1631:AD1631,ESITI_QUESTIONARI!AF1631:AH1631,ESITI_QUESTIONARI!AJ1631:AL1631,ESITI_QUESTIONARI!AN1631,ESITI_QUESTIONARI!AQ1631)))</f>
        <v/>
      </c>
    </row>
    <row r="1632" spans="1:8" x14ac:dyDescent="0.3">
      <c r="A1632" t="str">
        <f>IF(ESITI_QUESTIONARI!A1632="","",TRIM(ESITI_QUESTIONARI!A1632))</f>
        <v/>
      </c>
      <c r="B1632" t="str">
        <f t="shared" si="26"/>
        <v/>
      </c>
      <c r="C1632" t="str">
        <f>IF(ESITI_QUESTIONARI!C1632="","",TRIM(ESITI_QUESTIONARI!C1632))</f>
        <v/>
      </c>
      <c r="D1632" t="str">
        <f>IFERROR(UPPER(TRIM(ESITI_QUESTIONARI!U1632)),"")</f>
        <v/>
      </c>
      <c r="E1632" t="str">
        <f>IFERROR(UPPER(TRIM(ESITI_QUESTIONARI!Y1632)),"")</f>
        <v/>
      </c>
      <c r="F1632" t="str">
        <f>IFERROR(UPPER(TRIM(ESITI_QUESTIONARI!AE1632)),"")</f>
        <v/>
      </c>
      <c r="G1632" t="str">
        <f>IFERROR(UPPER(TRIM(ESITI_QUESTIONARI!AI1632)),"")</f>
        <v/>
      </c>
      <c r="H1632" s="8" t="str">
        <f>IF(C1632="","",IF(ISERROR(AVERAGE(ESITI_QUESTIONARI!N1632:T1632,ESITI_QUESTIONARI!V1632:X1632,ESITI_QUESTIONARI!Z1632:AD1632,ESITI_QUESTIONARI!AF1632:AH1632,ESITI_QUESTIONARI!AJ1632:AL1632,ESITI_QUESTIONARI!AN1632,ESITI_QUESTIONARI!AQ1632)),"NON RISPONDE",AVERAGE(ESITI_QUESTIONARI!N1632:T1632,ESITI_QUESTIONARI!V1632:X1632,ESITI_QUESTIONARI!Z1632:AD1632,ESITI_QUESTIONARI!AF1632:AH1632,ESITI_QUESTIONARI!AJ1632:AL1632,ESITI_QUESTIONARI!AN1632,ESITI_QUESTIONARI!AQ1632)))</f>
        <v/>
      </c>
    </row>
    <row r="1633" spans="1:8" x14ac:dyDescent="0.3">
      <c r="A1633" t="str">
        <f>IF(ESITI_QUESTIONARI!A1633="","",TRIM(ESITI_QUESTIONARI!A1633))</f>
        <v/>
      </c>
      <c r="B1633" t="str">
        <f t="shared" si="26"/>
        <v/>
      </c>
      <c r="C1633" t="str">
        <f>IF(ESITI_QUESTIONARI!C1633="","",TRIM(ESITI_QUESTIONARI!C1633))</f>
        <v/>
      </c>
      <c r="D1633" t="str">
        <f>IFERROR(UPPER(TRIM(ESITI_QUESTIONARI!U1633)),"")</f>
        <v/>
      </c>
      <c r="E1633" t="str">
        <f>IFERROR(UPPER(TRIM(ESITI_QUESTIONARI!Y1633)),"")</f>
        <v/>
      </c>
      <c r="F1633" t="str">
        <f>IFERROR(UPPER(TRIM(ESITI_QUESTIONARI!AE1633)),"")</f>
        <v/>
      </c>
      <c r="G1633" t="str">
        <f>IFERROR(UPPER(TRIM(ESITI_QUESTIONARI!AI1633)),"")</f>
        <v/>
      </c>
      <c r="H1633" s="8" t="str">
        <f>IF(C1633="","",IF(ISERROR(AVERAGE(ESITI_QUESTIONARI!N1633:T1633,ESITI_QUESTIONARI!V1633:X1633,ESITI_QUESTIONARI!Z1633:AD1633,ESITI_QUESTIONARI!AF1633:AH1633,ESITI_QUESTIONARI!AJ1633:AL1633,ESITI_QUESTIONARI!AN1633,ESITI_QUESTIONARI!AQ1633)),"NON RISPONDE",AVERAGE(ESITI_QUESTIONARI!N1633:T1633,ESITI_QUESTIONARI!V1633:X1633,ESITI_QUESTIONARI!Z1633:AD1633,ESITI_QUESTIONARI!AF1633:AH1633,ESITI_QUESTIONARI!AJ1633:AL1633,ESITI_QUESTIONARI!AN1633,ESITI_QUESTIONARI!AQ1633)))</f>
        <v/>
      </c>
    </row>
    <row r="1634" spans="1:8" x14ac:dyDescent="0.3">
      <c r="A1634" t="str">
        <f>IF(ESITI_QUESTIONARI!A1634="","",TRIM(ESITI_QUESTIONARI!A1634))</f>
        <v/>
      </c>
      <c r="B1634" t="str">
        <f t="shared" si="26"/>
        <v/>
      </c>
      <c r="C1634" t="str">
        <f>IF(ESITI_QUESTIONARI!C1634="","",TRIM(ESITI_QUESTIONARI!C1634))</f>
        <v/>
      </c>
      <c r="D1634" t="str">
        <f>IFERROR(UPPER(TRIM(ESITI_QUESTIONARI!U1634)),"")</f>
        <v/>
      </c>
      <c r="E1634" t="str">
        <f>IFERROR(UPPER(TRIM(ESITI_QUESTIONARI!Y1634)),"")</f>
        <v/>
      </c>
      <c r="F1634" t="str">
        <f>IFERROR(UPPER(TRIM(ESITI_QUESTIONARI!AE1634)),"")</f>
        <v/>
      </c>
      <c r="G1634" t="str">
        <f>IFERROR(UPPER(TRIM(ESITI_QUESTIONARI!AI1634)),"")</f>
        <v/>
      </c>
      <c r="H1634" s="8" t="str">
        <f>IF(C1634="","",IF(ISERROR(AVERAGE(ESITI_QUESTIONARI!N1634:T1634,ESITI_QUESTIONARI!V1634:X1634,ESITI_QUESTIONARI!Z1634:AD1634,ESITI_QUESTIONARI!AF1634:AH1634,ESITI_QUESTIONARI!AJ1634:AL1634,ESITI_QUESTIONARI!AN1634,ESITI_QUESTIONARI!AQ1634)),"NON RISPONDE",AVERAGE(ESITI_QUESTIONARI!N1634:T1634,ESITI_QUESTIONARI!V1634:X1634,ESITI_QUESTIONARI!Z1634:AD1634,ESITI_QUESTIONARI!AF1634:AH1634,ESITI_QUESTIONARI!AJ1634:AL1634,ESITI_QUESTIONARI!AN1634,ESITI_QUESTIONARI!AQ1634)))</f>
        <v/>
      </c>
    </row>
    <row r="1635" spans="1:8" x14ac:dyDescent="0.3">
      <c r="A1635" t="str">
        <f>IF(ESITI_QUESTIONARI!A1635="","",TRIM(ESITI_QUESTIONARI!A1635))</f>
        <v/>
      </c>
      <c r="B1635" t="str">
        <f t="shared" si="26"/>
        <v/>
      </c>
      <c r="C1635" t="str">
        <f>IF(ESITI_QUESTIONARI!C1635="","",TRIM(ESITI_QUESTIONARI!C1635))</f>
        <v/>
      </c>
      <c r="D1635" t="str">
        <f>IFERROR(UPPER(TRIM(ESITI_QUESTIONARI!U1635)),"")</f>
        <v/>
      </c>
      <c r="E1635" t="str">
        <f>IFERROR(UPPER(TRIM(ESITI_QUESTIONARI!Y1635)),"")</f>
        <v/>
      </c>
      <c r="F1635" t="str">
        <f>IFERROR(UPPER(TRIM(ESITI_QUESTIONARI!AE1635)),"")</f>
        <v/>
      </c>
      <c r="G1635" t="str">
        <f>IFERROR(UPPER(TRIM(ESITI_QUESTIONARI!AI1635)),"")</f>
        <v/>
      </c>
      <c r="H1635" s="8" t="str">
        <f>IF(C1635="","",IF(ISERROR(AVERAGE(ESITI_QUESTIONARI!N1635:T1635,ESITI_QUESTIONARI!V1635:X1635,ESITI_QUESTIONARI!Z1635:AD1635,ESITI_QUESTIONARI!AF1635:AH1635,ESITI_QUESTIONARI!AJ1635:AL1635,ESITI_QUESTIONARI!AN1635,ESITI_QUESTIONARI!AQ1635)),"NON RISPONDE",AVERAGE(ESITI_QUESTIONARI!N1635:T1635,ESITI_QUESTIONARI!V1635:X1635,ESITI_QUESTIONARI!Z1635:AD1635,ESITI_QUESTIONARI!AF1635:AH1635,ESITI_QUESTIONARI!AJ1635:AL1635,ESITI_QUESTIONARI!AN1635,ESITI_QUESTIONARI!AQ1635)))</f>
        <v/>
      </c>
    </row>
    <row r="1636" spans="1:8" x14ac:dyDescent="0.3">
      <c r="A1636" t="str">
        <f>IF(ESITI_QUESTIONARI!A1636="","",TRIM(ESITI_QUESTIONARI!A1636))</f>
        <v/>
      </c>
      <c r="B1636" t="str">
        <f t="shared" si="26"/>
        <v/>
      </c>
      <c r="C1636" t="str">
        <f>IF(ESITI_QUESTIONARI!C1636="","",TRIM(ESITI_QUESTIONARI!C1636))</f>
        <v/>
      </c>
      <c r="D1636" t="str">
        <f>IFERROR(UPPER(TRIM(ESITI_QUESTIONARI!U1636)),"")</f>
        <v/>
      </c>
      <c r="E1636" t="str">
        <f>IFERROR(UPPER(TRIM(ESITI_QUESTIONARI!Y1636)),"")</f>
        <v/>
      </c>
      <c r="F1636" t="str">
        <f>IFERROR(UPPER(TRIM(ESITI_QUESTIONARI!AE1636)),"")</f>
        <v/>
      </c>
      <c r="G1636" t="str">
        <f>IFERROR(UPPER(TRIM(ESITI_QUESTIONARI!AI1636)),"")</f>
        <v/>
      </c>
      <c r="H1636" s="8" t="str">
        <f>IF(C1636="","",IF(ISERROR(AVERAGE(ESITI_QUESTIONARI!N1636:T1636,ESITI_QUESTIONARI!V1636:X1636,ESITI_QUESTIONARI!Z1636:AD1636,ESITI_QUESTIONARI!AF1636:AH1636,ESITI_QUESTIONARI!AJ1636:AL1636,ESITI_QUESTIONARI!AN1636,ESITI_QUESTIONARI!AQ1636)),"NON RISPONDE",AVERAGE(ESITI_QUESTIONARI!N1636:T1636,ESITI_QUESTIONARI!V1636:X1636,ESITI_QUESTIONARI!Z1636:AD1636,ESITI_QUESTIONARI!AF1636:AH1636,ESITI_QUESTIONARI!AJ1636:AL1636,ESITI_QUESTIONARI!AN1636,ESITI_QUESTIONARI!AQ1636)))</f>
        <v/>
      </c>
    </row>
    <row r="1637" spans="1:8" x14ac:dyDescent="0.3">
      <c r="A1637" t="str">
        <f>IF(ESITI_QUESTIONARI!A1637="","",TRIM(ESITI_QUESTIONARI!A1637))</f>
        <v/>
      </c>
      <c r="B1637" t="str">
        <f t="shared" si="26"/>
        <v/>
      </c>
      <c r="C1637" t="str">
        <f>IF(ESITI_QUESTIONARI!C1637="","",TRIM(ESITI_QUESTIONARI!C1637))</f>
        <v/>
      </c>
      <c r="D1637" t="str">
        <f>IFERROR(UPPER(TRIM(ESITI_QUESTIONARI!U1637)),"")</f>
        <v/>
      </c>
      <c r="E1637" t="str">
        <f>IFERROR(UPPER(TRIM(ESITI_QUESTIONARI!Y1637)),"")</f>
        <v/>
      </c>
      <c r="F1637" t="str">
        <f>IFERROR(UPPER(TRIM(ESITI_QUESTIONARI!AE1637)),"")</f>
        <v/>
      </c>
      <c r="G1637" t="str">
        <f>IFERROR(UPPER(TRIM(ESITI_QUESTIONARI!AI1637)),"")</f>
        <v/>
      </c>
      <c r="H1637" s="8" t="str">
        <f>IF(C1637="","",IF(ISERROR(AVERAGE(ESITI_QUESTIONARI!N1637:T1637,ESITI_QUESTIONARI!V1637:X1637,ESITI_QUESTIONARI!Z1637:AD1637,ESITI_QUESTIONARI!AF1637:AH1637,ESITI_QUESTIONARI!AJ1637:AL1637,ESITI_QUESTIONARI!AN1637,ESITI_QUESTIONARI!AQ1637)),"NON RISPONDE",AVERAGE(ESITI_QUESTIONARI!N1637:T1637,ESITI_QUESTIONARI!V1637:X1637,ESITI_QUESTIONARI!Z1637:AD1637,ESITI_QUESTIONARI!AF1637:AH1637,ESITI_QUESTIONARI!AJ1637:AL1637,ESITI_QUESTIONARI!AN1637,ESITI_QUESTIONARI!AQ1637)))</f>
        <v/>
      </c>
    </row>
    <row r="1638" spans="1:8" x14ac:dyDescent="0.3">
      <c r="A1638" t="str">
        <f>IF(ESITI_QUESTIONARI!A1638="","",TRIM(ESITI_QUESTIONARI!A1638))</f>
        <v/>
      </c>
      <c r="B1638" t="str">
        <f t="shared" si="26"/>
        <v/>
      </c>
      <c r="C1638" t="str">
        <f>IF(ESITI_QUESTIONARI!C1638="","",TRIM(ESITI_QUESTIONARI!C1638))</f>
        <v/>
      </c>
      <c r="D1638" t="str">
        <f>IFERROR(UPPER(TRIM(ESITI_QUESTIONARI!U1638)),"")</f>
        <v/>
      </c>
      <c r="E1638" t="str">
        <f>IFERROR(UPPER(TRIM(ESITI_QUESTIONARI!Y1638)),"")</f>
        <v/>
      </c>
      <c r="F1638" t="str">
        <f>IFERROR(UPPER(TRIM(ESITI_QUESTIONARI!AE1638)),"")</f>
        <v/>
      </c>
      <c r="G1638" t="str">
        <f>IFERROR(UPPER(TRIM(ESITI_QUESTIONARI!AI1638)),"")</f>
        <v/>
      </c>
      <c r="H1638" s="8" t="str">
        <f>IF(C1638="","",IF(ISERROR(AVERAGE(ESITI_QUESTIONARI!N1638:T1638,ESITI_QUESTIONARI!V1638:X1638,ESITI_QUESTIONARI!Z1638:AD1638,ESITI_QUESTIONARI!AF1638:AH1638,ESITI_QUESTIONARI!AJ1638:AL1638,ESITI_QUESTIONARI!AN1638,ESITI_QUESTIONARI!AQ1638)),"NON RISPONDE",AVERAGE(ESITI_QUESTIONARI!N1638:T1638,ESITI_QUESTIONARI!V1638:X1638,ESITI_QUESTIONARI!Z1638:AD1638,ESITI_QUESTIONARI!AF1638:AH1638,ESITI_QUESTIONARI!AJ1638:AL1638,ESITI_QUESTIONARI!AN1638,ESITI_QUESTIONARI!AQ1638)))</f>
        <v/>
      </c>
    </row>
    <row r="1639" spans="1:8" x14ac:dyDescent="0.3">
      <c r="A1639" t="str">
        <f>IF(ESITI_QUESTIONARI!A1639="","",TRIM(ESITI_QUESTIONARI!A1639))</f>
        <v/>
      </c>
      <c r="B1639" t="str">
        <f t="shared" si="26"/>
        <v/>
      </c>
      <c r="C1639" t="str">
        <f>IF(ESITI_QUESTIONARI!C1639="","",TRIM(ESITI_QUESTIONARI!C1639))</f>
        <v/>
      </c>
      <c r="D1639" t="str">
        <f>IFERROR(UPPER(TRIM(ESITI_QUESTIONARI!U1639)),"")</f>
        <v/>
      </c>
      <c r="E1639" t="str">
        <f>IFERROR(UPPER(TRIM(ESITI_QUESTIONARI!Y1639)),"")</f>
        <v/>
      </c>
      <c r="F1639" t="str">
        <f>IFERROR(UPPER(TRIM(ESITI_QUESTIONARI!AE1639)),"")</f>
        <v/>
      </c>
      <c r="G1639" t="str">
        <f>IFERROR(UPPER(TRIM(ESITI_QUESTIONARI!AI1639)),"")</f>
        <v/>
      </c>
      <c r="H1639" s="8" t="str">
        <f>IF(C1639="","",IF(ISERROR(AVERAGE(ESITI_QUESTIONARI!N1639:T1639,ESITI_QUESTIONARI!V1639:X1639,ESITI_QUESTIONARI!Z1639:AD1639,ESITI_QUESTIONARI!AF1639:AH1639,ESITI_QUESTIONARI!AJ1639:AL1639,ESITI_QUESTIONARI!AN1639,ESITI_QUESTIONARI!AQ1639)),"NON RISPONDE",AVERAGE(ESITI_QUESTIONARI!N1639:T1639,ESITI_QUESTIONARI!V1639:X1639,ESITI_QUESTIONARI!Z1639:AD1639,ESITI_QUESTIONARI!AF1639:AH1639,ESITI_QUESTIONARI!AJ1639:AL1639,ESITI_QUESTIONARI!AN1639,ESITI_QUESTIONARI!AQ1639)))</f>
        <v/>
      </c>
    </row>
    <row r="1640" spans="1:8" x14ac:dyDescent="0.3">
      <c r="A1640" t="str">
        <f>IF(ESITI_QUESTIONARI!A1640="","",TRIM(ESITI_QUESTIONARI!A1640))</f>
        <v/>
      </c>
      <c r="B1640" t="str">
        <f t="shared" si="26"/>
        <v/>
      </c>
      <c r="C1640" t="str">
        <f>IF(ESITI_QUESTIONARI!C1640="","",TRIM(ESITI_QUESTIONARI!C1640))</f>
        <v/>
      </c>
      <c r="D1640" t="str">
        <f>IFERROR(UPPER(TRIM(ESITI_QUESTIONARI!U1640)),"")</f>
        <v/>
      </c>
      <c r="E1640" t="str">
        <f>IFERROR(UPPER(TRIM(ESITI_QUESTIONARI!Y1640)),"")</f>
        <v/>
      </c>
      <c r="F1640" t="str">
        <f>IFERROR(UPPER(TRIM(ESITI_QUESTIONARI!AE1640)),"")</f>
        <v/>
      </c>
      <c r="G1640" t="str">
        <f>IFERROR(UPPER(TRIM(ESITI_QUESTIONARI!AI1640)),"")</f>
        <v/>
      </c>
      <c r="H1640" s="8" t="str">
        <f>IF(C1640="","",IF(ISERROR(AVERAGE(ESITI_QUESTIONARI!N1640:T1640,ESITI_QUESTIONARI!V1640:X1640,ESITI_QUESTIONARI!Z1640:AD1640,ESITI_QUESTIONARI!AF1640:AH1640,ESITI_QUESTIONARI!AJ1640:AL1640,ESITI_QUESTIONARI!AN1640,ESITI_QUESTIONARI!AQ1640)),"NON RISPONDE",AVERAGE(ESITI_QUESTIONARI!N1640:T1640,ESITI_QUESTIONARI!V1640:X1640,ESITI_QUESTIONARI!Z1640:AD1640,ESITI_QUESTIONARI!AF1640:AH1640,ESITI_QUESTIONARI!AJ1640:AL1640,ESITI_QUESTIONARI!AN1640,ESITI_QUESTIONARI!AQ1640)))</f>
        <v/>
      </c>
    </row>
    <row r="1641" spans="1:8" x14ac:dyDescent="0.3">
      <c r="A1641" t="str">
        <f>IF(ESITI_QUESTIONARI!A1641="","",TRIM(ESITI_QUESTIONARI!A1641))</f>
        <v/>
      </c>
      <c r="B1641" t="str">
        <f t="shared" si="26"/>
        <v/>
      </c>
      <c r="C1641" t="str">
        <f>IF(ESITI_QUESTIONARI!C1641="","",TRIM(ESITI_QUESTIONARI!C1641))</f>
        <v/>
      </c>
      <c r="D1641" t="str">
        <f>IFERROR(UPPER(TRIM(ESITI_QUESTIONARI!U1641)),"")</f>
        <v/>
      </c>
      <c r="E1641" t="str">
        <f>IFERROR(UPPER(TRIM(ESITI_QUESTIONARI!Y1641)),"")</f>
        <v/>
      </c>
      <c r="F1641" t="str">
        <f>IFERROR(UPPER(TRIM(ESITI_QUESTIONARI!AE1641)),"")</f>
        <v/>
      </c>
      <c r="G1641" t="str">
        <f>IFERROR(UPPER(TRIM(ESITI_QUESTIONARI!AI1641)),"")</f>
        <v/>
      </c>
      <c r="H1641" s="8" t="str">
        <f>IF(C1641="","",IF(ISERROR(AVERAGE(ESITI_QUESTIONARI!N1641:T1641,ESITI_QUESTIONARI!V1641:X1641,ESITI_QUESTIONARI!Z1641:AD1641,ESITI_QUESTIONARI!AF1641:AH1641,ESITI_QUESTIONARI!AJ1641:AL1641,ESITI_QUESTIONARI!AN1641,ESITI_QUESTIONARI!AQ1641)),"NON RISPONDE",AVERAGE(ESITI_QUESTIONARI!N1641:T1641,ESITI_QUESTIONARI!V1641:X1641,ESITI_QUESTIONARI!Z1641:AD1641,ESITI_QUESTIONARI!AF1641:AH1641,ESITI_QUESTIONARI!AJ1641:AL1641,ESITI_QUESTIONARI!AN1641,ESITI_QUESTIONARI!AQ1641)))</f>
        <v/>
      </c>
    </row>
    <row r="1642" spans="1:8" x14ac:dyDescent="0.3">
      <c r="A1642" t="str">
        <f>IF(ESITI_QUESTIONARI!A1642="","",TRIM(ESITI_QUESTIONARI!A1642))</f>
        <v/>
      </c>
      <c r="B1642" t="str">
        <f t="shared" si="26"/>
        <v/>
      </c>
      <c r="C1642" t="str">
        <f>IF(ESITI_QUESTIONARI!C1642="","",TRIM(ESITI_QUESTIONARI!C1642))</f>
        <v/>
      </c>
      <c r="D1642" t="str">
        <f>IFERROR(UPPER(TRIM(ESITI_QUESTIONARI!U1642)),"")</f>
        <v/>
      </c>
      <c r="E1642" t="str">
        <f>IFERROR(UPPER(TRIM(ESITI_QUESTIONARI!Y1642)),"")</f>
        <v/>
      </c>
      <c r="F1642" t="str">
        <f>IFERROR(UPPER(TRIM(ESITI_QUESTIONARI!AE1642)),"")</f>
        <v/>
      </c>
      <c r="G1642" t="str">
        <f>IFERROR(UPPER(TRIM(ESITI_QUESTIONARI!AI1642)),"")</f>
        <v/>
      </c>
      <c r="H1642" s="8" t="str">
        <f>IF(C1642="","",IF(ISERROR(AVERAGE(ESITI_QUESTIONARI!N1642:T1642,ESITI_QUESTIONARI!V1642:X1642,ESITI_QUESTIONARI!Z1642:AD1642,ESITI_QUESTIONARI!AF1642:AH1642,ESITI_QUESTIONARI!AJ1642:AL1642,ESITI_QUESTIONARI!AN1642,ESITI_QUESTIONARI!AQ1642)),"NON RISPONDE",AVERAGE(ESITI_QUESTIONARI!N1642:T1642,ESITI_QUESTIONARI!V1642:X1642,ESITI_QUESTIONARI!Z1642:AD1642,ESITI_QUESTIONARI!AF1642:AH1642,ESITI_QUESTIONARI!AJ1642:AL1642,ESITI_QUESTIONARI!AN1642,ESITI_QUESTIONARI!AQ1642)))</f>
        <v/>
      </c>
    </row>
    <row r="1643" spans="1:8" x14ac:dyDescent="0.3">
      <c r="A1643" t="str">
        <f>IF(ESITI_QUESTIONARI!A1643="","",TRIM(ESITI_QUESTIONARI!A1643))</f>
        <v/>
      </c>
      <c r="B1643" t="str">
        <f t="shared" si="26"/>
        <v/>
      </c>
      <c r="C1643" t="str">
        <f>IF(ESITI_QUESTIONARI!C1643="","",TRIM(ESITI_QUESTIONARI!C1643))</f>
        <v/>
      </c>
      <c r="D1643" t="str">
        <f>IFERROR(UPPER(TRIM(ESITI_QUESTIONARI!U1643)),"")</f>
        <v/>
      </c>
      <c r="E1643" t="str">
        <f>IFERROR(UPPER(TRIM(ESITI_QUESTIONARI!Y1643)),"")</f>
        <v/>
      </c>
      <c r="F1643" t="str">
        <f>IFERROR(UPPER(TRIM(ESITI_QUESTIONARI!AE1643)),"")</f>
        <v/>
      </c>
      <c r="G1643" t="str">
        <f>IFERROR(UPPER(TRIM(ESITI_QUESTIONARI!AI1643)),"")</f>
        <v/>
      </c>
      <c r="H1643" s="8" t="str">
        <f>IF(C1643="","",IF(ISERROR(AVERAGE(ESITI_QUESTIONARI!N1643:T1643,ESITI_QUESTIONARI!V1643:X1643,ESITI_QUESTIONARI!Z1643:AD1643,ESITI_QUESTIONARI!AF1643:AH1643,ESITI_QUESTIONARI!AJ1643:AL1643,ESITI_QUESTIONARI!AN1643,ESITI_QUESTIONARI!AQ1643)),"NON RISPONDE",AVERAGE(ESITI_QUESTIONARI!N1643:T1643,ESITI_QUESTIONARI!V1643:X1643,ESITI_QUESTIONARI!Z1643:AD1643,ESITI_QUESTIONARI!AF1643:AH1643,ESITI_QUESTIONARI!AJ1643:AL1643,ESITI_QUESTIONARI!AN1643,ESITI_QUESTIONARI!AQ1643)))</f>
        <v/>
      </c>
    </row>
    <row r="1644" spans="1:8" x14ac:dyDescent="0.3">
      <c r="A1644" t="str">
        <f>IF(ESITI_QUESTIONARI!A1644="","",TRIM(ESITI_QUESTIONARI!A1644))</f>
        <v/>
      </c>
      <c r="B1644" t="str">
        <f t="shared" si="26"/>
        <v/>
      </c>
      <c r="C1644" t="str">
        <f>IF(ESITI_QUESTIONARI!C1644="","",TRIM(ESITI_QUESTIONARI!C1644))</f>
        <v/>
      </c>
      <c r="D1644" t="str">
        <f>IFERROR(UPPER(TRIM(ESITI_QUESTIONARI!U1644)),"")</f>
        <v/>
      </c>
      <c r="E1644" t="str">
        <f>IFERROR(UPPER(TRIM(ESITI_QUESTIONARI!Y1644)),"")</f>
        <v/>
      </c>
      <c r="F1644" t="str">
        <f>IFERROR(UPPER(TRIM(ESITI_QUESTIONARI!AE1644)),"")</f>
        <v/>
      </c>
      <c r="G1644" t="str">
        <f>IFERROR(UPPER(TRIM(ESITI_QUESTIONARI!AI1644)),"")</f>
        <v/>
      </c>
      <c r="H1644" s="8" t="str">
        <f>IF(C1644="","",IF(ISERROR(AVERAGE(ESITI_QUESTIONARI!N1644:T1644,ESITI_QUESTIONARI!V1644:X1644,ESITI_QUESTIONARI!Z1644:AD1644,ESITI_QUESTIONARI!AF1644:AH1644,ESITI_QUESTIONARI!AJ1644:AL1644,ESITI_QUESTIONARI!AN1644,ESITI_QUESTIONARI!AQ1644)),"NON RISPONDE",AVERAGE(ESITI_QUESTIONARI!N1644:T1644,ESITI_QUESTIONARI!V1644:X1644,ESITI_QUESTIONARI!Z1644:AD1644,ESITI_QUESTIONARI!AF1644:AH1644,ESITI_QUESTIONARI!AJ1644:AL1644,ESITI_QUESTIONARI!AN1644,ESITI_QUESTIONARI!AQ1644)))</f>
        <v/>
      </c>
    </row>
    <row r="1645" spans="1:8" x14ac:dyDescent="0.3">
      <c r="A1645" t="str">
        <f>IF(ESITI_QUESTIONARI!A1645="","",TRIM(ESITI_QUESTIONARI!A1645))</f>
        <v/>
      </c>
      <c r="B1645" t="str">
        <f t="shared" si="26"/>
        <v/>
      </c>
      <c r="C1645" t="str">
        <f>IF(ESITI_QUESTIONARI!C1645="","",TRIM(ESITI_QUESTIONARI!C1645))</f>
        <v/>
      </c>
      <c r="D1645" t="str">
        <f>IFERROR(UPPER(TRIM(ESITI_QUESTIONARI!U1645)),"")</f>
        <v/>
      </c>
      <c r="E1645" t="str">
        <f>IFERROR(UPPER(TRIM(ESITI_QUESTIONARI!Y1645)),"")</f>
        <v/>
      </c>
      <c r="F1645" t="str">
        <f>IFERROR(UPPER(TRIM(ESITI_QUESTIONARI!AE1645)),"")</f>
        <v/>
      </c>
      <c r="G1645" t="str">
        <f>IFERROR(UPPER(TRIM(ESITI_QUESTIONARI!AI1645)),"")</f>
        <v/>
      </c>
      <c r="H1645" s="8" t="str">
        <f>IF(C1645="","",IF(ISERROR(AVERAGE(ESITI_QUESTIONARI!N1645:T1645,ESITI_QUESTIONARI!V1645:X1645,ESITI_QUESTIONARI!Z1645:AD1645,ESITI_QUESTIONARI!AF1645:AH1645,ESITI_QUESTIONARI!AJ1645:AL1645,ESITI_QUESTIONARI!AN1645,ESITI_QUESTIONARI!AQ1645)),"NON RISPONDE",AVERAGE(ESITI_QUESTIONARI!N1645:T1645,ESITI_QUESTIONARI!V1645:X1645,ESITI_QUESTIONARI!Z1645:AD1645,ESITI_QUESTIONARI!AF1645:AH1645,ESITI_QUESTIONARI!AJ1645:AL1645,ESITI_QUESTIONARI!AN1645,ESITI_QUESTIONARI!AQ1645)))</f>
        <v/>
      </c>
    </row>
    <row r="1646" spans="1:8" x14ac:dyDescent="0.3">
      <c r="A1646" t="str">
        <f>IF(ESITI_QUESTIONARI!A1646="","",TRIM(ESITI_QUESTIONARI!A1646))</f>
        <v/>
      </c>
      <c r="B1646" t="str">
        <f t="shared" si="26"/>
        <v/>
      </c>
      <c r="C1646" t="str">
        <f>IF(ESITI_QUESTIONARI!C1646="","",TRIM(ESITI_QUESTIONARI!C1646))</f>
        <v/>
      </c>
      <c r="D1646" t="str">
        <f>IFERROR(UPPER(TRIM(ESITI_QUESTIONARI!U1646)),"")</f>
        <v/>
      </c>
      <c r="E1646" t="str">
        <f>IFERROR(UPPER(TRIM(ESITI_QUESTIONARI!Y1646)),"")</f>
        <v/>
      </c>
      <c r="F1646" t="str">
        <f>IFERROR(UPPER(TRIM(ESITI_QUESTIONARI!AE1646)),"")</f>
        <v/>
      </c>
      <c r="G1646" t="str">
        <f>IFERROR(UPPER(TRIM(ESITI_QUESTIONARI!AI1646)),"")</f>
        <v/>
      </c>
      <c r="H1646" s="8" t="str">
        <f>IF(C1646="","",IF(ISERROR(AVERAGE(ESITI_QUESTIONARI!N1646:T1646,ESITI_QUESTIONARI!V1646:X1646,ESITI_QUESTIONARI!Z1646:AD1646,ESITI_QUESTIONARI!AF1646:AH1646,ESITI_QUESTIONARI!AJ1646:AL1646,ESITI_QUESTIONARI!AN1646,ESITI_QUESTIONARI!AQ1646)),"NON RISPONDE",AVERAGE(ESITI_QUESTIONARI!N1646:T1646,ESITI_QUESTIONARI!V1646:X1646,ESITI_QUESTIONARI!Z1646:AD1646,ESITI_QUESTIONARI!AF1646:AH1646,ESITI_QUESTIONARI!AJ1646:AL1646,ESITI_QUESTIONARI!AN1646,ESITI_QUESTIONARI!AQ1646)))</f>
        <v/>
      </c>
    </row>
    <row r="1647" spans="1:8" x14ac:dyDescent="0.3">
      <c r="A1647" t="str">
        <f>IF(ESITI_QUESTIONARI!A1647="","",TRIM(ESITI_QUESTIONARI!A1647))</f>
        <v/>
      </c>
      <c r="B1647" t="str">
        <f t="shared" si="26"/>
        <v/>
      </c>
      <c r="C1647" t="str">
        <f>IF(ESITI_QUESTIONARI!C1647="","",TRIM(ESITI_QUESTIONARI!C1647))</f>
        <v/>
      </c>
      <c r="D1647" t="str">
        <f>IFERROR(UPPER(TRIM(ESITI_QUESTIONARI!U1647)),"")</f>
        <v/>
      </c>
      <c r="E1647" t="str">
        <f>IFERROR(UPPER(TRIM(ESITI_QUESTIONARI!Y1647)),"")</f>
        <v/>
      </c>
      <c r="F1647" t="str">
        <f>IFERROR(UPPER(TRIM(ESITI_QUESTIONARI!AE1647)),"")</f>
        <v/>
      </c>
      <c r="G1647" t="str">
        <f>IFERROR(UPPER(TRIM(ESITI_QUESTIONARI!AI1647)),"")</f>
        <v/>
      </c>
      <c r="H1647" s="8" t="str">
        <f>IF(C1647="","",IF(ISERROR(AVERAGE(ESITI_QUESTIONARI!N1647:T1647,ESITI_QUESTIONARI!V1647:X1647,ESITI_QUESTIONARI!Z1647:AD1647,ESITI_QUESTIONARI!AF1647:AH1647,ESITI_QUESTIONARI!AJ1647:AL1647,ESITI_QUESTIONARI!AN1647,ESITI_QUESTIONARI!AQ1647)),"NON RISPONDE",AVERAGE(ESITI_QUESTIONARI!N1647:T1647,ESITI_QUESTIONARI!V1647:X1647,ESITI_QUESTIONARI!Z1647:AD1647,ESITI_QUESTIONARI!AF1647:AH1647,ESITI_QUESTIONARI!AJ1647:AL1647,ESITI_QUESTIONARI!AN1647,ESITI_QUESTIONARI!AQ1647)))</f>
        <v/>
      </c>
    </row>
    <row r="1648" spans="1:8" x14ac:dyDescent="0.3">
      <c r="A1648" t="str">
        <f>IF(ESITI_QUESTIONARI!A1648="","",TRIM(ESITI_QUESTIONARI!A1648))</f>
        <v/>
      </c>
      <c r="B1648" t="str">
        <f t="shared" si="26"/>
        <v/>
      </c>
      <c r="C1648" t="str">
        <f>IF(ESITI_QUESTIONARI!C1648="","",TRIM(ESITI_QUESTIONARI!C1648))</f>
        <v/>
      </c>
      <c r="D1648" t="str">
        <f>IFERROR(UPPER(TRIM(ESITI_QUESTIONARI!U1648)),"")</f>
        <v/>
      </c>
      <c r="E1648" t="str">
        <f>IFERROR(UPPER(TRIM(ESITI_QUESTIONARI!Y1648)),"")</f>
        <v/>
      </c>
      <c r="F1648" t="str">
        <f>IFERROR(UPPER(TRIM(ESITI_QUESTIONARI!AE1648)),"")</f>
        <v/>
      </c>
      <c r="G1648" t="str">
        <f>IFERROR(UPPER(TRIM(ESITI_QUESTIONARI!AI1648)),"")</f>
        <v/>
      </c>
      <c r="H1648" s="8" t="str">
        <f>IF(C1648="","",IF(ISERROR(AVERAGE(ESITI_QUESTIONARI!N1648:T1648,ESITI_QUESTIONARI!V1648:X1648,ESITI_QUESTIONARI!Z1648:AD1648,ESITI_QUESTIONARI!AF1648:AH1648,ESITI_QUESTIONARI!AJ1648:AL1648,ESITI_QUESTIONARI!AN1648,ESITI_QUESTIONARI!AQ1648)),"NON RISPONDE",AVERAGE(ESITI_QUESTIONARI!N1648:T1648,ESITI_QUESTIONARI!V1648:X1648,ESITI_QUESTIONARI!Z1648:AD1648,ESITI_QUESTIONARI!AF1648:AH1648,ESITI_QUESTIONARI!AJ1648:AL1648,ESITI_QUESTIONARI!AN1648,ESITI_QUESTIONARI!AQ1648)))</f>
        <v/>
      </c>
    </row>
    <row r="1649" spans="1:8" x14ac:dyDescent="0.3">
      <c r="A1649" t="str">
        <f>IF(ESITI_QUESTIONARI!A1649="","",TRIM(ESITI_QUESTIONARI!A1649))</f>
        <v/>
      </c>
      <c r="B1649" t="str">
        <f t="shared" si="26"/>
        <v/>
      </c>
      <c r="C1649" t="str">
        <f>IF(ESITI_QUESTIONARI!C1649="","",TRIM(ESITI_QUESTIONARI!C1649))</f>
        <v/>
      </c>
      <c r="D1649" t="str">
        <f>IFERROR(UPPER(TRIM(ESITI_QUESTIONARI!U1649)),"")</f>
        <v/>
      </c>
      <c r="E1649" t="str">
        <f>IFERROR(UPPER(TRIM(ESITI_QUESTIONARI!Y1649)),"")</f>
        <v/>
      </c>
      <c r="F1649" t="str">
        <f>IFERROR(UPPER(TRIM(ESITI_QUESTIONARI!AE1649)),"")</f>
        <v/>
      </c>
      <c r="G1649" t="str">
        <f>IFERROR(UPPER(TRIM(ESITI_QUESTIONARI!AI1649)),"")</f>
        <v/>
      </c>
      <c r="H1649" s="8" t="str">
        <f>IF(C1649="","",IF(ISERROR(AVERAGE(ESITI_QUESTIONARI!N1649:T1649,ESITI_QUESTIONARI!V1649:X1649,ESITI_QUESTIONARI!Z1649:AD1649,ESITI_QUESTIONARI!AF1649:AH1649,ESITI_QUESTIONARI!AJ1649:AL1649,ESITI_QUESTIONARI!AN1649,ESITI_QUESTIONARI!AQ1649)),"NON RISPONDE",AVERAGE(ESITI_QUESTIONARI!N1649:T1649,ESITI_QUESTIONARI!V1649:X1649,ESITI_QUESTIONARI!Z1649:AD1649,ESITI_QUESTIONARI!AF1649:AH1649,ESITI_QUESTIONARI!AJ1649:AL1649,ESITI_QUESTIONARI!AN1649,ESITI_QUESTIONARI!AQ1649)))</f>
        <v/>
      </c>
    </row>
    <row r="1650" spans="1:8" x14ac:dyDescent="0.3">
      <c r="A1650" t="str">
        <f>IF(ESITI_QUESTIONARI!A1650="","",TRIM(ESITI_QUESTIONARI!A1650))</f>
        <v/>
      </c>
      <c r="B1650" t="str">
        <f t="shared" si="26"/>
        <v/>
      </c>
      <c r="C1650" t="str">
        <f>IF(ESITI_QUESTIONARI!C1650="","",TRIM(ESITI_QUESTIONARI!C1650))</f>
        <v/>
      </c>
      <c r="D1650" t="str">
        <f>IFERROR(UPPER(TRIM(ESITI_QUESTIONARI!U1650)),"")</f>
        <v/>
      </c>
      <c r="E1650" t="str">
        <f>IFERROR(UPPER(TRIM(ESITI_QUESTIONARI!Y1650)),"")</f>
        <v/>
      </c>
      <c r="F1650" t="str">
        <f>IFERROR(UPPER(TRIM(ESITI_QUESTIONARI!AE1650)),"")</f>
        <v/>
      </c>
      <c r="G1650" t="str">
        <f>IFERROR(UPPER(TRIM(ESITI_QUESTIONARI!AI1650)),"")</f>
        <v/>
      </c>
      <c r="H1650" s="8" t="str">
        <f>IF(C1650="","",IF(ISERROR(AVERAGE(ESITI_QUESTIONARI!N1650:T1650,ESITI_QUESTIONARI!V1650:X1650,ESITI_QUESTIONARI!Z1650:AD1650,ESITI_QUESTIONARI!AF1650:AH1650,ESITI_QUESTIONARI!AJ1650:AL1650,ESITI_QUESTIONARI!AN1650,ESITI_QUESTIONARI!AQ1650)),"NON RISPONDE",AVERAGE(ESITI_QUESTIONARI!N1650:T1650,ESITI_QUESTIONARI!V1650:X1650,ESITI_QUESTIONARI!Z1650:AD1650,ESITI_QUESTIONARI!AF1650:AH1650,ESITI_QUESTIONARI!AJ1650:AL1650,ESITI_QUESTIONARI!AN1650,ESITI_QUESTIONARI!AQ1650)))</f>
        <v/>
      </c>
    </row>
    <row r="1651" spans="1:8" x14ac:dyDescent="0.3">
      <c r="A1651" t="str">
        <f>IF(ESITI_QUESTIONARI!A1651="","",TRIM(ESITI_QUESTIONARI!A1651))</f>
        <v/>
      </c>
      <c r="B1651" t="str">
        <f t="shared" si="26"/>
        <v/>
      </c>
      <c r="C1651" t="str">
        <f>IF(ESITI_QUESTIONARI!C1651="","",TRIM(ESITI_QUESTIONARI!C1651))</f>
        <v/>
      </c>
      <c r="D1651" t="str">
        <f>IFERROR(UPPER(TRIM(ESITI_QUESTIONARI!U1651)),"")</f>
        <v/>
      </c>
      <c r="E1651" t="str">
        <f>IFERROR(UPPER(TRIM(ESITI_QUESTIONARI!Y1651)),"")</f>
        <v/>
      </c>
      <c r="F1651" t="str">
        <f>IFERROR(UPPER(TRIM(ESITI_QUESTIONARI!AE1651)),"")</f>
        <v/>
      </c>
      <c r="G1651" t="str">
        <f>IFERROR(UPPER(TRIM(ESITI_QUESTIONARI!AI1651)),"")</f>
        <v/>
      </c>
      <c r="H1651" s="8" t="str">
        <f>IF(C1651="","",IF(ISERROR(AVERAGE(ESITI_QUESTIONARI!N1651:T1651,ESITI_QUESTIONARI!V1651:X1651,ESITI_QUESTIONARI!Z1651:AD1651,ESITI_QUESTIONARI!AF1651:AH1651,ESITI_QUESTIONARI!AJ1651:AL1651,ESITI_QUESTIONARI!AN1651,ESITI_QUESTIONARI!AQ1651)),"NON RISPONDE",AVERAGE(ESITI_QUESTIONARI!N1651:T1651,ESITI_QUESTIONARI!V1651:X1651,ESITI_QUESTIONARI!Z1651:AD1651,ESITI_QUESTIONARI!AF1651:AH1651,ESITI_QUESTIONARI!AJ1651:AL1651,ESITI_QUESTIONARI!AN1651,ESITI_QUESTIONARI!AQ1651)))</f>
        <v/>
      </c>
    </row>
    <row r="1652" spans="1:8" x14ac:dyDescent="0.3">
      <c r="A1652" t="str">
        <f>IF(ESITI_QUESTIONARI!A1652="","",TRIM(ESITI_QUESTIONARI!A1652))</f>
        <v/>
      </c>
      <c r="B1652" t="str">
        <f t="shared" si="26"/>
        <v/>
      </c>
      <c r="C1652" t="str">
        <f>IF(ESITI_QUESTIONARI!C1652="","",TRIM(ESITI_QUESTIONARI!C1652))</f>
        <v/>
      </c>
      <c r="D1652" t="str">
        <f>IFERROR(UPPER(TRIM(ESITI_QUESTIONARI!U1652)),"")</f>
        <v/>
      </c>
      <c r="E1652" t="str">
        <f>IFERROR(UPPER(TRIM(ESITI_QUESTIONARI!Y1652)),"")</f>
        <v/>
      </c>
      <c r="F1652" t="str">
        <f>IFERROR(UPPER(TRIM(ESITI_QUESTIONARI!AE1652)),"")</f>
        <v/>
      </c>
      <c r="G1652" t="str">
        <f>IFERROR(UPPER(TRIM(ESITI_QUESTIONARI!AI1652)),"")</f>
        <v/>
      </c>
      <c r="H1652" s="8" t="str">
        <f>IF(C1652="","",IF(ISERROR(AVERAGE(ESITI_QUESTIONARI!N1652:T1652,ESITI_QUESTIONARI!V1652:X1652,ESITI_QUESTIONARI!Z1652:AD1652,ESITI_QUESTIONARI!AF1652:AH1652,ESITI_QUESTIONARI!AJ1652:AL1652,ESITI_QUESTIONARI!AN1652,ESITI_QUESTIONARI!AQ1652)),"NON RISPONDE",AVERAGE(ESITI_QUESTIONARI!N1652:T1652,ESITI_QUESTIONARI!V1652:X1652,ESITI_QUESTIONARI!Z1652:AD1652,ESITI_QUESTIONARI!AF1652:AH1652,ESITI_QUESTIONARI!AJ1652:AL1652,ESITI_QUESTIONARI!AN1652,ESITI_QUESTIONARI!AQ1652)))</f>
        <v/>
      </c>
    </row>
    <row r="1653" spans="1:8" x14ac:dyDescent="0.3">
      <c r="A1653" t="str">
        <f>IF(ESITI_QUESTIONARI!A1653="","",TRIM(ESITI_QUESTIONARI!A1653))</f>
        <v/>
      </c>
      <c r="B1653" t="str">
        <f t="shared" si="26"/>
        <v/>
      </c>
      <c r="C1653" t="str">
        <f>IF(ESITI_QUESTIONARI!C1653="","",TRIM(ESITI_QUESTIONARI!C1653))</f>
        <v/>
      </c>
      <c r="D1653" t="str">
        <f>IFERROR(UPPER(TRIM(ESITI_QUESTIONARI!U1653)),"")</f>
        <v/>
      </c>
      <c r="E1653" t="str">
        <f>IFERROR(UPPER(TRIM(ESITI_QUESTIONARI!Y1653)),"")</f>
        <v/>
      </c>
      <c r="F1653" t="str">
        <f>IFERROR(UPPER(TRIM(ESITI_QUESTIONARI!AE1653)),"")</f>
        <v/>
      </c>
      <c r="G1653" t="str">
        <f>IFERROR(UPPER(TRIM(ESITI_QUESTIONARI!AI1653)),"")</f>
        <v/>
      </c>
      <c r="H1653" s="8" t="str">
        <f>IF(C1653="","",IF(ISERROR(AVERAGE(ESITI_QUESTIONARI!N1653:T1653,ESITI_QUESTIONARI!V1653:X1653,ESITI_QUESTIONARI!Z1653:AD1653,ESITI_QUESTIONARI!AF1653:AH1653,ESITI_QUESTIONARI!AJ1653:AL1653,ESITI_QUESTIONARI!AN1653,ESITI_QUESTIONARI!AQ1653)),"NON RISPONDE",AVERAGE(ESITI_QUESTIONARI!N1653:T1653,ESITI_QUESTIONARI!V1653:X1653,ESITI_QUESTIONARI!Z1653:AD1653,ESITI_QUESTIONARI!AF1653:AH1653,ESITI_QUESTIONARI!AJ1653:AL1653,ESITI_QUESTIONARI!AN1653,ESITI_QUESTIONARI!AQ1653)))</f>
        <v/>
      </c>
    </row>
    <row r="1654" spans="1:8" x14ac:dyDescent="0.3">
      <c r="A1654" t="str">
        <f>IF(ESITI_QUESTIONARI!A1654="","",TRIM(ESITI_QUESTIONARI!A1654))</f>
        <v/>
      </c>
      <c r="B1654" t="str">
        <f t="shared" si="26"/>
        <v/>
      </c>
      <c r="C1654" t="str">
        <f>IF(ESITI_QUESTIONARI!C1654="","",TRIM(ESITI_QUESTIONARI!C1654))</f>
        <v/>
      </c>
      <c r="D1654" t="str">
        <f>IFERROR(UPPER(TRIM(ESITI_QUESTIONARI!U1654)),"")</f>
        <v/>
      </c>
      <c r="E1654" t="str">
        <f>IFERROR(UPPER(TRIM(ESITI_QUESTIONARI!Y1654)),"")</f>
        <v/>
      </c>
      <c r="F1654" t="str">
        <f>IFERROR(UPPER(TRIM(ESITI_QUESTIONARI!AE1654)),"")</f>
        <v/>
      </c>
      <c r="G1654" t="str">
        <f>IFERROR(UPPER(TRIM(ESITI_QUESTIONARI!AI1654)),"")</f>
        <v/>
      </c>
      <c r="H1654" s="8" t="str">
        <f>IF(C1654="","",IF(ISERROR(AVERAGE(ESITI_QUESTIONARI!N1654:T1654,ESITI_QUESTIONARI!V1654:X1654,ESITI_QUESTIONARI!Z1654:AD1654,ESITI_QUESTIONARI!AF1654:AH1654,ESITI_QUESTIONARI!AJ1654:AL1654,ESITI_QUESTIONARI!AN1654,ESITI_QUESTIONARI!AQ1654)),"NON RISPONDE",AVERAGE(ESITI_QUESTIONARI!N1654:T1654,ESITI_QUESTIONARI!V1654:X1654,ESITI_QUESTIONARI!Z1654:AD1654,ESITI_QUESTIONARI!AF1654:AH1654,ESITI_QUESTIONARI!AJ1654:AL1654,ESITI_QUESTIONARI!AN1654,ESITI_QUESTIONARI!AQ1654)))</f>
        <v/>
      </c>
    </row>
    <row r="1655" spans="1:8" x14ac:dyDescent="0.3">
      <c r="A1655" t="str">
        <f>IF(ESITI_QUESTIONARI!A1655="","",TRIM(ESITI_QUESTIONARI!A1655))</f>
        <v/>
      </c>
      <c r="B1655" t="str">
        <f t="shared" si="26"/>
        <v/>
      </c>
      <c r="C1655" t="str">
        <f>IF(ESITI_QUESTIONARI!C1655="","",TRIM(ESITI_QUESTIONARI!C1655))</f>
        <v/>
      </c>
      <c r="D1655" t="str">
        <f>IFERROR(UPPER(TRIM(ESITI_QUESTIONARI!U1655)),"")</f>
        <v/>
      </c>
      <c r="E1655" t="str">
        <f>IFERROR(UPPER(TRIM(ESITI_QUESTIONARI!Y1655)),"")</f>
        <v/>
      </c>
      <c r="F1655" t="str">
        <f>IFERROR(UPPER(TRIM(ESITI_QUESTIONARI!AE1655)),"")</f>
        <v/>
      </c>
      <c r="G1655" t="str">
        <f>IFERROR(UPPER(TRIM(ESITI_QUESTIONARI!AI1655)),"")</f>
        <v/>
      </c>
      <c r="H1655" s="8" t="str">
        <f>IF(C1655="","",IF(ISERROR(AVERAGE(ESITI_QUESTIONARI!N1655:T1655,ESITI_QUESTIONARI!V1655:X1655,ESITI_QUESTIONARI!Z1655:AD1655,ESITI_QUESTIONARI!AF1655:AH1655,ESITI_QUESTIONARI!AJ1655:AL1655,ESITI_QUESTIONARI!AN1655,ESITI_QUESTIONARI!AQ1655)),"NON RISPONDE",AVERAGE(ESITI_QUESTIONARI!N1655:T1655,ESITI_QUESTIONARI!V1655:X1655,ESITI_QUESTIONARI!Z1655:AD1655,ESITI_QUESTIONARI!AF1655:AH1655,ESITI_QUESTIONARI!AJ1655:AL1655,ESITI_QUESTIONARI!AN1655,ESITI_QUESTIONARI!AQ1655)))</f>
        <v/>
      </c>
    </row>
    <row r="1656" spans="1:8" x14ac:dyDescent="0.3">
      <c r="A1656" t="str">
        <f>IF(ESITI_QUESTIONARI!A1656="","",TRIM(ESITI_QUESTIONARI!A1656))</f>
        <v/>
      </c>
      <c r="B1656" t="str">
        <f t="shared" si="26"/>
        <v/>
      </c>
      <c r="C1656" t="str">
        <f>IF(ESITI_QUESTIONARI!C1656="","",TRIM(ESITI_QUESTIONARI!C1656))</f>
        <v/>
      </c>
      <c r="D1656" t="str">
        <f>IFERROR(UPPER(TRIM(ESITI_QUESTIONARI!U1656)),"")</f>
        <v/>
      </c>
      <c r="E1656" t="str">
        <f>IFERROR(UPPER(TRIM(ESITI_QUESTIONARI!Y1656)),"")</f>
        <v/>
      </c>
      <c r="F1656" t="str">
        <f>IFERROR(UPPER(TRIM(ESITI_QUESTIONARI!AE1656)),"")</f>
        <v/>
      </c>
      <c r="G1656" t="str">
        <f>IFERROR(UPPER(TRIM(ESITI_QUESTIONARI!AI1656)),"")</f>
        <v/>
      </c>
      <c r="H1656" s="8" t="str">
        <f>IF(C1656="","",IF(ISERROR(AVERAGE(ESITI_QUESTIONARI!N1656:T1656,ESITI_QUESTIONARI!V1656:X1656,ESITI_QUESTIONARI!Z1656:AD1656,ESITI_QUESTIONARI!AF1656:AH1656,ESITI_QUESTIONARI!AJ1656:AL1656,ESITI_QUESTIONARI!AN1656,ESITI_QUESTIONARI!AQ1656)),"NON RISPONDE",AVERAGE(ESITI_QUESTIONARI!N1656:T1656,ESITI_QUESTIONARI!V1656:X1656,ESITI_QUESTIONARI!Z1656:AD1656,ESITI_QUESTIONARI!AF1656:AH1656,ESITI_QUESTIONARI!AJ1656:AL1656,ESITI_QUESTIONARI!AN1656,ESITI_QUESTIONARI!AQ1656)))</f>
        <v/>
      </c>
    </row>
    <row r="1657" spans="1:8" x14ac:dyDescent="0.3">
      <c r="A1657" t="str">
        <f>IF(ESITI_QUESTIONARI!A1657="","",TRIM(ESITI_QUESTIONARI!A1657))</f>
        <v/>
      </c>
      <c r="B1657" t="str">
        <f t="shared" si="26"/>
        <v/>
      </c>
      <c r="C1657" t="str">
        <f>IF(ESITI_QUESTIONARI!C1657="","",TRIM(ESITI_QUESTIONARI!C1657))</f>
        <v/>
      </c>
      <c r="D1657" t="str">
        <f>IFERROR(UPPER(TRIM(ESITI_QUESTIONARI!U1657)),"")</f>
        <v/>
      </c>
      <c r="E1657" t="str">
        <f>IFERROR(UPPER(TRIM(ESITI_QUESTIONARI!Y1657)),"")</f>
        <v/>
      </c>
      <c r="F1657" t="str">
        <f>IFERROR(UPPER(TRIM(ESITI_QUESTIONARI!AE1657)),"")</f>
        <v/>
      </c>
      <c r="G1657" t="str">
        <f>IFERROR(UPPER(TRIM(ESITI_QUESTIONARI!AI1657)),"")</f>
        <v/>
      </c>
      <c r="H1657" s="8" t="str">
        <f>IF(C1657="","",IF(ISERROR(AVERAGE(ESITI_QUESTIONARI!N1657:T1657,ESITI_QUESTIONARI!V1657:X1657,ESITI_QUESTIONARI!Z1657:AD1657,ESITI_QUESTIONARI!AF1657:AH1657,ESITI_QUESTIONARI!AJ1657:AL1657,ESITI_QUESTIONARI!AN1657,ESITI_QUESTIONARI!AQ1657)),"NON RISPONDE",AVERAGE(ESITI_QUESTIONARI!N1657:T1657,ESITI_QUESTIONARI!V1657:X1657,ESITI_QUESTIONARI!Z1657:AD1657,ESITI_QUESTIONARI!AF1657:AH1657,ESITI_QUESTIONARI!AJ1657:AL1657,ESITI_QUESTIONARI!AN1657,ESITI_QUESTIONARI!AQ1657)))</f>
        <v/>
      </c>
    </row>
    <row r="1658" spans="1:8" x14ac:dyDescent="0.3">
      <c r="A1658" t="str">
        <f>IF(ESITI_QUESTIONARI!A1658="","",TRIM(ESITI_QUESTIONARI!A1658))</f>
        <v/>
      </c>
      <c r="B1658" t="str">
        <f t="shared" si="26"/>
        <v/>
      </c>
      <c r="C1658" t="str">
        <f>IF(ESITI_QUESTIONARI!C1658="","",TRIM(ESITI_QUESTIONARI!C1658))</f>
        <v/>
      </c>
      <c r="D1658" t="str">
        <f>IFERROR(UPPER(TRIM(ESITI_QUESTIONARI!U1658)),"")</f>
        <v/>
      </c>
      <c r="E1658" t="str">
        <f>IFERROR(UPPER(TRIM(ESITI_QUESTIONARI!Y1658)),"")</f>
        <v/>
      </c>
      <c r="F1658" t="str">
        <f>IFERROR(UPPER(TRIM(ESITI_QUESTIONARI!AE1658)),"")</f>
        <v/>
      </c>
      <c r="G1658" t="str">
        <f>IFERROR(UPPER(TRIM(ESITI_QUESTIONARI!AI1658)),"")</f>
        <v/>
      </c>
      <c r="H1658" s="8" t="str">
        <f>IF(C1658="","",IF(ISERROR(AVERAGE(ESITI_QUESTIONARI!N1658:T1658,ESITI_QUESTIONARI!V1658:X1658,ESITI_QUESTIONARI!Z1658:AD1658,ESITI_QUESTIONARI!AF1658:AH1658,ESITI_QUESTIONARI!AJ1658:AL1658,ESITI_QUESTIONARI!AN1658,ESITI_QUESTIONARI!AQ1658)),"NON RISPONDE",AVERAGE(ESITI_QUESTIONARI!N1658:T1658,ESITI_QUESTIONARI!V1658:X1658,ESITI_QUESTIONARI!Z1658:AD1658,ESITI_QUESTIONARI!AF1658:AH1658,ESITI_QUESTIONARI!AJ1658:AL1658,ESITI_QUESTIONARI!AN1658,ESITI_QUESTIONARI!AQ1658)))</f>
        <v/>
      </c>
    </row>
    <row r="1659" spans="1:8" x14ac:dyDescent="0.3">
      <c r="A1659" t="str">
        <f>IF(ESITI_QUESTIONARI!A1659="","",TRIM(ESITI_QUESTIONARI!A1659))</f>
        <v/>
      </c>
      <c r="B1659" t="str">
        <f t="shared" si="26"/>
        <v/>
      </c>
      <c r="C1659" t="str">
        <f>IF(ESITI_QUESTIONARI!C1659="","",TRIM(ESITI_QUESTIONARI!C1659))</f>
        <v/>
      </c>
      <c r="D1659" t="str">
        <f>IFERROR(UPPER(TRIM(ESITI_QUESTIONARI!U1659)),"")</f>
        <v/>
      </c>
      <c r="E1659" t="str">
        <f>IFERROR(UPPER(TRIM(ESITI_QUESTIONARI!Y1659)),"")</f>
        <v/>
      </c>
      <c r="F1659" t="str">
        <f>IFERROR(UPPER(TRIM(ESITI_QUESTIONARI!AE1659)),"")</f>
        <v/>
      </c>
      <c r="G1659" t="str">
        <f>IFERROR(UPPER(TRIM(ESITI_QUESTIONARI!AI1659)),"")</f>
        <v/>
      </c>
      <c r="H1659" s="8" t="str">
        <f>IF(C1659="","",IF(ISERROR(AVERAGE(ESITI_QUESTIONARI!N1659:T1659,ESITI_QUESTIONARI!V1659:X1659,ESITI_QUESTIONARI!Z1659:AD1659,ESITI_QUESTIONARI!AF1659:AH1659,ESITI_QUESTIONARI!AJ1659:AL1659,ESITI_QUESTIONARI!AN1659,ESITI_QUESTIONARI!AQ1659)),"NON RISPONDE",AVERAGE(ESITI_QUESTIONARI!N1659:T1659,ESITI_QUESTIONARI!V1659:X1659,ESITI_QUESTIONARI!Z1659:AD1659,ESITI_QUESTIONARI!AF1659:AH1659,ESITI_QUESTIONARI!AJ1659:AL1659,ESITI_QUESTIONARI!AN1659,ESITI_QUESTIONARI!AQ1659)))</f>
        <v/>
      </c>
    </row>
    <row r="1660" spans="1:8" x14ac:dyDescent="0.3">
      <c r="A1660" t="str">
        <f>IF(ESITI_QUESTIONARI!A1660="","",TRIM(ESITI_QUESTIONARI!A1660))</f>
        <v/>
      </c>
      <c r="B1660" t="str">
        <f t="shared" si="26"/>
        <v/>
      </c>
      <c r="C1660" t="str">
        <f>IF(ESITI_QUESTIONARI!C1660="","",TRIM(ESITI_QUESTIONARI!C1660))</f>
        <v/>
      </c>
      <c r="D1660" t="str">
        <f>IFERROR(UPPER(TRIM(ESITI_QUESTIONARI!U1660)),"")</f>
        <v/>
      </c>
      <c r="E1660" t="str">
        <f>IFERROR(UPPER(TRIM(ESITI_QUESTIONARI!Y1660)),"")</f>
        <v/>
      </c>
      <c r="F1660" t="str">
        <f>IFERROR(UPPER(TRIM(ESITI_QUESTIONARI!AE1660)),"")</f>
        <v/>
      </c>
      <c r="G1660" t="str">
        <f>IFERROR(UPPER(TRIM(ESITI_QUESTIONARI!AI1660)),"")</f>
        <v/>
      </c>
      <c r="H1660" s="8" t="str">
        <f>IF(C1660="","",IF(ISERROR(AVERAGE(ESITI_QUESTIONARI!N1660:T1660,ESITI_QUESTIONARI!V1660:X1660,ESITI_QUESTIONARI!Z1660:AD1660,ESITI_QUESTIONARI!AF1660:AH1660,ESITI_QUESTIONARI!AJ1660:AL1660,ESITI_QUESTIONARI!AN1660,ESITI_QUESTIONARI!AQ1660)),"NON RISPONDE",AVERAGE(ESITI_QUESTIONARI!N1660:T1660,ESITI_QUESTIONARI!V1660:X1660,ESITI_QUESTIONARI!Z1660:AD1660,ESITI_QUESTIONARI!AF1660:AH1660,ESITI_QUESTIONARI!AJ1660:AL1660,ESITI_QUESTIONARI!AN1660,ESITI_QUESTIONARI!AQ1660)))</f>
        <v/>
      </c>
    </row>
    <row r="1661" spans="1:8" x14ac:dyDescent="0.3">
      <c r="A1661" t="str">
        <f>IF(ESITI_QUESTIONARI!A1661="","",TRIM(ESITI_QUESTIONARI!A1661))</f>
        <v/>
      </c>
      <c r="B1661" t="str">
        <f t="shared" si="26"/>
        <v/>
      </c>
      <c r="C1661" t="str">
        <f>IF(ESITI_QUESTIONARI!C1661="","",TRIM(ESITI_QUESTIONARI!C1661))</f>
        <v/>
      </c>
      <c r="D1661" t="str">
        <f>IFERROR(UPPER(TRIM(ESITI_QUESTIONARI!U1661)),"")</f>
        <v/>
      </c>
      <c r="E1661" t="str">
        <f>IFERROR(UPPER(TRIM(ESITI_QUESTIONARI!Y1661)),"")</f>
        <v/>
      </c>
      <c r="F1661" t="str">
        <f>IFERROR(UPPER(TRIM(ESITI_QUESTIONARI!AE1661)),"")</f>
        <v/>
      </c>
      <c r="G1661" t="str">
        <f>IFERROR(UPPER(TRIM(ESITI_QUESTIONARI!AI1661)),"")</f>
        <v/>
      </c>
      <c r="H1661" s="8" t="str">
        <f>IF(C1661="","",IF(ISERROR(AVERAGE(ESITI_QUESTIONARI!N1661:T1661,ESITI_QUESTIONARI!V1661:X1661,ESITI_QUESTIONARI!Z1661:AD1661,ESITI_QUESTIONARI!AF1661:AH1661,ESITI_QUESTIONARI!AJ1661:AL1661,ESITI_QUESTIONARI!AN1661,ESITI_QUESTIONARI!AQ1661)),"NON RISPONDE",AVERAGE(ESITI_QUESTIONARI!N1661:T1661,ESITI_QUESTIONARI!V1661:X1661,ESITI_QUESTIONARI!Z1661:AD1661,ESITI_QUESTIONARI!AF1661:AH1661,ESITI_QUESTIONARI!AJ1661:AL1661,ESITI_QUESTIONARI!AN1661,ESITI_QUESTIONARI!AQ1661)))</f>
        <v/>
      </c>
    </row>
    <row r="1662" spans="1:8" x14ac:dyDescent="0.3">
      <c r="A1662" t="str">
        <f>IF(ESITI_QUESTIONARI!A1662="","",TRIM(ESITI_QUESTIONARI!A1662))</f>
        <v/>
      </c>
      <c r="B1662" t="str">
        <f t="shared" si="26"/>
        <v/>
      </c>
      <c r="C1662" t="str">
        <f>IF(ESITI_QUESTIONARI!C1662="","",TRIM(ESITI_QUESTIONARI!C1662))</f>
        <v/>
      </c>
      <c r="D1662" t="str">
        <f>IFERROR(UPPER(TRIM(ESITI_QUESTIONARI!U1662)),"")</f>
        <v/>
      </c>
      <c r="E1662" t="str">
        <f>IFERROR(UPPER(TRIM(ESITI_QUESTIONARI!Y1662)),"")</f>
        <v/>
      </c>
      <c r="F1662" t="str">
        <f>IFERROR(UPPER(TRIM(ESITI_QUESTIONARI!AE1662)),"")</f>
        <v/>
      </c>
      <c r="G1662" t="str">
        <f>IFERROR(UPPER(TRIM(ESITI_QUESTIONARI!AI1662)),"")</f>
        <v/>
      </c>
      <c r="H1662" s="8" t="str">
        <f>IF(C1662="","",IF(ISERROR(AVERAGE(ESITI_QUESTIONARI!N1662:T1662,ESITI_QUESTIONARI!V1662:X1662,ESITI_QUESTIONARI!Z1662:AD1662,ESITI_QUESTIONARI!AF1662:AH1662,ESITI_QUESTIONARI!AJ1662:AL1662,ESITI_QUESTIONARI!AN1662,ESITI_QUESTIONARI!AQ1662)),"NON RISPONDE",AVERAGE(ESITI_QUESTIONARI!N1662:T1662,ESITI_QUESTIONARI!V1662:X1662,ESITI_QUESTIONARI!Z1662:AD1662,ESITI_QUESTIONARI!AF1662:AH1662,ESITI_QUESTIONARI!AJ1662:AL1662,ESITI_QUESTIONARI!AN1662,ESITI_QUESTIONARI!AQ1662)))</f>
        <v/>
      </c>
    </row>
    <row r="1663" spans="1:8" x14ac:dyDescent="0.3">
      <c r="A1663" t="str">
        <f>IF(ESITI_QUESTIONARI!A1663="","",TRIM(ESITI_QUESTIONARI!A1663))</f>
        <v/>
      </c>
      <c r="B1663" t="str">
        <f t="shared" si="26"/>
        <v/>
      </c>
      <c r="C1663" t="str">
        <f>IF(ESITI_QUESTIONARI!C1663="","",TRIM(ESITI_QUESTIONARI!C1663))</f>
        <v/>
      </c>
      <c r="D1663" t="str">
        <f>IFERROR(UPPER(TRIM(ESITI_QUESTIONARI!U1663)),"")</f>
        <v/>
      </c>
      <c r="E1663" t="str">
        <f>IFERROR(UPPER(TRIM(ESITI_QUESTIONARI!Y1663)),"")</f>
        <v/>
      </c>
      <c r="F1663" t="str">
        <f>IFERROR(UPPER(TRIM(ESITI_QUESTIONARI!AE1663)),"")</f>
        <v/>
      </c>
      <c r="G1663" t="str">
        <f>IFERROR(UPPER(TRIM(ESITI_QUESTIONARI!AI1663)),"")</f>
        <v/>
      </c>
      <c r="H1663" s="8" t="str">
        <f>IF(C1663="","",IF(ISERROR(AVERAGE(ESITI_QUESTIONARI!N1663:T1663,ESITI_QUESTIONARI!V1663:X1663,ESITI_QUESTIONARI!Z1663:AD1663,ESITI_QUESTIONARI!AF1663:AH1663,ESITI_QUESTIONARI!AJ1663:AL1663,ESITI_QUESTIONARI!AN1663,ESITI_QUESTIONARI!AQ1663)),"NON RISPONDE",AVERAGE(ESITI_QUESTIONARI!N1663:T1663,ESITI_QUESTIONARI!V1663:X1663,ESITI_QUESTIONARI!Z1663:AD1663,ESITI_QUESTIONARI!AF1663:AH1663,ESITI_QUESTIONARI!AJ1663:AL1663,ESITI_QUESTIONARI!AN1663,ESITI_QUESTIONARI!AQ1663)))</f>
        <v/>
      </c>
    </row>
    <row r="1664" spans="1:8" x14ac:dyDescent="0.3">
      <c r="A1664" t="str">
        <f>IF(ESITI_QUESTIONARI!A1664="","",TRIM(ESITI_QUESTIONARI!A1664))</f>
        <v/>
      </c>
      <c r="B1664" t="str">
        <f t="shared" si="26"/>
        <v/>
      </c>
      <c r="C1664" t="str">
        <f>IF(ESITI_QUESTIONARI!C1664="","",TRIM(ESITI_QUESTIONARI!C1664))</f>
        <v/>
      </c>
      <c r="D1664" t="str">
        <f>IFERROR(UPPER(TRIM(ESITI_QUESTIONARI!U1664)),"")</f>
        <v/>
      </c>
      <c r="E1664" t="str">
        <f>IFERROR(UPPER(TRIM(ESITI_QUESTIONARI!Y1664)),"")</f>
        <v/>
      </c>
      <c r="F1664" t="str">
        <f>IFERROR(UPPER(TRIM(ESITI_QUESTIONARI!AE1664)),"")</f>
        <v/>
      </c>
      <c r="G1664" t="str">
        <f>IFERROR(UPPER(TRIM(ESITI_QUESTIONARI!AI1664)),"")</f>
        <v/>
      </c>
      <c r="H1664" s="8" t="str">
        <f>IF(C1664="","",IF(ISERROR(AVERAGE(ESITI_QUESTIONARI!N1664:T1664,ESITI_QUESTIONARI!V1664:X1664,ESITI_QUESTIONARI!Z1664:AD1664,ESITI_QUESTIONARI!AF1664:AH1664,ESITI_QUESTIONARI!AJ1664:AL1664,ESITI_QUESTIONARI!AN1664,ESITI_QUESTIONARI!AQ1664)),"NON RISPONDE",AVERAGE(ESITI_QUESTIONARI!N1664:T1664,ESITI_QUESTIONARI!V1664:X1664,ESITI_QUESTIONARI!Z1664:AD1664,ESITI_QUESTIONARI!AF1664:AH1664,ESITI_QUESTIONARI!AJ1664:AL1664,ESITI_QUESTIONARI!AN1664,ESITI_QUESTIONARI!AQ1664)))</f>
        <v/>
      </c>
    </row>
    <row r="1665" spans="1:8" x14ac:dyDescent="0.3">
      <c r="A1665" t="str">
        <f>IF(ESITI_QUESTIONARI!A1665="","",TRIM(ESITI_QUESTIONARI!A1665))</f>
        <v/>
      </c>
      <c r="B1665" t="str">
        <f t="shared" si="26"/>
        <v/>
      </c>
      <c r="C1665" t="str">
        <f>IF(ESITI_QUESTIONARI!C1665="","",TRIM(ESITI_QUESTIONARI!C1665))</f>
        <v/>
      </c>
      <c r="D1665" t="str">
        <f>IFERROR(UPPER(TRIM(ESITI_QUESTIONARI!U1665)),"")</f>
        <v/>
      </c>
      <c r="E1665" t="str">
        <f>IFERROR(UPPER(TRIM(ESITI_QUESTIONARI!Y1665)),"")</f>
        <v/>
      </c>
      <c r="F1665" t="str">
        <f>IFERROR(UPPER(TRIM(ESITI_QUESTIONARI!AE1665)),"")</f>
        <v/>
      </c>
      <c r="G1665" t="str">
        <f>IFERROR(UPPER(TRIM(ESITI_QUESTIONARI!AI1665)),"")</f>
        <v/>
      </c>
      <c r="H1665" s="8" t="str">
        <f>IF(C1665="","",IF(ISERROR(AVERAGE(ESITI_QUESTIONARI!N1665:T1665,ESITI_QUESTIONARI!V1665:X1665,ESITI_QUESTIONARI!Z1665:AD1665,ESITI_QUESTIONARI!AF1665:AH1665,ESITI_QUESTIONARI!AJ1665:AL1665,ESITI_QUESTIONARI!AN1665,ESITI_QUESTIONARI!AQ1665)),"NON RISPONDE",AVERAGE(ESITI_QUESTIONARI!N1665:T1665,ESITI_QUESTIONARI!V1665:X1665,ESITI_QUESTIONARI!Z1665:AD1665,ESITI_QUESTIONARI!AF1665:AH1665,ESITI_QUESTIONARI!AJ1665:AL1665,ESITI_QUESTIONARI!AN1665,ESITI_QUESTIONARI!AQ1665)))</f>
        <v/>
      </c>
    </row>
    <row r="1666" spans="1:8" x14ac:dyDescent="0.3">
      <c r="A1666" t="str">
        <f>IF(ESITI_QUESTIONARI!A1666="","",TRIM(ESITI_QUESTIONARI!A1666))</f>
        <v/>
      </c>
      <c r="B1666" t="str">
        <f t="shared" si="26"/>
        <v/>
      </c>
      <c r="C1666" t="str">
        <f>IF(ESITI_QUESTIONARI!C1666="","",TRIM(ESITI_QUESTIONARI!C1666))</f>
        <v/>
      </c>
      <c r="D1666" t="str">
        <f>IFERROR(UPPER(TRIM(ESITI_QUESTIONARI!U1666)),"")</f>
        <v/>
      </c>
      <c r="E1666" t="str">
        <f>IFERROR(UPPER(TRIM(ESITI_QUESTIONARI!Y1666)),"")</f>
        <v/>
      </c>
      <c r="F1666" t="str">
        <f>IFERROR(UPPER(TRIM(ESITI_QUESTIONARI!AE1666)),"")</f>
        <v/>
      </c>
      <c r="G1666" t="str">
        <f>IFERROR(UPPER(TRIM(ESITI_QUESTIONARI!AI1666)),"")</f>
        <v/>
      </c>
      <c r="H1666" s="8" t="str">
        <f>IF(C1666="","",IF(ISERROR(AVERAGE(ESITI_QUESTIONARI!N1666:T1666,ESITI_QUESTIONARI!V1666:X1666,ESITI_QUESTIONARI!Z1666:AD1666,ESITI_QUESTIONARI!AF1666:AH1666,ESITI_QUESTIONARI!AJ1666:AL1666,ESITI_QUESTIONARI!AN1666,ESITI_QUESTIONARI!AQ1666)),"NON RISPONDE",AVERAGE(ESITI_QUESTIONARI!N1666:T1666,ESITI_QUESTIONARI!V1666:X1666,ESITI_QUESTIONARI!Z1666:AD1666,ESITI_QUESTIONARI!AF1666:AH1666,ESITI_QUESTIONARI!AJ1666:AL1666,ESITI_QUESTIONARI!AN1666,ESITI_QUESTIONARI!AQ1666)))</f>
        <v/>
      </c>
    </row>
    <row r="1667" spans="1:8" x14ac:dyDescent="0.3">
      <c r="A1667" t="str">
        <f>IF(ESITI_QUESTIONARI!A1667="","",TRIM(ESITI_QUESTIONARI!A1667))</f>
        <v/>
      </c>
      <c r="B1667" t="str">
        <f t="shared" ref="B1667:B1730" si="27">IF(C1667="","",C1667)</f>
        <v/>
      </c>
      <c r="C1667" t="str">
        <f>IF(ESITI_QUESTIONARI!C1667="","",TRIM(ESITI_QUESTIONARI!C1667))</f>
        <v/>
      </c>
      <c r="D1667" t="str">
        <f>IFERROR(UPPER(TRIM(ESITI_QUESTIONARI!U1667)),"")</f>
        <v/>
      </c>
      <c r="E1667" t="str">
        <f>IFERROR(UPPER(TRIM(ESITI_QUESTIONARI!Y1667)),"")</f>
        <v/>
      </c>
      <c r="F1667" t="str">
        <f>IFERROR(UPPER(TRIM(ESITI_QUESTIONARI!AE1667)),"")</f>
        <v/>
      </c>
      <c r="G1667" t="str">
        <f>IFERROR(UPPER(TRIM(ESITI_QUESTIONARI!AI1667)),"")</f>
        <v/>
      </c>
      <c r="H1667" s="8" t="str">
        <f>IF(C1667="","",IF(ISERROR(AVERAGE(ESITI_QUESTIONARI!N1667:T1667,ESITI_QUESTIONARI!V1667:X1667,ESITI_QUESTIONARI!Z1667:AD1667,ESITI_QUESTIONARI!AF1667:AH1667,ESITI_QUESTIONARI!AJ1667:AL1667,ESITI_QUESTIONARI!AN1667,ESITI_QUESTIONARI!AQ1667)),"NON RISPONDE",AVERAGE(ESITI_QUESTIONARI!N1667:T1667,ESITI_QUESTIONARI!V1667:X1667,ESITI_QUESTIONARI!Z1667:AD1667,ESITI_QUESTIONARI!AF1667:AH1667,ESITI_QUESTIONARI!AJ1667:AL1667,ESITI_QUESTIONARI!AN1667,ESITI_QUESTIONARI!AQ1667)))</f>
        <v/>
      </c>
    </row>
    <row r="1668" spans="1:8" x14ac:dyDescent="0.3">
      <c r="A1668" t="str">
        <f>IF(ESITI_QUESTIONARI!A1668="","",TRIM(ESITI_QUESTIONARI!A1668))</f>
        <v/>
      </c>
      <c r="B1668" t="str">
        <f t="shared" si="27"/>
        <v/>
      </c>
      <c r="C1668" t="str">
        <f>IF(ESITI_QUESTIONARI!C1668="","",TRIM(ESITI_QUESTIONARI!C1668))</f>
        <v/>
      </c>
      <c r="D1668" t="str">
        <f>IFERROR(UPPER(TRIM(ESITI_QUESTIONARI!U1668)),"")</f>
        <v/>
      </c>
      <c r="E1668" t="str">
        <f>IFERROR(UPPER(TRIM(ESITI_QUESTIONARI!Y1668)),"")</f>
        <v/>
      </c>
      <c r="F1668" t="str">
        <f>IFERROR(UPPER(TRIM(ESITI_QUESTIONARI!AE1668)),"")</f>
        <v/>
      </c>
      <c r="G1668" t="str">
        <f>IFERROR(UPPER(TRIM(ESITI_QUESTIONARI!AI1668)),"")</f>
        <v/>
      </c>
      <c r="H1668" s="8" t="str">
        <f>IF(C1668="","",IF(ISERROR(AVERAGE(ESITI_QUESTIONARI!N1668:T1668,ESITI_QUESTIONARI!V1668:X1668,ESITI_QUESTIONARI!Z1668:AD1668,ESITI_QUESTIONARI!AF1668:AH1668,ESITI_QUESTIONARI!AJ1668:AL1668,ESITI_QUESTIONARI!AN1668,ESITI_QUESTIONARI!AQ1668)),"NON RISPONDE",AVERAGE(ESITI_QUESTIONARI!N1668:T1668,ESITI_QUESTIONARI!V1668:X1668,ESITI_QUESTIONARI!Z1668:AD1668,ESITI_QUESTIONARI!AF1668:AH1668,ESITI_QUESTIONARI!AJ1668:AL1668,ESITI_QUESTIONARI!AN1668,ESITI_QUESTIONARI!AQ1668)))</f>
        <v/>
      </c>
    </row>
    <row r="1669" spans="1:8" x14ac:dyDescent="0.3">
      <c r="A1669" t="str">
        <f>IF(ESITI_QUESTIONARI!A1669="","",TRIM(ESITI_QUESTIONARI!A1669))</f>
        <v/>
      </c>
      <c r="B1669" t="str">
        <f t="shared" si="27"/>
        <v/>
      </c>
      <c r="C1669" t="str">
        <f>IF(ESITI_QUESTIONARI!C1669="","",TRIM(ESITI_QUESTIONARI!C1669))</f>
        <v/>
      </c>
      <c r="D1669" t="str">
        <f>IFERROR(UPPER(TRIM(ESITI_QUESTIONARI!U1669)),"")</f>
        <v/>
      </c>
      <c r="E1669" t="str">
        <f>IFERROR(UPPER(TRIM(ESITI_QUESTIONARI!Y1669)),"")</f>
        <v/>
      </c>
      <c r="F1669" t="str">
        <f>IFERROR(UPPER(TRIM(ESITI_QUESTIONARI!AE1669)),"")</f>
        <v/>
      </c>
      <c r="G1669" t="str">
        <f>IFERROR(UPPER(TRIM(ESITI_QUESTIONARI!AI1669)),"")</f>
        <v/>
      </c>
      <c r="H1669" s="8" t="str">
        <f>IF(C1669="","",IF(ISERROR(AVERAGE(ESITI_QUESTIONARI!N1669:T1669,ESITI_QUESTIONARI!V1669:X1669,ESITI_QUESTIONARI!Z1669:AD1669,ESITI_QUESTIONARI!AF1669:AH1669,ESITI_QUESTIONARI!AJ1669:AL1669,ESITI_QUESTIONARI!AN1669,ESITI_QUESTIONARI!AQ1669)),"NON RISPONDE",AVERAGE(ESITI_QUESTIONARI!N1669:T1669,ESITI_QUESTIONARI!V1669:X1669,ESITI_QUESTIONARI!Z1669:AD1669,ESITI_QUESTIONARI!AF1669:AH1669,ESITI_QUESTIONARI!AJ1669:AL1669,ESITI_QUESTIONARI!AN1669,ESITI_QUESTIONARI!AQ1669)))</f>
        <v/>
      </c>
    </row>
    <row r="1670" spans="1:8" x14ac:dyDescent="0.3">
      <c r="A1670" t="str">
        <f>IF(ESITI_QUESTIONARI!A1670="","",TRIM(ESITI_QUESTIONARI!A1670))</f>
        <v/>
      </c>
      <c r="B1670" t="str">
        <f t="shared" si="27"/>
        <v/>
      </c>
      <c r="C1670" t="str">
        <f>IF(ESITI_QUESTIONARI!C1670="","",TRIM(ESITI_QUESTIONARI!C1670))</f>
        <v/>
      </c>
      <c r="D1670" t="str">
        <f>IFERROR(UPPER(TRIM(ESITI_QUESTIONARI!U1670)),"")</f>
        <v/>
      </c>
      <c r="E1670" t="str">
        <f>IFERROR(UPPER(TRIM(ESITI_QUESTIONARI!Y1670)),"")</f>
        <v/>
      </c>
      <c r="F1670" t="str">
        <f>IFERROR(UPPER(TRIM(ESITI_QUESTIONARI!AE1670)),"")</f>
        <v/>
      </c>
      <c r="G1670" t="str">
        <f>IFERROR(UPPER(TRIM(ESITI_QUESTIONARI!AI1670)),"")</f>
        <v/>
      </c>
      <c r="H1670" s="8" t="str">
        <f>IF(C1670="","",IF(ISERROR(AVERAGE(ESITI_QUESTIONARI!N1670:T1670,ESITI_QUESTIONARI!V1670:X1670,ESITI_QUESTIONARI!Z1670:AD1670,ESITI_QUESTIONARI!AF1670:AH1670,ESITI_QUESTIONARI!AJ1670:AL1670,ESITI_QUESTIONARI!AN1670,ESITI_QUESTIONARI!AQ1670)),"NON RISPONDE",AVERAGE(ESITI_QUESTIONARI!N1670:T1670,ESITI_QUESTIONARI!V1670:X1670,ESITI_QUESTIONARI!Z1670:AD1670,ESITI_QUESTIONARI!AF1670:AH1670,ESITI_QUESTIONARI!AJ1670:AL1670,ESITI_QUESTIONARI!AN1670,ESITI_QUESTIONARI!AQ1670)))</f>
        <v/>
      </c>
    </row>
    <row r="1671" spans="1:8" x14ac:dyDescent="0.3">
      <c r="A1671" t="str">
        <f>IF(ESITI_QUESTIONARI!A1671="","",TRIM(ESITI_QUESTIONARI!A1671))</f>
        <v/>
      </c>
      <c r="B1671" t="str">
        <f t="shared" si="27"/>
        <v/>
      </c>
      <c r="C1671" t="str">
        <f>IF(ESITI_QUESTIONARI!C1671="","",TRIM(ESITI_QUESTIONARI!C1671))</f>
        <v/>
      </c>
      <c r="D1671" t="str">
        <f>IFERROR(UPPER(TRIM(ESITI_QUESTIONARI!U1671)),"")</f>
        <v/>
      </c>
      <c r="E1671" t="str">
        <f>IFERROR(UPPER(TRIM(ESITI_QUESTIONARI!Y1671)),"")</f>
        <v/>
      </c>
      <c r="F1671" t="str">
        <f>IFERROR(UPPER(TRIM(ESITI_QUESTIONARI!AE1671)),"")</f>
        <v/>
      </c>
      <c r="G1671" t="str">
        <f>IFERROR(UPPER(TRIM(ESITI_QUESTIONARI!AI1671)),"")</f>
        <v/>
      </c>
      <c r="H1671" s="8" t="str">
        <f>IF(C1671="","",IF(ISERROR(AVERAGE(ESITI_QUESTIONARI!N1671:T1671,ESITI_QUESTIONARI!V1671:X1671,ESITI_QUESTIONARI!Z1671:AD1671,ESITI_QUESTIONARI!AF1671:AH1671,ESITI_QUESTIONARI!AJ1671:AL1671,ESITI_QUESTIONARI!AN1671,ESITI_QUESTIONARI!AQ1671)),"NON RISPONDE",AVERAGE(ESITI_QUESTIONARI!N1671:T1671,ESITI_QUESTIONARI!V1671:X1671,ESITI_QUESTIONARI!Z1671:AD1671,ESITI_QUESTIONARI!AF1671:AH1671,ESITI_QUESTIONARI!AJ1671:AL1671,ESITI_QUESTIONARI!AN1671,ESITI_QUESTIONARI!AQ1671)))</f>
        <v/>
      </c>
    </row>
    <row r="1672" spans="1:8" x14ac:dyDescent="0.3">
      <c r="A1672" t="str">
        <f>IF(ESITI_QUESTIONARI!A1672="","",TRIM(ESITI_QUESTIONARI!A1672))</f>
        <v/>
      </c>
      <c r="B1672" t="str">
        <f t="shared" si="27"/>
        <v/>
      </c>
      <c r="C1672" t="str">
        <f>IF(ESITI_QUESTIONARI!C1672="","",TRIM(ESITI_QUESTIONARI!C1672))</f>
        <v/>
      </c>
      <c r="D1672" t="str">
        <f>IFERROR(UPPER(TRIM(ESITI_QUESTIONARI!U1672)),"")</f>
        <v/>
      </c>
      <c r="E1672" t="str">
        <f>IFERROR(UPPER(TRIM(ESITI_QUESTIONARI!Y1672)),"")</f>
        <v/>
      </c>
      <c r="F1672" t="str">
        <f>IFERROR(UPPER(TRIM(ESITI_QUESTIONARI!AE1672)),"")</f>
        <v/>
      </c>
      <c r="G1672" t="str">
        <f>IFERROR(UPPER(TRIM(ESITI_QUESTIONARI!AI1672)),"")</f>
        <v/>
      </c>
      <c r="H1672" s="8" t="str">
        <f>IF(C1672="","",IF(ISERROR(AVERAGE(ESITI_QUESTIONARI!N1672:T1672,ESITI_QUESTIONARI!V1672:X1672,ESITI_QUESTIONARI!Z1672:AD1672,ESITI_QUESTIONARI!AF1672:AH1672,ESITI_QUESTIONARI!AJ1672:AL1672,ESITI_QUESTIONARI!AN1672,ESITI_QUESTIONARI!AQ1672)),"NON RISPONDE",AVERAGE(ESITI_QUESTIONARI!N1672:T1672,ESITI_QUESTIONARI!V1672:X1672,ESITI_QUESTIONARI!Z1672:AD1672,ESITI_QUESTIONARI!AF1672:AH1672,ESITI_QUESTIONARI!AJ1672:AL1672,ESITI_QUESTIONARI!AN1672,ESITI_QUESTIONARI!AQ1672)))</f>
        <v/>
      </c>
    </row>
    <row r="1673" spans="1:8" x14ac:dyDescent="0.3">
      <c r="A1673" t="str">
        <f>IF(ESITI_QUESTIONARI!A1673="","",TRIM(ESITI_QUESTIONARI!A1673))</f>
        <v/>
      </c>
      <c r="B1673" t="str">
        <f t="shared" si="27"/>
        <v/>
      </c>
      <c r="C1673" t="str">
        <f>IF(ESITI_QUESTIONARI!C1673="","",TRIM(ESITI_QUESTIONARI!C1673))</f>
        <v/>
      </c>
      <c r="D1673" t="str">
        <f>IFERROR(UPPER(TRIM(ESITI_QUESTIONARI!U1673)),"")</f>
        <v/>
      </c>
      <c r="E1673" t="str">
        <f>IFERROR(UPPER(TRIM(ESITI_QUESTIONARI!Y1673)),"")</f>
        <v/>
      </c>
      <c r="F1673" t="str">
        <f>IFERROR(UPPER(TRIM(ESITI_QUESTIONARI!AE1673)),"")</f>
        <v/>
      </c>
      <c r="G1673" t="str">
        <f>IFERROR(UPPER(TRIM(ESITI_QUESTIONARI!AI1673)),"")</f>
        <v/>
      </c>
      <c r="H1673" s="8" t="str">
        <f>IF(C1673="","",IF(ISERROR(AVERAGE(ESITI_QUESTIONARI!N1673:T1673,ESITI_QUESTIONARI!V1673:X1673,ESITI_QUESTIONARI!Z1673:AD1673,ESITI_QUESTIONARI!AF1673:AH1673,ESITI_QUESTIONARI!AJ1673:AL1673,ESITI_QUESTIONARI!AN1673,ESITI_QUESTIONARI!AQ1673)),"NON RISPONDE",AVERAGE(ESITI_QUESTIONARI!N1673:T1673,ESITI_QUESTIONARI!V1673:X1673,ESITI_QUESTIONARI!Z1673:AD1673,ESITI_QUESTIONARI!AF1673:AH1673,ESITI_QUESTIONARI!AJ1673:AL1673,ESITI_QUESTIONARI!AN1673,ESITI_QUESTIONARI!AQ1673)))</f>
        <v/>
      </c>
    </row>
    <row r="1674" spans="1:8" x14ac:dyDescent="0.3">
      <c r="A1674" t="str">
        <f>IF(ESITI_QUESTIONARI!A1674="","",TRIM(ESITI_QUESTIONARI!A1674))</f>
        <v/>
      </c>
      <c r="B1674" t="str">
        <f t="shared" si="27"/>
        <v/>
      </c>
      <c r="C1674" t="str">
        <f>IF(ESITI_QUESTIONARI!C1674="","",TRIM(ESITI_QUESTIONARI!C1674))</f>
        <v/>
      </c>
      <c r="D1674" t="str">
        <f>IFERROR(UPPER(TRIM(ESITI_QUESTIONARI!U1674)),"")</f>
        <v/>
      </c>
      <c r="E1674" t="str">
        <f>IFERROR(UPPER(TRIM(ESITI_QUESTIONARI!Y1674)),"")</f>
        <v/>
      </c>
      <c r="F1674" t="str">
        <f>IFERROR(UPPER(TRIM(ESITI_QUESTIONARI!AE1674)),"")</f>
        <v/>
      </c>
      <c r="G1674" t="str">
        <f>IFERROR(UPPER(TRIM(ESITI_QUESTIONARI!AI1674)),"")</f>
        <v/>
      </c>
      <c r="H1674" s="8" t="str">
        <f>IF(C1674="","",IF(ISERROR(AVERAGE(ESITI_QUESTIONARI!N1674:T1674,ESITI_QUESTIONARI!V1674:X1674,ESITI_QUESTIONARI!Z1674:AD1674,ESITI_QUESTIONARI!AF1674:AH1674,ESITI_QUESTIONARI!AJ1674:AL1674,ESITI_QUESTIONARI!AN1674,ESITI_QUESTIONARI!AQ1674)),"NON RISPONDE",AVERAGE(ESITI_QUESTIONARI!N1674:T1674,ESITI_QUESTIONARI!V1674:X1674,ESITI_QUESTIONARI!Z1674:AD1674,ESITI_QUESTIONARI!AF1674:AH1674,ESITI_QUESTIONARI!AJ1674:AL1674,ESITI_QUESTIONARI!AN1674,ESITI_QUESTIONARI!AQ1674)))</f>
        <v/>
      </c>
    </row>
    <row r="1675" spans="1:8" x14ac:dyDescent="0.3">
      <c r="A1675" t="str">
        <f>IF(ESITI_QUESTIONARI!A1675="","",TRIM(ESITI_QUESTIONARI!A1675))</f>
        <v/>
      </c>
      <c r="B1675" t="str">
        <f t="shared" si="27"/>
        <v/>
      </c>
      <c r="C1675" t="str">
        <f>IF(ESITI_QUESTIONARI!C1675="","",TRIM(ESITI_QUESTIONARI!C1675))</f>
        <v/>
      </c>
      <c r="D1675" t="str">
        <f>IFERROR(UPPER(TRIM(ESITI_QUESTIONARI!U1675)),"")</f>
        <v/>
      </c>
      <c r="E1675" t="str">
        <f>IFERROR(UPPER(TRIM(ESITI_QUESTIONARI!Y1675)),"")</f>
        <v/>
      </c>
      <c r="F1675" t="str">
        <f>IFERROR(UPPER(TRIM(ESITI_QUESTIONARI!AE1675)),"")</f>
        <v/>
      </c>
      <c r="G1675" t="str">
        <f>IFERROR(UPPER(TRIM(ESITI_QUESTIONARI!AI1675)),"")</f>
        <v/>
      </c>
      <c r="H1675" s="8" t="str">
        <f>IF(C1675="","",IF(ISERROR(AVERAGE(ESITI_QUESTIONARI!N1675:T1675,ESITI_QUESTIONARI!V1675:X1675,ESITI_QUESTIONARI!Z1675:AD1675,ESITI_QUESTIONARI!AF1675:AH1675,ESITI_QUESTIONARI!AJ1675:AL1675,ESITI_QUESTIONARI!AN1675,ESITI_QUESTIONARI!AQ1675)),"NON RISPONDE",AVERAGE(ESITI_QUESTIONARI!N1675:T1675,ESITI_QUESTIONARI!V1675:X1675,ESITI_QUESTIONARI!Z1675:AD1675,ESITI_QUESTIONARI!AF1675:AH1675,ESITI_QUESTIONARI!AJ1675:AL1675,ESITI_QUESTIONARI!AN1675,ESITI_QUESTIONARI!AQ1675)))</f>
        <v/>
      </c>
    </row>
    <row r="1676" spans="1:8" x14ac:dyDescent="0.3">
      <c r="A1676" t="str">
        <f>IF(ESITI_QUESTIONARI!A1676="","",TRIM(ESITI_QUESTIONARI!A1676))</f>
        <v/>
      </c>
      <c r="B1676" t="str">
        <f t="shared" si="27"/>
        <v/>
      </c>
      <c r="C1676" t="str">
        <f>IF(ESITI_QUESTIONARI!C1676="","",TRIM(ESITI_QUESTIONARI!C1676))</f>
        <v/>
      </c>
      <c r="D1676" t="str">
        <f>IFERROR(UPPER(TRIM(ESITI_QUESTIONARI!U1676)),"")</f>
        <v/>
      </c>
      <c r="E1676" t="str">
        <f>IFERROR(UPPER(TRIM(ESITI_QUESTIONARI!Y1676)),"")</f>
        <v/>
      </c>
      <c r="F1676" t="str">
        <f>IFERROR(UPPER(TRIM(ESITI_QUESTIONARI!AE1676)),"")</f>
        <v/>
      </c>
      <c r="G1676" t="str">
        <f>IFERROR(UPPER(TRIM(ESITI_QUESTIONARI!AI1676)),"")</f>
        <v/>
      </c>
      <c r="H1676" s="8" t="str">
        <f>IF(C1676="","",IF(ISERROR(AVERAGE(ESITI_QUESTIONARI!N1676:T1676,ESITI_QUESTIONARI!V1676:X1676,ESITI_QUESTIONARI!Z1676:AD1676,ESITI_QUESTIONARI!AF1676:AH1676,ESITI_QUESTIONARI!AJ1676:AL1676,ESITI_QUESTIONARI!AN1676,ESITI_QUESTIONARI!AQ1676)),"NON RISPONDE",AVERAGE(ESITI_QUESTIONARI!N1676:T1676,ESITI_QUESTIONARI!V1676:X1676,ESITI_QUESTIONARI!Z1676:AD1676,ESITI_QUESTIONARI!AF1676:AH1676,ESITI_QUESTIONARI!AJ1676:AL1676,ESITI_QUESTIONARI!AN1676,ESITI_QUESTIONARI!AQ1676)))</f>
        <v/>
      </c>
    </row>
    <row r="1677" spans="1:8" x14ac:dyDescent="0.3">
      <c r="A1677" t="str">
        <f>IF(ESITI_QUESTIONARI!A1677="","",TRIM(ESITI_QUESTIONARI!A1677))</f>
        <v/>
      </c>
      <c r="B1677" t="str">
        <f t="shared" si="27"/>
        <v/>
      </c>
      <c r="C1677" t="str">
        <f>IF(ESITI_QUESTIONARI!C1677="","",TRIM(ESITI_QUESTIONARI!C1677))</f>
        <v/>
      </c>
      <c r="D1677" t="str">
        <f>IFERROR(UPPER(TRIM(ESITI_QUESTIONARI!U1677)),"")</f>
        <v/>
      </c>
      <c r="E1677" t="str">
        <f>IFERROR(UPPER(TRIM(ESITI_QUESTIONARI!Y1677)),"")</f>
        <v/>
      </c>
      <c r="F1677" t="str">
        <f>IFERROR(UPPER(TRIM(ESITI_QUESTIONARI!AE1677)),"")</f>
        <v/>
      </c>
      <c r="G1677" t="str">
        <f>IFERROR(UPPER(TRIM(ESITI_QUESTIONARI!AI1677)),"")</f>
        <v/>
      </c>
      <c r="H1677" s="8" t="str">
        <f>IF(C1677="","",IF(ISERROR(AVERAGE(ESITI_QUESTIONARI!N1677:T1677,ESITI_QUESTIONARI!V1677:X1677,ESITI_QUESTIONARI!Z1677:AD1677,ESITI_QUESTIONARI!AF1677:AH1677,ESITI_QUESTIONARI!AJ1677:AL1677,ESITI_QUESTIONARI!AN1677,ESITI_QUESTIONARI!AQ1677)),"NON RISPONDE",AVERAGE(ESITI_QUESTIONARI!N1677:T1677,ESITI_QUESTIONARI!V1677:X1677,ESITI_QUESTIONARI!Z1677:AD1677,ESITI_QUESTIONARI!AF1677:AH1677,ESITI_QUESTIONARI!AJ1677:AL1677,ESITI_QUESTIONARI!AN1677,ESITI_QUESTIONARI!AQ1677)))</f>
        <v/>
      </c>
    </row>
    <row r="1678" spans="1:8" x14ac:dyDescent="0.3">
      <c r="A1678" t="str">
        <f>IF(ESITI_QUESTIONARI!A1678="","",TRIM(ESITI_QUESTIONARI!A1678))</f>
        <v/>
      </c>
      <c r="B1678" t="str">
        <f t="shared" si="27"/>
        <v/>
      </c>
      <c r="C1678" t="str">
        <f>IF(ESITI_QUESTIONARI!C1678="","",TRIM(ESITI_QUESTIONARI!C1678))</f>
        <v/>
      </c>
      <c r="D1678" t="str">
        <f>IFERROR(UPPER(TRIM(ESITI_QUESTIONARI!U1678)),"")</f>
        <v/>
      </c>
      <c r="E1678" t="str">
        <f>IFERROR(UPPER(TRIM(ESITI_QUESTIONARI!Y1678)),"")</f>
        <v/>
      </c>
      <c r="F1678" t="str">
        <f>IFERROR(UPPER(TRIM(ESITI_QUESTIONARI!AE1678)),"")</f>
        <v/>
      </c>
      <c r="G1678" t="str">
        <f>IFERROR(UPPER(TRIM(ESITI_QUESTIONARI!AI1678)),"")</f>
        <v/>
      </c>
      <c r="H1678" s="8" t="str">
        <f>IF(C1678="","",IF(ISERROR(AVERAGE(ESITI_QUESTIONARI!N1678:T1678,ESITI_QUESTIONARI!V1678:X1678,ESITI_QUESTIONARI!Z1678:AD1678,ESITI_QUESTIONARI!AF1678:AH1678,ESITI_QUESTIONARI!AJ1678:AL1678,ESITI_QUESTIONARI!AN1678,ESITI_QUESTIONARI!AQ1678)),"NON RISPONDE",AVERAGE(ESITI_QUESTIONARI!N1678:T1678,ESITI_QUESTIONARI!V1678:X1678,ESITI_QUESTIONARI!Z1678:AD1678,ESITI_QUESTIONARI!AF1678:AH1678,ESITI_QUESTIONARI!AJ1678:AL1678,ESITI_QUESTIONARI!AN1678,ESITI_QUESTIONARI!AQ1678)))</f>
        <v/>
      </c>
    </row>
    <row r="1679" spans="1:8" x14ac:dyDescent="0.3">
      <c r="A1679" t="str">
        <f>IF(ESITI_QUESTIONARI!A1679="","",TRIM(ESITI_QUESTIONARI!A1679))</f>
        <v/>
      </c>
      <c r="B1679" t="str">
        <f t="shared" si="27"/>
        <v/>
      </c>
      <c r="C1679" t="str">
        <f>IF(ESITI_QUESTIONARI!C1679="","",TRIM(ESITI_QUESTIONARI!C1679))</f>
        <v/>
      </c>
      <c r="D1679" t="str">
        <f>IFERROR(UPPER(TRIM(ESITI_QUESTIONARI!U1679)),"")</f>
        <v/>
      </c>
      <c r="E1679" t="str">
        <f>IFERROR(UPPER(TRIM(ESITI_QUESTIONARI!Y1679)),"")</f>
        <v/>
      </c>
      <c r="F1679" t="str">
        <f>IFERROR(UPPER(TRIM(ESITI_QUESTIONARI!AE1679)),"")</f>
        <v/>
      </c>
      <c r="G1679" t="str">
        <f>IFERROR(UPPER(TRIM(ESITI_QUESTIONARI!AI1679)),"")</f>
        <v/>
      </c>
      <c r="H1679" s="8" t="str">
        <f>IF(C1679="","",IF(ISERROR(AVERAGE(ESITI_QUESTIONARI!N1679:T1679,ESITI_QUESTIONARI!V1679:X1679,ESITI_QUESTIONARI!Z1679:AD1679,ESITI_QUESTIONARI!AF1679:AH1679,ESITI_QUESTIONARI!AJ1679:AL1679,ESITI_QUESTIONARI!AN1679,ESITI_QUESTIONARI!AQ1679)),"NON RISPONDE",AVERAGE(ESITI_QUESTIONARI!N1679:T1679,ESITI_QUESTIONARI!V1679:X1679,ESITI_QUESTIONARI!Z1679:AD1679,ESITI_QUESTIONARI!AF1679:AH1679,ESITI_QUESTIONARI!AJ1679:AL1679,ESITI_QUESTIONARI!AN1679,ESITI_QUESTIONARI!AQ1679)))</f>
        <v/>
      </c>
    </row>
    <row r="1680" spans="1:8" x14ac:dyDescent="0.3">
      <c r="A1680" t="str">
        <f>IF(ESITI_QUESTIONARI!A1680="","",TRIM(ESITI_QUESTIONARI!A1680))</f>
        <v/>
      </c>
      <c r="B1680" t="str">
        <f t="shared" si="27"/>
        <v/>
      </c>
      <c r="C1680" t="str">
        <f>IF(ESITI_QUESTIONARI!C1680="","",TRIM(ESITI_QUESTIONARI!C1680))</f>
        <v/>
      </c>
      <c r="D1680" t="str">
        <f>IFERROR(UPPER(TRIM(ESITI_QUESTIONARI!U1680)),"")</f>
        <v/>
      </c>
      <c r="E1680" t="str">
        <f>IFERROR(UPPER(TRIM(ESITI_QUESTIONARI!Y1680)),"")</f>
        <v/>
      </c>
      <c r="F1680" t="str">
        <f>IFERROR(UPPER(TRIM(ESITI_QUESTIONARI!AE1680)),"")</f>
        <v/>
      </c>
      <c r="G1680" t="str">
        <f>IFERROR(UPPER(TRIM(ESITI_QUESTIONARI!AI1680)),"")</f>
        <v/>
      </c>
      <c r="H1680" s="8" t="str">
        <f>IF(C1680="","",IF(ISERROR(AVERAGE(ESITI_QUESTIONARI!N1680:T1680,ESITI_QUESTIONARI!V1680:X1680,ESITI_QUESTIONARI!Z1680:AD1680,ESITI_QUESTIONARI!AF1680:AH1680,ESITI_QUESTIONARI!AJ1680:AL1680,ESITI_QUESTIONARI!AN1680,ESITI_QUESTIONARI!AQ1680)),"NON RISPONDE",AVERAGE(ESITI_QUESTIONARI!N1680:T1680,ESITI_QUESTIONARI!V1680:X1680,ESITI_QUESTIONARI!Z1680:AD1680,ESITI_QUESTIONARI!AF1680:AH1680,ESITI_QUESTIONARI!AJ1680:AL1680,ESITI_QUESTIONARI!AN1680,ESITI_QUESTIONARI!AQ1680)))</f>
        <v/>
      </c>
    </row>
    <row r="1681" spans="1:8" x14ac:dyDescent="0.3">
      <c r="A1681" t="str">
        <f>IF(ESITI_QUESTIONARI!A1681="","",TRIM(ESITI_QUESTIONARI!A1681))</f>
        <v/>
      </c>
      <c r="B1681" t="str">
        <f t="shared" si="27"/>
        <v/>
      </c>
      <c r="C1681" t="str">
        <f>IF(ESITI_QUESTIONARI!C1681="","",TRIM(ESITI_QUESTIONARI!C1681))</f>
        <v/>
      </c>
      <c r="D1681" t="str">
        <f>IFERROR(UPPER(TRIM(ESITI_QUESTIONARI!U1681)),"")</f>
        <v/>
      </c>
      <c r="E1681" t="str">
        <f>IFERROR(UPPER(TRIM(ESITI_QUESTIONARI!Y1681)),"")</f>
        <v/>
      </c>
      <c r="F1681" t="str">
        <f>IFERROR(UPPER(TRIM(ESITI_QUESTIONARI!AE1681)),"")</f>
        <v/>
      </c>
      <c r="G1681" t="str">
        <f>IFERROR(UPPER(TRIM(ESITI_QUESTIONARI!AI1681)),"")</f>
        <v/>
      </c>
      <c r="H1681" s="8" t="str">
        <f>IF(C1681="","",IF(ISERROR(AVERAGE(ESITI_QUESTIONARI!N1681:T1681,ESITI_QUESTIONARI!V1681:X1681,ESITI_QUESTIONARI!Z1681:AD1681,ESITI_QUESTIONARI!AF1681:AH1681,ESITI_QUESTIONARI!AJ1681:AL1681,ESITI_QUESTIONARI!AN1681,ESITI_QUESTIONARI!AQ1681)),"NON RISPONDE",AVERAGE(ESITI_QUESTIONARI!N1681:T1681,ESITI_QUESTIONARI!V1681:X1681,ESITI_QUESTIONARI!Z1681:AD1681,ESITI_QUESTIONARI!AF1681:AH1681,ESITI_QUESTIONARI!AJ1681:AL1681,ESITI_QUESTIONARI!AN1681,ESITI_QUESTIONARI!AQ1681)))</f>
        <v/>
      </c>
    </row>
    <row r="1682" spans="1:8" x14ac:dyDescent="0.3">
      <c r="A1682" t="str">
        <f>IF(ESITI_QUESTIONARI!A1682="","",TRIM(ESITI_QUESTIONARI!A1682))</f>
        <v/>
      </c>
      <c r="B1682" t="str">
        <f t="shared" si="27"/>
        <v/>
      </c>
      <c r="C1682" t="str">
        <f>IF(ESITI_QUESTIONARI!C1682="","",TRIM(ESITI_QUESTIONARI!C1682))</f>
        <v/>
      </c>
      <c r="D1682" t="str">
        <f>IFERROR(UPPER(TRIM(ESITI_QUESTIONARI!U1682)),"")</f>
        <v/>
      </c>
      <c r="E1682" t="str">
        <f>IFERROR(UPPER(TRIM(ESITI_QUESTIONARI!Y1682)),"")</f>
        <v/>
      </c>
      <c r="F1682" t="str">
        <f>IFERROR(UPPER(TRIM(ESITI_QUESTIONARI!AE1682)),"")</f>
        <v/>
      </c>
      <c r="G1682" t="str">
        <f>IFERROR(UPPER(TRIM(ESITI_QUESTIONARI!AI1682)),"")</f>
        <v/>
      </c>
      <c r="H1682" s="8" t="str">
        <f>IF(C1682="","",IF(ISERROR(AVERAGE(ESITI_QUESTIONARI!N1682:T1682,ESITI_QUESTIONARI!V1682:X1682,ESITI_QUESTIONARI!Z1682:AD1682,ESITI_QUESTIONARI!AF1682:AH1682,ESITI_QUESTIONARI!AJ1682:AL1682,ESITI_QUESTIONARI!AN1682,ESITI_QUESTIONARI!AQ1682)),"NON RISPONDE",AVERAGE(ESITI_QUESTIONARI!N1682:T1682,ESITI_QUESTIONARI!V1682:X1682,ESITI_QUESTIONARI!Z1682:AD1682,ESITI_QUESTIONARI!AF1682:AH1682,ESITI_QUESTIONARI!AJ1682:AL1682,ESITI_QUESTIONARI!AN1682,ESITI_QUESTIONARI!AQ1682)))</f>
        <v/>
      </c>
    </row>
    <row r="1683" spans="1:8" x14ac:dyDescent="0.3">
      <c r="A1683" t="str">
        <f>IF(ESITI_QUESTIONARI!A1683="","",TRIM(ESITI_QUESTIONARI!A1683))</f>
        <v/>
      </c>
      <c r="B1683" t="str">
        <f t="shared" si="27"/>
        <v/>
      </c>
      <c r="C1683" t="str">
        <f>IF(ESITI_QUESTIONARI!C1683="","",TRIM(ESITI_QUESTIONARI!C1683))</f>
        <v/>
      </c>
      <c r="D1683" t="str">
        <f>IFERROR(UPPER(TRIM(ESITI_QUESTIONARI!U1683)),"")</f>
        <v/>
      </c>
      <c r="E1683" t="str">
        <f>IFERROR(UPPER(TRIM(ESITI_QUESTIONARI!Y1683)),"")</f>
        <v/>
      </c>
      <c r="F1683" t="str">
        <f>IFERROR(UPPER(TRIM(ESITI_QUESTIONARI!AE1683)),"")</f>
        <v/>
      </c>
      <c r="G1683" t="str">
        <f>IFERROR(UPPER(TRIM(ESITI_QUESTIONARI!AI1683)),"")</f>
        <v/>
      </c>
      <c r="H1683" s="8" t="str">
        <f>IF(C1683="","",IF(ISERROR(AVERAGE(ESITI_QUESTIONARI!N1683:T1683,ESITI_QUESTIONARI!V1683:X1683,ESITI_QUESTIONARI!Z1683:AD1683,ESITI_QUESTIONARI!AF1683:AH1683,ESITI_QUESTIONARI!AJ1683:AL1683,ESITI_QUESTIONARI!AN1683,ESITI_QUESTIONARI!AQ1683)),"NON RISPONDE",AVERAGE(ESITI_QUESTIONARI!N1683:T1683,ESITI_QUESTIONARI!V1683:X1683,ESITI_QUESTIONARI!Z1683:AD1683,ESITI_QUESTIONARI!AF1683:AH1683,ESITI_QUESTIONARI!AJ1683:AL1683,ESITI_QUESTIONARI!AN1683,ESITI_QUESTIONARI!AQ1683)))</f>
        <v/>
      </c>
    </row>
    <row r="1684" spans="1:8" x14ac:dyDescent="0.3">
      <c r="A1684" t="str">
        <f>IF(ESITI_QUESTIONARI!A1684="","",TRIM(ESITI_QUESTIONARI!A1684))</f>
        <v/>
      </c>
      <c r="B1684" t="str">
        <f t="shared" si="27"/>
        <v/>
      </c>
      <c r="C1684" t="str">
        <f>IF(ESITI_QUESTIONARI!C1684="","",TRIM(ESITI_QUESTIONARI!C1684))</f>
        <v/>
      </c>
      <c r="D1684" t="str">
        <f>IFERROR(UPPER(TRIM(ESITI_QUESTIONARI!U1684)),"")</f>
        <v/>
      </c>
      <c r="E1684" t="str">
        <f>IFERROR(UPPER(TRIM(ESITI_QUESTIONARI!Y1684)),"")</f>
        <v/>
      </c>
      <c r="F1684" t="str">
        <f>IFERROR(UPPER(TRIM(ESITI_QUESTIONARI!AE1684)),"")</f>
        <v/>
      </c>
      <c r="G1684" t="str">
        <f>IFERROR(UPPER(TRIM(ESITI_QUESTIONARI!AI1684)),"")</f>
        <v/>
      </c>
      <c r="H1684" s="8" t="str">
        <f>IF(C1684="","",IF(ISERROR(AVERAGE(ESITI_QUESTIONARI!N1684:T1684,ESITI_QUESTIONARI!V1684:X1684,ESITI_QUESTIONARI!Z1684:AD1684,ESITI_QUESTIONARI!AF1684:AH1684,ESITI_QUESTIONARI!AJ1684:AL1684,ESITI_QUESTIONARI!AN1684,ESITI_QUESTIONARI!AQ1684)),"NON RISPONDE",AVERAGE(ESITI_QUESTIONARI!N1684:T1684,ESITI_QUESTIONARI!V1684:X1684,ESITI_QUESTIONARI!Z1684:AD1684,ESITI_QUESTIONARI!AF1684:AH1684,ESITI_QUESTIONARI!AJ1684:AL1684,ESITI_QUESTIONARI!AN1684,ESITI_QUESTIONARI!AQ1684)))</f>
        <v/>
      </c>
    </row>
    <row r="1685" spans="1:8" x14ac:dyDescent="0.3">
      <c r="A1685" t="str">
        <f>IF(ESITI_QUESTIONARI!A1685="","",TRIM(ESITI_QUESTIONARI!A1685))</f>
        <v/>
      </c>
      <c r="B1685" t="str">
        <f t="shared" si="27"/>
        <v/>
      </c>
      <c r="C1685" t="str">
        <f>IF(ESITI_QUESTIONARI!C1685="","",TRIM(ESITI_QUESTIONARI!C1685))</f>
        <v/>
      </c>
      <c r="D1685" t="str">
        <f>IFERROR(UPPER(TRIM(ESITI_QUESTIONARI!U1685)),"")</f>
        <v/>
      </c>
      <c r="E1685" t="str">
        <f>IFERROR(UPPER(TRIM(ESITI_QUESTIONARI!Y1685)),"")</f>
        <v/>
      </c>
      <c r="F1685" t="str">
        <f>IFERROR(UPPER(TRIM(ESITI_QUESTIONARI!AE1685)),"")</f>
        <v/>
      </c>
      <c r="G1685" t="str">
        <f>IFERROR(UPPER(TRIM(ESITI_QUESTIONARI!AI1685)),"")</f>
        <v/>
      </c>
      <c r="H1685" s="8" t="str">
        <f>IF(C1685="","",IF(ISERROR(AVERAGE(ESITI_QUESTIONARI!N1685:T1685,ESITI_QUESTIONARI!V1685:X1685,ESITI_QUESTIONARI!Z1685:AD1685,ESITI_QUESTIONARI!AF1685:AH1685,ESITI_QUESTIONARI!AJ1685:AL1685,ESITI_QUESTIONARI!AN1685,ESITI_QUESTIONARI!AQ1685)),"NON RISPONDE",AVERAGE(ESITI_QUESTIONARI!N1685:T1685,ESITI_QUESTIONARI!V1685:X1685,ESITI_QUESTIONARI!Z1685:AD1685,ESITI_QUESTIONARI!AF1685:AH1685,ESITI_QUESTIONARI!AJ1685:AL1685,ESITI_QUESTIONARI!AN1685,ESITI_QUESTIONARI!AQ1685)))</f>
        <v/>
      </c>
    </row>
    <row r="1686" spans="1:8" x14ac:dyDescent="0.3">
      <c r="A1686" t="str">
        <f>IF(ESITI_QUESTIONARI!A1686="","",TRIM(ESITI_QUESTIONARI!A1686))</f>
        <v/>
      </c>
      <c r="B1686" t="str">
        <f t="shared" si="27"/>
        <v/>
      </c>
      <c r="C1686" t="str">
        <f>IF(ESITI_QUESTIONARI!C1686="","",TRIM(ESITI_QUESTIONARI!C1686))</f>
        <v/>
      </c>
      <c r="D1686" t="str">
        <f>IFERROR(UPPER(TRIM(ESITI_QUESTIONARI!U1686)),"")</f>
        <v/>
      </c>
      <c r="E1686" t="str">
        <f>IFERROR(UPPER(TRIM(ESITI_QUESTIONARI!Y1686)),"")</f>
        <v/>
      </c>
      <c r="F1686" t="str">
        <f>IFERROR(UPPER(TRIM(ESITI_QUESTIONARI!AE1686)),"")</f>
        <v/>
      </c>
      <c r="G1686" t="str">
        <f>IFERROR(UPPER(TRIM(ESITI_QUESTIONARI!AI1686)),"")</f>
        <v/>
      </c>
      <c r="H1686" s="8" t="str">
        <f>IF(C1686="","",IF(ISERROR(AVERAGE(ESITI_QUESTIONARI!N1686:T1686,ESITI_QUESTIONARI!V1686:X1686,ESITI_QUESTIONARI!Z1686:AD1686,ESITI_QUESTIONARI!AF1686:AH1686,ESITI_QUESTIONARI!AJ1686:AL1686,ESITI_QUESTIONARI!AN1686,ESITI_QUESTIONARI!AQ1686)),"NON RISPONDE",AVERAGE(ESITI_QUESTIONARI!N1686:T1686,ESITI_QUESTIONARI!V1686:X1686,ESITI_QUESTIONARI!Z1686:AD1686,ESITI_QUESTIONARI!AF1686:AH1686,ESITI_QUESTIONARI!AJ1686:AL1686,ESITI_QUESTIONARI!AN1686,ESITI_QUESTIONARI!AQ1686)))</f>
        <v/>
      </c>
    </row>
    <row r="1687" spans="1:8" x14ac:dyDescent="0.3">
      <c r="A1687" t="str">
        <f>IF(ESITI_QUESTIONARI!A1687="","",TRIM(ESITI_QUESTIONARI!A1687))</f>
        <v/>
      </c>
      <c r="B1687" t="str">
        <f t="shared" si="27"/>
        <v/>
      </c>
      <c r="C1687" t="str">
        <f>IF(ESITI_QUESTIONARI!C1687="","",TRIM(ESITI_QUESTIONARI!C1687))</f>
        <v/>
      </c>
      <c r="D1687" t="str">
        <f>IFERROR(UPPER(TRIM(ESITI_QUESTIONARI!U1687)),"")</f>
        <v/>
      </c>
      <c r="E1687" t="str">
        <f>IFERROR(UPPER(TRIM(ESITI_QUESTIONARI!Y1687)),"")</f>
        <v/>
      </c>
      <c r="F1687" t="str">
        <f>IFERROR(UPPER(TRIM(ESITI_QUESTIONARI!AE1687)),"")</f>
        <v/>
      </c>
      <c r="G1687" t="str">
        <f>IFERROR(UPPER(TRIM(ESITI_QUESTIONARI!AI1687)),"")</f>
        <v/>
      </c>
      <c r="H1687" s="8" t="str">
        <f>IF(C1687="","",IF(ISERROR(AVERAGE(ESITI_QUESTIONARI!N1687:T1687,ESITI_QUESTIONARI!V1687:X1687,ESITI_QUESTIONARI!Z1687:AD1687,ESITI_QUESTIONARI!AF1687:AH1687,ESITI_QUESTIONARI!AJ1687:AL1687,ESITI_QUESTIONARI!AN1687,ESITI_QUESTIONARI!AQ1687)),"NON RISPONDE",AVERAGE(ESITI_QUESTIONARI!N1687:T1687,ESITI_QUESTIONARI!V1687:X1687,ESITI_QUESTIONARI!Z1687:AD1687,ESITI_QUESTIONARI!AF1687:AH1687,ESITI_QUESTIONARI!AJ1687:AL1687,ESITI_QUESTIONARI!AN1687,ESITI_QUESTIONARI!AQ1687)))</f>
        <v/>
      </c>
    </row>
    <row r="1688" spans="1:8" x14ac:dyDescent="0.3">
      <c r="A1688" t="str">
        <f>IF(ESITI_QUESTIONARI!A1688="","",TRIM(ESITI_QUESTIONARI!A1688))</f>
        <v/>
      </c>
      <c r="B1688" t="str">
        <f t="shared" si="27"/>
        <v/>
      </c>
      <c r="C1688" t="str">
        <f>IF(ESITI_QUESTIONARI!C1688="","",TRIM(ESITI_QUESTIONARI!C1688))</f>
        <v/>
      </c>
      <c r="D1688" t="str">
        <f>IFERROR(UPPER(TRIM(ESITI_QUESTIONARI!U1688)),"")</f>
        <v/>
      </c>
      <c r="E1688" t="str">
        <f>IFERROR(UPPER(TRIM(ESITI_QUESTIONARI!Y1688)),"")</f>
        <v/>
      </c>
      <c r="F1688" t="str">
        <f>IFERROR(UPPER(TRIM(ESITI_QUESTIONARI!AE1688)),"")</f>
        <v/>
      </c>
      <c r="G1688" t="str">
        <f>IFERROR(UPPER(TRIM(ESITI_QUESTIONARI!AI1688)),"")</f>
        <v/>
      </c>
      <c r="H1688" s="8" t="str">
        <f>IF(C1688="","",IF(ISERROR(AVERAGE(ESITI_QUESTIONARI!N1688:T1688,ESITI_QUESTIONARI!V1688:X1688,ESITI_QUESTIONARI!Z1688:AD1688,ESITI_QUESTIONARI!AF1688:AH1688,ESITI_QUESTIONARI!AJ1688:AL1688,ESITI_QUESTIONARI!AN1688,ESITI_QUESTIONARI!AQ1688)),"NON RISPONDE",AVERAGE(ESITI_QUESTIONARI!N1688:T1688,ESITI_QUESTIONARI!V1688:X1688,ESITI_QUESTIONARI!Z1688:AD1688,ESITI_QUESTIONARI!AF1688:AH1688,ESITI_QUESTIONARI!AJ1688:AL1688,ESITI_QUESTIONARI!AN1688,ESITI_QUESTIONARI!AQ1688)))</f>
        <v/>
      </c>
    </row>
    <row r="1689" spans="1:8" x14ac:dyDescent="0.3">
      <c r="A1689" t="str">
        <f>IF(ESITI_QUESTIONARI!A1689="","",TRIM(ESITI_QUESTIONARI!A1689))</f>
        <v/>
      </c>
      <c r="B1689" t="str">
        <f t="shared" si="27"/>
        <v/>
      </c>
      <c r="C1689" t="str">
        <f>IF(ESITI_QUESTIONARI!C1689="","",TRIM(ESITI_QUESTIONARI!C1689))</f>
        <v/>
      </c>
      <c r="D1689" t="str">
        <f>IFERROR(UPPER(TRIM(ESITI_QUESTIONARI!U1689)),"")</f>
        <v/>
      </c>
      <c r="E1689" t="str">
        <f>IFERROR(UPPER(TRIM(ESITI_QUESTIONARI!Y1689)),"")</f>
        <v/>
      </c>
      <c r="F1689" t="str">
        <f>IFERROR(UPPER(TRIM(ESITI_QUESTIONARI!AE1689)),"")</f>
        <v/>
      </c>
      <c r="G1689" t="str">
        <f>IFERROR(UPPER(TRIM(ESITI_QUESTIONARI!AI1689)),"")</f>
        <v/>
      </c>
      <c r="H1689" s="8" t="str">
        <f>IF(C1689="","",IF(ISERROR(AVERAGE(ESITI_QUESTIONARI!N1689:T1689,ESITI_QUESTIONARI!V1689:X1689,ESITI_QUESTIONARI!Z1689:AD1689,ESITI_QUESTIONARI!AF1689:AH1689,ESITI_QUESTIONARI!AJ1689:AL1689,ESITI_QUESTIONARI!AN1689,ESITI_QUESTIONARI!AQ1689)),"NON RISPONDE",AVERAGE(ESITI_QUESTIONARI!N1689:T1689,ESITI_QUESTIONARI!V1689:X1689,ESITI_QUESTIONARI!Z1689:AD1689,ESITI_QUESTIONARI!AF1689:AH1689,ESITI_QUESTIONARI!AJ1689:AL1689,ESITI_QUESTIONARI!AN1689,ESITI_QUESTIONARI!AQ1689)))</f>
        <v/>
      </c>
    </row>
    <row r="1690" spans="1:8" x14ac:dyDescent="0.3">
      <c r="A1690" t="str">
        <f>IF(ESITI_QUESTIONARI!A1690="","",TRIM(ESITI_QUESTIONARI!A1690))</f>
        <v/>
      </c>
      <c r="B1690" t="str">
        <f t="shared" si="27"/>
        <v/>
      </c>
      <c r="C1690" t="str">
        <f>IF(ESITI_QUESTIONARI!C1690="","",TRIM(ESITI_QUESTIONARI!C1690))</f>
        <v/>
      </c>
      <c r="D1690" t="str">
        <f>IFERROR(UPPER(TRIM(ESITI_QUESTIONARI!U1690)),"")</f>
        <v/>
      </c>
      <c r="E1690" t="str">
        <f>IFERROR(UPPER(TRIM(ESITI_QUESTIONARI!Y1690)),"")</f>
        <v/>
      </c>
      <c r="F1690" t="str">
        <f>IFERROR(UPPER(TRIM(ESITI_QUESTIONARI!AE1690)),"")</f>
        <v/>
      </c>
      <c r="G1690" t="str">
        <f>IFERROR(UPPER(TRIM(ESITI_QUESTIONARI!AI1690)),"")</f>
        <v/>
      </c>
      <c r="H1690" s="8" t="str">
        <f>IF(C1690="","",IF(ISERROR(AVERAGE(ESITI_QUESTIONARI!N1690:T1690,ESITI_QUESTIONARI!V1690:X1690,ESITI_QUESTIONARI!Z1690:AD1690,ESITI_QUESTIONARI!AF1690:AH1690,ESITI_QUESTIONARI!AJ1690:AL1690,ESITI_QUESTIONARI!AN1690,ESITI_QUESTIONARI!AQ1690)),"NON RISPONDE",AVERAGE(ESITI_QUESTIONARI!N1690:T1690,ESITI_QUESTIONARI!V1690:X1690,ESITI_QUESTIONARI!Z1690:AD1690,ESITI_QUESTIONARI!AF1690:AH1690,ESITI_QUESTIONARI!AJ1690:AL1690,ESITI_QUESTIONARI!AN1690,ESITI_QUESTIONARI!AQ1690)))</f>
        <v/>
      </c>
    </row>
    <row r="1691" spans="1:8" x14ac:dyDescent="0.3">
      <c r="A1691" t="str">
        <f>IF(ESITI_QUESTIONARI!A1691="","",TRIM(ESITI_QUESTIONARI!A1691))</f>
        <v/>
      </c>
      <c r="B1691" t="str">
        <f t="shared" si="27"/>
        <v/>
      </c>
      <c r="C1691" t="str">
        <f>IF(ESITI_QUESTIONARI!C1691="","",TRIM(ESITI_QUESTIONARI!C1691))</f>
        <v/>
      </c>
      <c r="D1691" t="str">
        <f>IFERROR(UPPER(TRIM(ESITI_QUESTIONARI!U1691)),"")</f>
        <v/>
      </c>
      <c r="E1691" t="str">
        <f>IFERROR(UPPER(TRIM(ESITI_QUESTIONARI!Y1691)),"")</f>
        <v/>
      </c>
      <c r="F1691" t="str">
        <f>IFERROR(UPPER(TRIM(ESITI_QUESTIONARI!AE1691)),"")</f>
        <v/>
      </c>
      <c r="G1691" t="str">
        <f>IFERROR(UPPER(TRIM(ESITI_QUESTIONARI!AI1691)),"")</f>
        <v/>
      </c>
      <c r="H1691" s="8" t="str">
        <f>IF(C1691="","",IF(ISERROR(AVERAGE(ESITI_QUESTIONARI!N1691:T1691,ESITI_QUESTIONARI!V1691:X1691,ESITI_QUESTIONARI!Z1691:AD1691,ESITI_QUESTIONARI!AF1691:AH1691,ESITI_QUESTIONARI!AJ1691:AL1691,ESITI_QUESTIONARI!AN1691,ESITI_QUESTIONARI!AQ1691)),"NON RISPONDE",AVERAGE(ESITI_QUESTIONARI!N1691:T1691,ESITI_QUESTIONARI!V1691:X1691,ESITI_QUESTIONARI!Z1691:AD1691,ESITI_QUESTIONARI!AF1691:AH1691,ESITI_QUESTIONARI!AJ1691:AL1691,ESITI_QUESTIONARI!AN1691,ESITI_QUESTIONARI!AQ1691)))</f>
        <v/>
      </c>
    </row>
    <row r="1692" spans="1:8" x14ac:dyDescent="0.3">
      <c r="A1692" t="str">
        <f>IF(ESITI_QUESTIONARI!A1692="","",TRIM(ESITI_QUESTIONARI!A1692))</f>
        <v/>
      </c>
      <c r="B1692" t="str">
        <f t="shared" si="27"/>
        <v/>
      </c>
      <c r="C1692" t="str">
        <f>IF(ESITI_QUESTIONARI!C1692="","",TRIM(ESITI_QUESTIONARI!C1692))</f>
        <v/>
      </c>
      <c r="D1692" t="str">
        <f>IFERROR(UPPER(TRIM(ESITI_QUESTIONARI!U1692)),"")</f>
        <v/>
      </c>
      <c r="E1692" t="str">
        <f>IFERROR(UPPER(TRIM(ESITI_QUESTIONARI!Y1692)),"")</f>
        <v/>
      </c>
      <c r="F1692" t="str">
        <f>IFERROR(UPPER(TRIM(ESITI_QUESTIONARI!AE1692)),"")</f>
        <v/>
      </c>
      <c r="G1692" t="str">
        <f>IFERROR(UPPER(TRIM(ESITI_QUESTIONARI!AI1692)),"")</f>
        <v/>
      </c>
      <c r="H1692" s="8" t="str">
        <f>IF(C1692="","",IF(ISERROR(AVERAGE(ESITI_QUESTIONARI!N1692:T1692,ESITI_QUESTIONARI!V1692:X1692,ESITI_QUESTIONARI!Z1692:AD1692,ESITI_QUESTIONARI!AF1692:AH1692,ESITI_QUESTIONARI!AJ1692:AL1692,ESITI_QUESTIONARI!AN1692,ESITI_QUESTIONARI!AQ1692)),"NON RISPONDE",AVERAGE(ESITI_QUESTIONARI!N1692:T1692,ESITI_QUESTIONARI!V1692:X1692,ESITI_QUESTIONARI!Z1692:AD1692,ESITI_QUESTIONARI!AF1692:AH1692,ESITI_QUESTIONARI!AJ1692:AL1692,ESITI_QUESTIONARI!AN1692,ESITI_QUESTIONARI!AQ1692)))</f>
        <v/>
      </c>
    </row>
    <row r="1693" spans="1:8" x14ac:dyDescent="0.3">
      <c r="A1693" t="str">
        <f>IF(ESITI_QUESTIONARI!A1693="","",TRIM(ESITI_QUESTIONARI!A1693))</f>
        <v/>
      </c>
      <c r="B1693" t="str">
        <f t="shared" si="27"/>
        <v/>
      </c>
      <c r="C1693" t="str">
        <f>IF(ESITI_QUESTIONARI!C1693="","",TRIM(ESITI_QUESTIONARI!C1693))</f>
        <v/>
      </c>
      <c r="D1693" t="str">
        <f>IFERROR(UPPER(TRIM(ESITI_QUESTIONARI!U1693)),"")</f>
        <v/>
      </c>
      <c r="E1693" t="str">
        <f>IFERROR(UPPER(TRIM(ESITI_QUESTIONARI!Y1693)),"")</f>
        <v/>
      </c>
      <c r="F1693" t="str">
        <f>IFERROR(UPPER(TRIM(ESITI_QUESTIONARI!AE1693)),"")</f>
        <v/>
      </c>
      <c r="G1693" t="str">
        <f>IFERROR(UPPER(TRIM(ESITI_QUESTIONARI!AI1693)),"")</f>
        <v/>
      </c>
      <c r="H1693" s="8" t="str">
        <f>IF(C1693="","",IF(ISERROR(AVERAGE(ESITI_QUESTIONARI!N1693:T1693,ESITI_QUESTIONARI!V1693:X1693,ESITI_QUESTIONARI!Z1693:AD1693,ESITI_QUESTIONARI!AF1693:AH1693,ESITI_QUESTIONARI!AJ1693:AL1693,ESITI_QUESTIONARI!AN1693,ESITI_QUESTIONARI!AQ1693)),"NON RISPONDE",AVERAGE(ESITI_QUESTIONARI!N1693:T1693,ESITI_QUESTIONARI!V1693:X1693,ESITI_QUESTIONARI!Z1693:AD1693,ESITI_QUESTIONARI!AF1693:AH1693,ESITI_QUESTIONARI!AJ1693:AL1693,ESITI_QUESTIONARI!AN1693,ESITI_QUESTIONARI!AQ1693)))</f>
        <v/>
      </c>
    </row>
    <row r="1694" spans="1:8" x14ac:dyDescent="0.3">
      <c r="A1694" t="str">
        <f>IF(ESITI_QUESTIONARI!A1694="","",TRIM(ESITI_QUESTIONARI!A1694))</f>
        <v/>
      </c>
      <c r="B1694" t="str">
        <f t="shared" si="27"/>
        <v/>
      </c>
      <c r="C1694" t="str">
        <f>IF(ESITI_QUESTIONARI!C1694="","",TRIM(ESITI_QUESTIONARI!C1694))</f>
        <v/>
      </c>
      <c r="D1694" t="str">
        <f>IFERROR(UPPER(TRIM(ESITI_QUESTIONARI!U1694)),"")</f>
        <v/>
      </c>
      <c r="E1694" t="str">
        <f>IFERROR(UPPER(TRIM(ESITI_QUESTIONARI!Y1694)),"")</f>
        <v/>
      </c>
      <c r="F1694" t="str">
        <f>IFERROR(UPPER(TRIM(ESITI_QUESTIONARI!AE1694)),"")</f>
        <v/>
      </c>
      <c r="G1694" t="str">
        <f>IFERROR(UPPER(TRIM(ESITI_QUESTIONARI!AI1694)),"")</f>
        <v/>
      </c>
      <c r="H1694" s="8" t="str">
        <f>IF(C1694="","",IF(ISERROR(AVERAGE(ESITI_QUESTIONARI!N1694:T1694,ESITI_QUESTIONARI!V1694:X1694,ESITI_QUESTIONARI!Z1694:AD1694,ESITI_QUESTIONARI!AF1694:AH1694,ESITI_QUESTIONARI!AJ1694:AL1694,ESITI_QUESTIONARI!AN1694,ESITI_QUESTIONARI!AQ1694)),"NON RISPONDE",AVERAGE(ESITI_QUESTIONARI!N1694:T1694,ESITI_QUESTIONARI!V1694:X1694,ESITI_QUESTIONARI!Z1694:AD1694,ESITI_QUESTIONARI!AF1694:AH1694,ESITI_QUESTIONARI!AJ1694:AL1694,ESITI_QUESTIONARI!AN1694,ESITI_QUESTIONARI!AQ1694)))</f>
        <v/>
      </c>
    </row>
    <row r="1695" spans="1:8" x14ac:dyDescent="0.3">
      <c r="A1695" t="str">
        <f>IF(ESITI_QUESTIONARI!A1695="","",TRIM(ESITI_QUESTIONARI!A1695))</f>
        <v/>
      </c>
      <c r="B1695" t="str">
        <f t="shared" si="27"/>
        <v/>
      </c>
      <c r="C1695" t="str">
        <f>IF(ESITI_QUESTIONARI!C1695="","",TRIM(ESITI_QUESTIONARI!C1695))</f>
        <v/>
      </c>
      <c r="D1695" t="str">
        <f>IFERROR(UPPER(TRIM(ESITI_QUESTIONARI!U1695)),"")</f>
        <v/>
      </c>
      <c r="E1695" t="str">
        <f>IFERROR(UPPER(TRIM(ESITI_QUESTIONARI!Y1695)),"")</f>
        <v/>
      </c>
      <c r="F1695" t="str">
        <f>IFERROR(UPPER(TRIM(ESITI_QUESTIONARI!AE1695)),"")</f>
        <v/>
      </c>
      <c r="G1695" t="str">
        <f>IFERROR(UPPER(TRIM(ESITI_QUESTIONARI!AI1695)),"")</f>
        <v/>
      </c>
      <c r="H1695" s="8" t="str">
        <f>IF(C1695="","",IF(ISERROR(AVERAGE(ESITI_QUESTIONARI!N1695:T1695,ESITI_QUESTIONARI!V1695:X1695,ESITI_QUESTIONARI!Z1695:AD1695,ESITI_QUESTIONARI!AF1695:AH1695,ESITI_QUESTIONARI!AJ1695:AL1695,ESITI_QUESTIONARI!AN1695,ESITI_QUESTIONARI!AQ1695)),"NON RISPONDE",AVERAGE(ESITI_QUESTIONARI!N1695:T1695,ESITI_QUESTIONARI!V1695:X1695,ESITI_QUESTIONARI!Z1695:AD1695,ESITI_QUESTIONARI!AF1695:AH1695,ESITI_QUESTIONARI!AJ1695:AL1695,ESITI_QUESTIONARI!AN1695,ESITI_QUESTIONARI!AQ1695)))</f>
        <v/>
      </c>
    </row>
    <row r="1696" spans="1:8" x14ac:dyDescent="0.3">
      <c r="A1696" t="str">
        <f>IF(ESITI_QUESTIONARI!A1696="","",TRIM(ESITI_QUESTIONARI!A1696))</f>
        <v/>
      </c>
      <c r="B1696" t="str">
        <f t="shared" si="27"/>
        <v/>
      </c>
      <c r="C1696" t="str">
        <f>IF(ESITI_QUESTIONARI!C1696="","",TRIM(ESITI_QUESTIONARI!C1696))</f>
        <v/>
      </c>
      <c r="D1696" t="str">
        <f>IFERROR(UPPER(TRIM(ESITI_QUESTIONARI!U1696)),"")</f>
        <v/>
      </c>
      <c r="E1696" t="str">
        <f>IFERROR(UPPER(TRIM(ESITI_QUESTIONARI!Y1696)),"")</f>
        <v/>
      </c>
      <c r="F1696" t="str">
        <f>IFERROR(UPPER(TRIM(ESITI_QUESTIONARI!AE1696)),"")</f>
        <v/>
      </c>
      <c r="G1696" t="str">
        <f>IFERROR(UPPER(TRIM(ESITI_QUESTIONARI!AI1696)),"")</f>
        <v/>
      </c>
      <c r="H1696" s="8" t="str">
        <f>IF(C1696="","",IF(ISERROR(AVERAGE(ESITI_QUESTIONARI!N1696:T1696,ESITI_QUESTIONARI!V1696:X1696,ESITI_QUESTIONARI!Z1696:AD1696,ESITI_QUESTIONARI!AF1696:AH1696,ESITI_QUESTIONARI!AJ1696:AL1696,ESITI_QUESTIONARI!AN1696,ESITI_QUESTIONARI!AQ1696)),"NON RISPONDE",AVERAGE(ESITI_QUESTIONARI!N1696:T1696,ESITI_QUESTIONARI!V1696:X1696,ESITI_QUESTIONARI!Z1696:AD1696,ESITI_QUESTIONARI!AF1696:AH1696,ESITI_QUESTIONARI!AJ1696:AL1696,ESITI_QUESTIONARI!AN1696,ESITI_QUESTIONARI!AQ1696)))</f>
        <v/>
      </c>
    </row>
    <row r="1697" spans="1:8" x14ac:dyDescent="0.3">
      <c r="A1697" t="str">
        <f>IF(ESITI_QUESTIONARI!A1697="","",TRIM(ESITI_QUESTIONARI!A1697))</f>
        <v/>
      </c>
      <c r="B1697" t="str">
        <f t="shared" si="27"/>
        <v/>
      </c>
      <c r="C1697" t="str">
        <f>IF(ESITI_QUESTIONARI!C1697="","",TRIM(ESITI_QUESTIONARI!C1697))</f>
        <v/>
      </c>
      <c r="D1697" t="str">
        <f>IFERROR(UPPER(TRIM(ESITI_QUESTIONARI!U1697)),"")</f>
        <v/>
      </c>
      <c r="E1697" t="str">
        <f>IFERROR(UPPER(TRIM(ESITI_QUESTIONARI!Y1697)),"")</f>
        <v/>
      </c>
      <c r="F1697" t="str">
        <f>IFERROR(UPPER(TRIM(ESITI_QUESTIONARI!AE1697)),"")</f>
        <v/>
      </c>
      <c r="G1697" t="str">
        <f>IFERROR(UPPER(TRIM(ESITI_QUESTIONARI!AI1697)),"")</f>
        <v/>
      </c>
      <c r="H1697" s="8" t="str">
        <f>IF(C1697="","",IF(ISERROR(AVERAGE(ESITI_QUESTIONARI!N1697:T1697,ESITI_QUESTIONARI!V1697:X1697,ESITI_QUESTIONARI!Z1697:AD1697,ESITI_QUESTIONARI!AF1697:AH1697,ESITI_QUESTIONARI!AJ1697:AL1697,ESITI_QUESTIONARI!AN1697,ESITI_QUESTIONARI!AQ1697)),"NON RISPONDE",AVERAGE(ESITI_QUESTIONARI!N1697:T1697,ESITI_QUESTIONARI!V1697:X1697,ESITI_QUESTIONARI!Z1697:AD1697,ESITI_QUESTIONARI!AF1697:AH1697,ESITI_QUESTIONARI!AJ1697:AL1697,ESITI_QUESTIONARI!AN1697,ESITI_QUESTIONARI!AQ1697)))</f>
        <v/>
      </c>
    </row>
    <row r="1698" spans="1:8" x14ac:dyDescent="0.3">
      <c r="A1698" t="str">
        <f>IF(ESITI_QUESTIONARI!A1698="","",TRIM(ESITI_QUESTIONARI!A1698))</f>
        <v/>
      </c>
      <c r="B1698" t="str">
        <f t="shared" si="27"/>
        <v/>
      </c>
      <c r="C1698" t="str">
        <f>IF(ESITI_QUESTIONARI!C1698="","",TRIM(ESITI_QUESTIONARI!C1698))</f>
        <v/>
      </c>
      <c r="D1698" t="str">
        <f>IFERROR(UPPER(TRIM(ESITI_QUESTIONARI!U1698)),"")</f>
        <v/>
      </c>
      <c r="E1698" t="str">
        <f>IFERROR(UPPER(TRIM(ESITI_QUESTIONARI!Y1698)),"")</f>
        <v/>
      </c>
      <c r="F1698" t="str">
        <f>IFERROR(UPPER(TRIM(ESITI_QUESTIONARI!AE1698)),"")</f>
        <v/>
      </c>
      <c r="G1698" t="str">
        <f>IFERROR(UPPER(TRIM(ESITI_QUESTIONARI!AI1698)),"")</f>
        <v/>
      </c>
      <c r="H1698" s="8" t="str">
        <f>IF(C1698="","",IF(ISERROR(AVERAGE(ESITI_QUESTIONARI!N1698:T1698,ESITI_QUESTIONARI!V1698:X1698,ESITI_QUESTIONARI!Z1698:AD1698,ESITI_QUESTIONARI!AF1698:AH1698,ESITI_QUESTIONARI!AJ1698:AL1698,ESITI_QUESTIONARI!AN1698,ESITI_QUESTIONARI!AQ1698)),"NON RISPONDE",AVERAGE(ESITI_QUESTIONARI!N1698:T1698,ESITI_QUESTIONARI!V1698:X1698,ESITI_QUESTIONARI!Z1698:AD1698,ESITI_QUESTIONARI!AF1698:AH1698,ESITI_QUESTIONARI!AJ1698:AL1698,ESITI_QUESTIONARI!AN1698,ESITI_QUESTIONARI!AQ1698)))</f>
        <v/>
      </c>
    </row>
    <row r="1699" spans="1:8" x14ac:dyDescent="0.3">
      <c r="A1699" t="str">
        <f>IF(ESITI_QUESTIONARI!A1699="","",TRIM(ESITI_QUESTIONARI!A1699))</f>
        <v/>
      </c>
      <c r="B1699" t="str">
        <f t="shared" si="27"/>
        <v/>
      </c>
      <c r="C1699" t="str">
        <f>IF(ESITI_QUESTIONARI!C1699="","",TRIM(ESITI_QUESTIONARI!C1699))</f>
        <v/>
      </c>
      <c r="D1699" t="str">
        <f>IFERROR(UPPER(TRIM(ESITI_QUESTIONARI!U1699)),"")</f>
        <v/>
      </c>
      <c r="E1699" t="str">
        <f>IFERROR(UPPER(TRIM(ESITI_QUESTIONARI!Y1699)),"")</f>
        <v/>
      </c>
      <c r="F1699" t="str">
        <f>IFERROR(UPPER(TRIM(ESITI_QUESTIONARI!AE1699)),"")</f>
        <v/>
      </c>
      <c r="G1699" t="str">
        <f>IFERROR(UPPER(TRIM(ESITI_QUESTIONARI!AI1699)),"")</f>
        <v/>
      </c>
      <c r="H1699" s="8" t="str">
        <f>IF(C1699="","",IF(ISERROR(AVERAGE(ESITI_QUESTIONARI!N1699:T1699,ESITI_QUESTIONARI!V1699:X1699,ESITI_QUESTIONARI!Z1699:AD1699,ESITI_QUESTIONARI!AF1699:AH1699,ESITI_QUESTIONARI!AJ1699:AL1699,ESITI_QUESTIONARI!AN1699,ESITI_QUESTIONARI!AQ1699)),"NON RISPONDE",AVERAGE(ESITI_QUESTIONARI!N1699:T1699,ESITI_QUESTIONARI!V1699:X1699,ESITI_QUESTIONARI!Z1699:AD1699,ESITI_QUESTIONARI!AF1699:AH1699,ESITI_QUESTIONARI!AJ1699:AL1699,ESITI_QUESTIONARI!AN1699,ESITI_QUESTIONARI!AQ1699)))</f>
        <v/>
      </c>
    </row>
    <row r="1700" spans="1:8" x14ac:dyDescent="0.3">
      <c r="A1700" t="str">
        <f>IF(ESITI_QUESTIONARI!A1700="","",TRIM(ESITI_QUESTIONARI!A1700))</f>
        <v/>
      </c>
      <c r="B1700" t="str">
        <f t="shared" si="27"/>
        <v/>
      </c>
      <c r="C1700" t="str">
        <f>IF(ESITI_QUESTIONARI!C1700="","",TRIM(ESITI_QUESTIONARI!C1700))</f>
        <v/>
      </c>
      <c r="D1700" t="str">
        <f>IFERROR(UPPER(TRIM(ESITI_QUESTIONARI!U1700)),"")</f>
        <v/>
      </c>
      <c r="E1700" t="str">
        <f>IFERROR(UPPER(TRIM(ESITI_QUESTIONARI!Y1700)),"")</f>
        <v/>
      </c>
      <c r="F1700" t="str">
        <f>IFERROR(UPPER(TRIM(ESITI_QUESTIONARI!AE1700)),"")</f>
        <v/>
      </c>
      <c r="G1700" t="str">
        <f>IFERROR(UPPER(TRIM(ESITI_QUESTIONARI!AI1700)),"")</f>
        <v/>
      </c>
      <c r="H1700" s="8" t="str">
        <f>IF(C1700="","",IF(ISERROR(AVERAGE(ESITI_QUESTIONARI!N1700:T1700,ESITI_QUESTIONARI!V1700:X1700,ESITI_QUESTIONARI!Z1700:AD1700,ESITI_QUESTIONARI!AF1700:AH1700,ESITI_QUESTIONARI!AJ1700:AL1700,ESITI_QUESTIONARI!AN1700,ESITI_QUESTIONARI!AQ1700)),"NON RISPONDE",AVERAGE(ESITI_QUESTIONARI!N1700:T1700,ESITI_QUESTIONARI!V1700:X1700,ESITI_QUESTIONARI!Z1700:AD1700,ESITI_QUESTIONARI!AF1700:AH1700,ESITI_QUESTIONARI!AJ1700:AL1700,ESITI_QUESTIONARI!AN1700,ESITI_QUESTIONARI!AQ1700)))</f>
        <v/>
      </c>
    </row>
    <row r="1701" spans="1:8" x14ac:dyDescent="0.3">
      <c r="A1701" t="str">
        <f>IF(ESITI_QUESTIONARI!A1701="","",TRIM(ESITI_QUESTIONARI!A1701))</f>
        <v/>
      </c>
      <c r="B1701" t="str">
        <f t="shared" si="27"/>
        <v/>
      </c>
      <c r="C1701" t="str">
        <f>IF(ESITI_QUESTIONARI!C1701="","",TRIM(ESITI_QUESTIONARI!C1701))</f>
        <v/>
      </c>
      <c r="D1701" t="str">
        <f>IFERROR(UPPER(TRIM(ESITI_QUESTIONARI!U1701)),"")</f>
        <v/>
      </c>
      <c r="E1701" t="str">
        <f>IFERROR(UPPER(TRIM(ESITI_QUESTIONARI!Y1701)),"")</f>
        <v/>
      </c>
      <c r="F1701" t="str">
        <f>IFERROR(UPPER(TRIM(ESITI_QUESTIONARI!AE1701)),"")</f>
        <v/>
      </c>
      <c r="G1701" t="str">
        <f>IFERROR(UPPER(TRIM(ESITI_QUESTIONARI!AI1701)),"")</f>
        <v/>
      </c>
      <c r="H1701" s="8" t="str">
        <f>IF(C1701="","",IF(ISERROR(AVERAGE(ESITI_QUESTIONARI!N1701:T1701,ESITI_QUESTIONARI!V1701:X1701,ESITI_QUESTIONARI!Z1701:AD1701,ESITI_QUESTIONARI!AF1701:AH1701,ESITI_QUESTIONARI!AJ1701:AL1701,ESITI_QUESTIONARI!AN1701,ESITI_QUESTIONARI!AQ1701)),"NON RISPONDE",AVERAGE(ESITI_QUESTIONARI!N1701:T1701,ESITI_QUESTIONARI!V1701:X1701,ESITI_QUESTIONARI!Z1701:AD1701,ESITI_QUESTIONARI!AF1701:AH1701,ESITI_QUESTIONARI!AJ1701:AL1701,ESITI_QUESTIONARI!AN1701,ESITI_QUESTIONARI!AQ1701)))</f>
        <v/>
      </c>
    </row>
    <row r="1702" spans="1:8" x14ac:dyDescent="0.3">
      <c r="A1702" t="str">
        <f>IF(ESITI_QUESTIONARI!A1702="","",TRIM(ESITI_QUESTIONARI!A1702))</f>
        <v/>
      </c>
      <c r="B1702" t="str">
        <f t="shared" si="27"/>
        <v/>
      </c>
      <c r="C1702" t="str">
        <f>IF(ESITI_QUESTIONARI!C1702="","",TRIM(ESITI_QUESTIONARI!C1702))</f>
        <v/>
      </c>
      <c r="D1702" t="str">
        <f>IFERROR(UPPER(TRIM(ESITI_QUESTIONARI!U1702)),"")</f>
        <v/>
      </c>
      <c r="E1702" t="str">
        <f>IFERROR(UPPER(TRIM(ESITI_QUESTIONARI!Y1702)),"")</f>
        <v/>
      </c>
      <c r="F1702" t="str">
        <f>IFERROR(UPPER(TRIM(ESITI_QUESTIONARI!AE1702)),"")</f>
        <v/>
      </c>
      <c r="G1702" t="str">
        <f>IFERROR(UPPER(TRIM(ESITI_QUESTIONARI!AI1702)),"")</f>
        <v/>
      </c>
      <c r="H1702" s="8" t="str">
        <f>IF(C1702="","",IF(ISERROR(AVERAGE(ESITI_QUESTIONARI!N1702:T1702,ESITI_QUESTIONARI!V1702:X1702,ESITI_QUESTIONARI!Z1702:AD1702,ESITI_QUESTIONARI!AF1702:AH1702,ESITI_QUESTIONARI!AJ1702:AL1702,ESITI_QUESTIONARI!AN1702,ESITI_QUESTIONARI!AQ1702)),"NON RISPONDE",AVERAGE(ESITI_QUESTIONARI!N1702:T1702,ESITI_QUESTIONARI!V1702:X1702,ESITI_QUESTIONARI!Z1702:AD1702,ESITI_QUESTIONARI!AF1702:AH1702,ESITI_QUESTIONARI!AJ1702:AL1702,ESITI_QUESTIONARI!AN1702,ESITI_QUESTIONARI!AQ1702)))</f>
        <v/>
      </c>
    </row>
    <row r="1703" spans="1:8" x14ac:dyDescent="0.3">
      <c r="A1703" t="str">
        <f>IF(ESITI_QUESTIONARI!A1703="","",TRIM(ESITI_QUESTIONARI!A1703))</f>
        <v/>
      </c>
      <c r="B1703" t="str">
        <f t="shared" si="27"/>
        <v/>
      </c>
      <c r="C1703" t="str">
        <f>IF(ESITI_QUESTIONARI!C1703="","",TRIM(ESITI_QUESTIONARI!C1703))</f>
        <v/>
      </c>
      <c r="D1703" t="str">
        <f>IFERROR(UPPER(TRIM(ESITI_QUESTIONARI!U1703)),"")</f>
        <v/>
      </c>
      <c r="E1703" t="str">
        <f>IFERROR(UPPER(TRIM(ESITI_QUESTIONARI!Y1703)),"")</f>
        <v/>
      </c>
      <c r="F1703" t="str">
        <f>IFERROR(UPPER(TRIM(ESITI_QUESTIONARI!AE1703)),"")</f>
        <v/>
      </c>
      <c r="G1703" t="str">
        <f>IFERROR(UPPER(TRIM(ESITI_QUESTIONARI!AI1703)),"")</f>
        <v/>
      </c>
      <c r="H1703" s="8" t="str">
        <f>IF(C1703="","",IF(ISERROR(AVERAGE(ESITI_QUESTIONARI!N1703:T1703,ESITI_QUESTIONARI!V1703:X1703,ESITI_QUESTIONARI!Z1703:AD1703,ESITI_QUESTIONARI!AF1703:AH1703,ESITI_QUESTIONARI!AJ1703:AL1703,ESITI_QUESTIONARI!AN1703,ESITI_QUESTIONARI!AQ1703)),"NON RISPONDE",AVERAGE(ESITI_QUESTIONARI!N1703:T1703,ESITI_QUESTIONARI!V1703:X1703,ESITI_QUESTIONARI!Z1703:AD1703,ESITI_QUESTIONARI!AF1703:AH1703,ESITI_QUESTIONARI!AJ1703:AL1703,ESITI_QUESTIONARI!AN1703,ESITI_QUESTIONARI!AQ1703)))</f>
        <v/>
      </c>
    </row>
    <row r="1704" spans="1:8" x14ac:dyDescent="0.3">
      <c r="A1704" t="str">
        <f>IF(ESITI_QUESTIONARI!A1704="","",TRIM(ESITI_QUESTIONARI!A1704))</f>
        <v/>
      </c>
      <c r="B1704" t="str">
        <f t="shared" si="27"/>
        <v/>
      </c>
      <c r="C1704" t="str">
        <f>IF(ESITI_QUESTIONARI!C1704="","",TRIM(ESITI_QUESTIONARI!C1704))</f>
        <v/>
      </c>
      <c r="D1704" t="str">
        <f>IFERROR(UPPER(TRIM(ESITI_QUESTIONARI!U1704)),"")</f>
        <v/>
      </c>
      <c r="E1704" t="str">
        <f>IFERROR(UPPER(TRIM(ESITI_QUESTIONARI!Y1704)),"")</f>
        <v/>
      </c>
      <c r="F1704" t="str">
        <f>IFERROR(UPPER(TRIM(ESITI_QUESTIONARI!AE1704)),"")</f>
        <v/>
      </c>
      <c r="G1704" t="str">
        <f>IFERROR(UPPER(TRIM(ESITI_QUESTIONARI!AI1704)),"")</f>
        <v/>
      </c>
      <c r="H1704" s="8" t="str">
        <f>IF(C1704="","",IF(ISERROR(AVERAGE(ESITI_QUESTIONARI!N1704:T1704,ESITI_QUESTIONARI!V1704:X1704,ESITI_QUESTIONARI!Z1704:AD1704,ESITI_QUESTIONARI!AF1704:AH1704,ESITI_QUESTIONARI!AJ1704:AL1704,ESITI_QUESTIONARI!AN1704,ESITI_QUESTIONARI!AQ1704)),"NON RISPONDE",AVERAGE(ESITI_QUESTIONARI!N1704:T1704,ESITI_QUESTIONARI!V1704:X1704,ESITI_QUESTIONARI!Z1704:AD1704,ESITI_QUESTIONARI!AF1704:AH1704,ESITI_QUESTIONARI!AJ1704:AL1704,ESITI_QUESTIONARI!AN1704,ESITI_QUESTIONARI!AQ1704)))</f>
        <v/>
      </c>
    </row>
    <row r="1705" spans="1:8" x14ac:dyDescent="0.3">
      <c r="A1705" t="str">
        <f>IF(ESITI_QUESTIONARI!A1705="","",TRIM(ESITI_QUESTIONARI!A1705))</f>
        <v/>
      </c>
      <c r="B1705" t="str">
        <f t="shared" si="27"/>
        <v/>
      </c>
      <c r="C1705" t="str">
        <f>IF(ESITI_QUESTIONARI!C1705="","",TRIM(ESITI_QUESTIONARI!C1705))</f>
        <v/>
      </c>
      <c r="D1705" t="str">
        <f>IFERROR(UPPER(TRIM(ESITI_QUESTIONARI!U1705)),"")</f>
        <v/>
      </c>
      <c r="E1705" t="str">
        <f>IFERROR(UPPER(TRIM(ESITI_QUESTIONARI!Y1705)),"")</f>
        <v/>
      </c>
      <c r="F1705" t="str">
        <f>IFERROR(UPPER(TRIM(ESITI_QUESTIONARI!AE1705)),"")</f>
        <v/>
      </c>
      <c r="G1705" t="str">
        <f>IFERROR(UPPER(TRIM(ESITI_QUESTIONARI!AI1705)),"")</f>
        <v/>
      </c>
      <c r="H1705" s="8" t="str">
        <f>IF(C1705="","",IF(ISERROR(AVERAGE(ESITI_QUESTIONARI!N1705:T1705,ESITI_QUESTIONARI!V1705:X1705,ESITI_QUESTIONARI!Z1705:AD1705,ESITI_QUESTIONARI!AF1705:AH1705,ESITI_QUESTIONARI!AJ1705:AL1705,ESITI_QUESTIONARI!AN1705,ESITI_QUESTIONARI!AQ1705)),"NON RISPONDE",AVERAGE(ESITI_QUESTIONARI!N1705:T1705,ESITI_QUESTIONARI!V1705:X1705,ESITI_QUESTIONARI!Z1705:AD1705,ESITI_QUESTIONARI!AF1705:AH1705,ESITI_QUESTIONARI!AJ1705:AL1705,ESITI_QUESTIONARI!AN1705,ESITI_QUESTIONARI!AQ1705)))</f>
        <v/>
      </c>
    </row>
    <row r="1706" spans="1:8" x14ac:dyDescent="0.3">
      <c r="A1706" t="str">
        <f>IF(ESITI_QUESTIONARI!A1706="","",TRIM(ESITI_QUESTIONARI!A1706))</f>
        <v/>
      </c>
      <c r="B1706" t="str">
        <f t="shared" si="27"/>
        <v/>
      </c>
      <c r="C1706" t="str">
        <f>IF(ESITI_QUESTIONARI!C1706="","",TRIM(ESITI_QUESTIONARI!C1706))</f>
        <v/>
      </c>
      <c r="D1706" t="str">
        <f>IFERROR(UPPER(TRIM(ESITI_QUESTIONARI!U1706)),"")</f>
        <v/>
      </c>
      <c r="E1706" t="str">
        <f>IFERROR(UPPER(TRIM(ESITI_QUESTIONARI!Y1706)),"")</f>
        <v/>
      </c>
      <c r="F1706" t="str">
        <f>IFERROR(UPPER(TRIM(ESITI_QUESTIONARI!AE1706)),"")</f>
        <v/>
      </c>
      <c r="G1706" t="str">
        <f>IFERROR(UPPER(TRIM(ESITI_QUESTIONARI!AI1706)),"")</f>
        <v/>
      </c>
      <c r="H1706" s="8" t="str">
        <f>IF(C1706="","",IF(ISERROR(AVERAGE(ESITI_QUESTIONARI!N1706:T1706,ESITI_QUESTIONARI!V1706:X1706,ESITI_QUESTIONARI!Z1706:AD1706,ESITI_QUESTIONARI!AF1706:AH1706,ESITI_QUESTIONARI!AJ1706:AL1706,ESITI_QUESTIONARI!AN1706,ESITI_QUESTIONARI!AQ1706)),"NON RISPONDE",AVERAGE(ESITI_QUESTIONARI!N1706:T1706,ESITI_QUESTIONARI!V1706:X1706,ESITI_QUESTIONARI!Z1706:AD1706,ESITI_QUESTIONARI!AF1706:AH1706,ESITI_QUESTIONARI!AJ1706:AL1706,ESITI_QUESTIONARI!AN1706,ESITI_QUESTIONARI!AQ1706)))</f>
        <v/>
      </c>
    </row>
    <row r="1707" spans="1:8" x14ac:dyDescent="0.3">
      <c r="A1707" t="str">
        <f>IF(ESITI_QUESTIONARI!A1707="","",TRIM(ESITI_QUESTIONARI!A1707))</f>
        <v/>
      </c>
      <c r="B1707" t="str">
        <f t="shared" si="27"/>
        <v/>
      </c>
      <c r="C1707" t="str">
        <f>IF(ESITI_QUESTIONARI!C1707="","",TRIM(ESITI_QUESTIONARI!C1707))</f>
        <v/>
      </c>
      <c r="D1707" t="str">
        <f>IFERROR(UPPER(TRIM(ESITI_QUESTIONARI!U1707)),"")</f>
        <v/>
      </c>
      <c r="E1707" t="str">
        <f>IFERROR(UPPER(TRIM(ESITI_QUESTIONARI!Y1707)),"")</f>
        <v/>
      </c>
      <c r="F1707" t="str">
        <f>IFERROR(UPPER(TRIM(ESITI_QUESTIONARI!AE1707)),"")</f>
        <v/>
      </c>
      <c r="G1707" t="str">
        <f>IFERROR(UPPER(TRIM(ESITI_QUESTIONARI!AI1707)),"")</f>
        <v/>
      </c>
      <c r="H1707" s="8" t="str">
        <f>IF(C1707="","",IF(ISERROR(AVERAGE(ESITI_QUESTIONARI!N1707:T1707,ESITI_QUESTIONARI!V1707:X1707,ESITI_QUESTIONARI!Z1707:AD1707,ESITI_QUESTIONARI!AF1707:AH1707,ESITI_QUESTIONARI!AJ1707:AL1707,ESITI_QUESTIONARI!AN1707,ESITI_QUESTIONARI!AQ1707)),"NON RISPONDE",AVERAGE(ESITI_QUESTIONARI!N1707:T1707,ESITI_QUESTIONARI!V1707:X1707,ESITI_QUESTIONARI!Z1707:AD1707,ESITI_QUESTIONARI!AF1707:AH1707,ESITI_QUESTIONARI!AJ1707:AL1707,ESITI_QUESTIONARI!AN1707,ESITI_QUESTIONARI!AQ1707)))</f>
        <v/>
      </c>
    </row>
    <row r="1708" spans="1:8" x14ac:dyDescent="0.3">
      <c r="A1708" t="str">
        <f>IF(ESITI_QUESTIONARI!A1708="","",TRIM(ESITI_QUESTIONARI!A1708))</f>
        <v/>
      </c>
      <c r="B1708" t="str">
        <f t="shared" si="27"/>
        <v/>
      </c>
      <c r="C1708" t="str">
        <f>IF(ESITI_QUESTIONARI!C1708="","",TRIM(ESITI_QUESTIONARI!C1708))</f>
        <v/>
      </c>
      <c r="D1708" t="str">
        <f>IFERROR(UPPER(TRIM(ESITI_QUESTIONARI!U1708)),"")</f>
        <v/>
      </c>
      <c r="E1708" t="str">
        <f>IFERROR(UPPER(TRIM(ESITI_QUESTIONARI!Y1708)),"")</f>
        <v/>
      </c>
      <c r="F1708" t="str">
        <f>IFERROR(UPPER(TRIM(ESITI_QUESTIONARI!AE1708)),"")</f>
        <v/>
      </c>
      <c r="G1708" t="str">
        <f>IFERROR(UPPER(TRIM(ESITI_QUESTIONARI!AI1708)),"")</f>
        <v/>
      </c>
      <c r="H1708" s="8" t="str">
        <f>IF(C1708="","",IF(ISERROR(AVERAGE(ESITI_QUESTIONARI!N1708:T1708,ESITI_QUESTIONARI!V1708:X1708,ESITI_QUESTIONARI!Z1708:AD1708,ESITI_QUESTIONARI!AF1708:AH1708,ESITI_QUESTIONARI!AJ1708:AL1708,ESITI_QUESTIONARI!AN1708,ESITI_QUESTIONARI!AQ1708)),"NON RISPONDE",AVERAGE(ESITI_QUESTIONARI!N1708:T1708,ESITI_QUESTIONARI!V1708:X1708,ESITI_QUESTIONARI!Z1708:AD1708,ESITI_QUESTIONARI!AF1708:AH1708,ESITI_QUESTIONARI!AJ1708:AL1708,ESITI_QUESTIONARI!AN1708,ESITI_QUESTIONARI!AQ1708)))</f>
        <v/>
      </c>
    </row>
    <row r="1709" spans="1:8" x14ac:dyDescent="0.3">
      <c r="A1709" t="str">
        <f>IF(ESITI_QUESTIONARI!A1709="","",TRIM(ESITI_QUESTIONARI!A1709))</f>
        <v/>
      </c>
      <c r="B1709" t="str">
        <f t="shared" si="27"/>
        <v/>
      </c>
      <c r="C1709" t="str">
        <f>IF(ESITI_QUESTIONARI!C1709="","",TRIM(ESITI_QUESTIONARI!C1709))</f>
        <v/>
      </c>
      <c r="D1709" t="str">
        <f>IFERROR(UPPER(TRIM(ESITI_QUESTIONARI!U1709)),"")</f>
        <v/>
      </c>
      <c r="E1709" t="str">
        <f>IFERROR(UPPER(TRIM(ESITI_QUESTIONARI!Y1709)),"")</f>
        <v/>
      </c>
      <c r="F1709" t="str">
        <f>IFERROR(UPPER(TRIM(ESITI_QUESTIONARI!AE1709)),"")</f>
        <v/>
      </c>
      <c r="G1709" t="str">
        <f>IFERROR(UPPER(TRIM(ESITI_QUESTIONARI!AI1709)),"")</f>
        <v/>
      </c>
      <c r="H1709" s="8" t="str">
        <f>IF(C1709="","",IF(ISERROR(AVERAGE(ESITI_QUESTIONARI!N1709:T1709,ESITI_QUESTIONARI!V1709:X1709,ESITI_QUESTIONARI!Z1709:AD1709,ESITI_QUESTIONARI!AF1709:AH1709,ESITI_QUESTIONARI!AJ1709:AL1709,ESITI_QUESTIONARI!AN1709,ESITI_QUESTIONARI!AQ1709)),"NON RISPONDE",AVERAGE(ESITI_QUESTIONARI!N1709:T1709,ESITI_QUESTIONARI!V1709:X1709,ESITI_QUESTIONARI!Z1709:AD1709,ESITI_QUESTIONARI!AF1709:AH1709,ESITI_QUESTIONARI!AJ1709:AL1709,ESITI_QUESTIONARI!AN1709,ESITI_QUESTIONARI!AQ1709)))</f>
        <v/>
      </c>
    </row>
    <row r="1710" spans="1:8" x14ac:dyDescent="0.3">
      <c r="A1710" t="str">
        <f>IF(ESITI_QUESTIONARI!A1710="","",TRIM(ESITI_QUESTIONARI!A1710))</f>
        <v/>
      </c>
      <c r="B1710" t="str">
        <f t="shared" si="27"/>
        <v/>
      </c>
      <c r="C1710" t="str">
        <f>IF(ESITI_QUESTIONARI!C1710="","",TRIM(ESITI_QUESTIONARI!C1710))</f>
        <v/>
      </c>
      <c r="D1710" t="str">
        <f>IFERROR(UPPER(TRIM(ESITI_QUESTIONARI!U1710)),"")</f>
        <v/>
      </c>
      <c r="E1710" t="str">
        <f>IFERROR(UPPER(TRIM(ESITI_QUESTIONARI!Y1710)),"")</f>
        <v/>
      </c>
      <c r="F1710" t="str">
        <f>IFERROR(UPPER(TRIM(ESITI_QUESTIONARI!AE1710)),"")</f>
        <v/>
      </c>
      <c r="G1710" t="str">
        <f>IFERROR(UPPER(TRIM(ESITI_QUESTIONARI!AI1710)),"")</f>
        <v/>
      </c>
      <c r="H1710" s="8" t="str">
        <f>IF(C1710="","",IF(ISERROR(AVERAGE(ESITI_QUESTIONARI!N1710:T1710,ESITI_QUESTIONARI!V1710:X1710,ESITI_QUESTIONARI!Z1710:AD1710,ESITI_QUESTIONARI!AF1710:AH1710,ESITI_QUESTIONARI!AJ1710:AL1710,ESITI_QUESTIONARI!AN1710,ESITI_QUESTIONARI!AQ1710)),"NON RISPONDE",AVERAGE(ESITI_QUESTIONARI!N1710:T1710,ESITI_QUESTIONARI!V1710:X1710,ESITI_QUESTIONARI!Z1710:AD1710,ESITI_QUESTIONARI!AF1710:AH1710,ESITI_QUESTIONARI!AJ1710:AL1710,ESITI_QUESTIONARI!AN1710,ESITI_QUESTIONARI!AQ1710)))</f>
        <v/>
      </c>
    </row>
    <row r="1711" spans="1:8" x14ac:dyDescent="0.3">
      <c r="A1711" t="str">
        <f>IF(ESITI_QUESTIONARI!A1711="","",TRIM(ESITI_QUESTIONARI!A1711))</f>
        <v/>
      </c>
      <c r="B1711" t="str">
        <f t="shared" si="27"/>
        <v/>
      </c>
      <c r="C1711" t="str">
        <f>IF(ESITI_QUESTIONARI!C1711="","",TRIM(ESITI_QUESTIONARI!C1711))</f>
        <v/>
      </c>
      <c r="D1711" t="str">
        <f>IFERROR(UPPER(TRIM(ESITI_QUESTIONARI!U1711)),"")</f>
        <v/>
      </c>
      <c r="E1711" t="str">
        <f>IFERROR(UPPER(TRIM(ESITI_QUESTIONARI!Y1711)),"")</f>
        <v/>
      </c>
      <c r="F1711" t="str">
        <f>IFERROR(UPPER(TRIM(ESITI_QUESTIONARI!AE1711)),"")</f>
        <v/>
      </c>
      <c r="G1711" t="str">
        <f>IFERROR(UPPER(TRIM(ESITI_QUESTIONARI!AI1711)),"")</f>
        <v/>
      </c>
      <c r="H1711" s="8" t="str">
        <f>IF(C1711="","",IF(ISERROR(AVERAGE(ESITI_QUESTIONARI!N1711:T1711,ESITI_QUESTIONARI!V1711:X1711,ESITI_QUESTIONARI!Z1711:AD1711,ESITI_QUESTIONARI!AF1711:AH1711,ESITI_QUESTIONARI!AJ1711:AL1711,ESITI_QUESTIONARI!AN1711,ESITI_QUESTIONARI!AQ1711)),"NON RISPONDE",AVERAGE(ESITI_QUESTIONARI!N1711:T1711,ESITI_QUESTIONARI!V1711:X1711,ESITI_QUESTIONARI!Z1711:AD1711,ESITI_QUESTIONARI!AF1711:AH1711,ESITI_QUESTIONARI!AJ1711:AL1711,ESITI_QUESTIONARI!AN1711,ESITI_QUESTIONARI!AQ1711)))</f>
        <v/>
      </c>
    </row>
    <row r="1712" spans="1:8" x14ac:dyDescent="0.3">
      <c r="A1712" t="str">
        <f>IF(ESITI_QUESTIONARI!A1712="","",TRIM(ESITI_QUESTIONARI!A1712))</f>
        <v/>
      </c>
      <c r="B1712" t="str">
        <f t="shared" si="27"/>
        <v/>
      </c>
      <c r="C1712" t="str">
        <f>IF(ESITI_QUESTIONARI!C1712="","",TRIM(ESITI_QUESTIONARI!C1712))</f>
        <v/>
      </c>
      <c r="D1712" t="str">
        <f>IFERROR(UPPER(TRIM(ESITI_QUESTIONARI!U1712)),"")</f>
        <v/>
      </c>
      <c r="E1712" t="str">
        <f>IFERROR(UPPER(TRIM(ESITI_QUESTIONARI!Y1712)),"")</f>
        <v/>
      </c>
      <c r="F1712" t="str">
        <f>IFERROR(UPPER(TRIM(ESITI_QUESTIONARI!AE1712)),"")</f>
        <v/>
      </c>
      <c r="G1712" t="str">
        <f>IFERROR(UPPER(TRIM(ESITI_QUESTIONARI!AI1712)),"")</f>
        <v/>
      </c>
      <c r="H1712" s="8" t="str">
        <f>IF(C1712="","",IF(ISERROR(AVERAGE(ESITI_QUESTIONARI!N1712:T1712,ESITI_QUESTIONARI!V1712:X1712,ESITI_QUESTIONARI!Z1712:AD1712,ESITI_QUESTIONARI!AF1712:AH1712,ESITI_QUESTIONARI!AJ1712:AL1712,ESITI_QUESTIONARI!AN1712,ESITI_QUESTIONARI!AQ1712)),"NON RISPONDE",AVERAGE(ESITI_QUESTIONARI!N1712:T1712,ESITI_QUESTIONARI!V1712:X1712,ESITI_QUESTIONARI!Z1712:AD1712,ESITI_QUESTIONARI!AF1712:AH1712,ESITI_QUESTIONARI!AJ1712:AL1712,ESITI_QUESTIONARI!AN1712,ESITI_QUESTIONARI!AQ1712)))</f>
        <v/>
      </c>
    </row>
    <row r="1713" spans="1:8" x14ac:dyDescent="0.3">
      <c r="A1713" t="str">
        <f>IF(ESITI_QUESTIONARI!A1713="","",TRIM(ESITI_QUESTIONARI!A1713))</f>
        <v/>
      </c>
      <c r="B1713" t="str">
        <f t="shared" si="27"/>
        <v/>
      </c>
      <c r="C1713" t="str">
        <f>IF(ESITI_QUESTIONARI!C1713="","",TRIM(ESITI_QUESTIONARI!C1713))</f>
        <v/>
      </c>
      <c r="D1713" t="str">
        <f>IFERROR(UPPER(TRIM(ESITI_QUESTIONARI!U1713)),"")</f>
        <v/>
      </c>
      <c r="E1713" t="str">
        <f>IFERROR(UPPER(TRIM(ESITI_QUESTIONARI!Y1713)),"")</f>
        <v/>
      </c>
      <c r="F1713" t="str">
        <f>IFERROR(UPPER(TRIM(ESITI_QUESTIONARI!AE1713)),"")</f>
        <v/>
      </c>
      <c r="G1713" t="str">
        <f>IFERROR(UPPER(TRIM(ESITI_QUESTIONARI!AI1713)),"")</f>
        <v/>
      </c>
      <c r="H1713" s="8" t="str">
        <f>IF(C1713="","",IF(ISERROR(AVERAGE(ESITI_QUESTIONARI!N1713:T1713,ESITI_QUESTIONARI!V1713:X1713,ESITI_QUESTIONARI!Z1713:AD1713,ESITI_QUESTIONARI!AF1713:AH1713,ESITI_QUESTIONARI!AJ1713:AL1713,ESITI_QUESTIONARI!AN1713,ESITI_QUESTIONARI!AQ1713)),"NON RISPONDE",AVERAGE(ESITI_QUESTIONARI!N1713:T1713,ESITI_QUESTIONARI!V1713:X1713,ESITI_QUESTIONARI!Z1713:AD1713,ESITI_QUESTIONARI!AF1713:AH1713,ESITI_QUESTIONARI!AJ1713:AL1713,ESITI_QUESTIONARI!AN1713,ESITI_QUESTIONARI!AQ1713)))</f>
        <v/>
      </c>
    </row>
    <row r="1714" spans="1:8" x14ac:dyDescent="0.3">
      <c r="A1714" t="str">
        <f>IF(ESITI_QUESTIONARI!A1714="","",TRIM(ESITI_QUESTIONARI!A1714))</f>
        <v/>
      </c>
      <c r="B1714" t="str">
        <f t="shared" si="27"/>
        <v/>
      </c>
      <c r="C1714" t="str">
        <f>IF(ESITI_QUESTIONARI!C1714="","",TRIM(ESITI_QUESTIONARI!C1714))</f>
        <v/>
      </c>
      <c r="D1714" t="str">
        <f>IFERROR(UPPER(TRIM(ESITI_QUESTIONARI!U1714)),"")</f>
        <v/>
      </c>
      <c r="E1714" t="str">
        <f>IFERROR(UPPER(TRIM(ESITI_QUESTIONARI!Y1714)),"")</f>
        <v/>
      </c>
      <c r="F1714" t="str">
        <f>IFERROR(UPPER(TRIM(ESITI_QUESTIONARI!AE1714)),"")</f>
        <v/>
      </c>
      <c r="G1714" t="str">
        <f>IFERROR(UPPER(TRIM(ESITI_QUESTIONARI!AI1714)),"")</f>
        <v/>
      </c>
      <c r="H1714" s="8" t="str">
        <f>IF(C1714="","",IF(ISERROR(AVERAGE(ESITI_QUESTIONARI!N1714:T1714,ESITI_QUESTIONARI!V1714:X1714,ESITI_QUESTIONARI!Z1714:AD1714,ESITI_QUESTIONARI!AF1714:AH1714,ESITI_QUESTIONARI!AJ1714:AL1714,ESITI_QUESTIONARI!AN1714,ESITI_QUESTIONARI!AQ1714)),"NON RISPONDE",AVERAGE(ESITI_QUESTIONARI!N1714:T1714,ESITI_QUESTIONARI!V1714:X1714,ESITI_QUESTIONARI!Z1714:AD1714,ESITI_QUESTIONARI!AF1714:AH1714,ESITI_QUESTIONARI!AJ1714:AL1714,ESITI_QUESTIONARI!AN1714,ESITI_QUESTIONARI!AQ1714)))</f>
        <v/>
      </c>
    </row>
    <row r="1715" spans="1:8" x14ac:dyDescent="0.3">
      <c r="A1715" t="str">
        <f>IF(ESITI_QUESTIONARI!A1715="","",TRIM(ESITI_QUESTIONARI!A1715))</f>
        <v/>
      </c>
      <c r="B1715" t="str">
        <f t="shared" si="27"/>
        <v/>
      </c>
      <c r="C1715" t="str">
        <f>IF(ESITI_QUESTIONARI!C1715="","",TRIM(ESITI_QUESTIONARI!C1715))</f>
        <v/>
      </c>
      <c r="D1715" t="str">
        <f>IFERROR(UPPER(TRIM(ESITI_QUESTIONARI!U1715)),"")</f>
        <v/>
      </c>
      <c r="E1715" t="str">
        <f>IFERROR(UPPER(TRIM(ESITI_QUESTIONARI!Y1715)),"")</f>
        <v/>
      </c>
      <c r="F1715" t="str">
        <f>IFERROR(UPPER(TRIM(ESITI_QUESTIONARI!AE1715)),"")</f>
        <v/>
      </c>
      <c r="G1715" t="str">
        <f>IFERROR(UPPER(TRIM(ESITI_QUESTIONARI!AI1715)),"")</f>
        <v/>
      </c>
      <c r="H1715" s="8" t="str">
        <f>IF(C1715="","",IF(ISERROR(AVERAGE(ESITI_QUESTIONARI!N1715:T1715,ESITI_QUESTIONARI!V1715:X1715,ESITI_QUESTIONARI!Z1715:AD1715,ESITI_QUESTIONARI!AF1715:AH1715,ESITI_QUESTIONARI!AJ1715:AL1715,ESITI_QUESTIONARI!AN1715,ESITI_QUESTIONARI!AQ1715)),"NON RISPONDE",AVERAGE(ESITI_QUESTIONARI!N1715:T1715,ESITI_QUESTIONARI!V1715:X1715,ESITI_QUESTIONARI!Z1715:AD1715,ESITI_QUESTIONARI!AF1715:AH1715,ESITI_QUESTIONARI!AJ1715:AL1715,ESITI_QUESTIONARI!AN1715,ESITI_QUESTIONARI!AQ1715)))</f>
        <v/>
      </c>
    </row>
    <row r="1716" spans="1:8" x14ac:dyDescent="0.3">
      <c r="A1716" t="str">
        <f>IF(ESITI_QUESTIONARI!A1716="","",TRIM(ESITI_QUESTIONARI!A1716))</f>
        <v/>
      </c>
      <c r="B1716" t="str">
        <f t="shared" si="27"/>
        <v/>
      </c>
      <c r="C1716" t="str">
        <f>IF(ESITI_QUESTIONARI!C1716="","",TRIM(ESITI_QUESTIONARI!C1716))</f>
        <v/>
      </c>
      <c r="D1716" t="str">
        <f>IFERROR(UPPER(TRIM(ESITI_QUESTIONARI!U1716)),"")</f>
        <v/>
      </c>
      <c r="E1716" t="str">
        <f>IFERROR(UPPER(TRIM(ESITI_QUESTIONARI!Y1716)),"")</f>
        <v/>
      </c>
      <c r="F1716" t="str">
        <f>IFERROR(UPPER(TRIM(ESITI_QUESTIONARI!AE1716)),"")</f>
        <v/>
      </c>
      <c r="G1716" t="str">
        <f>IFERROR(UPPER(TRIM(ESITI_QUESTIONARI!AI1716)),"")</f>
        <v/>
      </c>
      <c r="H1716" s="8" t="str">
        <f>IF(C1716="","",IF(ISERROR(AVERAGE(ESITI_QUESTIONARI!N1716:T1716,ESITI_QUESTIONARI!V1716:X1716,ESITI_QUESTIONARI!Z1716:AD1716,ESITI_QUESTIONARI!AF1716:AH1716,ESITI_QUESTIONARI!AJ1716:AL1716,ESITI_QUESTIONARI!AN1716,ESITI_QUESTIONARI!AQ1716)),"NON RISPONDE",AVERAGE(ESITI_QUESTIONARI!N1716:T1716,ESITI_QUESTIONARI!V1716:X1716,ESITI_QUESTIONARI!Z1716:AD1716,ESITI_QUESTIONARI!AF1716:AH1716,ESITI_QUESTIONARI!AJ1716:AL1716,ESITI_QUESTIONARI!AN1716,ESITI_QUESTIONARI!AQ1716)))</f>
        <v/>
      </c>
    </row>
    <row r="1717" spans="1:8" x14ac:dyDescent="0.3">
      <c r="A1717" t="str">
        <f>IF(ESITI_QUESTIONARI!A1717="","",TRIM(ESITI_QUESTIONARI!A1717))</f>
        <v/>
      </c>
      <c r="B1717" t="str">
        <f t="shared" si="27"/>
        <v/>
      </c>
      <c r="C1717" t="str">
        <f>IF(ESITI_QUESTIONARI!C1717="","",TRIM(ESITI_QUESTIONARI!C1717))</f>
        <v/>
      </c>
      <c r="D1717" t="str">
        <f>IFERROR(UPPER(TRIM(ESITI_QUESTIONARI!U1717)),"")</f>
        <v/>
      </c>
      <c r="E1717" t="str">
        <f>IFERROR(UPPER(TRIM(ESITI_QUESTIONARI!Y1717)),"")</f>
        <v/>
      </c>
      <c r="F1717" t="str">
        <f>IFERROR(UPPER(TRIM(ESITI_QUESTIONARI!AE1717)),"")</f>
        <v/>
      </c>
      <c r="G1717" t="str">
        <f>IFERROR(UPPER(TRIM(ESITI_QUESTIONARI!AI1717)),"")</f>
        <v/>
      </c>
      <c r="H1717" s="8" t="str">
        <f>IF(C1717="","",IF(ISERROR(AVERAGE(ESITI_QUESTIONARI!N1717:T1717,ESITI_QUESTIONARI!V1717:X1717,ESITI_QUESTIONARI!Z1717:AD1717,ESITI_QUESTIONARI!AF1717:AH1717,ESITI_QUESTIONARI!AJ1717:AL1717,ESITI_QUESTIONARI!AN1717,ESITI_QUESTIONARI!AQ1717)),"NON RISPONDE",AVERAGE(ESITI_QUESTIONARI!N1717:T1717,ESITI_QUESTIONARI!V1717:X1717,ESITI_QUESTIONARI!Z1717:AD1717,ESITI_QUESTIONARI!AF1717:AH1717,ESITI_QUESTIONARI!AJ1717:AL1717,ESITI_QUESTIONARI!AN1717,ESITI_QUESTIONARI!AQ1717)))</f>
        <v/>
      </c>
    </row>
    <row r="1718" spans="1:8" x14ac:dyDescent="0.3">
      <c r="A1718" t="str">
        <f>IF(ESITI_QUESTIONARI!A1718="","",TRIM(ESITI_QUESTIONARI!A1718))</f>
        <v/>
      </c>
      <c r="B1718" t="str">
        <f t="shared" si="27"/>
        <v/>
      </c>
      <c r="C1718" t="str">
        <f>IF(ESITI_QUESTIONARI!C1718="","",TRIM(ESITI_QUESTIONARI!C1718))</f>
        <v/>
      </c>
      <c r="D1718" t="str">
        <f>IFERROR(UPPER(TRIM(ESITI_QUESTIONARI!U1718)),"")</f>
        <v/>
      </c>
      <c r="E1718" t="str">
        <f>IFERROR(UPPER(TRIM(ESITI_QUESTIONARI!Y1718)),"")</f>
        <v/>
      </c>
      <c r="F1718" t="str">
        <f>IFERROR(UPPER(TRIM(ESITI_QUESTIONARI!AE1718)),"")</f>
        <v/>
      </c>
      <c r="G1718" t="str">
        <f>IFERROR(UPPER(TRIM(ESITI_QUESTIONARI!AI1718)),"")</f>
        <v/>
      </c>
      <c r="H1718" s="8" t="str">
        <f>IF(C1718="","",IF(ISERROR(AVERAGE(ESITI_QUESTIONARI!N1718:T1718,ESITI_QUESTIONARI!V1718:X1718,ESITI_QUESTIONARI!Z1718:AD1718,ESITI_QUESTIONARI!AF1718:AH1718,ESITI_QUESTIONARI!AJ1718:AL1718,ESITI_QUESTIONARI!AN1718,ESITI_QUESTIONARI!AQ1718)),"NON RISPONDE",AVERAGE(ESITI_QUESTIONARI!N1718:T1718,ESITI_QUESTIONARI!V1718:X1718,ESITI_QUESTIONARI!Z1718:AD1718,ESITI_QUESTIONARI!AF1718:AH1718,ESITI_QUESTIONARI!AJ1718:AL1718,ESITI_QUESTIONARI!AN1718,ESITI_QUESTIONARI!AQ1718)))</f>
        <v/>
      </c>
    </row>
    <row r="1719" spans="1:8" x14ac:dyDescent="0.3">
      <c r="A1719" t="str">
        <f>IF(ESITI_QUESTIONARI!A1719="","",TRIM(ESITI_QUESTIONARI!A1719))</f>
        <v/>
      </c>
      <c r="B1719" t="str">
        <f t="shared" si="27"/>
        <v/>
      </c>
      <c r="C1719" t="str">
        <f>IF(ESITI_QUESTIONARI!C1719="","",TRIM(ESITI_QUESTIONARI!C1719))</f>
        <v/>
      </c>
      <c r="D1719" t="str">
        <f>IFERROR(UPPER(TRIM(ESITI_QUESTIONARI!U1719)),"")</f>
        <v/>
      </c>
      <c r="E1719" t="str">
        <f>IFERROR(UPPER(TRIM(ESITI_QUESTIONARI!Y1719)),"")</f>
        <v/>
      </c>
      <c r="F1719" t="str">
        <f>IFERROR(UPPER(TRIM(ESITI_QUESTIONARI!AE1719)),"")</f>
        <v/>
      </c>
      <c r="G1719" t="str">
        <f>IFERROR(UPPER(TRIM(ESITI_QUESTIONARI!AI1719)),"")</f>
        <v/>
      </c>
      <c r="H1719" s="8" t="str">
        <f>IF(C1719="","",IF(ISERROR(AVERAGE(ESITI_QUESTIONARI!N1719:T1719,ESITI_QUESTIONARI!V1719:X1719,ESITI_QUESTIONARI!Z1719:AD1719,ESITI_QUESTIONARI!AF1719:AH1719,ESITI_QUESTIONARI!AJ1719:AL1719,ESITI_QUESTIONARI!AN1719,ESITI_QUESTIONARI!AQ1719)),"NON RISPONDE",AVERAGE(ESITI_QUESTIONARI!N1719:T1719,ESITI_QUESTIONARI!V1719:X1719,ESITI_QUESTIONARI!Z1719:AD1719,ESITI_QUESTIONARI!AF1719:AH1719,ESITI_QUESTIONARI!AJ1719:AL1719,ESITI_QUESTIONARI!AN1719,ESITI_QUESTIONARI!AQ1719)))</f>
        <v/>
      </c>
    </row>
    <row r="1720" spans="1:8" x14ac:dyDescent="0.3">
      <c r="A1720" t="str">
        <f>IF(ESITI_QUESTIONARI!A1720="","",TRIM(ESITI_QUESTIONARI!A1720))</f>
        <v/>
      </c>
      <c r="B1720" t="str">
        <f t="shared" si="27"/>
        <v/>
      </c>
      <c r="C1720" t="str">
        <f>IF(ESITI_QUESTIONARI!C1720="","",TRIM(ESITI_QUESTIONARI!C1720))</f>
        <v/>
      </c>
      <c r="D1720" t="str">
        <f>IFERROR(UPPER(TRIM(ESITI_QUESTIONARI!U1720)),"")</f>
        <v/>
      </c>
      <c r="E1720" t="str">
        <f>IFERROR(UPPER(TRIM(ESITI_QUESTIONARI!Y1720)),"")</f>
        <v/>
      </c>
      <c r="F1720" t="str">
        <f>IFERROR(UPPER(TRIM(ESITI_QUESTIONARI!AE1720)),"")</f>
        <v/>
      </c>
      <c r="G1720" t="str">
        <f>IFERROR(UPPER(TRIM(ESITI_QUESTIONARI!AI1720)),"")</f>
        <v/>
      </c>
      <c r="H1720" s="8" t="str">
        <f>IF(C1720="","",IF(ISERROR(AVERAGE(ESITI_QUESTIONARI!N1720:T1720,ESITI_QUESTIONARI!V1720:X1720,ESITI_QUESTIONARI!Z1720:AD1720,ESITI_QUESTIONARI!AF1720:AH1720,ESITI_QUESTIONARI!AJ1720:AL1720,ESITI_QUESTIONARI!AN1720,ESITI_QUESTIONARI!AQ1720)),"NON RISPONDE",AVERAGE(ESITI_QUESTIONARI!N1720:T1720,ESITI_QUESTIONARI!V1720:X1720,ESITI_QUESTIONARI!Z1720:AD1720,ESITI_QUESTIONARI!AF1720:AH1720,ESITI_QUESTIONARI!AJ1720:AL1720,ESITI_QUESTIONARI!AN1720,ESITI_QUESTIONARI!AQ1720)))</f>
        <v/>
      </c>
    </row>
    <row r="1721" spans="1:8" x14ac:dyDescent="0.3">
      <c r="A1721" t="str">
        <f>IF(ESITI_QUESTIONARI!A1721="","",TRIM(ESITI_QUESTIONARI!A1721))</f>
        <v/>
      </c>
      <c r="B1721" t="str">
        <f t="shared" si="27"/>
        <v/>
      </c>
      <c r="C1721" t="str">
        <f>IF(ESITI_QUESTIONARI!C1721="","",TRIM(ESITI_QUESTIONARI!C1721))</f>
        <v/>
      </c>
      <c r="D1721" t="str">
        <f>IFERROR(UPPER(TRIM(ESITI_QUESTIONARI!U1721)),"")</f>
        <v/>
      </c>
      <c r="E1721" t="str">
        <f>IFERROR(UPPER(TRIM(ESITI_QUESTIONARI!Y1721)),"")</f>
        <v/>
      </c>
      <c r="F1721" t="str">
        <f>IFERROR(UPPER(TRIM(ESITI_QUESTIONARI!AE1721)),"")</f>
        <v/>
      </c>
      <c r="G1721" t="str">
        <f>IFERROR(UPPER(TRIM(ESITI_QUESTIONARI!AI1721)),"")</f>
        <v/>
      </c>
      <c r="H1721" s="8" t="str">
        <f>IF(C1721="","",IF(ISERROR(AVERAGE(ESITI_QUESTIONARI!N1721:T1721,ESITI_QUESTIONARI!V1721:X1721,ESITI_QUESTIONARI!Z1721:AD1721,ESITI_QUESTIONARI!AF1721:AH1721,ESITI_QUESTIONARI!AJ1721:AL1721,ESITI_QUESTIONARI!AN1721,ESITI_QUESTIONARI!AQ1721)),"NON RISPONDE",AVERAGE(ESITI_QUESTIONARI!N1721:T1721,ESITI_QUESTIONARI!V1721:X1721,ESITI_QUESTIONARI!Z1721:AD1721,ESITI_QUESTIONARI!AF1721:AH1721,ESITI_QUESTIONARI!AJ1721:AL1721,ESITI_QUESTIONARI!AN1721,ESITI_QUESTIONARI!AQ1721)))</f>
        <v/>
      </c>
    </row>
    <row r="1722" spans="1:8" x14ac:dyDescent="0.3">
      <c r="A1722" t="str">
        <f>IF(ESITI_QUESTIONARI!A1722="","",TRIM(ESITI_QUESTIONARI!A1722))</f>
        <v/>
      </c>
      <c r="B1722" t="str">
        <f t="shared" si="27"/>
        <v/>
      </c>
      <c r="C1722" t="str">
        <f>IF(ESITI_QUESTIONARI!C1722="","",TRIM(ESITI_QUESTIONARI!C1722))</f>
        <v/>
      </c>
      <c r="D1722" t="str">
        <f>IFERROR(UPPER(TRIM(ESITI_QUESTIONARI!U1722)),"")</f>
        <v/>
      </c>
      <c r="E1722" t="str">
        <f>IFERROR(UPPER(TRIM(ESITI_QUESTIONARI!Y1722)),"")</f>
        <v/>
      </c>
      <c r="F1722" t="str">
        <f>IFERROR(UPPER(TRIM(ESITI_QUESTIONARI!AE1722)),"")</f>
        <v/>
      </c>
      <c r="G1722" t="str">
        <f>IFERROR(UPPER(TRIM(ESITI_QUESTIONARI!AI1722)),"")</f>
        <v/>
      </c>
      <c r="H1722" s="8" t="str">
        <f>IF(C1722="","",IF(ISERROR(AVERAGE(ESITI_QUESTIONARI!N1722:T1722,ESITI_QUESTIONARI!V1722:X1722,ESITI_QUESTIONARI!Z1722:AD1722,ESITI_QUESTIONARI!AF1722:AH1722,ESITI_QUESTIONARI!AJ1722:AL1722,ESITI_QUESTIONARI!AN1722,ESITI_QUESTIONARI!AQ1722)),"NON RISPONDE",AVERAGE(ESITI_QUESTIONARI!N1722:T1722,ESITI_QUESTIONARI!V1722:X1722,ESITI_QUESTIONARI!Z1722:AD1722,ESITI_QUESTIONARI!AF1722:AH1722,ESITI_QUESTIONARI!AJ1722:AL1722,ESITI_QUESTIONARI!AN1722,ESITI_QUESTIONARI!AQ1722)))</f>
        <v/>
      </c>
    </row>
    <row r="1723" spans="1:8" x14ac:dyDescent="0.3">
      <c r="A1723" t="str">
        <f>IF(ESITI_QUESTIONARI!A1723="","",TRIM(ESITI_QUESTIONARI!A1723))</f>
        <v/>
      </c>
      <c r="B1723" t="str">
        <f t="shared" si="27"/>
        <v/>
      </c>
      <c r="C1723" t="str">
        <f>IF(ESITI_QUESTIONARI!C1723="","",TRIM(ESITI_QUESTIONARI!C1723))</f>
        <v/>
      </c>
      <c r="D1723" t="str">
        <f>IFERROR(UPPER(TRIM(ESITI_QUESTIONARI!U1723)),"")</f>
        <v/>
      </c>
      <c r="E1723" t="str">
        <f>IFERROR(UPPER(TRIM(ESITI_QUESTIONARI!Y1723)),"")</f>
        <v/>
      </c>
      <c r="F1723" t="str">
        <f>IFERROR(UPPER(TRIM(ESITI_QUESTIONARI!AE1723)),"")</f>
        <v/>
      </c>
      <c r="G1723" t="str">
        <f>IFERROR(UPPER(TRIM(ESITI_QUESTIONARI!AI1723)),"")</f>
        <v/>
      </c>
      <c r="H1723" s="8" t="str">
        <f>IF(C1723="","",IF(ISERROR(AVERAGE(ESITI_QUESTIONARI!N1723:T1723,ESITI_QUESTIONARI!V1723:X1723,ESITI_QUESTIONARI!Z1723:AD1723,ESITI_QUESTIONARI!AF1723:AH1723,ESITI_QUESTIONARI!AJ1723:AL1723,ESITI_QUESTIONARI!AN1723,ESITI_QUESTIONARI!AQ1723)),"NON RISPONDE",AVERAGE(ESITI_QUESTIONARI!N1723:T1723,ESITI_QUESTIONARI!V1723:X1723,ESITI_QUESTIONARI!Z1723:AD1723,ESITI_QUESTIONARI!AF1723:AH1723,ESITI_QUESTIONARI!AJ1723:AL1723,ESITI_QUESTIONARI!AN1723,ESITI_QUESTIONARI!AQ1723)))</f>
        <v/>
      </c>
    </row>
    <row r="1724" spans="1:8" x14ac:dyDescent="0.3">
      <c r="A1724" t="str">
        <f>IF(ESITI_QUESTIONARI!A1724="","",TRIM(ESITI_QUESTIONARI!A1724))</f>
        <v/>
      </c>
      <c r="B1724" t="str">
        <f t="shared" si="27"/>
        <v/>
      </c>
      <c r="C1724" t="str">
        <f>IF(ESITI_QUESTIONARI!C1724="","",TRIM(ESITI_QUESTIONARI!C1724))</f>
        <v/>
      </c>
      <c r="D1724" t="str">
        <f>IFERROR(UPPER(TRIM(ESITI_QUESTIONARI!U1724)),"")</f>
        <v/>
      </c>
      <c r="E1724" t="str">
        <f>IFERROR(UPPER(TRIM(ESITI_QUESTIONARI!Y1724)),"")</f>
        <v/>
      </c>
      <c r="F1724" t="str">
        <f>IFERROR(UPPER(TRIM(ESITI_QUESTIONARI!AE1724)),"")</f>
        <v/>
      </c>
      <c r="G1724" t="str">
        <f>IFERROR(UPPER(TRIM(ESITI_QUESTIONARI!AI1724)),"")</f>
        <v/>
      </c>
      <c r="H1724" s="8" t="str">
        <f>IF(C1724="","",IF(ISERROR(AVERAGE(ESITI_QUESTIONARI!N1724:T1724,ESITI_QUESTIONARI!V1724:X1724,ESITI_QUESTIONARI!Z1724:AD1724,ESITI_QUESTIONARI!AF1724:AH1724,ESITI_QUESTIONARI!AJ1724:AL1724,ESITI_QUESTIONARI!AN1724,ESITI_QUESTIONARI!AQ1724)),"NON RISPONDE",AVERAGE(ESITI_QUESTIONARI!N1724:T1724,ESITI_QUESTIONARI!V1724:X1724,ESITI_QUESTIONARI!Z1724:AD1724,ESITI_QUESTIONARI!AF1724:AH1724,ESITI_QUESTIONARI!AJ1724:AL1724,ESITI_QUESTIONARI!AN1724,ESITI_QUESTIONARI!AQ1724)))</f>
        <v/>
      </c>
    </row>
    <row r="1725" spans="1:8" x14ac:dyDescent="0.3">
      <c r="A1725" t="str">
        <f>IF(ESITI_QUESTIONARI!A1725="","",TRIM(ESITI_QUESTIONARI!A1725))</f>
        <v/>
      </c>
      <c r="B1725" t="str">
        <f t="shared" si="27"/>
        <v/>
      </c>
      <c r="C1725" t="str">
        <f>IF(ESITI_QUESTIONARI!C1725="","",TRIM(ESITI_QUESTIONARI!C1725))</f>
        <v/>
      </c>
      <c r="D1725" t="str">
        <f>IFERROR(UPPER(TRIM(ESITI_QUESTIONARI!U1725)),"")</f>
        <v/>
      </c>
      <c r="E1725" t="str">
        <f>IFERROR(UPPER(TRIM(ESITI_QUESTIONARI!Y1725)),"")</f>
        <v/>
      </c>
      <c r="F1725" t="str">
        <f>IFERROR(UPPER(TRIM(ESITI_QUESTIONARI!AE1725)),"")</f>
        <v/>
      </c>
      <c r="G1725" t="str">
        <f>IFERROR(UPPER(TRIM(ESITI_QUESTIONARI!AI1725)),"")</f>
        <v/>
      </c>
      <c r="H1725" s="8" t="str">
        <f>IF(C1725="","",IF(ISERROR(AVERAGE(ESITI_QUESTIONARI!N1725:T1725,ESITI_QUESTIONARI!V1725:X1725,ESITI_QUESTIONARI!Z1725:AD1725,ESITI_QUESTIONARI!AF1725:AH1725,ESITI_QUESTIONARI!AJ1725:AL1725,ESITI_QUESTIONARI!AN1725,ESITI_QUESTIONARI!AQ1725)),"NON RISPONDE",AVERAGE(ESITI_QUESTIONARI!N1725:T1725,ESITI_QUESTIONARI!V1725:X1725,ESITI_QUESTIONARI!Z1725:AD1725,ESITI_QUESTIONARI!AF1725:AH1725,ESITI_QUESTIONARI!AJ1725:AL1725,ESITI_QUESTIONARI!AN1725,ESITI_QUESTIONARI!AQ1725)))</f>
        <v/>
      </c>
    </row>
    <row r="1726" spans="1:8" x14ac:dyDescent="0.3">
      <c r="A1726" t="str">
        <f>IF(ESITI_QUESTIONARI!A1726="","",TRIM(ESITI_QUESTIONARI!A1726))</f>
        <v/>
      </c>
      <c r="B1726" t="str">
        <f t="shared" si="27"/>
        <v/>
      </c>
      <c r="C1726" t="str">
        <f>IF(ESITI_QUESTIONARI!C1726="","",TRIM(ESITI_QUESTIONARI!C1726))</f>
        <v/>
      </c>
      <c r="D1726" t="str">
        <f>IFERROR(UPPER(TRIM(ESITI_QUESTIONARI!U1726)),"")</f>
        <v/>
      </c>
      <c r="E1726" t="str">
        <f>IFERROR(UPPER(TRIM(ESITI_QUESTIONARI!Y1726)),"")</f>
        <v/>
      </c>
      <c r="F1726" t="str">
        <f>IFERROR(UPPER(TRIM(ESITI_QUESTIONARI!AE1726)),"")</f>
        <v/>
      </c>
      <c r="G1726" t="str">
        <f>IFERROR(UPPER(TRIM(ESITI_QUESTIONARI!AI1726)),"")</f>
        <v/>
      </c>
      <c r="H1726" s="8" t="str">
        <f>IF(C1726="","",IF(ISERROR(AVERAGE(ESITI_QUESTIONARI!N1726:T1726,ESITI_QUESTIONARI!V1726:X1726,ESITI_QUESTIONARI!Z1726:AD1726,ESITI_QUESTIONARI!AF1726:AH1726,ESITI_QUESTIONARI!AJ1726:AL1726,ESITI_QUESTIONARI!AN1726,ESITI_QUESTIONARI!AQ1726)),"NON RISPONDE",AVERAGE(ESITI_QUESTIONARI!N1726:T1726,ESITI_QUESTIONARI!V1726:X1726,ESITI_QUESTIONARI!Z1726:AD1726,ESITI_QUESTIONARI!AF1726:AH1726,ESITI_QUESTIONARI!AJ1726:AL1726,ESITI_QUESTIONARI!AN1726,ESITI_QUESTIONARI!AQ1726)))</f>
        <v/>
      </c>
    </row>
    <row r="1727" spans="1:8" x14ac:dyDescent="0.3">
      <c r="A1727" t="str">
        <f>IF(ESITI_QUESTIONARI!A1727="","",TRIM(ESITI_QUESTIONARI!A1727))</f>
        <v/>
      </c>
      <c r="B1727" t="str">
        <f t="shared" si="27"/>
        <v/>
      </c>
      <c r="C1727" t="str">
        <f>IF(ESITI_QUESTIONARI!C1727="","",TRIM(ESITI_QUESTIONARI!C1727))</f>
        <v/>
      </c>
      <c r="D1727" t="str">
        <f>IFERROR(UPPER(TRIM(ESITI_QUESTIONARI!U1727)),"")</f>
        <v/>
      </c>
      <c r="E1727" t="str">
        <f>IFERROR(UPPER(TRIM(ESITI_QUESTIONARI!Y1727)),"")</f>
        <v/>
      </c>
      <c r="F1727" t="str">
        <f>IFERROR(UPPER(TRIM(ESITI_QUESTIONARI!AE1727)),"")</f>
        <v/>
      </c>
      <c r="G1727" t="str">
        <f>IFERROR(UPPER(TRIM(ESITI_QUESTIONARI!AI1727)),"")</f>
        <v/>
      </c>
      <c r="H1727" s="8" t="str">
        <f>IF(C1727="","",IF(ISERROR(AVERAGE(ESITI_QUESTIONARI!N1727:T1727,ESITI_QUESTIONARI!V1727:X1727,ESITI_QUESTIONARI!Z1727:AD1727,ESITI_QUESTIONARI!AF1727:AH1727,ESITI_QUESTIONARI!AJ1727:AL1727,ESITI_QUESTIONARI!AN1727,ESITI_QUESTIONARI!AQ1727)),"NON RISPONDE",AVERAGE(ESITI_QUESTIONARI!N1727:T1727,ESITI_QUESTIONARI!V1727:X1727,ESITI_QUESTIONARI!Z1727:AD1727,ESITI_QUESTIONARI!AF1727:AH1727,ESITI_QUESTIONARI!AJ1727:AL1727,ESITI_QUESTIONARI!AN1727,ESITI_QUESTIONARI!AQ1727)))</f>
        <v/>
      </c>
    </row>
    <row r="1728" spans="1:8" x14ac:dyDescent="0.3">
      <c r="A1728" t="str">
        <f>IF(ESITI_QUESTIONARI!A1728="","",TRIM(ESITI_QUESTIONARI!A1728))</f>
        <v/>
      </c>
      <c r="B1728" t="str">
        <f t="shared" si="27"/>
        <v/>
      </c>
      <c r="C1728" t="str">
        <f>IF(ESITI_QUESTIONARI!C1728="","",TRIM(ESITI_QUESTIONARI!C1728))</f>
        <v/>
      </c>
      <c r="D1728" t="str">
        <f>IFERROR(UPPER(TRIM(ESITI_QUESTIONARI!U1728)),"")</f>
        <v/>
      </c>
      <c r="E1728" t="str">
        <f>IFERROR(UPPER(TRIM(ESITI_QUESTIONARI!Y1728)),"")</f>
        <v/>
      </c>
      <c r="F1728" t="str">
        <f>IFERROR(UPPER(TRIM(ESITI_QUESTIONARI!AE1728)),"")</f>
        <v/>
      </c>
      <c r="G1728" t="str">
        <f>IFERROR(UPPER(TRIM(ESITI_QUESTIONARI!AI1728)),"")</f>
        <v/>
      </c>
      <c r="H1728" s="8" t="str">
        <f>IF(C1728="","",IF(ISERROR(AVERAGE(ESITI_QUESTIONARI!N1728:T1728,ESITI_QUESTIONARI!V1728:X1728,ESITI_QUESTIONARI!Z1728:AD1728,ESITI_QUESTIONARI!AF1728:AH1728,ESITI_QUESTIONARI!AJ1728:AL1728,ESITI_QUESTIONARI!AN1728,ESITI_QUESTIONARI!AQ1728)),"NON RISPONDE",AVERAGE(ESITI_QUESTIONARI!N1728:T1728,ESITI_QUESTIONARI!V1728:X1728,ESITI_QUESTIONARI!Z1728:AD1728,ESITI_QUESTIONARI!AF1728:AH1728,ESITI_QUESTIONARI!AJ1728:AL1728,ESITI_QUESTIONARI!AN1728,ESITI_QUESTIONARI!AQ1728)))</f>
        <v/>
      </c>
    </row>
    <row r="1729" spans="1:8" x14ac:dyDescent="0.3">
      <c r="A1729" t="str">
        <f>IF(ESITI_QUESTIONARI!A1729="","",TRIM(ESITI_QUESTIONARI!A1729))</f>
        <v/>
      </c>
      <c r="B1729" t="str">
        <f t="shared" si="27"/>
        <v/>
      </c>
      <c r="C1729" t="str">
        <f>IF(ESITI_QUESTIONARI!C1729="","",TRIM(ESITI_QUESTIONARI!C1729))</f>
        <v/>
      </c>
      <c r="D1729" t="str">
        <f>IFERROR(UPPER(TRIM(ESITI_QUESTIONARI!U1729)),"")</f>
        <v/>
      </c>
      <c r="E1729" t="str">
        <f>IFERROR(UPPER(TRIM(ESITI_QUESTIONARI!Y1729)),"")</f>
        <v/>
      </c>
      <c r="F1729" t="str">
        <f>IFERROR(UPPER(TRIM(ESITI_QUESTIONARI!AE1729)),"")</f>
        <v/>
      </c>
      <c r="G1729" t="str">
        <f>IFERROR(UPPER(TRIM(ESITI_QUESTIONARI!AI1729)),"")</f>
        <v/>
      </c>
      <c r="H1729" s="8" t="str">
        <f>IF(C1729="","",IF(ISERROR(AVERAGE(ESITI_QUESTIONARI!N1729:T1729,ESITI_QUESTIONARI!V1729:X1729,ESITI_QUESTIONARI!Z1729:AD1729,ESITI_QUESTIONARI!AF1729:AH1729,ESITI_QUESTIONARI!AJ1729:AL1729,ESITI_QUESTIONARI!AN1729,ESITI_QUESTIONARI!AQ1729)),"NON RISPONDE",AVERAGE(ESITI_QUESTIONARI!N1729:T1729,ESITI_QUESTIONARI!V1729:X1729,ESITI_QUESTIONARI!Z1729:AD1729,ESITI_QUESTIONARI!AF1729:AH1729,ESITI_QUESTIONARI!AJ1729:AL1729,ESITI_QUESTIONARI!AN1729,ESITI_QUESTIONARI!AQ1729)))</f>
        <v/>
      </c>
    </row>
    <row r="1730" spans="1:8" x14ac:dyDescent="0.3">
      <c r="A1730" t="str">
        <f>IF(ESITI_QUESTIONARI!A1730="","",TRIM(ESITI_QUESTIONARI!A1730))</f>
        <v/>
      </c>
      <c r="B1730" t="str">
        <f t="shared" si="27"/>
        <v/>
      </c>
      <c r="C1730" t="str">
        <f>IF(ESITI_QUESTIONARI!C1730="","",TRIM(ESITI_QUESTIONARI!C1730))</f>
        <v/>
      </c>
      <c r="D1730" t="str">
        <f>IFERROR(UPPER(TRIM(ESITI_QUESTIONARI!U1730)),"")</f>
        <v/>
      </c>
      <c r="E1730" t="str">
        <f>IFERROR(UPPER(TRIM(ESITI_QUESTIONARI!Y1730)),"")</f>
        <v/>
      </c>
      <c r="F1730" t="str">
        <f>IFERROR(UPPER(TRIM(ESITI_QUESTIONARI!AE1730)),"")</f>
        <v/>
      </c>
      <c r="G1730" t="str">
        <f>IFERROR(UPPER(TRIM(ESITI_QUESTIONARI!AI1730)),"")</f>
        <v/>
      </c>
      <c r="H1730" s="8" t="str">
        <f>IF(C1730="","",IF(ISERROR(AVERAGE(ESITI_QUESTIONARI!N1730:T1730,ESITI_QUESTIONARI!V1730:X1730,ESITI_QUESTIONARI!Z1730:AD1730,ESITI_QUESTIONARI!AF1730:AH1730,ESITI_QUESTIONARI!AJ1730:AL1730,ESITI_QUESTIONARI!AN1730,ESITI_QUESTIONARI!AQ1730)),"NON RISPONDE",AVERAGE(ESITI_QUESTIONARI!N1730:T1730,ESITI_QUESTIONARI!V1730:X1730,ESITI_QUESTIONARI!Z1730:AD1730,ESITI_QUESTIONARI!AF1730:AH1730,ESITI_QUESTIONARI!AJ1730:AL1730,ESITI_QUESTIONARI!AN1730,ESITI_QUESTIONARI!AQ1730)))</f>
        <v/>
      </c>
    </row>
    <row r="1731" spans="1:8" x14ac:dyDescent="0.3">
      <c r="A1731" t="str">
        <f>IF(ESITI_QUESTIONARI!A1731="","",TRIM(ESITI_QUESTIONARI!A1731))</f>
        <v/>
      </c>
      <c r="B1731" t="str">
        <f t="shared" ref="B1731:B1794" si="28">IF(C1731="","",C1731)</f>
        <v/>
      </c>
      <c r="C1731" t="str">
        <f>IF(ESITI_QUESTIONARI!C1731="","",TRIM(ESITI_QUESTIONARI!C1731))</f>
        <v/>
      </c>
      <c r="D1731" t="str">
        <f>IFERROR(UPPER(TRIM(ESITI_QUESTIONARI!U1731)),"")</f>
        <v/>
      </c>
      <c r="E1731" t="str">
        <f>IFERROR(UPPER(TRIM(ESITI_QUESTIONARI!Y1731)),"")</f>
        <v/>
      </c>
      <c r="F1731" t="str">
        <f>IFERROR(UPPER(TRIM(ESITI_QUESTIONARI!AE1731)),"")</f>
        <v/>
      </c>
      <c r="G1731" t="str">
        <f>IFERROR(UPPER(TRIM(ESITI_QUESTIONARI!AI1731)),"")</f>
        <v/>
      </c>
      <c r="H1731" s="8" t="str">
        <f>IF(C1731="","",IF(ISERROR(AVERAGE(ESITI_QUESTIONARI!N1731:T1731,ESITI_QUESTIONARI!V1731:X1731,ESITI_QUESTIONARI!Z1731:AD1731,ESITI_QUESTIONARI!AF1731:AH1731,ESITI_QUESTIONARI!AJ1731:AL1731,ESITI_QUESTIONARI!AN1731,ESITI_QUESTIONARI!AQ1731)),"NON RISPONDE",AVERAGE(ESITI_QUESTIONARI!N1731:T1731,ESITI_QUESTIONARI!V1731:X1731,ESITI_QUESTIONARI!Z1731:AD1731,ESITI_QUESTIONARI!AF1731:AH1731,ESITI_QUESTIONARI!AJ1731:AL1731,ESITI_QUESTIONARI!AN1731,ESITI_QUESTIONARI!AQ1731)))</f>
        <v/>
      </c>
    </row>
    <row r="1732" spans="1:8" x14ac:dyDescent="0.3">
      <c r="A1732" t="str">
        <f>IF(ESITI_QUESTIONARI!A1732="","",TRIM(ESITI_QUESTIONARI!A1732))</f>
        <v/>
      </c>
      <c r="B1732" t="str">
        <f t="shared" si="28"/>
        <v/>
      </c>
      <c r="C1732" t="str">
        <f>IF(ESITI_QUESTIONARI!C1732="","",TRIM(ESITI_QUESTIONARI!C1732))</f>
        <v/>
      </c>
      <c r="D1732" t="str">
        <f>IFERROR(UPPER(TRIM(ESITI_QUESTIONARI!U1732)),"")</f>
        <v/>
      </c>
      <c r="E1732" t="str">
        <f>IFERROR(UPPER(TRIM(ESITI_QUESTIONARI!Y1732)),"")</f>
        <v/>
      </c>
      <c r="F1732" t="str">
        <f>IFERROR(UPPER(TRIM(ESITI_QUESTIONARI!AE1732)),"")</f>
        <v/>
      </c>
      <c r="G1732" t="str">
        <f>IFERROR(UPPER(TRIM(ESITI_QUESTIONARI!AI1732)),"")</f>
        <v/>
      </c>
      <c r="H1732" s="8" t="str">
        <f>IF(C1732="","",IF(ISERROR(AVERAGE(ESITI_QUESTIONARI!N1732:T1732,ESITI_QUESTIONARI!V1732:X1732,ESITI_QUESTIONARI!Z1732:AD1732,ESITI_QUESTIONARI!AF1732:AH1732,ESITI_QUESTIONARI!AJ1732:AL1732,ESITI_QUESTIONARI!AN1732,ESITI_QUESTIONARI!AQ1732)),"NON RISPONDE",AVERAGE(ESITI_QUESTIONARI!N1732:T1732,ESITI_QUESTIONARI!V1732:X1732,ESITI_QUESTIONARI!Z1732:AD1732,ESITI_QUESTIONARI!AF1732:AH1732,ESITI_QUESTIONARI!AJ1732:AL1732,ESITI_QUESTIONARI!AN1732,ESITI_QUESTIONARI!AQ1732)))</f>
        <v/>
      </c>
    </row>
    <row r="1733" spans="1:8" x14ac:dyDescent="0.3">
      <c r="A1733" t="str">
        <f>IF(ESITI_QUESTIONARI!A1733="","",TRIM(ESITI_QUESTIONARI!A1733))</f>
        <v/>
      </c>
      <c r="B1733" t="str">
        <f t="shared" si="28"/>
        <v/>
      </c>
      <c r="C1733" t="str">
        <f>IF(ESITI_QUESTIONARI!C1733="","",TRIM(ESITI_QUESTIONARI!C1733))</f>
        <v/>
      </c>
      <c r="D1733" t="str">
        <f>IFERROR(UPPER(TRIM(ESITI_QUESTIONARI!U1733)),"")</f>
        <v/>
      </c>
      <c r="E1733" t="str">
        <f>IFERROR(UPPER(TRIM(ESITI_QUESTIONARI!Y1733)),"")</f>
        <v/>
      </c>
      <c r="F1733" t="str">
        <f>IFERROR(UPPER(TRIM(ESITI_QUESTIONARI!AE1733)),"")</f>
        <v/>
      </c>
      <c r="G1733" t="str">
        <f>IFERROR(UPPER(TRIM(ESITI_QUESTIONARI!AI1733)),"")</f>
        <v/>
      </c>
      <c r="H1733" s="8" t="str">
        <f>IF(C1733="","",IF(ISERROR(AVERAGE(ESITI_QUESTIONARI!N1733:T1733,ESITI_QUESTIONARI!V1733:X1733,ESITI_QUESTIONARI!Z1733:AD1733,ESITI_QUESTIONARI!AF1733:AH1733,ESITI_QUESTIONARI!AJ1733:AL1733,ESITI_QUESTIONARI!AN1733,ESITI_QUESTIONARI!AQ1733)),"NON RISPONDE",AVERAGE(ESITI_QUESTIONARI!N1733:T1733,ESITI_QUESTIONARI!V1733:X1733,ESITI_QUESTIONARI!Z1733:AD1733,ESITI_QUESTIONARI!AF1733:AH1733,ESITI_QUESTIONARI!AJ1733:AL1733,ESITI_QUESTIONARI!AN1733,ESITI_QUESTIONARI!AQ1733)))</f>
        <v/>
      </c>
    </row>
    <row r="1734" spans="1:8" x14ac:dyDescent="0.3">
      <c r="A1734" t="str">
        <f>IF(ESITI_QUESTIONARI!A1734="","",TRIM(ESITI_QUESTIONARI!A1734))</f>
        <v/>
      </c>
      <c r="B1734" t="str">
        <f t="shared" si="28"/>
        <v/>
      </c>
      <c r="C1734" t="str">
        <f>IF(ESITI_QUESTIONARI!C1734="","",TRIM(ESITI_QUESTIONARI!C1734))</f>
        <v/>
      </c>
      <c r="D1734" t="str">
        <f>IFERROR(UPPER(TRIM(ESITI_QUESTIONARI!U1734)),"")</f>
        <v/>
      </c>
      <c r="E1734" t="str">
        <f>IFERROR(UPPER(TRIM(ESITI_QUESTIONARI!Y1734)),"")</f>
        <v/>
      </c>
      <c r="F1734" t="str">
        <f>IFERROR(UPPER(TRIM(ESITI_QUESTIONARI!AE1734)),"")</f>
        <v/>
      </c>
      <c r="G1734" t="str">
        <f>IFERROR(UPPER(TRIM(ESITI_QUESTIONARI!AI1734)),"")</f>
        <v/>
      </c>
      <c r="H1734" s="8" t="str">
        <f>IF(C1734="","",IF(ISERROR(AVERAGE(ESITI_QUESTIONARI!N1734:T1734,ESITI_QUESTIONARI!V1734:X1734,ESITI_QUESTIONARI!Z1734:AD1734,ESITI_QUESTIONARI!AF1734:AH1734,ESITI_QUESTIONARI!AJ1734:AL1734,ESITI_QUESTIONARI!AN1734,ESITI_QUESTIONARI!AQ1734)),"NON RISPONDE",AVERAGE(ESITI_QUESTIONARI!N1734:T1734,ESITI_QUESTIONARI!V1734:X1734,ESITI_QUESTIONARI!Z1734:AD1734,ESITI_QUESTIONARI!AF1734:AH1734,ESITI_QUESTIONARI!AJ1734:AL1734,ESITI_QUESTIONARI!AN1734,ESITI_QUESTIONARI!AQ1734)))</f>
        <v/>
      </c>
    </row>
    <row r="1735" spans="1:8" x14ac:dyDescent="0.3">
      <c r="A1735" t="str">
        <f>IF(ESITI_QUESTIONARI!A1735="","",TRIM(ESITI_QUESTIONARI!A1735))</f>
        <v/>
      </c>
      <c r="B1735" t="str">
        <f t="shared" si="28"/>
        <v/>
      </c>
      <c r="C1735" t="str">
        <f>IF(ESITI_QUESTIONARI!C1735="","",TRIM(ESITI_QUESTIONARI!C1735))</f>
        <v/>
      </c>
      <c r="D1735" t="str">
        <f>IFERROR(UPPER(TRIM(ESITI_QUESTIONARI!U1735)),"")</f>
        <v/>
      </c>
      <c r="E1735" t="str">
        <f>IFERROR(UPPER(TRIM(ESITI_QUESTIONARI!Y1735)),"")</f>
        <v/>
      </c>
      <c r="F1735" t="str">
        <f>IFERROR(UPPER(TRIM(ESITI_QUESTIONARI!AE1735)),"")</f>
        <v/>
      </c>
      <c r="G1735" t="str">
        <f>IFERROR(UPPER(TRIM(ESITI_QUESTIONARI!AI1735)),"")</f>
        <v/>
      </c>
      <c r="H1735" s="8" t="str">
        <f>IF(C1735="","",IF(ISERROR(AVERAGE(ESITI_QUESTIONARI!N1735:T1735,ESITI_QUESTIONARI!V1735:X1735,ESITI_QUESTIONARI!Z1735:AD1735,ESITI_QUESTIONARI!AF1735:AH1735,ESITI_QUESTIONARI!AJ1735:AL1735,ESITI_QUESTIONARI!AN1735,ESITI_QUESTIONARI!AQ1735)),"NON RISPONDE",AVERAGE(ESITI_QUESTIONARI!N1735:T1735,ESITI_QUESTIONARI!V1735:X1735,ESITI_QUESTIONARI!Z1735:AD1735,ESITI_QUESTIONARI!AF1735:AH1735,ESITI_QUESTIONARI!AJ1735:AL1735,ESITI_QUESTIONARI!AN1735,ESITI_QUESTIONARI!AQ1735)))</f>
        <v/>
      </c>
    </row>
    <row r="1736" spans="1:8" x14ac:dyDescent="0.3">
      <c r="A1736" t="str">
        <f>IF(ESITI_QUESTIONARI!A1736="","",TRIM(ESITI_QUESTIONARI!A1736))</f>
        <v/>
      </c>
      <c r="B1736" t="str">
        <f t="shared" si="28"/>
        <v/>
      </c>
      <c r="C1736" t="str">
        <f>IF(ESITI_QUESTIONARI!C1736="","",TRIM(ESITI_QUESTIONARI!C1736))</f>
        <v/>
      </c>
      <c r="D1736" t="str">
        <f>IFERROR(UPPER(TRIM(ESITI_QUESTIONARI!U1736)),"")</f>
        <v/>
      </c>
      <c r="E1736" t="str">
        <f>IFERROR(UPPER(TRIM(ESITI_QUESTIONARI!Y1736)),"")</f>
        <v/>
      </c>
      <c r="F1736" t="str">
        <f>IFERROR(UPPER(TRIM(ESITI_QUESTIONARI!AE1736)),"")</f>
        <v/>
      </c>
      <c r="G1736" t="str">
        <f>IFERROR(UPPER(TRIM(ESITI_QUESTIONARI!AI1736)),"")</f>
        <v/>
      </c>
      <c r="H1736" s="8" t="str">
        <f>IF(C1736="","",IF(ISERROR(AVERAGE(ESITI_QUESTIONARI!N1736:T1736,ESITI_QUESTIONARI!V1736:X1736,ESITI_QUESTIONARI!Z1736:AD1736,ESITI_QUESTIONARI!AF1736:AH1736,ESITI_QUESTIONARI!AJ1736:AL1736,ESITI_QUESTIONARI!AN1736,ESITI_QUESTIONARI!AQ1736)),"NON RISPONDE",AVERAGE(ESITI_QUESTIONARI!N1736:T1736,ESITI_QUESTIONARI!V1736:X1736,ESITI_QUESTIONARI!Z1736:AD1736,ESITI_QUESTIONARI!AF1736:AH1736,ESITI_QUESTIONARI!AJ1736:AL1736,ESITI_QUESTIONARI!AN1736,ESITI_QUESTIONARI!AQ1736)))</f>
        <v/>
      </c>
    </row>
    <row r="1737" spans="1:8" x14ac:dyDescent="0.3">
      <c r="A1737" t="str">
        <f>IF(ESITI_QUESTIONARI!A1737="","",TRIM(ESITI_QUESTIONARI!A1737))</f>
        <v/>
      </c>
      <c r="B1737" t="str">
        <f t="shared" si="28"/>
        <v/>
      </c>
      <c r="C1737" t="str">
        <f>IF(ESITI_QUESTIONARI!C1737="","",TRIM(ESITI_QUESTIONARI!C1737))</f>
        <v/>
      </c>
      <c r="D1737" t="str">
        <f>IFERROR(UPPER(TRIM(ESITI_QUESTIONARI!U1737)),"")</f>
        <v/>
      </c>
      <c r="E1737" t="str">
        <f>IFERROR(UPPER(TRIM(ESITI_QUESTIONARI!Y1737)),"")</f>
        <v/>
      </c>
      <c r="F1737" t="str">
        <f>IFERROR(UPPER(TRIM(ESITI_QUESTIONARI!AE1737)),"")</f>
        <v/>
      </c>
      <c r="G1737" t="str">
        <f>IFERROR(UPPER(TRIM(ESITI_QUESTIONARI!AI1737)),"")</f>
        <v/>
      </c>
      <c r="H1737" s="8" t="str">
        <f>IF(C1737="","",IF(ISERROR(AVERAGE(ESITI_QUESTIONARI!N1737:T1737,ESITI_QUESTIONARI!V1737:X1737,ESITI_QUESTIONARI!Z1737:AD1737,ESITI_QUESTIONARI!AF1737:AH1737,ESITI_QUESTIONARI!AJ1737:AL1737,ESITI_QUESTIONARI!AN1737,ESITI_QUESTIONARI!AQ1737)),"NON RISPONDE",AVERAGE(ESITI_QUESTIONARI!N1737:T1737,ESITI_QUESTIONARI!V1737:X1737,ESITI_QUESTIONARI!Z1737:AD1737,ESITI_QUESTIONARI!AF1737:AH1737,ESITI_QUESTIONARI!AJ1737:AL1737,ESITI_QUESTIONARI!AN1737,ESITI_QUESTIONARI!AQ1737)))</f>
        <v/>
      </c>
    </row>
    <row r="1738" spans="1:8" x14ac:dyDescent="0.3">
      <c r="A1738" t="str">
        <f>IF(ESITI_QUESTIONARI!A1738="","",TRIM(ESITI_QUESTIONARI!A1738))</f>
        <v/>
      </c>
      <c r="B1738" t="str">
        <f t="shared" si="28"/>
        <v/>
      </c>
      <c r="C1738" t="str">
        <f>IF(ESITI_QUESTIONARI!C1738="","",TRIM(ESITI_QUESTIONARI!C1738))</f>
        <v/>
      </c>
      <c r="D1738" t="str">
        <f>IFERROR(UPPER(TRIM(ESITI_QUESTIONARI!U1738)),"")</f>
        <v/>
      </c>
      <c r="E1738" t="str">
        <f>IFERROR(UPPER(TRIM(ESITI_QUESTIONARI!Y1738)),"")</f>
        <v/>
      </c>
      <c r="F1738" t="str">
        <f>IFERROR(UPPER(TRIM(ESITI_QUESTIONARI!AE1738)),"")</f>
        <v/>
      </c>
      <c r="G1738" t="str">
        <f>IFERROR(UPPER(TRIM(ESITI_QUESTIONARI!AI1738)),"")</f>
        <v/>
      </c>
      <c r="H1738" s="8" t="str">
        <f>IF(C1738="","",IF(ISERROR(AVERAGE(ESITI_QUESTIONARI!N1738:T1738,ESITI_QUESTIONARI!V1738:X1738,ESITI_QUESTIONARI!Z1738:AD1738,ESITI_QUESTIONARI!AF1738:AH1738,ESITI_QUESTIONARI!AJ1738:AL1738,ESITI_QUESTIONARI!AN1738,ESITI_QUESTIONARI!AQ1738)),"NON RISPONDE",AVERAGE(ESITI_QUESTIONARI!N1738:T1738,ESITI_QUESTIONARI!V1738:X1738,ESITI_QUESTIONARI!Z1738:AD1738,ESITI_QUESTIONARI!AF1738:AH1738,ESITI_QUESTIONARI!AJ1738:AL1738,ESITI_QUESTIONARI!AN1738,ESITI_QUESTIONARI!AQ1738)))</f>
        <v/>
      </c>
    </row>
    <row r="1739" spans="1:8" x14ac:dyDescent="0.3">
      <c r="A1739" t="str">
        <f>IF(ESITI_QUESTIONARI!A1739="","",TRIM(ESITI_QUESTIONARI!A1739))</f>
        <v/>
      </c>
      <c r="B1739" t="str">
        <f t="shared" si="28"/>
        <v/>
      </c>
      <c r="C1739" t="str">
        <f>IF(ESITI_QUESTIONARI!C1739="","",TRIM(ESITI_QUESTIONARI!C1739))</f>
        <v/>
      </c>
      <c r="D1739" t="str">
        <f>IFERROR(UPPER(TRIM(ESITI_QUESTIONARI!U1739)),"")</f>
        <v/>
      </c>
      <c r="E1739" t="str">
        <f>IFERROR(UPPER(TRIM(ESITI_QUESTIONARI!Y1739)),"")</f>
        <v/>
      </c>
      <c r="F1739" t="str">
        <f>IFERROR(UPPER(TRIM(ESITI_QUESTIONARI!AE1739)),"")</f>
        <v/>
      </c>
      <c r="G1739" t="str">
        <f>IFERROR(UPPER(TRIM(ESITI_QUESTIONARI!AI1739)),"")</f>
        <v/>
      </c>
      <c r="H1739" s="8" t="str">
        <f>IF(C1739="","",IF(ISERROR(AVERAGE(ESITI_QUESTIONARI!N1739:T1739,ESITI_QUESTIONARI!V1739:X1739,ESITI_QUESTIONARI!Z1739:AD1739,ESITI_QUESTIONARI!AF1739:AH1739,ESITI_QUESTIONARI!AJ1739:AL1739,ESITI_QUESTIONARI!AN1739,ESITI_QUESTIONARI!AQ1739)),"NON RISPONDE",AVERAGE(ESITI_QUESTIONARI!N1739:T1739,ESITI_QUESTIONARI!V1739:X1739,ESITI_QUESTIONARI!Z1739:AD1739,ESITI_QUESTIONARI!AF1739:AH1739,ESITI_QUESTIONARI!AJ1739:AL1739,ESITI_QUESTIONARI!AN1739,ESITI_QUESTIONARI!AQ1739)))</f>
        <v/>
      </c>
    </row>
    <row r="1740" spans="1:8" x14ac:dyDescent="0.3">
      <c r="A1740" t="str">
        <f>IF(ESITI_QUESTIONARI!A1740="","",TRIM(ESITI_QUESTIONARI!A1740))</f>
        <v/>
      </c>
      <c r="B1740" t="str">
        <f t="shared" si="28"/>
        <v/>
      </c>
      <c r="C1740" t="str">
        <f>IF(ESITI_QUESTIONARI!C1740="","",TRIM(ESITI_QUESTIONARI!C1740))</f>
        <v/>
      </c>
      <c r="D1740" t="str">
        <f>IFERROR(UPPER(TRIM(ESITI_QUESTIONARI!U1740)),"")</f>
        <v/>
      </c>
      <c r="E1740" t="str">
        <f>IFERROR(UPPER(TRIM(ESITI_QUESTIONARI!Y1740)),"")</f>
        <v/>
      </c>
      <c r="F1740" t="str">
        <f>IFERROR(UPPER(TRIM(ESITI_QUESTIONARI!AE1740)),"")</f>
        <v/>
      </c>
      <c r="G1740" t="str">
        <f>IFERROR(UPPER(TRIM(ESITI_QUESTIONARI!AI1740)),"")</f>
        <v/>
      </c>
      <c r="H1740" s="8" t="str">
        <f>IF(C1740="","",IF(ISERROR(AVERAGE(ESITI_QUESTIONARI!N1740:T1740,ESITI_QUESTIONARI!V1740:X1740,ESITI_QUESTIONARI!Z1740:AD1740,ESITI_QUESTIONARI!AF1740:AH1740,ESITI_QUESTIONARI!AJ1740:AL1740,ESITI_QUESTIONARI!AN1740,ESITI_QUESTIONARI!AQ1740)),"NON RISPONDE",AVERAGE(ESITI_QUESTIONARI!N1740:T1740,ESITI_QUESTIONARI!V1740:X1740,ESITI_QUESTIONARI!Z1740:AD1740,ESITI_QUESTIONARI!AF1740:AH1740,ESITI_QUESTIONARI!AJ1740:AL1740,ESITI_QUESTIONARI!AN1740,ESITI_QUESTIONARI!AQ1740)))</f>
        <v/>
      </c>
    </row>
    <row r="1741" spans="1:8" x14ac:dyDescent="0.3">
      <c r="A1741" t="str">
        <f>IF(ESITI_QUESTIONARI!A1741="","",TRIM(ESITI_QUESTIONARI!A1741))</f>
        <v/>
      </c>
      <c r="B1741" t="str">
        <f t="shared" si="28"/>
        <v/>
      </c>
      <c r="C1741" t="str">
        <f>IF(ESITI_QUESTIONARI!C1741="","",TRIM(ESITI_QUESTIONARI!C1741))</f>
        <v/>
      </c>
      <c r="D1741" t="str">
        <f>IFERROR(UPPER(TRIM(ESITI_QUESTIONARI!U1741)),"")</f>
        <v/>
      </c>
      <c r="E1741" t="str">
        <f>IFERROR(UPPER(TRIM(ESITI_QUESTIONARI!Y1741)),"")</f>
        <v/>
      </c>
      <c r="F1741" t="str">
        <f>IFERROR(UPPER(TRIM(ESITI_QUESTIONARI!AE1741)),"")</f>
        <v/>
      </c>
      <c r="G1741" t="str">
        <f>IFERROR(UPPER(TRIM(ESITI_QUESTIONARI!AI1741)),"")</f>
        <v/>
      </c>
      <c r="H1741" s="8" t="str">
        <f>IF(C1741="","",IF(ISERROR(AVERAGE(ESITI_QUESTIONARI!N1741:T1741,ESITI_QUESTIONARI!V1741:X1741,ESITI_QUESTIONARI!Z1741:AD1741,ESITI_QUESTIONARI!AF1741:AH1741,ESITI_QUESTIONARI!AJ1741:AL1741,ESITI_QUESTIONARI!AN1741,ESITI_QUESTIONARI!AQ1741)),"NON RISPONDE",AVERAGE(ESITI_QUESTIONARI!N1741:T1741,ESITI_QUESTIONARI!V1741:X1741,ESITI_QUESTIONARI!Z1741:AD1741,ESITI_QUESTIONARI!AF1741:AH1741,ESITI_QUESTIONARI!AJ1741:AL1741,ESITI_QUESTIONARI!AN1741,ESITI_QUESTIONARI!AQ1741)))</f>
        <v/>
      </c>
    </row>
    <row r="1742" spans="1:8" x14ac:dyDescent="0.3">
      <c r="A1742" t="str">
        <f>IF(ESITI_QUESTIONARI!A1742="","",TRIM(ESITI_QUESTIONARI!A1742))</f>
        <v/>
      </c>
      <c r="B1742" t="str">
        <f t="shared" si="28"/>
        <v/>
      </c>
      <c r="C1742" t="str">
        <f>IF(ESITI_QUESTIONARI!C1742="","",TRIM(ESITI_QUESTIONARI!C1742))</f>
        <v/>
      </c>
      <c r="D1742" t="str">
        <f>IFERROR(UPPER(TRIM(ESITI_QUESTIONARI!U1742)),"")</f>
        <v/>
      </c>
      <c r="E1742" t="str">
        <f>IFERROR(UPPER(TRIM(ESITI_QUESTIONARI!Y1742)),"")</f>
        <v/>
      </c>
      <c r="F1742" t="str">
        <f>IFERROR(UPPER(TRIM(ESITI_QUESTIONARI!AE1742)),"")</f>
        <v/>
      </c>
      <c r="G1742" t="str">
        <f>IFERROR(UPPER(TRIM(ESITI_QUESTIONARI!AI1742)),"")</f>
        <v/>
      </c>
      <c r="H1742" s="8" t="str">
        <f>IF(C1742="","",IF(ISERROR(AVERAGE(ESITI_QUESTIONARI!N1742:T1742,ESITI_QUESTIONARI!V1742:X1742,ESITI_QUESTIONARI!Z1742:AD1742,ESITI_QUESTIONARI!AF1742:AH1742,ESITI_QUESTIONARI!AJ1742:AL1742,ESITI_QUESTIONARI!AN1742,ESITI_QUESTIONARI!AQ1742)),"NON RISPONDE",AVERAGE(ESITI_QUESTIONARI!N1742:T1742,ESITI_QUESTIONARI!V1742:X1742,ESITI_QUESTIONARI!Z1742:AD1742,ESITI_QUESTIONARI!AF1742:AH1742,ESITI_QUESTIONARI!AJ1742:AL1742,ESITI_QUESTIONARI!AN1742,ESITI_QUESTIONARI!AQ1742)))</f>
        <v/>
      </c>
    </row>
    <row r="1743" spans="1:8" x14ac:dyDescent="0.3">
      <c r="A1743" t="str">
        <f>IF(ESITI_QUESTIONARI!A1743="","",TRIM(ESITI_QUESTIONARI!A1743))</f>
        <v/>
      </c>
      <c r="B1743" t="str">
        <f t="shared" si="28"/>
        <v/>
      </c>
      <c r="C1743" t="str">
        <f>IF(ESITI_QUESTIONARI!C1743="","",TRIM(ESITI_QUESTIONARI!C1743))</f>
        <v/>
      </c>
      <c r="D1743" t="str">
        <f>IFERROR(UPPER(TRIM(ESITI_QUESTIONARI!U1743)),"")</f>
        <v/>
      </c>
      <c r="E1743" t="str">
        <f>IFERROR(UPPER(TRIM(ESITI_QUESTIONARI!Y1743)),"")</f>
        <v/>
      </c>
      <c r="F1743" t="str">
        <f>IFERROR(UPPER(TRIM(ESITI_QUESTIONARI!AE1743)),"")</f>
        <v/>
      </c>
      <c r="G1743" t="str">
        <f>IFERROR(UPPER(TRIM(ESITI_QUESTIONARI!AI1743)),"")</f>
        <v/>
      </c>
      <c r="H1743" s="8" t="str">
        <f>IF(C1743="","",IF(ISERROR(AVERAGE(ESITI_QUESTIONARI!N1743:T1743,ESITI_QUESTIONARI!V1743:X1743,ESITI_QUESTIONARI!Z1743:AD1743,ESITI_QUESTIONARI!AF1743:AH1743,ESITI_QUESTIONARI!AJ1743:AL1743,ESITI_QUESTIONARI!AN1743,ESITI_QUESTIONARI!AQ1743)),"NON RISPONDE",AVERAGE(ESITI_QUESTIONARI!N1743:T1743,ESITI_QUESTIONARI!V1743:X1743,ESITI_QUESTIONARI!Z1743:AD1743,ESITI_QUESTIONARI!AF1743:AH1743,ESITI_QUESTIONARI!AJ1743:AL1743,ESITI_QUESTIONARI!AN1743,ESITI_QUESTIONARI!AQ1743)))</f>
        <v/>
      </c>
    </row>
    <row r="1744" spans="1:8" x14ac:dyDescent="0.3">
      <c r="A1744" t="str">
        <f>IF(ESITI_QUESTIONARI!A1744="","",TRIM(ESITI_QUESTIONARI!A1744))</f>
        <v/>
      </c>
      <c r="B1744" t="str">
        <f t="shared" si="28"/>
        <v/>
      </c>
      <c r="C1744" t="str">
        <f>IF(ESITI_QUESTIONARI!C1744="","",TRIM(ESITI_QUESTIONARI!C1744))</f>
        <v/>
      </c>
      <c r="D1744" t="str">
        <f>IFERROR(UPPER(TRIM(ESITI_QUESTIONARI!U1744)),"")</f>
        <v/>
      </c>
      <c r="E1744" t="str">
        <f>IFERROR(UPPER(TRIM(ESITI_QUESTIONARI!Y1744)),"")</f>
        <v/>
      </c>
      <c r="F1744" t="str">
        <f>IFERROR(UPPER(TRIM(ESITI_QUESTIONARI!AE1744)),"")</f>
        <v/>
      </c>
      <c r="G1744" t="str">
        <f>IFERROR(UPPER(TRIM(ESITI_QUESTIONARI!AI1744)),"")</f>
        <v/>
      </c>
      <c r="H1744" s="8" t="str">
        <f>IF(C1744="","",IF(ISERROR(AVERAGE(ESITI_QUESTIONARI!N1744:T1744,ESITI_QUESTIONARI!V1744:X1744,ESITI_QUESTIONARI!Z1744:AD1744,ESITI_QUESTIONARI!AF1744:AH1744,ESITI_QUESTIONARI!AJ1744:AL1744,ESITI_QUESTIONARI!AN1744,ESITI_QUESTIONARI!AQ1744)),"NON RISPONDE",AVERAGE(ESITI_QUESTIONARI!N1744:T1744,ESITI_QUESTIONARI!V1744:X1744,ESITI_QUESTIONARI!Z1744:AD1744,ESITI_QUESTIONARI!AF1744:AH1744,ESITI_QUESTIONARI!AJ1744:AL1744,ESITI_QUESTIONARI!AN1744,ESITI_QUESTIONARI!AQ1744)))</f>
        <v/>
      </c>
    </row>
    <row r="1745" spans="1:8" x14ac:dyDescent="0.3">
      <c r="A1745" t="str">
        <f>IF(ESITI_QUESTIONARI!A1745="","",TRIM(ESITI_QUESTIONARI!A1745))</f>
        <v/>
      </c>
      <c r="B1745" t="str">
        <f t="shared" si="28"/>
        <v/>
      </c>
      <c r="C1745" t="str">
        <f>IF(ESITI_QUESTIONARI!C1745="","",TRIM(ESITI_QUESTIONARI!C1745))</f>
        <v/>
      </c>
      <c r="D1745" t="str">
        <f>IFERROR(UPPER(TRIM(ESITI_QUESTIONARI!U1745)),"")</f>
        <v/>
      </c>
      <c r="E1745" t="str">
        <f>IFERROR(UPPER(TRIM(ESITI_QUESTIONARI!Y1745)),"")</f>
        <v/>
      </c>
      <c r="F1745" t="str">
        <f>IFERROR(UPPER(TRIM(ESITI_QUESTIONARI!AE1745)),"")</f>
        <v/>
      </c>
      <c r="G1745" t="str">
        <f>IFERROR(UPPER(TRIM(ESITI_QUESTIONARI!AI1745)),"")</f>
        <v/>
      </c>
      <c r="H1745" s="8" t="str">
        <f>IF(C1745="","",IF(ISERROR(AVERAGE(ESITI_QUESTIONARI!N1745:T1745,ESITI_QUESTIONARI!V1745:X1745,ESITI_QUESTIONARI!Z1745:AD1745,ESITI_QUESTIONARI!AF1745:AH1745,ESITI_QUESTIONARI!AJ1745:AL1745,ESITI_QUESTIONARI!AN1745,ESITI_QUESTIONARI!AQ1745)),"NON RISPONDE",AVERAGE(ESITI_QUESTIONARI!N1745:T1745,ESITI_QUESTIONARI!V1745:X1745,ESITI_QUESTIONARI!Z1745:AD1745,ESITI_QUESTIONARI!AF1745:AH1745,ESITI_QUESTIONARI!AJ1745:AL1745,ESITI_QUESTIONARI!AN1745,ESITI_QUESTIONARI!AQ1745)))</f>
        <v/>
      </c>
    </row>
    <row r="1746" spans="1:8" x14ac:dyDescent="0.3">
      <c r="A1746" t="str">
        <f>IF(ESITI_QUESTIONARI!A1746="","",TRIM(ESITI_QUESTIONARI!A1746))</f>
        <v/>
      </c>
      <c r="B1746" t="str">
        <f t="shared" si="28"/>
        <v/>
      </c>
      <c r="C1746" t="str">
        <f>IF(ESITI_QUESTIONARI!C1746="","",TRIM(ESITI_QUESTIONARI!C1746))</f>
        <v/>
      </c>
      <c r="D1746" t="str">
        <f>IFERROR(UPPER(TRIM(ESITI_QUESTIONARI!U1746)),"")</f>
        <v/>
      </c>
      <c r="E1746" t="str">
        <f>IFERROR(UPPER(TRIM(ESITI_QUESTIONARI!Y1746)),"")</f>
        <v/>
      </c>
      <c r="F1746" t="str">
        <f>IFERROR(UPPER(TRIM(ESITI_QUESTIONARI!AE1746)),"")</f>
        <v/>
      </c>
      <c r="G1746" t="str">
        <f>IFERROR(UPPER(TRIM(ESITI_QUESTIONARI!AI1746)),"")</f>
        <v/>
      </c>
      <c r="H1746" s="8" t="str">
        <f>IF(C1746="","",IF(ISERROR(AVERAGE(ESITI_QUESTIONARI!N1746:T1746,ESITI_QUESTIONARI!V1746:X1746,ESITI_QUESTIONARI!Z1746:AD1746,ESITI_QUESTIONARI!AF1746:AH1746,ESITI_QUESTIONARI!AJ1746:AL1746,ESITI_QUESTIONARI!AN1746,ESITI_QUESTIONARI!AQ1746)),"NON RISPONDE",AVERAGE(ESITI_QUESTIONARI!N1746:T1746,ESITI_QUESTIONARI!V1746:X1746,ESITI_QUESTIONARI!Z1746:AD1746,ESITI_QUESTIONARI!AF1746:AH1746,ESITI_QUESTIONARI!AJ1746:AL1746,ESITI_QUESTIONARI!AN1746,ESITI_QUESTIONARI!AQ1746)))</f>
        <v/>
      </c>
    </row>
    <row r="1747" spans="1:8" x14ac:dyDescent="0.3">
      <c r="A1747" t="str">
        <f>IF(ESITI_QUESTIONARI!A1747="","",TRIM(ESITI_QUESTIONARI!A1747))</f>
        <v/>
      </c>
      <c r="B1747" t="str">
        <f t="shared" si="28"/>
        <v/>
      </c>
      <c r="C1747" t="str">
        <f>IF(ESITI_QUESTIONARI!C1747="","",TRIM(ESITI_QUESTIONARI!C1747))</f>
        <v/>
      </c>
      <c r="D1747" t="str">
        <f>IFERROR(UPPER(TRIM(ESITI_QUESTIONARI!U1747)),"")</f>
        <v/>
      </c>
      <c r="E1747" t="str">
        <f>IFERROR(UPPER(TRIM(ESITI_QUESTIONARI!Y1747)),"")</f>
        <v/>
      </c>
      <c r="F1747" t="str">
        <f>IFERROR(UPPER(TRIM(ESITI_QUESTIONARI!AE1747)),"")</f>
        <v/>
      </c>
      <c r="G1747" t="str">
        <f>IFERROR(UPPER(TRIM(ESITI_QUESTIONARI!AI1747)),"")</f>
        <v/>
      </c>
      <c r="H1747" s="8" t="str">
        <f>IF(C1747="","",IF(ISERROR(AVERAGE(ESITI_QUESTIONARI!N1747:T1747,ESITI_QUESTIONARI!V1747:X1747,ESITI_QUESTIONARI!Z1747:AD1747,ESITI_QUESTIONARI!AF1747:AH1747,ESITI_QUESTIONARI!AJ1747:AL1747,ESITI_QUESTIONARI!AN1747,ESITI_QUESTIONARI!AQ1747)),"NON RISPONDE",AVERAGE(ESITI_QUESTIONARI!N1747:T1747,ESITI_QUESTIONARI!V1747:X1747,ESITI_QUESTIONARI!Z1747:AD1747,ESITI_QUESTIONARI!AF1747:AH1747,ESITI_QUESTIONARI!AJ1747:AL1747,ESITI_QUESTIONARI!AN1747,ESITI_QUESTIONARI!AQ1747)))</f>
        <v/>
      </c>
    </row>
    <row r="1748" spans="1:8" x14ac:dyDescent="0.3">
      <c r="A1748" t="str">
        <f>IF(ESITI_QUESTIONARI!A1748="","",TRIM(ESITI_QUESTIONARI!A1748))</f>
        <v/>
      </c>
      <c r="B1748" t="str">
        <f t="shared" si="28"/>
        <v/>
      </c>
      <c r="C1748" t="str">
        <f>IF(ESITI_QUESTIONARI!C1748="","",TRIM(ESITI_QUESTIONARI!C1748))</f>
        <v/>
      </c>
      <c r="D1748" t="str">
        <f>IFERROR(UPPER(TRIM(ESITI_QUESTIONARI!U1748)),"")</f>
        <v/>
      </c>
      <c r="E1748" t="str">
        <f>IFERROR(UPPER(TRIM(ESITI_QUESTIONARI!Y1748)),"")</f>
        <v/>
      </c>
      <c r="F1748" t="str">
        <f>IFERROR(UPPER(TRIM(ESITI_QUESTIONARI!AE1748)),"")</f>
        <v/>
      </c>
      <c r="G1748" t="str">
        <f>IFERROR(UPPER(TRIM(ESITI_QUESTIONARI!AI1748)),"")</f>
        <v/>
      </c>
      <c r="H1748" s="8" t="str">
        <f>IF(C1748="","",IF(ISERROR(AVERAGE(ESITI_QUESTIONARI!N1748:T1748,ESITI_QUESTIONARI!V1748:X1748,ESITI_QUESTIONARI!Z1748:AD1748,ESITI_QUESTIONARI!AF1748:AH1748,ESITI_QUESTIONARI!AJ1748:AL1748,ESITI_QUESTIONARI!AN1748,ESITI_QUESTIONARI!AQ1748)),"NON RISPONDE",AVERAGE(ESITI_QUESTIONARI!N1748:T1748,ESITI_QUESTIONARI!V1748:X1748,ESITI_QUESTIONARI!Z1748:AD1748,ESITI_QUESTIONARI!AF1748:AH1748,ESITI_QUESTIONARI!AJ1748:AL1748,ESITI_QUESTIONARI!AN1748,ESITI_QUESTIONARI!AQ1748)))</f>
        <v/>
      </c>
    </row>
    <row r="1749" spans="1:8" x14ac:dyDescent="0.3">
      <c r="A1749" t="str">
        <f>IF(ESITI_QUESTIONARI!A1749="","",TRIM(ESITI_QUESTIONARI!A1749))</f>
        <v/>
      </c>
      <c r="B1749" t="str">
        <f t="shared" si="28"/>
        <v/>
      </c>
      <c r="C1749" t="str">
        <f>IF(ESITI_QUESTIONARI!C1749="","",TRIM(ESITI_QUESTIONARI!C1749))</f>
        <v/>
      </c>
      <c r="D1749" t="str">
        <f>IFERROR(UPPER(TRIM(ESITI_QUESTIONARI!U1749)),"")</f>
        <v/>
      </c>
      <c r="E1749" t="str">
        <f>IFERROR(UPPER(TRIM(ESITI_QUESTIONARI!Y1749)),"")</f>
        <v/>
      </c>
      <c r="F1749" t="str">
        <f>IFERROR(UPPER(TRIM(ESITI_QUESTIONARI!AE1749)),"")</f>
        <v/>
      </c>
      <c r="G1749" t="str">
        <f>IFERROR(UPPER(TRIM(ESITI_QUESTIONARI!AI1749)),"")</f>
        <v/>
      </c>
      <c r="H1749" s="8" t="str">
        <f>IF(C1749="","",IF(ISERROR(AVERAGE(ESITI_QUESTIONARI!N1749:T1749,ESITI_QUESTIONARI!V1749:X1749,ESITI_QUESTIONARI!Z1749:AD1749,ESITI_QUESTIONARI!AF1749:AH1749,ESITI_QUESTIONARI!AJ1749:AL1749,ESITI_QUESTIONARI!AN1749,ESITI_QUESTIONARI!AQ1749)),"NON RISPONDE",AVERAGE(ESITI_QUESTIONARI!N1749:T1749,ESITI_QUESTIONARI!V1749:X1749,ESITI_QUESTIONARI!Z1749:AD1749,ESITI_QUESTIONARI!AF1749:AH1749,ESITI_QUESTIONARI!AJ1749:AL1749,ESITI_QUESTIONARI!AN1749,ESITI_QUESTIONARI!AQ1749)))</f>
        <v/>
      </c>
    </row>
    <row r="1750" spans="1:8" x14ac:dyDescent="0.3">
      <c r="A1750" t="str">
        <f>IF(ESITI_QUESTIONARI!A1750="","",TRIM(ESITI_QUESTIONARI!A1750))</f>
        <v/>
      </c>
      <c r="B1750" t="str">
        <f t="shared" si="28"/>
        <v/>
      </c>
      <c r="C1750" t="str">
        <f>IF(ESITI_QUESTIONARI!C1750="","",TRIM(ESITI_QUESTIONARI!C1750))</f>
        <v/>
      </c>
      <c r="D1750" t="str">
        <f>IFERROR(UPPER(TRIM(ESITI_QUESTIONARI!U1750)),"")</f>
        <v/>
      </c>
      <c r="E1750" t="str">
        <f>IFERROR(UPPER(TRIM(ESITI_QUESTIONARI!Y1750)),"")</f>
        <v/>
      </c>
      <c r="F1750" t="str">
        <f>IFERROR(UPPER(TRIM(ESITI_QUESTIONARI!AE1750)),"")</f>
        <v/>
      </c>
      <c r="G1750" t="str">
        <f>IFERROR(UPPER(TRIM(ESITI_QUESTIONARI!AI1750)),"")</f>
        <v/>
      </c>
      <c r="H1750" s="8" t="str">
        <f>IF(C1750="","",IF(ISERROR(AVERAGE(ESITI_QUESTIONARI!N1750:T1750,ESITI_QUESTIONARI!V1750:X1750,ESITI_QUESTIONARI!Z1750:AD1750,ESITI_QUESTIONARI!AF1750:AH1750,ESITI_QUESTIONARI!AJ1750:AL1750,ESITI_QUESTIONARI!AN1750,ESITI_QUESTIONARI!AQ1750)),"NON RISPONDE",AVERAGE(ESITI_QUESTIONARI!N1750:T1750,ESITI_QUESTIONARI!V1750:X1750,ESITI_QUESTIONARI!Z1750:AD1750,ESITI_QUESTIONARI!AF1750:AH1750,ESITI_QUESTIONARI!AJ1750:AL1750,ESITI_QUESTIONARI!AN1750,ESITI_QUESTIONARI!AQ1750)))</f>
        <v/>
      </c>
    </row>
    <row r="1751" spans="1:8" x14ac:dyDescent="0.3">
      <c r="A1751" t="str">
        <f>IF(ESITI_QUESTIONARI!A1751="","",TRIM(ESITI_QUESTIONARI!A1751))</f>
        <v/>
      </c>
      <c r="B1751" t="str">
        <f t="shared" si="28"/>
        <v/>
      </c>
      <c r="C1751" t="str">
        <f>IF(ESITI_QUESTIONARI!C1751="","",TRIM(ESITI_QUESTIONARI!C1751))</f>
        <v/>
      </c>
      <c r="D1751" t="str">
        <f>IFERROR(UPPER(TRIM(ESITI_QUESTIONARI!U1751)),"")</f>
        <v/>
      </c>
      <c r="E1751" t="str">
        <f>IFERROR(UPPER(TRIM(ESITI_QUESTIONARI!Y1751)),"")</f>
        <v/>
      </c>
      <c r="F1751" t="str">
        <f>IFERROR(UPPER(TRIM(ESITI_QUESTIONARI!AE1751)),"")</f>
        <v/>
      </c>
      <c r="G1751" t="str">
        <f>IFERROR(UPPER(TRIM(ESITI_QUESTIONARI!AI1751)),"")</f>
        <v/>
      </c>
      <c r="H1751" s="8" t="str">
        <f>IF(C1751="","",IF(ISERROR(AVERAGE(ESITI_QUESTIONARI!N1751:T1751,ESITI_QUESTIONARI!V1751:X1751,ESITI_QUESTIONARI!Z1751:AD1751,ESITI_QUESTIONARI!AF1751:AH1751,ESITI_QUESTIONARI!AJ1751:AL1751,ESITI_QUESTIONARI!AN1751,ESITI_QUESTIONARI!AQ1751)),"NON RISPONDE",AVERAGE(ESITI_QUESTIONARI!N1751:T1751,ESITI_QUESTIONARI!V1751:X1751,ESITI_QUESTIONARI!Z1751:AD1751,ESITI_QUESTIONARI!AF1751:AH1751,ESITI_QUESTIONARI!AJ1751:AL1751,ESITI_QUESTIONARI!AN1751,ESITI_QUESTIONARI!AQ1751)))</f>
        <v/>
      </c>
    </row>
    <row r="1752" spans="1:8" x14ac:dyDescent="0.3">
      <c r="A1752" t="str">
        <f>IF(ESITI_QUESTIONARI!A1752="","",TRIM(ESITI_QUESTIONARI!A1752))</f>
        <v/>
      </c>
      <c r="B1752" t="str">
        <f t="shared" si="28"/>
        <v/>
      </c>
      <c r="C1752" t="str">
        <f>IF(ESITI_QUESTIONARI!C1752="","",TRIM(ESITI_QUESTIONARI!C1752))</f>
        <v/>
      </c>
      <c r="D1752" t="str">
        <f>IFERROR(UPPER(TRIM(ESITI_QUESTIONARI!U1752)),"")</f>
        <v/>
      </c>
      <c r="E1752" t="str">
        <f>IFERROR(UPPER(TRIM(ESITI_QUESTIONARI!Y1752)),"")</f>
        <v/>
      </c>
      <c r="F1752" t="str">
        <f>IFERROR(UPPER(TRIM(ESITI_QUESTIONARI!AE1752)),"")</f>
        <v/>
      </c>
      <c r="G1752" t="str">
        <f>IFERROR(UPPER(TRIM(ESITI_QUESTIONARI!AI1752)),"")</f>
        <v/>
      </c>
      <c r="H1752" s="8" t="str">
        <f>IF(C1752="","",IF(ISERROR(AVERAGE(ESITI_QUESTIONARI!N1752:T1752,ESITI_QUESTIONARI!V1752:X1752,ESITI_QUESTIONARI!Z1752:AD1752,ESITI_QUESTIONARI!AF1752:AH1752,ESITI_QUESTIONARI!AJ1752:AL1752,ESITI_QUESTIONARI!AN1752,ESITI_QUESTIONARI!AQ1752)),"NON RISPONDE",AVERAGE(ESITI_QUESTIONARI!N1752:T1752,ESITI_QUESTIONARI!V1752:X1752,ESITI_QUESTIONARI!Z1752:AD1752,ESITI_QUESTIONARI!AF1752:AH1752,ESITI_QUESTIONARI!AJ1752:AL1752,ESITI_QUESTIONARI!AN1752,ESITI_QUESTIONARI!AQ1752)))</f>
        <v/>
      </c>
    </row>
    <row r="1753" spans="1:8" x14ac:dyDescent="0.3">
      <c r="A1753" t="str">
        <f>IF(ESITI_QUESTIONARI!A1753="","",TRIM(ESITI_QUESTIONARI!A1753))</f>
        <v/>
      </c>
      <c r="B1753" t="str">
        <f t="shared" si="28"/>
        <v/>
      </c>
      <c r="C1753" t="str">
        <f>IF(ESITI_QUESTIONARI!C1753="","",TRIM(ESITI_QUESTIONARI!C1753))</f>
        <v/>
      </c>
      <c r="D1753" t="str">
        <f>IFERROR(UPPER(TRIM(ESITI_QUESTIONARI!U1753)),"")</f>
        <v/>
      </c>
      <c r="E1753" t="str">
        <f>IFERROR(UPPER(TRIM(ESITI_QUESTIONARI!Y1753)),"")</f>
        <v/>
      </c>
      <c r="F1753" t="str">
        <f>IFERROR(UPPER(TRIM(ESITI_QUESTIONARI!AE1753)),"")</f>
        <v/>
      </c>
      <c r="G1753" t="str">
        <f>IFERROR(UPPER(TRIM(ESITI_QUESTIONARI!AI1753)),"")</f>
        <v/>
      </c>
      <c r="H1753" s="8" t="str">
        <f>IF(C1753="","",IF(ISERROR(AVERAGE(ESITI_QUESTIONARI!N1753:T1753,ESITI_QUESTIONARI!V1753:X1753,ESITI_QUESTIONARI!Z1753:AD1753,ESITI_QUESTIONARI!AF1753:AH1753,ESITI_QUESTIONARI!AJ1753:AL1753,ESITI_QUESTIONARI!AN1753,ESITI_QUESTIONARI!AQ1753)),"NON RISPONDE",AVERAGE(ESITI_QUESTIONARI!N1753:T1753,ESITI_QUESTIONARI!V1753:X1753,ESITI_QUESTIONARI!Z1753:AD1753,ESITI_QUESTIONARI!AF1753:AH1753,ESITI_QUESTIONARI!AJ1753:AL1753,ESITI_QUESTIONARI!AN1753,ESITI_QUESTIONARI!AQ1753)))</f>
        <v/>
      </c>
    </row>
    <row r="1754" spans="1:8" x14ac:dyDescent="0.3">
      <c r="A1754" t="str">
        <f>IF(ESITI_QUESTIONARI!A1754="","",TRIM(ESITI_QUESTIONARI!A1754))</f>
        <v/>
      </c>
      <c r="B1754" t="str">
        <f t="shared" si="28"/>
        <v/>
      </c>
      <c r="C1754" t="str">
        <f>IF(ESITI_QUESTIONARI!C1754="","",TRIM(ESITI_QUESTIONARI!C1754))</f>
        <v/>
      </c>
      <c r="D1754" t="str">
        <f>IFERROR(UPPER(TRIM(ESITI_QUESTIONARI!U1754)),"")</f>
        <v/>
      </c>
      <c r="E1754" t="str">
        <f>IFERROR(UPPER(TRIM(ESITI_QUESTIONARI!Y1754)),"")</f>
        <v/>
      </c>
      <c r="F1754" t="str">
        <f>IFERROR(UPPER(TRIM(ESITI_QUESTIONARI!AE1754)),"")</f>
        <v/>
      </c>
      <c r="G1754" t="str">
        <f>IFERROR(UPPER(TRIM(ESITI_QUESTIONARI!AI1754)),"")</f>
        <v/>
      </c>
      <c r="H1754" s="8" t="str">
        <f>IF(C1754="","",IF(ISERROR(AVERAGE(ESITI_QUESTIONARI!N1754:T1754,ESITI_QUESTIONARI!V1754:X1754,ESITI_QUESTIONARI!Z1754:AD1754,ESITI_QUESTIONARI!AF1754:AH1754,ESITI_QUESTIONARI!AJ1754:AL1754,ESITI_QUESTIONARI!AN1754,ESITI_QUESTIONARI!AQ1754)),"NON RISPONDE",AVERAGE(ESITI_QUESTIONARI!N1754:T1754,ESITI_QUESTIONARI!V1754:X1754,ESITI_QUESTIONARI!Z1754:AD1754,ESITI_QUESTIONARI!AF1754:AH1754,ESITI_QUESTIONARI!AJ1754:AL1754,ESITI_QUESTIONARI!AN1754,ESITI_QUESTIONARI!AQ1754)))</f>
        <v/>
      </c>
    </row>
    <row r="1755" spans="1:8" x14ac:dyDescent="0.3">
      <c r="A1755" t="str">
        <f>IF(ESITI_QUESTIONARI!A1755="","",TRIM(ESITI_QUESTIONARI!A1755))</f>
        <v/>
      </c>
      <c r="B1755" t="str">
        <f t="shared" si="28"/>
        <v/>
      </c>
      <c r="C1755" t="str">
        <f>IF(ESITI_QUESTIONARI!C1755="","",TRIM(ESITI_QUESTIONARI!C1755))</f>
        <v/>
      </c>
      <c r="D1755" t="str">
        <f>IFERROR(UPPER(TRIM(ESITI_QUESTIONARI!U1755)),"")</f>
        <v/>
      </c>
      <c r="E1755" t="str">
        <f>IFERROR(UPPER(TRIM(ESITI_QUESTIONARI!Y1755)),"")</f>
        <v/>
      </c>
      <c r="F1755" t="str">
        <f>IFERROR(UPPER(TRIM(ESITI_QUESTIONARI!AE1755)),"")</f>
        <v/>
      </c>
      <c r="G1755" t="str">
        <f>IFERROR(UPPER(TRIM(ESITI_QUESTIONARI!AI1755)),"")</f>
        <v/>
      </c>
      <c r="H1755" s="8" t="str">
        <f>IF(C1755="","",IF(ISERROR(AVERAGE(ESITI_QUESTIONARI!N1755:T1755,ESITI_QUESTIONARI!V1755:X1755,ESITI_QUESTIONARI!Z1755:AD1755,ESITI_QUESTIONARI!AF1755:AH1755,ESITI_QUESTIONARI!AJ1755:AL1755,ESITI_QUESTIONARI!AN1755,ESITI_QUESTIONARI!AQ1755)),"NON RISPONDE",AVERAGE(ESITI_QUESTIONARI!N1755:T1755,ESITI_QUESTIONARI!V1755:X1755,ESITI_QUESTIONARI!Z1755:AD1755,ESITI_QUESTIONARI!AF1755:AH1755,ESITI_QUESTIONARI!AJ1755:AL1755,ESITI_QUESTIONARI!AN1755,ESITI_QUESTIONARI!AQ1755)))</f>
        <v/>
      </c>
    </row>
    <row r="1756" spans="1:8" x14ac:dyDescent="0.3">
      <c r="A1756" t="str">
        <f>IF(ESITI_QUESTIONARI!A1756="","",TRIM(ESITI_QUESTIONARI!A1756))</f>
        <v/>
      </c>
      <c r="B1756" t="str">
        <f t="shared" si="28"/>
        <v/>
      </c>
      <c r="C1756" t="str">
        <f>IF(ESITI_QUESTIONARI!C1756="","",TRIM(ESITI_QUESTIONARI!C1756))</f>
        <v/>
      </c>
      <c r="D1756" t="str">
        <f>IFERROR(UPPER(TRIM(ESITI_QUESTIONARI!U1756)),"")</f>
        <v/>
      </c>
      <c r="E1756" t="str">
        <f>IFERROR(UPPER(TRIM(ESITI_QUESTIONARI!Y1756)),"")</f>
        <v/>
      </c>
      <c r="F1756" t="str">
        <f>IFERROR(UPPER(TRIM(ESITI_QUESTIONARI!AE1756)),"")</f>
        <v/>
      </c>
      <c r="G1756" t="str">
        <f>IFERROR(UPPER(TRIM(ESITI_QUESTIONARI!AI1756)),"")</f>
        <v/>
      </c>
      <c r="H1756" s="8" t="str">
        <f>IF(C1756="","",IF(ISERROR(AVERAGE(ESITI_QUESTIONARI!N1756:T1756,ESITI_QUESTIONARI!V1756:X1756,ESITI_QUESTIONARI!Z1756:AD1756,ESITI_QUESTIONARI!AF1756:AH1756,ESITI_QUESTIONARI!AJ1756:AL1756,ESITI_QUESTIONARI!AN1756,ESITI_QUESTIONARI!AQ1756)),"NON RISPONDE",AVERAGE(ESITI_QUESTIONARI!N1756:T1756,ESITI_QUESTIONARI!V1756:X1756,ESITI_QUESTIONARI!Z1756:AD1756,ESITI_QUESTIONARI!AF1756:AH1756,ESITI_QUESTIONARI!AJ1756:AL1756,ESITI_QUESTIONARI!AN1756,ESITI_QUESTIONARI!AQ1756)))</f>
        <v/>
      </c>
    </row>
    <row r="1757" spans="1:8" x14ac:dyDescent="0.3">
      <c r="A1757" t="str">
        <f>IF(ESITI_QUESTIONARI!A1757="","",TRIM(ESITI_QUESTIONARI!A1757))</f>
        <v/>
      </c>
      <c r="B1757" t="str">
        <f t="shared" si="28"/>
        <v/>
      </c>
      <c r="C1757" t="str">
        <f>IF(ESITI_QUESTIONARI!C1757="","",TRIM(ESITI_QUESTIONARI!C1757))</f>
        <v/>
      </c>
      <c r="D1757" t="str">
        <f>IFERROR(UPPER(TRIM(ESITI_QUESTIONARI!U1757)),"")</f>
        <v/>
      </c>
      <c r="E1757" t="str">
        <f>IFERROR(UPPER(TRIM(ESITI_QUESTIONARI!Y1757)),"")</f>
        <v/>
      </c>
      <c r="F1757" t="str">
        <f>IFERROR(UPPER(TRIM(ESITI_QUESTIONARI!AE1757)),"")</f>
        <v/>
      </c>
      <c r="G1757" t="str">
        <f>IFERROR(UPPER(TRIM(ESITI_QUESTIONARI!AI1757)),"")</f>
        <v/>
      </c>
      <c r="H1757" s="8" t="str">
        <f>IF(C1757="","",IF(ISERROR(AVERAGE(ESITI_QUESTIONARI!N1757:T1757,ESITI_QUESTIONARI!V1757:X1757,ESITI_QUESTIONARI!Z1757:AD1757,ESITI_QUESTIONARI!AF1757:AH1757,ESITI_QUESTIONARI!AJ1757:AL1757,ESITI_QUESTIONARI!AN1757,ESITI_QUESTIONARI!AQ1757)),"NON RISPONDE",AVERAGE(ESITI_QUESTIONARI!N1757:T1757,ESITI_QUESTIONARI!V1757:X1757,ESITI_QUESTIONARI!Z1757:AD1757,ESITI_QUESTIONARI!AF1757:AH1757,ESITI_QUESTIONARI!AJ1757:AL1757,ESITI_QUESTIONARI!AN1757,ESITI_QUESTIONARI!AQ1757)))</f>
        <v/>
      </c>
    </row>
    <row r="1758" spans="1:8" x14ac:dyDescent="0.3">
      <c r="A1758" t="str">
        <f>IF(ESITI_QUESTIONARI!A1758="","",TRIM(ESITI_QUESTIONARI!A1758))</f>
        <v/>
      </c>
      <c r="B1758" t="str">
        <f t="shared" si="28"/>
        <v/>
      </c>
      <c r="C1758" t="str">
        <f>IF(ESITI_QUESTIONARI!C1758="","",TRIM(ESITI_QUESTIONARI!C1758))</f>
        <v/>
      </c>
      <c r="D1758" t="str">
        <f>IFERROR(UPPER(TRIM(ESITI_QUESTIONARI!U1758)),"")</f>
        <v/>
      </c>
      <c r="E1758" t="str">
        <f>IFERROR(UPPER(TRIM(ESITI_QUESTIONARI!Y1758)),"")</f>
        <v/>
      </c>
      <c r="F1758" t="str">
        <f>IFERROR(UPPER(TRIM(ESITI_QUESTIONARI!AE1758)),"")</f>
        <v/>
      </c>
      <c r="G1758" t="str">
        <f>IFERROR(UPPER(TRIM(ESITI_QUESTIONARI!AI1758)),"")</f>
        <v/>
      </c>
      <c r="H1758" s="8" t="str">
        <f>IF(C1758="","",IF(ISERROR(AVERAGE(ESITI_QUESTIONARI!N1758:T1758,ESITI_QUESTIONARI!V1758:X1758,ESITI_QUESTIONARI!Z1758:AD1758,ESITI_QUESTIONARI!AF1758:AH1758,ESITI_QUESTIONARI!AJ1758:AL1758,ESITI_QUESTIONARI!AN1758,ESITI_QUESTIONARI!AQ1758)),"NON RISPONDE",AVERAGE(ESITI_QUESTIONARI!N1758:T1758,ESITI_QUESTIONARI!V1758:X1758,ESITI_QUESTIONARI!Z1758:AD1758,ESITI_QUESTIONARI!AF1758:AH1758,ESITI_QUESTIONARI!AJ1758:AL1758,ESITI_QUESTIONARI!AN1758,ESITI_QUESTIONARI!AQ1758)))</f>
        <v/>
      </c>
    </row>
    <row r="1759" spans="1:8" x14ac:dyDescent="0.3">
      <c r="A1759" t="str">
        <f>IF(ESITI_QUESTIONARI!A1759="","",TRIM(ESITI_QUESTIONARI!A1759))</f>
        <v/>
      </c>
      <c r="B1759" t="str">
        <f t="shared" si="28"/>
        <v/>
      </c>
      <c r="C1759" t="str">
        <f>IF(ESITI_QUESTIONARI!C1759="","",TRIM(ESITI_QUESTIONARI!C1759))</f>
        <v/>
      </c>
      <c r="D1759" t="str">
        <f>IFERROR(UPPER(TRIM(ESITI_QUESTIONARI!U1759)),"")</f>
        <v/>
      </c>
      <c r="E1759" t="str">
        <f>IFERROR(UPPER(TRIM(ESITI_QUESTIONARI!Y1759)),"")</f>
        <v/>
      </c>
      <c r="F1759" t="str">
        <f>IFERROR(UPPER(TRIM(ESITI_QUESTIONARI!AE1759)),"")</f>
        <v/>
      </c>
      <c r="G1759" t="str">
        <f>IFERROR(UPPER(TRIM(ESITI_QUESTIONARI!AI1759)),"")</f>
        <v/>
      </c>
      <c r="H1759" s="8" t="str">
        <f>IF(C1759="","",IF(ISERROR(AVERAGE(ESITI_QUESTIONARI!N1759:T1759,ESITI_QUESTIONARI!V1759:X1759,ESITI_QUESTIONARI!Z1759:AD1759,ESITI_QUESTIONARI!AF1759:AH1759,ESITI_QUESTIONARI!AJ1759:AL1759,ESITI_QUESTIONARI!AN1759,ESITI_QUESTIONARI!AQ1759)),"NON RISPONDE",AVERAGE(ESITI_QUESTIONARI!N1759:T1759,ESITI_QUESTIONARI!V1759:X1759,ESITI_QUESTIONARI!Z1759:AD1759,ESITI_QUESTIONARI!AF1759:AH1759,ESITI_QUESTIONARI!AJ1759:AL1759,ESITI_QUESTIONARI!AN1759,ESITI_QUESTIONARI!AQ1759)))</f>
        <v/>
      </c>
    </row>
    <row r="1760" spans="1:8" x14ac:dyDescent="0.3">
      <c r="A1760" t="str">
        <f>IF(ESITI_QUESTIONARI!A1760="","",TRIM(ESITI_QUESTIONARI!A1760))</f>
        <v/>
      </c>
      <c r="B1760" t="str">
        <f t="shared" si="28"/>
        <v/>
      </c>
      <c r="C1760" t="str">
        <f>IF(ESITI_QUESTIONARI!C1760="","",TRIM(ESITI_QUESTIONARI!C1760))</f>
        <v/>
      </c>
      <c r="D1760" t="str">
        <f>IFERROR(UPPER(TRIM(ESITI_QUESTIONARI!U1760)),"")</f>
        <v/>
      </c>
      <c r="E1760" t="str">
        <f>IFERROR(UPPER(TRIM(ESITI_QUESTIONARI!Y1760)),"")</f>
        <v/>
      </c>
      <c r="F1760" t="str">
        <f>IFERROR(UPPER(TRIM(ESITI_QUESTIONARI!AE1760)),"")</f>
        <v/>
      </c>
      <c r="G1760" t="str">
        <f>IFERROR(UPPER(TRIM(ESITI_QUESTIONARI!AI1760)),"")</f>
        <v/>
      </c>
      <c r="H1760" s="8" t="str">
        <f>IF(C1760="","",IF(ISERROR(AVERAGE(ESITI_QUESTIONARI!N1760:T1760,ESITI_QUESTIONARI!V1760:X1760,ESITI_QUESTIONARI!Z1760:AD1760,ESITI_QUESTIONARI!AF1760:AH1760,ESITI_QUESTIONARI!AJ1760:AL1760,ESITI_QUESTIONARI!AN1760,ESITI_QUESTIONARI!AQ1760)),"NON RISPONDE",AVERAGE(ESITI_QUESTIONARI!N1760:T1760,ESITI_QUESTIONARI!V1760:X1760,ESITI_QUESTIONARI!Z1760:AD1760,ESITI_QUESTIONARI!AF1760:AH1760,ESITI_QUESTIONARI!AJ1760:AL1760,ESITI_QUESTIONARI!AN1760,ESITI_QUESTIONARI!AQ1760)))</f>
        <v/>
      </c>
    </row>
    <row r="1761" spans="1:8" x14ac:dyDescent="0.3">
      <c r="A1761" t="str">
        <f>IF(ESITI_QUESTIONARI!A1761="","",TRIM(ESITI_QUESTIONARI!A1761))</f>
        <v/>
      </c>
      <c r="B1761" t="str">
        <f t="shared" si="28"/>
        <v/>
      </c>
      <c r="C1761" t="str">
        <f>IF(ESITI_QUESTIONARI!C1761="","",TRIM(ESITI_QUESTIONARI!C1761))</f>
        <v/>
      </c>
      <c r="D1761" t="str">
        <f>IFERROR(UPPER(TRIM(ESITI_QUESTIONARI!U1761)),"")</f>
        <v/>
      </c>
      <c r="E1761" t="str">
        <f>IFERROR(UPPER(TRIM(ESITI_QUESTIONARI!Y1761)),"")</f>
        <v/>
      </c>
      <c r="F1761" t="str">
        <f>IFERROR(UPPER(TRIM(ESITI_QUESTIONARI!AE1761)),"")</f>
        <v/>
      </c>
      <c r="G1761" t="str">
        <f>IFERROR(UPPER(TRIM(ESITI_QUESTIONARI!AI1761)),"")</f>
        <v/>
      </c>
      <c r="H1761" s="8" t="str">
        <f>IF(C1761="","",IF(ISERROR(AVERAGE(ESITI_QUESTIONARI!N1761:T1761,ESITI_QUESTIONARI!V1761:X1761,ESITI_QUESTIONARI!Z1761:AD1761,ESITI_QUESTIONARI!AF1761:AH1761,ESITI_QUESTIONARI!AJ1761:AL1761,ESITI_QUESTIONARI!AN1761,ESITI_QUESTIONARI!AQ1761)),"NON RISPONDE",AVERAGE(ESITI_QUESTIONARI!N1761:T1761,ESITI_QUESTIONARI!V1761:X1761,ESITI_QUESTIONARI!Z1761:AD1761,ESITI_QUESTIONARI!AF1761:AH1761,ESITI_QUESTIONARI!AJ1761:AL1761,ESITI_QUESTIONARI!AN1761,ESITI_QUESTIONARI!AQ1761)))</f>
        <v/>
      </c>
    </row>
    <row r="1762" spans="1:8" x14ac:dyDescent="0.3">
      <c r="A1762" t="str">
        <f>IF(ESITI_QUESTIONARI!A1762="","",TRIM(ESITI_QUESTIONARI!A1762))</f>
        <v/>
      </c>
      <c r="B1762" t="str">
        <f t="shared" si="28"/>
        <v/>
      </c>
      <c r="C1762" t="str">
        <f>IF(ESITI_QUESTIONARI!C1762="","",TRIM(ESITI_QUESTIONARI!C1762))</f>
        <v/>
      </c>
      <c r="D1762" t="str">
        <f>IFERROR(UPPER(TRIM(ESITI_QUESTIONARI!U1762)),"")</f>
        <v/>
      </c>
      <c r="E1762" t="str">
        <f>IFERROR(UPPER(TRIM(ESITI_QUESTIONARI!Y1762)),"")</f>
        <v/>
      </c>
      <c r="F1762" t="str">
        <f>IFERROR(UPPER(TRIM(ESITI_QUESTIONARI!AE1762)),"")</f>
        <v/>
      </c>
      <c r="G1762" t="str">
        <f>IFERROR(UPPER(TRIM(ESITI_QUESTIONARI!AI1762)),"")</f>
        <v/>
      </c>
      <c r="H1762" s="8" t="str">
        <f>IF(C1762="","",IF(ISERROR(AVERAGE(ESITI_QUESTIONARI!N1762:T1762,ESITI_QUESTIONARI!V1762:X1762,ESITI_QUESTIONARI!Z1762:AD1762,ESITI_QUESTIONARI!AF1762:AH1762,ESITI_QUESTIONARI!AJ1762:AL1762,ESITI_QUESTIONARI!AN1762,ESITI_QUESTIONARI!AQ1762)),"NON RISPONDE",AVERAGE(ESITI_QUESTIONARI!N1762:T1762,ESITI_QUESTIONARI!V1762:X1762,ESITI_QUESTIONARI!Z1762:AD1762,ESITI_QUESTIONARI!AF1762:AH1762,ESITI_QUESTIONARI!AJ1762:AL1762,ESITI_QUESTIONARI!AN1762,ESITI_QUESTIONARI!AQ1762)))</f>
        <v/>
      </c>
    </row>
    <row r="1763" spans="1:8" x14ac:dyDescent="0.3">
      <c r="A1763" t="str">
        <f>IF(ESITI_QUESTIONARI!A1763="","",TRIM(ESITI_QUESTIONARI!A1763))</f>
        <v/>
      </c>
      <c r="B1763" t="str">
        <f t="shared" si="28"/>
        <v/>
      </c>
      <c r="C1763" t="str">
        <f>IF(ESITI_QUESTIONARI!C1763="","",TRIM(ESITI_QUESTIONARI!C1763))</f>
        <v/>
      </c>
      <c r="D1763" t="str">
        <f>IFERROR(UPPER(TRIM(ESITI_QUESTIONARI!U1763)),"")</f>
        <v/>
      </c>
      <c r="E1763" t="str">
        <f>IFERROR(UPPER(TRIM(ESITI_QUESTIONARI!Y1763)),"")</f>
        <v/>
      </c>
      <c r="F1763" t="str">
        <f>IFERROR(UPPER(TRIM(ESITI_QUESTIONARI!AE1763)),"")</f>
        <v/>
      </c>
      <c r="G1763" t="str">
        <f>IFERROR(UPPER(TRIM(ESITI_QUESTIONARI!AI1763)),"")</f>
        <v/>
      </c>
      <c r="H1763" s="8" t="str">
        <f>IF(C1763="","",IF(ISERROR(AVERAGE(ESITI_QUESTIONARI!N1763:T1763,ESITI_QUESTIONARI!V1763:X1763,ESITI_QUESTIONARI!Z1763:AD1763,ESITI_QUESTIONARI!AF1763:AH1763,ESITI_QUESTIONARI!AJ1763:AL1763,ESITI_QUESTIONARI!AN1763,ESITI_QUESTIONARI!AQ1763)),"NON RISPONDE",AVERAGE(ESITI_QUESTIONARI!N1763:T1763,ESITI_QUESTIONARI!V1763:X1763,ESITI_QUESTIONARI!Z1763:AD1763,ESITI_QUESTIONARI!AF1763:AH1763,ESITI_QUESTIONARI!AJ1763:AL1763,ESITI_QUESTIONARI!AN1763,ESITI_QUESTIONARI!AQ1763)))</f>
        <v/>
      </c>
    </row>
    <row r="1764" spans="1:8" x14ac:dyDescent="0.3">
      <c r="A1764" t="str">
        <f>IF(ESITI_QUESTIONARI!A1764="","",TRIM(ESITI_QUESTIONARI!A1764))</f>
        <v/>
      </c>
      <c r="B1764" t="str">
        <f t="shared" si="28"/>
        <v/>
      </c>
      <c r="C1764" t="str">
        <f>IF(ESITI_QUESTIONARI!C1764="","",TRIM(ESITI_QUESTIONARI!C1764))</f>
        <v/>
      </c>
      <c r="D1764" t="str">
        <f>IFERROR(UPPER(TRIM(ESITI_QUESTIONARI!U1764)),"")</f>
        <v/>
      </c>
      <c r="E1764" t="str">
        <f>IFERROR(UPPER(TRIM(ESITI_QUESTIONARI!Y1764)),"")</f>
        <v/>
      </c>
      <c r="F1764" t="str">
        <f>IFERROR(UPPER(TRIM(ESITI_QUESTIONARI!AE1764)),"")</f>
        <v/>
      </c>
      <c r="G1764" t="str">
        <f>IFERROR(UPPER(TRIM(ESITI_QUESTIONARI!AI1764)),"")</f>
        <v/>
      </c>
      <c r="H1764" s="8" t="str">
        <f>IF(C1764="","",IF(ISERROR(AVERAGE(ESITI_QUESTIONARI!N1764:T1764,ESITI_QUESTIONARI!V1764:X1764,ESITI_QUESTIONARI!Z1764:AD1764,ESITI_QUESTIONARI!AF1764:AH1764,ESITI_QUESTIONARI!AJ1764:AL1764,ESITI_QUESTIONARI!AN1764,ESITI_QUESTIONARI!AQ1764)),"NON RISPONDE",AVERAGE(ESITI_QUESTIONARI!N1764:T1764,ESITI_QUESTIONARI!V1764:X1764,ESITI_QUESTIONARI!Z1764:AD1764,ESITI_QUESTIONARI!AF1764:AH1764,ESITI_QUESTIONARI!AJ1764:AL1764,ESITI_QUESTIONARI!AN1764,ESITI_QUESTIONARI!AQ1764)))</f>
        <v/>
      </c>
    </row>
    <row r="1765" spans="1:8" x14ac:dyDescent="0.3">
      <c r="A1765" t="str">
        <f>IF(ESITI_QUESTIONARI!A1765="","",TRIM(ESITI_QUESTIONARI!A1765))</f>
        <v/>
      </c>
      <c r="B1765" t="str">
        <f t="shared" si="28"/>
        <v/>
      </c>
      <c r="C1765" t="str">
        <f>IF(ESITI_QUESTIONARI!C1765="","",TRIM(ESITI_QUESTIONARI!C1765))</f>
        <v/>
      </c>
      <c r="D1765" t="str">
        <f>IFERROR(UPPER(TRIM(ESITI_QUESTIONARI!U1765)),"")</f>
        <v/>
      </c>
      <c r="E1765" t="str">
        <f>IFERROR(UPPER(TRIM(ESITI_QUESTIONARI!Y1765)),"")</f>
        <v/>
      </c>
      <c r="F1765" t="str">
        <f>IFERROR(UPPER(TRIM(ESITI_QUESTIONARI!AE1765)),"")</f>
        <v/>
      </c>
      <c r="G1765" t="str">
        <f>IFERROR(UPPER(TRIM(ESITI_QUESTIONARI!AI1765)),"")</f>
        <v/>
      </c>
      <c r="H1765" s="8" t="str">
        <f>IF(C1765="","",IF(ISERROR(AVERAGE(ESITI_QUESTIONARI!N1765:T1765,ESITI_QUESTIONARI!V1765:X1765,ESITI_QUESTIONARI!Z1765:AD1765,ESITI_QUESTIONARI!AF1765:AH1765,ESITI_QUESTIONARI!AJ1765:AL1765,ESITI_QUESTIONARI!AN1765,ESITI_QUESTIONARI!AQ1765)),"NON RISPONDE",AVERAGE(ESITI_QUESTIONARI!N1765:T1765,ESITI_QUESTIONARI!V1765:X1765,ESITI_QUESTIONARI!Z1765:AD1765,ESITI_QUESTIONARI!AF1765:AH1765,ESITI_QUESTIONARI!AJ1765:AL1765,ESITI_QUESTIONARI!AN1765,ESITI_QUESTIONARI!AQ1765)))</f>
        <v/>
      </c>
    </row>
    <row r="1766" spans="1:8" x14ac:dyDescent="0.3">
      <c r="A1766" t="str">
        <f>IF(ESITI_QUESTIONARI!A1766="","",TRIM(ESITI_QUESTIONARI!A1766))</f>
        <v/>
      </c>
      <c r="B1766" t="str">
        <f t="shared" si="28"/>
        <v/>
      </c>
      <c r="C1766" t="str">
        <f>IF(ESITI_QUESTIONARI!C1766="","",TRIM(ESITI_QUESTIONARI!C1766))</f>
        <v/>
      </c>
      <c r="D1766" t="str">
        <f>IFERROR(UPPER(TRIM(ESITI_QUESTIONARI!U1766)),"")</f>
        <v/>
      </c>
      <c r="E1766" t="str">
        <f>IFERROR(UPPER(TRIM(ESITI_QUESTIONARI!Y1766)),"")</f>
        <v/>
      </c>
      <c r="F1766" t="str">
        <f>IFERROR(UPPER(TRIM(ESITI_QUESTIONARI!AE1766)),"")</f>
        <v/>
      </c>
      <c r="G1766" t="str">
        <f>IFERROR(UPPER(TRIM(ESITI_QUESTIONARI!AI1766)),"")</f>
        <v/>
      </c>
      <c r="H1766" s="8" t="str">
        <f>IF(C1766="","",IF(ISERROR(AVERAGE(ESITI_QUESTIONARI!N1766:T1766,ESITI_QUESTIONARI!V1766:X1766,ESITI_QUESTIONARI!Z1766:AD1766,ESITI_QUESTIONARI!AF1766:AH1766,ESITI_QUESTIONARI!AJ1766:AL1766,ESITI_QUESTIONARI!AN1766,ESITI_QUESTIONARI!AQ1766)),"NON RISPONDE",AVERAGE(ESITI_QUESTIONARI!N1766:T1766,ESITI_QUESTIONARI!V1766:X1766,ESITI_QUESTIONARI!Z1766:AD1766,ESITI_QUESTIONARI!AF1766:AH1766,ESITI_QUESTIONARI!AJ1766:AL1766,ESITI_QUESTIONARI!AN1766,ESITI_QUESTIONARI!AQ1766)))</f>
        <v/>
      </c>
    </row>
    <row r="1767" spans="1:8" x14ac:dyDescent="0.3">
      <c r="A1767" t="str">
        <f>IF(ESITI_QUESTIONARI!A1767="","",TRIM(ESITI_QUESTIONARI!A1767))</f>
        <v/>
      </c>
      <c r="B1767" t="str">
        <f t="shared" si="28"/>
        <v/>
      </c>
      <c r="C1767" t="str">
        <f>IF(ESITI_QUESTIONARI!C1767="","",TRIM(ESITI_QUESTIONARI!C1767))</f>
        <v/>
      </c>
      <c r="D1767" t="str">
        <f>IFERROR(UPPER(TRIM(ESITI_QUESTIONARI!U1767)),"")</f>
        <v/>
      </c>
      <c r="E1767" t="str">
        <f>IFERROR(UPPER(TRIM(ESITI_QUESTIONARI!Y1767)),"")</f>
        <v/>
      </c>
      <c r="F1767" t="str">
        <f>IFERROR(UPPER(TRIM(ESITI_QUESTIONARI!AE1767)),"")</f>
        <v/>
      </c>
      <c r="G1767" t="str">
        <f>IFERROR(UPPER(TRIM(ESITI_QUESTIONARI!AI1767)),"")</f>
        <v/>
      </c>
      <c r="H1767" s="8" t="str">
        <f>IF(C1767="","",IF(ISERROR(AVERAGE(ESITI_QUESTIONARI!N1767:T1767,ESITI_QUESTIONARI!V1767:X1767,ESITI_QUESTIONARI!Z1767:AD1767,ESITI_QUESTIONARI!AF1767:AH1767,ESITI_QUESTIONARI!AJ1767:AL1767,ESITI_QUESTIONARI!AN1767,ESITI_QUESTIONARI!AQ1767)),"NON RISPONDE",AVERAGE(ESITI_QUESTIONARI!N1767:T1767,ESITI_QUESTIONARI!V1767:X1767,ESITI_QUESTIONARI!Z1767:AD1767,ESITI_QUESTIONARI!AF1767:AH1767,ESITI_QUESTIONARI!AJ1767:AL1767,ESITI_QUESTIONARI!AN1767,ESITI_QUESTIONARI!AQ1767)))</f>
        <v/>
      </c>
    </row>
    <row r="1768" spans="1:8" x14ac:dyDescent="0.3">
      <c r="A1768" t="str">
        <f>IF(ESITI_QUESTIONARI!A1768="","",TRIM(ESITI_QUESTIONARI!A1768))</f>
        <v/>
      </c>
      <c r="B1768" t="str">
        <f t="shared" si="28"/>
        <v/>
      </c>
      <c r="C1768" t="str">
        <f>IF(ESITI_QUESTIONARI!C1768="","",TRIM(ESITI_QUESTIONARI!C1768))</f>
        <v/>
      </c>
      <c r="D1768" t="str">
        <f>IFERROR(UPPER(TRIM(ESITI_QUESTIONARI!U1768)),"")</f>
        <v/>
      </c>
      <c r="E1768" t="str">
        <f>IFERROR(UPPER(TRIM(ESITI_QUESTIONARI!Y1768)),"")</f>
        <v/>
      </c>
      <c r="F1768" t="str">
        <f>IFERROR(UPPER(TRIM(ESITI_QUESTIONARI!AE1768)),"")</f>
        <v/>
      </c>
      <c r="G1768" t="str">
        <f>IFERROR(UPPER(TRIM(ESITI_QUESTIONARI!AI1768)),"")</f>
        <v/>
      </c>
      <c r="H1768" s="8" t="str">
        <f>IF(C1768="","",IF(ISERROR(AVERAGE(ESITI_QUESTIONARI!N1768:T1768,ESITI_QUESTIONARI!V1768:X1768,ESITI_QUESTIONARI!Z1768:AD1768,ESITI_QUESTIONARI!AF1768:AH1768,ESITI_QUESTIONARI!AJ1768:AL1768,ESITI_QUESTIONARI!AN1768,ESITI_QUESTIONARI!AQ1768)),"NON RISPONDE",AVERAGE(ESITI_QUESTIONARI!N1768:T1768,ESITI_QUESTIONARI!V1768:X1768,ESITI_QUESTIONARI!Z1768:AD1768,ESITI_QUESTIONARI!AF1768:AH1768,ESITI_QUESTIONARI!AJ1768:AL1768,ESITI_QUESTIONARI!AN1768,ESITI_QUESTIONARI!AQ1768)))</f>
        <v/>
      </c>
    </row>
    <row r="1769" spans="1:8" x14ac:dyDescent="0.3">
      <c r="A1769" t="str">
        <f>IF(ESITI_QUESTIONARI!A1769="","",TRIM(ESITI_QUESTIONARI!A1769))</f>
        <v/>
      </c>
      <c r="B1769" t="str">
        <f t="shared" si="28"/>
        <v/>
      </c>
      <c r="C1769" t="str">
        <f>IF(ESITI_QUESTIONARI!C1769="","",TRIM(ESITI_QUESTIONARI!C1769))</f>
        <v/>
      </c>
      <c r="D1769" t="str">
        <f>IFERROR(UPPER(TRIM(ESITI_QUESTIONARI!U1769)),"")</f>
        <v/>
      </c>
      <c r="E1769" t="str">
        <f>IFERROR(UPPER(TRIM(ESITI_QUESTIONARI!Y1769)),"")</f>
        <v/>
      </c>
      <c r="F1769" t="str">
        <f>IFERROR(UPPER(TRIM(ESITI_QUESTIONARI!AE1769)),"")</f>
        <v/>
      </c>
      <c r="G1769" t="str">
        <f>IFERROR(UPPER(TRIM(ESITI_QUESTIONARI!AI1769)),"")</f>
        <v/>
      </c>
      <c r="H1769" s="8" t="str">
        <f>IF(C1769="","",IF(ISERROR(AVERAGE(ESITI_QUESTIONARI!N1769:T1769,ESITI_QUESTIONARI!V1769:X1769,ESITI_QUESTIONARI!Z1769:AD1769,ESITI_QUESTIONARI!AF1769:AH1769,ESITI_QUESTIONARI!AJ1769:AL1769,ESITI_QUESTIONARI!AN1769,ESITI_QUESTIONARI!AQ1769)),"NON RISPONDE",AVERAGE(ESITI_QUESTIONARI!N1769:T1769,ESITI_QUESTIONARI!V1769:X1769,ESITI_QUESTIONARI!Z1769:AD1769,ESITI_QUESTIONARI!AF1769:AH1769,ESITI_QUESTIONARI!AJ1769:AL1769,ESITI_QUESTIONARI!AN1769,ESITI_QUESTIONARI!AQ1769)))</f>
        <v/>
      </c>
    </row>
    <row r="1770" spans="1:8" x14ac:dyDescent="0.3">
      <c r="A1770" t="str">
        <f>IF(ESITI_QUESTIONARI!A1770="","",TRIM(ESITI_QUESTIONARI!A1770))</f>
        <v/>
      </c>
      <c r="B1770" t="str">
        <f t="shared" si="28"/>
        <v/>
      </c>
      <c r="C1770" t="str">
        <f>IF(ESITI_QUESTIONARI!C1770="","",TRIM(ESITI_QUESTIONARI!C1770))</f>
        <v/>
      </c>
      <c r="D1770" t="str">
        <f>IFERROR(UPPER(TRIM(ESITI_QUESTIONARI!U1770)),"")</f>
        <v/>
      </c>
      <c r="E1770" t="str">
        <f>IFERROR(UPPER(TRIM(ESITI_QUESTIONARI!Y1770)),"")</f>
        <v/>
      </c>
      <c r="F1770" t="str">
        <f>IFERROR(UPPER(TRIM(ESITI_QUESTIONARI!AE1770)),"")</f>
        <v/>
      </c>
      <c r="G1770" t="str">
        <f>IFERROR(UPPER(TRIM(ESITI_QUESTIONARI!AI1770)),"")</f>
        <v/>
      </c>
      <c r="H1770" s="8" t="str">
        <f>IF(C1770="","",IF(ISERROR(AVERAGE(ESITI_QUESTIONARI!N1770:T1770,ESITI_QUESTIONARI!V1770:X1770,ESITI_QUESTIONARI!Z1770:AD1770,ESITI_QUESTIONARI!AF1770:AH1770,ESITI_QUESTIONARI!AJ1770:AL1770,ESITI_QUESTIONARI!AN1770,ESITI_QUESTIONARI!AQ1770)),"NON RISPONDE",AVERAGE(ESITI_QUESTIONARI!N1770:T1770,ESITI_QUESTIONARI!V1770:X1770,ESITI_QUESTIONARI!Z1770:AD1770,ESITI_QUESTIONARI!AF1770:AH1770,ESITI_QUESTIONARI!AJ1770:AL1770,ESITI_QUESTIONARI!AN1770,ESITI_QUESTIONARI!AQ1770)))</f>
        <v/>
      </c>
    </row>
    <row r="1771" spans="1:8" x14ac:dyDescent="0.3">
      <c r="A1771" t="str">
        <f>IF(ESITI_QUESTIONARI!A1771="","",TRIM(ESITI_QUESTIONARI!A1771))</f>
        <v/>
      </c>
      <c r="B1771" t="str">
        <f t="shared" si="28"/>
        <v/>
      </c>
      <c r="C1771" t="str">
        <f>IF(ESITI_QUESTIONARI!C1771="","",TRIM(ESITI_QUESTIONARI!C1771))</f>
        <v/>
      </c>
      <c r="D1771" t="str">
        <f>IFERROR(UPPER(TRIM(ESITI_QUESTIONARI!U1771)),"")</f>
        <v/>
      </c>
      <c r="E1771" t="str">
        <f>IFERROR(UPPER(TRIM(ESITI_QUESTIONARI!Y1771)),"")</f>
        <v/>
      </c>
      <c r="F1771" t="str">
        <f>IFERROR(UPPER(TRIM(ESITI_QUESTIONARI!AE1771)),"")</f>
        <v/>
      </c>
      <c r="G1771" t="str">
        <f>IFERROR(UPPER(TRIM(ESITI_QUESTIONARI!AI1771)),"")</f>
        <v/>
      </c>
      <c r="H1771" s="8" t="str">
        <f>IF(C1771="","",IF(ISERROR(AVERAGE(ESITI_QUESTIONARI!N1771:T1771,ESITI_QUESTIONARI!V1771:X1771,ESITI_QUESTIONARI!Z1771:AD1771,ESITI_QUESTIONARI!AF1771:AH1771,ESITI_QUESTIONARI!AJ1771:AL1771,ESITI_QUESTIONARI!AN1771,ESITI_QUESTIONARI!AQ1771)),"NON RISPONDE",AVERAGE(ESITI_QUESTIONARI!N1771:T1771,ESITI_QUESTIONARI!V1771:X1771,ESITI_QUESTIONARI!Z1771:AD1771,ESITI_QUESTIONARI!AF1771:AH1771,ESITI_QUESTIONARI!AJ1771:AL1771,ESITI_QUESTIONARI!AN1771,ESITI_QUESTIONARI!AQ1771)))</f>
        <v/>
      </c>
    </row>
    <row r="1772" spans="1:8" x14ac:dyDescent="0.3">
      <c r="A1772" t="str">
        <f>IF(ESITI_QUESTIONARI!A1772="","",TRIM(ESITI_QUESTIONARI!A1772))</f>
        <v/>
      </c>
      <c r="B1772" t="str">
        <f t="shared" si="28"/>
        <v/>
      </c>
      <c r="C1772" t="str">
        <f>IF(ESITI_QUESTIONARI!C1772="","",TRIM(ESITI_QUESTIONARI!C1772))</f>
        <v/>
      </c>
      <c r="D1772" t="str">
        <f>IFERROR(UPPER(TRIM(ESITI_QUESTIONARI!U1772)),"")</f>
        <v/>
      </c>
      <c r="E1772" t="str">
        <f>IFERROR(UPPER(TRIM(ESITI_QUESTIONARI!Y1772)),"")</f>
        <v/>
      </c>
      <c r="F1772" t="str">
        <f>IFERROR(UPPER(TRIM(ESITI_QUESTIONARI!AE1772)),"")</f>
        <v/>
      </c>
      <c r="G1772" t="str">
        <f>IFERROR(UPPER(TRIM(ESITI_QUESTIONARI!AI1772)),"")</f>
        <v/>
      </c>
      <c r="H1772" s="8" t="str">
        <f>IF(C1772="","",IF(ISERROR(AVERAGE(ESITI_QUESTIONARI!N1772:T1772,ESITI_QUESTIONARI!V1772:X1772,ESITI_QUESTIONARI!Z1772:AD1772,ESITI_QUESTIONARI!AF1772:AH1772,ESITI_QUESTIONARI!AJ1772:AL1772,ESITI_QUESTIONARI!AN1772,ESITI_QUESTIONARI!AQ1772)),"NON RISPONDE",AVERAGE(ESITI_QUESTIONARI!N1772:T1772,ESITI_QUESTIONARI!V1772:X1772,ESITI_QUESTIONARI!Z1772:AD1772,ESITI_QUESTIONARI!AF1772:AH1772,ESITI_QUESTIONARI!AJ1772:AL1772,ESITI_QUESTIONARI!AN1772,ESITI_QUESTIONARI!AQ1772)))</f>
        <v/>
      </c>
    </row>
    <row r="1773" spans="1:8" x14ac:dyDescent="0.3">
      <c r="A1773" t="str">
        <f>IF(ESITI_QUESTIONARI!A1773="","",TRIM(ESITI_QUESTIONARI!A1773))</f>
        <v/>
      </c>
      <c r="B1773" t="str">
        <f t="shared" si="28"/>
        <v/>
      </c>
      <c r="C1773" t="str">
        <f>IF(ESITI_QUESTIONARI!C1773="","",TRIM(ESITI_QUESTIONARI!C1773))</f>
        <v/>
      </c>
      <c r="D1773" t="str">
        <f>IFERROR(UPPER(TRIM(ESITI_QUESTIONARI!U1773)),"")</f>
        <v/>
      </c>
      <c r="E1773" t="str">
        <f>IFERROR(UPPER(TRIM(ESITI_QUESTIONARI!Y1773)),"")</f>
        <v/>
      </c>
      <c r="F1773" t="str">
        <f>IFERROR(UPPER(TRIM(ESITI_QUESTIONARI!AE1773)),"")</f>
        <v/>
      </c>
      <c r="G1773" t="str">
        <f>IFERROR(UPPER(TRIM(ESITI_QUESTIONARI!AI1773)),"")</f>
        <v/>
      </c>
      <c r="H1773" s="8" t="str">
        <f>IF(C1773="","",IF(ISERROR(AVERAGE(ESITI_QUESTIONARI!N1773:T1773,ESITI_QUESTIONARI!V1773:X1773,ESITI_QUESTIONARI!Z1773:AD1773,ESITI_QUESTIONARI!AF1773:AH1773,ESITI_QUESTIONARI!AJ1773:AL1773,ESITI_QUESTIONARI!AN1773,ESITI_QUESTIONARI!AQ1773)),"NON RISPONDE",AVERAGE(ESITI_QUESTIONARI!N1773:T1773,ESITI_QUESTIONARI!V1773:X1773,ESITI_QUESTIONARI!Z1773:AD1773,ESITI_QUESTIONARI!AF1773:AH1773,ESITI_QUESTIONARI!AJ1773:AL1773,ESITI_QUESTIONARI!AN1773,ESITI_QUESTIONARI!AQ1773)))</f>
        <v/>
      </c>
    </row>
    <row r="1774" spans="1:8" x14ac:dyDescent="0.3">
      <c r="A1774" t="str">
        <f>IF(ESITI_QUESTIONARI!A1774="","",TRIM(ESITI_QUESTIONARI!A1774))</f>
        <v/>
      </c>
      <c r="B1774" t="str">
        <f t="shared" si="28"/>
        <v/>
      </c>
      <c r="C1774" t="str">
        <f>IF(ESITI_QUESTIONARI!C1774="","",TRIM(ESITI_QUESTIONARI!C1774))</f>
        <v/>
      </c>
      <c r="D1774" t="str">
        <f>IFERROR(UPPER(TRIM(ESITI_QUESTIONARI!U1774)),"")</f>
        <v/>
      </c>
      <c r="E1774" t="str">
        <f>IFERROR(UPPER(TRIM(ESITI_QUESTIONARI!Y1774)),"")</f>
        <v/>
      </c>
      <c r="F1774" t="str">
        <f>IFERROR(UPPER(TRIM(ESITI_QUESTIONARI!AE1774)),"")</f>
        <v/>
      </c>
      <c r="G1774" t="str">
        <f>IFERROR(UPPER(TRIM(ESITI_QUESTIONARI!AI1774)),"")</f>
        <v/>
      </c>
      <c r="H1774" s="8" t="str">
        <f>IF(C1774="","",IF(ISERROR(AVERAGE(ESITI_QUESTIONARI!N1774:T1774,ESITI_QUESTIONARI!V1774:X1774,ESITI_QUESTIONARI!Z1774:AD1774,ESITI_QUESTIONARI!AF1774:AH1774,ESITI_QUESTIONARI!AJ1774:AL1774,ESITI_QUESTIONARI!AN1774,ESITI_QUESTIONARI!AQ1774)),"NON RISPONDE",AVERAGE(ESITI_QUESTIONARI!N1774:T1774,ESITI_QUESTIONARI!V1774:X1774,ESITI_QUESTIONARI!Z1774:AD1774,ESITI_QUESTIONARI!AF1774:AH1774,ESITI_QUESTIONARI!AJ1774:AL1774,ESITI_QUESTIONARI!AN1774,ESITI_QUESTIONARI!AQ1774)))</f>
        <v/>
      </c>
    </row>
    <row r="1775" spans="1:8" x14ac:dyDescent="0.3">
      <c r="A1775" t="str">
        <f>IF(ESITI_QUESTIONARI!A1775="","",TRIM(ESITI_QUESTIONARI!A1775))</f>
        <v/>
      </c>
      <c r="B1775" t="str">
        <f t="shared" si="28"/>
        <v/>
      </c>
      <c r="C1775" t="str">
        <f>IF(ESITI_QUESTIONARI!C1775="","",TRIM(ESITI_QUESTIONARI!C1775))</f>
        <v/>
      </c>
      <c r="D1775" t="str">
        <f>IFERROR(UPPER(TRIM(ESITI_QUESTIONARI!U1775)),"")</f>
        <v/>
      </c>
      <c r="E1775" t="str">
        <f>IFERROR(UPPER(TRIM(ESITI_QUESTIONARI!Y1775)),"")</f>
        <v/>
      </c>
      <c r="F1775" t="str">
        <f>IFERROR(UPPER(TRIM(ESITI_QUESTIONARI!AE1775)),"")</f>
        <v/>
      </c>
      <c r="G1775" t="str">
        <f>IFERROR(UPPER(TRIM(ESITI_QUESTIONARI!AI1775)),"")</f>
        <v/>
      </c>
      <c r="H1775" s="8" t="str">
        <f>IF(C1775="","",IF(ISERROR(AVERAGE(ESITI_QUESTIONARI!N1775:T1775,ESITI_QUESTIONARI!V1775:X1775,ESITI_QUESTIONARI!Z1775:AD1775,ESITI_QUESTIONARI!AF1775:AH1775,ESITI_QUESTIONARI!AJ1775:AL1775,ESITI_QUESTIONARI!AN1775,ESITI_QUESTIONARI!AQ1775)),"NON RISPONDE",AVERAGE(ESITI_QUESTIONARI!N1775:T1775,ESITI_QUESTIONARI!V1775:X1775,ESITI_QUESTIONARI!Z1775:AD1775,ESITI_QUESTIONARI!AF1775:AH1775,ESITI_QUESTIONARI!AJ1775:AL1775,ESITI_QUESTIONARI!AN1775,ESITI_QUESTIONARI!AQ1775)))</f>
        <v/>
      </c>
    </row>
    <row r="1776" spans="1:8" x14ac:dyDescent="0.3">
      <c r="A1776" t="str">
        <f>IF(ESITI_QUESTIONARI!A1776="","",TRIM(ESITI_QUESTIONARI!A1776))</f>
        <v/>
      </c>
      <c r="B1776" t="str">
        <f t="shared" si="28"/>
        <v/>
      </c>
      <c r="C1776" t="str">
        <f>IF(ESITI_QUESTIONARI!C1776="","",TRIM(ESITI_QUESTIONARI!C1776))</f>
        <v/>
      </c>
      <c r="D1776" t="str">
        <f>IFERROR(UPPER(TRIM(ESITI_QUESTIONARI!U1776)),"")</f>
        <v/>
      </c>
      <c r="E1776" t="str">
        <f>IFERROR(UPPER(TRIM(ESITI_QUESTIONARI!Y1776)),"")</f>
        <v/>
      </c>
      <c r="F1776" t="str">
        <f>IFERROR(UPPER(TRIM(ESITI_QUESTIONARI!AE1776)),"")</f>
        <v/>
      </c>
      <c r="G1776" t="str">
        <f>IFERROR(UPPER(TRIM(ESITI_QUESTIONARI!AI1776)),"")</f>
        <v/>
      </c>
      <c r="H1776" s="8" t="str">
        <f>IF(C1776="","",IF(ISERROR(AVERAGE(ESITI_QUESTIONARI!N1776:T1776,ESITI_QUESTIONARI!V1776:X1776,ESITI_QUESTIONARI!Z1776:AD1776,ESITI_QUESTIONARI!AF1776:AH1776,ESITI_QUESTIONARI!AJ1776:AL1776,ESITI_QUESTIONARI!AN1776,ESITI_QUESTIONARI!AQ1776)),"NON RISPONDE",AVERAGE(ESITI_QUESTIONARI!N1776:T1776,ESITI_QUESTIONARI!V1776:X1776,ESITI_QUESTIONARI!Z1776:AD1776,ESITI_QUESTIONARI!AF1776:AH1776,ESITI_QUESTIONARI!AJ1776:AL1776,ESITI_QUESTIONARI!AN1776,ESITI_QUESTIONARI!AQ1776)))</f>
        <v/>
      </c>
    </row>
    <row r="1777" spans="1:8" x14ac:dyDescent="0.3">
      <c r="A1777" t="str">
        <f>IF(ESITI_QUESTIONARI!A1777="","",TRIM(ESITI_QUESTIONARI!A1777))</f>
        <v/>
      </c>
      <c r="B1777" t="str">
        <f t="shared" si="28"/>
        <v/>
      </c>
      <c r="C1777" t="str">
        <f>IF(ESITI_QUESTIONARI!C1777="","",TRIM(ESITI_QUESTIONARI!C1777))</f>
        <v/>
      </c>
      <c r="D1777" t="str">
        <f>IFERROR(UPPER(TRIM(ESITI_QUESTIONARI!U1777)),"")</f>
        <v/>
      </c>
      <c r="E1777" t="str">
        <f>IFERROR(UPPER(TRIM(ESITI_QUESTIONARI!Y1777)),"")</f>
        <v/>
      </c>
      <c r="F1777" t="str">
        <f>IFERROR(UPPER(TRIM(ESITI_QUESTIONARI!AE1777)),"")</f>
        <v/>
      </c>
      <c r="G1777" t="str">
        <f>IFERROR(UPPER(TRIM(ESITI_QUESTIONARI!AI1777)),"")</f>
        <v/>
      </c>
      <c r="H1777" s="8" t="str">
        <f>IF(C1777="","",IF(ISERROR(AVERAGE(ESITI_QUESTIONARI!N1777:T1777,ESITI_QUESTIONARI!V1777:X1777,ESITI_QUESTIONARI!Z1777:AD1777,ESITI_QUESTIONARI!AF1777:AH1777,ESITI_QUESTIONARI!AJ1777:AL1777,ESITI_QUESTIONARI!AN1777,ESITI_QUESTIONARI!AQ1777)),"NON RISPONDE",AVERAGE(ESITI_QUESTIONARI!N1777:T1777,ESITI_QUESTIONARI!V1777:X1777,ESITI_QUESTIONARI!Z1777:AD1777,ESITI_QUESTIONARI!AF1777:AH1777,ESITI_QUESTIONARI!AJ1777:AL1777,ESITI_QUESTIONARI!AN1777,ESITI_QUESTIONARI!AQ1777)))</f>
        <v/>
      </c>
    </row>
    <row r="1778" spans="1:8" x14ac:dyDescent="0.3">
      <c r="A1778" t="str">
        <f>IF(ESITI_QUESTIONARI!A1778="","",TRIM(ESITI_QUESTIONARI!A1778))</f>
        <v/>
      </c>
      <c r="B1778" t="str">
        <f t="shared" si="28"/>
        <v/>
      </c>
      <c r="C1778" t="str">
        <f>IF(ESITI_QUESTIONARI!C1778="","",TRIM(ESITI_QUESTIONARI!C1778))</f>
        <v/>
      </c>
      <c r="D1778" t="str">
        <f>IFERROR(UPPER(TRIM(ESITI_QUESTIONARI!U1778)),"")</f>
        <v/>
      </c>
      <c r="E1778" t="str">
        <f>IFERROR(UPPER(TRIM(ESITI_QUESTIONARI!Y1778)),"")</f>
        <v/>
      </c>
      <c r="F1778" t="str">
        <f>IFERROR(UPPER(TRIM(ESITI_QUESTIONARI!AE1778)),"")</f>
        <v/>
      </c>
      <c r="G1778" t="str">
        <f>IFERROR(UPPER(TRIM(ESITI_QUESTIONARI!AI1778)),"")</f>
        <v/>
      </c>
      <c r="H1778" s="8" t="str">
        <f>IF(C1778="","",IF(ISERROR(AVERAGE(ESITI_QUESTIONARI!N1778:T1778,ESITI_QUESTIONARI!V1778:X1778,ESITI_QUESTIONARI!Z1778:AD1778,ESITI_QUESTIONARI!AF1778:AH1778,ESITI_QUESTIONARI!AJ1778:AL1778,ESITI_QUESTIONARI!AN1778,ESITI_QUESTIONARI!AQ1778)),"NON RISPONDE",AVERAGE(ESITI_QUESTIONARI!N1778:T1778,ESITI_QUESTIONARI!V1778:X1778,ESITI_QUESTIONARI!Z1778:AD1778,ESITI_QUESTIONARI!AF1778:AH1778,ESITI_QUESTIONARI!AJ1778:AL1778,ESITI_QUESTIONARI!AN1778,ESITI_QUESTIONARI!AQ1778)))</f>
        <v/>
      </c>
    </row>
    <row r="1779" spans="1:8" x14ac:dyDescent="0.3">
      <c r="A1779" t="str">
        <f>IF(ESITI_QUESTIONARI!A1779="","",TRIM(ESITI_QUESTIONARI!A1779))</f>
        <v/>
      </c>
      <c r="B1779" t="str">
        <f t="shared" si="28"/>
        <v/>
      </c>
      <c r="C1779" t="str">
        <f>IF(ESITI_QUESTIONARI!C1779="","",TRIM(ESITI_QUESTIONARI!C1779))</f>
        <v/>
      </c>
      <c r="D1779" t="str">
        <f>IFERROR(UPPER(TRIM(ESITI_QUESTIONARI!U1779)),"")</f>
        <v/>
      </c>
      <c r="E1779" t="str">
        <f>IFERROR(UPPER(TRIM(ESITI_QUESTIONARI!Y1779)),"")</f>
        <v/>
      </c>
      <c r="F1779" t="str">
        <f>IFERROR(UPPER(TRIM(ESITI_QUESTIONARI!AE1779)),"")</f>
        <v/>
      </c>
      <c r="G1779" t="str">
        <f>IFERROR(UPPER(TRIM(ESITI_QUESTIONARI!AI1779)),"")</f>
        <v/>
      </c>
      <c r="H1779" s="8" t="str">
        <f>IF(C1779="","",IF(ISERROR(AVERAGE(ESITI_QUESTIONARI!N1779:T1779,ESITI_QUESTIONARI!V1779:X1779,ESITI_QUESTIONARI!Z1779:AD1779,ESITI_QUESTIONARI!AF1779:AH1779,ESITI_QUESTIONARI!AJ1779:AL1779,ESITI_QUESTIONARI!AN1779,ESITI_QUESTIONARI!AQ1779)),"NON RISPONDE",AVERAGE(ESITI_QUESTIONARI!N1779:T1779,ESITI_QUESTIONARI!V1779:X1779,ESITI_QUESTIONARI!Z1779:AD1779,ESITI_QUESTIONARI!AF1779:AH1779,ESITI_QUESTIONARI!AJ1779:AL1779,ESITI_QUESTIONARI!AN1779,ESITI_QUESTIONARI!AQ1779)))</f>
        <v/>
      </c>
    </row>
    <row r="1780" spans="1:8" x14ac:dyDescent="0.3">
      <c r="A1780" t="str">
        <f>IF(ESITI_QUESTIONARI!A1780="","",TRIM(ESITI_QUESTIONARI!A1780))</f>
        <v/>
      </c>
      <c r="B1780" t="str">
        <f t="shared" si="28"/>
        <v/>
      </c>
      <c r="C1780" t="str">
        <f>IF(ESITI_QUESTIONARI!C1780="","",TRIM(ESITI_QUESTIONARI!C1780))</f>
        <v/>
      </c>
      <c r="D1780" t="str">
        <f>IFERROR(UPPER(TRIM(ESITI_QUESTIONARI!U1780)),"")</f>
        <v/>
      </c>
      <c r="E1780" t="str">
        <f>IFERROR(UPPER(TRIM(ESITI_QUESTIONARI!Y1780)),"")</f>
        <v/>
      </c>
      <c r="F1780" t="str">
        <f>IFERROR(UPPER(TRIM(ESITI_QUESTIONARI!AE1780)),"")</f>
        <v/>
      </c>
      <c r="G1780" t="str">
        <f>IFERROR(UPPER(TRIM(ESITI_QUESTIONARI!AI1780)),"")</f>
        <v/>
      </c>
      <c r="H1780" s="8" t="str">
        <f>IF(C1780="","",IF(ISERROR(AVERAGE(ESITI_QUESTIONARI!N1780:T1780,ESITI_QUESTIONARI!V1780:X1780,ESITI_QUESTIONARI!Z1780:AD1780,ESITI_QUESTIONARI!AF1780:AH1780,ESITI_QUESTIONARI!AJ1780:AL1780,ESITI_QUESTIONARI!AN1780,ESITI_QUESTIONARI!AQ1780)),"NON RISPONDE",AVERAGE(ESITI_QUESTIONARI!N1780:T1780,ESITI_QUESTIONARI!V1780:X1780,ESITI_QUESTIONARI!Z1780:AD1780,ESITI_QUESTIONARI!AF1780:AH1780,ESITI_QUESTIONARI!AJ1780:AL1780,ESITI_QUESTIONARI!AN1780,ESITI_QUESTIONARI!AQ1780)))</f>
        <v/>
      </c>
    </row>
    <row r="1781" spans="1:8" x14ac:dyDescent="0.3">
      <c r="A1781" t="str">
        <f>IF(ESITI_QUESTIONARI!A1781="","",TRIM(ESITI_QUESTIONARI!A1781))</f>
        <v/>
      </c>
      <c r="B1781" t="str">
        <f t="shared" si="28"/>
        <v/>
      </c>
      <c r="C1781" t="str">
        <f>IF(ESITI_QUESTIONARI!C1781="","",TRIM(ESITI_QUESTIONARI!C1781))</f>
        <v/>
      </c>
      <c r="D1781" t="str">
        <f>IFERROR(UPPER(TRIM(ESITI_QUESTIONARI!U1781)),"")</f>
        <v/>
      </c>
      <c r="E1781" t="str">
        <f>IFERROR(UPPER(TRIM(ESITI_QUESTIONARI!Y1781)),"")</f>
        <v/>
      </c>
      <c r="F1781" t="str">
        <f>IFERROR(UPPER(TRIM(ESITI_QUESTIONARI!AE1781)),"")</f>
        <v/>
      </c>
      <c r="G1781" t="str">
        <f>IFERROR(UPPER(TRIM(ESITI_QUESTIONARI!AI1781)),"")</f>
        <v/>
      </c>
      <c r="H1781" s="8" t="str">
        <f>IF(C1781="","",IF(ISERROR(AVERAGE(ESITI_QUESTIONARI!N1781:T1781,ESITI_QUESTIONARI!V1781:X1781,ESITI_QUESTIONARI!Z1781:AD1781,ESITI_QUESTIONARI!AF1781:AH1781,ESITI_QUESTIONARI!AJ1781:AL1781,ESITI_QUESTIONARI!AN1781,ESITI_QUESTIONARI!AQ1781)),"NON RISPONDE",AVERAGE(ESITI_QUESTIONARI!N1781:T1781,ESITI_QUESTIONARI!V1781:X1781,ESITI_QUESTIONARI!Z1781:AD1781,ESITI_QUESTIONARI!AF1781:AH1781,ESITI_QUESTIONARI!AJ1781:AL1781,ESITI_QUESTIONARI!AN1781,ESITI_QUESTIONARI!AQ1781)))</f>
        <v/>
      </c>
    </row>
    <row r="1782" spans="1:8" x14ac:dyDescent="0.3">
      <c r="A1782" t="str">
        <f>IF(ESITI_QUESTIONARI!A1782="","",TRIM(ESITI_QUESTIONARI!A1782))</f>
        <v/>
      </c>
      <c r="B1782" t="str">
        <f t="shared" si="28"/>
        <v/>
      </c>
      <c r="C1782" t="str">
        <f>IF(ESITI_QUESTIONARI!C1782="","",TRIM(ESITI_QUESTIONARI!C1782))</f>
        <v/>
      </c>
      <c r="D1782" t="str">
        <f>IFERROR(UPPER(TRIM(ESITI_QUESTIONARI!U1782)),"")</f>
        <v/>
      </c>
      <c r="E1782" t="str">
        <f>IFERROR(UPPER(TRIM(ESITI_QUESTIONARI!Y1782)),"")</f>
        <v/>
      </c>
      <c r="F1782" t="str">
        <f>IFERROR(UPPER(TRIM(ESITI_QUESTIONARI!AE1782)),"")</f>
        <v/>
      </c>
      <c r="G1782" t="str">
        <f>IFERROR(UPPER(TRIM(ESITI_QUESTIONARI!AI1782)),"")</f>
        <v/>
      </c>
      <c r="H1782" s="8" t="str">
        <f>IF(C1782="","",IF(ISERROR(AVERAGE(ESITI_QUESTIONARI!N1782:T1782,ESITI_QUESTIONARI!V1782:X1782,ESITI_QUESTIONARI!Z1782:AD1782,ESITI_QUESTIONARI!AF1782:AH1782,ESITI_QUESTIONARI!AJ1782:AL1782,ESITI_QUESTIONARI!AN1782,ESITI_QUESTIONARI!AQ1782)),"NON RISPONDE",AVERAGE(ESITI_QUESTIONARI!N1782:T1782,ESITI_QUESTIONARI!V1782:X1782,ESITI_QUESTIONARI!Z1782:AD1782,ESITI_QUESTIONARI!AF1782:AH1782,ESITI_QUESTIONARI!AJ1782:AL1782,ESITI_QUESTIONARI!AN1782,ESITI_QUESTIONARI!AQ1782)))</f>
        <v/>
      </c>
    </row>
    <row r="1783" spans="1:8" x14ac:dyDescent="0.3">
      <c r="A1783" t="str">
        <f>IF(ESITI_QUESTIONARI!A1783="","",TRIM(ESITI_QUESTIONARI!A1783))</f>
        <v/>
      </c>
      <c r="B1783" t="str">
        <f t="shared" si="28"/>
        <v/>
      </c>
      <c r="C1783" t="str">
        <f>IF(ESITI_QUESTIONARI!C1783="","",TRIM(ESITI_QUESTIONARI!C1783))</f>
        <v/>
      </c>
      <c r="D1783" t="str">
        <f>IFERROR(UPPER(TRIM(ESITI_QUESTIONARI!U1783)),"")</f>
        <v/>
      </c>
      <c r="E1783" t="str">
        <f>IFERROR(UPPER(TRIM(ESITI_QUESTIONARI!Y1783)),"")</f>
        <v/>
      </c>
      <c r="F1783" t="str">
        <f>IFERROR(UPPER(TRIM(ESITI_QUESTIONARI!AE1783)),"")</f>
        <v/>
      </c>
      <c r="G1783" t="str">
        <f>IFERROR(UPPER(TRIM(ESITI_QUESTIONARI!AI1783)),"")</f>
        <v/>
      </c>
      <c r="H1783" s="8" t="str">
        <f>IF(C1783="","",IF(ISERROR(AVERAGE(ESITI_QUESTIONARI!N1783:T1783,ESITI_QUESTIONARI!V1783:X1783,ESITI_QUESTIONARI!Z1783:AD1783,ESITI_QUESTIONARI!AF1783:AH1783,ESITI_QUESTIONARI!AJ1783:AL1783,ESITI_QUESTIONARI!AN1783,ESITI_QUESTIONARI!AQ1783)),"NON RISPONDE",AVERAGE(ESITI_QUESTIONARI!N1783:T1783,ESITI_QUESTIONARI!V1783:X1783,ESITI_QUESTIONARI!Z1783:AD1783,ESITI_QUESTIONARI!AF1783:AH1783,ESITI_QUESTIONARI!AJ1783:AL1783,ESITI_QUESTIONARI!AN1783,ESITI_QUESTIONARI!AQ1783)))</f>
        <v/>
      </c>
    </row>
    <row r="1784" spans="1:8" x14ac:dyDescent="0.3">
      <c r="A1784" t="str">
        <f>IF(ESITI_QUESTIONARI!A1784="","",TRIM(ESITI_QUESTIONARI!A1784))</f>
        <v/>
      </c>
      <c r="B1784" t="str">
        <f t="shared" si="28"/>
        <v/>
      </c>
      <c r="C1784" t="str">
        <f>IF(ESITI_QUESTIONARI!C1784="","",TRIM(ESITI_QUESTIONARI!C1784))</f>
        <v/>
      </c>
      <c r="D1784" t="str">
        <f>IFERROR(UPPER(TRIM(ESITI_QUESTIONARI!U1784)),"")</f>
        <v/>
      </c>
      <c r="E1784" t="str">
        <f>IFERROR(UPPER(TRIM(ESITI_QUESTIONARI!Y1784)),"")</f>
        <v/>
      </c>
      <c r="F1784" t="str">
        <f>IFERROR(UPPER(TRIM(ESITI_QUESTIONARI!AE1784)),"")</f>
        <v/>
      </c>
      <c r="G1784" t="str">
        <f>IFERROR(UPPER(TRIM(ESITI_QUESTIONARI!AI1784)),"")</f>
        <v/>
      </c>
      <c r="H1784" s="8" t="str">
        <f>IF(C1784="","",IF(ISERROR(AVERAGE(ESITI_QUESTIONARI!N1784:T1784,ESITI_QUESTIONARI!V1784:X1784,ESITI_QUESTIONARI!Z1784:AD1784,ESITI_QUESTIONARI!AF1784:AH1784,ESITI_QUESTIONARI!AJ1784:AL1784,ESITI_QUESTIONARI!AN1784,ESITI_QUESTIONARI!AQ1784)),"NON RISPONDE",AVERAGE(ESITI_QUESTIONARI!N1784:T1784,ESITI_QUESTIONARI!V1784:X1784,ESITI_QUESTIONARI!Z1784:AD1784,ESITI_QUESTIONARI!AF1784:AH1784,ESITI_QUESTIONARI!AJ1784:AL1784,ESITI_QUESTIONARI!AN1784,ESITI_QUESTIONARI!AQ1784)))</f>
        <v/>
      </c>
    </row>
    <row r="1785" spans="1:8" x14ac:dyDescent="0.3">
      <c r="A1785" t="str">
        <f>IF(ESITI_QUESTIONARI!A1785="","",TRIM(ESITI_QUESTIONARI!A1785))</f>
        <v/>
      </c>
      <c r="B1785" t="str">
        <f t="shared" si="28"/>
        <v/>
      </c>
      <c r="C1785" t="str">
        <f>IF(ESITI_QUESTIONARI!C1785="","",TRIM(ESITI_QUESTIONARI!C1785))</f>
        <v/>
      </c>
      <c r="D1785" t="str">
        <f>IFERROR(UPPER(TRIM(ESITI_QUESTIONARI!U1785)),"")</f>
        <v/>
      </c>
      <c r="E1785" t="str">
        <f>IFERROR(UPPER(TRIM(ESITI_QUESTIONARI!Y1785)),"")</f>
        <v/>
      </c>
      <c r="F1785" t="str">
        <f>IFERROR(UPPER(TRIM(ESITI_QUESTIONARI!AE1785)),"")</f>
        <v/>
      </c>
      <c r="G1785" t="str">
        <f>IFERROR(UPPER(TRIM(ESITI_QUESTIONARI!AI1785)),"")</f>
        <v/>
      </c>
      <c r="H1785" s="8" t="str">
        <f>IF(C1785="","",IF(ISERROR(AVERAGE(ESITI_QUESTIONARI!N1785:T1785,ESITI_QUESTIONARI!V1785:X1785,ESITI_QUESTIONARI!Z1785:AD1785,ESITI_QUESTIONARI!AF1785:AH1785,ESITI_QUESTIONARI!AJ1785:AL1785,ESITI_QUESTIONARI!AN1785,ESITI_QUESTIONARI!AQ1785)),"NON RISPONDE",AVERAGE(ESITI_QUESTIONARI!N1785:T1785,ESITI_QUESTIONARI!V1785:X1785,ESITI_QUESTIONARI!Z1785:AD1785,ESITI_QUESTIONARI!AF1785:AH1785,ESITI_QUESTIONARI!AJ1785:AL1785,ESITI_QUESTIONARI!AN1785,ESITI_QUESTIONARI!AQ1785)))</f>
        <v/>
      </c>
    </row>
    <row r="1786" spans="1:8" x14ac:dyDescent="0.3">
      <c r="A1786" t="str">
        <f>IF(ESITI_QUESTIONARI!A1786="","",TRIM(ESITI_QUESTIONARI!A1786))</f>
        <v/>
      </c>
      <c r="B1786" t="str">
        <f t="shared" si="28"/>
        <v/>
      </c>
      <c r="C1786" t="str">
        <f>IF(ESITI_QUESTIONARI!C1786="","",TRIM(ESITI_QUESTIONARI!C1786))</f>
        <v/>
      </c>
      <c r="D1786" t="str">
        <f>IFERROR(UPPER(TRIM(ESITI_QUESTIONARI!U1786)),"")</f>
        <v/>
      </c>
      <c r="E1786" t="str">
        <f>IFERROR(UPPER(TRIM(ESITI_QUESTIONARI!Y1786)),"")</f>
        <v/>
      </c>
      <c r="F1786" t="str">
        <f>IFERROR(UPPER(TRIM(ESITI_QUESTIONARI!AE1786)),"")</f>
        <v/>
      </c>
      <c r="G1786" t="str">
        <f>IFERROR(UPPER(TRIM(ESITI_QUESTIONARI!AI1786)),"")</f>
        <v/>
      </c>
      <c r="H1786" s="8" t="str">
        <f>IF(C1786="","",IF(ISERROR(AVERAGE(ESITI_QUESTIONARI!N1786:T1786,ESITI_QUESTIONARI!V1786:X1786,ESITI_QUESTIONARI!Z1786:AD1786,ESITI_QUESTIONARI!AF1786:AH1786,ESITI_QUESTIONARI!AJ1786:AL1786,ESITI_QUESTIONARI!AN1786,ESITI_QUESTIONARI!AQ1786)),"NON RISPONDE",AVERAGE(ESITI_QUESTIONARI!N1786:T1786,ESITI_QUESTIONARI!V1786:X1786,ESITI_QUESTIONARI!Z1786:AD1786,ESITI_QUESTIONARI!AF1786:AH1786,ESITI_QUESTIONARI!AJ1786:AL1786,ESITI_QUESTIONARI!AN1786,ESITI_QUESTIONARI!AQ1786)))</f>
        <v/>
      </c>
    </row>
    <row r="1787" spans="1:8" x14ac:dyDescent="0.3">
      <c r="A1787" t="str">
        <f>IF(ESITI_QUESTIONARI!A1787="","",TRIM(ESITI_QUESTIONARI!A1787))</f>
        <v/>
      </c>
      <c r="B1787" t="str">
        <f t="shared" si="28"/>
        <v/>
      </c>
      <c r="C1787" t="str">
        <f>IF(ESITI_QUESTIONARI!C1787="","",TRIM(ESITI_QUESTIONARI!C1787))</f>
        <v/>
      </c>
      <c r="D1787" t="str">
        <f>IFERROR(UPPER(TRIM(ESITI_QUESTIONARI!U1787)),"")</f>
        <v/>
      </c>
      <c r="E1787" t="str">
        <f>IFERROR(UPPER(TRIM(ESITI_QUESTIONARI!Y1787)),"")</f>
        <v/>
      </c>
      <c r="F1787" t="str">
        <f>IFERROR(UPPER(TRIM(ESITI_QUESTIONARI!AE1787)),"")</f>
        <v/>
      </c>
      <c r="G1787" t="str">
        <f>IFERROR(UPPER(TRIM(ESITI_QUESTIONARI!AI1787)),"")</f>
        <v/>
      </c>
      <c r="H1787" s="8" t="str">
        <f>IF(C1787="","",IF(ISERROR(AVERAGE(ESITI_QUESTIONARI!N1787:T1787,ESITI_QUESTIONARI!V1787:X1787,ESITI_QUESTIONARI!Z1787:AD1787,ESITI_QUESTIONARI!AF1787:AH1787,ESITI_QUESTIONARI!AJ1787:AL1787,ESITI_QUESTIONARI!AN1787,ESITI_QUESTIONARI!AQ1787)),"NON RISPONDE",AVERAGE(ESITI_QUESTIONARI!N1787:T1787,ESITI_QUESTIONARI!V1787:X1787,ESITI_QUESTIONARI!Z1787:AD1787,ESITI_QUESTIONARI!AF1787:AH1787,ESITI_QUESTIONARI!AJ1787:AL1787,ESITI_QUESTIONARI!AN1787,ESITI_QUESTIONARI!AQ1787)))</f>
        <v/>
      </c>
    </row>
    <row r="1788" spans="1:8" x14ac:dyDescent="0.3">
      <c r="A1788" t="str">
        <f>IF(ESITI_QUESTIONARI!A1788="","",TRIM(ESITI_QUESTIONARI!A1788))</f>
        <v/>
      </c>
      <c r="B1788" t="str">
        <f t="shared" si="28"/>
        <v/>
      </c>
      <c r="C1788" t="str">
        <f>IF(ESITI_QUESTIONARI!C1788="","",TRIM(ESITI_QUESTIONARI!C1788))</f>
        <v/>
      </c>
      <c r="D1788" t="str">
        <f>IFERROR(UPPER(TRIM(ESITI_QUESTIONARI!U1788)),"")</f>
        <v/>
      </c>
      <c r="E1788" t="str">
        <f>IFERROR(UPPER(TRIM(ESITI_QUESTIONARI!Y1788)),"")</f>
        <v/>
      </c>
      <c r="F1788" t="str">
        <f>IFERROR(UPPER(TRIM(ESITI_QUESTIONARI!AE1788)),"")</f>
        <v/>
      </c>
      <c r="G1788" t="str">
        <f>IFERROR(UPPER(TRIM(ESITI_QUESTIONARI!AI1788)),"")</f>
        <v/>
      </c>
      <c r="H1788" s="8" t="str">
        <f>IF(C1788="","",IF(ISERROR(AVERAGE(ESITI_QUESTIONARI!N1788:T1788,ESITI_QUESTIONARI!V1788:X1788,ESITI_QUESTIONARI!Z1788:AD1788,ESITI_QUESTIONARI!AF1788:AH1788,ESITI_QUESTIONARI!AJ1788:AL1788,ESITI_QUESTIONARI!AN1788,ESITI_QUESTIONARI!AQ1788)),"NON RISPONDE",AVERAGE(ESITI_QUESTIONARI!N1788:T1788,ESITI_QUESTIONARI!V1788:X1788,ESITI_QUESTIONARI!Z1788:AD1788,ESITI_QUESTIONARI!AF1788:AH1788,ESITI_QUESTIONARI!AJ1788:AL1788,ESITI_QUESTIONARI!AN1788,ESITI_QUESTIONARI!AQ1788)))</f>
        <v/>
      </c>
    </row>
    <row r="1789" spans="1:8" x14ac:dyDescent="0.3">
      <c r="A1789" t="str">
        <f>IF(ESITI_QUESTIONARI!A1789="","",TRIM(ESITI_QUESTIONARI!A1789))</f>
        <v/>
      </c>
      <c r="B1789" t="str">
        <f t="shared" si="28"/>
        <v/>
      </c>
      <c r="C1789" t="str">
        <f>IF(ESITI_QUESTIONARI!C1789="","",TRIM(ESITI_QUESTIONARI!C1789))</f>
        <v/>
      </c>
      <c r="D1789" t="str">
        <f>IFERROR(UPPER(TRIM(ESITI_QUESTIONARI!U1789)),"")</f>
        <v/>
      </c>
      <c r="E1789" t="str">
        <f>IFERROR(UPPER(TRIM(ESITI_QUESTIONARI!Y1789)),"")</f>
        <v/>
      </c>
      <c r="F1789" t="str">
        <f>IFERROR(UPPER(TRIM(ESITI_QUESTIONARI!AE1789)),"")</f>
        <v/>
      </c>
      <c r="G1789" t="str">
        <f>IFERROR(UPPER(TRIM(ESITI_QUESTIONARI!AI1789)),"")</f>
        <v/>
      </c>
      <c r="H1789" s="8" t="str">
        <f>IF(C1789="","",IF(ISERROR(AVERAGE(ESITI_QUESTIONARI!N1789:T1789,ESITI_QUESTIONARI!V1789:X1789,ESITI_QUESTIONARI!Z1789:AD1789,ESITI_QUESTIONARI!AF1789:AH1789,ESITI_QUESTIONARI!AJ1789:AL1789,ESITI_QUESTIONARI!AN1789,ESITI_QUESTIONARI!AQ1789)),"NON RISPONDE",AVERAGE(ESITI_QUESTIONARI!N1789:T1789,ESITI_QUESTIONARI!V1789:X1789,ESITI_QUESTIONARI!Z1789:AD1789,ESITI_QUESTIONARI!AF1789:AH1789,ESITI_QUESTIONARI!AJ1789:AL1789,ESITI_QUESTIONARI!AN1789,ESITI_QUESTIONARI!AQ1789)))</f>
        <v/>
      </c>
    </row>
    <row r="1790" spans="1:8" x14ac:dyDescent="0.3">
      <c r="A1790" t="str">
        <f>IF(ESITI_QUESTIONARI!A1790="","",TRIM(ESITI_QUESTIONARI!A1790))</f>
        <v/>
      </c>
      <c r="B1790" t="str">
        <f t="shared" si="28"/>
        <v/>
      </c>
      <c r="C1790" t="str">
        <f>IF(ESITI_QUESTIONARI!C1790="","",TRIM(ESITI_QUESTIONARI!C1790))</f>
        <v/>
      </c>
      <c r="D1790" t="str">
        <f>IFERROR(UPPER(TRIM(ESITI_QUESTIONARI!U1790)),"")</f>
        <v/>
      </c>
      <c r="E1790" t="str">
        <f>IFERROR(UPPER(TRIM(ESITI_QUESTIONARI!Y1790)),"")</f>
        <v/>
      </c>
      <c r="F1790" t="str">
        <f>IFERROR(UPPER(TRIM(ESITI_QUESTIONARI!AE1790)),"")</f>
        <v/>
      </c>
      <c r="G1790" t="str">
        <f>IFERROR(UPPER(TRIM(ESITI_QUESTIONARI!AI1790)),"")</f>
        <v/>
      </c>
      <c r="H1790" s="8" t="str">
        <f>IF(C1790="","",IF(ISERROR(AVERAGE(ESITI_QUESTIONARI!N1790:T1790,ESITI_QUESTIONARI!V1790:X1790,ESITI_QUESTIONARI!Z1790:AD1790,ESITI_QUESTIONARI!AF1790:AH1790,ESITI_QUESTIONARI!AJ1790:AL1790,ESITI_QUESTIONARI!AN1790,ESITI_QUESTIONARI!AQ1790)),"NON RISPONDE",AVERAGE(ESITI_QUESTIONARI!N1790:T1790,ESITI_QUESTIONARI!V1790:X1790,ESITI_QUESTIONARI!Z1790:AD1790,ESITI_QUESTIONARI!AF1790:AH1790,ESITI_QUESTIONARI!AJ1790:AL1790,ESITI_QUESTIONARI!AN1790,ESITI_QUESTIONARI!AQ1790)))</f>
        <v/>
      </c>
    </row>
    <row r="1791" spans="1:8" x14ac:dyDescent="0.3">
      <c r="A1791" t="str">
        <f>IF(ESITI_QUESTIONARI!A1791="","",TRIM(ESITI_QUESTIONARI!A1791))</f>
        <v/>
      </c>
      <c r="B1791" t="str">
        <f t="shared" si="28"/>
        <v/>
      </c>
      <c r="C1791" t="str">
        <f>IF(ESITI_QUESTIONARI!C1791="","",TRIM(ESITI_QUESTIONARI!C1791))</f>
        <v/>
      </c>
      <c r="D1791" t="str">
        <f>IFERROR(UPPER(TRIM(ESITI_QUESTIONARI!U1791)),"")</f>
        <v/>
      </c>
      <c r="E1791" t="str">
        <f>IFERROR(UPPER(TRIM(ESITI_QUESTIONARI!Y1791)),"")</f>
        <v/>
      </c>
      <c r="F1791" t="str">
        <f>IFERROR(UPPER(TRIM(ESITI_QUESTIONARI!AE1791)),"")</f>
        <v/>
      </c>
      <c r="G1791" t="str">
        <f>IFERROR(UPPER(TRIM(ESITI_QUESTIONARI!AI1791)),"")</f>
        <v/>
      </c>
      <c r="H1791" s="8" t="str">
        <f>IF(C1791="","",IF(ISERROR(AVERAGE(ESITI_QUESTIONARI!N1791:T1791,ESITI_QUESTIONARI!V1791:X1791,ESITI_QUESTIONARI!Z1791:AD1791,ESITI_QUESTIONARI!AF1791:AH1791,ESITI_QUESTIONARI!AJ1791:AL1791,ESITI_QUESTIONARI!AN1791,ESITI_QUESTIONARI!AQ1791)),"NON RISPONDE",AVERAGE(ESITI_QUESTIONARI!N1791:T1791,ESITI_QUESTIONARI!V1791:X1791,ESITI_QUESTIONARI!Z1791:AD1791,ESITI_QUESTIONARI!AF1791:AH1791,ESITI_QUESTIONARI!AJ1791:AL1791,ESITI_QUESTIONARI!AN1791,ESITI_QUESTIONARI!AQ1791)))</f>
        <v/>
      </c>
    </row>
    <row r="1792" spans="1:8" x14ac:dyDescent="0.3">
      <c r="A1792" t="str">
        <f>IF(ESITI_QUESTIONARI!A1792="","",TRIM(ESITI_QUESTIONARI!A1792))</f>
        <v/>
      </c>
      <c r="B1792" t="str">
        <f t="shared" si="28"/>
        <v/>
      </c>
      <c r="C1792" t="str">
        <f>IF(ESITI_QUESTIONARI!C1792="","",TRIM(ESITI_QUESTIONARI!C1792))</f>
        <v/>
      </c>
      <c r="D1792" t="str">
        <f>IFERROR(UPPER(TRIM(ESITI_QUESTIONARI!U1792)),"")</f>
        <v/>
      </c>
      <c r="E1792" t="str">
        <f>IFERROR(UPPER(TRIM(ESITI_QUESTIONARI!Y1792)),"")</f>
        <v/>
      </c>
      <c r="F1792" t="str">
        <f>IFERROR(UPPER(TRIM(ESITI_QUESTIONARI!AE1792)),"")</f>
        <v/>
      </c>
      <c r="G1792" t="str">
        <f>IFERROR(UPPER(TRIM(ESITI_QUESTIONARI!AI1792)),"")</f>
        <v/>
      </c>
      <c r="H1792" s="8" t="str">
        <f>IF(C1792="","",IF(ISERROR(AVERAGE(ESITI_QUESTIONARI!N1792:T1792,ESITI_QUESTIONARI!V1792:X1792,ESITI_QUESTIONARI!Z1792:AD1792,ESITI_QUESTIONARI!AF1792:AH1792,ESITI_QUESTIONARI!AJ1792:AL1792,ESITI_QUESTIONARI!AN1792,ESITI_QUESTIONARI!AQ1792)),"NON RISPONDE",AVERAGE(ESITI_QUESTIONARI!N1792:T1792,ESITI_QUESTIONARI!V1792:X1792,ESITI_QUESTIONARI!Z1792:AD1792,ESITI_QUESTIONARI!AF1792:AH1792,ESITI_QUESTIONARI!AJ1792:AL1792,ESITI_QUESTIONARI!AN1792,ESITI_QUESTIONARI!AQ1792)))</f>
        <v/>
      </c>
    </row>
    <row r="1793" spans="1:8" x14ac:dyDescent="0.3">
      <c r="A1793" t="str">
        <f>IF(ESITI_QUESTIONARI!A1793="","",TRIM(ESITI_QUESTIONARI!A1793))</f>
        <v/>
      </c>
      <c r="B1793" t="str">
        <f t="shared" si="28"/>
        <v/>
      </c>
      <c r="C1793" t="str">
        <f>IF(ESITI_QUESTIONARI!C1793="","",TRIM(ESITI_QUESTIONARI!C1793))</f>
        <v/>
      </c>
      <c r="D1793" t="str">
        <f>IFERROR(UPPER(TRIM(ESITI_QUESTIONARI!U1793)),"")</f>
        <v/>
      </c>
      <c r="E1793" t="str">
        <f>IFERROR(UPPER(TRIM(ESITI_QUESTIONARI!Y1793)),"")</f>
        <v/>
      </c>
      <c r="F1793" t="str">
        <f>IFERROR(UPPER(TRIM(ESITI_QUESTIONARI!AE1793)),"")</f>
        <v/>
      </c>
      <c r="G1793" t="str">
        <f>IFERROR(UPPER(TRIM(ESITI_QUESTIONARI!AI1793)),"")</f>
        <v/>
      </c>
      <c r="H1793" s="8" t="str">
        <f>IF(C1793="","",IF(ISERROR(AVERAGE(ESITI_QUESTIONARI!N1793:T1793,ESITI_QUESTIONARI!V1793:X1793,ESITI_QUESTIONARI!Z1793:AD1793,ESITI_QUESTIONARI!AF1793:AH1793,ESITI_QUESTIONARI!AJ1793:AL1793,ESITI_QUESTIONARI!AN1793,ESITI_QUESTIONARI!AQ1793)),"NON RISPONDE",AVERAGE(ESITI_QUESTIONARI!N1793:T1793,ESITI_QUESTIONARI!V1793:X1793,ESITI_QUESTIONARI!Z1793:AD1793,ESITI_QUESTIONARI!AF1793:AH1793,ESITI_QUESTIONARI!AJ1793:AL1793,ESITI_QUESTIONARI!AN1793,ESITI_QUESTIONARI!AQ1793)))</f>
        <v/>
      </c>
    </row>
    <row r="1794" spans="1:8" x14ac:dyDescent="0.3">
      <c r="A1794" t="str">
        <f>IF(ESITI_QUESTIONARI!A1794="","",TRIM(ESITI_QUESTIONARI!A1794))</f>
        <v/>
      </c>
      <c r="B1794" t="str">
        <f t="shared" si="28"/>
        <v/>
      </c>
      <c r="C1794" t="str">
        <f>IF(ESITI_QUESTIONARI!C1794="","",TRIM(ESITI_QUESTIONARI!C1794))</f>
        <v/>
      </c>
      <c r="D1794" t="str">
        <f>IFERROR(UPPER(TRIM(ESITI_QUESTIONARI!U1794)),"")</f>
        <v/>
      </c>
      <c r="E1794" t="str">
        <f>IFERROR(UPPER(TRIM(ESITI_QUESTIONARI!Y1794)),"")</f>
        <v/>
      </c>
      <c r="F1794" t="str">
        <f>IFERROR(UPPER(TRIM(ESITI_QUESTIONARI!AE1794)),"")</f>
        <v/>
      </c>
      <c r="G1794" t="str">
        <f>IFERROR(UPPER(TRIM(ESITI_QUESTIONARI!AI1794)),"")</f>
        <v/>
      </c>
      <c r="H1794" s="8" t="str">
        <f>IF(C1794="","",IF(ISERROR(AVERAGE(ESITI_QUESTIONARI!N1794:T1794,ESITI_QUESTIONARI!V1794:X1794,ESITI_QUESTIONARI!Z1794:AD1794,ESITI_QUESTIONARI!AF1794:AH1794,ESITI_QUESTIONARI!AJ1794:AL1794,ESITI_QUESTIONARI!AN1794,ESITI_QUESTIONARI!AQ1794)),"NON RISPONDE",AVERAGE(ESITI_QUESTIONARI!N1794:T1794,ESITI_QUESTIONARI!V1794:X1794,ESITI_QUESTIONARI!Z1794:AD1794,ESITI_QUESTIONARI!AF1794:AH1794,ESITI_QUESTIONARI!AJ1794:AL1794,ESITI_QUESTIONARI!AN1794,ESITI_QUESTIONARI!AQ1794)))</f>
        <v/>
      </c>
    </row>
    <row r="1795" spans="1:8" x14ac:dyDescent="0.3">
      <c r="A1795" t="str">
        <f>IF(ESITI_QUESTIONARI!A1795="","",TRIM(ESITI_QUESTIONARI!A1795))</f>
        <v/>
      </c>
      <c r="B1795" t="str">
        <f t="shared" ref="B1795:B1858" si="29">IF(C1795="","",C1795)</f>
        <v/>
      </c>
      <c r="C1795" t="str">
        <f>IF(ESITI_QUESTIONARI!C1795="","",TRIM(ESITI_QUESTIONARI!C1795))</f>
        <v/>
      </c>
      <c r="D1795" t="str">
        <f>IFERROR(UPPER(TRIM(ESITI_QUESTIONARI!U1795)),"")</f>
        <v/>
      </c>
      <c r="E1795" t="str">
        <f>IFERROR(UPPER(TRIM(ESITI_QUESTIONARI!Y1795)),"")</f>
        <v/>
      </c>
      <c r="F1795" t="str">
        <f>IFERROR(UPPER(TRIM(ESITI_QUESTIONARI!AE1795)),"")</f>
        <v/>
      </c>
      <c r="G1795" t="str">
        <f>IFERROR(UPPER(TRIM(ESITI_QUESTIONARI!AI1795)),"")</f>
        <v/>
      </c>
      <c r="H1795" s="8" t="str">
        <f>IF(C1795="","",IF(ISERROR(AVERAGE(ESITI_QUESTIONARI!N1795:T1795,ESITI_QUESTIONARI!V1795:X1795,ESITI_QUESTIONARI!Z1795:AD1795,ESITI_QUESTIONARI!AF1795:AH1795,ESITI_QUESTIONARI!AJ1795:AL1795,ESITI_QUESTIONARI!AN1795,ESITI_QUESTIONARI!AQ1795)),"NON RISPONDE",AVERAGE(ESITI_QUESTIONARI!N1795:T1795,ESITI_QUESTIONARI!V1795:X1795,ESITI_QUESTIONARI!Z1795:AD1795,ESITI_QUESTIONARI!AF1795:AH1795,ESITI_QUESTIONARI!AJ1795:AL1795,ESITI_QUESTIONARI!AN1795,ESITI_QUESTIONARI!AQ1795)))</f>
        <v/>
      </c>
    </row>
    <row r="1796" spans="1:8" x14ac:dyDescent="0.3">
      <c r="A1796" t="str">
        <f>IF(ESITI_QUESTIONARI!A1796="","",TRIM(ESITI_QUESTIONARI!A1796))</f>
        <v/>
      </c>
      <c r="B1796" t="str">
        <f t="shared" si="29"/>
        <v/>
      </c>
      <c r="C1796" t="str">
        <f>IF(ESITI_QUESTIONARI!C1796="","",TRIM(ESITI_QUESTIONARI!C1796))</f>
        <v/>
      </c>
      <c r="D1796" t="str">
        <f>IFERROR(UPPER(TRIM(ESITI_QUESTIONARI!U1796)),"")</f>
        <v/>
      </c>
      <c r="E1796" t="str">
        <f>IFERROR(UPPER(TRIM(ESITI_QUESTIONARI!Y1796)),"")</f>
        <v/>
      </c>
      <c r="F1796" t="str">
        <f>IFERROR(UPPER(TRIM(ESITI_QUESTIONARI!AE1796)),"")</f>
        <v/>
      </c>
      <c r="G1796" t="str">
        <f>IFERROR(UPPER(TRIM(ESITI_QUESTIONARI!AI1796)),"")</f>
        <v/>
      </c>
      <c r="H1796" s="8" t="str">
        <f>IF(C1796="","",IF(ISERROR(AVERAGE(ESITI_QUESTIONARI!N1796:T1796,ESITI_QUESTIONARI!V1796:X1796,ESITI_QUESTIONARI!Z1796:AD1796,ESITI_QUESTIONARI!AF1796:AH1796,ESITI_QUESTIONARI!AJ1796:AL1796,ESITI_QUESTIONARI!AN1796,ESITI_QUESTIONARI!AQ1796)),"NON RISPONDE",AVERAGE(ESITI_QUESTIONARI!N1796:T1796,ESITI_QUESTIONARI!V1796:X1796,ESITI_QUESTIONARI!Z1796:AD1796,ESITI_QUESTIONARI!AF1796:AH1796,ESITI_QUESTIONARI!AJ1796:AL1796,ESITI_QUESTIONARI!AN1796,ESITI_QUESTIONARI!AQ1796)))</f>
        <v/>
      </c>
    </row>
    <row r="1797" spans="1:8" x14ac:dyDescent="0.3">
      <c r="A1797" t="str">
        <f>IF(ESITI_QUESTIONARI!A1797="","",TRIM(ESITI_QUESTIONARI!A1797))</f>
        <v/>
      </c>
      <c r="B1797" t="str">
        <f t="shared" si="29"/>
        <v/>
      </c>
      <c r="C1797" t="str">
        <f>IF(ESITI_QUESTIONARI!C1797="","",TRIM(ESITI_QUESTIONARI!C1797))</f>
        <v/>
      </c>
      <c r="D1797" t="str">
        <f>IFERROR(UPPER(TRIM(ESITI_QUESTIONARI!U1797)),"")</f>
        <v/>
      </c>
      <c r="E1797" t="str">
        <f>IFERROR(UPPER(TRIM(ESITI_QUESTIONARI!Y1797)),"")</f>
        <v/>
      </c>
      <c r="F1797" t="str">
        <f>IFERROR(UPPER(TRIM(ESITI_QUESTIONARI!AE1797)),"")</f>
        <v/>
      </c>
      <c r="G1797" t="str">
        <f>IFERROR(UPPER(TRIM(ESITI_QUESTIONARI!AI1797)),"")</f>
        <v/>
      </c>
      <c r="H1797" s="8" t="str">
        <f>IF(C1797="","",IF(ISERROR(AVERAGE(ESITI_QUESTIONARI!N1797:T1797,ESITI_QUESTIONARI!V1797:X1797,ESITI_QUESTIONARI!Z1797:AD1797,ESITI_QUESTIONARI!AF1797:AH1797,ESITI_QUESTIONARI!AJ1797:AL1797,ESITI_QUESTIONARI!AN1797,ESITI_QUESTIONARI!AQ1797)),"NON RISPONDE",AVERAGE(ESITI_QUESTIONARI!N1797:T1797,ESITI_QUESTIONARI!V1797:X1797,ESITI_QUESTIONARI!Z1797:AD1797,ESITI_QUESTIONARI!AF1797:AH1797,ESITI_QUESTIONARI!AJ1797:AL1797,ESITI_QUESTIONARI!AN1797,ESITI_QUESTIONARI!AQ1797)))</f>
        <v/>
      </c>
    </row>
    <row r="1798" spans="1:8" x14ac:dyDescent="0.3">
      <c r="A1798" t="str">
        <f>IF(ESITI_QUESTIONARI!A1798="","",TRIM(ESITI_QUESTIONARI!A1798))</f>
        <v/>
      </c>
      <c r="B1798" t="str">
        <f t="shared" si="29"/>
        <v/>
      </c>
      <c r="C1798" t="str">
        <f>IF(ESITI_QUESTIONARI!C1798="","",TRIM(ESITI_QUESTIONARI!C1798))</f>
        <v/>
      </c>
      <c r="D1798" t="str">
        <f>IFERROR(UPPER(TRIM(ESITI_QUESTIONARI!U1798)),"")</f>
        <v/>
      </c>
      <c r="E1798" t="str">
        <f>IFERROR(UPPER(TRIM(ESITI_QUESTIONARI!Y1798)),"")</f>
        <v/>
      </c>
      <c r="F1798" t="str">
        <f>IFERROR(UPPER(TRIM(ESITI_QUESTIONARI!AE1798)),"")</f>
        <v/>
      </c>
      <c r="G1798" t="str">
        <f>IFERROR(UPPER(TRIM(ESITI_QUESTIONARI!AI1798)),"")</f>
        <v/>
      </c>
      <c r="H1798" s="8" t="str">
        <f>IF(C1798="","",IF(ISERROR(AVERAGE(ESITI_QUESTIONARI!N1798:T1798,ESITI_QUESTIONARI!V1798:X1798,ESITI_QUESTIONARI!Z1798:AD1798,ESITI_QUESTIONARI!AF1798:AH1798,ESITI_QUESTIONARI!AJ1798:AL1798,ESITI_QUESTIONARI!AN1798,ESITI_QUESTIONARI!AQ1798)),"NON RISPONDE",AVERAGE(ESITI_QUESTIONARI!N1798:T1798,ESITI_QUESTIONARI!V1798:X1798,ESITI_QUESTIONARI!Z1798:AD1798,ESITI_QUESTIONARI!AF1798:AH1798,ESITI_QUESTIONARI!AJ1798:AL1798,ESITI_QUESTIONARI!AN1798,ESITI_QUESTIONARI!AQ1798)))</f>
        <v/>
      </c>
    </row>
    <row r="1799" spans="1:8" x14ac:dyDescent="0.3">
      <c r="A1799" t="str">
        <f>IF(ESITI_QUESTIONARI!A1799="","",TRIM(ESITI_QUESTIONARI!A1799))</f>
        <v/>
      </c>
      <c r="B1799" t="str">
        <f t="shared" si="29"/>
        <v/>
      </c>
      <c r="C1799" t="str">
        <f>IF(ESITI_QUESTIONARI!C1799="","",TRIM(ESITI_QUESTIONARI!C1799))</f>
        <v/>
      </c>
      <c r="D1799" t="str">
        <f>IFERROR(UPPER(TRIM(ESITI_QUESTIONARI!U1799)),"")</f>
        <v/>
      </c>
      <c r="E1799" t="str">
        <f>IFERROR(UPPER(TRIM(ESITI_QUESTIONARI!Y1799)),"")</f>
        <v/>
      </c>
      <c r="F1799" t="str">
        <f>IFERROR(UPPER(TRIM(ESITI_QUESTIONARI!AE1799)),"")</f>
        <v/>
      </c>
      <c r="G1799" t="str">
        <f>IFERROR(UPPER(TRIM(ESITI_QUESTIONARI!AI1799)),"")</f>
        <v/>
      </c>
      <c r="H1799" s="8" t="str">
        <f>IF(C1799="","",IF(ISERROR(AVERAGE(ESITI_QUESTIONARI!N1799:T1799,ESITI_QUESTIONARI!V1799:X1799,ESITI_QUESTIONARI!Z1799:AD1799,ESITI_QUESTIONARI!AF1799:AH1799,ESITI_QUESTIONARI!AJ1799:AL1799,ESITI_QUESTIONARI!AN1799,ESITI_QUESTIONARI!AQ1799)),"NON RISPONDE",AVERAGE(ESITI_QUESTIONARI!N1799:T1799,ESITI_QUESTIONARI!V1799:X1799,ESITI_QUESTIONARI!Z1799:AD1799,ESITI_QUESTIONARI!AF1799:AH1799,ESITI_QUESTIONARI!AJ1799:AL1799,ESITI_QUESTIONARI!AN1799,ESITI_QUESTIONARI!AQ1799)))</f>
        <v/>
      </c>
    </row>
    <row r="1800" spans="1:8" x14ac:dyDescent="0.3">
      <c r="A1800" t="str">
        <f>IF(ESITI_QUESTIONARI!A1800="","",TRIM(ESITI_QUESTIONARI!A1800))</f>
        <v/>
      </c>
      <c r="B1800" t="str">
        <f t="shared" si="29"/>
        <v/>
      </c>
      <c r="C1800" t="str">
        <f>IF(ESITI_QUESTIONARI!C1800="","",TRIM(ESITI_QUESTIONARI!C1800))</f>
        <v/>
      </c>
      <c r="D1800" t="str">
        <f>IFERROR(UPPER(TRIM(ESITI_QUESTIONARI!U1800)),"")</f>
        <v/>
      </c>
      <c r="E1800" t="str">
        <f>IFERROR(UPPER(TRIM(ESITI_QUESTIONARI!Y1800)),"")</f>
        <v/>
      </c>
      <c r="F1800" t="str">
        <f>IFERROR(UPPER(TRIM(ESITI_QUESTIONARI!AE1800)),"")</f>
        <v/>
      </c>
      <c r="G1800" t="str">
        <f>IFERROR(UPPER(TRIM(ESITI_QUESTIONARI!AI1800)),"")</f>
        <v/>
      </c>
      <c r="H1800" s="8" t="str">
        <f>IF(C1800="","",IF(ISERROR(AVERAGE(ESITI_QUESTIONARI!N1800:T1800,ESITI_QUESTIONARI!V1800:X1800,ESITI_QUESTIONARI!Z1800:AD1800,ESITI_QUESTIONARI!AF1800:AH1800,ESITI_QUESTIONARI!AJ1800:AL1800,ESITI_QUESTIONARI!AN1800,ESITI_QUESTIONARI!AQ1800)),"NON RISPONDE",AVERAGE(ESITI_QUESTIONARI!N1800:T1800,ESITI_QUESTIONARI!V1800:X1800,ESITI_QUESTIONARI!Z1800:AD1800,ESITI_QUESTIONARI!AF1800:AH1800,ESITI_QUESTIONARI!AJ1800:AL1800,ESITI_QUESTIONARI!AN1800,ESITI_QUESTIONARI!AQ1800)))</f>
        <v/>
      </c>
    </row>
    <row r="1801" spans="1:8" x14ac:dyDescent="0.3">
      <c r="A1801" t="str">
        <f>IF(ESITI_QUESTIONARI!A1801="","",TRIM(ESITI_QUESTIONARI!A1801))</f>
        <v/>
      </c>
      <c r="B1801" t="str">
        <f t="shared" si="29"/>
        <v/>
      </c>
      <c r="C1801" t="str">
        <f>IF(ESITI_QUESTIONARI!C1801="","",TRIM(ESITI_QUESTIONARI!C1801))</f>
        <v/>
      </c>
      <c r="D1801" t="str">
        <f>IFERROR(UPPER(TRIM(ESITI_QUESTIONARI!U1801)),"")</f>
        <v/>
      </c>
      <c r="E1801" t="str">
        <f>IFERROR(UPPER(TRIM(ESITI_QUESTIONARI!Y1801)),"")</f>
        <v/>
      </c>
      <c r="F1801" t="str">
        <f>IFERROR(UPPER(TRIM(ESITI_QUESTIONARI!AE1801)),"")</f>
        <v/>
      </c>
      <c r="G1801" t="str">
        <f>IFERROR(UPPER(TRIM(ESITI_QUESTIONARI!AI1801)),"")</f>
        <v/>
      </c>
      <c r="H1801" s="8" t="str">
        <f>IF(C1801="","",IF(ISERROR(AVERAGE(ESITI_QUESTIONARI!N1801:T1801,ESITI_QUESTIONARI!V1801:X1801,ESITI_QUESTIONARI!Z1801:AD1801,ESITI_QUESTIONARI!AF1801:AH1801,ESITI_QUESTIONARI!AJ1801:AL1801,ESITI_QUESTIONARI!AN1801,ESITI_QUESTIONARI!AQ1801)),"NON RISPONDE",AVERAGE(ESITI_QUESTIONARI!N1801:T1801,ESITI_QUESTIONARI!V1801:X1801,ESITI_QUESTIONARI!Z1801:AD1801,ESITI_QUESTIONARI!AF1801:AH1801,ESITI_QUESTIONARI!AJ1801:AL1801,ESITI_QUESTIONARI!AN1801,ESITI_QUESTIONARI!AQ1801)))</f>
        <v/>
      </c>
    </row>
    <row r="1802" spans="1:8" x14ac:dyDescent="0.3">
      <c r="A1802" t="str">
        <f>IF(ESITI_QUESTIONARI!A1802="","",TRIM(ESITI_QUESTIONARI!A1802))</f>
        <v/>
      </c>
      <c r="B1802" t="str">
        <f t="shared" si="29"/>
        <v/>
      </c>
      <c r="C1802" t="str">
        <f>IF(ESITI_QUESTIONARI!C1802="","",TRIM(ESITI_QUESTIONARI!C1802))</f>
        <v/>
      </c>
      <c r="D1802" t="str">
        <f>IFERROR(UPPER(TRIM(ESITI_QUESTIONARI!U1802)),"")</f>
        <v/>
      </c>
      <c r="E1802" t="str">
        <f>IFERROR(UPPER(TRIM(ESITI_QUESTIONARI!Y1802)),"")</f>
        <v/>
      </c>
      <c r="F1802" t="str">
        <f>IFERROR(UPPER(TRIM(ESITI_QUESTIONARI!AE1802)),"")</f>
        <v/>
      </c>
      <c r="G1802" t="str">
        <f>IFERROR(UPPER(TRIM(ESITI_QUESTIONARI!AI1802)),"")</f>
        <v/>
      </c>
      <c r="H1802" s="8" t="str">
        <f>IF(C1802="","",IF(ISERROR(AVERAGE(ESITI_QUESTIONARI!N1802:T1802,ESITI_QUESTIONARI!V1802:X1802,ESITI_QUESTIONARI!Z1802:AD1802,ESITI_QUESTIONARI!AF1802:AH1802,ESITI_QUESTIONARI!AJ1802:AL1802,ESITI_QUESTIONARI!AN1802,ESITI_QUESTIONARI!AQ1802)),"NON RISPONDE",AVERAGE(ESITI_QUESTIONARI!N1802:T1802,ESITI_QUESTIONARI!V1802:X1802,ESITI_QUESTIONARI!Z1802:AD1802,ESITI_QUESTIONARI!AF1802:AH1802,ESITI_QUESTIONARI!AJ1802:AL1802,ESITI_QUESTIONARI!AN1802,ESITI_QUESTIONARI!AQ1802)))</f>
        <v/>
      </c>
    </row>
    <row r="1803" spans="1:8" x14ac:dyDescent="0.3">
      <c r="A1803" t="str">
        <f>IF(ESITI_QUESTIONARI!A1803="","",TRIM(ESITI_QUESTIONARI!A1803))</f>
        <v/>
      </c>
      <c r="B1803" t="str">
        <f t="shared" si="29"/>
        <v/>
      </c>
      <c r="C1803" t="str">
        <f>IF(ESITI_QUESTIONARI!C1803="","",TRIM(ESITI_QUESTIONARI!C1803))</f>
        <v/>
      </c>
      <c r="D1803" t="str">
        <f>IFERROR(UPPER(TRIM(ESITI_QUESTIONARI!U1803)),"")</f>
        <v/>
      </c>
      <c r="E1803" t="str">
        <f>IFERROR(UPPER(TRIM(ESITI_QUESTIONARI!Y1803)),"")</f>
        <v/>
      </c>
      <c r="F1803" t="str">
        <f>IFERROR(UPPER(TRIM(ESITI_QUESTIONARI!AE1803)),"")</f>
        <v/>
      </c>
      <c r="G1803" t="str">
        <f>IFERROR(UPPER(TRIM(ESITI_QUESTIONARI!AI1803)),"")</f>
        <v/>
      </c>
      <c r="H1803" s="8" t="str">
        <f>IF(C1803="","",IF(ISERROR(AVERAGE(ESITI_QUESTIONARI!N1803:T1803,ESITI_QUESTIONARI!V1803:X1803,ESITI_QUESTIONARI!Z1803:AD1803,ESITI_QUESTIONARI!AF1803:AH1803,ESITI_QUESTIONARI!AJ1803:AL1803,ESITI_QUESTIONARI!AN1803,ESITI_QUESTIONARI!AQ1803)),"NON RISPONDE",AVERAGE(ESITI_QUESTIONARI!N1803:T1803,ESITI_QUESTIONARI!V1803:X1803,ESITI_QUESTIONARI!Z1803:AD1803,ESITI_QUESTIONARI!AF1803:AH1803,ESITI_QUESTIONARI!AJ1803:AL1803,ESITI_QUESTIONARI!AN1803,ESITI_QUESTIONARI!AQ1803)))</f>
        <v/>
      </c>
    </row>
    <row r="1804" spans="1:8" x14ac:dyDescent="0.3">
      <c r="A1804" t="str">
        <f>IF(ESITI_QUESTIONARI!A1804="","",TRIM(ESITI_QUESTIONARI!A1804))</f>
        <v/>
      </c>
      <c r="B1804" t="str">
        <f t="shared" si="29"/>
        <v/>
      </c>
      <c r="C1804" t="str">
        <f>IF(ESITI_QUESTIONARI!C1804="","",TRIM(ESITI_QUESTIONARI!C1804))</f>
        <v/>
      </c>
      <c r="D1804" t="str">
        <f>IFERROR(UPPER(TRIM(ESITI_QUESTIONARI!U1804)),"")</f>
        <v/>
      </c>
      <c r="E1804" t="str">
        <f>IFERROR(UPPER(TRIM(ESITI_QUESTIONARI!Y1804)),"")</f>
        <v/>
      </c>
      <c r="F1804" t="str">
        <f>IFERROR(UPPER(TRIM(ESITI_QUESTIONARI!AE1804)),"")</f>
        <v/>
      </c>
      <c r="G1804" t="str">
        <f>IFERROR(UPPER(TRIM(ESITI_QUESTIONARI!AI1804)),"")</f>
        <v/>
      </c>
      <c r="H1804" s="8" t="str">
        <f>IF(C1804="","",IF(ISERROR(AVERAGE(ESITI_QUESTIONARI!N1804:T1804,ESITI_QUESTIONARI!V1804:X1804,ESITI_QUESTIONARI!Z1804:AD1804,ESITI_QUESTIONARI!AF1804:AH1804,ESITI_QUESTIONARI!AJ1804:AL1804,ESITI_QUESTIONARI!AN1804,ESITI_QUESTIONARI!AQ1804)),"NON RISPONDE",AVERAGE(ESITI_QUESTIONARI!N1804:T1804,ESITI_QUESTIONARI!V1804:X1804,ESITI_QUESTIONARI!Z1804:AD1804,ESITI_QUESTIONARI!AF1804:AH1804,ESITI_QUESTIONARI!AJ1804:AL1804,ESITI_QUESTIONARI!AN1804,ESITI_QUESTIONARI!AQ1804)))</f>
        <v/>
      </c>
    </row>
    <row r="1805" spans="1:8" x14ac:dyDescent="0.3">
      <c r="A1805" t="str">
        <f>IF(ESITI_QUESTIONARI!A1805="","",TRIM(ESITI_QUESTIONARI!A1805))</f>
        <v/>
      </c>
      <c r="B1805" t="str">
        <f t="shared" si="29"/>
        <v/>
      </c>
      <c r="C1805" t="str">
        <f>IF(ESITI_QUESTIONARI!C1805="","",TRIM(ESITI_QUESTIONARI!C1805))</f>
        <v/>
      </c>
      <c r="D1805" t="str">
        <f>IFERROR(UPPER(TRIM(ESITI_QUESTIONARI!U1805)),"")</f>
        <v/>
      </c>
      <c r="E1805" t="str">
        <f>IFERROR(UPPER(TRIM(ESITI_QUESTIONARI!Y1805)),"")</f>
        <v/>
      </c>
      <c r="F1805" t="str">
        <f>IFERROR(UPPER(TRIM(ESITI_QUESTIONARI!AE1805)),"")</f>
        <v/>
      </c>
      <c r="G1805" t="str">
        <f>IFERROR(UPPER(TRIM(ESITI_QUESTIONARI!AI1805)),"")</f>
        <v/>
      </c>
      <c r="H1805" s="8" t="str">
        <f>IF(C1805="","",IF(ISERROR(AVERAGE(ESITI_QUESTIONARI!N1805:T1805,ESITI_QUESTIONARI!V1805:X1805,ESITI_QUESTIONARI!Z1805:AD1805,ESITI_QUESTIONARI!AF1805:AH1805,ESITI_QUESTIONARI!AJ1805:AL1805,ESITI_QUESTIONARI!AN1805,ESITI_QUESTIONARI!AQ1805)),"NON RISPONDE",AVERAGE(ESITI_QUESTIONARI!N1805:T1805,ESITI_QUESTIONARI!V1805:X1805,ESITI_QUESTIONARI!Z1805:AD1805,ESITI_QUESTIONARI!AF1805:AH1805,ESITI_QUESTIONARI!AJ1805:AL1805,ESITI_QUESTIONARI!AN1805,ESITI_QUESTIONARI!AQ1805)))</f>
        <v/>
      </c>
    </row>
    <row r="1806" spans="1:8" x14ac:dyDescent="0.3">
      <c r="A1806" t="str">
        <f>IF(ESITI_QUESTIONARI!A1806="","",TRIM(ESITI_QUESTIONARI!A1806))</f>
        <v/>
      </c>
      <c r="B1806" t="str">
        <f t="shared" si="29"/>
        <v/>
      </c>
      <c r="C1806" t="str">
        <f>IF(ESITI_QUESTIONARI!C1806="","",TRIM(ESITI_QUESTIONARI!C1806))</f>
        <v/>
      </c>
      <c r="D1806" t="str">
        <f>IFERROR(UPPER(TRIM(ESITI_QUESTIONARI!U1806)),"")</f>
        <v/>
      </c>
      <c r="E1806" t="str">
        <f>IFERROR(UPPER(TRIM(ESITI_QUESTIONARI!Y1806)),"")</f>
        <v/>
      </c>
      <c r="F1806" t="str">
        <f>IFERROR(UPPER(TRIM(ESITI_QUESTIONARI!AE1806)),"")</f>
        <v/>
      </c>
      <c r="G1806" t="str">
        <f>IFERROR(UPPER(TRIM(ESITI_QUESTIONARI!AI1806)),"")</f>
        <v/>
      </c>
      <c r="H1806" s="8" t="str">
        <f>IF(C1806="","",IF(ISERROR(AVERAGE(ESITI_QUESTIONARI!N1806:T1806,ESITI_QUESTIONARI!V1806:X1806,ESITI_QUESTIONARI!Z1806:AD1806,ESITI_QUESTIONARI!AF1806:AH1806,ESITI_QUESTIONARI!AJ1806:AL1806,ESITI_QUESTIONARI!AN1806,ESITI_QUESTIONARI!AQ1806)),"NON RISPONDE",AVERAGE(ESITI_QUESTIONARI!N1806:T1806,ESITI_QUESTIONARI!V1806:X1806,ESITI_QUESTIONARI!Z1806:AD1806,ESITI_QUESTIONARI!AF1806:AH1806,ESITI_QUESTIONARI!AJ1806:AL1806,ESITI_QUESTIONARI!AN1806,ESITI_QUESTIONARI!AQ1806)))</f>
        <v/>
      </c>
    </row>
    <row r="1807" spans="1:8" x14ac:dyDescent="0.3">
      <c r="A1807" t="str">
        <f>IF(ESITI_QUESTIONARI!A1807="","",TRIM(ESITI_QUESTIONARI!A1807))</f>
        <v/>
      </c>
      <c r="B1807" t="str">
        <f t="shared" si="29"/>
        <v/>
      </c>
      <c r="C1807" t="str">
        <f>IF(ESITI_QUESTIONARI!C1807="","",TRIM(ESITI_QUESTIONARI!C1807))</f>
        <v/>
      </c>
      <c r="D1807" t="str">
        <f>IFERROR(UPPER(TRIM(ESITI_QUESTIONARI!U1807)),"")</f>
        <v/>
      </c>
      <c r="E1807" t="str">
        <f>IFERROR(UPPER(TRIM(ESITI_QUESTIONARI!Y1807)),"")</f>
        <v/>
      </c>
      <c r="F1807" t="str">
        <f>IFERROR(UPPER(TRIM(ESITI_QUESTIONARI!AE1807)),"")</f>
        <v/>
      </c>
      <c r="G1807" t="str">
        <f>IFERROR(UPPER(TRIM(ESITI_QUESTIONARI!AI1807)),"")</f>
        <v/>
      </c>
      <c r="H1807" s="8" t="str">
        <f>IF(C1807="","",IF(ISERROR(AVERAGE(ESITI_QUESTIONARI!N1807:T1807,ESITI_QUESTIONARI!V1807:X1807,ESITI_QUESTIONARI!Z1807:AD1807,ESITI_QUESTIONARI!AF1807:AH1807,ESITI_QUESTIONARI!AJ1807:AL1807,ESITI_QUESTIONARI!AN1807,ESITI_QUESTIONARI!AQ1807)),"NON RISPONDE",AVERAGE(ESITI_QUESTIONARI!N1807:T1807,ESITI_QUESTIONARI!V1807:X1807,ESITI_QUESTIONARI!Z1807:AD1807,ESITI_QUESTIONARI!AF1807:AH1807,ESITI_QUESTIONARI!AJ1807:AL1807,ESITI_QUESTIONARI!AN1807,ESITI_QUESTIONARI!AQ1807)))</f>
        <v/>
      </c>
    </row>
    <row r="1808" spans="1:8" x14ac:dyDescent="0.3">
      <c r="A1808" t="str">
        <f>IF(ESITI_QUESTIONARI!A1808="","",TRIM(ESITI_QUESTIONARI!A1808))</f>
        <v/>
      </c>
      <c r="B1808" t="str">
        <f t="shared" si="29"/>
        <v/>
      </c>
      <c r="C1808" t="str">
        <f>IF(ESITI_QUESTIONARI!C1808="","",TRIM(ESITI_QUESTIONARI!C1808))</f>
        <v/>
      </c>
      <c r="D1808" t="str">
        <f>IFERROR(UPPER(TRIM(ESITI_QUESTIONARI!U1808)),"")</f>
        <v/>
      </c>
      <c r="E1808" t="str">
        <f>IFERROR(UPPER(TRIM(ESITI_QUESTIONARI!Y1808)),"")</f>
        <v/>
      </c>
      <c r="F1808" t="str">
        <f>IFERROR(UPPER(TRIM(ESITI_QUESTIONARI!AE1808)),"")</f>
        <v/>
      </c>
      <c r="G1808" t="str">
        <f>IFERROR(UPPER(TRIM(ESITI_QUESTIONARI!AI1808)),"")</f>
        <v/>
      </c>
      <c r="H1808" s="8" t="str">
        <f>IF(C1808="","",IF(ISERROR(AVERAGE(ESITI_QUESTIONARI!N1808:T1808,ESITI_QUESTIONARI!V1808:X1808,ESITI_QUESTIONARI!Z1808:AD1808,ESITI_QUESTIONARI!AF1808:AH1808,ESITI_QUESTIONARI!AJ1808:AL1808,ESITI_QUESTIONARI!AN1808,ESITI_QUESTIONARI!AQ1808)),"NON RISPONDE",AVERAGE(ESITI_QUESTIONARI!N1808:T1808,ESITI_QUESTIONARI!V1808:X1808,ESITI_QUESTIONARI!Z1808:AD1808,ESITI_QUESTIONARI!AF1808:AH1808,ESITI_QUESTIONARI!AJ1808:AL1808,ESITI_QUESTIONARI!AN1808,ESITI_QUESTIONARI!AQ1808)))</f>
        <v/>
      </c>
    </row>
    <row r="1809" spans="1:8" x14ac:dyDescent="0.3">
      <c r="A1809" t="str">
        <f>IF(ESITI_QUESTIONARI!A1809="","",TRIM(ESITI_QUESTIONARI!A1809))</f>
        <v/>
      </c>
      <c r="B1809" t="str">
        <f t="shared" si="29"/>
        <v/>
      </c>
      <c r="C1809" t="str">
        <f>IF(ESITI_QUESTIONARI!C1809="","",TRIM(ESITI_QUESTIONARI!C1809))</f>
        <v/>
      </c>
      <c r="D1809" t="str">
        <f>IFERROR(UPPER(TRIM(ESITI_QUESTIONARI!U1809)),"")</f>
        <v/>
      </c>
      <c r="E1809" t="str">
        <f>IFERROR(UPPER(TRIM(ESITI_QUESTIONARI!Y1809)),"")</f>
        <v/>
      </c>
      <c r="F1809" t="str">
        <f>IFERROR(UPPER(TRIM(ESITI_QUESTIONARI!AE1809)),"")</f>
        <v/>
      </c>
      <c r="G1809" t="str">
        <f>IFERROR(UPPER(TRIM(ESITI_QUESTIONARI!AI1809)),"")</f>
        <v/>
      </c>
      <c r="H1809" s="8" t="str">
        <f>IF(C1809="","",IF(ISERROR(AVERAGE(ESITI_QUESTIONARI!N1809:T1809,ESITI_QUESTIONARI!V1809:X1809,ESITI_QUESTIONARI!Z1809:AD1809,ESITI_QUESTIONARI!AF1809:AH1809,ESITI_QUESTIONARI!AJ1809:AL1809,ESITI_QUESTIONARI!AN1809,ESITI_QUESTIONARI!AQ1809)),"NON RISPONDE",AVERAGE(ESITI_QUESTIONARI!N1809:T1809,ESITI_QUESTIONARI!V1809:X1809,ESITI_QUESTIONARI!Z1809:AD1809,ESITI_QUESTIONARI!AF1809:AH1809,ESITI_QUESTIONARI!AJ1809:AL1809,ESITI_QUESTIONARI!AN1809,ESITI_QUESTIONARI!AQ1809)))</f>
        <v/>
      </c>
    </row>
    <row r="1810" spans="1:8" x14ac:dyDescent="0.3">
      <c r="A1810" t="str">
        <f>IF(ESITI_QUESTIONARI!A1810="","",TRIM(ESITI_QUESTIONARI!A1810))</f>
        <v/>
      </c>
      <c r="B1810" t="str">
        <f t="shared" si="29"/>
        <v/>
      </c>
      <c r="C1810" t="str">
        <f>IF(ESITI_QUESTIONARI!C1810="","",TRIM(ESITI_QUESTIONARI!C1810))</f>
        <v/>
      </c>
      <c r="D1810" t="str">
        <f>IFERROR(UPPER(TRIM(ESITI_QUESTIONARI!U1810)),"")</f>
        <v/>
      </c>
      <c r="E1810" t="str">
        <f>IFERROR(UPPER(TRIM(ESITI_QUESTIONARI!Y1810)),"")</f>
        <v/>
      </c>
      <c r="F1810" t="str">
        <f>IFERROR(UPPER(TRIM(ESITI_QUESTIONARI!AE1810)),"")</f>
        <v/>
      </c>
      <c r="G1810" t="str">
        <f>IFERROR(UPPER(TRIM(ESITI_QUESTIONARI!AI1810)),"")</f>
        <v/>
      </c>
      <c r="H1810" s="8" t="str">
        <f>IF(C1810="","",IF(ISERROR(AVERAGE(ESITI_QUESTIONARI!N1810:T1810,ESITI_QUESTIONARI!V1810:X1810,ESITI_QUESTIONARI!Z1810:AD1810,ESITI_QUESTIONARI!AF1810:AH1810,ESITI_QUESTIONARI!AJ1810:AL1810,ESITI_QUESTIONARI!AN1810,ESITI_QUESTIONARI!AQ1810)),"NON RISPONDE",AVERAGE(ESITI_QUESTIONARI!N1810:T1810,ESITI_QUESTIONARI!V1810:X1810,ESITI_QUESTIONARI!Z1810:AD1810,ESITI_QUESTIONARI!AF1810:AH1810,ESITI_QUESTIONARI!AJ1810:AL1810,ESITI_QUESTIONARI!AN1810,ESITI_QUESTIONARI!AQ1810)))</f>
        <v/>
      </c>
    </row>
    <row r="1811" spans="1:8" x14ac:dyDescent="0.3">
      <c r="A1811" t="str">
        <f>IF(ESITI_QUESTIONARI!A1811="","",TRIM(ESITI_QUESTIONARI!A1811))</f>
        <v/>
      </c>
      <c r="B1811" t="str">
        <f t="shared" si="29"/>
        <v/>
      </c>
      <c r="C1811" t="str">
        <f>IF(ESITI_QUESTIONARI!C1811="","",TRIM(ESITI_QUESTIONARI!C1811))</f>
        <v/>
      </c>
      <c r="D1811" t="str">
        <f>IFERROR(UPPER(TRIM(ESITI_QUESTIONARI!U1811)),"")</f>
        <v/>
      </c>
      <c r="E1811" t="str">
        <f>IFERROR(UPPER(TRIM(ESITI_QUESTIONARI!Y1811)),"")</f>
        <v/>
      </c>
      <c r="F1811" t="str">
        <f>IFERROR(UPPER(TRIM(ESITI_QUESTIONARI!AE1811)),"")</f>
        <v/>
      </c>
      <c r="G1811" t="str">
        <f>IFERROR(UPPER(TRIM(ESITI_QUESTIONARI!AI1811)),"")</f>
        <v/>
      </c>
      <c r="H1811" s="8" t="str">
        <f>IF(C1811="","",IF(ISERROR(AVERAGE(ESITI_QUESTIONARI!N1811:T1811,ESITI_QUESTIONARI!V1811:X1811,ESITI_QUESTIONARI!Z1811:AD1811,ESITI_QUESTIONARI!AF1811:AH1811,ESITI_QUESTIONARI!AJ1811:AL1811,ESITI_QUESTIONARI!AN1811,ESITI_QUESTIONARI!AQ1811)),"NON RISPONDE",AVERAGE(ESITI_QUESTIONARI!N1811:T1811,ESITI_QUESTIONARI!V1811:X1811,ESITI_QUESTIONARI!Z1811:AD1811,ESITI_QUESTIONARI!AF1811:AH1811,ESITI_QUESTIONARI!AJ1811:AL1811,ESITI_QUESTIONARI!AN1811,ESITI_QUESTIONARI!AQ1811)))</f>
        <v/>
      </c>
    </row>
    <row r="1812" spans="1:8" x14ac:dyDescent="0.3">
      <c r="A1812" t="str">
        <f>IF(ESITI_QUESTIONARI!A1812="","",TRIM(ESITI_QUESTIONARI!A1812))</f>
        <v/>
      </c>
      <c r="B1812" t="str">
        <f t="shared" si="29"/>
        <v/>
      </c>
      <c r="C1812" t="str">
        <f>IF(ESITI_QUESTIONARI!C1812="","",TRIM(ESITI_QUESTIONARI!C1812))</f>
        <v/>
      </c>
      <c r="D1812" t="str">
        <f>IFERROR(UPPER(TRIM(ESITI_QUESTIONARI!U1812)),"")</f>
        <v/>
      </c>
      <c r="E1812" t="str">
        <f>IFERROR(UPPER(TRIM(ESITI_QUESTIONARI!Y1812)),"")</f>
        <v/>
      </c>
      <c r="F1812" t="str">
        <f>IFERROR(UPPER(TRIM(ESITI_QUESTIONARI!AE1812)),"")</f>
        <v/>
      </c>
      <c r="G1812" t="str">
        <f>IFERROR(UPPER(TRIM(ESITI_QUESTIONARI!AI1812)),"")</f>
        <v/>
      </c>
      <c r="H1812" s="8" t="str">
        <f>IF(C1812="","",IF(ISERROR(AVERAGE(ESITI_QUESTIONARI!N1812:T1812,ESITI_QUESTIONARI!V1812:X1812,ESITI_QUESTIONARI!Z1812:AD1812,ESITI_QUESTIONARI!AF1812:AH1812,ESITI_QUESTIONARI!AJ1812:AL1812,ESITI_QUESTIONARI!AN1812,ESITI_QUESTIONARI!AQ1812)),"NON RISPONDE",AVERAGE(ESITI_QUESTIONARI!N1812:T1812,ESITI_QUESTIONARI!V1812:X1812,ESITI_QUESTIONARI!Z1812:AD1812,ESITI_QUESTIONARI!AF1812:AH1812,ESITI_QUESTIONARI!AJ1812:AL1812,ESITI_QUESTIONARI!AN1812,ESITI_QUESTIONARI!AQ1812)))</f>
        <v/>
      </c>
    </row>
    <row r="1813" spans="1:8" x14ac:dyDescent="0.3">
      <c r="A1813" t="str">
        <f>IF(ESITI_QUESTIONARI!A1813="","",TRIM(ESITI_QUESTIONARI!A1813))</f>
        <v/>
      </c>
      <c r="B1813" t="str">
        <f t="shared" si="29"/>
        <v/>
      </c>
      <c r="C1813" t="str">
        <f>IF(ESITI_QUESTIONARI!C1813="","",TRIM(ESITI_QUESTIONARI!C1813))</f>
        <v/>
      </c>
      <c r="D1813" t="str">
        <f>IFERROR(UPPER(TRIM(ESITI_QUESTIONARI!U1813)),"")</f>
        <v/>
      </c>
      <c r="E1813" t="str">
        <f>IFERROR(UPPER(TRIM(ESITI_QUESTIONARI!Y1813)),"")</f>
        <v/>
      </c>
      <c r="F1813" t="str">
        <f>IFERROR(UPPER(TRIM(ESITI_QUESTIONARI!AE1813)),"")</f>
        <v/>
      </c>
      <c r="G1813" t="str">
        <f>IFERROR(UPPER(TRIM(ESITI_QUESTIONARI!AI1813)),"")</f>
        <v/>
      </c>
      <c r="H1813" s="8" t="str">
        <f>IF(C1813="","",IF(ISERROR(AVERAGE(ESITI_QUESTIONARI!N1813:T1813,ESITI_QUESTIONARI!V1813:X1813,ESITI_QUESTIONARI!Z1813:AD1813,ESITI_QUESTIONARI!AF1813:AH1813,ESITI_QUESTIONARI!AJ1813:AL1813,ESITI_QUESTIONARI!AN1813,ESITI_QUESTIONARI!AQ1813)),"NON RISPONDE",AVERAGE(ESITI_QUESTIONARI!N1813:T1813,ESITI_QUESTIONARI!V1813:X1813,ESITI_QUESTIONARI!Z1813:AD1813,ESITI_QUESTIONARI!AF1813:AH1813,ESITI_QUESTIONARI!AJ1813:AL1813,ESITI_QUESTIONARI!AN1813,ESITI_QUESTIONARI!AQ1813)))</f>
        <v/>
      </c>
    </row>
    <row r="1814" spans="1:8" x14ac:dyDescent="0.3">
      <c r="A1814" t="str">
        <f>IF(ESITI_QUESTIONARI!A1814="","",TRIM(ESITI_QUESTIONARI!A1814))</f>
        <v/>
      </c>
      <c r="B1814" t="str">
        <f t="shared" si="29"/>
        <v/>
      </c>
      <c r="C1814" t="str">
        <f>IF(ESITI_QUESTIONARI!C1814="","",TRIM(ESITI_QUESTIONARI!C1814))</f>
        <v/>
      </c>
      <c r="D1814" t="str">
        <f>IFERROR(UPPER(TRIM(ESITI_QUESTIONARI!U1814)),"")</f>
        <v/>
      </c>
      <c r="E1814" t="str">
        <f>IFERROR(UPPER(TRIM(ESITI_QUESTIONARI!Y1814)),"")</f>
        <v/>
      </c>
      <c r="F1814" t="str">
        <f>IFERROR(UPPER(TRIM(ESITI_QUESTIONARI!AE1814)),"")</f>
        <v/>
      </c>
      <c r="G1814" t="str">
        <f>IFERROR(UPPER(TRIM(ESITI_QUESTIONARI!AI1814)),"")</f>
        <v/>
      </c>
      <c r="H1814" s="8" t="str">
        <f>IF(C1814="","",IF(ISERROR(AVERAGE(ESITI_QUESTIONARI!N1814:T1814,ESITI_QUESTIONARI!V1814:X1814,ESITI_QUESTIONARI!Z1814:AD1814,ESITI_QUESTIONARI!AF1814:AH1814,ESITI_QUESTIONARI!AJ1814:AL1814,ESITI_QUESTIONARI!AN1814,ESITI_QUESTIONARI!AQ1814)),"NON RISPONDE",AVERAGE(ESITI_QUESTIONARI!N1814:T1814,ESITI_QUESTIONARI!V1814:X1814,ESITI_QUESTIONARI!Z1814:AD1814,ESITI_QUESTIONARI!AF1814:AH1814,ESITI_QUESTIONARI!AJ1814:AL1814,ESITI_QUESTIONARI!AN1814,ESITI_QUESTIONARI!AQ1814)))</f>
        <v/>
      </c>
    </row>
    <row r="1815" spans="1:8" x14ac:dyDescent="0.3">
      <c r="A1815" t="str">
        <f>IF(ESITI_QUESTIONARI!A1815="","",TRIM(ESITI_QUESTIONARI!A1815))</f>
        <v/>
      </c>
      <c r="B1815" t="str">
        <f t="shared" si="29"/>
        <v/>
      </c>
      <c r="C1815" t="str">
        <f>IF(ESITI_QUESTIONARI!C1815="","",TRIM(ESITI_QUESTIONARI!C1815))</f>
        <v/>
      </c>
      <c r="D1815" t="str">
        <f>IFERROR(UPPER(TRIM(ESITI_QUESTIONARI!U1815)),"")</f>
        <v/>
      </c>
      <c r="E1815" t="str">
        <f>IFERROR(UPPER(TRIM(ESITI_QUESTIONARI!Y1815)),"")</f>
        <v/>
      </c>
      <c r="F1815" t="str">
        <f>IFERROR(UPPER(TRIM(ESITI_QUESTIONARI!AE1815)),"")</f>
        <v/>
      </c>
      <c r="G1815" t="str">
        <f>IFERROR(UPPER(TRIM(ESITI_QUESTIONARI!AI1815)),"")</f>
        <v/>
      </c>
      <c r="H1815" s="8" t="str">
        <f>IF(C1815="","",IF(ISERROR(AVERAGE(ESITI_QUESTIONARI!N1815:T1815,ESITI_QUESTIONARI!V1815:X1815,ESITI_QUESTIONARI!Z1815:AD1815,ESITI_QUESTIONARI!AF1815:AH1815,ESITI_QUESTIONARI!AJ1815:AL1815,ESITI_QUESTIONARI!AN1815,ESITI_QUESTIONARI!AQ1815)),"NON RISPONDE",AVERAGE(ESITI_QUESTIONARI!N1815:T1815,ESITI_QUESTIONARI!V1815:X1815,ESITI_QUESTIONARI!Z1815:AD1815,ESITI_QUESTIONARI!AF1815:AH1815,ESITI_QUESTIONARI!AJ1815:AL1815,ESITI_QUESTIONARI!AN1815,ESITI_QUESTIONARI!AQ1815)))</f>
        <v/>
      </c>
    </row>
    <row r="1816" spans="1:8" x14ac:dyDescent="0.3">
      <c r="A1816" t="str">
        <f>IF(ESITI_QUESTIONARI!A1816="","",TRIM(ESITI_QUESTIONARI!A1816))</f>
        <v/>
      </c>
      <c r="B1816" t="str">
        <f t="shared" si="29"/>
        <v/>
      </c>
      <c r="C1816" t="str">
        <f>IF(ESITI_QUESTIONARI!C1816="","",TRIM(ESITI_QUESTIONARI!C1816))</f>
        <v/>
      </c>
      <c r="D1816" t="str">
        <f>IFERROR(UPPER(TRIM(ESITI_QUESTIONARI!U1816)),"")</f>
        <v/>
      </c>
      <c r="E1816" t="str">
        <f>IFERROR(UPPER(TRIM(ESITI_QUESTIONARI!Y1816)),"")</f>
        <v/>
      </c>
      <c r="F1816" t="str">
        <f>IFERROR(UPPER(TRIM(ESITI_QUESTIONARI!AE1816)),"")</f>
        <v/>
      </c>
      <c r="G1816" t="str">
        <f>IFERROR(UPPER(TRIM(ESITI_QUESTIONARI!AI1816)),"")</f>
        <v/>
      </c>
      <c r="H1816" s="8" t="str">
        <f>IF(C1816="","",IF(ISERROR(AVERAGE(ESITI_QUESTIONARI!N1816:T1816,ESITI_QUESTIONARI!V1816:X1816,ESITI_QUESTIONARI!Z1816:AD1816,ESITI_QUESTIONARI!AF1816:AH1816,ESITI_QUESTIONARI!AJ1816:AL1816,ESITI_QUESTIONARI!AN1816,ESITI_QUESTIONARI!AQ1816)),"NON RISPONDE",AVERAGE(ESITI_QUESTIONARI!N1816:T1816,ESITI_QUESTIONARI!V1816:X1816,ESITI_QUESTIONARI!Z1816:AD1816,ESITI_QUESTIONARI!AF1816:AH1816,ESITI_QUESTIONARI!AJ1816:AL1816,ESITI_QUESTIONARI!AN1816,ESITI_QUESTIONARI!AQ1816)))</f>
        <v/>
      </c>
    </row>
    <row r="1817" spans="1:8" x14ac:dyDescent="0.3">
      <c r="A1817" t="str">
        <f>IF(ESITI_QUESTIONARI!A1817="","",TRIM(ESITI_QUESTIONARI!A1817))</f>
        <v/>
      </c>
      <c r="B1817" t="str">
        <f t="shared" si="29"/>
        <v/>
      </c>
      <c r="C1817" t="str">
        <f>IF(ESITI_QUESTIONARI!C1817="","",TRIM(ESITI_QUESTIONARI!C1817))</f>
        <v/>
      </c>
      <c r="D1817" t="str">
        <f>IFERROR(UPPER(TRIM(ESITI_QUESTIONARI!U1817)),"")</f>
        <v/>
      </c>
      <c r="E1817" t="str">
        <f>IFERROR(UPPER(TRIM(ESITI_QUESTIONARI!Y1817)),"")</f>
        <v/>
      </c>
      <c r="F1817" t="str">
        <f>IFERROR(UPPER(TRIM(ESITI_QUESTIONARI!AE1817)),"")</f>
        <v/>
      </c>
      <c r="G1817" t="str">
        <f>IFERROR(UPPER(TRIM(ESITI_QUESTIONARI!AI1817)),"")</f>
        <v/>
      </c>
      <c r="H1817" s="8" t="str">
        <f>IF(C1817="","",IF(ISERROR(AVERAGE(ESITI_QUESTIONARI!N1817:T1817,ESITI_QUESTIONARI!V1817:X1817,ESITI_QUESTIONARI!Z1817:AD1817,ESITI_QUESTIONARI!AF1817:AH1817,ESITI_QUESTIONARI!AJ1817:AL1817,ESITI_QUESTIONARI!AN1817,ESITI_QUESTIONARI!AQ1817)),"NON RISPONDE",AVERAGE(ESITI_QUESTIONARI!N1817:T1817,ESITI_QUESTIONARI!V1817:X1817,ESITI_QUESTIONARI!Z1817:AD1817,ESITI_QUESTIONARI!AF1817:AH1817,ESITI_QUESTIONARI!AJ1817:AL1817,ESITI_QUESTIONARI!AN1817,ESITI_QUESTIONARI!AQ1817)))</f>
        <v/>
      </c>
    </row>
    <row r="1818" spans="1:8" x14ac:dyDescent="0.3">
      <c r="A1818" t="str">
        <f>IF(ESITI_QUESTIONARI!A1818="","",TRIM(ESITI_QUESTIONARI!A1818))</f>
        <v/>
      </c>
      <c r="B1818" t="str">
        <f t="shared" si="29"/>
        <v/>
      </c>
      <c r="C1818" t="str">
        <f>IF(ESITI_QUESTIONARI!C1818="","",TRIM(ESITI_QUESTIONARI!C1818))</f>
        <v/>
      </c>
      <c r="D1818" t="str">
        <f>IFERROR(UPPER(TRIM(ESITI_QUESTIONARI!U1818)),"")</f>
        <v/>
      </c>
      <c r="E1818" t="str">
        <f>IFERROR(UPPER(TRIM(ESITI_QUESTIONARI!Y1818)),"")</f>
        <v/>
      </c>
      <c r="F1818" t="str">
        <f>IFERROR(UPPER(TRIM(ESITI_QUESTIONARI!AE1818)),"")</f>
        <v/>
      </c>
      <c r="G1818" t="str">
        <f>IFERROR(UPPER(TRIM(ESITI_QUESTIONARI!AI1818)),"")</f>
        <v/>
      </c>
      <c r="H1818" s="8" t="str">
        <f>IF(C1818="","",IF(ISERROR(AVERAGE(ESITI_QUESTIONARI!N1818:T1818,ESITI_QUESTIONARI!V1818:X1818,ESITI_QUESTIONARI!Z1818:AD1818,ESITI_QUESTIONARI!AF1818:AH1818,ESITI_QUESTIONARI!AJ1818:AL1818,ESITI_QUESTIONARI!AN1818,ESITI_QUESTIONARI!AQ1818)),"NON RISPONDE",AVERAGE(ESITI_QUESTIONARI!N1818:T1818,ESITI_QUESTIONARI!V1818:X1818,ESITI_QUESTIONARI!Z1818:AD1818,ESITI_QUESTIONARI!AF1818:AH1818,ESITI_QUESTIONARI!AJ1818:AL1818,ESITI_QUESTIONARI!AN1818,ESITI_QUESTIONARI!AQ1818)))</f>
        <v/>
      </c>
    </row>
    <row r="1819" spans="1:8" x14ac:dyDescent="0.3">
      <c r="A1819" t="str">
        <f>IF(ESITI_QUESTIONARI!A1819="","",TRIM(ESITI_QUESTIONARI!A1819))</f>
        <v/>
      </c>
      <c r="B1819" t="str">
        <f t="shared" si="29"/>
        <v/>
      </c>
      <c r="C1819" t="str">
        <f>IF(ESITI_QUESTIONARI!C1819="","",TRIM(ESITI_QUESTIONARI!C1819))</f>
        <v/>
      </c>
      <c r="D1819" t="str">
        <f>IFERROR(UPPER(TRIM(ESITI_QUESTIONARI!U1819)),"")</f>
        <v/>
      </c>
      <c r="E1819" t="str">
        <f>IFERROR(UPPER(TRIM(ESITI_QUESTIONARI!Y1819)),"")</f>
        <v/>
      </c>
      <c r="F1819" t="str">
        <f>IFERROR(UPPER(TRIM(ESITI_QUESTIONARI!AE1819)),"")</f>
        <v/>
      </c>
      <c r="G1819" t="str">
        <f>IFERROR(UPPER(TRIM(ESITI_QUESTIONARI!AI1819)),"")</f>
        <v/>
      </c>
      <c r="H1819" s="8" t="str">
        <f>IF(C1819="","",IF(ISERROR(AVERAGE(ESITI_QUESTIONARI!N1819:T1819,ESITI_QUESTIONARI!V1819:X1819,ESITI_QUESTIONARI!Z1819:AD1819,ESITI_QUESTIONARI!AF1819:AH1819,ESITI_QUESTIONARI!AJ1819:AL1819,ESITI_QUESTIONARI!AN1819,ESITI_QUESTIONARI!AQ1819)),"NON RISPONDE",AVERAGE(ESITI_QUESTIONARI!N1819:T1819,ESITI_QUESTIONARI!V1819:X1819,ESITI_QUESTIONARI!Z1819:AD1819,ESITI_QUESTIONARI!AF1819:AH1819,ESITI_QUESTIONARI!AJ1819:AL1819,ESITI_QUESTIONARI!AN1819,ESITI_QUESTIONARI!AQ1819)))</f>
        <v/>
      </c>
    </row>
    <row r="1820" spans="1:8" x14ac:dyDescent="0.3">
      <c r="A1820" t="str">
        <f>IF(ESITI_QUESTIONARI!A1820="","",TRIM(ESITI_QUESTIONARI!A1820))</f>
        <v/>
      </c>
      <c r="B1820" t="str">
        <f t="shared" si="29"/>
        <v/>
      </c>
      <c r="C1820" t="str">
        <f>IF(ESITI_QUESTIONARI!C1820="","",TRIM(ESITI_QUESTIONARI!C1820))</f>
        <v/>
      </c>
      <c r="D1820" t="str">
        <f>IFERROR(UPPER(TRIM(ESITI_QUESTIONARI!U1820)),"")</f>
        <v/>
      </c>
      <c r="E1820" t="str">
        <f>IFERROR(UPPER(TRIM(ESITI_QUESTIONARI!Y1820)),"")</f>
        <v/>
      </c>
      <c r="F1820" t="str">
        <f>IFERROR(UPPER(TRIM(ESITI_QUESTIONARI!AE1820)),"")</f>
        <v/>
      </c>
      <c r="G1820" t="str">
        <f>IFERROR(UPPER(TRIM(ESITI_QUESTIONARI!AI1820)),"")</f>
        <v/>
      </c>
      <c r="H1820" s="8" t="str">
        <f>IF(C1820="","",IF(ISERROR(AVERAGE(ESITI_QUESTIONARI!N1820:T1820,ESITI_QUESTIONARI!V1820:X1820,ESITI_QUESTIONARI!Z1820:AD1820,ESITI_QUESTIONARI!AF1820:AH1820,ESITI_QUESTIONARI!AJ1820:AL1820,ESITI_QUESTIONARI!AN1820,ESITI_QUESTIONARI!AQ1820)),"NON RISPONDE",AVERAGE(ESITI_QUESTIONARI!N1820:T1820,ESITI_QUESTIONARI!V1820:X1820,ESITI_QUESTIONARI!Z1820:AD1820,ESITI_QUESTIONARI!AF1820:AH1820,ESITI_QUESTIONARI!AJ1820:AL1820,ESITI_QUESTIONARI!AN1820,ESITI_QUESTIONARI!AQ1820)))</f>
        <v/>
      </c>
    </row>
    <row r="1821" spans="1:8" x14ac:dyDescent="0.3">
      <c r="A1821" t="str">
        <f>IF(ESITI_QUESTIONARI!A1821="","",TRIM(ESITI_QUESTIONARI!A1821))</f>
        <v/>
      </c>
      <c r="B1821" t="str">
        <f t="shared" si="29"/>
        <v/>
      </c>
      <c r="C1821" t="str">
        <f>IF(ESITI_QUESTIONARI!C1821="","",TRIM(ESITI_QUESTIONARI!C1821))</f>
        <v/>
      </c>
      <c r="D1821" t="str">
        <f>IFERROR(UPPER(TRIM(ESITI_QUESTIONARI!U1821)),"")</f>
        <v/>
      </c>
      <c r="E1821" t="str">
        <f>IFERROR(UPPER(TRIM(ESITI_QUESTIONARI!Y1821)),"")</f>
        <v/>
      </c>
      <c r="F1821" t="str">
        <f>IFERROR(UPPER(TRIM(ESITI_QUESTIONARI!AE1821)),"")</f>
        <v/>
      </c>
      <c r="G1821" t="str">
        <f>IFERROR(UPPER(TRIM(ESITI_QUESTIONARI!AI1821)),"")</f>
        <v/>
      </c>
      <c r="H1821" s="8" t="str">
        <f>IF(C1821="","",IF(ISERROR(AVERAGE(ESITI_QUESTIONARI!N1821:T1821,ESITI_QUESTIONARI!V1821:X1821,ESITI_QUESTIONARI!Z1821:AD1821,ESITI_QUESTIONARI!AF1821:AH1821,ESITI_QUESTIONARI!AJ1821:AL1821,ESITI_QUESTIONARI!AN1821,ESITI_QUESTIONARI!AQ1821)),"NON RISPONDE",AVERAGE(ESITI_QUESTIONARI!N1821:T1821,ESITI_QUESTIONARI!V1821:X1821,ESITI_QUESTIONARI!Z1821:AD1821,ESITI_QUESTIONARI!AF1821:AH1821,ESITI_QUESTIONARI!AJ1821:AL1821,ESITI_QUESTIONARI!AN1821,ESITI_QUESTIONARI!AQ1821)))</f>
        <v/>
      </c>
    </row>
    <row r="1822" spans="1:8" x14ac:dyDescent="0.3">
      <c r="A1822" t="str">
        <f>IF(ESITI_QUESTIONARI!A1822="","",TRIM(ESITI_QUESTIONARI!A1822))</f>
        <v/>
      </c>
      <c r="B1822" t="str">
        <f t="shared" si="29"/>
        <v/>
      </c>
      <c r="C1822" t="str">
        <f>IF(ESITI_QUESTIONARI!C1822="","",TRIM(ESITI_QUESTIONARI!C1822))</f>
        <v/>
      </c>
      <c r="D1822" t="str">
        <f>IFERROR(UPPER(TRIM(ESITI_QUESTIONARI!U1822)),"")</f>
        <v/>
      </c>
      <c r="E1822" t="str">
        <f>IFERROR(UPPER(TRIM(ESITI_QUESTIONARI!Y1822)),"")</f>
        <v/>
      </c>
      <c r="F1822" t="str">
        <f>IFERROR(UPPER(TRIM(ESITI_QUESTIONARI!AE1822)),"")</f>
        <v/>
      </c>
      <c r="G1822" t="str">
        <f>IFERROR(UPPER(TRIM(ESITI_QUESTIONARI!AI1822)),"")</f>
        <v/>
      </c>
      <c r="H1822" s="8" t="str">
        <f>IF(C1822="","",IF(ISERROR(AVERAGE(ESITI_QUESTIONARI!N1822:T1822,ESITI_QUESTIONARI!V1822:X1822,ESITI_QUESTIONARI!Z1822:AD1822,ESITI_QUESTIONARI!AF1822:AH1822,ESITI_QUESTIONARI!AJ1822:AL1822,ESITI_QUESTIONARI!AN1822,ESITI_QUESTIONARI!AQ1822)),"NON RISPONDE",AVERAGE(ESITI_QUESTIONARI!N1822:T1822,ESITI_QUESTIONARI!V1822:X1822,ESITI_QUESTIONARI!Z1822:AD1822,ESITI_QUESTIONARI!AF1822:AH1822,ESITI_QUESTIONARI!AJ1822:AL1822,ESITI_QUESTIONARI!AN1822,ESITI_QUESTIONARI!AQ1822)))</f>
        <v/>
      </c>
    </row>
    <row r="1823" spans="1:8" x14ac:dyDescent="0.3">
      <c r="A1823" t="str">
        <f>IF(ESITI_QUESTIONARI!A1823="","",TRIM(ESITI_QUESTIONARI!A1823))</f>
        <v/>
      </c>
      <c r="B1823" t="str">
        <f t="shared" si="29"/>
        <v/>
      </c>
      <c r="C1823" t="str">
        <f>IF(ESITI_QUESTIONARI!C1823="","",TRIM(ESITI_QUESTIONARI!C1823))</f>
        <v/>
      </c>
      <c r="D1823" t="str">
        <f>IFERROR(UPPER(TRIM(ESITI_QUESTIONARI!U1823)),"")</f>
        <v/>
      </c>
      <c r="E1823" t="str">
        <f>IFERROR(UPPER(TRIM(ESITI_QUESTIONARI!Y1823)),"")</f>
        <v/>
      </c>
      <c r="F1823" t="str">
        <f>IFERROR(UPPER(TRIM(ESITI_QUESTIONARI!AE1823)),"")</f>
        <v/>
      </c>
      <c r="G1823" t="str">
        <f>IFERROR(UPPER(TRIM(ESITI_QUESTIONARI!AI1823)),"")</f>
        <v/>
      </c>
      <c r="H1823" s="8" t="str">
        <f>IF(C1823="","",IF(ISERROR(AVERAGE(ESITI_QUESTIONARI!N1823:T1823,ESITI_QUESTIONARI!V1823:X1823,ESITI_QUESTIONARI!Z1823:AD1823,ESITI_QUESTIONARI!AF1823:AH1823,ESITI_QUESTIONARI!AJ1823:AL1823,ESITI_QUESTIONARI!AN1823,ESITI_QUESTIONARI!AQ1823)),"NON RISPONDE",AVERAGE(ESITI_QUESTIONARI!N1823:T1823,ESITI_QUESTIONARI!V1823:X1823,ESITI_QUESTIONARI!Z1823:AD1823,ESITI_QUESTIONARI!AF1823:AH1823,ESITI_QUESTIONARI!AJ1823:AL1823,ESITI_QUESTIONARI!AN1823,ESITI_QUESTIONARI!AQ1823)))</f>
        <v/>
      </c>
    </row>
    <row r="1824" spans="1:8" x14ac:dyDescent="0.3">
      <c r="A1824" t="str">
        <f>IF(ESITI_QUESTIONARI!A1824="","",TRIM(ESITI_QUESTIONARI!A1824))</f>
        <v/>
      </c>
      <c r="B1824" t="str">
        <f t="shared" si="29"/>
        <v/>
      </c>
      <c r="C1824" t="str">
        <f>IF(ESITI_QUESTIONARI!C1824="","",TRIM(ESITI_QUESTIONARI!C1824))</f>
        <v/>
      </c>
      <c r="D1824" t="str">
        <f>IFERROR(UPPER(TRIM(ESITI_QUESTIONARI!U1824)),"")</f>
        <v/>
      </c>
      <c r="E1824" t="str">
        <f>IFERROR(UPPER(TRIM(ESITI_QUESTIONARI!Y1824)),"")</f>
        <v/>
      </c>
      <c r="F1824" t="str">
        <f>IFERROR(UPPER(TRIM(ESITI_QUESTIONARI!AE1824)),"")</f>
        <v/>
      </c>
      <c r="G1824" t="str">
        <f>IFERROR(UPPER(TRIM(ESITI_QUESTIONARI!AI1824)),"")</f>
        <v/>
      </c>
      <c r="H1824" s="8" t="str">
        <f>IF(C1824="","",IF(ISERROR(AVERAGE(ESITI_QUESTIONARI!N1824:T1824,ESITI_QUESTIONARI!V1824:X1824,ESITI_QUESTIONARI!Z1824:AD1824,ESITI_QUESTIONARI!AF1824:AH1824,ESITI_QUESTIONARI!AJ1824:AL1824,ESITI_QUESTIONARI!AN1824,ESITI_QUESTIONARI!AQ1824)),"NON RISPONDE",AVERAGE(ESITI_QUESTIONARI!N1824:T1824,ESITI_QUESTIONARI!V1824:X1824,ESITI_QUESTIONARI!Z1824:AD1824,ESITI_QUESTIONARI!AF1824:AH1824,ESITI_QUESTIONARI!AJ1824:AL1824,ESITI_QUESTIONARI!AN1824,ESITI_QUESTIONARI!AQ1824)))</f>
        <v/>
      </c>
    </row>
    <row r="1825" spans="1:8" x14ac:dyDescent="0.3">
      <c r="A1825" t="str">
        <f>IF(ESITI_QUESTIONARI!A1825="","",TRIM(ESITI_QUESTIONARI!A1825))</f>
        <v/>
      </c>
      <c r="B1825" t="str">
        <f t="shared" si="29"/>
        <v/>
      </c>
      <c r="C1825" t="str">
        <f>IF(ESITI_QUESTIONARI!C1825="","",TRIM(ESITI_QUESTIONARI!C1825))</f>
        <v/>
      </c>
      <c r="D1825" t="str">
        <f>IFERROR(UPPER(TRIM(ESITI_QUESTIONARI!U1825)),"")</f>
        <v/>
      </c>
      <c r="E1825" t="str">
        <f>IFERROR(UPPER(TRIM(ESITI_QUESTIONARI!Y1825)),"")</f>
        <v/>
      </c>
      <c r="F1825" t="str">
        <f>IFERROR(UPPER(TRIM(ESITI_QUESTIONARI!AE1825)),"")</f>
        <v/>
      </c>
      <c r="G1825" t="str">
        <f>IFERROR(UPPER(TRIM(ESITI_QUESTIONARI!AI1825)),"")</f>
        <v/>
      </c>
      <c r="H1825" s="8" t="str">
        <f>IF(C1825="","",IF(ISERROR(AVERAGE(ESITI_QUESTIONARI!N1825:T1825,ESITI_QUESTIONARI!V1825:X1825,ESITI_QUESTIONARI!Z1825:AD1825,ESITI_QUESTIONARI!AF1825:AH1825,ESITI_QUESTIONARI!AJ1825:AL1825,ESITI_QUESTIONARI!AN1825,ESITI_QUESTIONARI!AQ1825)),"NON RISPONDE",AVERAGE(ESITI_QUESTIONARI!N1825:T1825,ESITI_QUESTIONARI!V1825:X1825,ESITI_QUESTIONARI!Z1825:AD1825,ESITI_QUESTIONARI!AF1825:AH1825,ESITI_QUESTIONARI!AJ1825:AL1825,ESITI_QUESTIONARI!AN1825,ESITI_QUESTIONARI!AQ1825)))</f>
        <v/>
      </c>
    </row>
    <row r="1826" spans="1:8" x14ac:dyDescent="0.3">
      <c r="A1826" t="str">
        <f>IF(ESITI_QUESTIONARI!A1826="","",TRIM(ESITI_QUESTIONARI!A1826))</f>
        <v/>
      </c>
      <c r="B1826" t="str">
        <f t="shared" si="29"/>
        <v/>
      </c>
      <c r="C1826" t="str">
        <f>IF(ESITI_QUESTIONARI!C1826="","",TRIM(ESITI_QUESTIONARI!C1826))</f>
        <v/>
      </c>
      <c r="D1826" t="str">
        <f>IFERROR(UPPER(TRIM(ESITI_QUESTIONARI!U1826)),"")</f>
        <v/>
      </c>
      <c r="E1826" t="str">
        <f>IFERROR(UPPER(TRIM(ESITI_QUESTIONARI!Y1826)),"")</f>
        <v/>
      </c>
      <c r="F1826" t="str">
        <f>IFERROR(UPPER(TRIM(ESITI_QUESTIONARI!AE1826)),"")</f>
        <v/>
      </c>
      <c r="G1826" t="str">
        <f>IFERROR(UPPER(TRIM(ESITI_QUESTIONARI!AI1826)),"")</f>
        <v/>
      </c>
      <c r="H1826" s="8" t="str">
        <f>IF(C1826="","",IF(ISERROR(AVERAGE(ESITI_QUESTIONARI!N1826:T1826,ESITI_QUESTIONARI!V1826:X1826,ESITI_QUESTIONARI!Z1826:AD1826,ESITI_QUESTIONARI!AF1826:AH1826,ESITI_QUESTIONARI!AJ1826:AL1826,ESITI_QUESTIONARI!AN1826,ESITI_QUESTIONARI!AQ1826)),"NON RISPONDE",AVERAGE(ESITI_QUESTIONARI!N1826:T1826,ESITI_QUESTIONARI!V1826:X1826,ESITI_QUESTIONARI!Z1826:AD1826,ESITI_QUESTIONARI!AF1826:AH1826,ESITI_QUESTIONARI!AJ1826:AL1826,ESITI_QUESTIONARI!AN1826,ESITI_QUESTIONARI!AQ1826)))</f>
        <v/>
      </c>
    </row>
    <row r="1827" spans="1:8" x14ac:dyDescent="0.3">
      <c r="A1827" t="str">
        <f>IF(ESITI_QUESTIONARI!A1827="","",TRIM(ESITI_QUESTIONARI!A1827))</f>
        <v/>
      </c>
      <c r="B1827" t="str">
        <f t="shared" si="29"/>
        <v/>
      </c>
      <c r="C1827" t="str">
        <f>IF(ESITI_QUESTIONARI!C1827="","",TRIM(ESITI_QUESTIONARI!C1827))</f>
        <v/>
      </c>
      <c r="D1827" t="str">
        <f>IFERROR(UPPER(TRIM(ESITI_QUESTIONARI!U1827)),"")</f>
        <v/>
      </c>
      <c r="E1827" t="str">
        <f>IFERROR(UPPER(TRIM(ESITI_QUESTIONARI!Y1827)),"")</f>
        <v/>
      </c>
      <c r="F1827" t="str">
        <f>IFERROR(UPPER(TRIM(ESITI_QUESTIONARI!AE1827)),"")</f>
        <v/>
      </c>
      <c r="G1827" t="str">
        <f>IFERROR(UPPER(TRIM(ESITI_QUESTIONARI!AI1827)),"")</f>
        <v/>
      </c>
      <c r="H1827" s="8" t="str">
        <f>IF(C1827="","",IF(ISERROR(AVERAGE(ESITI_QUESTIONARI!N1827:T1827,ESITI_QUESTIONARI!V1827:X1827,ESITI_QUESTIONARI!Z1827:AD1827,ESITI_QUESTIONARI!AF1827:AH1827,ESITI_QUESTIONARI!AJ1827:AL1827,ESITI_QUESTIONARI!AN1827,ESITI_QUESTIONARI!AQ1827)),"NON RISPONDE",AVERAGE(ESITI_QUESTIONARI!N1827:T1827,ESITI_QUESTIONARI!V1827:X1827,ESITI_QUESTIONARI!Z1827:AD1827,ESITI_QUESTIONARI!AF1827:AH1827,ESITI_QUESTIONARI!AJ1827:AL1827,ESITI_QUESTIONARI!AN1827,ESITI_QUESTIONARI!AQ1827)))</f>
        <v/>
      </c>
    </row>
    <row r="1828" spans="1:8" x14ac:dyDescent="0.3">
      <c r="A1828" t="str">
        <f>IF(ESITI_QUESTIONARI!A1828="","",TRIM(ESITI_QUESTIONARI!A1828))</f>
        <v/>
      </c>
      <c r="B1828" t="str">
        <f t="shared" si="29"/>
        <v/>
      </c>
      <c r="C1828" t="str">
        <f>IF(ESITI_QUESTIONARI!C1828="","",TRIM(ESITI_QUESTIONARI!C1828))</f>
        <v/>
      </c>
      <c r="D1828" t="str">
        <f>IFERROR(UPPER(TRIM(ESITI_QUESTIONARI!U1828)),"")</f>
        <v/>
      </c>
      <c r="E1828" t="str">
        <f>IFERROR(UPPER(TRIM(ESITI_QUESTIONARI!Y1828)),"")</f>
        <v/>
      </c>
      <c r="F1828" t="str">
        <f>IFERROR(UPPER(TRIM(ESITI_QUESTIONARI!AE1828)),"")</f>
        <v/>
      </c>
      <c r="G1828" t="str">
        <f>IFERROR(UPPER(TRIM(ESITI_QUESTIONARI!AI1828)),"")</f>
        <v/>
      </c>
      <c r="H1828" s="8" t="str">
        <f>IF(C1828="","",IF(ISERROR(AVERAGE(ESITI_QUESTIONARI!N1828:T1828,ESITI_QUESTIONARI!V1828:X1828,ESITI_QUESTIONARI!Z1828:AD1828,ESITI_QUESTIONARI!AF1828:AH1828,ESITI_QUESTIONARI!AJ1828:AL1828,ESITI_QUESTIONARI!AN1828,ESITI_QUESTIONARI!AQ1828)),"NON RISPONDE",AVERAGE(ESITI_QUESTIONARI!N1828:T1828,ESITI_QUESTIONARI!V1828:X1828,ESITI_QUESTIONARI!Z1828:AD1828,ESITI_QUESTIONARI!AF1828:AH1828,ESITI_QUESTIONARI!AJ1828:AL1828,ESITI_QUESTIONARI!AN1828,ESITI_QUESTIONARI!AQ1828)))</f>
        <v/>
      </c>
    </row>
    <row r="1829" spans="1:8" x14ac:dyDescent="0.3">
      <c r="A1829" t="str">
        <f>IF(ESITI_QUESTIONARI!A1829="","",TRIM(ESITI_QUESTIONARI!A1829))</f>
        <v/>
      </c>
      <c r="B1829" t="str">
        <f t="shared" si="29"/>
        <v/>
      </c>
      <c r="C1829" t="str">
        <f>IF(ESITI_QUESTIONARI!C1829="","",TRIM(ESITI_QUESTIONARI!C1829))</f>
        <v/>
      </c>
      <c r="D1829" t="str">
        <f>IFERROR(UPPER(TRIM(ESITI_QUESTIONARI!U1829)),"")</f>
        <v/>
      </c>
      <c r="E1829" t="str">
        <f>IFERROR(UPPER(TRIM(ESITI_QUESTIONARI!Y1829)),"")</f>
        <v/>
      </c>
      <c r="F1829" t="str">
        <f>IFERROR(UPPER(TRIM(ESITI_QUESTIONARI!AE1829)),"")</f>
        <v/>
      </c>
      <c r="G1829" t="str">
        <f>IFERROR(UPPER(TRIM(ESITI_QUESTIONARI!AI1829)),"")</f>
        <v/>
      </c>
      <c r="H1829" s="8" t="str">
        <f>IF(C1829="","",IF(ISERROR(AVERAGE(ESITI_QUESTIONARI!N1829:T1829,ESITI_QUESTIONARI!V1829:X1829,ESITI_QUESTIONARI!Z1829:AD1829,ESITI_QUESTIONARI!AF1829:AH1829,ESITI_QUESTIONARI!AJ1829:AL1829,ESITI_QUESTIONARI!AN1829,ESITI_QUESTIONARI!AQ1829)),"NON RISPONDE",AVERAGE(ESITI_QUESTIONARI!N1829:T1829,ESITI_QUESTIONARI!V1829:X1829,ESITI_QUESTIONARI!Z1829:AD1829,ESITI_QUESTIONARI!AF1829:AH1829,ESITI_QUESTIONARI!AJ1829:AL1829,ESITI_QUESTIONARI!AN1829,ESITI_QUESTIONARI!AQ1829)))</f>
        <v/>
      </c>
    </row>
    <row r="1830" spans="1:8" x14ac:dyDescent="0.3">
      <c r="A1830" t="str">
        <f>IF(ESITI_QUESTIONARI!A1830="","",TRIM(ESITI_QUESTIONARI!A1830))</f>
        <v/>
      </c>
      <c r="B1830" t="str">
        <f t="shared" si="29"/>
        <v/>
      </c>
      <c r="C1830" t="str">
        <f>IF(ESITI_QUESTIONARI!C1830="","",TRIM(ESITI_QUESTIONARI!C1830))</f>
        <v/>
      </c>
      <c r="D1830" t="str">
        <f>IFERROR(UPPER(TRIM(ESITI_QUESTIONARI!U1830)),"")</f>
        <v/>
      </c>
      <c r="E1830" t="str">
        <f>IFERROR(UPPER(TRIM(ESITI_QUESTIONARI!Y1830)),"")</f>
        <v/>
      </c>
      <c r="F1830" t="str">
        <f>IFERROR(UPPER(TRIM(ESITI_QUESTIONARI!AE1830)),"")</f>
        <v/>
      </c>
      <c r="G1830" t="str">
        <f>IFERROR(UPPER(TRIM(ESITI_QUESTIONARI!AI1830)),"")</f>
        <v/>
      </c>
      <c r="H1830" s="8" t="str">
        <f>IF(C1830="","",IF(ISERROR(AVERAGE(ESITI_QUESTIONARI!N1830:T1830,ESITI_QUESTIONARI!V1830:X1830,ESITI_QUESTIONARI!Z1830:AD1830,ESITI_QUESTIONARI!AF1830:AH1830,ESITI_QUESTIONARI!AJ1830:AL1830,ESITI_QUESTIONARI!AN1830,ESITI_QUESTIONARI!AQ1830)),"NON RISPONDE",AVERAGE(ESITI_QUESTIONARI!N1830:T1830,ESITI_QUESTIONARI!V1830:X1830,ESITI_QUESTIONARI!Z1830:AD1830,ESITI_QUESTIONARI!AF1830:AH1830,ESITI_QUESTIONARI!AJ1830:AL1830,ESITI_QUESTIONARI!AN1830,ESITI_QUESTIONARI!AQ1830)))</f>
        <v/>
      </c>
    </row>
    <row r="1831" spans="1:8" x14ac:dyDescent="0.3">
      <c r="A1831" t="str">
        <f>IF(ESITI_QUESTIONARI!A1831="","",TRIM(ESITI_QUESTIONARI!A1831))</f>
        <v/>
      </c>
      <c r="B1831" t="str">
        <f t="shared" si="29"/>
        <v/>
      </c>
      <c r="C1831" t="str">
        <f>IF(ESITI_QUESTIONARI!C1831="","",TRIM(ESITI_QUESTIONARI!C1831))</f>
        <v/>
      </c>
      <c r="D1831" t="str">
        <f>IFERROR(UPPER(TRIM(ESITI_QUESTIONARI!U1831)),"")</f>
        <v/>
      </c>
      <c r="E1831" t="str">
        <f>IFERROR(UPPER(TRIM(ESITI_QUESTIONARI!Y1831)),"")</f>
        <v/>
      </c>
      <c r="F1831" t="str">
        <f>IFERROR(UPPER(TRIM(ESITI_QUESTIONARI!AE1831)),"")</f>
        <v/>
      </c>
      <c r="G1831" t="str">
        <f>IFERROR(UPPER(TRIM(ESITI_QUESTIONARI!AI1831)),"")</f>
        <v/>
      </c>
      <c r="H1831" s="8" t="str">
        <f>IF(C1831="","",IF(ISERROR(AVERAGE(ESITI_QUESTIONARI!N1831:T1831,ESITI_QUESTIONARI!V1831:X1831,ESITI_QUESTIONARI!Z1831:AD1831,ESITI_QUESTIONARI!AF1831:AH1831,ESITI_QUESTIONARI!AJ1831:AL1831,ESITI_QUESTIONARI!AN1831,ESITI_QUESTIONARI!AQ1831)),"NON RISPONDE",AVERAGE(ESITI_QUESTIONARI!N1831:T1831,ESITI_QUESTIONARI!V1831:X1831,ESITI_QUESTIONARI!Z1831:AD1831,ESITI_QUESTIONARI!AF1831:AH1831,ESITI_QUESTIONARI!AJ1831:AL1831,ESITI_QUESTIONARI!AN1831,ESITI_QUESTIONARI!AQ1831)))</f>
        <v/>
      </c>
    </row>
    <row r="1832" spans="1:8" x14ac:dyDescent="0.3">
      <c r="A1832" t="str">
        <f>IF(ESITI_QUESTIONARI!A1832="","",TRIM(ESITI_QUESTIONARI!A1832))</f>
        <v/>
      </c>
      <c r="B1832" t="str">
        <f t="shared" si="29"/>
        <v/>
      </c>
      <c r="C1832" t="str">
        <f>IF(ESITI_QUESTIONARI!C1832="","",TRIM(ESITI_QUESTIONARI!C1832))</f>
        <v/>
      </c>
      <c r="D1832" t="str">
        <f>IFERROR(UPPER(TRIM(ESITI_QUESTIONARI!U1832)),"")</f>
        <v/>
      </c>
      <c r="E1832" t="str">
        <f>IFERROR(UPPER(TRIM(ESITI_QUESTIONARI!Y1832)),"")</f>
        <v/>
      </c>
      <c r="F1832" t="str">
        <f>IFERROR(UPPER(TRIM(ESITI_QUESTIONARI!AE1832)),"")</f>
        <v/>
      </c>
      <c r="G1832" t="str">
        <f>IFERROR(UPPER(TRIM(ESITI_QUESTIONARI!AI1832)),"")</f>
        <v/>
      </c>
      <c r="H1832" s="8" t="str">
        <f>IF(C1832="","",IF(ISERROR(AVERAGE(ESITI_QUESTIONARI!N1832:T1832,ESITI_QUESTIONARI!V1832:X1832,ESITI_QUESTIONARI!Z1832:AD1832,ESITI_QUESTIONARI!AF1832:AH1832,ESITI_QUESTIONARI!AJ1832:AL1832,ESITI_QUESTIONARI!AN1832,ESITI_QUESTIONARI!AQ1832)),"NON RISPONDE",AVERAGE(ESITI_QUESTIONARI!N1832:T1832,ESITI_QUESTIONARI!V1832:X1832,ESITI_QUESTIONARI!Z1832:AD1832,ESITI_QUESTIONARI!AF1832:AH1832,ESITI_QUESTIONARI!AJ1832:AL1832,ESITI_QUESTIONARI!AN1832,ESITI_QUESTIONARI!AQ1832)))</f>
        <v/>
      </c>
    </row>
    <row r="1833" spans="1:8" x14ac:dyDescent="0.3">
      <c r="A1833" t="str">
        <f>IF(ESITI_QUESTIONARI!A1833="","",TRIM(ESITI_QUESTIONARI!A1833))</f>
        <v/>
      </c>
      <c r="B1833" t="str">
        <f t="shared" si="29"/>
        <v/>
      </c>
      <c r="C1833" t="str">
        <f>IF(ESITI_QUESTIONARI!C1833="","",TRIM(ESITI_QUESTIONARI!C1833))</f>
        <v/>
      </c>
      <c r="D1833" t="str">
        <f>IFERROR(UPPER(TRIM(ESITI_QUESTIONARI!U1833)),"")</f>
        <v/>
      </c>
      <c r="E1833" t="str">
        <f>IFERROR(UPPER(TRIM(ESITI_QUESTIONARI!Y1833)),"")</f>
        <v/>
      </c>
      <c r="F1833" t="str">
        <f>IFERROR(UPPER(TRIM(ESITI_QUESTIONARI!AE1833)),"")</f>
        <v/>
      </c>
      <c r="G1833" t="str">
        <f>IFERROR(UPPER(TRIM(ESITI_QUESTIONARI!AI1833)),"")</f>
        <v/>
      </c>
      <c r="H1833" s="8" t="str">
        <f>IF(C1833="","",IF(ISERROR(AVERAGE(ESITI_QUESTIONARI!N1833:T1833,ESITI_QUESTIONARI!V1833:X1833,ESITI_QUESTIONARI!Z1833:AD1833,ESITI_QUESTIONARI!AF1833:AH1833,ESITI_QUESTIONARI!AJ1833:AL1833,ESITI_QUESTIONARI!AN1833,ESITI_QUESTIONARI!AQ1833)),"NON RISPONDE",AVERAGE(ESITI_QUESTIONARI!N1833:T1833,ESITI_QUESTIONARI!V1833:X1833,ESITI_QUESTIONARI!Z1833:AD1833,ESITI_QUESTIONARI!AF1833:AH1833,ESITI_QUESTIONARI!AJ1833:AL1833,ESITI_QUESTIONARI!AN1833,ESITI_QUESTIONARI!AQ1833)))</f>
        <v/>
      </c>
    </row>
    <row r="1834" spans="1:8" x14ac:dyDescent="0.3">
      <c r="A1834" t="str">
        <f>IF(ESITI_QUESTIONARI!A1834="","",TRIM(ESITI_QUESTIONARI!A1834))</f>
        <v/>
      </c>
      <c r="B1834" t="str">
        <f t="shared" si="29"/>
        <v/>
      </c>
      <c r="C1834" t="str">
        <f>IF(ESITI_QUESTIONARI!C1834="","",TRIM(ESITI_QUESTIONARI!C1834))</f>
        <v/>
      </c>
      <c r="D1834" t="str">
        <f>IFERROR(UPPER(TRIM(ESITI_QUESTIONARI!U1834)),"")</f>
        <v/>
      </c>
      <c r="E1834" t="str">
        <f>IFERROR(UPPER(TRIM(ESITI_QUESTIONARI!Y1834)),"")</f>
        <v/>
      </c>
      <c r="F1834" t="str">
        <f>IFERROR(UPPER(TRIM(ESITI_QUESTIONARI!AE1834)),"")</f>
        <v/>
      </c>
      <c r="G1834" t="str">
        <f>IFERROR(UPPER(TRIM(ESITI_QUESTIONARI!AI1834)),"")</f>
        <v/>
      </c>
      <c r="H1834" s="8" t="str">
        <f>IF(C1834="","",IF(ISERROR(AVERAGE(ESITI_QUESTIONARI!N1834:T1834,ESITI_QUESTIONARI!V1834:X1834,ESITI_QUESTIONARI!Z1834:AD1834,ESITI_QUESTIONARI!AF1834:AH1834,ESITI_QUESTIONARI!AJ1834:AL1834,ESITI_QUESTIONARI!AN1834,ESITI_QUESTIONARI!AQ1834)),"NON RISPONDE",AVERAGE(ESITI_QUESTIONARI!N1834:T1834,ESITI_QUESTIONARI!V1834:X1834,ESITI_QUESTIONARI!Z1834:AD1834,ESITI_QUESTIONARI!AF1834:AH1834,ESITI_QUESTIONARI!AJ1834:AL1834,ESITI_QUESTIONARI!AN1834,ESITI_QUESTIONARI!AQ1834)))</f>
        <v/>
      </c>
    </row>
    <row r="1835" spans="1:8" x14ac:dyDescent="0.3">
      <c r="A1835" t="str">
        <f>IF(ESITI_QUESTIONARI!A1835="","",TRIM(ESITI_QUESTIONARI!A1835))</f>
        <v/>
      </c>
      <c r="B1835" t="str">
        <f t="shared" si="29"/>
        <v/>
      </c>
      <c r="C1835" t="str">
        <f>IF(ESITI_QUESTIONARI!C1835="","",TRIM(ESITI_QUESTIONARI!C1835))</f>
        <v/>
      </c>
      <c r="D1835" t="str">
        <f>IFERROR(UPPER(TRIM(ESITI_QUESTIONARI!U1835)),"")</f>
        <v/>
      </c>
      <c r="E1835" t="str">
        <f>IFERROR(UPPER(TRIM(ESITI_QUESTIONARI!Y1835)),"")</f>
        <v/>
      </c>
      <c r="F1835" t="str">
        <f>IFERROR(UPPER(TRIM(ESITI_QUESTIONARI!AE1835)),"")</f>
        <v/>
      </c>
      <c r="G1835" t="str">
        <f>IFERROR(UPPER(TRIM(ESITI_QUESTIONARI!AI1835)),"")</f>
        <v/>
      </c>
      <c r="H1835" s="8" t="str">
        <f>IF(C1835="","",IF(ISERROR(AVERAGE(ESITI_QUESTIONARI!N1835:T1835,ESITI_QUESTIONARI!V1835:X1835,ESITI_QUESTIONARI!Z1835:AD1835,ESITI_QUESTIONARI!AF1835:AH1835,ESITI_QUESTIONARI!AJ1835:AL1835,ESITI_QUESTIONARI!AN1835,ESITI_QUESTIONARI!AQ1835)),"NON RISPONDE",AVERAGE(ESITI_QUESTIONARI!N1835:T1835,ESITI_QUESTIONARI!V1835:X1835,ESITI_QUESTIONARI!Z1835:AD1835,ESITI_QUESTIONARI!AF1835:AH1835,ESITI_QUESTIONARI!AJ1835:AL1835,ESITI_QUESTIONARI!AN1835,ESITI_QUESTIONARI!AQ1835)))</f>
        <v/>
      </c>
    </row>
    <row r="1836" spans="1:8" x14ac:dyDescent="0.3">
      <c r="A1836" t="str">
        <f>IF(ESITI_QUESTIONARI!A1836="","",TRIM(ESITI_QUESTIONARI!A1836))</f>
        <v/>
      </c>
      <c r="B1836" t="str">
        <f t="shared" si="29"/>
        <v/>
      </c>
      <c r="C1836" t="str">
        <f>IF(ESITI_QUESTIONARI!C1836="","",TRIM(ESITI_QUESTIONARI!C1836))</f>
        <v/>
      </c>
      <c r="D1836" t="str">
        <f>IFERROR(UPPER(TRIM(ESITI_QUESTIONARI!U1836)),"")</f>
        <v/>
      </c>
      <c r="E1836" t="str">
        <f>IFERROR(UPPER(TRIM(ESITI_QUESTIONARI!Y1836)),"")</f>
        <v/>
      </c>
      <c r="F1836" t="str">
        <f>IFERROR(UPPER(TRIM(ESITI_QUESTIONARI!AE1836)),"")</f>
        <v/>
      </c>
      <c r="G1836" t="str">
        <f>IFERROR(UPPER(TRIM(ESITI_QUESTIONARI!AI1836)),"")</f>
        <v/>
      </c>
      <c r="H1836" s="8" t="str">
        <f>IF(C1836="","",IF(ISERROR(AVERAGE(ESITI_QUESTIONARI!N1836:T1836,ESITI_QUESTIONARI!V1836:X1836,ESITI_QUESTIONARI!Z1836:AD1836,ESITI_QUESTIONARI!AF1836:AH1836,ESITI_QUESTIONARI!AJ1836:AL1836,ESITI_QUESTIONARI!AN1836,ESITI_QUESTIONARI!AQ1836)),"NON RISPONDE",AVERAGE(ESITI_QUESTIONARI!N1836:T1836,ESITI_QUESTIONARI!V1836:X1836,ESITI_QUESTIONARI!Z1836:AD1836,ESITI_QUESTIONARI!AF1836:AH1836,ESITI_QUESTIONARI!AJ1836:AL1836,ESITI_QUESTIONARI!AN1836,ESITI_QUESTIONARI!AQ1836)))</f>
        <v/>
      </c>
    </row>
    <row r="1837" spans="1:8" x14ac:dyDescent="0.3">
      <c r="A1837" t="str">
        <f>IF(ESITI_QUESTIONARI!A1837="","",TRIM(ESITI_QUESTIONARI!A1837))</f>
        <v/>
      </c>
      <c r="B1837" t="str">
        <f t="shared" si="29"/>
        <v/>
      </c>
      <c r="C1837" t="str">
        <f>IF(ESITI_QUESTIONARI!C1837="","",TRIM(ESITI_QUESTIONARI!C1837))</f>
        <v/>
      </c>
      <c r="D1837" t="str">
        <f>IFERROR(UPPER(TRIM(ESITI_QUESTIONARI!U1837)),"")</f>
        <v/>
      </c>
      <c r="E1837" t="str">
        <f>IFERROR(UPPER(TRIM(ESITI_QUESTIONARI!Y1837)),"")</f>
        <v/>
      </c>
      <c r="F1837" t="str">
        <f>IFERROR(UPPER(TRIM(ESITI_QUESTIONARI!AE1837)),"")</f>
        <v/>
      </c>
      <c r="G1837" t="str">
        <f>IFERROR(UPPER(TRIM(ESITI_QUESTIONARI!AI1837)),"")</f>
        <v/>
      </c>
      <c r="H1837" s="8" t="str">
        <f>IF(C1837="","",IF(ISERROR(AVERAGE(ESITI_QUESTIONARI!N1837:T1837,ESITI_QUESTIONARI!V1837:X1837,ESITI_QUESTIONARI!Z1837:AD1837,ESITI_QUESTIONARI!AF1837:AH1837,ESITI_QUESTIONARI!AJ1837:AL1837,ESITI_QUESTIONARI!AN1837,ESITI_QUESTIONARI!AQ1837)),"NON RISPONDE",AVERAGE(ESITI_QUESTIONARI!N1837:T1837,ESITI_QUESTIONARI!V1837:X1837,ESITI_QUESTIONARI!Z1837:AD1837,ESITI_QUESTIONARI!AF1837:AH1837,ESITI_QUESTIONARI!AJ1837:AL1837,ESITI_QUESTIONARI!AN1837,ESITI_QUESTIONARI!AQ1837)))</f>
        <v/>
      </c>
    </row>
    <row r="1838" spans="1:8" x14ac:dyDescent="0.3">
      <c r="A1838" t="str">
        <f>IF(ESITI_QUESTIONARI!A1838="","",TRIM(ESITI_QUESTIONARI!A1838))</f>
        <v/>
      </c>
      <c r="B1838" t="str">
        <f t="shared" si="29"/>
        <v/>
      </c>
      <c r="C1838" t="str">
        <f>IF(ESITI_QUESTIONARI!C1838="","",TRIM(ESITI_QUESTIONARI!C1838))</f>
        <v/>
      </c>
      <c r="D1838" t="str">
        <f>IFERROR(UPPER(TRIM(ESITI_QUESTIONARI!U1838)),"")</f>
        <v/>
      </c>
      <c r="E1838" t="str">
        <f>IFERROR(UPPER(TRIM(ESITI_QUESTIONARI!Y1838)),"")</f>
        <v/>
      </c>
      <c r="F1838" t="str">
        <f>IFERROR(UPPER(TRIM(ESITI_QUESTIONARI!AE1838)),"")</f>
        <v/>
      </c>
      <c r="G1838" t="str">
        <f>IFERROR(UPPER(TRIM(ESITI_QUESTIONARI!AI1838)),"")</f>
        <v/>
      </c>
      <c r="H1838" s="8" t="str">
        <f>IF(C1838="","",IF(ISERROR(AVERAGE(ESITI_QUESTIONARI!N1838:T1838,ESITI_QUESTIONARI!V1838:X1838,ESITI_QUESTIONARI!Z1838:AD1838,ESITI_QUESTIONARI!AF1838:AH1838,ESITI_QUESTIONARI!AJ1838:AL1838,ESITI_QUESTIONARI!AN1838,ESITI_QUESTIONARI!AQ1838)),"NON RISPONDE",AVERAGE(ESITI_QUESTIONARI!N1838:T1838,ESITI_QUESTIONARI!V1838:X1838,ESITI_QUESTIONARI!Z1838:AD1838,ESITI_QUESTIONARI!AF1838:AH1838,ESITI_QUESTIONARI!AJ1838:AL1838,ESITI_QUESTIONARI!AN1838,ESITI_QUESTIONARI!AQ1838)))</f>
        <v/>
      </c>
    </row>
    <row r="1839" spans="1:8" x14ac:dyDescent="0.3">
      <c r="A1839" t="str">
        <f>IF(ESITI_QUESTIONARI!A1839="","",TRIM(ESITI_QUESTIONARI!A1839))</f>
        <v/>
      </c>
      <c r="B1839" t="str">
        <f t="shared" si="29"/>
        <v/>
      </c>
      <c r="C1839" t="str">
        <f>IF(ESITI_QUESTIONARI!C1839="","",TRIM(ESITI_QUESTIONARI!C1839))</f>
        <v/>
      </c>
      <c r="D1839" t="str">
        <f>IFERROR(UPPER(TRIM(ESITI_QUESTIONARI!U1839)),"")</f>
        <v/>
      </c>
      <c r="E1839" t="str">
        <f>IFERROR(UPPER(TRIM(ESITI_QUESTIONARI!Y1839)),"")</f>
        <v/>
      </c>
      <c r="F1839" t="str">
        <f>IFERROR(UPPER(TRIM(ESITI_QUESTIONARI!AE1839)),"")</f>
        <v/>
      </c>
      <c r="G1839" t="str">
        <f>IFERROR(UPPER(TRIM(ESITI_QUESTIONARI!AI1839)),"")</f>
        <v/>
      </c>
      <c r="H1839" s="8" t="str">
        <f>IF(C1839="","",IF(ISERROR(AVERAGE(ESITI_QUESTIONARI!N1839:T1839,ESITI_QUESTIONARI!V1839:X1839,ESITI_QUESTIONARI!Z1839:AD1839,ESITI_QUESTIONARI!AF1839:AH1839,ESITI_QUESTIONARI!AJ1839:AL1839,ESITI_QUESTIONARI!AN1839,ESITI_QUESTIONARI!AQ1839)),"NON RISPONDE",AVERAGE(ESITI_QUESTIONARI!N1839:T1839,ESITI_QUESTIONARI!V1839:X1839,ESITI_QUESTIONARI!Z1839:AD1839,ESITI_QUESTIONARI!AF1839:AH1839,ESITI_QUESTIONARI!AJ1839:AL1839,ESITI_QUESTIONARI!AN1839,ESITI_QUESTIONARI!AQ1839)))</f>
        <v/>
      </c>
    </row>
    <row r="1840" spans="1:8" x14ac:dyDescent="0.3">
      <c r="A1840" t="str">
        <f>IF(ESITI_QUESTIONARI!A1840="","",TRIM(ESITI_QUESTIONARI!A1840))</f>
        <v/>
      </c>
      <c r="B1840" t="str">
        <f t="shared" si="29"/>
        <v/>
      </c>
      <c r="C1840" t="str">
        <f>IF(ESITI_QUESTIONARI!C1840="","",TRIM(ESITI_QUESTIONARI!C1840))</f>
        <v/>
      </c>
      <c r="D1840" t="str">
        <f>IFERROR(UPPER(TRIM(ESITI_QUESTIONARI!U1840)),"")</f>
        <v/>
      </c>
      <c r="E1840" t="str">
        <f>IFERROR(UPPER(TRIM(ESITI_QUESTIONARI!Y1840)),"")</f>
        <v/>
      </c>
      <c r="F1840" t="str">
        <f>IFERROR(UPPER(TRIM(ESITI_QUESTIONARI!AE1840)),"")</f>
        <v/>
      </c>
      <c r="G1840" t="str">
        <f>IFERROR(UPPER(TRIM(ESITI_QUESTIONARI!AI1840)),"")</f>
        <v/>
      </c>
      <c r="H1840" s="8" t="str">
        <f>IF(C1840="","",IF(ISERROR(AVERAGE(ESITI_QUESTIONARI!N1840:T1840,ESITI_QUESTIONARI!V1840:X1840,ESITI_QUESTIONARI!Z1840:AD1840,ESITI_QUESTIONARI!AF1840:AH1840,ESITI_QUESTIONARI!AJ1840:AL1840,ESITI_QUESTIONARI!AN1840,ESITI_QUESTIONARI!AQ1840)),"NON RISPONDE",AVERAGE(ESITI_QUESTIONARI!N1840:T1840,ESITI_QUESTIONARI!V1840:X1840,ESITI_QUESTIONARI!Z1840:AD1840,ESITI_QUESTIONARI!AF1840:AH1840,ESITI_QUESTIONARI!AJ1840:AL1840,ESITI_QUESTIONARI!AN1840,ESITI_QUESTIONARI!AQ1840)))</f>
        <v/>
      </c>
    </row>
    <row r="1841" spans="1:8" x14ac:dyDescent="0.3">
      <c r="A1841" t="str">
        <f>IF(ESITI_QUESTIONARI!A1841="","",TRIM(ESITI_QUESTIONARI!A1841))</f>
        <v/>
      </c>
      <c r="B1841" t="str">
        <f t="shared" si="29"/>
        <v/>
      </c>
      <c r="C1841" t="str">
        <f>IF(ESITI_QUESTIONARI!C1841="","",TRIM(ESITI_QUESTIONARI!C1841))</f>
        <v/>
      </c>
      <c r="D1841" t="str">
        <f>IFERROR(UPPER(TRIM(ESITI_QUESTIONARI!U1841)),"")</f>
        <v/>
      </c>
      <c r="E1841" t="str">
        <f>IFERROR(UPPER(TRIM(ESITI_QUESTIONARI!Y1841)),"")</f>
        <v/>
      </c>
      <c r="F1841" t="str">
        <f>IFERROR(UPPER(TRIM(ESITI_QUESTIONARI!AE1841)),"")</f>
        <v/>
      </c>
      <c r="G1841" t="str">
        <f>IFERROR(UPPER(TRIM(ESITI_QUESTIONARI!AI1841)),"")</f>
        <v/>
      </c>
      <c r="H1841" s="8" t="str">
        <f>IF(C1841="","",IF(ISERROR(AVERAGE(ESITI_QUESTIONARI!N1841:T1841,ESITI_QUESTIONARI!V1841:X1841,ESITI_QUESTIONARI!Z1841:AD1841,ESITI_QUESTIONARI!AF1841:AH1841,ESITI_QUESTIONARI!AJ1841:AL1841,ESITI_QUESTIONARI!AN1841,ESITI_QUESTIONARI!AQ1841)),"NON RISPONDE",AVERAGE(ESITI_QUESTIONARI!N1841:T1841,ESITI_QUESTIONARI!V1841:X1841,ESITI_QUESTIONARI!Z1841:AD1841,ESITI_QUESTIONARI!AF1841:AH1841,ESITI_QUESTIONARI!AJ1841:AL1841,ESITI_QUESTIONARI!AN1841,ESITI_QUESTIONARI!AQ1841)))</f>
        <v/>
      </c>
    </row>
    <row r="1842" spans="1:8" x14ac:dyDescent="0.3">
      <c r="A1842" t="str">
        <f>IF(ESITI_QUESTIONARI!A1842="","",TRIM(ESITI_QUESTIONARI!A1842))</f>
        <v/>
      </c>
      <c r="B1842" t="str">
        <f t="shared" si="29"/>
        <v/>
      </c>
      <c r="C1842" t="str">
        <f>IF(ESITI_QUESTIONARI!C1842="","",TRIM(ESITI_QUESTIONARI!C1842))</f>
        <v/>
      </c>
      <c r="D1842" t="str">
        <f>IFERROR(UPPER(TRIM(ESITI_QUESTIONARI!U1842)),"")</f>
        <v/>
      </c>
      <c r="E1842" t="str">
        <f>IFERROR(UPPER(TRIM(ESITI_QUESTIONARI!Y1842)),"")</f>
        <v/>
      </c>
      <c r="F1842" t="str">
        <f>IFERROR(UPPER(TRIM(ESITI_QUESTIONARI!AE1842)),"")</f>
        <v/>
      </c>
      <c r="G1842" t="str">
        <f>IFERROR(UPPER(TRIM(ESITI_QUESTIONARI!AI1842)),"")</f>
        <v/>
      </c>
      <c r="H1842" s="8" t="str">
        <f>IF(C1842="","",IF(ISERROR(AVERAGE(ESITI_QUESTIONARI!N1842:T1842,ESITI_QUESTIONARI!V1842:X1842,ESITI_QUESTIONARI!Z1842:AD1842,ESITI_QUESTIONARI!AF1842:AH1842,ESITI_QUESTIONARI!AJ1842:AL1842,ESITI_QUESTIONARI!AN1842,ESITI_QUESTIONARI!AQ1842)),"NON RISPONDE",AVERAGE(ESITI_QUESTIONARI!N1842:T1842,ESITI_QUESTIONARI!V1842:X1842,ESITI_QUESTIONARI!Z1842:AD1842,ESITI_QUESTIONARI!AF1842:AH1842,ESITI_QUESTIONARI!AJ1842:AL1842,ESITI_QUESTIONARI!AN1842,ESITI_QUESTIONARI!AQ1842)))</f>
        <v/>
      </c>
    </row>
    <row r="1843" spans="1:8" x14ac:dyDescent="0.3">
      <c r="A1843" t="str">
        <f>IF(ESITI_QUESTIONARI!A1843="","",TRIM(ESITI_QUESTIONARI!A1843))</f>
        <v/>
      </c>
      <c r="B1843" t="str">
        <f t="shared" si="29"/>
        <v/>
      </c>
      <c r="C1843" t="str">
        <f>IF(ESITI_QUESTIONARI!C1843="","",TRIM(ESITI_QUESTIONARI!C1843))</f>
        <v/>
      </c>
      <c r="D1843" t="str">
        <f>IFERROR(UPPER(TRIM(ESITI_QUESTIONARI!U1843)),"")</f>
        <v/>
      </c>
      <c r="E1843" t="str">
        <f>IFERROR(UPPER(TRIM(ESITI_QUESTIONARI!Y1843)),"")</f>
        <v/>
      </c>
      <c r="F1843" t="str">
        <f>IFERROR(UPPER(TRIM(ESITI_QUESTIONARI!AE1843)),"")</f>
        <v/>
      </c>
      <c r="G1843" t="str">
        <f>IFERROR(UPPER(TRIM(ESITI_QUESTIONARI!AI1843)),"")</f>
        <v/>
      </c>
      <c r="H1843" s="8" t="str">
        <f>IF(C1843="","",IF(ISERROR(AVERAGE(ESITI_QUESTIONARI!N1843:T1843,ESITI_QUESTIONARI!V1843:X1843,ESITI_QUESTIONARI!Z1843:AD1843,ESITI_QUESTIONARI!AF1843:AH1843,ESITI_QUESTIONARI!AJ1843:AL1843,ESITI_QUESTIONARI!AN1843,ESITI_QUESTIONARI!AQ1843)),"NON RISPONDE",AVERAGE(ESITI_QUESTIONARI!N1843:T1843,ESITI_QUESTIONARI!V1843:X1843,ESITI_QUESTIONARI!Z1843:AD1843,ESITI_QUESTIONARI!AF1843:AH1843,ESITI_QUESTIONARI!AJ1843:AL1843,ESITI_QUESTIONARI!AN1843,ESITI_QUESTIONARI!AQ1843)))</f>
        <v/>
      </c>
    </row>
    <row r="1844" spans="1:8" x14ac:dyDescent="0.3">
      <c r="A1844" t="str">
        <f>IF(ESITI_QUESTIONARI!A1844="","",TRIM(ESITI_QUESTIONARI!A1844))</f>
        <v/>
      </c>
      <c r="B1844" t="str">
        <f t="shared" si="29"/>
        <v/>
      </c>
      <c r="C1844" t="str">
        <f>IF(ESITI_QUESTIONARI!C1844="","",TRIM(ESITI_QUESTIONARI!C1844))</f>
        <v/>
      </c>
      <c r="D1844" t="str">
        <f>IFERROR(UPPER(TRIM(ESITI_QUESTIONARI!U1844)),"")</f>
        <v/>
      </c>
      <c r="E1844" t="str">
        <f>IFERROR(UPPER(TRIM(ESITI_QUESTIONARI!Y1844)),"")</f>
        <v/>
      </c>
      <c r="F1844" t="str">
        <f>IFERROR(UPPER(TRIM(ESITI_QUESTIONARI!AE1844)),"")</f>
        <v/>
      </c>
      <c r="G1844" t="str">
        <f>IFERROR(UPPER(TRIM(ESITI_QUESTIONARI!AI1844)),"")</f>
        <v/>
      </c>
      <c r="H1844" s="8" t="str">
        <f>IF(C1844="","",IF(ISERROR(AVERAGE(ESITI_QUESTIONARI!N1844:T1844,ESITI_QUESTIONARI!V1844:X1844,ESITI_QUESTIONARI!Z1844:AD1844,ESITI_QUESTIONARI!AF1844:AH1844,ESITI_QUESTIONARI!AJ1844:AL1844,ESITI_QUESTIONARI!AN1844,ESITI_QUESTIONARI!AQ1844)),"NON RISPONDE",AVERAGE(ESITI_QUESTIONARI!N1844:T1844,ESITI_QUESTIONARI!V1844:X1844,ESITI_QUESTIONARI!Z1844:AD1844,ESITI_QUESTIONARI!AF1844:AH1844,ESITI_QUESTIONARI!AJ1844:AL1844,ESITI_QUESTIONARI!AN1844,ESITI_QUESTIONARI!AQ1844)))</f>
        <v/>
      </c>
    </row>
    <row r="1845" spans="1:8" x14ac:dyDescent="0.3">
      <c r="A1845" t="str">
        <f>IF(ESITI_QUESTIONARI!A1845="","",TRIM(ESITI_QUESTIONARI!A1845))</f>
        <v/>
      </c>
      <c r="B1845" t="str">
        <f t="shared" si="29"/>
        <v/>
      </c>
      <c r="C1845" t="str">
        <f>IF(ESITI_QUESTIONARI!C1845="","",TRIM(ESITI_QUESTIONARI!C1845))</f>
        <v/>
      </c>
      <c r="D1845" t="str">
        <f>IFERROR(UPPER(TRIM(ESITI_QUESTIONARI!U1845)),"")</f>
        <v/>
      </c>
      <c r="E1845" t="str">
        <f>IFERROR(UPPER(TRIM(ESITI_QUESTIONARI!Y1845)),"")</f>
        <v/>
      </c>
      <c r="F1845" t="str">
        <f>IFERROR(UPPER(TRIM(ESITI_QUESTIONARI!AE1845)),"")</f>
        <v/>
      </c>
      <c r="G1845" t="str">
        <f>IFERROR(UPPER(TRIM(ESITI_QUESTIONARI!AI1845)),"")</f>
        <v/>
      </c>
      <c r="H1845" s="8" t="str">
        <f>IF(C1845="","",IF(ISERROR(AVERAGE(ESITI_QUESTIONARI!N1845:T1845,ESITI_QUESTIONARI!V1845:X1845,ESITI_QUESTIONARI!Z1845:AD1845,ESITI_QUESTIONARI!AF1845:AH1845,ESITI_QUESTIONARI!AJ1845:AL1845,ESITI_QUESTIONARI!AN1845,ESITI_QUESTIONARI!AQ1845)),"NON RISPONDE",AVERAGE(ESITI_QUESTIONARI!N1845:T1845,ESITI_QUESTIONARI!V1845:X1845,ESITI_QUESTIONARI!Z1845:AD1845,ESITI_QUESTIONARI!AF1845:AH1845,ESITI_QUESTIONARI!AJ1845:AL1845,ESITI_QUESTIONARI!AN1845,ESITI_QUESTIONARI!AQ1845)))</f>
        <v/>
      </c>
    </row>
    <row r="1846" spans="1:8" x14ac:dyDescent="0.3">
      <c r="A1846" t="str">
        <f>IF(ESITI_QUESTIONARI!A1846="","",TRIM(ESITI_QUESTIONARI!A1846))</f>
        <v/>
      </c>
      <c r="B1846" t="str">
        <f t="shared" si="29"/>
        <v/>
      </c>
      <c r="C1846" t="str">
        <f>IF(ESITI_QUESTIONARI!C1846="","",TRIM(ESITI_QUESTIONARI!C1846))</f>
        <v/>
      </c>
      <c r="D1846" t="str">
        <f>IFERROR(UPPER(TRIM(ESITI_QUESTIONARI!U1846)),"")</f>
        <v/>
      </c>
      <c r="E1846" t="str">
        <f>IFERROR(UPPER(TRIM(ESITI_QUESTIONARI!Y1846)),"")</f>
        <v/>
      </c>
      <c r="F1846" t="str">
        <f>IFERROR(UPPER(TRIM(ESITI_QUESTIONARI!AE1846)),"")</f>
        <v/>
      </c>
      <c r="G1846" t="str">
        <f>IFERROR(UPPER(TRIM(ESITI_QUESTIONARI!AI1846)),"")</f>
        <v/>
      </c>
      <c r="H1846" s="8" t="str">
        <f>IF(C1846="","",IF(ISERROR(AVERAGE(ESITI_QUESTIONARI!N1846:T1846,ESITI_QUESTIONARI!V1846:X1846,ESITI_QUESTIONARI!Z1846:AD1846,ESITI_QUESTIONARI!AF1846:AH1846,ESITI_QUESTIONARI!AJ1846:AL1846,ESITI_QUESTIONARI!AN1846,ESITI_QUESTIONARI!AQ1846)),"NON RISPONDE",AVERAGE(ESITI_QUESTIONARI!N1846:T1846,ESITI_QUESTIONARI!V1846:X1846,ESITI_QUESTIONARI!Z1846:AD1846,ESITI_QUESTIONARI!AF1846:AH1846,ESITI_QUESTIONARI!AJ1846:AL1846,ESITI_QUESTIONARI!AN1846,ESITI_QUESTIONARI!AQ1846)))</f>
        <v/>
      </c>
    </row>
    <row r="1847" spans="1:8" x14ac:dyDescent="0.3">
      <c r="A1847" t="str">
        <f>IF(ESITI_QUESTIONARI!A1847="","",TRIM(ESITI_QUESTIONARI!A1847))</f>
        <v/>
      </c>
      <c r="B1847" t="str">
        <f t="shared" si="29"/>
        <v/>
      </c>
      <c r="C1847" t="str">
        <f>IF(ESITI_QUESTIONARI!C1847="","",TRIM(ESITI_QUESTIONARI!C1847))</f>
        <v/>
      </c>
      <c r="D1847" t="str">
        <f>IFERROR(UPPER(TRIM(ESITI_QUESTIONARI!U1847)),"")</f>
        <v/>
      </c>
      <c r="E1847" t="str">
        <f>IFERROR(UPPER(TRIM(ESITI_QUESTIONARI!Y1847)),"")</f>
        <v/>
      </c>
      <c r="F1847" t="str">
        <f>IFERROR(UPPER(TRIM(ESITI_QUESTIONARI!AE1847)),"")</f>
        <v/>
      </c>
      <c r="G1847" t="str">
        <f>IFERROR(UPPER(TRIM(ESITI_QUESTIONARI!AI1847)),"")</f>
        <v/>
      </c>
      <c r="H1847" s="8" t="str">
        <f>IF(C1847="","",IF(ISERROR(AVERAGE(ESITI_QUESTIONARI!N1847:T1847,ESITI_QUESTIONARI!V1847:X1847,ESITI_QUESTIONARI!Z1847:AD1847,ESITI_QUESTIONARI!AF1847:AH1847,ESITI_QUESTIONARI!AJ1847:AL1847,ESITI_QUESTIONARI!AN1847,ESITI_QUESTIONARI!AQ1847)),"NON RISPONDE",AVERAGE(ESITI_QUESTIONARI!N1847:T1847,ESITI_QUESTIONARI!V1847:X1847,ESITI_QUESTIONARI!Z1847:AD1847,ESITI_QUESTIONARI!AF1847:AH1847,ESITI_QUESTIONARI!AJ1847:AL1847,ESITI_QUESTIONARI!AN1847,ESITI_QUESTIONARI!AQ1847)))</f>
        <v/>
      </c>
    </row>
    <row r="1848" spans="1:8" x14ac:dyDescent="0.3">
      <c r="A1848" t="str">
        <f>IF(ESITI_QUESTIONARI!A1848="","",TRIM(ESITI_QUESTIONARI!A1848))</f>
        <v/>
      </c>
      <c r="B1848" t="str">
        <f t="shared" si="29"/>
        <v/>
      </c>
      <c r="C1848" t="str">
        <f>IF(ESITI_QUESTIONARI!C1848="","",TRIM(ESITI_QUESTIONARI!C1848))</f>
        <v/>
      </c>
      <c r="D1848" t="str">
        <f>IFERROR(UPPER(TRIM(ESITI_QUESTIONARI!U1848)),"")</f>
        <v/>
      </c>
      <c r="E1848" t="str">
        <f>IFERROR(UPPER(TRIM(ESITI_QUESTIONARI!Y1848)),"")</f>
        <v/>
      </c>
      <c r="F1848" t="str">
        <f>IFERROR(UPPER(TRIM(ESITI_QUESTIONARI!AE1848)),"")</f>
        <v/>
      </c>
      <c r="G1848" t="str">
        <f>IFERROR(UPPER(TRIM(ESITI_QUESTIONARI!AI1848)),"")</f>
        <v/>
      </c>
      <c r="H1848" s="8" t="str">
        <f>IF(C1848="","",IF(ISERROR(AVERAGE(ESITI_QUESTIONARI!N1848:T1848,ESITI_QUESTIONARI!V1848:X1848,ESITI_QUESTIONARI!Z1848:AD1848,ESITI_QUESTIONARI!AF1848:AH1848,ESITI_QUESTIONARI!AJ1848:AL1848,ESITI_QUESTIONARI!AN1848,ESITI_QUESTIONARI!AQ1848)),"NON RISPONDE",AVERAGE(ESITI_QUESTIONARI!N1848:T1848,ESITI_QUESTIONARI!V1848:X1848,ESITI_QUESTIONARI!Z1848:AD1848,ESITI_QUESTIONARI!AF1848:AH1848,ESITI_QUESTIONARI!AJ1848:AL1848,ESITI_QUESTIONARI!AN1848,ESITI_QUESTIONARI!AQ1848)))</f>
        <v/>
      </c>
    </row>
    <row r="1849" spans="1:8" x14ac:dyDescent="0.3">
      <c r="A1849" t="str">
        <f>IF(ESITI_QUESTIONARI!A1849="","",TRIM(ESITI_QUESTIONARI!A1849))</f>
        <v/>
      </c>
      <c r="B1849" t="str">
        <f t="shared" si="29"/>
        <v/>
      </c>
      <c r="C1849" t="str">
        <f>IF(ESITI_QUESTIONARI!C1849="","",TRIM(ESITI_QUESTIONARI!C1849))</f>
        <v/>
      </c>
      <c r="D1849" t="str">
        <f>IFERROR(UPPER(TRIM(ESITI_QUESTIONARI!U1849)),"")</f>
        <v/>
      </c>
      <c r="E1849" t="str">
        <f>IFERROR(UPPER(TRIM(ESITI_QUESTIONARI!Y1849)),"")</f>
        <v/>
      </c>
      <c r="F1849" t="str">
        <f>IFERROR(UPPER(TRIM(ESITI_QUESTIONARI!AE1849)),"")</f>
        <v/>
      </c>
      <c r="G1849" t="str">
        <f>IFERROR(UPPER(TRIM(ESITI_QUESTIONARI!AI1849)),"")</f>
        <v/>
      </c>
      <c r="H1849" s="8" t="str">
        <f>IF(C1849="","",IF(ISERROR(AVERAGE(ESITI_QUESTIONARI!N1849:T1849,ESITI_QUESTIONARI!V1849:X1849,ESITI_QUESTIONARI!Z1849:AD1849,ESITI_QUESTIONARI!AF1849:AH1849,ESITI_QUESTIONARI!AJ1849:AL1849,ESITI_QUESTIONARI!AN1849,ESITI_QUESTIONARI!AQ1849)),"NON RISPONDE",AVERAGE(ESITI_QUESTIONARI!N1849:T1849,ESITI_QUESTIONARI!V1849:X1849,ESITI_QUESTIONARI!Z1849:AD1849,ESITI_QUESTIONARI!AF1849:AH1849,ESITI_QUESTIONARI!AJ1849:AL1849,ESITI_QUESTIONARI!AN1849,ESITI_QUESTIONARI!AQ1849)))</f>
        <v/>
      </c>
    </row>
    <row r="1850" spans="1:8" x14ac:dyDescent="0.3">
      <c r="A1850" t="str">
        <f>IF(ESITI_QUESTIONARI!A1850="","",TRIM(ESITI_QUESTIONARI!A1850))</f>
        <v/>
      </c>
      <c r="B1850" t="str">
        <f t="shared" si="29"/>
        <v/>
      </c>
      <c r="C1850" t="str">
        <f>IF(ESITI_QUESTIONARI!C1850="","",TRIM(ESITI_QUESTIONARI!C1850))</f>
        <v/>
      </c>
      <c r="D1850" t="str">
        <f>IFERROR(UPPER(TRIM(ESITI_QUESTIONARI!U1850)),"")</f>
        <v/>
      </c>
      <c r="E1850" t="str">
        <f>IFERROR(UPPER(TRIM(ESITI_QUESTIONARI!Y1850)),"")</f>
        <v/>
      </c>
      <c r="F1850" t="str">
        <f>IFERROR(UPPER(TRIM(ESITI_QUESTIONARI!AE1850)),"")</f>
        <v/>
      </c>
      <c r="G1850" t="str">
        <f>IFERROR(UPPER(TRIM(ESITI_QUESTIONARI!AI1850)),"")</f>
        <v/>
      </c>
      <c r="H1850" s="8" t="str">
        <f>IF(C1850="","",IF(ISERROR(AVERAGE(ESITI_QUESTIONARI!N1850:T1850,ESITI_QUESTIONARI!V1850:X1850,ESITI_QUESTIONARI!Z1850:AD1850,ESITI_QUESTIONARI!AF1850:AH1850,ESITI_QUESTIONARI!AJ1850:AL1850,ESITI_QUESTIONARI!AN1850,ESITI_QUESTIONARI!AQ1850)),"NON RISPONDE",AVERAGE(ESITI_QUESTIONARI!N1850:T1850,ESITI_QUESTIONARI!V1850:X1850,ESITI_QUESTIONARI!Z1850:AD1850,ESITI_QUESTIONARI!AF1850:AH1850,ESITI_QUESTIONARI!AJ1850:AL1850,ESITI_QUESTIONARI!AN1850,ESITI_QUESTIONARI!AQ1850)))</f>
        <v/>
      </c>
    </row>
    <row r="1851" spans="1:8" x14ac:dyDescent="0.3">
      <c r="A1851" t="str">
        <f>IF(ESITI_QUESTIONARI!A1851="","",TRIM(ESITI_QUESTIONARI!A1851))</f>
        <v/>
      </c>
      <c r="B1851" t="str">
        <f t="shared" si="29"/>
        <v/>
      </c>
      <c r="C1851" t="str">
        <f>IF(ESITI_QUESTIONARI!C1851="","",TRIM(ESITI_QUESTIONARI!C1851))</f>
        <v/>
      </c>
      <c r="D1851" t="str">
        <f>IFERROR(UPPER(TRIM(ESITI_QUESTIONARI!U1851)),"")</f>
        <v/>
      </c>
      <c r="E1851" t="str">
        <f>IFERROR(UPPER(TRIM(ESITI_QUESTIONARI!Y1851)),"")</f>
        <v/>
      </c>
      <c r="F1851" t="str">
        <f>IFERROR(UPPER(TRIM(ESITI_QUESTIONARI!AE1851)),"")</f>
        <v/>
      </c>
      <c r="G1851" t="str">
        <f>IFERROR(UPPER(TRIM(ESITI_QUESTIONARI!AI1851)),"")</f>
        <v/>
      </c>
      <c r="H1851" s="8" t="str">
        <f>IF(C1851="","",IF(ISERROR(AVERAGE(ESITI_QUESTIONARI!N1851:T1851,ESITI_QUESTIONARI!V1851:X1851,ESITI_QUESTIONARI!Z1851:AD1851,ESITI_QUESTIONARI!AF1851:AH1851,ESITI_QUESTIONARI!AJ1851:AL1851,ESITI_QUESTIONARI!AN1851,ESITI_QUESTIONARI!AQ1851)),"NON RISPONDE",AVERAGE(ESITI_QUESTIONARI!N1851:T1851,ESITI_QUESTIONARI!V1851:X1851,ESITI_QUESTIONARI!Z1851:AD1851,ESITI_QUESTIONARI!AF1851:AH1851,ESITI_QUESTIONARI!AJ1851:AL1851,ESITI_QUESTIONARI!AN1851,ESITI_QUESTIONARI!AQ1851)))</f>
        <v/>
      </c>
    </row>
    <row r="1852" spans="1:8" x14ac:dyDescent="0.3">
      <c r="A1852" t="str">
        <f>IF(ESITI_QUESTIONARI!A1852="","",TRIM(ESITI_QUESTIONARI!A1852))</f>
        <v/>
      </c>
      <c r="B1852" t="str">
        <f t="shared" si="29"/>
        <v/>
      </c>
      <c r="C1852" t="str">
        <f>IF(ESITI_QUESTIONARI!C1852="","",TRIM(ESITI_QUESTIONARI!C1852))</f>
        <v/>
      </c>
      <c r="D1852" t="str">
        <f>IFERROR(UPPER(TRIM(ESITI_QUESTIONARI!U1852)),"")</f>
        <v/>
      </c>
      <c r="E1852" t="str">
        <f>IFERROR(UPPER(TRIM(ESITI_QUESTIONARI!Y1852)),"")</f>
        <v/>
      </c>
      <c r="F1852" t="str">
        <f>IFERROR(UPPER(TRIM(ESITI_QUESTIONARI!AE1852)),"")</f>
        <v/>
      </c>
      <c r="G1852" t="str">
        <f>IFERROR(UPPER(TRIM(ESITI_QUESTIONARI!AI1852)),"")</f>
        <v/>
      </c>
      <c r="H1852" s="8" t="str">
        <f>IF(C1852="","",IF(ISERROR(AVERAGE(ESITI_QUESTIONARI!N1852:T1852,ESITI_QUESTIONARI!V1852:X1852,ESITI_QUESTIONARI!Z1852:AD1852,ESITI_QUESTIONARI!AF1852:AH1852,ESITI_QUESTIONARI!AJ1852:AL1852,ESITI_QUESTIONARI!AN1852,ESITI_QUESTIONARI!AQ1852)),"NON RISPONDE",AVERAGE(ESITI_QUESTIONARI!N1852:T1852,ESITI_QUESTIONARI!V1852:X1852,ESITI_QUESTIONARI!Z1852:AD1852,ESITI_QUESTIONARI!AF1852:AH1852,ESITI_QUESTIONARI!AJ1852:AL1852,ESITI_QUESTIONARI!AN1852,ESITI_QUESTIONARI!AQ1852)))</f>
        <v/>
      </c>
    </row>
    <row r="1853" spans="1:8" x14ac:dyDescent="0.3">
      <c r="A1853" t="str">
        <f>IF(ESITI_QUESTIONARI!A1853="","",TRIM(ESITI_QUESTIONARI!A1853))</f>
        <v/>
      </c>
      <c r="B1853" t="str">
        <f t="shared" si="29"/>
        <v/>
      </c>
      <c r="C1853" t="str">
        <f>IF(ESITI_QUESTIONARI!C1853="","",TRIM(ESITI_QUESTIONARI!C1853))</f>
        <v/>
      </c>
      <c r="D1853" t="str">
        <f>IFERROR(UPPER(TRIM(ESITI_QUESTIONARI!U1853)),"")</f>
        <v/>
      </c>
      <c r="E1853" t="str">
        <f>IFERROR(UPPER(TRIM(ESITI_QUESTIONARI!Y1853)),"")</f>
        <v/>
      </c>
      <c r="F1853" t="str">
        <f>IFERROR(UPPER(TRIM(ESITI_QUESTIONARI!AE1853)),"")</f>
        <v/>
      </c>
      <c r="G1853" t="str">
        <f>IFERROR(UPPER(TRIM(ESITI_QUESTIONARI!AI1853)),"")</f>
        <v/>
      </c>
      <c r="H1853" s="8" t="str">
        <f>IF(C1853="","",IF(ISERROR(AVERAGE(ESITI_QUESTIONARI!N1853:T1853,ESITI_QUESTIONARI!V1853:X1853,ESITI_QUESTIONARI!Z1853:AD1853,ESITI_QUESTIONARI!AF1853:AH1853,ESITI_QUESTIONARI!AJ1853:AL1853,ESITI_QUESTIONARI!AN1853,ESITI_QUESTIONARI!AQ1853)),"NON RISPONDE",AVERAGE(ESITI_QUESTIONARI!N1853:T1853,ESITI_QUESTIONARI!V1853:X1853,ESITI_QUESTIONARI!Z1853:AD1853,ESITI_QUESTIONARI!AF1853:AH1853,ESITI_QUESTIONARI!AJ1853:AL1853,ESITI_QUESTIONARI!AN1853,ESITI_QUESTIONARI!AQ1853)))</f>
        <v/>
      </c>
    </row>
    <row r="1854" spans="1:8" x14ac:dyDescent="0.3">
      <c r="A1854" t="str">
        <f>IF(ESITI_QUESTIONARI!A1854="","",TRIM(ESITI_QUESTIONARI!A1854))</f>
        <v/>
      </c>
      <c r="B1854" t="str">
        <f t="shared" si="29"/>
        <v/>
      </c>
      <c r="C1854" t="str">
        <f>IF(ESITI_QUESTIONARI!C1854="","",TRIM(ESITI_QUESTIONARI!C1854))</f>
        <v/>
      </c>
      <c r="D1854" t="str">
        <f>IFERROR(UPPER(TRIM(ESITI_QUESTIONARI!U1854)),"")</f>
        <v/>
      </c>
      <c r="E1854" t="str">
        <f>IFERROR(UPPER(TRIM(ESITI_QUESTIONARI!Y1854)),"")</f>
        <v/>
      </c>
      <c r="F1854" t="str">
        <f>IFERROR(UPPER(TRIM(ESITI_QUESTIONARI!AE1854)),"")</f>
        <v/>
      </c>
      <c r="G1854" t="str">
        <f>IFERROR(UPPER(TRIM(ESITI_QUESTIONARI!AI1854)),"")</f>
        <v/>
      </c>
      <c r="H1854" s="8" t="str">
        <f>IF(C1854="","",IF(ISERROR(AVERAGE(ESITI_QUESTIONARI!N1854:T1854,ESITI_QUESTIONARI!V1854:X1854,ESITI_QUESTIONARI!Z1854:AD1854,ESITI_QUESTIONARI!AF1854:AH1854,ESITI_QUESTIONARI!AJ1854:AL1854,ESITI_QUESTIONARI!AN1854,ESITI_QUESTIONARI!AQ1854)),"NON RISPONDE",AVERAGE(ESITI_QUESTIONARI!N1854:T1854,ESITI_QUESTIONARI!V1854:X1854,ESITI_QUESTIONARI!Z1854:AD1854,ESITI_QUESTIONARI!AF1854:AH1854,ESITI_QUESTIONARI!AJ1854:AL1854,ESITI_QUESTIONARI!AN1854,ESITI_QUESTIONARI!AQ1854)))</f>
        <v/>
      </c>
    </row>
    <row r="1855" spans="1:8" x14ac:dyDescent="0.3">
      <c r="A1855" t="str">
        <f>IF(ESITI_QUESTIONARI!A1855="","",TRIM(ESITI_QUESTIONARI!A1855))</f>
        <v/>
      </c>
      <c r="B1855" t="str">
        <f t="shared" si="29"/>
        <v/>
      </c>
      <c r="C1855" t="str">
        <f>IF(ESITI_QUESTIONARI!C1855="","",TRIM(ESITI_QUESTIONARI!C1855))</f>
        <v/>
      </c>
      <c r="D1855" t="str">
        <f>IFERROR(UPPER(TRIM(ESITI_QUESTIONARI!U1855)),"")</f>
        <v/>
      </c>
      <c r="E1855" t="str">
        <f>IFERROR(UPPER(TRIM(ESITI_QUESTIONARI!Y1855)),"")</f>
        <v/>
      </c>
      <c r="F1855" t="str">
        <f>IFERROR(UPPER(TRIM(ESITI_QUESTIONARI!AE1855)),"")</f>
        <v/>
      </c>
      <c r="G1855" t="str">
        <f>IFERROR(UPPER(TRIM(ESITI_QUESTIONARI!AI1855)),"")</f>
        <v/>
      </c>
      <c r="H1855" s="8" t="str">
        <f>IF(C1855="","",IF(ISERROR(AVERAGE(ESITI_QUESTIONARI!N1855:T1855,ESITI_QUESTIONARI!V1855:X1855,ESITI_QUESTIONARI!Z1855:AD1855,ESITI_QUESTIONARI!AF1855:AH1855,ESITI_QUESTIONARI!AJ1855:AL1855,ESITI_QUESTIONARI!AN1855,ESITI_QUESTIONARI!AQ1855)),"NON RISPONDE",AVERAGE(ESITI_QUESTIONARI!N1855:T1855,ESITI_QUESTIONARI!V1855:X1855,ESITI_QUESTIONARI!Z1855:AD1855,ESITI_QUESTIONARI!AF1855:AH1855,ESITI_QUESTIONARI!AJ1855:AL1855,ESITI_QUESTIONARI!AN1855,ESITI_QUESTIONARI!AQ1855)))</f>
        <v/>
      </c>
    </row>
    <row r="1856" spans="1:8" x14ac:dyDescent="0.3">
      <c r="A1856" t="str">
        <f>IF(ESITI_QUESTIONARI!A1856="","",TRIM(ESITI_QUESTIONARI!A1856))</f>
        <v/>
      </c>
      <c r="B1856" t="str">
        <f t="shared" si="29"/>
        <v/>
      </c>
      <c r="C1856" t="str">
        <f>IF(ESITI_QUESTIONARI!C1856="","",TRIM(ESITI_QUESTIONARI!C1856))</f>
        <v/>
      </c>
      <c r="D1856" t="str">
        <f>IFERROR(UPPER(TRIM(ESITI_QUESTIONARI!U1856)),"")</f>
        <v/>
      </c>
      <c r="E1856" t="str">
        <f>IFERROR(UPPER(TRIM(ESITI_QUESTIONARI!Y1856)),"")</f>
        <v/>
      </c>
      <c r="F1856" t="str">
        <f>IFERROR(UPPER(TRIM(ESITI_QUESTIONARI!AE1856)),"")</f>
        <v/>
      </c>
      <c r="G1856" t="str">
        <f>IFERROR(UPPER(TRIM(ESITI_QUESTIONARI!AI1856)),"")</f>
        <v/>
      </c>
      <c r="H1856" s="8" t="str">
        <f>IF(C1856="","",IF(ISERROR(AVERAGE(ESITI_QUESTIONARI!N1856:T1856,ESITI_QUESTIONARI!V1856:X1856,ESITI_QUESTIONARI!Z1856:AD1856,ESITI_QUESTIONARI!AF1856:AH1856,ESITI_QUESTIONARI!AJ1856:AL1856,ESITI_QUESTIONARI!AN1856,ESITI_QUESTIONARI!AQ1856)),"NON RISPONDE",AVERAGE(ESITI_QUESTIONARI!N1856:T1856,ESITI_QUESTIONARI!V1856:X1856,ESITI_QUESTIONARI!Z1856:AD1856,ESITI_QUESTIONARI!AF1856:AH1856,ESITI_QUESTIONARI!AJ1856:AL1856,ESITI_QUESTIONARI!AN1856,ESITI_QUESTIONARI!AQ1856)))</f>
        <v/>
      </c>
    </row>
    <row r="1857" spans="1:8" x14ac:dyDescent="0.3">
      <c r="A1857" t="str">
        <f>IF(ESITI_QUESTIONARI!A1857="","",TRIM(ESITI_QUESTIONARI!A1857))</f>
        <v/>
      </c>
      <c r="B1857" t="str">
        <f t="shared" si="29"/>
        <v/>
      </c>
      <c r="C1857" t="str">
        <f>IF(ESITI_QUESTIONARI!C1857="","",TRIM(ESITI_QUESTIONARI!C1857))</f>
        <v/>
      </c>
      <c r="D1857" t="str">
        <f>IFERROR(UPPER(TRIM(ESITI_QUESTIONARI!U1857)),"")</f>
        <v/>
      </c>
      <c r="E1857" t="str">
        <f>IFERROR(UPPER(TRIM(ESITI_QUESTIONARI!Y1857)),"")</f>
        <v/>
      </c>
      <c r="F1857" t="str">
        <f>IFERROR(UPPER(TRIM(ESITI_QUESTIONARI!AE1857)),"")</f>
        <v/>
      </c>
      <c r="G1857" t="str">
        <f>IFERROR(UPPER(TRIM(ESITI_QUESTIONARI!AI1857)),"")</f>
        <v/>
      </c>
      <c r="H1857" s="8" t="str">
        <f>IF(C1857="","",IF(ISERROR(AVERAGE(ESITI_QUESTIONARI!N1857:T1857,ESITI_QUESTIONARI!V1857:X1857,ESITI_QUESTIONARI!Z1857:AD1857,ESITI_QUESTIONARI!AF1857:AH1857,ESITI_QUESTIONARI!AJ1857:AL1857,ESITI_QUESTIONARI!AN1857,ESITI_QUESTIONARI!AQ1857)),"NON RISPONDE",AVERAGE(ESITI_QUESTIONARI!N1857:T1857,ESITI_QUESTIONARI!V1857:X1857,ESITI_QUESTIONARI!Z1857:AD1857,ESITI_QUESTIONARI!AF1857:AH1857,ESITI_QUESTIONARI!AJ1857:AL1857,ESITI_QUESTIONARI!AN1857,ESITI_QUESTIONARI!AQ1857)))</f>
        <v/>
      </c>
    </row>
    <row r="1858" spans="1:8" x14ac:dyDescent="0.3">
      <c r="A1858" t="str">
        <f>IF(ESITI_QUESTIONARI!A1858="","",TRIM(ESITI_QUESTIONARI!A1858))</f>
        <v/>
      </c>
      <c r="B1858" t="str">
        <f t="shared" si="29"/>
        <v/>
      </c>
      <c r="C1858" t="str">
        <f>IF(ESITI_QUESTIONARI!C1858="","",TRIM(ESITI_QUESTIONARI!C1858))</f>
        <v/>
      </c>
      <c r="D1858" t="str">
        <f>IFERROR(UPPER(TRIM(ESITI_QUESTIONARI!U1858)),"")</f>
        <v/>
      </c>
      <c r="E1858" t="str">
        <f>IFERROR(UPPER(TRIM(ESITI_QUESTIONARI!Y1858)),"")</f>
        <v/>
      </c>
      <c r="F1858" t="str">
        <f>IFERROR(UPPER(TRIM(ESITI_QUESTIONARI!AE1858)),"")</f>
        <v/>
      </c>
      <c r="G1858" t="str">
        <f>IFERROR(UPPER(TRIM(ESITI_QUESTIONARI!AI1858)),"")</f>
        <v/>
      </c>
      <c r="H1858" s="8" t="str">
        <f>IF(C1858="","",IF(ISERROR(AVERAGE(ESITI_QUESTIONARI!N1858:T1858,ESITI_QUESTIONARI!V1858:X1858,ESITI_QUESTIONARI!Z1858:AD1858,ESITI_QUESTIONARI!AF1858:AH1858,ESITI_QUESTIONARI!AJ1858:AL1858,ESITI_QUESTIONARI!AN1858,ESITI_QUESTIONARI!AQ1858)),"NON RISPONDE",AVERAGE(ESITI_QUESTIONARI!N1858:T1858,ESITI_QUESTIONARI!V1858:X1858,ESITI_QUESTIONARI!Z1858:AD1858,ESITI_QUESTIONARI!AF1858:AH1858,ESITI_QUESTIONARI!AJ1858:AL1858,ESITI_QUESTIONARI!AN1858,ESITI_QUESTIONARI!AQ1858)))</f>
        <v/>
      </c>
    </row>
    <row r="1859" spans="1:8" x14ac:dyDescent="0.3">
      <c r="A1859" t="str">
        <f>IF(ESITI_QUESTIONARI!A1859="","",TRIM(ESITI_QUESTIONARI!A1859))</f>
        <v/>
      </c>
      <c r="B1859" t="str">
        <f t="shared" ref="B1859:B1922" si="30">IF(C1859="","",C1859)</f>
        <v/>
      </c>
      <c r="C1859" t="str">
        <f>IF(ESITI_QUESTIONARI!C1859="","",TRIM(ESITI_QUESTIONARI!C1859))</f>
        <v/>
      </c>
      <c r="D1859" t="str">
        <f>IFERROR(UPPER(TRIM(ESITI_QUESTIONARI!U1859)),"")</f>
        <v/>
      </c>
      <c r="E1859" t="str">
        <f>IFERROR(UPPER(TRIM(ESITI_QUESTIONARI!Y1859)),"")</f>
        <v/>
      </c>
      <c r="F1859" t="str">
        <f>IFERROR(UPPER(TRIM(ESITI_QUESTIONARI!AE1859)),"")</f>
        <v/>
      </c>
      <c r="G1859" t="str">
        <f>IFERROR(UPPER(TRIM(ESITI_QUESTIONARI!AI1859)),"")</f>
        <v/>
      </c>
      <c r="H1859" s="8" t="str">
        <f>IF(C1859="","",IF(ISERROR(AVERAGE(ESITI_QUESTIONARI!N1859:T1859,ESITI_QUESTIONARI!V1859:X1859,ESITI_QUESTIONARI!Z1859:AD1859,ESITI_QUESTIONARI!AF1859:AH1859,ESITI_QUESTIONARI!AJ1859:AL1859,ESITI_QUESTIONARI!AN1859,ESITI_QUESTIONARI!AQ1859)),"NON RISPONDE",AVERAGE(ESITI_QUESTIONARI!N1859:T1859,ESITI_QUESTIONARI!V1859:X1859,ESITI_QUESTIONARI!Z1859:AD1859,ESITI_QUESTIONARI!AF1859:AH1859,ESITI_QUESTIONARI!AJ1859:AL1859,ESITI_QUESTIONARI!AN1859,ESITI_QUESTIONARI!AQ1859)))</f>
        <v/>
      </c>
    </row>
    <row r="1860" spans="1:8" x14ac:dyDescent="0.3">
      <c r="A1860" t="str">
        <f>IF(ESITI_QUESTIONARI!A1860="","",TRIM(ESITI_QUESTIONARI!A1860))</f>
        <v/>
      </c>
      <c r="B1860" t="str">
        <f t="shared" si="30"/>
        <v/>
      </c>
      <c r="C1860" t="str">
        <f>IF(ESITI_QUESTIONARI!C1860="","",TRIM(ESITI_QUESTIONARI!C1860))</f>
        <v/>
      </c>
      <c r="D1860" t="str">
        <f>IFERROR(UPPER(TRIM(ESITI_QUESTIONARI!U1860)),"")</f>
        <v/>
      </c>
      <c r="E1860" t="str">
        <f>IFERROR(UPPER(TRIM(ESITI_QUESTIONARI!Y1860)),"")</f>
        <v/>
      </c>
      <c r="F1860" t="str">
        <f>IFERROR(UPPER(TRIM(ESITI_QUESTIONARI!AE1860)),"")</f>
        <v/>
      </c>
      <c r="G1860" t="str">
        <f>IFERROR(UPPER(TRIM(ESITI_QUESTIONARI!AI1860)),"")</f>
        <v/>
      </c>
      <c r="H1860" s="8" t="str">
        <f>IF(C1860="","",IF(ISERROR(AVERAGE(ESITI_QUESTIONARI!N1860:T1860,ESITI_QUESTIONARI!V1860:X1860,ESITI_QUESTIONARI!Z1860:AD1860,ESITI_QUESTIONARI!AF1860:AH1860,ESITI_QUESTIONARI!AJ1860:AL1860,ESITI_QUESTIONARI!AN1860,ESITI_QUESTIONARI!AQ1860)),"NON RISPONDE",AVERAGE(ESITI_QUESTIONARI!N1860:T1860,ESITI_QUESTIONARI!V1860:X1860,ESITI_QUESTIONARI!Z1860:AD1860,ESITI_QUESTIONARI!AF1860:AH1860,ESITI_QUESTIONARI!AJ1860:AL1860,ESITI_QUESTIONARI!AN1860,ESITI_QUESTIONARI!AQ1860)))</f>
        <v/>
      </c>
    </row>
    <row r="1861" spans="1:8" x14ac:dyDescent="0.3">
      <c r="A1861" t="str">
        <f>IF(ESITI_QUESTIONARI!A1861="","",TRIM(ESITI_QUESTIONARI!A1861))</f>
        <v/>
      </c>
      <c r="B1861" t="str">
        <f t="shared" si="30"/>
        <v/>
      </c>
      <c r="C1861" t="str">
        <f>IF(ESITI_QUESTIONARI!C1861="","",TRIM(ESITI_QUESTIONARI!C1861))</f>
        <v/>
      </c>
      <c r="D1861" t="str">
        <f>IFERROR(UPPER(TRIM(ESITI_QUESTIONARI!U1861)),"")</f>
        <v/>
      </c>
      <c r="E1861" t="str">
        <f>IFERROR(UPPER(TRIM(ESITI_QUESTIONARI!Y1861)),"")</f>
        <v/>
      </c>
      <c r="F1861" t="str">
        <f>IFERROR(UPPER(TRIM(ESITI_QUESTIONARI!AE1861)),"")</f>
        <v/>
      </c>
      <c r="G1861" t="str">
        <f>IFERROR(UPPER(TRIM(ESITI_QUESTIONARI!AI1861)),"")</f>
        <v/>
      </c>
      <c r="H1861" s="8" t="str">
        <f>IF(C1861="","",IF(ISERROR(AVERAGE(ESITI_QUESTIONARI!N1861:T1861,ESITI_QUESTIONARI!V1861:X1861,ESITI_QUESTIONARI!Z1861:AD1861,ESITI_QUESTIONARI!AF1861:AH1861,ESITI_QUESTIONARI!AJ1861:AL1861,ESITI_QUESTIONARI!AN1861,ESITI_QUESTIONARI!AQ1861)),"NON RISPONDE",AVERAGE(ESITI_QUESTIONARI!N1861:T1861,ESITI_QUESTIONARI!V1861:X1861,ESITI_QUESTIONARI!Z1861:AD1861,ESITI_QUESTIONARI!AF1861:AH1861,ESITI_QUESTIONARI!AJ1861:AL1861,ESITI_QUESTIONARI!AN1861,ESITI_QUESTIONARI!AQ1861)))</f>
        <v/>
      </c>
    </row>
    <row r="1862" spans="1:8" x14ac:dyDescent="0.3">
      <c r="A1862" t="str">
        <f>IF(ESITI_QUESTIONARI!A1862="","",TRIM(ESITI_QUESTIONARI!A1862))</f>
        <v/>
      </c>
      <c r="B1862" t="str">
        <f t="shared" si="30"/>
        <v/>
      </c>
      <c r="C1862" t="str">
        <f>IF(ESITI_QUESTIONARI!C1862="","",TRIM(ESITI_QUESTIONARI!C1862))</f>
        <v/>
      </c>
      <c r="D1862" t="str">
        <f>IFERROR(UPPER(TRIM(ESITI_QUESTIONARI!U1862)),"")</f>
        <v/>
      </c>
      <c r="E1862" t="str">
        <f>IFERROR(UPPER(TRIM(ESITI_QUESTIONARI!Y1862)),"")</f>
        <v/>
      </c>
      <c r="F1862" t="str">
        <f>IFERROR(UPPER(TRIM(ESITI_QUESTIONARI!AE1862)),"")</f>
        <v/>
      </c>
      <c r="G1862" t="str">
        <f>IFERROR(UPPER(TRIM(ESITI_QUESTIONARI!AI1862)),"")</f>
        <v/>
      </c>
      <c r="H1862" s="8" t="str">
        <f>IF(C1862="","",IF(ISERROR(AVERAGE(ESITI_QUESTIONARI!N1862:T1862,ESITI_QUESTIONARI!V1862:X1862,ESITI_QUESTIONARI!Z1862:AD1862,ESITI_QUESTIONARI!AF1862:AH1862,ESITI_QUESTIONARI!AJ1862:AL1862,ESITI_QUESTIONARI!AN1862,ESITI_QUESTIONARI!AQ1862)),"NON RISPONDE",AVERAGE(ESITI_QUESTIONARI!N1862:T1862,ESITI_QUESTIONARI!V1862:X1862,ESITI_QUESTIONARI!Z1862:AD1862,ESITI_QUESTIONARI!AF1862:AH1862,ESITI_QUESTIONARI!AJ1862:AL1862,ESITI_QUESTIONARI!AN1862,ESITI_QUESTIONARI!AQ1862)))</f>
        <v/>
      </c>
    </row>
    <row r="1863" spans="1:8" x14ac:dyDescent="0.3">
      <c r="A1863" t="str">
        <f>IF(ESITI_QUESTIONARI!A1863="","",TRIM(ESITI_QUESTIONARI!A1863))</f>
        <v/>
      </c>
      <c r="B1863" t="str">
        <f t="shared" si="30"/>
        <v/>
      </c>
      <c r="C1863" t="str">
        <f>IF(ESITI_QUESTIONARI!C1863="","",TRIM(ESITI_QUESTIONARI!C1863))</f>
        <v/>
      </c>
      <c r="D1863" t="str">
        <f>IFERROR(UPPER(TRIM(ESITI_QUESTIONARI!U1863)),"")</f>
        <v/>
      </c>
      <c r="E1863" t="str">
        <f>IFERROR(UPPER(TRIM(ESITI_QUESTIONARI!Y1863)),"")</f>
        <v/>
      </c>
      <c r="F1863" t="str">
        <f>IFERROR(UPPER(TRIM(ESITI_QUESTIONARI!AE1863)),"")</f>
        <v/>
      </c>
      <c r="G1863" t="str">
        <f>IFERROR(UPPER(TRIM(ESITI_QUESTIONARI!AI1863)),"")</f>
        <v/>
      </c>
      <c r="H1863" s="8" t="str">
        <f>IF(C1863="","",IF(ISERROR(AVERAGE(ESITI_QUESTIONARI!N1863:T1863,ESITI_QUESTIONARI!V1863:X1863,ESITI_QUESTIONARI!Z1863:AD1863,ESITI_QUESTIONARI!AF1863:AH1863,ESITI_QUESTIONARI!AJ1863:AL1863,ESITI_QUESTIONARI!AN1863,ESITI_QUESTIONARI!AQ1863)),"NON RISPONDE",AVERAGE(ESITI_QUESTIONARI!N1863:T1863,ESITI_QUESTIONARI!V1863:X1863,ESITI_QUESTIONARI!Z1863:AD1863,ESITI_QUESTIONARI!AF1863:AH1863,ESITI_QUESTIONARI!AJ1863:AL1863,ESITI_QUESTIONARI!AN1863,ESITI_QUESTIONARI!AQ1863)))</f>
        <v/>
      </c>
    </row>
    <row r="1864" spans="1:8" x14ac:dyDescent="0.3">
      <c r="A1864" t="str">
        <f>IF(ESITI_QUESTIONARI!A1864="","",TRIM(ESITI_QUESTIONARI!A1864))</f>
        <v/>
      </c>
      <c r="B1864" t="str">
        <f t="shared" si="30"/>
        <v/>
      </c>
      <c r="C1864" t="str">
        <f>IF(ESITI_QUESTIONARI!C1864="","",TRIM(ESITI_QUESTIONARI!C1864))</f>
        <v/>
      </c>
      <c r="D1864" t="str">
        <f>IFERROR(UPPER(TRIM(ESITI_QUESTIONARI!U1864)),"")</f>
        <v/>
      </c>
      <c r="E1864" t="str">
        <f>IFERROR(UPPER(TRIM(ESITI_QUESTIONARI!Y1864)),"")</f>
        <v/>
      </c>
      <c r="F1864" t="str">
        <f>IFERROR(UPPER(TRIM(ESITI_QUESTIONARI!AE1864)),"")</f>
        <v/>
      </c>
      <c r="G1864" t="str">
        <f>IFERROR(UPPER(TRIM(ESITI_QUESTIONARI!AI1864)),"")</f>
        <v/>
      </c>
      <c r="H1864" s="8" t="str">
        <f>IF(C1864="","",IF(ISERROR(AVERAGE(ESITI_QUESTIONARI!N1864:T1864,ESITI_QUESTIONARI!V1864:X1864,ESITI_QUESTIONARI!Z1864:AD1864,ESITI_QUESTIONARI!AF1864:AH1864,ESITI_QUESTIONARI!AJ1864:AL1864,ESITI_QUESTIONARI!AN1864,ESITI_QUESTIONARI!AQ1864)),"NON RISPONDE",AVERAGE(ESITI_QUESTIONARI!N1864:T1864,ESITI_QUESTIONARI!V1864:X1864,ESITI_QUESTIONARI!Z1864:AD1864,ESITI_QUESTIONARI!AF1864:AH1864,ESITI_QUESTIONARI!AJ1864:AL1864,ESITI_QUESTIONARI!AN1864,ESITI_QUESTIONARI!AQ1864)))</f>
        <v/>
      </c>
    </row>
    <row r="1865" spans="1:8" x14ac:dyDescent="0.3">
      <c r="A1865" t="str">
        <f>IF(ESITI_QUESTIONARI!A1865="","",TRIM(ESITI_QUESTIONARI!A1865))</f>
        <v/>
      </c>
      <c r="B1865" t="str">
        <f t="shared" si="30"/>
        <v/>
      </c>
      <c r="C1865" t="str">
        <f>IF(ESITI_QUESTIONARI!C1865="","",TRIM(ESITI_QUESTIONARI!C1865))</f>
        <v/>
      </c>
      <c r="D1865" t="str">
        <f>IFERROR(UPPER(TRIM(ESITI_QUESTIONARI!U1865)),"")</f>
        <v/>
      </c>
      <c r="E1865" t="str">
        <f>IFERROR(UPPER(TRIM(ESITI_QUESTIONARI!Y1865)),"")</f>
        <v/>
      </c>
      <c r="F1865" t="str">
        <f>IFERROR(UPPER(TRIM(ESITI_QUESTIONARI!AE1865)),"")</f>
        <v/>
      </c>
      <c r="G1865" t="str">
        <f>IFERROR(UPPER(TRIM(ESITI_QUESTIONARI!AI1865)),"")</f>
        <v/>
      </c>
      <c r="H1865" s="8" t="str">
        <f>IF(C1865="","",IF(ISERROR(AVERAGE(ESITI_QUESTIONARI!N1865:T1865,ESITI_QUESTIONARI!V1865:X1865,ESITI_QUESTIONARI!Z1865:AD1865,ESITI_QUESTIONARI!AF1865:AH1865,ESITI_QUESTIONARI!AJ1865:AL1865,ESITI_QUESTIONARI!AN1865,ESITI_QUESTIONARI!AQ1865)),"NON RISPONDE",AVERAGE(ESITI_QUESTIONARI!N1865:T1865,ESITI_QUESTIONARI!V1865:X1865,ESITI_QUESTIONARI!Z1865:AD1865,ESITI_QUESTIONARI!AF1865:AH1865,ESITI_QUESTIONARI!AJ1865:AL1865,ESITI_QUESTIONARI!AN1865,ESITI_QUESTIONARI!AQ1865)))</f>
        <v/>
      </c>
    </row>
    <row r="1866" spans="1:8" x14ac:dyDescent="0.3">
      <c r="A1866" t="str">
        <f>IF(ESITI_QUESTIONARI!A1866="","",TRIM(ESITI_QUESTIONARI!A1866))</f>
        <v/>
      </c>
      <c r="B1866" t="str">
        <f t="shared" si="30"/>
        <v/>
      </c>
      <c r="C1866" t="str">
        <f>IF(ESITI_QUESTIONARI!C1866="","",TRIM(ESITI_QUESTIONARI!C1866))</f>
        <v/>
      </c>
      <c r="D1866" t="str">
        <f>IFERROR(UPPER(TRIM(ESITI_QUESTIONARI!U1866)),"")</f>
        <v/>
      </c>
      <c r="E1866" t="str">
        <f>IFERROR(UPPER(TRIM(ESITI_QUESTIONARI!Y1866)),"")</f>
        <v/>
      </c>
      <c r="F1866" t="str">
        <f>IFERROR(UPPER(TRIM(ESITI_QUESTIONARI!AE1866)),"")</f>
        <v/>
      </c>
      <c r="G1866" t="str">
        <f>IFERROR(UPPER(TRIM(ESITI_QUESTIONARI!AI1866)),"")</f>
        <v/>
      </c>
      <c r="H1866" s="8" t="str">
        <f>IF(C1866="","",IF(ISERROR(AVERAGE(ESITI_QUESTIONARI!N1866:T1866,ESITI_QUESTIONARI!V1866:X1866,ESITI_QUESTIONARI!Z1866:AD1866,ESITI_QUESTIONARI!AF1866:AH1866,ESITI_QUESTIONARI!AJ1866:AL1866,ESITI_QUESTIONARI!AN1866,ESITI_QUESTIONARI!AQ1866)),"NON RISPONDE",AVERAGE(ESITI_QUESTIONARI!N1866:T1866,ESITI_QUESTIONARI!V1866:X1866,ESITI_QUESTIONARI!Z1866:AD1866,ESITI_QUESTIONARI!AF1866:AH1866,ESITI_QUESTIONARI!AJ1866:AL1866,ESITI_QUESTIONARI!AN1866,ESITI_QUESTIONARI!AQ1866)))</f>
        <v/>
      </c>
    </row>
    <row r="1867" spans="1:8" x14ac:dyDescent="0.3">
      <c r="A1867" t="str">
        <f>IF(ESITI_QUESTIONARI!A1867="","",TRIM(ESITI_QUESTIONARI!A1867))</f>
        <v/>
      </c>
      <c r="B1867" t="str">
        <f t="shared" si="30"/>
        <v/>
      </c>
      <c r="C1867" t="str">
        <f>IF(ESITI_QUESTIONARI!C1867="","",TRIM(ESITI_QUESTIONARI!C1867))</f>
        <v/>
      </c>
      <c r="D1867" t="str">
        <f>IFERROR(UPPER(TRIM(ESITI_QUESTIONARI!U1867)),"")</f>
        <v/>
      </c>
      <c r="E1867" t="str">
        <f>IFERROR(UPPER(TRIM(ESITI_QUESTIONARI!Y1867)),"")</f>
        <v/>
      </c>
      <c r="F1867" t="str">
        <f>IFERROR(UPPER(TRIM(ESITI_QUESTIONARI!AE1867)),"")</f>
        <v/>
      </c>
      <c r="G1867" t="str">
        <f>IFERROR(UPPER(TRIM(ESITI_QUESTIONARI!AI1867)),"")</f>
        <v/>
      </c>
      <c r="H1867" s="8" t="str">
        <f>IF(C1867="","",IF(ISERROR(AVERAGE(ESITI_QUESTIONARI!N1867:T1867,ESITI_QUESTIONARI!V1867:X1867,ESITI_QUESTIONARI!Z1867:AD1867,ESITI_QUESTIONARI!AF1867:AH1867,ESITI_QUESTIONARI!AJ1867:AL1867,ESITI_QUESTIONARI!AN1867,ESITI_QUESTIONARI!AQ1867)),"NON RISPONDE",AVERAGE(ESITI_QUESTIONARI!N1867:T1867,ESITI_QUESTIONARI!V1867:X1867,ESITI_QUESTIONARI!Z1867:AD1867,ESITI_QUESTIONARI!AF1867:AH1867,ESITI_QUESTIONARI!AJ1867:AL1867,ESITI_QUESTIONARI!AN1867,ESITI_QUESTIONARI!AQ1867)))</f>
        <v/>
      </c>
    </row>
    <row r="1868" spans="1:8" x14ac:dyDescent="0.3">
      <c r="A1868" t="str">
        <f>IF(ESITI_QUESTIONARI!A1868="","",TRIM(ESITI_QUESTIONARI!A1868))</f>
        <v/>
      </c>
      <c r="B1868" t="str">
        <f t="shared" si="30"/>
        <v/>
      </c>
      <c r="C1868" t="str">
        <f>IF(ESITI_QUESTIONARI!C1868="","",TRIM(ESITI_QUESTIONARI!C1868))</f>
        <v/>
      </c>
      <c r="D1868" t="str">
        <f>IFERROR(UPPER(TRIM(ESITI_QUESTIONARI!U1868)),"")</f>
        <v/>
      </c>
      <c r="E1868" t="str">
        <f>IFERROR(UPPER(TRIM(ESITI_QUESTIONARI!Y1868)),"")</f>
        <v/>
      </c>
      <c r="F1868" t="str">
        <f>IFERROR(UPPER(TRIM(ESITI_QUESTIONARI!AE1868)),"")</f>
        <v/>
      </c>
      <c r="G1868" t="str">
        <f>IFERROR(UPPER(TRIM(ESITI_QUESTIONARI!AI1868)),"")</f>
        <v/>
      </c>
      <c r="H1868" s="8" t="str">
        <f>IF(C1868="","",IF(ISERROR(AVERAGE(ESITI_QUESTIONARI!N1868:T1868,ESITI_QUESTIONARI!V1868:X1868,ESITI_QUESTIONARI!Z1868:AD1868,ESITI_QUESTIONARI!AF1868:AH1868,ESITI_QUESTIONARI!AJ1868:AL1868,ESITI_QUESTIONARI!AN1868,ESITI_QUESTIONARI!AQ1868)),"NON RISPONDE",AVERAGE(ESITI_QUESTIONARI!N1868:T1868,ESITI_QUESTIONARI!V1868:X1868,ESITI_QUESTIONARI!Z1868:AD1868,ESITI_QUESTIONARI!AF1868:AH1868,ESITI_QUESTIONARI!AJ1868:AL1868,ESITI_QUESTIONARI!AN1868,ESITI_QUESTIONARI!AQ1868)))</f>
        <v/>
      </c>
    </row>
    <row r="1869" spans="1:8" x14ac:dyDescent="0.3">
      <c r="A1869" t="str">
        <f>IF(ESITI_QUESTIONARI!A1869="","",TRIM(ESITI_QUESTIONARI!A1869))</f>
        <v/>
      </c>
      <c r="B1869" t="str">
        <f t="shared" si="30"/>
        <v/>
      </c>
      <c r="C1869" t="str">
        <f>IF(ESITI_QUESTIONARI!C1869="","",TRIM(ESITI_QUESTIONARI!C1869))</f>
        <v/>
      </c>
      <c r="D1869" t="str">
        <f>IFERROR(UPPER(TRIM(ESITI_QUESTIONARI!U1869)),"")</f>
        <v/>
      </c>
      <c r="E1869" t="str">
        <f>IFERROR(UPPER(TRIM(ESITI_QUESTIONARI!Y1869)),"")</f>
        <v/>
      </c>
      <c r="F1869" t="str">
        <f>IFERROR(UPPER(TRIM(ESITI_QUESTIONARI!AE1869)),"")</f>
        <v/>
      </c>
      <c r="G1869" t="str">
        <f>IFERROR(UPPER(TRIM(ESITI_QUESTIONARI!AI1869)),"")</f>
        <v/>
      </c>
      <c r="H1869" s="8" t="str">
        <f>IF(C1869="","",IF(ISERROR(AVERAGE(ESITI_QUESTIONARI!N1869:T1869,ESITI_QUESTIONARI!V1869:X1869,ESITI_QUESTIONARI!Z1869:AD1869,ESITI_QUESTIONARI!AF1869:AH1869,ESITI_QUESTIONARI!AJ1869:AL1869,ESITI_QUESTIONARI!AN1869,ESITI_QUESTIONARI!AQ1869)),"NON RISPONDE",AVERAGE(ESITI_QUESTIONARI!N1869:T1869,ESITI_QUESTIONARI!V1869:X1869,ESITI_QUESTIONARI!Z1869:AD1869,ESITI_QUESTIONARI!AF1869:AH1869,ESITI_QUESTIONARI!AJ1869:AL1869,ESITI_QUESTIONARI!AN1869,ESITI_QUESTIONARI!AQ1869)))</f>
        <v/>
      </c>
    </row>
    <row r="1870" spans="1:8" x14ac:dyDescent="0.3">
      <c r="A1870" t="str">
        <f>IF(ESITI_QUESTIONARI!A1870="","",TRIM(ESITI_QUESTIONARI!A1870))</f>
        <v/>
      </c>
      <c r="B1870" t="str">
        <f t="shared" si="30"/>
        <v/>
      </c>
      <c r="C1870" t="str">
        <f>IF(ESITI_QUESTIONARI!C1870="","",TRIM(ESITI_QUESTIONARI!C1870))</f>
        <v/>
      </c>
      <c r="D1870" t="str">
        <f>IFERROR(UPPER(TRIM(ESITI_QUESTIONARI!U1870)),"")</f>
        <v/>
      </c>
      <c r="E1870" t="str">
        <f>IFERROR(UPPER(TRIM(ESITI_QUESTIONARI!Y1870)),"")</f>
        <v/>
      </c>
      <c r="F1870" t="str">
        <f>IFERROR(UPPER(TRIM(ESITI_QUESTIONARI!AE1870)),"")</f>
        <v/>
      </c>
      <c r="G1870" t="str">
        <f>IFERROR(UPPER(TRIM(ESITI_QUESTIONARI!AI1870)),"")</f>
        <v/>
      </c>
      <c r="H1870" s="8" t="str">
        <f>IF(C1870="","",IF(ISERROR(AVERAGE(ESITI_QUESTIONARI!N1870:T1870,ESITI_QUESTIONARI!V1870:X1870,ESITI_QUESTIONARI!Z1870:AD1870,ESITI_QUESTIONARI!AF1870:AH1870,ESITI_QUESTIONARI!AJ1870:AL1870,ESITI_QUESTIONARI!AN1870,ESITI_QUESTIONARI!AQ1870)),"NON RISPONDE",AVERAGE(ESITI_QUESTIONARI!N1870:T1870,ESITI_QUESTIONARI!V1870:X1870,ESITI_QUESTIONARI!Z1870:AD1870,ESITI_QUESTIONARI!AF1870:AH1870,ESITI_QUESTIONARI!AJ1870:AL1870,ESITI_QUESTIONARI!AN1870,ESITI_QUESTIONARI!AQ1870)))</f>
        <v/>
      </c>
    </row>
    <row r="1871" spans="1:8" x14ac:dyDescent="0.3">
      <c r="A1871" t="str">
        <f>IF(ESITI_QUESTIONARI!A1871="","",TRIM(ESITI_QUESTIONARI!A1871))</f>
        <v/>
      </c>
      <c r="B1871" t="str">
        <f t="shared" si="30"/>
        <v/>
      </c>
      <c r="C1871" t="str">
        <f>IF(ESITI_QUESTIONARI!C1871="","",TRIM(ESITI_QUESTIONARI!C1871))</f>
        <v/>
      </c>
      <c r="D1871" t="str">
        <f>IFERROR(UPPER(TRIM(ESITI_QUESTIONARI!U1871)),"")</f>
        <v/>
      </c>
      <c r="E1871" t="str">
        <f>IFERROR(UPPER(TRIM(ESITI_QUESTIONARI!Y1871)),"")</f>
        <v/>
      </c>
      <c r="F1871" t="str">
        <f>IFERROR(UPPER(TRIM(ESITI_QUESTIONARI!AE1871)),"")</f>
        <v/>
      </c>
      <c r="G1871" t="str">
        <f>IFERROR(UPPER(TRIM(ESITI_QUESTIONARI!AI1871)),"")</f>
        <v/>
      </c>
      <c r="H1871" s="8" t="str">
        <f>IF(C1871="","",IF(ISERROR(AVERAGE(ESITI_QUESTIONARI!N1871:T1871,ESITI_QUESTIONARI!V1871:X1871,ESITI_QUESTIONARI!Z1871:AD1871,ESITI_QUESTIONARI!AF1871:AH1871,ESITI_QUESTIONARI!AJ1871:AL1871,ESITI_QUESTIONARI!AN1871,ESITI_QUESTIONARI!AQ1871)),"NON RISPONDE",AVERAGE(ESITI_QUESTIONARI!N1871:T1871,ESITI_QUESTIONARI!V1871:X1871,ESITI_QUESTIONARI!Z1871:AD1871,ESITI_QUESTIONARI!AF1871:AH1871,ESITI_QUESTIONARI!AJ1871:AL1871,ESITI_QUESTIONARI!AN1871,ESITI_QUESTIONARI!AQ1871)))</f>
        <v/>
      </c>
    </row>
    <row r="1872" spans="1:8" x14ac:dyDescent="0.3">
      <c r="A1872" t="str">
        <f>IF(ESITI_QUESTIONARI!A1872="","",TRIM(ESITI_QUESTIONARI!A1872))</f>
        <v/>
      </c>
      <c r="B1872" t="str">
        <f t="shared" si="30"/>
        <v/>
      </c>
      <c r="C1872" t="str">
        <f>IF(ESITI_QUESTIONARI!C1872="","",TRIM(ESITI_QUESTIONARI!C1872))</f>
        <v/>
      </c>
      <c r="D1872" t="str">
        <f>IFERROR(UPPER(TRIM(ESITI_QUESTIONARI!U1872)),"")</f>
        <v/>
      </c>
      <c r="E1872" t="str">
        <f>IFERROR(UPPER(TRIM(ESITI_QUESTIONARI!Y1872)),"")</f>
        <v/>
      </c>
      <c r="F1872" t="str">
        <f>IFERROR(UPPER(TRIM(ESITI_QUESTIONARI!AE1872)),"")</f>
        <v/>
      </c>
      <c r="G1872" t="str">
        <f>IFERROR(UPPER(TRIM(ESITI_QUESTIONARI!AI1872)),"")</f>
        <v/>
      </c>
      <c r="H1872" s="8" t="str">
        <f>IF(C1872="","",IF(ISERROR(AVERAGE(ESITI_QUESTIONARI!N1872:T1872,ESITI_QUESTIONARI!V1872:X1872,ESITI_QUESTIONARI!Z1872:AD1872,ESITI_QUESTIONARI!AF1872:AH1872,ESITI_QUESTIONARI!AJ1872:AL1872,ESITI_QUESTIONARI!AN1872,ESITI_QUESTIONARI!AQ1872)),"NON RISPONDE",AVERAGE(ESITI_QUESTIONARI!N1872:T1872,ESITI_QUESTIONARI!V1872:X1872,ESITI_QUESTIONARI!Z1872:AD1872,ESITI_QUESTIONARI!AF1872:AH1872,ESITI_QUESTIONARI!AJ1872:AL1872,ESITI_QUESTIONARI!AN1872,ESITI_QUESTIONARI!AQ1872)))</f>
        <v/>
      </c>
    </row>
    <row r="1873" spans="1:8" x14ac:dyDescent="0.3">
      <c r="A1873" t="str">
        <f>IF(ESITI_QUESTIONARI!A1873="","",TRIM(ESITI_QUESTIONARI!A1873))</f>
        <v/>
      </c>
      <c r="B1873" t="str">
        <f t="shared" si="30"/>
        <v/>
      </c>
      <c r="C1873" t="str">
        <f>IF(ESITI_QUESTIONARI!C1873="","",TRIM(ESITI_QUESTIONARI!C1873))</f>
        <v/>
      </c>
      <c r="D1873" t="str">
        <f>IFERROR(UPPER(TRIM(ESITI_QUESTIONARI!U1873)),"")</f>
        <v/>
      </c>
      <c r="E1873" t="str">
        <f>IFERROR(UPPER(TRIM(ESITI_QUESTIONARI!Y1873)),"")</f>
        <v/>
      </c>
      <c r="F1873" t="str">
        <f>IFERROR(UPPER(TRIM(ESITI_QUESTIONARI!AE1873)),"")</f>
        <v/>
      </c>
      <c r="G1873" t="str">
        <f>IFERROR(UPPER(TRIM(ESITI_QUESTIONARI!AI1873)),"")</f>
        <v/>
      </c>
      <c r="H1873" s="8" t="str">
        <f>IF(C1873="","",IF(ISERROR(AVERAGE(ESITI_QUESTIONARI!N1873:T1873,ESITI_QUESTIONARI!V1873:X1873,ESITI_QUESTIONARI!Z1873:AD1873,ESITI_QUESTIONARI!AF1873:AH1873,ESITI_QUESTIONARI!AJ1873:AL1873,ESITI_QUESTIONARI!AN1873,ESITI_QUESTIONARI!AQ1873)),"NON RISPONDE",AVERAGE(ESITI_QUESTIONARI!N1873:T1873,ESITI_QUESTIONARI!V1873:X1873,ESITI_QUESTIONARI!Z1873:AD1873,ESITI_QUESTIONARI!AF1873:AH1873,ESITI_QUESTIONARI!AJ1873:AL1873,ESITI_QUESTIONARI!AN1873,ESITI_QUESTIONARI!AQ1873)))</f>
        <v/>
      </c>
    </row>
    <row r="1874" spans="1:8" x14ac:dyDescent="0.3">
      <c r="A1874" t="str">
        <f>IF(ESITI_QUESTIONARI!A1874="","",TRIM(ESITI_QUESTIONARI!A1874))</f>
        <v/>
      </c>
      <c r="B1874" t="str">
        <f t="shared" si="30"/>
        <v/>
      </c>
      <c r="C1874" t="str">
        <f>IF(ESITI_QUESTIONARI!C1874="","",TRIM(ESITI_QUESTIONARI!C1874))</f>
        <v/>
      </c>
      <c r="D1874" t="str">
        <f>IFERROR(UPPER(TRIM(ESITI_QUESTIONARI!U1874)),"")</f>
        <v/>
      </c>
      <c r="E1874" t="str">
        <f>IFERROR(UPPER(TRIM(ESITI_QUESTIONARI!Y1874)),"")</f>
        <v/>
      </c>
      <c r="F1874" t="str">
        <f>IFERROR(UPPER(TRIM(ESITI_QUESTIONARI!AE1874)),"")</f>
        <v/>
      </c>
      <c r="G1874" t="str">
        <f>IFERROR(UPPER(TRIM(ESITI_QUESTIONARI!AI1874)),"")</f>
        <v/>
      </c>
      <c r="H1874" s="8" t="str">
        <f>IF(C1874="","",IF(ISERROR(AVERAGE(ESITI_QUESTIONARI!N1874:T1874,ESITI_QUESTIONARI!V1874:X1874,ESITI_QUESTIONARI!Z1874:AD1874,ESITI_QUESTIONARI!AF1874:AH1874,ESITI_QUESTIONARI!AJ1874:AL1874,ESITI_QUESTIONARI!AN1874,ESITI_QUESTIONARI!AQ1874)),"NON RISPONDE",AVERAGE(ESITI_QUESTIONARI!N1874:T1874,ESITI_QUESTIONARI!V1874:X1874,ESITI_QUESTIONARI!Z1874:AD1874,ESITI_QUESTIONARI!AF1874:AH1874,ESITI_QUESTIONARI!AJ1874:AL1874,ESITI_QUESTIONARI!AN1874,ESITI_QUESTIONARI!AQ1874)))</f>
        <v/>
      </c>
    </row>
    <row r="1875" spans="1:8" x14ac:dyDescent="0.3">
      <c r="A1875" t="str">
        <f>IF(ESITI_QUESTIONARI!A1875="","",TRIM(ESITI_QUESTIONARI!A1875))</f>
        <v/>
      </c>
      <c r="B1875" t="str">
        <f t="shared" si="30"/>
        <v/>
      </c>
      <c r="C1875" t="str">
        <f>IF(ESITI_QUESTIONARI!C1875="","",TRIM(ESITI_QUESTIONARI!C1875))</f>
        <v/>
      </c>
      <c r="D1875" t="str">
        <f>IFERROR(UPPER(TRIM(ESITI_QUESTIONARI!U1875)),"")</f>
        <v/>
      </c>
      <c r="E1875" t="str">
        <f>IFERROR(UPPER(TRIM(ESITI_QUESTIONARI!Y1875)),"")</f>
        <v/>
      </c>
      <c r="F1875" t="str">
        <f>IFERROR(UPPER(TRIM(ESITI_QUESTIONARI!AE1875)),"")</f>
        <v/>
      </c>
      <c r="G1875" t="str">
        <f>IFERROR(UPPER(TRIM(ESITI_QUESTIONARI!AI1875)),"")</f>
        <v/>
      </c>
      <c r="H1875" s="8" t="str">
        <f>IF(C1875="","",IF(ISERROR(AVERAGE(ESITI_QUESTIONARI!N1875:T1875,ESITI_QUESTIONARI!V1875:X1875,ESITI_QUESTIONARI!Z1875:AD1875,ESITI_QUESTIONARI!AF1875:AH1875,ESITI_QUESTIONARI!AJ1875:AL1875,ESITI_QUESTIONARI!AN1875,ESITI_QUESTIONARI!AQ1875)),"NON RISPONDE",AVERAGE(ESITI_QUESTIONARI!N1875:T1875,ESITI_QUESTIONARI!V1875:X1875,ESITI_QUESTIONARI!Z1875:AD1875,ESITI_QUESTIONARI!AF1875:AH1875,ESITI_QUESTIONARI!AJ1875:AL1875,ESITI_QUESTIONARI!AN1875,ESITI_QUESTIONARI!AQ1875)))</f>
        <v/>
      </c>
    </row>
    <row r="1876" spans="1:8" x14ac:dyDescent="0.3">
      <c r="A1876" t="str">
        <f>IF(ESITI_QUESTIONARI!A1876="","",TRIM(ESITI_QUESTIONARI!A1876))</f>
        <v/>
      </c>
      <c r="B1876" t="str">
        <f t="shared" si="30"/>
        <v/>
      </c>
      <c r="C1876" t="str">
        <f>IF(ESITI_QUESTIONARI!C1876="","",TRIM(ESITI_QUESTIONARI!C1876))</f>
        <v/>
      </c>
      <c r="D1876" t="str">
        <f>IFERROR(UPPER(TRIM(ESITI_QUESTIONARI!U1876)),"")</f>
        <v/>
      </c>
      <c r="E1876" t="str">
        <f>IFERROR(UPPER(TRIM(ESITI_QUESTIONARI!Y1876)),"")</f>
        <v/>
      </c>
      <c r="F1876" t="str">
        <f>IFERROR(UPPER(TRIM(ESITI_QUESTIONARI!AE1876)),"")</f>
        <v/>
      </c>
      <c r="G1876" t="str">
        <f>IFERROR(UPPER(TRIM(ESITI_QUESTIONARI!AI1876)),"")</f>
        <v/>
      </c>
      <c r="H1876" s="8" t="str">
        <f>IF(C1876="","",IF(ISERROR(AVERAGE(ESITI_QUESTIONARI!N1876:T1876,ESITI_QUESTIONARI!V1876:X1876,ESITI_QUESTIONARI!Z1876:AD1876,ESITI_QUESTIONARI!AF1876:AH1876,ESITI_QUESTIONARI!AJ1876:AL1876,ESITI_QUESTIONARI!AN1876,ESITI_QUESTIONARI!AQ1876)),"NON RISPONDE",AVERAGE(ESITI_QUESTIONARI!N1876:T1876,ESITI_QUESTIONARI!V1876:X1876,ESITI_QUESTIONARI!Z1876:AD1876,ESITI_QUESTIONARI!AF1876:AH1876,ESITI_QUESTIONARI!AJ1876:AL1876,ESITI_QUESTIONARI!AN1876,ESITI_QUESTIONARI!AQ1876)))</f>
        <v/>
      </c>
    </row>
    <row r="1877" spans="1:8" x14ac:dyDescent="0.3">
      <c r="A1877" t="str">
        <f>IF(ESITI_QUESTIONARI!A1877="","",TRIM(ESITI_QUESTIONARI!A1877))</f>
        <v/>
      </c>
      <c r="B1877" t="str">
        <f t="shared" si="30"/>
        <v/>
      </c>
      <c r="C1877" t="str">
        <f>IF(ESITI_QUESTIONARI!C1877="","",TRIM(ESITI_QUESTIONARI!C1877))</f>
        <v/>
      </c>
      <c r="D1877" t="str">
        <f>IFERROR(UPPER(TRIM(ESITI_QUESTIONARI!U1877)),"")</f>
        <v/>
      </c>
      <c r="E1877" t="str">
        <f>IFERROR(UPPER(TRIM(ESITI_QUESTIONARI!Y1877)),"")</f>
        <v/>
      </c>
      <c r="F1877" t="str">
        <f>IFERROR(UPPER(TRIM(ESITI_QUESTIONARI!AE1877)),"")</f>
        <v/>
      </c>
      <c r="G1877" t="str">
        <f>IFERROR(UPPER(TRIM(ESITI_QUESTIONARI!AI1877)),"")</f>
        <v/>
      </c>
      <c r="H1877" s="8" t="str">
        <f>IF(C1877="","",IF(ISERROR(AVERAGE(ESITI_QUESTIONARI!N1877:T1877,ESITI_QUESTIONARI!V1877:X1877,ESITI_QUESTIONARI!Z1877:AD1877,ESITI_QUESTIONARI!AF1877:AH1877,ESITI_QUESTIONARI!AJ1877:AL1877,ESITI_QUESTIONARI!AN1877,ESITI_QUESTIONARI!AQ1877)),"NON RISPONDE",AVERAGE(ESITI_QUESTIONARI!N1877:T1877,ESITI_QUESTIONARI!V1877:X1877,ESITI_QUESTIONARI!Z1877:AD1877,ESITI_QUESTIONARI!AF1877:AH1877,ESITI_QUESTIONARI!AJ1877:AL1877,ESITI_QUESTIONARI!AN1877,ESITI_QUESTIONARI!AQ1877)))</f>
        <v/>
      </c>
    </row>
    <row r="1878" spans="1:8" x14ac:dyDescent="0.3">
      <c r="A1878" t="str">
        <f>IF(ESITI_QUESTIONARI!A1878="","",TRIM(ESITI_QUESTIONARI!A1878))</f>
        <v/>
      </c>
      <c r="B1878" t="str">
        <f t="shared" si="30"/>
        <v/>
      </c>
      <c r="C1878" t="str">
        <f>IF(ESITI_QUESTIONARI!C1878="","",TRIM(ESITI_QUESTIONARI!C1878))</f>
        <v/>
      </c>
      <c r="D1878" t="str">
        <f>IFERROR(UPPER(TRIM(ESITI_QUESTIONARI!U1878)),"")</f>
        <v/>
      </c>
      <c r="E1878" t="str">
        <f>IFERROR(UPPER(TRIM(ESITI_QUESTIONARI!Y1878)),"")</f>
        <v/>
      </c>
      <c r="F1878" t="str">
        <f>IFERROR(UPPER(TRIM(ESITI_QUESTIONARI!AE1878)),"")</f>
        <v/>
      </c>
      <c r="G1878" t="str">
        <f>IFERROR(UPPER(TRIM(ESITI_QUESTIONARI!AI1878)),"")</f>
        <v/>
      </c>
      <c r="H1878" s="8" t="str">
        <f>IF(C1878="","",IF(ISERROR(AVERAGE(ESITI_QUESTIONARI!N1878:T1878,ESITI_QUESTIONARI!V1878:X1878,ESITI_QUESTIONARI!Z1878:AD1878,ESITI_QUESTIONARI!AF1878:AH1878,ESITI_QUESTIONARI!AJ1878:AL1878,ESITI_QUESTIONARI!AN1878,ESITI_QUESTIONARI!AQ1878)),"NON RISPONDE",AVERAGE(ESITI_QUESTIONARI!N1878:T1878,ESITI_QUESTIONARI!V1878:X1878,ESITI_QUESTIONARI!Z1878:AD1878,ESITI_QUESTIONARI!AF1878:AH1878,ESITI_QUESTIONARI!AJ1878:AL1878,ESITI_QUESTIONARI!AN1878,ESITI_QUESTIONARI!AQ1878)))</f>
        <v/>
      </c>
    </row>
    <row r="1879" spans="1:8" x14ac:dyDescent="0.3">
      <c r="A1879" t="str">
        <f>IF(ESITI_QUESTIONARI!A1879="","",TRIM(ESITI_QUESTIONARI!A1879))</f>
        <v/>
      </c>
      <c r="B1879" t="str">
        <f t="shared" si="30"/>
        <v/>
      </c>
      <c r="C1879" t="str">
        <f>IF(ESITI_QUESTIONARI!C1879="","",TRIM(ESITI_QUESTIONARI!C1879))</f>
        <v/>
      </c>
      <c r="D1879" t="str">
        <f>IFERROR(UPPER(TRIM(ESITI_QUESTIONARI!U1879)),"")</f>
        <v/>
      </c>
      <c r="E1879" t="str">
        <f>IFERROR(UPPER(TRIM(ESITI_QUESTIONARI!Y1879)),"")</f>
        <v/>
      </c>
      <c r="F1879" t="str">
        <f>IFERROR(UPPER(TRIM(ESITI_QUESTIONARI!AE1879)),"")</f>
        <v/>
      </c>
      <c r="G1879" t="str">
        <f>IFERROR(UPPER(TRIM(ESITI_QUESTIONARI!AI1879)),"")</f>
        <v/>
      </c>
      <c r="H1879" s="8" t="str">
        <f>IF(C1879="","",IF(ISERROR(AVERAGE(ESITI_QUESTIONARI!N1879:T1879,ESITI_QUESTIONARI!V1879:X1879,ESITI_QUESTIONARI!Z1879:AD1879,ESITI_QUESTIONARI!AF1879:AH1879,ESITI_QUESTIONARI!AJ1879:AL1879,ESITI_QUESTIONARI!AN1879,ESITI_QUESTIONARI!AQ1879)),"NON RISPONDE",AVERAGE(ESITI_QUESTIONARI!N1879:T1879,ESITI_QUESTIONARI!V1879:X1879,ESITI_QUESTIONARI!Z1879:AD1879,ESITI_QUESTIONARI!AF1879:AH1879,ESITI_QUESTIONARI!AJ1879:AL1879,ESITI_QUESTIONARI!AN1879,ESITI_QUESTIONARI!AQ1879)))</f>
        <v/>
      </c>
    </row>
    <row r="1880" spans="1:8" x14ac:dyDescent="0.3">
      <c r="A1880" t="str">
        <f>IF(ESITI_QUESTIONARI!A1880="","",TRIM(ESITI_QUESTIONARI!A1880))</f>
        <v/>
      </c>
      <c r="B1880" t="str">
        <f t="shared" si="30"/>
        <v/>
      </c>
      <c r="C1880" t="str">
        <f>IF(ESITI_QUESTIONARI!C1880="","",TRIM(ESITI_QUESTIONARI!C1880))</f>
        <v/>
      </c>
      <c r="D1880" t="str">
        <f>IFERROR(UPPER(TRIM(ESITI_QUESTIONARI!U1880)),"")</f>
        <v/>
      </c>
      <c r="E1880" t="str">
        <f>IFERROR(UPPER(TRIM(ESITI_QUESTIONARI!Y1880)),"")</f>
        <v/>
      </c>
      <c r="F1880" t="str">
        <f>IFERROR(UPPER(TRIM(ESITI_QUESTIONARI!AE1880)),"")</f>
        <v/>
      </c>
      <c r="G1880" t="str">
        <f>IFERROR(UPPER(TRIM(ESITI_QUESTIONARI!AI1880)),"")</f>
        <v/>
      </c>
      <c r="H1880" s="8" t="str">
        <f>IF(C1880="","",IF(ISERROR(AVERAGE(ESITI_QUESTIONARI!N1880:T1880,ESITI_QUESTIONARI!V1880:X1880,ESITI_QUESTIONARI!Z1880:AD1880,ESITI_QUESTIONARI!AF1880:AH1880,ESITI_QUESTIONARI!AJ1880:AL1880,ESITI_QUESTIONARI!AN1880,ESITI_QUESTIONARI!AQ1880)),"NON RISPONDE",AVERAGE(ESITI_QUESTIONARI!N1880:T1880,ESITI_QUESTIONARI!V1880:X1880,ESITI_QUESTIONARI!Z1880:AD1880,ESITI_QUESTIONARI!AF1880:AH1880,ESITI_QUESTIONARI!AJ1880:AL1880,ESITI_QUESTIONARI!AN1880,ESITI_QUESTIONARI!AQ1880)))</f>
        <v/>
      </c>
    </row>
    <row r="1881" spans="1:8" x14ac:dyDescent="0.3">
      <c r="A1881" t="str">
        <f>IF(ESITI_QUESTIONARI!A1881="","",TRIM(ESITI_QUESTIONARI!A1881))</f>
        <v/>
      </c>
      <c r="B1881" t="str">
        <f t="shared" si="30"/>
        <v/>
      </c>
      <c r="C1881" t="str">
        <f>IF(ESITI_QUESTIONARI!C1881="","",TRIM(ESITI_QUESTIONARI!C1881))</f>
        <v/>
      </c>
      <c r="D1881" t="str">
        <f>IFERROR(UPPER(TRIM(ESITI_QUESTIONARI!U1881)),"")</f>
        <v/>
      </c>
      <c r="E1881" t="str">
        <f>IFERROR(UPPER(TRIM(ESITI_QUESTIONARI!Y1881)),"")</f>
        <v/>
      </c>
      <c r="F1881" t="str">
        <f>IFERROR(UPPER(TRIM(ESITI_QUESTIONARI!AE1881)),"")</f>
        <v/>
      </c>
      <c r="G1881" t="str">
        <f>IFERROR(UPPER(TRIM(ESITI_QUESTIONARI!AI1881)),"")</f>
        <v/>
      </c>
      <c r="H1881" s="8" t="str">
        <f>IF(C1881="","",IF(ISERROR(AVERAGE(ESITI_QUESTIONARI!N1881:T1881,ESITI_QUESTIONARI!V1881:X1881,ESITI_QUESTIONARI!Z1881:AD1881,ESITI_QUESTIONARI!AF1881:AH1881,ESITI_QUESTIONARI!AJ1881:AL1881,ESITI_QUESTIONARI!AN1881,ESITI_QUESTIONARI!AQ1881)),"NON RISPONDE",AVERAGE(ESITI_QUESTIONARI!N1881:T1881,ESITI_QUESTIONARI!V1881:X1881,ESITI_QUESTIONARI!Z1881:AD1881,ESITI_QUESTIONARI!AF1881:AH1881,ESITI_QUESTIONARI!AJ1881:AL1881,ESITI_QUESTIONARI!AN1881,ESITI_QUESTIONARI!AQ1881)))</f>
        <v/>
      </c>
    </row>
    <row r="1882" spans="1:8" x14ac:dyDescent="0.3">
      <c r="A1882" t="str">
        <f>IF(ESITI_QUESTIONARI!A1882="","",TRIM(ESITI_QUESTIONARI!A1882))</f>
        <v/>
      </c>
      <c r="B1882" t="str">
        <f t="shared" si="30"/>
        <v/>
      </c>
      <c r="C1882" t="str">
        <f>IF(ESITI_QUESTIONARI!C1882="","",TRIM(ESITI_QUESTIONARI!C1882))</f>
        <v/>
      </c>
      <c r="D1882" t="str">
        <f>IFERROR(UPPER(TRIM(ESITI_QUESTIONARI!U1882)),"")</f>
        <v/>
      </c>
      <c r="E1882" t="str">
        <f>IFERROR(UPPER(TRIM(ESITI_QUESTIONARI!Y1882)),"")</f>
        <v/>
      </c>
      <c r="F1882" t="str">
        <f>IFERROR(UPPER(TRIM(ESITI_QUESTIONARI!AE1882)),"")</f>
        <v/>
      </c>
      <c r="G1882" t="str">
        <f>IFERROR(UPPER(TRIM(ESITI_QUESTIONARI!AI1882)),"")</f>
        <v/>
      </c>
      <c r="H1882" s="8" t="str">
        <f>IF(C1882="","",IF(ISERROR(AVERAGE(ESITI_QUESTIONARI!N1882:T1882,ESITI_QUESTIONARI!V1882:X1882,ESITI_QUESTIONARI!Z1882:AD1882,ESITI_QUESTIONARI!AF1882:AH1882,ESITI_QUESTIONARI!AJ1882:AL1882,ESITI_QUESTIONARI!AN1882,ESITI_QUESTIONARI!AQ1882)),"NON RISPONDE",AVERAGE(ESITI_QUESTIONARI!N1882:T1882,ESITI_QUESTIONARI!V1882:X1882,ESITI_QUESTIONARI!Z1882:AD1882,ESITI_QUESTIONARI!AF1882:AH1882,ESITI_QUESTIONARI!AJ1882:AL1882,ESITI_QUESTIONARI!AN1882,ESITI_QUESTIONARI!AQ1882)))</f>
        <v/>
      </c>
    </row>
    <row r="1883" spans="1:8" x14ac:dyDescent="0.3">
      <c r="A1883" t="str">
        <f>IF(ESITI_QUESTIONARI!A1883="","",TRIM(ESITI_QUESTIONARI!A1883))</f>
        <v/>
      </c>
      <c r="B1883" t="str">
        <f t="shared" si="30"/>
        <v/>
      </c>
      <c r="C1883" t="str">
        <f>IF(ESITI_QUESTIONARI!C1883="","",TRIM(ESITI_QUESTIONARI!C1883))</f>
        <v/>
      </c>
      <c r="D1883" t="str">
        <f>IFERROR(UPPER(TRIM(ESITI_QUESTIONARI!U1883)),"")</f>
        <v/>
      </c>
      <c r="E1883" t="str">
        <f>IFERROR(UPPER(TRIM(ESITI_QUESTIONARI!Y1883)),"")</f>
        <v/>
      </c>
      <c r="F1883" t="str">
        <f>IFERROR(UPPER(TRIM(ESITI_QUESTIONARI!AE1883)),"")</f>
        <v/>
      </c>
      <c r="G1883" t="str">
        <f>IFERROR(UPPER(TRIM(ESITI_QUESTIONARI!AI1883)),"")</f>
        <v/>
      </c>
      <c r="H1883" s="8" t="str">
        <f>IF(C1883="","",IF(ISERROR(AVERAGE(ESITI_QUESTIONARI!N1883:T1883,ESITI_QUESTIONARI!V1883:X1883,ESITI_QUESTIONARI!Z1883:AD1883,ESITI_QUESTIONARI!AF1883:AH1883,ESITI_QUESTIONARI!AJ1883:AL1883,ESITI_QUESTIONARI!AN1883,ESITI_QUESTIONARI!AQ1883)),"NON RISPONDE",AVERAGE(ESITI_QUESTIONARI!N1883:T1883,ESITI_QUESTIONARI!V1883:X1883,ESITI_QUESTIONARI!Z1883:AD1883,ESITI_QUESTIONARI!AF1883:AH1883,ESITI_QUESTIONARI!AJ1883:AL1883,ESITI_QUESTIONARI!AN1883,ESITI_QUESTIONARI!AQ1883)))</f>
        <v/>
      </c>
    </row>
    <row r="1884" spans="1:8" x14ac:dyDescent="0.3">
      <c r="A1884" t="str">
        <f>IF(ESITI_QUESTIONARI!A1884="","",TRIM(ESITI_QUESTIONARI!A1884))</f>
        <v/>
      </c>
      <c r="B1884" t="str">
        <f t="shared" si="30"/>
        <v/>
      </c>
      <c r="C1884" t="str">
        <f>IF(ESITI_QUESTIONARI!C1884="","",TRIM(ESITI_QUESTIONARI!C1884))</f>
        <v/>
      </c>
      <c r="D1884" t="str">
        <f>IFERROR(UPPER(TRIM(ESITI_QUESTIONARI!U1884)),"")</f>
        <v/>
      </c>
      <c r="E1884" t="str">
        <f>IFERROR(UPPER(TRIM(ESITI_QUESTIONARI!Y1884)),"")</f>
        <v/>
      </c>
      <c r="F1884" t="str">
        <f>IFERROR(UPPER(TRIM(ESITI_QUESTIONARI!AE1884)),"")</f>
        <v/>
      </c>
      <c r="G1884" t="str">
        <f>IFERROR(UPPER(TRIM(ESITI_QUESTIONARI!AI1884)),"")</f>
        <v/>
      </c>
      <c r="H1884" s="8" t="str">
        <f>IF(C1884="","",IF(ISERROR(AVERAGE(ESITI_QUESTIONARI!N1884:T1884,ESITI_QUESTIONARI!V1884:X1884,ESITI_QUESTIONARI!Z1884:AD1884,ESITI_QUESTIONARI!AF1884:AH1884,ESITI_QUESTIONARI!AJ1884:AL1884,ESITI_QUESTIONARI!AN1884,ESITI_QUESTIONARI!AQ1884)),"NON RISPONDE",AVERAGE(ESITI_QUESTIONARI!N1884:T1884,ESITI_QUESTIONARI!V1884:X1884,ESITI_QUESTIONARI!Z1884:AD1884,ESITI_QUESTIONARI!AF1884:AH1884,ESITI_QUESTIONARI!AJ1884:AL1884,ESITI_QUESTIONARI!AN1884,ESITI_QUESTIONARI!AQ1884)))</f>
        <v/>
      </c>
    </row>
    <row r="1885" spans="1:8" x14ac:dyDescent="0.3">
      <c r="A1885" t="str">
        <f>IF(ESITI_QUESTIONARI!A1885="","",TRIM(ESITI_QUESTIONARI!A1885))</f>
        <v/>
      </c>
      <c r="B1885" t="str">
        <f t="shared" si="30"/>
        <v/>
      </c>
      <c r="C1885" t="str">
        <f>IF(ESITI_QUESTIONARI!C1885="","",TRIM(ESITI_QUESTIONARI!C1885))</f>
        <v/>
      </c>
      <c r="D1885" t="str">
        <f>IFERROR(UPPER(TRIM(ESITI_QUESTIONARI!U1885)),"")</f>
        <v/>
      </c>
      <c r="E1885" t="str">
        <f>IFERROR(UPPER(TRIM(ESITI_QUESTIONARI!Y1885)),"")</f>
        <v/>
      </c>
      <c r="F1885" t="str">
        <f>IFERROR(UPPER(TRIM(ESITI_QUESTIONARI!AE1885)),"")</f>
        <v/>
      </c>
      <c r="G1885" t="str">
        <f>IFERROR(UPPER(TRIM(ESITI_QUESTIONARI!AI1885)),"")</f>
        <v/>
      </c>
      <c r="H1885" s="8" t="str">
        <f>IF(C1885="","",IF(ISERROR(AVERAGE(ESITI_QUESTIONARI!N1885:T1885,ESITI_QUESTIONARI!V1885:X1885,ESITI_QUESTIONARI!Z1885:AD1885,ESITI_QUESTIONARI!AF1885:AH1885,ESITI_QUESTIONARI!AJ1885:AL1885,ESITI_QUESTIONARI!AN1885,ESITI_QUESTIONARI!AQ1885)),"NON RISPONDE",AVERAGE(ESITI_QUESTIONARI!N1885:T1885,ESITI_QUESTIONARI!V1885:X1885,ESITI_QUESTIONARI!Z1885:AD1885,ESITI_QUESTIONARI!AF1885:AH1885,ESITI_QUESTIONARI!AJ1885:AL1885,ESITI_QUESTIONARI!AN1885,ESITI_QUESTIONARI!AQ1885)))</f>
        <v/>
      </c>
    </row>
    <row r="1886" spans="1:8" x14ac:dyDescent="0.3">
      <c r="A1886" t="str">
        <f>IF(ESITI_QUESTIONARI!A1886="","",TRIM(ESITI_QUESTIONARI!A1886))</f>
        <v/>
      </c>
      <c r="B1886" t="str">
        <f t="shared" si="30"/>
        <v/>
      </c>
      <c r="C1886" t="str">
        <f>IF(ESITI_QUESTIONARI!C1886="","",TRIM(ESITI_QUESTIONARI!C1886))</f>
        <v/>
      </c>
      <c r="D1886" t="str">
        <f>IFERROR(UPPER(TRIM(ESITI_QUESTIONARI!U1886)),"")</f>
        <v/>
      </c>
      <c r="E1886" t="str">
        <f>IFERROR(UPPER(TRIM(ESITI_QUESTIONARI!Y1886)),"")</f>
        <v/>
      </c>
      <c r="F1886" t="str">
        <f>IFERROR(UPPER(TRIM(ESITI_QUESTIONARI!AE1886)),"")</f>
        <v/>
      </c>
      <c r="G1886" t="str">
        <f>IFERROR(UPPER(TRIM(ESITI_QUESTIONARI!AI1886)),"")</f>
        <v/>
      </c>
      <c r="H1886" s="8" t="str">
        <f>IF(C1886="","",IF(ISERROR(AVERAGE(ESITI_QUESTIONARI!N1886:T1886,ESITI_QUESTIONARI!V1886:X1886,ESITI_QUESTIONARI!Z1886:AD1886,ESITI_QUESTIONARI!AF1886:AH1886,ESITI_QUESTIONARI!AJ1886:AL1886,ESITI_QUESTIONARI!AN1886,ESITI_QUESTIONARI!AQ1886)),"NON RISPONDE",AVERAGE(ESITI_QUESTIONARI!N1886:T1886,ESITI_QUESTIONARI!V1886:X1886,ESITI_QUESTIONARI!Z1886:AD1886,ESITI_QUESTIONARI!AF1886:AH1886,ESITI_QUESTIONARI!AJ1886:AL1886,ESITI_QUESTIONARI!AN1886,ESITI_QUESTIONARI!AQ1886)))</f>
        <v/>
      </c>
    </row>
    <row r="1887" spans="1:8" x14ac:dyDescent="0.3">
      <c r="A1887" t="str">
        <f>IF(ESITI_QUESTIONARI!A1887="","",TRIM(ESITI_QUESTIONARI!A1887))</f>
        <v/>
      </c>
      <c r="B1887" t="str">
        <f t="shared" si="30"/>
        <v/>
      </c>
      <c r="C1887" t="str">
        <f>IF(ESITI_QUESTIONARI!C1887="","",TRIM(ESITI_QUESTIONARI!C1887))</f>
        <v/>
      </c>
      <c r="D1887" t="str">
        <f>IFERROR(UPPER(TRIM(ESITI_QUESTIONARI!U1887)),"")</f>
        <v/>
      </c>
      <c r="E1887" t="str">
        <f>IFERROR(UPPER(TRIM(ESITI_QUESTIONARI!Y1887)),"")</f>
        <v/>
      </c>
      <c r="F1887" t="str">
        <f>IFERROR(UPPER(TRIM(ESITI_QUESTIONARI!AE1887)),"")</f>
        <v/>
      </c>
      <c r="G1887" t="str">
        <f>IFERROR(UPPER(TRIM(ESITI_QUESTIONARI!AI1887)),"")</f>
        <v/>
      </c>
      <c r="H1887" s="8" t="str">
        <f>IF(C1887="","",IF(ISERROR(AVERAGE(ESITI_QUESTIONARI!N1887:T1887,ESITI_QUESTIONARI!V1887:X1887,ESITI_QUESTIONARI!Z1887:AD1887,ESITI_QUESTIONARI!AF1887:AH1887,ESITI_QUESTIONARI!AJ1887:AL1887,ESITI_QUESTIONARI!AN1887,ESITI_QUESTIONARI!AQ1887)),"NON RISPONDE",AVERAGE(ESITI_QUESTIONARI!N1887:T1887,ESITI_QUESTIONARI!V1887:X1887,ESITI_QUESTIONARI!Z1887:AD1887,ESITI_QUESTIONARI!AF1887:AH1887,ESITI_QUESTIONARI!AJ1887:AL1887,ESITI_QUESTIONARI!AN1887,ESITI_QUESTIONARI!AQ1887)))</f>
        <v/>
      </c>
    </row>
    <row r="1888" spans="1:8" x14ac:dyDescent="0.3">
      <c r="A1888" t="str">
        <f>IF(ESITI_QUESTIONARI!A1888="","",TRIM(ESITI_QUESTIONARI!A1888))</f>
        <v/>
      </c>
      <c r="B1888" t="str">
        <f t="shared" si="30"/>
        <v/>
      </c>
      <c r="C1888" t="str">
        <f>IF(ESITI_QUESTIONARI!C1888="","",TRIM(ESITI_QUESTIONARI!C1888))</f>
        <v/>
      </c>
      <c r="D1888" t="str">
        <f>IFERROR(UPPER(TRIM(ESITI_QUESTIONARI!U1888)),"")</f>
        <v/>
      </c>
      <c r="E1888" t="str">
        <f>IFERROR(UPPER(TRIM(ESITI_QUESTIONARI!Y1888)),"")</f>
        <v/>
      </c>
      <c r="F1888" t="str">
        <f>IFERROR(UPPER(TRIM(ESITI_QUESTIONARI!AE1888)),"")</f>
        <v/>
      </c>
      <c r="G1888" t="str">
        <f>IFERROR(UPPER(TRIM(ESITI_QUESTIONARI!AI1888)),"")</f>
        <v/>
      </c>
      <c r="H1888" s="8" t="str">
        <f>IF(C1888="","",IF(ISERROR(AVERAGE(ESITI_QUESTIONARI!N1888:T1888,ESITI_QUESTIONARI!V1888:X1888,ESITI_QUESTIONARI!Z1888:AD1888,ESITI_QUESTIONARI!AF1888:AH1888,ESITI_QUESTIONARI!AJ1888:AL1888,ESITI_QUESTIONARI!AN1888,ESITI_QUESTIONARI!AQ1888)),"NON RISPONDE",AVERAGE(ESITI_QUESTIONARI!N1888:T1888,ESITI_QUESTIONARI!V1888:X1888,ESITI_QUESTIONARI!Z1888:AD1888,ESITI_QUESTIONARI!AF1888:AH1888,ESITI_QUESTIONARI!AJ1888:AL1888,ESITI_QUESTIONARI!AN1888,ESITI_QUESTIONARI!AQ1888)))</f>
        <v/>
      </c>
    </row>
    <row r="1889" spans="1:8" x14ac:dyDescent="0.3">
      <c r="A1889" t="str">
        <f>IF(ESITI_QUESTIONARI!A1889="","",TRIM(ESITI_QUESTIONARI!A1889))</f>
        <v/>
      </c>
      <c r="B1889" t="str">
        <f t="shared" si="30"/>
        <v/>
      </c>
      <c r="C1889" t="str">
        <f>IF(ESITI_QUESTIONARI!C1889="","",TRIM(ESITI_QUESTIONARI!C1889))</f>
        <v/>
      </c>
      <c r="D1889" t="str">
        <f>IFERROR(UPPER(TRIM(ESITI_QUESTIONARI!U1889)),"")</f>
        <v/>
      </c>
      <c r="E1889" t="str">
        <f>IFERROR(UPPER(TRIM(ESITI_QUESTIONARI!Y1889)),"")</f>
        <v/>
      </c>
      <c r="F1889" t="str">
        <f>IFERROR(UPPER(TRIM(ESITI_QUESTIONARI!AE1889)),"")</f>
        <v/>
      </c>
      <c r="G1889" t="str">
        <f>IFERROR(UPPER(TRIM(ESITI_QUESTIONARI!AI1889)),"")</f>
        <v/>
      </c>
      <c r="H1889" s="8" t="str">
        <f>IF(C1889="","",IF(ISERROR(AVERAGE(ESITI_QUESTIONARI!N1889:T1889,ESITI_QUESTIONARI!V1889:X1889,ESITI_QUESTIONARI!Z1889:AD1889,ESITI_QUESTIONARI!AF1889:AH1889,ESITI_QUESTIONARI!AJ1889:AL1889,ESITI_QUESTIONARI!AN1889,ESITI_QUESTIONARI!AQ1889)),"NON RISPONDE",AVERAGE(ESITI_QUESTIONARI!N1889:T1889,ESITI_QUESTIONARI!V1889:X1889,ESITI_QUESTIONARI!Z1889:AD1889,ESITI_QUESTIONARI!AF1889:AH1889,ESITI_QUESTIONARI!AJ1889:AL1889,ESITI_QUESTIONARI!AN1889,ESITI_QUESTIONARI!AQ1889)))</f>
        <v/>
      </c>
    </row>
    <row r="1890" spans="1:8" x14ac:dyDescent="0.3">
      <c r="A1890" t="str">
        <f>IF(ESITI_QUESTIONARI!A1890="","",TRIM(ESITI_QUESTIONARI!A1890))</f>
        <v/>
      </c>
      <c r="B1890" t="str">
        <f t="shared" si="30"/>
        <v/>
      </c>
      <c r="C1890" t="str">
        <f>IF(ESITI_QUESTIONARI!C1890="","",TRIM(ESITI_QUESTIONARI!C1890))</f>
        <v/>
      </c>
      <c r="D1890" t="str">
        <f>IFERROR(UPPER(TRIM(ESITI_QUESTIONARI!U1890)),"")</f>
        <v/>
      </c>
      <c r="E1890" t="str">
        <f>IFERROR(UPPER(TRIM(ESITI_QUESTIONARI!Y1890)),"")</f>
        <v/>
      </c>
      <c r="F1890" t="str">
        <f>IFERROR(UPPER(TRIM(ESITI_QUESTIONARI!AE1890)),"")</f>
        <v/>
      </c>
      <c r="G1890" t="str">
        <f>IFERROR(UPPER(TRIM(ESITI_QUESTIONARI!AI1890)),"")</f>
        <v/>
      </c>
      <c r="H1890" s="8" t="str">
        <f>IF(C1890="","",IF(ISERROR(AVERAGE(ESITI_QUESTIONARI!N1890:T1890,ESITI_QUESTIONARI!V1890:X1890,ESITI_QUESTIONARI!Z1890:AD1890,ESITI_QUESTIONARI!AF1890:AH1890,ESITI_QUESTIONARI!AJ1890:AL1890,ESITI_QUESTIONARI!AN1890,ESITI_QUESTIONARI!AQ1890)),"NON RISPONDE",AVERAGE(ESITI_QUESTIONARI!N1890:T1890,ESITI_QUESTIONARI!V1890:X1890,ESITI_QUESTIONARI!Z1890:AD1890,ESITI_QUESTIONARI!AF1890:AH1890,ESITI_QUESTIONARI!AJ1890:AL1890,ESITI_QUESTIONARI!AN1890,ESITI_QUESTIONARI!AQ1890)))</f>
        <v/>
      </c>
    </row>
    <row r="1891" spans="1:8" x14ac:dyDescent="0.3">
      <c r="A1891" t="str">
        <f>IF(ESITI_QUESTIONARI!A1891="","",TRIM(ESITI_QUESTIONARI!A1891))</f>
        <v/>
      </c>
      <c r="B1891" t="str">
        <f t="shared" si="30"/>
        <v/>
      </c>
      <c r="C1891" t="str">
        <f>IF(ESITI_QUESTIONARI!C1891="","",TRIM(ESITI_QUESTIONARI!C1891))</f>
        <v/>
      </c>
      <c r="D1891" t="str">
        <f>IFERROR(UPPER(TRIM(ESITI_QUESTIONARI!U1891)),"")</f>
        <v/>
      </c>
      <c r="E1891" t="str">
        <f>IFERROR(UPPER(TRIM(ESITI_QUESTIONARI!Y1891)),"")</f>
        <v/>
      </c>
      <c r="F1891" t="str">
        <f>IFERROR(UPPER(TRIM(ESITI_QUESTIONARI!AE1891)),"")</f>
        <v/>
      </c>
      <c r="G1891" t="str">
        <f>IFERROR(UPPER(TRIM(ESITI_QUESTIONARI!AI1891)),"")</f>
        <v/>
      </c>
      <c r="H1891" s="8" t="str">
        <f>IF(C1891="","",IF(ISERROR(AVERAGE(ESITI_QUESTIONARI!N1891:T1891,ESITI_QUESTIONARI!V1891:X1891,ESITI_QUESTIONARI!Z1891:AD1891,ESITI_QUESTIONARI!AF1891:AH1891,ESITI_QUESTIONARI!AJ1891:AL1891,ESITI_QUESTIONARI!AN1891,ESITI_QUESTIONARI!AQ1891)),"NON RISPONDE",AVERAGE(ESITI_QUESTIONARI!N1891:T1891,ESITI_QUESTIONARI!V1891:X1891,ESITI_QUESTIONARI!Z1891:AD1891,ESITI_QUESTIONARI!AF1891:AH1891,ESITI_QUESTIONARI!AJ1891:AL1891,ESITI_QUESTIONARI!AN1891,ESITI_QUESTIONARI!AQ1891)))</f>
        <v/>
      </c>
    </row>
    <row r="1892" spans="1:8" x14ac:dyDescent="0.3">
      <c r="A1892" t="str">
        <f>IF(ESITI_QUESTIONARI!A1892="","",TRIM(ESITI_QUESTIONARI!A1892))</f>
        <v/>
      </c>
      <c r="B1892" t="str">
        <f t="shared" si="30"/>
        <v/>
      </c>
      <c r="C1892" t="str">
        <f>IF(ESITI_QUESTIONARI!C1892="","",TRIM(ESITI_QUESTIONARI!C1892))</f>
        <v/>
      </c>
      <c r="D1892" t="str">
        <f>IFERROR(UPPER(TRIM(ESITI_QUESTIONARI!U1892)),"")</f>
        <v/>
      </c>
      <c r="E1892" t="str">
        <f>IFERROR(UPPER(TRIM(ESITI_QUESTIONARI!Y1892)),"")</f>
        <v/>
      </c>
      <c r="F1892" t="str">
        <f>IFERROR(UPPER(TRIM(ESITI_QUESTIONARI!AE1892)),"")</f>
        <v/>
      </c>
      <c r="G1892" t="str">
        <f>IFERROR(UPPER(TRIM(ESITI_QUESTIONARI!AI1892)),"")</f>
        <v/>
      </c>
      <c r="H1892" s="8" t="str">
        <f>IF(C1892="","",IF(ISERROR(AVERAGE(ESITI_QUESTIONARI!N1892:T1892,ESITI_QUESTIONARI!V1892:X1892,ESITI_QUESTIONARI!Z1892:AD1892,ESITI_QUESTIONARI!AF1892:AH1892,ESITI_QUESTIONARI!AJ1892:AL1892,ESITI_QUESTIONARI!AN1892,ESITI_QUESTIONARI!AQ1892)),"NON RISPONDE",AVERAGE(ESITI_QUESTIONARI!N1892:T1892,ESITI_QUESTIONARI!V1892:X1892,ESITI_QUESTIONARI!Z1892:AD1892,ESITI_QUESTIONARI!AF1892:AH1892,ESITI_QUESTIONARI!AJ1892:AL1892,ESITI_QUESTIONARI!AN1892,ESITI_QUESTIONARI!AQ1892)))</f>
        <v/>
      </c>
    </row>
    <row r="1893" spans="1:8" x14ac:dyDescent="0.3">
      <c r="A1893" t="str">
        <f>IF(ESITI_QUESTIONARI!A1893="","",TRIM(ESITI_QUESTIONARI!A1893))</f>
        <v/>
      </c>
      <c r="B1893" t="str">
        <f t="shared" si="30"/>
        <v/>
      </c>
      <c r="C1893" t="str">
        <f>IF(ESITI_QUESTIONARI!C1893="","",TRIM(ESITI_QUESTIONARI!C1893))</f>
        <v/>
      </c>
      <c r="D1893" t="str">
        <f>IFERROR(UPPER(TRIM(ESITI_QUESTIONARI!U1893)),"")</f>
        <v/>
      </c>
      <c r="E1893" t="str">
        <f>IFERROR(UPPER(TRIM(ESITI_QUESTIONARI!Y1893)),"")</f>
        <v/>
      </c>
      <c r="F1893" t="str">
        <f>IFERROR(UPPER(TRIM(ESITI_QUESTIONARI!AE1893)),"")</f>
        <v/>
      </c>
      <c r="G1893" t="str">
        <f>IFERROR(UPPER(TRIM(ESITI_QUESTIONARI!AI1893)),"")</f>
        <v/>
      </c>
      <c r="H1893" s="8" t="str">
        <f>IF(C1893="","",IF(ISERROR(AVERAGE(ESITI_QUESTIONARI!N1893:T1893,ESITI_QUESTIONARI!V1893:X1893,ESITI_QUESTIONARI!Z1893:AD1893,ESITI_QUESTIONARI!AF1893:AH1893,ESITI_QUESTIONARI!AJ1893:AL1893,ESITI_QUESTIONARI!AN1893,ESITI_QUESTIONARI!AQ1893)),"NON RISPONDE",AVERAGE(ESITI_QUESTIONARI!N1893:T1893,ESITI_QUESTIONARI!V1893:X1893,ESITI_QUESTIONARI!Z1893:AD1893,ESITI_QUESTIONARI!AF1893:AH1893,ESITI_QUESTIONARI!AJ1893:AL1893,ESITI_QUESTIONARI!AN1893,ESITI_QUESTIONARI!AQ1893)))</f>
        <v/>
      </c>
    </row>
    <row r="1894" spans="1:8" x14ac:dyDescent="0.3">
      <c r="A1894" t="str">
        <f>IF(ESITI_QUESTIONARI!A1894="","",TRIM(ESITI_QUESTIONARI!A1894))</f>
        <v/>
      </c>
      <c r="B1894" t="str">
        <f t="shared" si="30"/>
        <v/>
      </c>
      <c r="C1894" t="str">
        <f>IF(ESITI_QUESTIONARI!C1894="","",TRIM(ESITI_QUESTIONARI!C1894))</f>
        <v/>
      </c>
      <c r="D1894" t="str">
        <f>IFERROR(UPPER(TRIM(ESITI_QUESTIONARI!U1894)),"")</f>
        <v/>
      </c>
      <c r="E1894" t="str">
        <f>IFERROR(UPPER(TRIM(ESITI_QUESTIONARI!Y1894)),"")</f>
        <v/>
      </c>
      <c r="F1894" t="str">
        <f>IFERROR(UPPER(TRIM(ESITI_QUESTIONARI!AE1894)),"")</f>
        <v/>
      </c>
      <c r="G1894" t="str">
        <f>IFERROR(UPPER(TRIM(ESITI_QUESTIONARI!AI1894)),"")</f>
        <v/>
      </c>
      <c r="H1894" s="8" t="str">
        <f>IF(C1894="","",IF(ISERROR(AVERAGE(ESITI_QUESTIONARI!N1894:T1894,ESITI_QUESTIONARI!V1894:X1894,ESITI_QUESTIONARI!Z1894:AD1894,ESITI_QUESTIONARI!AF1894:AH1894,ESITI_QUESTIONARI!AJ1894:AL1894,ESITI_QUESTIONARI!AN1894,ESITI_QUESTIONARI!AQ1894)),"NON RISPONDE",AVERAGE(ESITI_QUESTIONARI!N1894:T1894,ESITI_QUESTIONARI!V1894:X1894,ESITI_QUESTIONARI!Z1894:AD1894,ESITI_QUESTIONARI!AF1894:AH1894,ESITI_QUESTIONARI!AJ1894:AL1894,ESITI_QUESTIONARI!AN1894,ESITI_QUESTIONARI!AQ1894)))</f>
        <v/>
      </c>
    </row>
    <row r="1895" spans="1:8" x14ac:dyDescent="0.3">
      <c r="A1895" t="str">
        <f>IF(ESITI_QUESTIONARI!A1895="","",TRIM(ESITI_QUESTIONARI!A1895))</f>
        <v/>
      </c>
      <c r="B1895" t="str">
        <f t="shared" si="30"/>
        <v/>
      </c>
      <c r="C1895" t="str">
        <f>IF(ESITI_QUESTIONARI!C1895="","",TRIM(ESITI_QUESTIONARI!C1895))</f>
        <v/>
      </c>
      <c r="D1895" t="str">
        <f>IFERROR(UPPER(TRIM(ESITI_QUESTIONARI!U1895)),"")</f>
        <v/>
      </c>
      <c r="E1895" t="str">
        <f>IFERROR(UPPER(TRIM(ESITI_QUESTIONARI!Y1895)),"")</f>
        <v/>
      </c>
      <c r="F1895" t="str">
        <f>IFERROR(UPPER(TRIM(ESITI_QUESTIONARI!AE1895)),"")</f>
        <v/>
      </c>
      <c r="G1895" t="str">
        <f>IFERROR(UPPER(TRIM(ESITI_QUESTIONARI!AI1895)),"")</f>
        <v/>
      </c>
      <c r="H1895" s="8" t="str">
        <f>IF(C1895="","",IF(ISERROR(AVERAGE(ESITI_QUESTIONARI!N1895:T1895,ESITI_QUESTIONARI!V1895:X1895,ESITI_QUESTIONARI!Z1895:AD1895,ESITI_QUESTIONARI!AF1895:AH1895,ESITI_QUESTIONARI!AJ1895:AL1895,ESITI_QUESTIONARI!AN1895,ESITI_QUESTIONARI!AQ1895)),"NON RISPONDE",AVERAGE(ESITI_QUESTIONARI!N1895:T1895,ESITI_QUESTIONARI!V1895:X1895,ESITI_QUESTIONARI!Z1895:AD1895,ESITI_QUESTIONARI!AF1895:AH1895,ESITI_QUESTIONARI!AJ1895:AL1895,ESITI_QUESTIONARI!AN1895,ESITI_QUESTIONARI!AQ1895)))</f>
        <v/>
      </c>
    </row>
    <row r="1896" spans="1:8" x14ac:dyDescent="0.3">
      <c r="A1896" t="str">
        <f>IF(ESITI_QUESTIONARI!A1896="","",TRIM(ESITI_QUESTIONARI!A1896))</f>
        <v/>
      </c>
      <c r="B1896" t="str">
        <f t="shared" si="30"/>
        <v/>
      </c>
      <c r="C1896" t="str">
        <f>IF(ESITI_QUESTIONARI!C1896="","",TRIM(ESITI_QUESTIONARI!C1896))</f>
        <v/>
      </c>
      <c r="D1896" t="str">
        <f>IFERROR(UPPER(TRIM(ESITI_QUESTIONARI!U1896)),"")</f>
        <v/>
      </c>
      <c r="E1896" t="str">
        <f>IFERROR(UPPER(TRIM(ESITI_QUESTIONARI!Y1896)),"")</f>
        <v/>
      </c>
      <c r="F1896" t="str">
        <f>IFERROR(UPPER(TRIM(ESITI_QUESTIONARI!AE1896)),"")</f>
        <v/>
      </c>
      <c r="G1896" t="str">
        <f>IFERROR(UPPER(TRIM(ESITI_QUESTIONARI!AI1896)),"")</f>
        <v/>
      </c>
      <c r="H1896" s="8" t="str">
        <f>IF(C1896="","",IF(ISERROR(AVERAGE(ESITI_QUESTIONARI!N1896:T1896,ESITI_QUESTIONARI!V1896:X1896,ESITI_QUESTIONARI!Z1896:AD1896,ESITI_QUESTIONARI!AF1896:AH1896,ESITI_QUESTIONARI!AJ1896:AL1896,ESITI_QUESTIONARI!AN1896,ESITI_QUESTIONARI!AQ1896)),"NON RISPONDE",AVERAGE(ESITI_QUESTIONARI!N1896:T1896,ESITI_QUESTIONARI!V1896:X1896,ESITI_QUESTIONARI!Z1896:AD1896,ESITI_QUESTIONARI!AF1896:AH1896,ESITI_QUESTIONARI!AJ1896:AL1896,ESITI_QUESTIONARI!AN1896,ESITI_QUESTIONARI!AQ1896)))</f>
        <v/>
      </c>
    </row>
    <row r="1897" spans="1:8" x14ac:dyDescent="0.3">
      <c r="A1897" t="str">
        <f>IF(ESITI_QUESTIONARI!A1897="","",TRIM(ESITI_QUESTIONARI!A1897))</f>
        <v/>
      </c>
      <c r="B1897" t="str">
        <f t="shared" si="30"/>
        <v/>
      </c>
      <c r="C1897" t="str">
        <f>IF(ESITI_QUESTIONARI!C1897="","",TRIM(ESITI_QUESTIONARI!C1897))</f>
        <v/>
      </c>
      <c r="D1897" t="str">
        <f>IFERROR(UPPER(TRIM(ESITI_QUESTIONARI!U1897)),"")</f>
        <v/>
      </c>
      <c r="E1897" t="str">
        <f>IFERROR(UPPER(TRIM(ESITI_QUESTIONARI!Y1897)),"")</f>
        <v/>
      </c>
      <c r="F1897" t="str">
        <f>IFERROR(UPPER(TRIM(ESITI_QUESTIONARI!AE1897)),"")</f>
        <v/>
      </c>
      <c r="G1897" t="str">
        <f>IFERROR(UPPER(TRIM(ESITI_QUESTIONARI!AI1897)),"")</f>
        <v/>
      </c>
      <c r="H1897" s="8" t="str">
        <f>IF(C1897="","",IF(ISERROR(AVERAGE(ESITI_QUESTIONARI!N1897:T1897,ESITI_QUESTIONARI!V1897:X1897,ESITI_QUESTIONARI!Z1897:AD1897,ESITI_QUESTIONARI!AF1897:AH1897,ESITI_QUESTIONARI!AJ1897:AL1897,ESITI_QUESTIONARI!AN1897,ESITI_QUESTIONARI!AQ1897)),"NON RISPONDE",AVERAGE(ESITI_QUESTIONARI!N1897:T1897,ESITI_QUESTIONARI!V1897:X1897,ESITI_QUESTIONARI!Z1897:AD1897,ESITI_QUESTIONARI!AF1897:AH1897,ESITI_QUESTIONARI!AJ1897:AL1897,ESITI_QUESTIONARI!AN1897,ESITI_QUESTIONARI!AQ1897)))</f>
        <v/>
      </c>
    </row>
    <row r="1898" spans="1:8" x14ac:dyDescent="0.3">
      <c r="A1898" t="str">
        <f>IF(ESITI_QUESTIONARI!A1898="","",TRIM(ESITI_QUESTIONARI!A1898))</f>
        <v/>
      </c>
      <c r="B1898" t="str">
        <f t="shared" si="30"/>
        <v/>
      </c>
      <c r="C1898" t="str">
        <f>IF(ESITI_QUESTIONARI!C1898="","",TRIM(ESITI_QUESTIONARI!C1898))</f>
        <v/>
      </c>
      <c r="D1898" t="str">
        <f>IFERROR(UPPER(TRIM(ESITI_QUESTIONARI!U1898)),"")</f>
        <v/>
      </c>
      <c r="E1898" t="str">
        <f>IFERROR(UPPER(TRIM(ESITI_QUESTIONARI!Y1898)),"")</f>
        <v/>
      </c>
      <c r="F1898" t="str">
        <f>IFERROR(UPPER(TRIM(ESITI_QUESTIONARI!AE1898)),"")</f>
        <v/>
      </c>
      <c r="G1898" t="str">
        <f>IFERROR(UPPER(TRIM(ESITI_QUESTIONARI!AI1898)),"")</f>
        <v/>
      </c>
      <c r="H1898" s="8" t="str">
        <f>IF(C1898="","",IF(ISERROR(AVERAGE(ESITI_QUESTIONARI!N1898:T1898,ESITI_QUESTIONARI!V1898:X1898,ESITI_QUESTIONARI!Z1898:AD1898,ESITI_QUESTIONARI!AF1898:AH1898,ESITI_QUESTIONARI!AJ1898:AL1898,ESITI_QUESTIONARI!AN1898,ESITI_QUESTIONARI!AQ1898)),"NON RISPONDE",AVERAGE(ESITI_QUESTIONARI!N1898:T1898,ESITI_QUESTIONARI!V1898:X1898,ESITI_QUESTIONARI!Z1898:AD1898,ESITI_QUESTIONARI!AF1898:AH1898,ESITI_QUESTIONARI!AJ1898:AL1898,ESITI_QUESTIONARI!AN1898,ESITI_QUESTIONARI!AQ1898)))</f>
        <v/>
      </c>
    </row>
    <row r="1899" spans="1:8" x14ac:dyDescent="0.3">
      <c r="A1899" t="str">
        <f>IF(ESITI_QUESTIONARI!A1899="","",TRIM(ESITI_QUESTIONARI!A1899))</f>
        <v/>
      </c>
      <c r="B1899" t="str">
        <f t="shared" si="30"/>
        <v/>
      </c>
      <c r="C1899" t="str">
        <f>IF(ESITI_QUESTIONARI!C1899="","",TRIM(ESITI_QUESTIONARI!C1899))</f>
        <v/>
      </c>
      <c r="D1899" t="str">
        <f>IFERROR(UPPER(TRIM(ESITI_QUESTIONARI!U1899)),"")</f>
        <v/>
      </c>
      <c r="E1899" t="str">
        <f>IFERROR(UPPER(TRIM(ESITI_QUESTIONARI!Y1899)),"")</f>
        <v/>
      </c>
      <c r="F1899" t="str">
        <f>IFERROR(UPPER(TRIM(ESITI_QUESTIONARI!AE1899)),"")</f>
        <v/>
      </c>
      <c r="G1899" t="str">
        <f>IFERROR(UPPER(TRIM(ESITI_QUESTIONARI!AI1899)),"")</f>
        <v/>
      </c>
      <c r="H1899" s="8" t="str">
        <f>IF(C1899="","",IF(ISERROR(AVERAGE(ESITI_QUESTIONARI!N1899:T1899,ESITI_QUESTIONARI!V1899:X1899,ESITI_QUESTIONARI!Z1899:AD1899,ESITI_QUESTIONARI!AF1899:AH1899,ESITI_QUESTIONARI!AJ1899:AL1899,ESITI_QUESTIONARI!AN1899,ESITI_QUESTIONARI!AQ1899)),"NON RISPONDE",AVERAGE(ESITI_QUESTIONARI!N1899:T1899,ESITI_QUESTIONARI!V1899:X1899,ESITI_QUESTIONARI!Z1899:AD1899,ESITI_QUESTIONARI!AF1899:AH1899,ESITI_QUESTIONARI!AJ1899:AL1899,ESITI_QUESTIONARI!AN1899,ESITI_QUESTIONARI!AQ1899)))</f>
        <v/>
      </c>
    </row>
    <row r="1900" spans="1:8" x14ac:dyDescent="0.3">
      <c r="A1900" t="str">
        <f>IF(ESITI_QUESTIONARI!A1900="","",TRIM(ESITI_QUESTIONARI!A1900))</f>
        <v/>
      </c>
      <c r="B1900" t="str">
        <f t="shared" si="30"/>
        <v/>
      </c>
      <c r="C1900" t="str">
        <f>IF(ESITI_QUESTIONARI!C1900="","",TRIM(ESITI_QUESTIONARI!C1900))</f>
        <v/>
      </c>
      <c r="D1900" t="str">
        <f>IFERROR(UPPER(TRIM(ESITI_QUESTIONARI!U1900)),"")</f>
        <v/>
      </c>
      <c r="E1900" t="str">
        <f>IFERROR(UPPER(TRIM(ESITI_QUESTIONARI!Y1900)),"")</f>
        <v/>
      </c>
      <c r="F1900" t="str">
        <f>IFERROR(UPPER(TRIM(ESITI_QUESTIONARI!AE1900)),"")</f>
        <v/>
      </c>
      <c r="G1900" t="str">
        <f>IFERROR(UPPER(TRIM(ESITI_QUESTIONARI!AI1900)),"")</f>
        <v/>
      </c>
      <c r="H1900" s="8" t="str">
        <f>IF(C1900="","",IF(ISERROR(AVERAGE(ESITI_QUESTIONARI!N1900:T1900,ESITI_QUESTIONARI!V1900:X1900,ESITI_QUESTIONARI!Z1900:AD1900,ESITI_QUESTIONARI!AF1900:AH1900,ESITI_QUESTIONARI!AJ1900:AL1900,ESITI_QUESTIONARI!AN1900,ESITI_QUESTIONARI!AQ1900)),"NON RISPONDE",AVERAGE(ESITI_QUESTIONARI!N1900:T1900,ESITI_QUESTIONARI!V1900:X1900,ESITI_QUESTIONARI!Z1900:AD1900,ESITI_QUESTIONARI!AF1900:AH1900,ESITI_QUESTIONARI!AJ1900:AL1900,ESITI_QUESTIONARI!AN1900,ESITI_QUESTIONARI!AQ1900)))</f>
        <v/>
      </c>
    </row>
    <row r="1901" spans="1:8" x14ac:dyDescent="0.3">
      <c r="A1901" t="str">
        <f>IF(ESITI_QUESTIONARI!A1901="","",TRIM(ESITI_QUESTIONARI!A1901))</f>
        <v/>
      </c>
      <c r="B1901" t="str">
        <f t="shared" si="30"/>
        <v/>
      </c>
      <c r="C1901" t="str">
        <f>IF(ESITI_QUESTIONARI!C1901="","",TRIM(ESITI_QUESTIONARI!C1901))</f>
        <v/>
      </c>
      <c r="D1901" t="str">
        <f>IFERROR(UPPER(TRIM(ESITI_QUESTIONARI!U1901)),"")</f>
        <v/>
      </c>
      <c r="E1901" t="str">
        <f>IFERROR(UPPER(TRIM(ESITI_QUESTIONARI!Y1901)),"")</f>
        <v/>
      </c>
      <c r="F1901" t="str">
        <f>IFERROR(UPPER(TRIM(ESITI_QUESTIONARI!AE1901)),"")</f>
        <v/>
      </c>
      <c r="G1901" t="str">
        <f>IFERROR(UPPER(TRIM(ESITI_QUESTIONARI!AI1901)),"")</f>
        <v/>
      </c>
      <c r="H1901" s="8" t="str">
        <f>IF(C1901="","",IF(ISERROR(AVERAGE(ESITI_QUESTIONARI!N1901:T1901,ESITI_QUESTIONARI!V1901:X1901,ESITI_QUESTIONARI!Z1901:AD1901,ESITI_QUESTIONARI!AF1901:AH1901,ESITI_QUESTIONARI!AJ1901:AL1901,ESITI_QUESTIONARI!AN1901,ESITI_QUESTIONARI!AQ1901)),"NON RISPONDE",AVERAGE(ESITI_QUESTIONARI!N1901:T1901,ESITI_QUESTIONARI!V1901:X1901,ESITI_QUESTIONARI!Z1901:AD1901,ESITI_QUESTIONARI!AF1901:AH1901,ESITI_QUESTIONARI!AJ1901:AL1901,ESITI_QUESTIONARI!AN1901,ESITI_QUESTIONARI!AQ1901)))</f>
        <v/>
      </c>
    </row>
    <row r="1902" spans="1:8" x14ac:dyDescent="0.3">
      <c r="A1902" t="str">
        <f>IF(ESITI_QUESTIONARI!A1902="","",TRIM(ESITI_QUESTIONARI!A1902))</f>
        <v/>
      </c>
      <c r="B1902" t="str">
        <f t="shared" si="30"/>
        <v/>
      </c>
      <c r="C1902" t="str">
        <f>IF(ESITI_QUESTIONARI!C1902="","",TRIM(ESITI_QUESTIONARI!C1902))</f>
        <v/>
      </c>
      <c r="D1902" t="str">
        <f>IFERROR(UPPER(TRIM(ESITI_QUESTIONARI!U1902)),"")</f>
        <v/>
      </c>
      <c r="E1902" t="str">
        <f>IFERROR(UPPER(TRIM(ESITI_QUESTIONARI!Y1902)),"")</f>
        <v/>
      </c>
      <c r="F1902" t="str">
        <f>IFERROR(UPPER(TRIM(ESITI_QUESTIONARI!AE1902)),"")</f>
        <v/>
      </c>
      <c r="G1902" t="str">
        <f>IFERROR(UPPER(TRIM(ESITI_QUESTIONARI!AI1902)),"")</f>
        <v/>
      </c>
      <c r="H1902" s="8" t="str">
        <f>IF(C1902="","",IF(ISERROR(AVERAGE(ESITI_QUESTIONARI!N1902:T1902,ESITI_QUESTIONARI!V1902:X1902,ESITI_QUESTIONARI!Z1902:AD1902,ESITI_QUESTIONARI!AF1902:AH1902,ESITI_QUESTIONARI!AJ1902:AL1902,ESITI_QUESTIONARI!AN1902,ESITI_QUESTIONARI!AQ1902)),"NON RISPONDE",AVERAGE(ESITI_QUESTIONARI!N1902:T1902,ESITI_QUESTIONARI!V1902:X1902,ESITI_QUESTIONARI!Z1902:AD1902,ESITI_QUESTIONARI!AF1902:AH1902,ESITI_QUESTIONARI!AJ1902:AL1902,ESITI_QUESTIONARI!AN1902,ESITI_QUESTIONARI!AQ1902)))</f>
        <v/>
      </c>
    </row>
    <row r="1903" spans="1:8" x14ac:dyDescent="0.3">
      <c r="A1903" t="str">
        <f>IF(ESITI_QUESTIONARI!A1903="","",TRIM(ESITI_QUESTIONARI!A1903))</f>
        <v/>
      </c>
      <c r="B1903" t="str">
        <f t="shared" si="30"/>
        <v/>
      </c>
      <c r="C1903" t="str">
        <f>IF(ESITI_QUESTIONARI!C1903="","",TRIM(ESITI_QUESTIONARI!C1903))</f>
        <v/>
      </c>
      <c r="D1903" t="str">
        <f>IFERROR(UPPER(TRIM(ESITI_QUESTIONARI!U1903)),"")</f>
        <v/>
      </c>
      <c r="E1903" t="str">
        <f>IFERROR(UPPER(TRIM(ESITI_QUESTIONARI!Y1903)),"")</f>
        <v/>
      </c>
      <c r="F1903" t="str">
        <f>IFERROR(UPPER(TRIM(ESITI_QUESTIONARI!AE1903)),"")</f>
        <v/>
      </c>
      <c r="G1903" t="str">
        <f>IFERROR(UPPER(TRIM(ESITI_QUESTIONARI!AI1903)),"")</f>
        <v/>
      </c>
      <c r="H1903" s="8" t="str">
        <f>IF(C1903="","",IF(ISERROR(AVERAGE(ESITI_QUESTIONARI!N1903:T1903,ESITI_QUESTIONARI!V1903:X1903,ESITI_QUESTIONARI!Z1903:AD1903,ESITI_QUESTIONARI!AF1903:AH1903,ESITI_QUESTIONARI!AJ1903:AL1903,ESITI_QUESTIONARI!AN1903,ESITI_QUESTIONARI!AQ1903)),"NON RISPONDE",AVERAGE(ESITI_QUESTIONARI!N1903:T1903,ESITI_QUESTIONARI!V1903:X1903,ESITI_QUESTIONARI!Z1903:AD1903,ESITI_QUESTIONARI!AF1903:AH1903,ESITI_QUESTIONARI!AJ1903:AL1903,ESITI_QUESTIONARI!AN1903,ESITI_QUESTIONARI!AQ1903)))</f>
        <v/>
      </c>
    </row>
    <row r="1904" spans="1:8" x14ac:dyDescent="0.3">
      <c r="A1904" t="str">
        <f>IF(ESITI_QUESTIONARI!A1904="","",TRIM(ESITI_QUESTIONARI!A1904))</f>
        <v/>
      </c>
      <c r="B1904" t="str">
        <f t="shared" si="30"/>
        <v/>
      </c>
      <c r="C1904" t="str">
        <f>IF(ESITI_QUESTIONARI!C1904="","",TRIM(ESITI_QUESTIONARI!C1904))</f>
        <v/>
      </c>
      <c r="D1904" t="str">
        <f>IFERROR(UPPER(TRIM(ESITI_QUESTIONARI!U1904)),"")</f>
        <v/>
      </c>
      <c r="E1904" t="str">
        <f>IFERROR(UPPER(TRIM(ESITI_QUESTIONARI!Y1904)),"")</f>
        <v/>
      </c>
      <c r="F1904" t="str">
        <f>IFERROR(UPPER(TRIM(ESITI_QUESTIONARI!AE1904)),"")</f>
        <v/>
      </c>
      <c r="G1904" t="str">
        <f>IFERROR(UPPER(TRIM(ESITI_QUESTIONARI!AI1904)),"")</f>
        <v/>
      </c>
      <c r="H1904" s="8" t="str">
        <f>IF(C1904="","",IF(ISERROR(AVERAGE(ESITI_QUESTIONARI!N1904:T1904,ESITI_QUESTIONARI!V1904:X1904,ESITI_QUESTIONARI!Z1904:AD1904,ESITI_QUESTIONARI!AF1904:AH1904,ESITI_QUESTIONARI!AJ1904:AL1904,ESITI_QUESTIONARI!AN1904,ESITI_QUESTIONARI!AQ1904)),"NON RISPONDE",AVERAGE(ESITI_QUESTIONARI!N1904:T1904,ESITI_QUESTIONARI!V1904:X1904,ESITI_QUESTIONARI!Z1904:AD1904,ESITI_QUESTIONARI!AF1904:AH1904,ESITI_QUESTIONARI!AJ1904:AL1904,ESITI_QUESTIONARI!AN1904,ESITI_QUESTIONARI!AQ1904)))</f>
        <v/>
      </c>
    </row>
    <row r="1905" spans="1:8" x14ac:dyDescent="0.3">
      <c r="A1905" t="str">
        <f>IF(ESITI_QUESTIONARI!A1905="","",TRIM(ESITI_QUESTIONARI!A1905))</f>
        <v/>
      </c>
      <c r="B1905" t="str">
        <f t="shared" si="30"/>
        <v/>
      </c>
      <c r="C1905" t="str">
        <f>IF(ESITI_QUESTIONARI!C1905="","",TRIM(ESITI_QUESTIONARI!C1905))</f>
        <v/>
      </c>
      <c r="D1905" t="str">
        <f>IFERROR(UPPER(TRIM(ESITI_QUESTIONARI!U1905)),"")</f>
        <v/>
      </c>
      <c r="E1905" t="str">
        <f>IFERROR(UPPER(TRIM(ESITI_QUESTIONARI!Y1905)),"")</f>
        <v/>
      </c>
      <c r="F1905" t="str">
        <f>IFERROR(UPPER(TRIM(ESITI_QUESTIONARI!AE1905)),"")</f>
        <v/>
      </c>
      <c r="G1905" t="str">
        <f>IFERROR(UPPER(TRIM(ESITI_QUESTIONARI!AI1905)),"")</f>
        <v/>
      </c>
      <c r="H1905" s="8" t="str">
        <f>IF(C1905="","",IF(ISERROR(AVERAGE(ESITI_QUESTIONARI!N1905:T1905,ESITI_QUESTIONARI!V1905:X1905,ESITI_QUESTIONARI!Z1905:AD1905,ESITI_QUESTIONARI!AF1905:AH1905,ESITI_QUESTIONARI!AJ1905:AL1905,ESITI_QUESTIONARI!AN1905,ESITI_QUESTIONARI!AQ1905)),"NON RISPONDE",AVERAGE(ESITI_QUESTIONARI!N1905:T1905,ESITI_QUESTIONARI!V1905:X1905,ESITI_QUESTIONARI!Z1905:AD1905,ESITI_QUESTIONARI!AF1905:AH1905,ESITI_QUESTIONARI!AJ1905:AL1905,ESITI_QUESTIONARI!AN1905,ESITI_QUESTIONARI!AQ1905)))</f>
        <v/>
      </c>
    </row>
    <row r="1906" spans="1:8" x14ac:dyDescent="0.3">
      <c r="A1906" t="str">
        <f>IF(ESITI_QUESTIONARI!A1906="","",TRIM(ESITI_QUESTIONARI!A1906))</f>
        <v/>
      </c>
      <c r="B1906" t="str">
        <f t="shared" si="30"/>
        <v/>
      </c>
      <c r="C1906" t="str">
        <f>IF(ESITI_QUESTIONARI!C1906="","",TRIM(ESITI_QUESTIONARI!C1906))</f>
        <v/>
      </c>
      <c r="D1906" t="str">
        <f>IFERROR(UPPER(TRIM(ESITI_QUESTIONARI!U1906)),"")</f>
        <v/>
      </c>
      <c r="E1906" t="str">
        <f>IFERROR(UPPER(TRIM(ESITI_QUESTIONARI!Y1906)),"")</f>
        <v/>
      </c>
      <c r="F1906" t="str">
        <f>IFERROR(UPPER(TRIM(ESITI_QUESTIONARI!AE1906)),"")</f>
        <v/>
      </c>
      <c r="G1906" t="str">
        <f>IFERROR(UPPER(TRIM(ESITI_QUESTIONARI!AI1906)),"")</f>
        <v/>
      </c>
      <c r="H1906" s="8" t="str">
        <f>IF(C1906="","",IF(ISERROR(AVERAGE(ESITI_QUESTIONARI!N1906:T1906,ESITI_QUESTIONARI!V1906:X1906,ESITI_QUESTIONARI!Z1906:AD1906,ESITI_QUESTIONARI!AF1906:AH1906,ESITI_QUESTIONARI!AJ1906:AL1906,ESITI_QUESTIONARI!AN1906,ESITI_QUESTIONARI!AQ1906)),"NON RISPONDE",AVERAGE(ESITI_QUESTIONARI!N1906:T1906,ESITI_QUESTIONARI!V1906:X1906,ESITI_QUESTIONARI!Z1906:AD1906,ESITI_QUESTIONARI!AF1906:AH1906,ESITI_QUESTIONARI!AJ1906:AL1906,ESITI_QUESTIONARI!AN1906,ESITI_QUESTIONARI!AQ1906)))</f>
        <v/>
      </c>
    </row>
    <row r="1907" spans="1:8" x14ac:dyDescent="0.3">
      <c r="A1907" t="str">
        <f>IF(ESITI_QUESTIONARI!A1907="","",TRIM(ESITI_QUESTIONARI!A1907))</f>
        <v/>
      </c>
      <c r="B1907" t="str">
        <f t="shared" si="30"/>
        <v/>
      </c>
      <c r="C1907" t="str">
        <f>IF(ESITI_QUESTIONARI!C1907="","",TRIM(ESITI_QUESTIONARI!C1907))</f>
        <v/>
      </c>
      <c r="D1907" t="str">
        <f>IFERROR(UPPER(TRIM(ESITI_QUESTIONARI!U1907)),"")</f>
        <v/>
      </c>
      <c r="E1907" t="str">
        <f>IFERROR(UPPER(TRIM(ESITI_QUESTIONARI!Y1907)),"")</f>
        <v/>
      </c>
      <c r="F1907" t="str">
        <f>IFERROR(UPPER(TRIM(ESITI_QUESTIONARI!AE1907)),"")</f>
        <v/>
      </c>
      <c r="G1907" t="str">
        <f>IFERROR(UPPER(TRIM(ESITI_QUESTIONARI!AI1907)),"")</f>
        <v/>
      </c>
      <c r="H1907" s="8" t="str">
        <f>IF(C1907="","",IF(ISERROR(AVERAGE(ESITI_QUESTIONARI!N1907:T1907,ESITI_QUESTIONARI!V1907:X1907,ESITI_QUESTIONARI!Z1907:AD1907,ESITI_QUESTIONARI!AF1907:AH1907,ESITI_QUESTIONARI!AJ1907:AL1907,ESITI_QUESTIONARI!AN1907,ESITI_QUESTIONARI!AQ1907)),"NON RISPONDE",AVERAGE(ESITI_QUESTIONARI!N1907:T1907,ESITI_QUESTIONARI!V1907:X1907,ESITI_QUESTIONARI!Z1907:AD1907,ESITI_QUESTIONARI!AF1907:AH1907,ESITI_QUESTIONARI!AJ1907:AL1907,ESITI_QUESTIONARI!AN1907,ESITI_QUESTIONARI!AQ1907)))</f>
        <v/>
      </c>
    </row>
    <row r="1908" spans="1:8" x14ac:dyDescent="0.3">
      <c r="A1908" t="str">
        <f>IF(ESITI_QUESTIONARI!A1908="","",TRIM(ESITI_QUESTIONARI!A1908))</f>
        <v/>
      </c>
      <c r="B1908" t="str">
        <f t="shared" si="30"/>
        <v/>
      </c>
      <c r="C1908" t="str">
        <f>IF(ESITI_QUESTIONARI!C1908="","",TRIM(ESITI_QUESTIONARI!C1908))</f>
        <v/>
      </c>
      <c r="D1908" t="str">
        <f>IFERROR(UPPER(TRIM(ESITI_QUESTIONARI!U1908)),"")</f>
        <v/>
      </c>
      <c r="E1908" t="str">
        <f>IFERROR(UPPER(TRIM(ESITI_QUESTIONARI!Y1908)),"")</f>
        <v/>
      </c>
      <c r="F1908" t="str">
        <f>IFERROR(UPPER(TRIM(ESITI_QUESTIONARI!AE1908)),"")</f>
        <v/>
      </c>
      <c r="G1908" t="str">
        <f>IFERROR(UPPER(TRIM(ESITI_QUESTIONARI!AI1908)),"")</f>
        <v/>
      </c>
      <c r="H1908" s="8" t="str">
        <f>IF(C1908="","",IF(ISERROR(AVERAGE(ESITI_QUESTIONARI!N1908:T1908,ESITI_QUESTIONARI!V1908:X1908,ESITI_QUESTIONARI!Z1908:AD1908,ESITI_QUESTIONARI!AF1908:AH1908,ESITI_QUESTIONARI!AJ1908:AL1908,ESITI_QUESTIONARI!AN1908,ESITI_QUESTIONARI!AQ1908)),"NON RISPONDE",AVERAGE(ESITI_QUESTIONARI!N1908:T1908,ESITI_QUESTIONARI!V1908:X1908,ESITI_QUESTIONARI!Z1908:AD1908,ESITI_QUESTIONARI!AF1908:AH1908,ESITI_QUESTIONARI!AJ1908:AL1908,ESITI_QUESTIONARI!AN1908,ESITI_QUESTIONARI!AQ1908)))</f>
        <v/>
      </c>
    </row>
    <row r="1909" spans="1:8" x14ac:dyDescent="0.3">
      <c r="A1909" t="str">
        <f>IF(ESITI_QUESTIONARI!A1909="","",TRIM(ESITI_QUESTIONARI!A1909))</f>
        <v/>
      </c>
      <c r="B1909" t="str">
        <f t="shared" si="30"/>
        <v/>
      </c>
      <c r="C1909" t="str">
        <f>IF(ESITI_QUESTIONARI!C1909="","",TRIM(ESITI_QUESTIONARI!C1909))</f>
        <v/>
      </c>
      <c r="D1909" t="str">
        <f>IFERROR(UPPER(TRIM(ESITI_QUESTIONARI!U1909)),"")</f>
        <v/>
      </c>
      <c r="E1909" t="str">
        <f>IFERROR(UPPER(TRIM(ESITI_QUESTIONARI!Y1909)),"")</f>
        <v/>
      </c>
      <c r="F1909" t="str">
        <f>IFERROR(UPPER(TRIM(ESITI_QUESTIONARI!AE1909)),"")</f>
        <v/>
      </c>
      <c r="G1909" t="str">
        <f>IFERROR(UPPER(TRIM(ESITI_QUESTIONARI!AI1909)),"")</f>
        <v/>
      </c>
      <c r="H1909" s="8" t="str">
        <f>IF(C1909="","",IF(ISERROR(AVERAGE(ESITI_QUESTIONARI!N1909:T1909,ESITI_QUESTIONARI!V1909:X1909,ESITI_QUESTIONARI!Z1909:AD1909,ESITI_QUESTIONARI!AF1909:AH1909,ESITI_QUESTIONARI!AJ1909:AL1909,ESITI_QUESTIONARI!AN1909,ESITI_QUESTIONARI!AQ1909)),"NON RISPONDE",AVERAGE(ESITI_QUESTIONARI!N1909:T1909,ESITI_QUESTIONARI!V1909:X1909,ESITI_QUESTIONARI!Z1909:AD1909,ESITI_QUESTIONARI!AF1909:AH1909,ESITI_QUESTIONARI!AJ1909:AL1909,ESITI_QUESTIONARI!AN1909,ESITI_QUESTIONARI!AQ1909)))</f>
        <v/>
      </c>
    </row>
    <row r="1910" spans="1:8" x14ac:dyDescent="0.3">
      <c r="A1910" t="str">
        <f>IF(ESITI_QUESTIONARI!A1910="","",TRIM(ESITI_QUESTIONARI!A1910))</f>
        <v/>
      </c>
      <c r="B1910" t="str">
        <f t="shared" si="30"/>
        <v/>
      </c>
      <c r="C1910" t="str">
        <f>IF(ESITI_QUESTIONARI!C1910="","",TRIM(ESITI_QUESTIONARI!C1910))</f>
        <v/>
      </c>
      <c r="D1910" t="str">
        <f>IFERROR(UPPER(TRIM(ESITI_QUESTIONARI!U1910)),"")</f>
        <v/>
      </c>
      <c r="E1910" t="str">
        <f>IFERROR(UPPER(TRIM(ESITI_QUESTIONARI!Y1910)),"")</f>
        <v/>
      </c>
      <c r="F1910" t="str">
        <f>IFERROR(UPPER(TRIM(ESITI_QUESTIONARI!AE1910)),"")</f>
        <v/>
      </c>
      <c r="G1910" t="str">
        <f>IFERROR(UPPER(TRIM(ESITI_QUESTIONARI!AI1910)),"")</f>
        <v/>
      </c>
      <c r="H1910" s="8" t="str">
        <f>IF(C1910="","",IF(ISERROR(AVERAGE(ESITI_QUESTIONARI!N1910:T1910,ESITI_QUESTIONARI!V1910:X1910,ESITI_QUESTIONARI!Z1910:AD1910,ESITI_QUESTIONARI!AF1910:AH1910,ESITI_QUESTIONARI!AJ1910:AL1910,ESITI_QUESTIONARI!AN1910,ESITI_QUESTIONARI!AQ1910)),"NON RISPONDE",AVERAGE(ESITI_QUESTIONARI!N1910:T1910,ESITI_QUESTIONARI!V1910:X1910,ESITI_QUESTIONARI!Z1910:AD1910,ESITI_QUESTIONARI!AF1910:AH1910,ESITI_QUESTIONARI!AJ1910:AL1910,ESITI_QUESTIONARI!AN1910,ESITI_QUESTIONARI!AQ1910)))</f>
        <v/>
      </c>
    </row>
    <row r="1911" spans="1:8" x14ac:dyDescent="0.3">
      <c r="A1911" t="str">
        <f>IF(ESITI_QUESTIONARI!A1911="","",TRIM(ESITI_QUESTIONARI!A1911))</f>
        <v/>
      </c>
      <c r="B1911" t="str">
        <f t="shared" si="30"/>
        <v/>
      </c>
      <c r="C1911" t="str">
        <f>IF(ESITI_QUESTIONARI!C1911="","",TRIM(ESITI_QUESTIONARI!C1911))</f>
        <v/>
      </c>
      <c r="D1911" t="str">
        <f>IFERROR(UPPER(TRIM(ESITI_QUESTIONARI!U1911)),"")</f>
        <v/>
      </c>
      <c r="E1911" t="str">
        <f>IFERROR(UPPER(TRIM(ESITI_QUESTIONARI!Y1911)),"")</f>
        <v/>
      </c>
      <c r="F1911" t="str">
        <f>IFERROR(UPPER(TRIM(ESITI_QUESTIONARI!AE1911)),"")</f>
        <v/>
      </c>
      <c r="G1911" t="str">
        <f>IFERROR(UPPER(TRIM(ESITI_QUESTIONARI!AI1911)),"")</f>
        <v/>
      </c>
      <c r="H1911" s="8" t="str">
        <f>IF(C1911="","",IF(ISERROR(AVERAGE(ESITI_QUESTIONARI!N1911:T1911,ESITI_QUESTIONARI!V1911:X1911,ESITI_QUESTIONARI!Z1911:AD1911,ESITI_QUESTIONARI!AF1911:AH1911,ESITI_QUESTIONARI!AJ1911:AL1911,ESITI_QUESTIONARI!AN1911,ESITI_QUESTIONARI!AQ1911)),"NON RISPONDE",AVERAGE(ESITI_QUESTIONARI!N1911:T1911,ESITI_QUESTIONARI!V1911:X1911,ESITI_QUESTIONARI!Z1911:AD1911,ESITI_QUESTIONARI!AF1911:AH1911,ESITI_QUESTIONARI!AJ1911:AL1911,ESITI_QUESTIONARI!AN1911,ESITI_QUESTIONARI!AQ1911)))</f>
        <v/>
      </c>
    </row>
    <row r="1912" spans="1:8" x14ac:dyDescent="0.3">
      <c r="A1912" t="str">
        <f>IF(ESITI_QUESTIONARI!A1912="","",TRIM(ESITI_QUESTIONARI!A1912))</f>
        <v/>
      </c>
      <c r="B1912" t="str">
        <f t="shared" si="30"/>
        <v/>
      </c>
      <c r="C1912" t="str">
        <f>IF(ESITI_QUESTIONARI!C1912="","",TRIM(ESITI_QUESTIONARI!C1912))</f>
        <v/>
      </c>
      <c r="D1912" t="str">
        <f>IFERROR(UPPER(TRIM(ESITI_QUESTIONARI!U1912)),"")</f>
        <v/>
      </c>
      <c r="E1912" t="str">
        <f>IFERROR(UPPER(TRIM(ESITI_QUESTIONARI!Y1912)),"")</f>
        <v/>
      </c>
      <c r="F1912" t="str">
        <f>IFERROR(UPPER(TRIM(ESITI_QUESTIONARI!AE1912)),"")</f>
        <v/>
      </c>
      <c r="G1912" t="str">
        <f>IFERROR(UPPER(TRIM(ESITI_QUESTIONARI!AI1912)),"")</f>
        <v/>
      </c>
      <c r="H1912" s="8" t="str">
        <f>IF(C1912="","",IF(ISERROR(AVERAGE(ESITI_QUESTIONARI!N1912:T1912,ESITI_QUESTIONARI!V1912:X1912,ESITI_QUESTIONARI!Z1912:AD1912,ESITI_QUESTIONARI!AF1912:AH1912,ESITI_QUESTIONARI!AJ1912:AL1912,ESITI_QUESTIONARI!AN1912,ESITI_QUESTIONARI!AQ1912)),"NON RISPONDE",AVERAGE(ESITI_QUESTIONARI!N1912:T1912,ESITI_QUESTIONARI!V1912:X1912,ESITI_QUESTIONARI!Z1912:AD1912,ESITI_QUESTIONARI!AF1912:AH1912,ESITI_QUESTIONARI!AJ1912:AL1912,ESITI_QUESTIONARI!AN1912,ESITI_QUESTIONARI!AQ1912)))</f>
        <v/>
      </c>
    </row>
    <row r="1913" spans="1:8" x14ac:dyDescent="0.3">
      <c r="A1913" t="str">
        <f>IF(ESITI_QUESTIONARI!A1913="","",TRIM(ESITI_QUESTIONARI!A1913))</f>
        <v/>
      </c>
      <c r="B1913" t="str">
        <f t="shared" si="30"/>
        <v/>
      </c>
      <c r="C1913" t="str">
        <f>IF(ESITI_QUESTIONARI!C1913="","",TRIM(ESITI_QUESTIONARI!C1913))</f>
        <v/>
      </c>
      <c r="D1913" t="str">
        <f>IFERROR(UPPER(TRIM(ESITI_QUESTIONARI!U1913)),"")</f>
        <v/>
      </c>
      <c r="E1913" t="str">
        <f>IFERROR(UPPER(TRIM(ESITI_QUESTIONARI!Y1913)),"")</f>
        <v/>
      </c>
      <c r="F1913" t="str">
        <f>IFERROR(UPPER(TRIM(ESITI_QUESTIONARI!AE1913)),"")</f>
        <v/>
      </c>
      <c r="G1913" t="str">
        <f>IFERROR(UPPER(TRIM(ESITI_QUESTIONARI!AI1913)),"")</f>
        <v/>
      </c>
      <c r="H1913" s="8" t="str">
        <f>IF(C1913="","",IF(ISERROR(AVERAGE(ESITI_QUESTIONARI!N1913:T1913,ESITI_QUESTIONARI!V1913:X1913,ESITI_QUESTIONARI!Z1913:AD1913,ESITI_QUESTIONARI!AF1913:AH1913,ESITI_QUESTIONARI!AJ1913:AL1913,ESITI_QUESTIONARI!AN1913,ESITI_QUESTIONARI!AQ1913)),"NON RISPONDE",AVERAGE(ESITI_QUESTIONARI!N1913:T1913,ESITI_QUESTIONARI!V1913:X1913,ESITI_QUESTIONARI!Z1913:AD1913,ESITI_QUESTIONARI!AF1913:AH1913,ESITI_QUESTIONARI!AJ1913:AL1913,ESITI_QUESTIONARI!AN1913,ESITI_QUESTIONARI!AQ1913)))</f>
        <v/>
      </c>
    </row>
    <row r="1914" spans="1:8" x14ac:dyDescent="0.3">
      <c r="A1914" t="str">
        <f>IF(ESITI_QUESTIONARI!A1914="","",TRIM(ESITI_QUESTIONARI!A1914))</f>
        <v/>
      </c>
      <c r="B1914" t="str">
        <f t="shared" si="30"/>
        <v/>
      </c>
      <c r="C1914" t="str">
        <f>IF(ESITI_QUESTIONARI!C1914="","",TRIM(ESITI_QUESTIONARI!C1914))</f>
        <v/>
      </c>
      <c r="D1914" t="str">
        <f>IFERROR(UPPER(TRIM(ESITI_QUESTIONARI!U1914)),"")</f>
        <v/>
      </c>
      <c r="E1914" t="str">
        <f>IFERROR(UPPER(TRIM(ESITI_QUESTIONARI!Y1914)),"")</f>
        <v/>
      </c>
      <c r="F1914" t="str">
        <f>IFERROR(UPPER(TRIM(ESITI_QUESTIONARI!AE1914)),"")</f>
        <v/>
      </c>
      <c r="G1914" t="str">
        <f>IFERROR(UPPER(TRIM(ESITI_QUESTIONARI!AI1914)),"")</f>
        <v/>
      </c>
      <c r="H1914" s="8" t="str">
        <f>IF(C1914="","",IF(ISERROR(AVERAGE(ESITI_QUESTIONARI!N1914:T1914,ESITI_QUESTIONARI!V1914:X1914,ESITI_QUESTIONARI!Z1914:AD1914,ESITI_QUESTIONARI!AF1914:AH1914,ESITI_QUESTIONARI!AJ1914:AL1914,ESITI_QUESTIONARI!AN1914,ESITI_QUESTIONARI!AQ1914)),"NON RISPONDE",AVERAGE(ESITI_QUESTIONARI!N1914:T1914,ESITI_QUESTIONARI!V1914:X1914,ESITI_QUESTIONARI!Z1914:AD1914,ESITI_QUESTIONARI!AF1914:AH1914,ESITI_QUESTIONARI!AJ1914:AL1914,ESITI_QUESTIONARI!AN1914,ESITI_QUESTIONARI!AQ1914)))</f>
        <v/>
      </c>
    </row>
    <row r="1915" spans="1:8" x14ac:dyDescent="0.3">
      <c r="A1915" t="str">
        <f>IF(ESITI_QUESTIONARI!A1915="","",TRIM(ESITI_QUESTIONARI!A1915))</f>
        <v/>
      </c>
      <c r="B1915" t="str">
        <f t="shared" si="30"/>
        <v/>
      </c>
      <c r="C1915" t="str">
        <f>IF(ESITI_QUESTIONARI!C1915="","",TRIM(ESITI_QUESTIONARI!C1915))</f>
        <v/>
      </c>
      <c r="D1915" t="str">
        <f>IFERROR(UPPER(TRIM(ESITI_QUESTIONARI!U1915)),"")</f>
        <v/>
      </c>
      <c r="E1915" t="str">
        <f>IFERROR(UPPER(TRIM(ESITI_QUESTIONARI!Y1915)),"")</f>
        <v/>
      </c>
      <c r="F1915" t="str">
        <f>IFERROR(UPPER(TRIM(ESITI_QUESTIONARI!AE1915)),"")</f>
        <v/>
      </c>
      <c r="G1915" t="str">
        <f>IFERROR(UPPER(TRIM(ESITI_QUESTIONARI!AI1915)),"")</f>
        <v/>
      </c>
      <c r="H1915" s="8" t="str">
        <f>IF(C1915="","",IF(ISERROR(AVERAGE(ESITI_QUESTIONARI!N1915:T1915,ESITI_QUESTIONARI!V1915:X1915,ESITI_QUESTIONARI!Z1915:AD1915,ESITI_QUESTIONARI!AF1915:AH1915,ESITI_QUESTIONARI!AJ1915:AL1915,ESITI_QUESTIONARI!AN1915,ESITI_QUESTIONARI!AQ1915)),"NON RISPONDE",AVERAGE(ESITI_QUESTIONARI!N1915:T1915,ESITI_QUESTIONARI!V1915:X1915,ESITI_QUESTIONARI!Z1915:AD1915,ESITI_QUESTIONARI!AF1915:AH1915,ESITI_QUESTIONARI!AJ1915:AL1915,ESITI_QUESTIONARI!AN1915,ESITI_QUESTIONARI!AQ1915)))</f>
        <v/>
      </c>
    </row>
    <row r="1916" spans="1:8" x14ac:dyDescent="0.3">
      <c r="A1916" t="str">
        <f>IF(ESITI_QUESTIONARI!A1916="","",TRIM(ESITI_QUESTIONARI!A1916))</f>
        <v/>
      </c>
      <c r="B1916" t="str">
        <f t="shared" si="30"/>
        <v/>
      </c>
      <c r="C1916" t="str">
        <f>IF(ESITI_QUESTIONARI!C1916="","",TRIM(ESITI_QUESTIONARI!C1916))</f>
        <v/>
      </c>
      <c r="D1916" t="str">
        <f>IFERROR(UPPER(TRIM(ESITI_QUESTIONARI!U1916)),"")</f>
        <v/>
      </c>
      <c r="E1916" t="str">
        <f>IFERROR(UPPER(TRIM(ESITI_QUESTIONARI!Y1916)),"")</f>
        <v/>
      </c>
      <c r="F1916" t="str">
        <f>IFERROR(UPPER(TRIM(ESITI_QUESTIONARI!AE1916)),"")</f>
        <v/>
      </c>
      <c r="G1916" t="str">
        <f>IFERROR(UPPER(TRIM(ESITI_QUESTIONARI!AI1916)),"")</f>
        <v/>
      </c>
      <c r="H1916" s="8" t="str">
        <f>IF(C1916="","",IF(ISERROR(AVERAGE(ESITI_QUESTIONARI!N1916:T1916,ESITI_QUESTIONARI!V1916:X1916,ESITI_QUESTIONARI!Z1916:AD1916,ESITI_QUESTIONARI!AF1916:AH1916,ESITI_QUESTIONARI!AJ1916:AL1916,ESITI_QUESTIONARI!AN1916,ESITI_QUESTIONARI!AQ1916)),"NON RISPONDE",AVERAGE(ESITI_QUESTIONARI!N1916:T1916,ESITI_QUESTIONARI!V1916:X1916,ESITI_QUESTIONARI!Z1916:AD1916,ESITI_QUESTIONARI!AF1916:AH1916,ESITI_QUESTIONARI!AJ1916:AL1916,ESITI_QUESTIONARI!AN1916,ESITI_QUESTIONARI!AQ1916)))</f>
        <v/>
      </c>
    </row>
    <row r="1917" spans="1:8" x14ac:dyDescent="0.3">
      <c r="A1917" t="str">
        <f>IF(ESITI_QUESTIONARI!A1917="","",TRIM(ESITI_QUESTIONARI!A1917))</f>
        <v/>
      </c>
      <c r="B1917" t="str">
        <f t="shared" si="30"/>
        <v/>
      </c>
      <c r="C1917" t="str">
        <f>IF(ESITI_QUESTIONARI!C1917="","",TRIM(ESITI_QUESTIONARI!C1917))</f>
        <v/>
      </c>
      <c r="D1917" t="str">
        <f>IFERROR(UPPER(TRIM(ESITI_QUESTIONARI!U1917)),"")</f>
        <v/>
      </c>
      <c r="E1917" t="str">
        <f>IFERROR(UPPER(TRIM(ESITI_QUESTIONARI!Y1917)),"")</f>
        <v/>
      </c>
      <c r="F1917" t="str">
        <f>IFERROR(UPPER(TRIM(ESITI_QUESTIONARI!AE1917)),"")</f>
        <v/>
      </c>
      <c r="G1917" t="str">
        <f>IFERROR(UPPER(TRIM(ESITI_QUESTIONARI!AI1917)),"")</f>
        <v/>
      </c>
      <c r="H1917" s="8" t="str">
        <f>IF(C1917="","",IF(ISERROR(AVERAGE(ESITI_QUESTIONARI!N1917:T1917,ESITI_QUESTIONARI!V1917:X1917,ESITI_QUESTIONARI!Z1917:AD1917,ESITI_QUESTIONARI!AF1917:AH1917,ESITI_QUESTIONARI!AJ1917:AL1917,ESITI_QUESTIONARI!AN1917,ESITI_QUESTIONARI!AQ1917)),"NON RISPONDE",AVERAGE(ESITI_QUESTIONARI!N1917:T1917,ESITI_QUESTIONARI!V1917:X1917,ESITI_QUESTIONARI!Z1917:AD1917,ESITI_QUESTIONARI!AF1917:AH1917,ESITI_QUESTIONARI!AJ1917:AL1917,ESITI_QUESTIONARI!AN1917,ESITI_QUESTIONARI!AQ1917)))</f>
        <v/>
      </c>
    </row>
    <row r="1918" spans="1:8" x14ac:dyDescent="0.3">
      <c r="A1918" t="str">
        <f>IF(ESITI_QUESTIONARI!A1918="","",TRIM(ESITI_QUESTIONARI!A1918))</f>
        <v/>
      </c>
      <c r="B1918" t="str">
        <f t="shared" si="30"/>
        <v/>
      </c>
      <c r="C1918" t="str">
        <f>IF(ESITI_QUESTIONARI!C1918="","",TRIM(ESITI_QUESTIONARI!C1918))</f>
        <v/>
      </c>
      <c r="D1918" t="str">
        <f>IFERROR(UPPER(TRIM(ESITI_QUESTIONARI!U1918)),"")</f>
        <v/>
      </c>
      <c r="E1918" t="str">
        <f>IFERROR(UPPER(TRIM(ESITI_QUESTIONARI!Y1918)),"")</f>
        <v/>
      </c>
      <c r="F1918" t="str">
        <f>IFERROR(UPPER(TRIM(ESITI_QUESTIONARI!AE1918)),"")</f>
        <v/>
      </c>
      <c r="G1918" t="str">
        <f>IFERROR(UPPER(TRIM(ESITI_QUESTIONARI!AI1918)),"")</f>
        <v/>
      </c>
      <c r="H1918" s="8" t="str">
        <f>IF(C1918="","",IF(ISERROR(AVERAGE(ESITI_QUESTIONARI!N1918:T1918,ESITI_QUESTIONARI!V1918:X1918,ESITI_QUESTIONARI!Z1918:AD1918,ESITI_QUESTIONARI!AF1918:AH1918,ESITI_QUESTIONARI!AJ1918:AL1918,ESITI_QUESTIONARI!AN1918,ESITI_QUESTIONARI!AQ1918)),"NON RISPONDE",AVERAGE(ESITI_QUESTIONARI!N1918:T1918,ESITI_QUESTIONARI!V1918:X1918,ESITI_QUESTIONARI!Z1918:AD1918,ESITI_QUESTIONARI!AF1918:AH1918,ESITI_QUESTIONARI!AJ1918:AL1918,ESITI_QUESTIONARI!AN1918,ESITI_QUESTIONARI!AQ1918)))</f>
        <v/>
      </c>
    </row>
    <row r="1919" spans="1:8" x14ac:dyDescent="0.3">
      <c r="A1919" t="str">
        <f>IF(ESITI_QUESTIONARI!A1919="","",TRIM(ESITI_QUESTIONARI!A1919))</f>
        <v/>
      </c>
      <c r="B1919" t="str">
        <f t="shared" si="30"/>
        <v/>
      </c>
      <c r="C1919" t="str">
        <f>IF(ESITI_QUESTIONARI!C1919="","",TRIM(ESITI_QUESTIONARI!C1919))</f>
        <v/>
      </c>
      <c r="D1919" t="str">
        <f>IFERROR(UPPER(TRIM(ESITI_QUESTIONARI!U1919)),"")</f>
        <v/>
      </c>
      <c r="E1919" t="str">
        <f>IFERROR(UPPER(TRIM(ESITI_QUESTIONARI!Y1919)),"")</f>
        <v/>
      </c>
      <c r="F1919" t="str">
        <f>IFERROR(UPPER(TRIM(ESITI_QUESTIONARI!AE1919)),"")</f>
        <v/>
      </c>
      <c r="G1919" t="str">
        <f>IFERROR(UPPER(TRIM(ESITI_QUESTIONARI!AI1919)),"")</f>
        <v/>
      </c>
      <c r="H1919" s="8" t="str">
        <f>IF(C1919="","",IF(ISERROR(AVERAGE(ESITI_QUESTIONARI!N1919:T1919,ESITI_QUESTIONARI!V1919:X1919,ESITI_QUESTIONARI!Z1919:AD1919,ESITI_QUESTIONARI!AF1919:AH1919,ESITI_QUESTIONARI!AJ1919:AL1919,ESITI_QUESTIONARI!AN1919,ESITI_QUESTIONARI!AQ1919)),"NON RISPONDE",AVERAGE(ESITI_QUESTIONARI!N1919:T1919,ESITI_QUESTIONARI!V1919:X1919,ESITI_QUESTIONARI!Z1919:AD1919,ESITI_QUESTIONARI!AF1919:AH1919,ESITI_QUESTIONARI!AJ1919:AL1919,ESITI_QUESTIONARI!AN1919,ESITI_QUESTIONARI!AQ1919)))</f>
        <v/>
      </c>
    </row>
    <row r="1920" spans="1:8" x14ac:dyDescent="0.3">
      <c r="A1920" t="str">
        <f>IF(ESITI_QUESTIONARI!A1920="","",TRIM(ESITI_QUESTIONARI!A1920))</f>
        <v/>
      </c>
      <c r="B1920" t="str">
        <f t="shared" si="30"/>
        <v/>
      </c>
      <c r="C1920" t="str">
        <f>IF(ESITI_QUESTIONARI!C1920="","",TRIM(ESITI_QUESTIONARI!C1920))</f>
        <v/>
      </c>
      <c r="D1920" t="str">
        <f>IFERROR(UPPER(TRIM(ESITI_QUESTIONARI!U1920)),"")</f>
        <v/>
      </c>
      <c r="E1920" t="str">
        <f>IFERROR(UPPER(TRIM(ESITI_QUESTIONARI!Y1920)),"")</f>
        <v/>
      </c>
      <c r="F1920" t="str">
        <f>IFERROR(UPPER(TRIM(ESITI_QUESTIONARI!AE1920)),"")</f>
        <v/>
      </c>
      <c r="G1920" t="str">
        <f>IFERROR(UPPER(TRIM(ESITI_QUESTIONARI!AI1920)),"")</f>
        <v/>
      </c>
      <c r="H1920" s="8" t="str">
        <f>IF(C1920="","",IF(ISERROR(AVERAGE(ESITI_QUESTIONARI!N1920:T1920,ESITI_QUESTIONARI!V1920:X1920,ESITI_QUESTIONARI!Z1920:AD1920,ESITI_QUESTIONARI!AF1920:AH1920,ESITI_QUESTIONARI!AJ1920:AL1920,ESITI_QUESTIONARI!AN1920,ESITI_QUESTIONARI!AQ1920)),"NON RISPONDE",AVERAGE(ESITI_QUESTIONARI!N1920:T1920,ESITI_QUESTIONARI!V1920:X1920,ESITI_QUESTIONARI!Z1920:AD1920,ESITI_QUESTIONARI!AF1920:AH1920,ESITI_QUESTIONARI!AJ1920:AL1920,ESITI_QUESTIONARI!AN1920,ESITI_QUESTIONARI!AQ1920)))</f>
        <v/>
      </c>
    </row>
    <row r="1921" spans="1:8" x14ac:dyDescent="0.3">
      <c r="A1921" t="str">
        <f>IF(ESITI_QUESTIONARI!A1921="","",TRIM(ESITI_QUESTIONARI!A1921))</f>
        <v/>
      </c>
      <c r="B1921" t="str">
        <f t="shared" si="30"/>
        <v/>
      </c>
      <c r="C1921" t="str">
        <f>IF(ESITI_QUESTIONARI!C1921="","",TRIM(ESITI_QUESTIONARI!C1921))</f>
        <v/>
      </c>
      <c r="D1921" t="str">
        <f>IFERROR(UPPER(TRIM(ESITI_QUESTIONARI!U1921)),"")</f>
        <v/>
      </c>
      <c r="E1921" t="str">
        <f>IFERROR(UPPER(TRIM(ESITI_QUESTIONARI!Y1921)),"")</f>
        <v/>
      </c>
      <c r="F1921" t="str">
        <f>IFERROR(UPPER(TRIM(ESITI_QUESTIONARI!AE1921)),"")</f>
        <v/>
      </c>
      <c r="G1921" t="str">
        <f>IFERROR(UPPER(TRIM(ESITI_QUESTIONARI!AI1921)),"")</f>
        <v/>
      </c>
      <c r="H1921" s="8" t="str">
        <f>IF(C1921="","",IF(ISERROR(AVERAGE(ESITI_QUESTIONARI!N1921:T1921,ESITI_QUESTIONARI!V1921:X1921,ESITI_QUESTIONARI!Z1921:AD1921,ESITI_QUESTIONARI!AF1921:AH1921,ESITI_QUESTIONARI!AJ1921:AL1921,ESITI_QUESTIONARI!AN1921,ESITI_QUESTIONARI!AQ1921)),"NON RISPONDE",AVERAGE(ESITI_QUESTIONARI!N1921:T1921,ESITI_QUESTIONARI!V1921:X1921,ESITI_QUESTIONARI!Z1921:AD1921,ESITI_QUESTIONARI!AF1921:AH1921,ESITI_QUESTIONARI!AJ1921:AL1921,ESITI_QUESTIONARI!AN1921,ESITI_QUESTIONARI!AQ1921)))</f>
        <v/>
      </c>
    </row>
    <row r="1922" spans="1:8" x14ac:dyDescent="0.3">
      <c r="A1922" t="str">
        <f>IF(ESITI_QUESTIONARI!A1922="","",TRIM(ESITI_QUESTIONARI!A1922))</f>
        <v/>
      </c>
      <c r="B1922" t="str">
        <f t="shared" si="30"/>
        <v/>
      </c>
      <c r="C1922" t="str">
        <f>IF(ESITI_QUESTIONARI!C1922="","",TRIM(ESITI_QUESTIONARI!C1922))</f>
        <v/>
      </c>
      <c r="D1922" t="str">
        <f>IFERROR(UPPER(TRIM(ESITI_QUESTIONARI!U1922)),"")</f>
        <v/>
      </c>
      <c r="E1922" t="str">
        <f>IFERROR(UPPER(TRIM(ESITI_QUESTIONARI!Y1922)),"")</f>
        <v/>
      </c>
      <c r="F1922" t="str">
        <f>IFERROR(UPPER(TRIM(ESITI_QUESTIONARI!AE1922)),"")</f>
        <v/>
      </c>
      <c r="G1922" t="str">
        <f>IFERROR(UPPER(TRIM(ESITI_QUESTIONARI!AI1922)),"")</f>
        <v/>
      </c>
      <c r="H1922" s="8" t="str">
        <f>IF(C1922="","",IF(ISERROR(AVERAGE(ESITI_QUESTIONARI!N1922:T1922,ESITI_QUESTIONARI!V1922:X1922,ESITI_QUESTIONARI!Z1922:AD1922,ESITI_QUESTIONARI!AF1922:AH1922,ESITI_QUESTIONARI!AJ1922:AL1922,ESITI_QUESTIONARI!AN1922,ESITI_QUESTIONARI!AQ1922)),"NON RISPONDE",AVERAGE(ESITI_QUESTIONARI!N1922:T1922,ESITI_QUESTIONARI!V1922:X1922,ESITI_QUESTIONARI!Z1922:AD1922,ESITI_QUESTIONARI!AF1922:AH1922,ESITI_QUESTIONARI!AJ1922:AL1922,ESITI_QUESTIONARI!AN1922,ESITI_QUESTIONARI!AQ1922)))</f>
        <v/>
      </c>
    </row>
    <row r="1923" spans="1:8" x14ac:dyDescent="0.3">
      <c r="A1923" t="str">
        <f>IF(ESITI_QUESTIONARI!A1923="","",TRIM(ESITI_QUESTIONARI!A1923))</f>
        <v/>
      </c>
      <c r="B1923" t="str">
        <f t="shared" ref="B1923:B1986" si="31">IF(C1923="","",C1923)</f>
        <v/>
      </c>
      <c r="C1923" t="str">
        <f>IF(ESITI_QUESTIONARI!C1923="","",TRIM(ESITI_QUESTIONARI!C1923))</f>
        <v/>
      </c>
      <c r="D1923" t="str">
        <f>IFERROR(UPPER(TRIM(ESITI_QUESTIONARI!U1923)),"")</f>
        <v/>
      </c>
      <c r="E1923" t="str">
        <f>IFERROR(UPPER(TRIM(ESITI_QUESTIONARI!Y1923)),"")</f>
        <v/>
      </c>
      <c r="F1923" t="str">
        <f>IFERROR(UPPER(TRIM(ESITI_QUESTIONARI!AE1923)),"")</f>
        <v/>
      </c>
      <c r="G1923" t="str">
        <f>IFERROR(UPPER(TRIM(ESITI_QUESTIONARI!AI1923)),"")</f>
        <v/>
      </c>
      <c r="H1923" s="8" t="str">
        <f>IF(C1923="","",IF(ISERROR(AVERAGE(ESITI_QUESTIONARI!N1923:T1923,ESITI_QUESTIONARI!V1923:X1923,ESITI_QUESTIONARI!Z1923:AD1923,ESITI_QUESTIONARI!AF1923:AH1923,ESITI_QUESTIONARI!AJ1923:AL1923,ESITI_QUESTIONARI!AN1923,ESITI_QUESTIONARI!AQ1923)),"NON RISPONDE",AVERAGE(ESITI_QUESTIONARI!N1923:T1923,ESITI_QUESTIONARI!V1923:X1923,ESITI_QUESTIONARI!Z1923:AD1923,ESITI_QUESTIONARI!AF1923:AH1923,ESITI_QUESTIONARI!AJ1923:AL1923,ESITI_QUESTIONARI!AN1923,ESITI_QUESTIONARI!AQ1923)))</f>
        <v/>
      </c>
    </row>
    <row r="1924" spans="1:8" x14ac:dyDescent="0.3">
      <c r="A1924" t="str">
        <f>IF(ESITI_QUESTIONARI!A1924="","",TRIM(ESITI_QUESTIONARI!A1924))</f>
        <v/>
      </c>
      <c r="B1924" t="str">
        <f t="shared" si="31"/>
        <v/>
      </c>
      <c r="C1924" t="str">
        <f>IF(ESITI_QUESTIONARI!C1924="","",TRIM(ESITI_QUESTIONARI!C1924))</f>
        <v/>
      </c>
      <c r="D1924" t="str">
        <f>IFERROR(UPPER(TRIM(ESITI_QUESTIONARI!U1924)),"")</f>
        <v/>
      </c>
      <c r="E1924" t="str">
        <f>IFERROR(UPPER(TRIM(ESITI_QUESTIONARI!Y1924)),"")</f>
        <v/>
      </c>
      <c r="F1924" t="str">
        <f>IFERROR(UPPER(TRIM(ESITI_QUESTIONARI!AE1924)),"")</f>
        <v/>
      </c>
      <c r="G1924" t="str">
        <f>IFERROR(UPPER(TRIM(ESITI_QUESTIONARI!AI1924)),"")</f>
        <v/>
      </c>
      <c r="H1924" s="8" t="str">
        <f>IF(C1924="","",IF(ISERROR(AVERAGE(ESITI_QUESTIONARI!N1924:T1924,ESITI_QUESTIONARI!V1924:X1924,ESITI_QUESTIONARI!Z1924:AD1924,ESITI_QUESTIONARI!AF1924:AH1924,ESITI_QUESTIONARI!AJ1924:AL1924,ESITI_QUESTIONARI!AN1924,ESITI_QUESTIONARI!AQ1924)),"NON RISPONDE",AVERAGE(ESITI_QUESTIONARI!N1924:T1924,ESITI_QUESTIONARI!V1924:X1924,ESITI_QUESTIONARI!Z1924:AD1924,ESITI_QUESTIONARI!AF1924:AH1924,ESITI_QUESTIONARI!AJ1924:AL1924,ESITI_QUESTIONARI!AN1924,ESITI_QUESTIONARI!AQ1924)))</f>
        <v/>
      </c>
    </row>
    <row r="1925" spans="1:8" x14ac:dyDescent="0.3">
      <c r="A1925" t="str">
        <f>IF(ESITI_QUESTIONARI!A1925="","",TRIM(ESITI_QUESTIONARI!A1925))</f>
        <v/>
      </c>
      <c r="B1925" t="str">
        <f t="shared" si="31"/>
        <v/>
      </c>
      <c r="C1925" t="str">
        <f>IF(ESITI_QUESTIONARI!C1925="","",TRIM(ESITI_QUESTIONARI!C1925))</f>
        <v/>
      </c>
      <c r="D1925" t="str">
        <f>IFERROR(UPPER(TRIM(ESITI_QUESTIONARI!U1925)),"")</f>
        <v/>
      </c>
      <c r="E1925" t="str">
        <f>IFERROR(UPPER(TRIM(ESITI_QUESTIONARI!Y1925)),"")</f>
        <v/>
      </c>
      <c r="F1925" t="str">
        <f>IFERROR(UPPER(TRIM(ESITI_QUESTIONARI!AE1925)),"")</f>
        <v/>
      </c>
      <c r="G1925" t="str">
        <f>IFERROR(UPPER(TRIM(ESITI_QUESTIONARI!AI1925)),"")</f>
        <v/>
      </c>
      <c r="H1925" s="8" t="str">
        <f>IF(C1925="","",IF(ISERROR(AVERAGE(ESITI_QUESTIONARI!N1925:T1925,ESITI_QUESTIONARI!V1925:X1925,ESITI_QUESTIONARI!Z1925:AD1925,ESITI_QUESTIONARI!AF1925:AH1925,ESITI_QUESTIONARI!AJ1925:AL1925,ESITI_QUESTIONARI!AN1925,ESITI_QUESTIONARI!AQ1925)),"NON RISPONDE",AVERAGE(ESITI_QUESTIONARI!N1925:T1925,ESITI_QUESTIONARI!V1925:X1925,ESITI_QUESTIONARI!Z1925:AD1925,ESITI_QUESTIONARI!AF1925:AH1925,ESITI_QUESTIONARI!AJ1925:AL1925,ESITI_QUESTIONARI!AN1925,ESITI_QUESTIONARI!AQ1925)))</f>
        <v/>
      </c>
    </row>
    <row r="1926" spans="1:8" x14ac:dyDescent="0.3">
      <c r="A1926" t="str">
        <f>IF(ESITI_QUESTIONARI!A1926="","",TRIM(ESITI_QUESTIONARI!A1926))</f>
        <v/>
      </c>
      <c r="B1926" t="str">
        <f t="shared" si="31"/>
        <v/>
      </c>
      <c r="C1926" t="str">
        <f>IF(ESITI_QUESTIONARI!C1926="","",TRIM(ESITI_QUESTIONARI!C1926))</f>
        <v/>
      </c>
      <c r="D1926" t="str">
        <f>IFERROR(UPPER(TRIM(ESITI_QUESTIONARI!U1926)),"")</f>
        <v/>
      </c>
      <c r="E1926" t="str">
        <f>IFERROR(UPPER(TRIM(ESITI_QUESTIONARI!Y1926)),"")</f>
        <v/>
      </c>
      <c r="F1926" t="str">
        <f>IFERROR(UPPER(TRIM(ESITI_QUESTIONARI!AE1926)),"")</f>
        <v/>
      </c>
      <c r="G1926" t="str">
        <f>IFERROR(UPPER(TRIM(ESITI_QUESTIONARI!AI1926)),"")</f>
        <v/>
      </c>
      <c r="H1926" s="8" t="str">
        <f>IF(C1926="","",IF(ISERROR(AVERAGE(ESITI_QUESTIONARI!N1926:T1926,ESITI_QUESTIONARI!V1926:X1926,ESITI_QUESTIONARI!Z1926:AD1926,ESITI_QUESTIONARI!AF1926:AH1926,ESITI_QUESTIONARI!AJ1926:AL1926,ESITI_QUESTIONARI!AN1926,ESITI_QUESTIONARI!AQ1926)),"NON RISPONDE",AVERAGE(ESITI_QUESTIONARI!N1926:T1926,ESITI_QUESTIONARI!V1926:X1926,ESITI_QUESTIONARI!Z1926:AD1926,ESITI_QUESTIONARI!AF1926:AH1926,ESITI_QUESTIONARI!AJ1926:AL1926,ESITI_QUESTIONARI!AN1926,ESITI_QUESTIONARI!AQ1926)))</f>
        <v/>
      </c>
    </row>
    <row r="1927" spans="1:8" x14ac:dyDescent="0.3">
      <c r="A1927" t="str">
        <f>IF(ESITI_QUESTIONARI!A1927="","",TRIM(ESITI_QUESTIONARI!A1927))</f>
        <v/>
      </c>
      <c r="B1927" t="str">
        <f t="shared" si="31"/>
        <v/>
      </c>
      <c r="C1927" t="str">
        <f>IF(ESITI_QUESTIONARI!C1927="","",TRIM(ESITI_QUESTIONARI!C1927))</f>
        <v/>
      </c>
      <c r="D1927" t="str">
        <f>IFERROR(UPPER(TRIM(ESITI_QUESTIONARI!U1927)),"")</f>
        <v/>
      </c>
      <c r="E1927" t="str">
        <f>IFERROR(UPPER(TRIM(ESITI_QUESTIONARI!Y1927)),"")</f>
        <v/>
      </c>
      <c r="F1927" t="str">
        <f>IFERROR(UPPER(TRIM(ESITI_QUESTIONARI!AE1927)),"")</f>
        <v/>
      </c>
      <c r="G1927" t="str">
        <f>IFERROR(UPPER(TRIM(ESITI_QUESTIONARI!AI1927)),"")</f>
        <v/>
      </c>
      <c r="H1927" s="8" t="str">
        <f>IF(C1927="","",IF(ISERROR(AVERAGE(ESITI_QUESTIONARI!N1927:T1927,ESITI_QUESTIONARI!V1927:X1927,ESITI_QUESTIONARI!Z1927:AD1927,ESITI_QUESTIONARI!AF1927:AH1927,ESITI_QUESTIONARI!AJ1927:AL1927,ESITI_QUESTIONARI!AN1927,ESITI_QUESTIONARI!AQ1927)),"NON RISPONDE",AVERAGE(ESITI_QUESTIONARI!N1927:T1927,ESITI_QUESTIONARI!V1927:X1927,ESITI_QUESTIONARI!Z1927:AD1927,ESITI_QUESTIONARI!AF1927:AH1927,ESITI_QUESTIONARI!AJ1927:AL1927,ESITI_QUESTIONARI!AN1927,ESITI_QUESTIONARI!AQ1927)))</f>
        <v/>
      </c>
    </row>
    <row r="1928" spans="1:8" x14ac:dyDescent="0.3">
      <c r="A1928" t="str">
        <f>IF(ESITI_QUESTIONARI!A1928="","",TRIM(ESITI_QUESTIONARI!A1928))</f>
        <v/>
      </c>
      <c r="B1928" t="str">
        <f t="shared" si="31"/>
        <v/>
      </c>
      <c r="C1928" t="str">
        <f>IF(ESITI_QUESTIONARI!C1928="","",TRIM(ESITI_QUESTIONARI!C1928))</f>
        <v/>
      </c>
      <c r="D1928" t="str">
        <f>IFERROR(UPPER(TRIM(ESITI_QUESTIONARI!U1928)),"")</f>
        <v/>
      </c>
      <c r="E1928" t="str">
        <f>IFERROR(UPPER(TRIM(ESITI_QUESTIONARI!Y1928)),"")</f>
        <v/>
      </c>
      <c r="F1928" t="str">
        <f>IFERROR(UPPER(TRIM(ESITI_QUESTIONARI!AE1928)),"")</f>
        <v/>
      </c>
      <c r="G1928" t="str">
        <f>IFERROR(UPPER(TRIM(ESITI_QUESTIONARI!AI1928)),"")</f>
        <v/>
      </c>
      <c r="H1928" s="8" t="str">
        <f>IF(C1928="","",IF(ISERROR(AVERAGE(ESITI_QUESTIONARI!N1928:T1928,ESITI_QUESTIONARI!V1928:X1928,ESITI_QUESTIONARI!Z1928:AD1928,ESITI_QUESTIONARI!AF1928:AH1928,ESITI_QUESTIONARI!AJ1928:AL1928,ESITI_QUESTIONARI!AN1928,ESITI_QUESTIONARI!AQ1928)),"NON RISPONDE",AVERAGE(ESITI_QUESTIONARI!N1928:T1928,ESITI_QUESTIONARI!V1928:X1928,ESITI_QUESTIONARI!Z1928:AD1928,ESITI_QUESTIONARI!AF1928:AH1928,ESITI_QUESTIONARI!AJ1928:AL1928,ESITI_QUESTIONARI!AN1928,ESITI_QUESTIONARI!AQ1928)))</f>
        <v/>
      </c>
    </row>
    <row r="1929" spans="1:8" x14ac:dyDescent="0.3">
      <c r="A1929" t="str">
        <f>IF(ESITI_QUESTIONARI!A1929="","",TRIM(ESITI_QUESTIONARI!A1929))</f>
        <v/>
      </c>
      <c r="B1929" t="str">
        <f t="shared" si="31"/>
        <v/>
      </c>
      <c r="C1929" t="str">
        <f>IF(ESITI_QUESTIONARI!C1929="","",TRIM(ESITI_QUESTIONARI!C1929))</f>
        <v/>
      </c>
      <c r="D1929" t="str">
        <f>IFERROR(UPPER(TRIM(ESITI_QUESTIONARI!U1929)),"")</f>
        <v/>
      </c>
      <c r="E1929" t="str">
        <f>IFERROR(UPPER(TRIM(ESITI_QUESTIONARI!Y1929)),"")</f>
        <v/>
      </c>
      <c r="F1929" t="str">
        <f>IFERROR(UPPER(TRIM(ESITI_QUESTIONARI!AE1929)),"")</f>
        <v/>
      </c>
      <c r="G1929" t="str">
        <f>IFERROR(UPPER(TRIM(ESITI_QUESTIONARI!AI1929)),"")</f>
        <v/>
      </c>
      <c r="H1929" s="8" t="str">
        <f>IF(C1929="","",IF(ISERROR(AVERAGE(ESITI_QUESTIONARI!N1929:T1929,ESITI_QUESTIONARI!V1929:X1929,ESITI_QUESTIONARI!Z1929:AD1929,ESITI_QUESTIONARI!AF1929:AH1929,ESITI_QUESTIONARI!AJ1929:AL1929,ESITI_QUESTIONARI!AN1929,ESITI_QUESTIONARI!AQ1929)),"NON RISPONDE",AVERAGE(ESITI_QUESTIONARI!N1929:T1929,ESITI_QUESTIONARI!V1929:X1929,ESITI_QUESTIONARI!Z1929:AD1929,ESITI_QUESTIONARI!AF1929:AH1929,ESITI_QUESTIONARI!AJ1929:AL1929,ESITI_QUESTIONARI!AN1929,ESITI_QUESTIONARI!AQ1929)))</f>
        <v/>
      </c>
    </row>
    <row r="1930" spans="1:8" x14ac:dyDescent="0.3">
      <c r="A1930" t="str">
        <f>IF(ESITI_QUESTIONARI!A1930="","",TRIM(ESITI_QUESTIONARI!A1930))</f>
        <v/>
      </c>
      <c r="B1930" t="str">
        <f t="shared" si="31"/>
        <v/>
      </c>
      <c r="C1930" t="str">
        <f>IF(ESITI_QUESTIONARI!C1930="","",TRIM(ESITI_QUESTIONARI!C1930))</f>
        <v/>
      </c>
      <c r="D1930" t="str">
        <f>IFERROR(UPPER(TRIM(ESITI_QUESTIONARI!U1930)),"")</f>
        <v/>
      </c>
      <c r="E1930" t="str">
        <f>IFERROR(UPPER(TRIM(ESITI_QUESTIONARI!Y1930)),"")</f>
        <v/>
      </c>
      <c r="F1930" t="str">
        <f>IFERROR(UPPER(TRIM(ESITI_QUESTIONARI!AE1930)),"")</f>
        <v/>
      </c>
      <c r="G1930" t="str">
        <f>IFERROR(UPPER(TRIM(ESITI_QUESTIONARI!AI1930)),"")</f>
        <v/>
      </c>
      <c r="H1930" s="8" t="str">
        <f>IF(C1930="","",IF(ISERROR(AVERAGE(ESITI_QUESTIONARI!N1930:T1930,ESITI_QUESTIONARI!V1930:X1930,ESITI_QUESTIONARI!Z1930:AD1930,ESITI_QUESTIONARI!AF1930:AH1930,ESITI_QUESTIONARI!AJ1930:AL1930,ESITI_QUESTIONARI!AN1930,ESITI_QUESTIONARI!AQ1930)),"NON RISPONDE",AVERAGE(ESITI_QUESTIONARI!N1930:T1930,ESITI_QUESTIONARI!V1930:X1930,ESITI_QUESTIONARI!Z1930:AD1930,ESITI_QUESTIONARI!AF1930:AH1930,ESITI_QUESTIONARI!AJ1930:AL1930,ESITI_QUESTIONARI!AN1930,ESITI_QUESTIONARI!AQ1930)))</f>
        <v/>
      </c>
    </row>
    <row r="1931" spans="1:8" x14ac:dyDescent="0.3">
      <c r="A1931" t="str">
        <f>IF(ESITI_QUESTIONARI!A1931="","",TRIM(ESITI_QUESTIONARI!A1931))</f>
        <v/>
      </c>
      <c r="B1931" t="str">
        <f t="shared" si="31"/>
        <v/>
      </c>
      <c r="C1931" t="str">
        <f>IF(ESITI_QUESTIONARI!C1931="","",TRIM(ESITI_QUESTIONARI!C1931))</f>
        <v/>
      </c>
      <c r="D1931" t="str">
        <f>IFERROR(UPPER(TRIM(ESITI_QUESTIONARI!U1931)),"")</f>
        <v/>
      </c>
      <c r="E1931" t="str">
        <f>IFERROR(UPPER(TRIM(ESITI_QUESTIONARI!Y1931)),"")</f>
        <v/>
      </c>
      <c r="F1931" t="str">
        <f>IFERROR(UPPER(TRIM(ESITI_QUESTIONARI!AE1931)),"")</f>
        <v/>
      </c>
      <c r="G1931" t="str">
        <f>IFERROR(UPPER(TRIM(ESITI_QUESTIONARI!AI1931)),"")</f>
        <v/>
      </c>
      <c r="H1931" s="8" t="str">
        <f>IF(C1931="","",IF(ISERROR(AVERAGE(ESITI_QUESTIONARI!N1931:T1931,ESITI_QUESTIONARI!V1931:X1931,ESITI_QUESTIONARI!Z1931:AD1931,ESITI_QUESTIONARI!AF1931:AH1931,ESITI_QUESTIONARI!AJ1931:AL1931,ESITI_QUESTIONARI!AN1931,ESITI_QUESTIONARI!AQ1931)),"NON RISPONDE",AVERAGE(ESITI_QUESTIONARI!N1931:T1931,ESITI_QUESTIONARI!V1931:X1931,ESITI_QUESTIONARI!Z1931:AD1931,ESITI_QUESTIONARI!AF1931:AH1931,ESITI_QUESTIONARI!AJ1931:AL1931,ESITI_QUESTIONARI!AN1931,ESITI_QUESTIONARI!AQ1931)))</f>
        <v/>
      </c>
    </row>
    <row r="1932" spans="1:8" x14ac:dyDescent="0.3">
      <c r="A1932" t="str">
        <f>IF(ESITI_QUESTIONARI!A1932="","",TRIM(ESITI_QUESTIONARI!A1932))</f>
        <v/>
      </c>
      <c r="B1932" t="str">
        <f t="shared" si="31"/>
        <v/>
      </c>
      <c r="C1932" t="str">
        <f>IF(ESITI_QUESTIONARI!C1932="","",TRIM(ESITI_QUESTIONARI!C1932))</f>
        <v/>
      </c>
      <c r="D1932" t="str">
        <f>IFERROR(UPPER(TRIM(ESITI_QUESTIONARI!U1932)),"")</f>
        <v/>
      </c>
      <c r="E1932" t="str">
        <f>IFERROR(UPPER(TRIM(ESITI_QUESTIONARI!Y1932)),"")</f>
        <v/>
      </c>
      <c r="F1932" t="str">
        <f>IFERROR(UPPER(TRIM(ESITI_QUESTIONARI!AE1932)),"")</f>
        <v/>
      </c>
      <c r="G1932" t="str">
        <f>IFERROR(UPPER(TRIM(ESITI_QUESTIONARI!AI1932)),"")</f>
        <v/>
      </c>
      <c r="H1932" s="8" t="str">
        <f>IF(C1932="","",IF(ISERROR(AVERAGE(ESITI_QUESTIONARI!N1932:T1932,ESITI_QUESTIONARI!V1932:X1932,ESITI_QUESTIONARI!Z1932:AD1932,ESITI_QUESTIONARI!AF1932:AH1932,ESITI_QUESTIONARI!AJ1932:AL1932,ESITI_QUESTIONARI!AN1932,ESITI_QUESTIONARI!AQ1932)),"NON RISPONDE",AVERAGE(ESITI_QUESTIONARI!N1932:T1932,ESITI_QUESTIONARI!V1932:X1932,ESITI_QUESTIONARI!Z1932:AD1932,ESITI_QUESTIONARI!AF1932:AH1932,ESITI_QUESTIONARI!AJ1932:AL1932,ESITI_QUESTIONARI!AN1932,ESITI_QUESTIONARI!AQ1932)))</f>
        <v/>
      </c>
    </row>
    <row r="1933" spans="1:8" x14ac:dyDescent="0.3">
      <c r="A1933" t="str">
        <f>IF(ESITI_QUESTIONARI!A1933="","",TRIM(ESITI_QUESTIONARI!A1933))</f>
        <v/>
      </c>
      <c r="B1933" t="str">
        <f t="shared" si="31"/>
        <v/>
      </c>
      <c r="C1933" t="str">
        <f>IF(ESITI_QUESTIONARI!C1933="","",TRIM(ESITI_QUESTIONARI!C1933))</f>
        <v/>
      </c>
      <c r="D1933" t="str">
        <f>IFERROR(UPPER(TRIM(ESITI_QUESTIONARI!U1933)),"")</f>
        <v/>
      </c>
      <c r="E1933" t="str">
        <f>IFERROR(UPPER(TRIM(ESITI_QUESTIONARI!Y1933)),"")</f>
        <v/>
      </c>
      <c r="F1933" t="str">
        <f>IFERROR(UPPER(TRIM(ESITI_QUESTIONARI!AE1933)),"")</f>
        <v/>
      </c>
      <c r="G1933" t="str">
        <f>IFERROR(UPPER(TRIM(ESITI_QUESTIONARI!AI1933)),"")</f>
        <v/>
      </c>
      <c r="H1933" s="8" t="str">
        <f>IF(C1933="","",IF(ISERROR(AVERAGE(ESITI_QUESTIONARI!N1933:T1933,ESITI_QUESTIONARI!V1933:X1933,ESITI_QUESTIONARI!Z1933:AD1933,ESITI_QUESTIONARI!AF1933:AH1933,ESITI_QUESTIONARI!AJ1933:AL1933,ESITI_QUESTIONARI!AN1933,ESITI_QUESTIONARI!AQ1933)),"NON RISPONDE",AVERAGE(ESITI_QUESTIONARI!N1933:T1933,ESITI_QUESTIONARI!V1933:X1933,ESITI_QUESTIONARI!Z1933:AD1933,ESITI_QUESTIONARI!AF1933:AH1933,ESITI_QUESTIONARI!AJ1933:AL1933,ESITI_QUESTIONARI!AN1933,ESITI_QUESTIONARI!AQ1933)))</f>
        <v/>
      </c>
    </row>
    <row r="1934" spans="1:8" x14ac:dyDescent="0.3">
      <c r="A1934" t="str">
        <f>IF(ESITI_QUESTIONARI!A1934="","",TRIM(ESITI_QUESTIONARI!A1934))</f>
        <v/>
      </c>
      <c r="B1934" t="str">
        <f t="shared" si="31"/>
        <v/>
      </c>
      <c r="C1934" t="str">
        <f>IF(ESITI_QUESTIONARI!C1934="","",TRIM(ESITI_QUESTIONARI!C1934))</f>
        <v/>
      </c>
      <c r="D1934" t="str">
        <f>IFERROR(UPPER(TRIM(ESITI_QUESTIONARI!U1934)),"")</f>
        <v/>
      </c>
      <c r="E1934" t="str">
        <f>IFERROR(UPPER(TRIM(ESITI_QUESTIONARI!Y1934)),"")</f>
        <v/>
      </c>
      <c r="F1934" t="str">
        <f>IFERROR(UPPER(TRIM(ESITI_QUESTIONARI!AE1934)),"")</f>
        <v/>
      </c>
      <c r="G1934" t="str">
        <f>IFERROR(UPPER(TRIM(ESITI_QUESTIONARI!AI1934)),"")</f>
        <v/>
      </c>
      <c r="H1934" s="8" t="str">
        <f>IF(C1934="","",IF(ISERROR(AVERAGE(ESITI_QUESTIONARI!N1934:T1934,ESITI_QUESTIONARI!V1934:X1934,ESITI_QUESTIONARI!Z1934:AD1934,ESITI_QUESTIONARI!AF1934:AH1934,ESITI_QUESTIONARI!AJ1934:AL1934,ESITI_QUESTIONARI!AN1934,ESITI_QUESTIONARI!AQ1934)),"NON RISPONDE",AVERAGE(ESITI_QUESTIONARI!N1934:T1934,ESITI_QUESTIONARI!V1934:X1934,ESITI_QUESTIONARI!Z1934:AD1934,ESITI_QUESTIONARI!AF1934:AH1934,ESITI_QUESTIONARI!AJ1934:AL1934,ESITI_QUESTIONARI!AN1934,ESITI_QUESTIONARI!AQ1934)))</f>
        <v/>
      </c>
    </row>
    <row r="1935" spans="1:8" x14ac:dyDescent="0.3">
      <c r="A1935" t="str">
        <f>IF(ESITI_QUESTIONARI!A1935="","",TRIM(ESITI_QUESTIONARI!A1935))</f>
        <v/>
      </c>
      <c r="B1935" t="str">
        <f t="shared" si="31"/>
        <v/>
      </c>
      <c r="C1935" t="str">
        <f>IF(ESITI_QUESTIONARI!C1935="","",TRIM(ESITI_QUESTIONARI!C1935))</f>
        <v/>
      </c>
      <c r="D1935" t="str">
        <f>IFERROR(UPPER(TRIM(ESITI_QUESTIONARI!U1935)),"")</f>
        <v/>
      </c>
      <c r="E1935" t="str">
        <f>IFERROR(UPPER(TRIM(ESITI_QUESTIONARI!Y1935)),"")</f>
        <v/>
      </c>
      <c r="F1935" t="str">
        <f>IFERROR(UPPER(TRIM(ESITI_QUESTIONARI!AE1935)),"")</f>
        <v/>
      </c>
      <c r="G1935" t="str">
        <f>IFERROR(UPPER(TRIM(ESITI_QUESTIONARI!AI1935)),"")</f>
        <v/>
      </c>
      <c r="H1935" s="8" t="str">
        <f>IF(C1935="","",IF(ISERROR(AVERAGE(ESITI_QUESTIONARI!N1935:T1935,ESITI_QUESTIONARI!V1935:X1935,ESITI_QUESTIONARI!Z1935:AD1935,ESITI_QUESTIONARI!AF1935:AH1935,ESITI_QUESTIONARI!AJ1935:AL1935,ESITI_QUESTIONARI!AN1935,ESITI_QUESTIONARI!AQ1935)),"NON RISPONDE",AVERAGE(ESITI_QUESTIONARI!N1935:T1935,ESITI_QUESTIONARI!V1935:X1935,ESITI_QUESTIONARI!Z1935:AD1935,ESITI_QUESTIONARI!AF1935:AH1935,ESITI_QUESTIONARI!AJ1935:AL1935,ESITI_QUESTIONARI!AN1935,ESITI_QUESTIONARI!AQ1935)))</f>
        <v/>
      </c>
    </row>
    <row r="1936" spans="1:8" x14ac:dyDescent="0.3">
      <c r="A1936" t="str">
        <f>IF(ESITI_QUESTIONARI!A1936="","",TRIM(ESITI_QUESTIONARI!A1936))</f>
        <v/>
      </c>
      <c r="B1936" t="str">
        <f t="shared" si="31"/>
        <v/>
      </c>
      <c r="C1936" t="str">
        <f>IF(ESITI_QUESTIONARI!C1936="","",TRIM(ESITI_QUESTIONARI!C1936))</f>
        <v/>
      </c>
      <c r="D1936" t="str">
        <f>IFERROR(UPPER(TRIM(ESITI_QUESTIONARI!U1936)),"")</f>
        <v/>
      </c>
      <c r="E1936" t="str">
        <f>IFERROR(UPPER(TRIM(ESITI_QUESTIONARI!Y1936)),"")</f>
        <v/>
      </c>
      <c r="F1936" t="str">
        <f>IFERROR(UPPER(TRIM(ESITI_QUESTIONARI!AE1936)),"")</f>
        <v/>
      </c>
      <c r="G1936" t="str">
        <f>IFERROR(UPPER(TRIM(ESITI_QUESTIONARI!AI1936)),"")</f>
        <v/>
      </c>
      <c r="H1936" s="8" t="str">
        <f>IF(C1936="","",IF(ISERROR(AVERAGE(ESITI_QUESTIONARI!N1936:T1936,ESITI_QUESTIONARI!V1936:X1936,ESITI_QUESTIONARI!Z1936:AD1936,ESITI_QUESTIONARI!AF1936:AH1936,ESITI_QUESTIONARI!AJ1936:AL1936,ESITI_QUESTIONARI!AN1936,ESITI_QUESTIONARI!AQ1936)),"NON RISPONDE",AVERAGE(ESITI_QUESTIONARI!N1936:T1936,ESITI_QUESTIONARI!V1936:X1936,ESITI_QUESTIONARI!Z1936:AD1936,ESITI_QUESTIONARI!AF1936:AH1936,ESITI_QUESTIONARI!AJ1936:AL1936,ESITI_QUESTIONARI!AN1936,ESITI_QUESTIONARI!AQ1936)))</f>
        <v/>
      </c>
    </row>
    <row r="1937" spans="1:8" x14ac:dyDescent="0.3">
      <c r="A1937" t="str">
        <f>IF(ESITI_QUESTIONARI!A1937="","",TRIM(ESITI_QUESTIONARI!A1937))</f>
        <v/>
      </c>
      <c r="B1937" t="str">
        <f t="shared" si="31"/>
        <v/>
      </c>
      <c r="C1937" t="str">
        <f>IF(ESITI_QUESTIONARI!C1937="","",TRIM(ESITI_QUESTIONARI!C1937))</f>
        <v/>
      </c>
      <c r="D1937" t="str">
        <f>IFERROR(UPPER(TRIM(ESITI_QUESTIONARI!U1937)),"")</f>
        <v/>
      </c>
      <c r="E1937" t="str">
        <f>IFERROR(UPPER(TRIM(ESITI_QUESTIONARI!Y1937)),"")</f>
        <v/>
      </c>
      <c r="F1937" t="str">
        <f>IFERROR(UPPER(TRIM(ESITI_QUESTIONARI!AE1937)),"")</f>
        <v/>
      </c>
      <c r="G1937" t="str">
        <f>IFERROR(UPPER(TRIM(ESITI_QUESTIONARI!AI1937)),"")</f>
        <v/>
      </c>
      <c r="H1937" s="8" t="str">
        <f>IF(C1937="","",IF(ISERROR(AVERAGE(ESITI_QUESTIONARI!N1937:T1937,ESITI_QUESTIONARI!V1937:X1937,ESITI_QUESTIONARI!Z1937:AD1937,ESITI_QUESTIONARI!AF1937:AH1937,ESITI_QUESTIONARI!AJ1937:AL1937,ESITI_QUESTIONARI!AN1937,ESITI_QUESTIONARI!AQ1937)),"NON RISPONDE",AVERAGE(ESITI_QUESTIONARI!N1937:T1937,ESITI_QUESTIONARI!V1937:X1937,ESITI_QUESTIONARI!Z1937:AD1937,ESITI_QUESTIONARI!AF1937:AH1937,ESITI_QUESTIONARI!AJ1937:AL1937,ESITI_QUESTIONARI!AN1937,ESITI_QUESTIONARI!AQ1937)))</f>
        <v/>
      </c>
    </row>
    <row r="1938" spans="1:8" x14ac:dyDescent="0.3">
      <c r="A1938" t="str">
        <f>IF(ESITI_QUESTIONARI!A1938="","",TRIM(ESITI_QUESTIONARI!A1938))</f>
        <v/>
      </c>
      <c r="B1938" t="str">
        <f t="shared" si="31"/>
        <v/>
      </c>
      <c r="C1938" t="str">
        <f>IF(ESITI_QUESTIONARI!C1938="","",TRIM(ESITI_QUESTIONARI!C1938))</f>
        <v/>
      </c>
      <c r="D1938" t="str">
        <f>IFERROR(UPPER(TRIM(ESITI_QUESTIONARI!U1938)),"")</f>
        <v/>
      </c>
      <c r="E1938" t="str">
        <f>IFERROR(UPPER(TRIM(ESITI_QUESTIONARI!Y1938)),"")</f>
        <v/>
      </c>
      <c r="F1938" t="str">
        <f>IFERROR(UPPER(TRIM(ESITI_QUESTIONARI!AE1938)),"")</f>
        <v/>
      </c>
      <c r="G1938" t="str">
        <f>IFERROR(UPPER(TRIM(ESITI_QUESTIONARI!AI1938)),"")</f>
        <v/>
      </c>
      <c r="H1938" s="8" t="str">
        <f>IF(C1938="","",IF(ISERROR(AVERAGE(ESITI_QUESTIONARI!N1938:T1938,ESITI_QUESTIONARI!V1938:X1938,ESITI_QUESTIONARI!Z1938:AD1938,ESITI_QUESTIONARI!AF1938:AH1938,ESITI_QUESTIONARI!AJ1938:AL1938,ESITI_QUESTIONARI!AN1938,ESITI_QUESTIONARI!AQ1938)),"NON RISPONDE",AVERAGE(ESITI_QUESTIONARI!N1938:T1938,ESITI_QUESTIONARI!V1938:X1938,ESITI_QUESTIONARI!Z1938:AD1938,ESITI_QUESTIONARI!AF1938:AH1938,ESITI_QUESTIONARI!AJ1938:AL1938,ESITI_QUESTIONARI!AN1938,ESITI_QUESTIONARI!AQ1938)))</f>
        <v/>
      </c>
    </row>
    <row r="1939" spans="1:8" x14ac:dyDescent="0.3">
      <c r="A1939" t="str">
        <f>IF(ESITI_QUESTIONARI!A1939="","",TRIM(ESITI_QUESTIONARI!A1939))</f>
        <v/>
      </c>
      <c r="B1939" t="str">
        <f t="shared" si="31"/>
        <v/>
      </c>
      <c r="C1939" t="str">
        <f>IF(ESITI_QUESTIONARI!C1939="","",TRIM(ESITI_QUESTIONARI!C1939))</f>
        <v/>
      </c>
      <c r="D1939" t="str">
        <f>IFERROR(UPPER(TRIM(ESITI_QUESTIONARI!U1939)),"")</f>
        <v/>
      </c>
      <c r="E1939" t="str">
        <f>IFERROR(UPPER(TRIM(ESITI_QUESTIONARI!Y1939)),"")</f>
        <v/>
      </c>
      <c r="F1939" t="str">
        <f>IFERROR(UPPER(TRIM(ESITI_QUESTIONARI!AE1939)),"")</f>
        <v/>
      </c>
      <c r="G1939" t="str">
        <f>IFERROR(UPPER(TRIM(ESITI_QUESTIONARI!AI1939)),"")</f>
        <v/>
      </c>
      <c r="H1939" s="8" t="str">
        <f>IF(C1939="","",IF(ISERROR(AVERAGE(ESITI_QUESTIONARI!N1939:T1939,ESITI_QUESTIONARI!V1939:X1939,ESITI_QUESTIONARI!Z1939:AD1939,ESITI_QUESTIONARI!AF1939:AH1939,ESITI_QUESTIONARI!AJ1939:AL1939,ESITI_QUESTIONARI!AN1939,ESITI_QUESTIONARI!AQ1939)),"NON RISPONDE",AVERAGE(ESITI_QUESTIONARI!N1939:T1939,ESITI_QUESTIONARI!V1939:X1939,ESITI_QUESTIONARI!Z1939:AD1939,ESITI_QUESTIONARI!AF1939:AH1939,ESITI_QUESTIONARI!AJ1939:AL1939,ESITI_QUESTIONARI!AN1939,ESITI_QUESTIONARI!AQ1939)))</f>
        <v/>
      </c>
    </row>
    <row r="1940" spans="1:8" x14ac:dyDescent="0.3">
      <c r="A1940" t="str">
        <f>IF(ESITI_QUESTIONARI!A1940="","",TRIM(ESITI_QUESTIONARI!A1940))</f>
        <v/>
      </c>
      <c r="B1940" t="str">
        <f t="shared" si="31"/>
        <v/>
      </c>
      <c r="C1940" t="str">
        <f>IF(ESITI_QUESTIONARI!C1940="","",TRIM(ESITI_QUESTIONARI!C1940))</f>
        <v/>
      </c>
      <c r="D1940" t="str">
        <f>IFERROR(UPPER(TRIM(ESITI_QUESTIONARI!U1940)),"")</f>
        <v/>
      </c>
      <c r="E1940" t="str">
        <f>IFERROR(UPPER(TRIM(ESITI_QUESTIONARI!Y1940)),"")</f>
        <v/>
      </c>
      <c r="F1940" t="str">
        <f>IFERROR(UPPER(TRIM(ESITI_QUESTIONARI!AE1940)),"")</f>
        <v/>
      </c>
      <c r="G1940" t="str">
        <f>IFERROR(UPPER(TRIM(ESITI_QUESTIONARI!AI1940)),"")</f>
        <v/>
      </c>
      <c r="H1940" s="8" t="str">
        <f>IF(C1940="","",IF(ISERROR(AVERAGE(ESITI_QUESTIONARI!N1940:T1940,ESITI_QUESTIONARI!V1940:X1940,ESITI_QUESTIONARI!Z1940:AD1940,ESITI_QUESTIONARI!AF1940:AH1940,ESITI_QUESTIONARI!AJ1940:AL1940,ESITI_QUESTIONARI!AN1940,ESITI_QUESTIONARI!AQ1940)),"NON RISPONDE",AVERAGE(ESITI_QUESTIONARI!N1940:T1940,ESITI_QUESTIONARI!V1940:X1940,ESITI_QUESTIONARI!Z1940:AD1940,ESITI_QUESTIONARI!AF1940:AH1940,ESITI_QUESTIONARI!AJ1940:AL1940,ESITI_QUESTIONARI!AN1940,ESITI_QUESTIONARI!AQ1940)))</f>
        <v/>
      </c>
    </row>
    <row r="1941" spans="1:8" x14ac:dyDescent="0.3">
      <c r="A1941" t="str">
        <f>IF(ESITI_QUESTIONARI!A1941="","",TRIM(ESITI_QUESTIONARI!A1941))</f>
        <v/>
      </c>
      <c r="B1941" t="str">
        <f t="shared" si="31"/>
        <v/>
      </c>
      <c r="C1941" t="str">
        <f>IF(ESITI_QUESTIONARI!C1941="","",TRIM(ESITI_QUESTIONARI!C1941))</f>
        <v/>
      </c>
      <c r="D1941" t="str">
        <f>IFERROR(UPPER(TRIM(ESITI_QUESTIONARI!U1941)),"")</f>
        <v/>
      </c>
      <c r="E1941" t="str">
        <f>IFERROR(UPPER(TRIM(ESITI_QUESTIONARI!Y1941)),"")</f>
        <v/>
      </c>
      <c r="F1941" t="str">
        <f>IFERROR(UPPER(TRIM(ESITI_QUESTIONARI!AE1941)),"")</f>
        <v/>
      </c>
      <c r="G1941" t="str">
        <f>IFERROR(UPPER(TRIM(ESITI_QUESTIONARI!AI1941)),"")</f>
        <v/>
      </c>
      <c r="H1941" s="8" t="str">
        <f>IF(C1941="","",IF(ISERROR(AVERAGE(ESITI_QUESTIONARI!N1941:T1941,ESITI_QUESTIONARI!V1941:X1941,ESITI_QUESTIONARI!Z1941:AD1941,ESITI_QUESTIONARI!AF1941:AH1941,ESITI_QUESTIONARI!AJ1941:AL1941,ESITI_QUESTIONARI!AN1941,ESITI_QUESTIONARI!AQ1941)),"NON RISPONDE",AVERAGE(ESITI_QUESTIONARI!N1941:T1941,ESITI_QUESTIONARI!V1941:X1941,ESITI_QUESTIONARI!Z1941:AD1941,ESITI_QUESTIONARI!AF1941:AH1941,ESITI_QUESTIONARI!AJ1941:AL1941,ESITI_QUESTIONARI!AN1941,ESITI_QUESTIONARI!AQ1941)))</f>
        <v/>
      </c>
    </row>
    <row r="1942" spans="1:8" x14ac:dyDescent="0.3">
      <c r="A1942" t="str">
        <f>IF(ESITI_QUESTIONARI!A1942="","",TRIM(ESITI_QUESTIONARI!A1942))</f>
        <v/>
      </c>
      <c r="B1942" t="str">
        <f t="shared" si="31"/>
        <v/>
      </c>
      <c r="C1942" t="str">
        <f>IF(ESITI_QUESTIONARI!C1942="","",TRIM(ESITI_QUESTIONARI!C1942))</f>
        <v/>
      </c>
      <c r="D1942" t="str">
        <f>IFERROR(UPPER(TRIM(ESITI_QUESTIONARI!U1942)),"")</f>
        <v/>
      </c>
      <c r="E1942" t="str">
        <f>IFERROR(UPPER(TRIM(ESITI_QUESTIONARI!Y1942)),"")</f>
        <v/>
      </c>
      <c r="F1942" t="str">
        <f>IFERROR(UPPER(TRIM(ESITI_QUESTIONARI!AE1942)),"")</f>
        <v/>
      </c>
      <c r="G1942" t="str">
        <f>IFERROR(UPPER(TRIM(ESITI_QUESTIONARI!AI1942)),"")</f>
        <v/>
      </c>
      <c r="H1942" s="8" t="str">
        <f>IF(C1942="","",IF(ISERROR(AVERAGE(ESITI_QUESTIONARI!N1942:T1942,ESITI_QUESTIONARI!V1942:X1942,ESITI_QUESTIONARI!Z1942:AD1942,ESITI_QUESTIONARI!AF1942:AH1942,ESITI_QUESTIONARI!AJ1942:AL1942,ESITI_QUESTIONARI!AN1942,ESITI_QUESTIONARI!AQ1942)),"NON RISPONDE",AVERAGE(ESITI_QUESTIONARI!N1942:T1942,ESITI_QUESTIONARI!V1942:X1942,ESITI_QUESTIONARI!Z1942:AD1942,ESITI_QUESTIONARI!AF1942:AH1942,ESITI_QUESTIONARI!AJ1942:AL1942,ESITI_QUESTIONARI!AN1942,ESITI_QUESTIONARI!AQ1942)))</f>
        <v/>
      </c>
    </row>
    <row r="1943" spans="1:8" x14ac:dyDescent="0.3">
      <c r="A1943" t="str">
        <f>IF(ESITI_QUESTIONARI!A1943="","",TRIM(ESITI_QUESTIONARI!A1943))</f>
        <v/>
      </c>
      <c r="B1943" t="str">
        <f t="shared" si="31"/>
        <v/>
      </c>
      <c r="C1943" t="str">
        <f>IF(ESITI_QUESTIONARI!C1943="","",TRIM(ESITI_QUESTIONARI!C1943))</f>
        <v/>
      </c>
      <c r="D1943" t="str">
        <f>IFERROR(UPPER(TRIM(ESITI_QUESTIONARI!U1943)),"")</f>
        <v/>
      </c>
      <c r="E1943" t="str">
        <f>IFERROR(UPPER(TRIM(ESITI_QUESTIONARI!Y1943)),"")</f>
        <v/>
      </c>
      <c r="F1943" t="str">
        <f>IFERROR(UPPER(TRIM(ESITI_QUESTIONARI!AE1943)),"")</f>
        <v/>
      </c>
      <c r="G1943" t="str">
        <f>IFERROR(UPPER(TRIM(ESITI_QUESTIONARI!AI1943)),"")</f>
        <v/>
      </c>
      <c r="H1943" s="8" t="str">
        <f>IF(C1943="","",IF(ISERROR(AVERAGE(ESITI_QUESTIONARI!N1943:T1943,ESITI_QUESTIONARI!V1943:X1943,ESITI_QUESTIONARI!Z1943:AD1943,ESITI_QUESTIONARI!AF1943:AH1943,ESITI_QUESTIONARI!AJ1943:AL1943,ESITI_QUESTIONARI!AN1943,ESITI_QUESTIONARI!AQ1943)),"NON RISPONDE",AVERAGE(ESITI_QUESTIONARI!N1943:T1943,ESITI_QUESTIONARI!V1943:X1943,ESITI_QUESTIONARI!Z1943:AD1943,ESITI_QUESTIONARI!AF1943:AH1943,ESITI_QUESTIONARI!AJ1943:AL1943,ESITI_QUESTIONARI!AN1943,ESITI_QUESTIONARI!AQ1943)))</f>
        <v/>
      </c>
    </row>
    <row r="1944" spans="1:8" x14ac:dyDescent="0.3">
      <c r="A1944" t="str">
        <f>IF(ESITI_QUESTIONARI!A1944="","",TRIM(ESITI_QUESTIONARI!A1944))</f>
        <v/>
      </c>
      <c r="B1944" t="str">
        <f t="shared" si="31"/>
        <v/>
      </c>
      <c r="C1944" t="str">
        <f>IF(ESITI_QUESTIONARI!C1944="","",TRIM(ESITI_QUESTIONARI!C1944))</f>
        <v/>
      </c>
      <c r="D1944" t="str">
        <f>IFERROR(UPPER(TRIM(ESITI_QUESTIONARI!U1944)),"")</f>
        <v/>
      </c>
      <c r="E1944" t="str">
        <f>IFERROR(UPPER(TRIM(ESITI_QUESTIONARI!Y1944)),"")</f>
        <v/>
      </c>
      <c r="F1944" t="str">
        <f>IFERROR(UPPER(TRIM(ESITI_QUESTIONARI!AE1944)),"")</f>
        <v/>
      </c>
      <c r="G1944" t="str">
        <f>IFERROR(UPPER(TRIM(ESITI_QUESTIONARI!AI1944)),"")</f>
        <v/>
      </c>
      <c r="H1944" s="8" t="str">
        <f>IF(C1944="","",IF(ISERROR(AVERAGE(ESITI_QUESTIONARI!N1944:T1944,ESITI_QUESTIONARI!V1944:X1944,ESITI_QUESTIONARI!Z1944:AD1944,ESITI_QUESTIONARI!AF1944:AH1944,ESITI_QUESTIONARI!AJ1944:AL1944,ESITI_QUESTIONARI!AN1944,ESITI_QUESTIONARI!AQ1944)),"NON RISPONDE",AVERAGE(ESITI_QUESTIONARI!N1944:T1944,ESITI_QUESTIONARI!V1944:X1944,ESITI_QUESTIONARI!Z1944:AD1944,ESITI_QUESTIONARI!AF1944:AH1944,ESITI_QUESTIONARI!AJ1944:AL1944,ESITI_QUESTIONARI!AN1944,ESITI_QUESTIONARI!AQ1944)))</f>
        <v/>
      </c>
    </row>
    <row r="1945" spans="1:8" x14ac:dyDescent="0.3">
      <c r="A1945" t="str">
        <f>IF(ESITI_QUESTIONARI!A1945="","",TRIM(ESITI_QUESTIONARI!A1945))</f>
        <v/>
      </c>
      <c r="B1945" t="str">
        <f t="shared" si="31"/>
        <v/>
      </c>
      <c r="C1945" t="str">
        <f>IF(ESITI_QUESTIONARI!C1945="","",TRIM(ESITI_QUESTIONARI!C1945))</f>
        <v/>
      </c>
      <c r="D1945" t="str">
        <f>IFERROR(UPPER(TRIM(ESITI_QUESTIONARI!U1945)),"")</f>
        <v/>
      </c>
      <c r="E1945" t="str">
        <f>IFERROR(UPPER(TRIM(ESITI_QUESTIONARI!Y1945)),"")</f>
        <v/>
      </c>
      <c r="F1945" t="str">
        <f>IFERROR(UPPER(TRIM(ESITI_QUESTIONARI!AE1945)),"")</f>
        <v/>
      </c>
      <c r="G1945" t="str">
        <f>IFERROR(UPPER(TRIM(ESITI_QUESTIONARI!AI1945)),"")</f>
        <v/>
      </c>
      <c r="H1945" s="8" t="str">
        <f>IF(C1945="","",IF(ISERROR(AVERAGE(ESITI_QUESTIONARI!N1945:T1945,ESITI_QUESTIONARI!V1945:X1945,ESITI_QUESTIONARI!Z1945:AD1945,ESITI_QUESTIONARI!AF1945:AH1945,ESITI_QUESTIONARI!AJ1945:AL1945,ESITI_QUESTIONARI!AN1945,ESITI_QUESTIONARI!AQ1945)),"NON RISPONDE",AVERAGE(ESITI_QUESTIONARI!N1945:T1945,ESITI_QUESTIONARI!V1945:X1945,ESITI_QUESTIONARI!Z1945:AD1945,ESITI_QUESTIONARI!AF1945:AH1945,ESITI_QUESTIONARI!AJ1945:AL1945,ESITI_QUESTIONARI!AN1945,ESITI_QUESTIONARI!AQ1945)))</f>
        <v/>
      </c>
    </row>
    <row r="1946" spans="1:8" x14ac:dyDescent="0.3">
      <c r="A1946" t="str">
        <f>IF(ESITI_QUESTIONARI!A1946="","",TRIM(ESITI_QUESTIONARI!A1946))</f>
        <v/>
      </c>
      <c r="B1946" t="str">
        <f t="shared" si="31"/>
        <v/>
      </c>
      <c r="C1946" t="str">
        <f>IF(ESITI_QUESTIONARI!C1946="","",TRIM(ESITI_QUESTIONARI!C1946))</f>
        <v/>
      </c>
      <c r="D1946" t="str">
        <f>IFERROR(UPPER(TRIM(ESITI_QUESTIONARI!U1946)),"")</f>
        <v/>
      </c>
      <c r="E1946" t="str">
        <f>IFERROR(UPPER(TRIM(ESITI_QUESTIONARI!Y1946)),"")</f>
        <v/>
      </c>
      <c r="F1946" t="str">
        <f>IFERROR(UPPER(TRIM(ESITI_QUESTIONARI!AE1946)),"")</f>
        <v/>
      </c>
      <c r="G1946" t="str">
        <f>IFERROR(UPPER(TRIM(ESITI_QUESTIONARI!AI1946)),"")</f>
        <v/>
      </c>
      <c r="H1946" s="8" t="str">
        <f>IF(C1946="","",IF(ISERROR(AVERAGE(ESITI_QUESTIONARI!N1946:T1946,ESITI_QUESTIONARI!V1946:X1946,ESITI_QUESTIONARI!Z1946:AD1946,ESITI_QUESTIONARI!AF1946:AH1946,ESITI_QUESTIONARI!AJ1946:AL1946,ESITI_QUESTIONARI!AN1946,ESITI_QUESTIONARI!AQ1946)),"NON RISPONDE",AVERAGE(ESITI_QUESTIONARI!N1946:T1946,ESITI_QUESTIONARI!V1946:X1946,ESITI_QUESTIONARI!Z1946:AD1946,ESITI_QUESTIONARI!AF1946:AH1946,ESITI_QUESTIONARI!AJ1946:AL1946,ESITI_QUESTIONARI!AN1946,ESITI_QUESTIONARI!AQ1946)))</f>
        <v/>
      </c>
    </row>
    <row r="1947" spans="1:8" x14ac:dyDescent="0.3">
      <c r="A1947" t="str">
        <f>IF(ESITI_QUESTIONARI!A1947="","",TRIM(ESITI_QUESTIONARI!A1947))</f>
        <v/>
      </c>
      <c r="B1947" t="str">
        <f t="shared" si="31"/>
        <v/>
      </c>
      <c r="C1947" t="str">
        <f>IF(ESITI_QUESTIONARI!C1947="","",TRIM(ESITI_QUESTIONARI!C1947))</f>
        <v/>
      </c>
      <c r="D1947" t="str">
        <f>IFERROR(UPPER(TRIM(ESITI_QUESTIONARI!U1947)),"")</f>
        <v/>
      </c>
      <c r="E1947" t="str">
        <f>IFERROR(UPPER(TRIM(ESITI_QUESTIONARI!Y1947)),"")</f>
        <v/>
      </c>
      <c r="F1947" t="str">
        <f>IFERROR(UPPER(TRIM(ESITI_QUESTIONARI!AE1947)),"")</f>
        <v/>
      </c>
      <c r="G1947" t="str">
        <f>IFERROR(UPPER(TRIM(ESITI_QUESTIONARI!AI1947)),"")</f>
        <v/>
      </c>
      <c r="H1947" s="8" t="str">
        <f>IF(C1947="","",IF(ISERROR(AVERAGE(ESITI_QUESTIONARI!N1947:T1947,ESITI_QUESTIONARI!V1947:X1947,ESITI_QUESTIONARI!Z1947:AD1947,ESITI_QUESTIONARI!AF1947:AH1947,ESITI_QUESTIONARI!AJ1947:AL1947,ESITI_QUESTIONARI!AN1947,ESITI_QUESTIONARI!AQ1947)),"NON RISPONDE",AVERAGE(ESITI_QUESTIONARI!N1947:T1947,ESITI_QUESTIONARI!V1947:X1947,ESITI_QUESTIONARI!Z1947:AD1947,ESITI_QUESTIONARI!AF1947:AH1947,ESITI_QUESTIONARI!AJ1947:AL1947,ESITI_QUESTIONARI!AN1947,ESITI_QUESTIONARI!AQ1947)))</f>
        <v/>
      </c>
    </row>
    <row r="1948" spans="1:8" x14ac:dyDescent="0.3">
      <c r="A1948" t="str">
        <f>IF(ESITI_QUESTIONARI!A1948="","",TRIM(ESITI_QUESTIONARI!A1948))</f>
        <v/>
      </c>
      <c r="B1948" t="str">
        <f t="shared" si="31"/>
        <v/>
      </c>
      <c r="C1948" t="str">
        <f>IF(ESITI_QUESTIONARI!C1948="","",TRIM(ESITI_QUESTIONARI!C1948))</f>
        <v/>
      </c>
      <c r="D1948" t="str">
        <f>IFERROR(UPPER(TRIM(ESITI_QUESTIONARI!U1948)),"")</f>
        <v/>
      </c>
      <c r="E1948" t="str">
        <f>IFERROR(UPPER(TRIM(ESITI_QUESTIONARI!Y1948)),"")</f>
        <v/>
      </c>
      <c r="F1948" t="str">
        <f>IFERROR(UPPER(TRIM(ESITI_QUESTIONARI!AE1948)),"")</f>
        <v/>
      </c>
      <c r="G1948" t="str">
        <f>IFERROR(UPPER(TRIM(ESITI_QUESTIONARI!AI1948)),"")</f>
        <v/>
      </c>
      <c r="H1948" s="8" t="str">
        <f>IF(C1948="","",IF(ISERROR(AVERAGE(ESITI_QUESTIONARI!N1948:T1948,ESITI_QUESTIONARI!V1948:X1948,ESITI_QUESTIONARI!Z1948:AD1948,ESITI_QUESTIONARI!AF1948:AH1948,ESITI_QUESTIONARI!AJ1948:AL1948,ESITI_QUESTIONARI!AN1948,ESITI_QUESTIONARI!AQ1948)),"NON RISPONDE",AVERAGE(ESITI_QUESTIONARI!N1948:T1948,ESITI_QUESTIONARI!V1948:X1948,ESITI_QUESTIONARI!Z1948:AD1948,ESITI_QUESTIONARI!AF1948:AH1948,ESITI_QUESTIONARI!AJ1948:AL1948,ESITI_QUESTIONARI!AN1948,ESITI_QUESTIONARI!AQ1948)))</f>
        <v/>
      </c>
    </row>
    <row r="1949" spans="1:8" x14ac:dyDescent="0.3">
      <c r="A1949" t="str">
        <f>IF(ESITI_QUESTIONARI!A1949="","",TRIM(ESITI_QUESTIONARI!A1949))</f>
        <v/>
      </c>
      <c r="B1949" t="str">
        <f t="shared" si="31"/>
        <v/>
      </c>
      <c r="C1949" t="str">
        <f>IF(ESITI_QUESTIONARI!C1949="","",TRIM(ESITI_QUESTIONARI!C1949))</f>
        <v/>
      </c>
      <c r="D1949" t="str">
        <f>IFERROR(UPPER(TRIM(ESITI_QUESTIONARI!U1949)),"")</f>
        <v/>
      </c>
      <c r="E1949" t="str">
        <f>IFERROR(UPPER(TRIM(ESITI_QUESTIONARI!Y1949)),"")</f>
        <v/>
      </c>
      <c r="F1949" t="str">
        <f>IFERROR(UPPER(TRIM(ESITI_QUESTIONARI!AE1949)),"")</f>
        <v/>
      </c>
      <c r="G1949" t="str">
        <f>IFERROR(UPPER(TRIM(ESITI_QUESTIONARI!AI1949)),"")</f>
        <v/>
      </c>
      <c r="H1949" s="8" t="str">
        <f>IF(C1949="","",IF(ISERROR(AVERAGE(ESITI_QUESTIONARI!N1949:T1949,ESITI_QUESTIONARI!V1949:X1949,ESITI_QUESTIONARI!Z1949:AD1949,ESITI_QUESTIONARI!AF1949:AH1949,ESITI_QUESTIONARI!AJ1949:AL1949,ESITI_QUESTIONARI!AN1949,ESITI_QUESTIONARI!AQ1949)),"NON RISPONDE",AVERAGE(ESITI_QUESTIONARI!N1949:T1949,ESITI_QUESTIONARI!V1949:X1949,ESITI_QUESTIONARI!Z1949:AD1949,ESITI_QUESTIONARI!AF1949:AH1949,ESITI_QUESTIONARI!AJ1949:AL1949,ESITI_QUESTIONARI!AN1949,ESITI_QUESTIONARI!AQ1949)))</f>
        <v/>
      </c>
    </row>
    <row r="1950" spans="1:8" x14ac:dyDescent="0.3">
      <c r="A1950" t="str">
        <f>IF(ESITI_QUESTIONARI!A1950="","",TRIM(ESITI_QUESTIONARI!A1950))</f>
        <v/>
      </c>
      <c r="B1950" t="str">
        <f t="shared" si="31"/>
        <v/>
      </c>
      <c r="C1950" t="str">
        <f>IF(ESITI_QUESTIONARI!C1950="","",TRIM(ESITI_QUESTIONARI!C1950))</f>
        <v/>
      </c>
      <c r="D1950" t="str">
        <f>IFERROR(UPPER(TRIM(ESITI_QUESTIONARI!U1950)),"")</f>
        <v/>
      </c>
      <c r="E1950" t="str">
        <f>IFERROR(UPPER(TRIM(ESITI_QUESTIONARI!Y1950)),"")</f>
        <v/>
      </c>
      <c r="F1950" t="str">
        <f>IFERROR(UPPER(TRIM(ESITI_QUESTIONARI!AE1950)),"")</f>
        <v/>
      </c>
      <c r="G1950" t="str">
        <f>IFERROR(UPPER(TRIM(ESITI_QUESTIONARI!AI1950)),"")</f>
        <v/>
      </c>
      <c r="H1950" s="8" t="str">
        <f>IF(C1950="","",IF(ISERROR(AVERAGE(ESITI_QUESTIONARI!N1950:T1950,ESITI_QUESTIONARI!V1950:X1950,ESITI_QUESTIONARI!Z1950:AD1950,ESITI_QUESTIONARI!AF1950:AH1950,ESITI_QUESTIONARI!AJ1950:AL1950,ESITI_QUESTIONARI!AN1950,ESITI_QUESTIONARI!AQ1950)),"NON RISPONDE",AVERAGE(ESITI_QUESTIONARI!N1950:T1950,ESITI_QUESTIONARI!V1950:X1950,ESITI_QUESTIONARI!Z1950:AD1950,ESITI_QUESTIONARI!AF1950:AH1950,ESITI_QUESTIONARI!AJ1950:AL1950,ESITI_QUESTIONARI!AN1950,ESITI_QUESTIONARI!AQ1950)))</f>
        <v/>
      </c>
    </row>
    <row r="1951" spans="1:8" x14ac:dyDescent="0.3">
      <c r="A1951" t="str">
        <f>IF(ESITI_QUESTIONARI!A1951="","",TRIM(ESITI_QUESTIONARI!A1951))</f>
        <v/>
      </c>
      <c r="B1951" t="str">
        <f t="shared" si="31"/>
        <v/>
      </c>
      <c r="C1951" t="str">
        <f>IF(ESITI_QUESTIONARI!C1951="","",TRIM(ESITI_QUESTIONARI!C1951))</f>
        <v/>
      </c>
      <c r="D1951" t="str">
        <f>IFERROR(UPPER(TRIM(ESITI_QUESTIONARI!U1951)),"")</f>
        <v/>
      </c>
      <c r="E1951" t="str">
        <f>IFERROR(UPPER(TRIM(ESITI_QUESTIONARI!Y1951)),"")</f>
        <v/>
      </c>
      <c r="F1951" t="str">
        <f>IFERROR(UPPER(TRIM(ESITI_QUESTIONARI!AE1951)),"")</f>
        <v/>
      </c>
      <c r="G1951" t="str">
        <f>IFERROR(UPPER(TRIM(ESITI_QUESTIONARI!AI1951)),"")</f>
        <v/>
      </c>
      <c r="H1951" s="8" t="str">
        <f>IF(C1951="","",IF(ISERROR(AVERAGE(ESITI_QUESTIONARI!N1951:T1951,ESITI_QUESTIONARI!V1951:X1951,ESITI_QUESTIONARI!Z1951:AD1951,ESITI_QUESTIONARI!AF1951:AH1951,ESITI_QUESTIONARI!AJ1951:AL1951,ESITI_QUESTIONARI!AN1951,ESITI_QUESTIONARI!AQ1951)),"NON RISPONDE",AVERAGE(ESITI_QUESTIONARI!N1951:T1951,ESITI_QUESTIONARI!V1951:X1951,ESITI_QUESTIONARI!Z1951:AD1951,ESITI_QUESTIONARI!AF1951:AH1951,ESITI_QUESTIONARI!AJ1951:AL1951,ESITI_QUESTIONARI!AN1951,ESITI_QUESTIONARI!AQ1951)))</f>
        <v/>
      </c>
    </row>
    <row r="1952" spans="1:8" x14ac:dyDescent="0.3">
      <c r="A1952" t="str">
        <f>IF(ESITI_QUESTIONARI!A1952="","",TRIM(ESITI_QUESTIONARI!A1952))</f>
        <v/>
      </c>
      <c r="B1952" t="str">
        <f t="shared" si="31"/>
        <v/>
      </c>
      <c r="C1952" t="str">
        <f>IF(ESITI_QUESTIONARI!C1952="","",TRIM(ESITI_QUESTIONARI!C1952))</f>
        <v/>
      </c>
      <c r="D1952" t="str">
        <f>IFERROR(UPPER(TRIM(ESITI_QUESTIONARI!U1952)),"")</f>
        <v/>
      </c>
      <c r="E1952" t="str">
        <f>IFERROR(UPPER(TRIM(ESITI_QUESTIONARI!Y1952)),"")</f>
        <v/>
      </c>
      <c r="F1952" t="str">
        <f>IFERROR(UPPER(TRIM(ESITI_QUESTIONARI!AE1952)),"")</f>
        <v/>
      </c>
      <c r="G1952" t="str">
        <f>IFERROR(UPPER(TRIM(ESITI_QUESTIONARI!AI1952)),"")</f>
        <v/>
      </c>
      <c r="H1952" s="8" t="str">
        <f>IF(C1952="","",IF(ISERROR(AVERAGE(ESITI_QUESTIONARI!N1952:T1952,ESITI_QUESTIONARI!V1952:X1952,ESITI_QUESTIONARI!Z1952:AD1952,ESITI_QUESTIONARI!AF1952:AH1952,ESITI_QUESTIONARI!AJ1952:AL1952,ESITI_QUESTIONARI!AN1952,ESITI_QUESTIONARI!AQ1952)),"NON RISPONDE",AVERAGE(ESITI_QUESTIONARI!N1952:T1952,ESITI_QUESTIONARI!V1952:X1952,ESITI_QUESTIONARI!Z1952:AD1952,ESITI_QUESTIONARI!AF1952:AH1952,ESITI_QUESTIONARI!AJ1952:AL1952,ESITI_QUESTIONARI!AN1952,ESITI_QUESTIONARI!AQ1952)))</f>
        <v/>
      </c>
    </row>
    <row r="1953" spans="1:8" x14ac:dyDescent="0.3">
      <c r="A1953" t="str">
        <f>IF(ESITI_QUESTIONARI!A1953="","",TRIM(ESITI_QUESTIONARI!A1953))</f>
        <v/>
      </c>
      <c r="B1953" t="str">
        <f t="shared" si="31"/>
        <v/>
      </c>
      <c r="C1953" t="str">
        <f>IF(ESITI_QUESTIONARI!C1953="","",TRIM(ESITI_QUESTIONARI!C1953))</f>
        <v/>
      </c>
      <c r="D1953" t="str">
        <f>IFERROR(UPPER(TRIM(ESITI_QUESTIONARI!U1953)),"")</f>
        <v/>
      </c>
      <c r="E1953" t="str">
        <f>IFERROR(UPPER(TRIM(ESITI_QUESTIONARI!Y1953)),"")</f>
        <v/>
      </c>
      <c r="F1953" t="str">
        <f>IFERROR(UPPER(TRIM(ESITI_QUESTIONARI!AE1953)),"")</f>
        <v/>
      </c>
      <c r="G1953" t="str">
        <f>IFERROR(UPPER(TRIM(ESITI_QUESTIONARI!AI1953)),"")</f>
        <v/>
      </c>
      <c r="H1953" s="8" t="str">
        <f>IF(C1953="","",IF(ISERROR(AVERAGE(ESITI_QUESTIONARI!N1953:T1953,ESITI_QUESTIONARI!V1953:X1953,ESITI_QUESTIONARI!Z1953:AD1953,ESITI_QUESTIONARI!AF1953:AH1953,ESITI_QUESTIONARI!AJ1953:AL1953,ESITI_QUESTIONARI!AN1953,ESITI_QUESTIONARI!AQ1953)),"NON RISPONDE",AVERAGE(ESITI_QUESTIONARI!N1953:T1953,ESITI_QUESTIONARI!V1953:X1953,ESITI_QUESTIONARI!Z1953:AD1953,ESITI_QUESTIONARI!AF1953:AH1953,ESITI_QUESTIONARI!AJ1953:AL1953,ESITI_QUESTIONARI!AN1953,ESITI_QUESTIONARI!AQ1953)))</f>
        <v/>
      </c>
    </row>
    <row r="1954" spans="1:8" x14ac:dyDescent="0.3">
      <c r="A1954" t="str">
        <f>IF(ESITI_QUESTIONARI!A1954="","",TRIM(ESITI_QUESTIONARI!A1954))</f>
        <v/>
      </c>
      <c r="B1954" t="str">
        <f t="shared" si="31"/>
        <v/>
      </c>
      <c r="C1954" t="str">
        <f>IF(ESITI_QUESTIONARI!C1954="","",TRIM(ESITI_QUESTIONARI!C1954))</f>
        <v/>
      </c>
      <c r="D1954" t="str">
        <f>IFERROR(UPPER(TRIM(ESITI_QUESTIONARI!U1954)),"")</f>
        <v/>
      </c>
      <c r="E1954" t="str">
        <f>IFERROR(UPPER(TRIM(ESITI_QUESTIONARI!Y1954)),"")</f>
        <v/>
      </c>
      <c r="F1954" t="str">
        <f>IFERROR(UPPER(TRIM(ESITI_QUESTIONARI!AE1954)),"")</f>
        <v/>
      </c>
      <c r="G1954" t="str">
        <f>IFERROR(UPPER(TRIM(ESITI_QUESTIONARI!AI1954)),"")</f>
        <v/>
      </c>
      <c r="H1954" s="8" t="str">
        <f>IF(C1954="","",IF(ISERROR(AVERAGE(ESITI_QUESTIONARI!N1954:T1954,ESITI_QUESTIONARI!V1954:X1954,ESITI_QUESTIONARI!Z1954:AD1954,ESITI_QUESTIONARI!AF1954:AH1954,ESITI_QUESTIONARI!AJ1954:AL1954,ESITI_QUESTIONARI!AN1954,ESITI_QUESTIONARI!AQ1954)),"NON RISPONDE",AVERAGE(ESITI_QUESTIONARI!N1954:T1954,ESITI_QUESTIONARI!V1954:X1954,ESITI_QUESTIONARI!Z1954:AD1954,ESITI_QUESTIONARI!AF1954:AH1954,ESITI_QUESTIONARI!AJ1954:AL1954,ESITI_QUESTIONARI!AN1954,ESITI_QUESTIONARI!AQ1954)))</f>
        <v/>
      </c>
    </row>
    <row r="1955" spans="1:8" x14ac:dyDescent="0.3">
      <c r="A1955" t="str">
        <f>IF(ESITI_QUESTIONARI!A1955="","",TRIM(ESITI_QUESTIONARI!A1955))</f>
        <v/>
      </c>
      <c r="B1955" t="str">
        <f t="shared" si="31"/>
        <v/>
      </c>
      <c r="C1955" t="str">
        <f>IF(ESITI_QUESTIONARI!C1955="","",TRIM(ESITI_QUESTIONARI!C1955))</f>
        <v/>
      </c>
      <c r="D1955" t="str">
        <f>IFERROR(UPPER(TRIM(ESITI_QUESTIONARI!U1955)),"")</f>
        <v/>
      </c>
      <c r="E1955" t="str">
        <f>IFERROR(UPPER(TRIM(ESITI_QUESTIONARI!Y1955)),"")</f>
        <v/>
      </c>
      <c r="F1955" t="str">
        <f>IFERROR(UPPER(TRIM(ESITI_QUESTIONARI!AE1955)),"")</f>
        <v/>
      </c>
      <c r="G1955" t="str">
        <f>IFERROR(UPPER(TRIM(ESITI_QUESTIONARI!AI1955)),"")</f>
        <v/>
      </c>
      <c r="H1955" s="8" t="str">
        <f>IF(C1955="","",IF(ISERROR(AVERAGE(ESITI_QUESTIONARI!N1955:T1955,ESITI_QUESTIONARI!V1955:X1955,ESITI_QUESTIONARI!Z1955:AD1955,ESITI_QUESTIONARI!AF1955:AH1955,ESITI_QUESTIONARI!AJ1955:AL1955,ESITI_QUESTIONARI!AN1955,ESITI_QUESTIONARI!AQ1955)),"NON RISPONDE",AVERAGE(ESITI_QUESTIONARI!N1955:T1955,ESITI_QUESTIONARI!V1955:X1955,ESITI_QUESTIONARI!Z1955:AD1955,ESITI_QUESTIONARI!AF1955:AH1955,ESITI_QUESTIONARI!AJ1955:AL1955,ESITI_QUESTIONARI!AN1955,ESITI_QUESTIONARI!AQ1955)))</f>
        <v/>
      </c>
    </row>
    <row r="1956" spans="1:8" x14ac:dyDescent="0.3">
      <c r="A1956" t="str">
        <f>IF(ESITI_QUESTIONARI!A1956="","",TRIM(ESITI_QUESTIONARI!A1956))</f>
        <v/>
      </c>
      <c r="B1956" t="str">
        <f t="shared" si="31"/>
        <v/>
      </c>
      <c r="C1956" t="str">
        <f>IF(ESITI_QUESTIONARI!C1956="","",TRIM(ESITI_QUESTIONARI!C1956))</f>
        <v/>
      </c>
      <c r="D1956" t="str">
        <f>IFERROR(UPPER(TRIM(ESITI_QUESTIONARI!U1956)),"")</f>
        <v/>
      </c>
      <c r="E1956" t="str">
        <f>IFERROR(UPPER(TRIM(ESITI_QUESTIONARI!Y1956)),"")</f>
        <v/>
      </c>
      <c r="F1956" t="str">
        <f>IFERROR(UPPER(TRIM(ESITI_QUESTIONARI!AE1956)),"")</f>
        <v/>
      </c>
      <c r="G1956" t="str">
        <f>IFERROR(UPPER(TRIM(ESITI_QUESTIONARI!AI1956)),"")</f>
        <v/>
      </c>
      <c r="H1956" s="8" t="str">
        <f>IF(C1956="","",IF(ISERROR(AVERAGE(ESITI_QUESTIONARI!N1956:T1956,ESITI_QUESTIONARI!V1956:X1956,ESITI_QUESTIONARI!Z1956:AD1956,ESITI_QUESTIONARI!AF1956:AH1956,ESITI_QUESTIONARI!AJ1956:AL1956,ESITI_QUESTIONARI!AN1956,ESITI_QUESTIONARI!AQ1956)),"NON RISPONDE",AVERAGE(ESITI_QUESTIONARI!N1956:T1956,ESITI_QUESTIONARI!V1956:X1956,ESITI_QUESTIONARI!Z1956:AD1956,ESITI_QUESTIONARI!AF1956:AH1956,ESITI_QUESTIONARI!AJ1956:AL1956,ESITI_QUESTIONARI!AN1956,ESITI_QUESTIONARI!AQ1956)))</f>
        <v/>
      </c>
    </row>
    <row r="1957" spans="1:8" x14ac:dyDescent="0.3">
      <c r="A1957" t="str">
        <f>IF(ESITI_QUESTIONARI!A1957="","",TRIM(ESITI_QUESTIONARI!A1957))</f>
        <v/>
      </c>
      <c r="B1957" t="str">
        <f t="shared" si="31"/>
        <v/>
      </c>
      <c r="C1957" t="str">
        <f>IF(ESITI_QUESTIONARI!C1957="","",TRIM(ESITI_QUESTIONARI!C1957))</f>
        <v/>
      </c>
      <c r="D1957" t="str">
        <f>IFERROR(UPPER(TRIM(ESITI_QUESTIONARI!U1957)),"")</f>
        <v/>
      </c>
      <c r="E1957" t="str">
        <f>IFERROR(UPPER(TRIM(ESITI_QUESTIONARI!Y1957)),"")</f>
        <v/>
      </c>
      <c r="F1957" t="str">
        <f>IFERROR(UPPER(TRIM(ESITI_QUESTIONARI!AE1957)),"")</f>
        <v/>
      </c>
      <c r="G1957" t="str">
        <f>IFERROR(UPPER(TRIM(ESITI_QUESTIONARI!AI1957)),"")</f>
        <v/>
      </c>
      <c r="H1957" s="8" t="str">
        <f>IF(C1957="","",IF(ISERROR(AVERAGE(ESITI_QUESTIONARI!N1957:T1957,ESITI_QUESTIONARI!V1957:X1957,ESITI_QUESTIONARI!Z1957:AD1957,ESITI_QUESTIONARI!AF1957:AH1957,ESITI_QUESTIONARI!AJ1957:AL1957,ESITI_QUESTIONARI!AN1957,ESITI_QUESTIONARI!AQ1957)),"NON RISPONDE",AVERAGE(ESITI_QUESTIONARI!N1957:T1957,ESITI_QUESTIONARI!V1957:X1957,ESITI_QUESTIONARI!Z1957:AD1957,ESITI_QUESTIONARI!AF1957:AH1957,ESITI_QUESTIONARI!AJ1957:AL1957,ESITI_QUESTIONARI!AN1957,ESITI_QUESTIONARI!AQ1957)))</f>
        <v/>
      </c>
    </row>
    <row r="1958" spans="1:8" x14ac:dyDescent="0.3">
      <c r="A1958" t="str">
        <f>IF(ESITI_QUESTIONARI!A1958="","",TRIM(ESITI_QUESTIONARI!A1958))</f>
        <v/>
      </c>
      <c r="B1958" t="str">
        <f t="shared" si="31"/>
        <v/>
      </c>
      <c r="C1958" t="str">
        <f>IF(ESITI_QUESTIONARI!C1958="","",TRIM(ESITI_QUESTIONARI!C1958))</f>
        <v/>
      </c>
      <c r="D1958" t="str">
        <f>IFERROR(UPPER(TRIM(ESITI_QUESTIONARI!U1958)),"")</f>
        <v/>
      </c>
      <c r="E1958" t="str">
        <f>IFERROR(UPPER(TRIM(ESITI_QUESTIONARI!Y1958)),"")</f>
        <v/>
      </c>
      <c r="F1958" t="str">
        <f>IFERROR(UPPER(TRIM(ESITI_QUESTIONARI!AE1958)),"")</f>
        <v/>
      </c>
      <c r="G1958" t="str">
        <f>IFERROR(UPPER(TRIM(ESITI_QUESTIONARI!AI1958)),"")</f>
        <v/>
      </c>
      <c r="H1958" s="8" t="str">
        <f>IF(C1958="","",IF(ISERROR(AVERAGE(ESITI_QUESTIONARI!N1958:T1958,ESITI_QUESTIONARI!V1958:X1958,ESITI_QUESTIONARI!Z1958:AD1958,ESITI_QUESTIONARI!AF1958:AH1958,ESITI_QUESTIONARI!AJ1958:AL1958,ESITI_QUESTIONARI!AN1958,ESITI_QUESTIONARI!AQ1958)),"NON RISPONDE",AVERAGE(ESITI_QUESTIONARI!N1958:T1958,ESITI_QUESTIONARI!V1958:X1958,ESITI_QUESTIONARI!Z1958:AD1958,ESITI_QUESTIONARI!AF1958:AH1958,ESITI_QUESTIONARI!AJ1958:AL1958,ESITI_QUESTIONARI!AN1958,ESITI_QUESTIONARI!AQ1958)))</f>
        <v/>
      </c>
    </row>
    <row r="1959" spans="1:8" x14ac:dyDescent="0.3">
      <c r="A1959" t="str">
        <f>IF(ESITI_QUESTIONARI!A1959="","",TRIM(ESITI_QUESTIONARI!A1959))</f>
        <v/>
      </c>
      <c r="B1959" t="str">
        <f t="shared" si="31"/>
        <v/>
      </c>
      <c r="C1959" t="str">
        <f>IF(ESITI_QUESTIONARI!C1959="","",TRIM(ESITI_QUESTIONARI!C1959))</f>
        <v/>
      </c>
      <c r="D1959" t="str">
        <f>IFERROR(UPPER(TRIM(ESITI_QUESTIONARI!U1959)),"")</f>
        <v/>
      </c>
      <c r="E1959" t="str">
        <f>IFERROR(UPPER(TRIM(ESITI_QUESTIONARI!Y1959)),"")</f>
        <v/>
      </c>
      <c r="F1959" t="str">
        <f>IFERROR(UPPER(TRIM(ESITI_QUESTIONARI!AE1959)),"")</f>
        <v/>
      </c>
      <c r="G1959" t="str">
        <f>IFERROR(UPPER(TRIM(ESITI_QUESTIONARI!AI1959)),"")</f>
        <v/>
      </c>
      <c r="H1959" s="8" t="str">
        <f>IF(C1959="","",IF(ISERROR(AVERAGE(ESITI_QUESTIONARI!N1959:T1959,ESITI_QUESTIONARI!V1959:X1959,ESITI_QUESTIONARI!Z1959:AD1959,ESITI_QUESTIONARI!AF1959:AH1959,ESITI_QUESTIONARI!AJ1959:AL1959,ESITI_QUESTIONARI!AN1959,ESITI_QUESTIONARI!AQ1959)),"NON RISPONDE",AVERAGE(ESITI_QUESTIONARI!N1959:T1959,ESITI_QUESTIONARI!V1959:X1959,ESITI_QUESTIONARI!Z1959:AD1959,ESITI_QUESTIONARI!AF1959:AH1959,ESITI_QUESTIONARI!AJ1959:AL1959,ESITI_QUESTIONARI!AN1959,ESITI_QUESTIONARI!AQ1959)))</f>
        <v/>
      </c>
    </row>
    <row r="1960" spans="1:8" x14ac:dyDescent="0.3">
      <c r="A1960" t="str">
        <f>IF(ESITI_QUESTIONARI!A1960="","",TRIM(ESITI_QUESTIONARI!A1960))</f>
        <v/>
      </c>
      <c r="B1960" t="str">
        <f t="shared" si="31"/>
        <v/>
      </c>
      <c r="C1960" t="str">
        <f>IF(ESITI_QUESTIONARI!C1960="","",TRIM(ESITI_QUESTIONARI!C1960))</f>
        <v/>
      </c>
      <c r="D1960" t="str">
        <f>IFERROR(UPPER(TRIM(ESITI_QUESTIONARI!U1960)),"")</f>
        <v/>
      </c>
      <c r="E1960" t="str">
        <f>IFERROR(UPPER(TRIM(ESITI_QUESTIONARI!Y1960)),"")</f>
        <v/>
      </c>
      <c r="F1960" t="str">
        <f>IFERROR(UPPER(TRIM(ESITI_QUESTIONARI!AE1960)),"")</f>
        <v/>
      </c>
      <c r="G1960" t="str">
        <f>IFERROR(UPPER(TRIM(ESITI_QUESTIONARI!AI1960)),"")</f>
        <v/>
      </c>
      <c r="H1960" s="8" t="str">
        <f>IF(C1960="","",IF(ISERROR(AVERAGE(ESITI_QUESTIONARI!N1960:T1960,ESITI_QUESTIONARI!V1960:X1960,ESITI_QUESTIONARI!Z1960:AD1960,ESITI_QUESTIONARI!AF1960:AH1960,ESITI_QUESTIONARI!AJ1960:AL1960,ESITI_QUESTIONARI!AN1960,ESITI_QUESTIONARI!AQ1960)),"NON RISPONDE",AVERAGE(ESITI_QUESTIONARI!N1960:T1960,ESITI_QUESTIONARI!V1960:X1960,ESITI_QUESTIONARI!Z1960:AD1960,ESITI_QUESTIONARI!AF1960:AH1960,ESITI_QUESTIONARI!AJ1960:AL1960,ESITI_QUESTIONARI!AN1960,ESITI_QUESTIONARI!AQ1960)))</f>
        <v/>
      </c>
    </row>
    <row r="1961" spans="1:8" x14ac:dyDescent="0.3">
      <c r="A1961" t="str">
        <f>IF(ESITI_QUESTIONARI!A1961="","",TRIM(ESITI_QUESTIONARI!A1961))</f>
        <v/>
      </c>
      <c r="B1961" t="str">
        <f t="shared" si="31"/>
        <v/>
      </c>
      <c r="C1961" t="str">
        <f>IF(ESITI_QUESTIONARI!C1961="","",TRIM(ESITI_QUESTIONARI!C1961))</f>
        <v/>
      </c>
      <c r="D1961" t="str">
        <f>IFERROR(UPPER(TRIM(ESITI_QUESTIONARI!U1961)),"")</f>
        <v/>
      </c>
      <c r="E1961" t="str">
        <f>IFERROR(UPPER(TRIM(ESITI_QUESTIONARI!Y1961)),"")</f>
        <v/>
      </c>
      <c r="F1961" t="str">
        <f>IFERROR(UPPER(TRIM(ESITI_QUESTIONARI!AE1961)),"")</f>
        <v/>
      </c>
      <c r="G1961" t="str">
        <f>IFERROR(UPPER(TRIM(ESITI_QUESTIONARI!AI1961)),"")</f>
        <v/>
      </c>
      <c r="H1961" s="8" t="str">
        <f>IF(C1961="","",IF(ISERROR(AVERAGE(ESITI_QUESTIONARI!N1961:T1961,ESITI_QUESTIONARI!V1961:X1961,ESITI_QUESTIONARI!Z1961:AD1961,ESITI_QUESTIONARI!AF1961:AH1961,ESITI_QUESTIONARI!AJ1961:AL1961,ESITI_QUESTIONARI!AN1961,ESITI_QUESTIONARI!AQ1961)),"NON RISPONDE",AVERAGE(ESITI_QUESTIONARI!N1961:T1961,ESITI_QUESTIONARI!V1961:X1961,ESITI_QUESTIONARI!Z1961:AD1961,ESITI_QUESTIONARI!AF1961:AH1961,ESITI_QUESTIONARI!AJ1961:AL1961,ESITI_QUESTIONARI!AN1961,ESITI_QUESTIONARI!AQ1961)))</f>
        <v/>
      </c>
    </row>
    <row r="1962" spans="1:8" x14ac:dyDescent="0.3">
      <c r="A1962" t="str">
        <f>IF(ESITI_QUESTIONARI!A1962="","",TRIM(ESITI_QUESTIONARI!A1962))</f>
        <v/>
      </c>
      <c r="B1962" t="str">
        <f t="shared" si="31"/>
        <v/>
      </c>
      <c r="C1962" t="str">
        <f>IF(ESITI_QUESTIONARI!C1962="","",TRIM(ESITI_QUESTIONARI!C1962))</f>
        <v/>
      </c>
      <c r="D1962" t="str">
        <f>IFERROR(UPPER(TRIM(ESITI_QUESTIONARI!U1962)),"")</f>
        <v/>
      </c>
      <c r="E1962" t="str">
        <f>IFERROR(UPPER(TRIM(ESITI_QUESTIONARI!Y1962)),"")</f>
        <v/>
      </c>
      <c r="F1962" t="str">
        <f>IFERROR(UPPER(TRIM(ESITI_QUESTIONARI!AE1962)),"")</f>
        <v/>
      </c>
      <c r="G1962" t="str">
        <f>IFERROR(UPPER(TRIM(ESITI_QUESTIONARI!AI1962)),"")</f>
        <v/>
      </c>
      <c r="H1962" s="8" t="str">
        <f>IF(C1962="","",IF(ISERROR(AVERAGE(ESITI_QUESTIONARI!N1962:T1962,ESITI_QUESTIONARI!V1962:X1962,ESITI_QUESTIONARI!Z1962:AD1962,ESITI_QUESTIONARI!AF1962:AH1962,ESITI_QUESTIONARI!AJ1962:AL1962,ESITI_QUESTIONARI!AN1962,ESITI_QUESTIONARI!AQ1962)),"NON RISPONDE",AVERAGE(ESITI_QUESTIONARI!N1962:T1962,ESITI_QUESTIONARI!V1962:X1962,ESITI_QUESTIONARI!Z1962:AD1962,ESITI_QUESTIONARI!AF1962:AH1962,ESITI_QUESTIONARI!AJ1962:AL1962,ESITI_QUESTIONARI!AN1962,ESITI_QUESTIONARI!AQ1962)))</f>
        <v/>
      </c>
    </row>
    <row r="1963" spans="1:8" x14ac:dyDescent="0.3">
      <c r="A1963" t="str">
        <f>IF(ESITI_QUESTIONARI!A1963="","",TRIM(ESITI_QUESTIONARI!A1963))</f>
        <v/>
      </c>
      <c r="B1963" t="str">
        <f t="shared" si="31"/>
        <v/>
      </c>
      <c r="C1963" t="str">
        <f>IF(ESITI_QUESTIONARI!C1963="","",TRIM(ESITI_QUESTIONARI!C1963))</f>
        <v/>
      </c>
      <c r="D1963" t="str">
        <f>IFERROR(UPPER(TRIM(ESITI_QUESTIONARI!U1963)),"")</f>
        <v/>
      </c>
      <c r="E1963" t="str">
        <f>IFERROR(UPPER(TRIM(ESITI_QUESTIONARI!Y1963)),"")</f>
        <v/>
      </c>
      <c r="F1963" t="str">
        <f>IFERROR(UPPER(TRIM(ESITI_QUESTIONARI!AE1963)),"")</f>
        <v/>
      </c>
      <c r="G1963" t="str">
        <f>IFERROR(UPPER(TRIM(ESITI_QUESTIONARI!AI1963)),"")</f>
        <v/>
      </c>
      <c r="H1963" s="8" t="str">
        <f>IF(C1963="","",IF(ISERROR(AVERAGE(ESITI_QUESTIONARI!N1963:T1963,ESITI_QUESTIONARI!V1963:X1963,ESITI_QUESTIONARI!Z1963:AD1963,ESITI_QUESTIONARI!AF1963:AH1963,ESITI_QUESTIONARI!AJ1963:AL1963,ESITI_QUESTIONARI!AN1963,ESITI_QUESTIONARI!AQ1963)),"NON RISPONDE",AVERAGE(ESITI_QUESTIONARI!N1963:T1963,ESITI_QUESTIONARI!V1963:X1963,ESITI_QUESTIONARI!Z1963:AD1963,ESITI_QUESTIONARI!AF1963:AH1963,ESITI_QUESTIONARI!AJ1963:AL1963,ESITI_QUESTIONARI!AN1963,ESITI_QUESTIONARI!AQ1963)))</f>
        <v/>
      </c>
    </row>
    <row r="1964" spans="1:8" x14ac:dyDescent="0.3">
      <c r="A1964" t="str">
        <f>IF(ESITI_QUESTIONARI!A1964="","",TRIM(ESITI_QUESTIONARI!A1964))</f>
        <v/>
      </c>
      <c r="B1964" t="str">
        <f t="shared" si="31"/>
        <v/>
      </c>
      <c r="C1964" t="str">
        <f>IF(ESITI_QUESTIONARI!C1964="","",TRIM(ESITI_QUESTIONARI!C1964))</f>
        <v/>
      </c>
      <c r="D1964" t="str">
        <f>IFERROR(UPPER(TRIM(ESITI_QUESTIONARI!U1964)),"")</f>
        <v/>
      </c>
      <c r="E1964" t="str">
        <f>IFERROR(UPPER(TRIM(ESITI_QUESTIONARI!Y1964)),"")</f>
        <v/>
      </c>
      <c r="F1964" t="str">
        <f>IFERROR(UPPER(TRIM(ESITI_QUESTIONARI!AE1964)),"")</f>
        <v/>
      </c>
      <c r="G1964" t="str">
        <f>IFERROR(UPPER(TRIM(ESITI_QUESTIONARI!AI1964)),"")</f>
        <v/>
      </c>
      <c r="H1964" s="8" t="str">
        <f>IF(C1964="","",IF(ISERROR(AVERAGE(ESITI_QUESTIONARI!N1964:T1964,ESITI_QUESTIONARI!V1964:X1964,ESITI_QUESTIONARI!Z1964:AD1964,ESITI_QUESTIONARI!AF1964:AH1964,ESITI_QUESTIONARI!AJ1964:AL1964,ESITI_QUESTIONARI!AN1964,ESITI_QUESTIONARI!AQ1964)),"NON RISPONDE",AVERAGE(ESITI_QUESTIONARI!N1964:T1964,ESITI_QUESTIONARI!V1964:X1964,ESITI_QUESTIONARI!Z1964:AD1964,ESITI_QUESTIONARI!AF1964:AH1964,ESITI_QUESTIONARI!AJ1964:AL1964,ESITI_QUESTIONARI!AN1964,ESITI_QUESTIONARI!AQ1964)))</f>
        <v/>
      </c>
    </row>
    <row r="1965" spans="1:8" x14ac:dyDescent="0.3">
      <c r="A1965" t="str">
        <f>IF(ESITI_QUESTIONARI!A1965="","",TRIM(ESITI_QUESTIONARI!A1965))</f>
        <v/>
      </c>
      <c r="B1965" t="str">
        <f t="shared" si="31"/>
        <v/>
      </c>
      <c r="C1965" t="str">
        <f>IF(ESITI_QUESTIONARI!C1965="","",TRIM(ESITI_QUESTIONARI!C1965))</f>
        <v/>
      </c>
      <c r="D1965" t="str">
        <f>IFERROR(UPPER(TRIM(ESITI_QUESTIONARI!U1965)),"")</f>
        <v/>
      </c>
      <c r="E1965" t="str">
        <f>IFERROR(UPPER(TRIM(ESITI_QUESTIONARI!Y1965)),"")</f>
        <v/>
      </c>
      <c r="F1965" t="str">
        <f>IFERROR(UPPER(TRIM(ESITI_QUESTIONARI!AE1965)),"")</f>
        <v/>
      </c>
      <c r="G1965" t="str">
        <f>IFERROR(UPPER(TRIM(ESITI_QUESTIONARI!AI1965)),"")</f>
        <v/>
      </c>
      <c r="H1965" s="8" t="str">
        <f>IF(C1965="","",IF(ISERROR(AVERAGE(ESITI_QUESTIONARI!N1965:T1965,ESITI_QUESTIONARI!V1965:X1965,ESITI_QUESTIONARI!Z1965:AD1965,ESITI_QUESTIONARI!AF1965:AH1965,ESITI_QUESTIONARI!AJ1965:AL1965,ESITI_QUESTIONARI!AN1965,ESITI_QUESTIONARI!AQ1965)),"NON RISPONDE",AVERAGE(ESITI_QUESTIONARI!N1965:T1965,ESITI_QUESTIONARI!V1965:X1965,ESITI_QUESTIONARI!Z1965:AD1965,ESITI_QUESTIONARI!AF1965:AH1965,ESITI_QUESTIONARI!AJ1965:AL1965,ESITI_QUESTIONARI!AN1965,ESITI_QUESTIONARI!AQ1965)))</f>
        <v/>
      </c>
    </row>
    <row r="1966" spans="1:8" x14ac:dyDescent="0.3">
      <c r="A1966" t="str">
        <f>IF(ESITI_QUESTIONARI!A1966="","",TRIM(ESITI_QUESTIONARI!A1966))</f>
        <v/>
      </c>
      <c r="B1966" t="str">
        <f t="shared" si="31"/>
        <v/>
      </c>
      <c r="C1966" t="str">
        <f>IF(ESITI_QUESTIONARI!C1966="","",TRIM(ESITI_QUESTIONARI!C1966))</f>
        <v/>
      </c>
      <c r="D1966" t="str">
        <f>IFERROR(UPPER(TRIM(ESITI_QUESTIONARI!U1966)),"")</f>
        <v/>
      </c>
      <c r="E1966" t="str">
        <f>IFERROR(UPPER(TRIM(ESITI_QUESTIONARI!Y1966)),"")</f>
        <v/>
      </c>
      <c r="F1966" t="str">
        <f>IFERROR(UPPER(TRIM(ESITI_QUESTIONARI!AE1966)),"")</f>
        <v/>
      </c>
      <c r="G1966" t="str">
        <f>IFERROR(UPPER(TRIM(ESITI_QUESTIONARI!AI1966)),"")</f>
        <v/>
      </c>
      <c r="H1966" s="8" t="str">
        <f>IF(C1966="","",IF(ISERROR(AVERAGE(ESITI_QUESTIONARI!N1966:T1966,ESITI_QUESTIONARI!V1966:X1966,ESITI_QUESTIONARI!Z1966:AD1966,ESITI_QUESTIONARI!AF1966:AH1966,ESITI_QUESTIONARI!AJ1966:AL1966,ESITI_QUESTIONARI!AN1966,ESITI_QUESTIONARI!AQ1966)),"NON RISPONDE",AVERAGE(ESITI_QUESTIONARI!N1966:T1966,ESITI_QUESTIONARI!V1966:X1966,ESITI_QUESTIONARI!Z1966:AD1966,ESITI_QUESTIONARI!AF1966:AH1966,ESITI_QUESTIONARI!AJ1966:AL1966,ESITI_QUESTIONARI!AN1966,ESITI_QUESTIONARI!AQ1966)))</f>
        <v/>
      </c>
    </row>
    <row r="1967" spans="1:8" x14ac:dyDescent="0.3">
      <c r="A1967" t="str">
        <f>IF(ESITI_QUESTIONARI!A1967="","",TRIM(ESITI_QUESTIONARI!A1967))</f>
        <v/>
      </c>
      <c r="B1967" t="str">
        <f t="shared" si="31"/>
        <v/>
      </c>
      <c r="C1967" t="str">
        <f>IF(ESITI_QUESTIONARI!C1967="","",TRIM(ESITI_QUESTIONARI!C1967))</f>
        <v/>
      </c>
      <c r="D1967" t="str">
        <f>IFERROR(UPPER(TRIM(ESITI_QUESTIONARI!U1967)),"")</f>
        <v/>
      </c>
      <c r="E1967" t="str">
        <f>IFERROR(UPPER(TRIM(ESITI_QUESTIONARI!Y1967)),"")</f>
        <v/>
      </c>
      <c r="F1967" t="str">
        <f>IFERROR(UPPER(TRIM(ESITI_QUESTIONARI!AE1967)),"")</f>
        <v/>
      </c>
      <c r="G1967" t="str">
        <f>IFERROR(UPPER(TRIM(ESITI_QUESTIONARI!AI1967)),"")</f>
        <v/>
      </c>
      <c r="H1967" s="8" t="str">
        <f>IF(C1967="","",IF(ISERROR(AVERAGE(ESITI_QUESTIONARI!N1967:T1967,ESITI_QUESTIONARI!V1967:X1967,ESITI_QUESTIONARI!Z1967:AD1967,ESITI_QUESTIONARI!AF1967:AH1967,ESITI_QUESTIONARI!AJ1967:AL1967,ESITI_QUESTIONARI!AN1967,ESITI_QUESTIONARI!AQ1967)),"NON RISPONDE",AVERAGE(ESITI_QUESTIONARI!N1967:T1967,ESITI_QUESTIONARI!V1967:X1967,ESITI_QUESTIONARI!Z1967:AD1967,ESITI_QUESTIONARI!AF1967:AH1967,ESITI_QUESTIONARI!AJ1967:AL1967,ESITI_QUESTIONARI!AN1967,ESITI_QUESTIONARI!AQ1967)))</f>
        <v/>
      </c>
    </row>
    <row r="1968" spans="1:8" x14ac:dyDescent="0.3">
      <c r="A1968" t="str">
        <f>IF(ESITI_QUESTIONARI!A1968="","",TRIM(ESITI_QUESTIONARI!A1968))</f>
        <v/>
      </c>
      <c r="B1968" t="str">
        <f t="shared" si="31"/>
        <v/>
      </c>
      <c r="C1968" t="str">
        <f>IF(ESITI_QUESTIONARI!C1968="","",TRIM(ESITI_QUESTIONARI!C1968))</f>
        <v/>
      </c>
      <c r="D1968" t="str">
        <f>IFERROR(UPPER(TRIM(ESITI_QUESTIONARI!U1968)),"")</f>
        <v/>
      </c>
      <c r="E1968" t="str">
        <f>IFERROR(UPPER(TRIM(ESITI_QUESTIONARI!Y1968)),"")</f>
        <v/>
      </c>
      <c r="F1968" t="str">
        <f>IFERROR(UPPER(TRIM(ESITI_QUESTIONARI!AE1968)),"")</f>
        <v/>
      </c>
      <c r="G1968" t="str">
        <f>IFERROR(UPPER(TRIM(ESITI_QUESTIONARI!AI1968)),"")</f>
        <v/>
      </c>
      <c r="H1968" s="8" t="str">
        <f>IF(C1968="","",IF(ISERROR(AVERAGE(ESITI_QUESTIONARI!N1968:T1968,ESITI_QUESTIONARI!V1968:X1968,ESITI_QUESTIONARI!Z1968:AD1968,ESITI_QUESTIONARI!AF1968:AH1968,ESITI_QUESTIONARI!AJ1968:AL1968,ESITI_QUESTIONARI!AN1968,ESITI_QUESTIONARI!AQ1968)),"NON RISPONDE",AVERAGE(ESITI_QUESTIONARI!N1968:T1968,ESITI_QUESTIONARI!V1968:X1968,ESITI_QUESTIONARI!Z1968:AD1968,ESITI_QUESTIONARI!AF1968:AH1968,ESITI_QUESTIONARI!AJ1968:AL1968,ESITI_QUESTIONARI!AN1968,ESITI_QUESTIONARI!AQ1968)))</f>
        <v/>
      </c>
    </row>
    <row r="1969" spans="1:8" x14ac:dyDescent="0.3">
      <c r="A1969" t="str">
        <f>IF(ESITI_QUESTIONARI!A1969="","",TRIM(ESITI_QUESTIONARI!A1969))</f>
        <v/>
      </c>
      <c r="B1969" t="str">
        <f t="shared" si="31"/>
        <v/>
      </c>
      <c r="C1969" t="str">
        <f>IF(ESITI_QUESTIONARI!C1969="","",TRIM(ESITI_QUESTIONARI!C1969))</f>
        <v/>
      </c>
      <c r="D1969" t="str">
        <f>IFERROR(UPPER(TRIM(ESITI_QUESTIONARI!U1969)),"")</f>
        <v/>
      </c>
      <c r="E1969" t="str">
        <f>IFERROR(UPPER(TRIM(ESITI_QUESTIONARI!Y1969)),"")</f>
        <v/>
      </c>
      <c r="F1969" t="str">
        <f>IFERROR(UPPER(TRIM(ESITI_QUESTIONARI!AE1969)),"")</f>
        <v/>
      </c>
      <c r="G1969" t="str">
        <f>IFERROR(UPPER(TRIM(ESITI_QUESTIONARI!AI1969)),"")</f>
        <v/>
      </c>
      <c r="H1969" s="8" t="str">
        <f>IF(C1969="","",IF(ISERROR(AVERAGE(ESITI_QUESTIONARI!N1969:T1969,ESITI_QUESTIONARI!V1969:X1969,ESITI_QUESTIONARI!Z1969:AD1969,ESITI_QUESTIONARI!AF1969:AH1969,ESITI_QUESTIONARI!AJ1969:AL1969,ESITI_QUESTIONARI!AN1969,ESITI_QUESTIONARI!AQ1969)),"NON RISPONDE",AVERAGE(ESITI_QUESTIONARI!N1969:T1969,ESITI_QUESTIONARI!V1969:X1969,ESITI_QUESTIONARI!Z1969:AD1969,ESITI_QUESTIONARI!AF1969:AH1969,ESITI_QUESTIONARI!AJ1969:AL1969,ESITI_QUESTIONARI!AN1969,ESITI_QUESTIONARI!AQ1969)))</f>
        <v/>
      </c>
    </row>
    <row r="1970" spans="1:8" x14ac:dyDescent="0.3">
      <c r="A1970" t="str">
        <f>IF(ESITI_QUESTIONARI!A1970="","",TRIM(ESITI_QUESTIONARI!A1970))</f>
        <v/>
      </c>
      <c r="B1970" t="str">
        <f t="shared" si="31"/>
        <v/>
      </c>
      <c r="C1970" t="str">
        <f>IF(ESITI_QUESTIONARI!C1970="","",TRIM(ESITI_QUESTIONARI!C1970))</f>
        <v/>
      </c>
      <c r="D1970" t="str">
        <f>IFERROR(UPPER(TRIM(ESITI_QUESTIONARI!U1970)),"")</f>
        <v/>
      </c>
      <c r="E1970" t="str">
        <f>IFERROR(UPPER(TRIM(ESITI_QUESTIONARI!Y1970)),"")</f>
        <v/>
      </c>
      <c r="F1970" t="str">
        <f>IFERROR(UPPER(TRIM(ESITI_QUESTIONARI!AE1970)),"")</f>
        <v/>
      </c>
      <c r="G1970" t="str">
        <f>IFERROR(UPPER(TRIM(ESITI_QUESTIONARI!AI1970)),"")</f>
        <v/>
      </c>
      <c r="H1970" s="8" t="str">
        <f>IF(C1970="","",IF(ISERROR(AVERAGE(ESITI_QUESTIONARI!N1970:T1970,ESITI_QUESTIONARI!V1970:X1970,ESITI_QUESTIONARI!Z1970:AD1970,ESITI_QUESTIONARI!AF1970:AH1970,ESITI_QUESTIONARI!AJ1970:AL1970,ESITI_QUESTIONARI!AN1970,ESITI_QUESTIONARI!AQ1970)),"NON RISPONDE",AVERAGE(ESITI_QUESTIONARI!N1970:T1970,ESITI_QUESTIONARI!V1970:X1970,ESITI_QUESTIONARI!Z1970:AD1970,ESITI_QUESTIONARI!AF1970:AH1970,ESITI_QUESTIONARI!AJ1970:AL1970,ESITI_QUESTIONARI!AN1970,ESITI_QUESTIONARI!AQ1970)))</f>
        <v/>
      </c>
    </row>
    <row r="1971" spans="1:8" x14ac:dyDescent="0.3">
      <c r="A1971" t="str">
        <f>IF(ESITI_QUESTIONARI!A1971="","",TRIM(ESITI_QUESTIONARI!A1971))</f>
        <v/>
      </c>
      <c r="B1971" t="str">
        <f t="shared" si="31"/>
        <v/>
      </c>
      <c r="C1971" t="str">
        <f>IF(ESITI_QUESTIONARI!C1971="","",TRIM(ESITI_QUESTIONARI!C1971))</f>
        <v/>
      </c>
      <c r="D1971" t="str">
        <f>IFERROR(UPPER(TRIM(ESITI_QUESTIONARI!U1971)),"")</f>
        <v/>
      </c>
      <c r="E1971" t="str">
        <f>IFERROR(UPPER(TRIM(ESITI_QUESTIONARI!Y1971)),"")</f>
        <v/>
      </c>
      <c r="F1971" t="str">
        <f>IFERROR(UPPER(TRIM(ESITI_QUESTIONARI!AE1971)),"")</f>
        <v/>
      </c>
      <c r="G1971" t="str">
        <f>IFERROR(UPPER(TRIM(ESITI_QUESTIONARI!AI1971)),"")</f>
        <v/>
      </c>
      <c r="H1971" s="8" t="str">
        <f>IF(C1971="","",IF(ISERROR(AVERAGE(ESITI_QUESTIONARI!N1971:T1971,ESITI_QUESTIONARI!V1971:X1971,ESITI_QUESTIONARI!Z1971:AD1971,ESITI_QUESTIONARI!AF1971:AH1971,ESITI_QUESTIONARI!AJ1971:AL1971,ESITI_QUESTIONARI!AN1971,ESITI_QUESTIONARI!AQ1971)),"NON RISPONDE",AVERAGE(ESITI_QUESTIONARI!N1971:T1971,ESITI_QUESTIONARI!V1971:X1971,ESITI_QUESTIONARI!Z1971:AD1971,ESITI_QUESTIONARI!AF1971:AH1971,ESITI_QUESTIONARI!AJ1971:AL1971,ESITI_QUESTIONARI!AN1971,ESITI_QUESTIONARI!AQ1971)))</f>
        <v/>
      </c>
    </row>
    <row r="1972" spans="1:8" x14ac:dyDescent="0.3">
      <c r="A1972" t="str">
        <f>IF(ESITI_QUESTIONARI!A1972="","",TRIM(ESITI_QUESTIONARI!A1972))</f>
        <v/>
      </c>
      <c r="B1972" t="str">
        <f t="shared" si="31"/>
        <v/>
      </c>
      <c r="C1972" t="str">
        <f>IF(ESITI_QUESTIONARI!C1972="","",TRIM(ESITI_QUESTIONARI!C1972))</f>
        <v/>
      </c>
      <c r="D1972" t="str">
        <f>IFERROR(UPPER(TRIM(ESITI_QUESTIONARI!U1972)),"")</f>
        <v/>
      </c>
      <c r="E1972" t="str">
        <f>IFERROR(UPPER(TRIM(ESITI_QUESTIONARI!Y1972)),"")</f>
        <v/>
      </c>
      <c r="F1972" t="str">
        <f>IFERROR(UPPER(TRIM(ESITI_QUESTIONARI!AE1972)),"")</f>
        <v/>
      </c>
      <c r="G1972" t="str">
        <f>IFERROR(UPPER(TRIM(ESITI_QUESTIONARI!AI1972)),"")</f>
        <v/>
      </c>
      <c r="H1972" s="8" t="str">
        <f>IF(C1972="","",IF(ISERROR(AVERAGE(ESITI_QUESTIONARI!N1972:T1972,ESITI_QUESTIONARI!V1972:X1972,ESITI_QUESTIONARI!Z1972:AD1972,ESITI_QUESTIONARI!AF1972:AH1972,ESITI_QUESTIONARI!AJ1972:AL1972,ESITI_QUESTIONARI!AN1972,ESITI_QUESTIONARI!AQ1972)),"NON RISPONDE",AVERAGE(ESITI_QUESTIONARI!N1972:T1972,ESITI_QUESTIONARI!V1972:X1972,ESITI_QUESTIONARI!Z1972:AD1972,ESITI_QUESTIONARI!AF1972:AH1972,ESITI_QUESTIONARI!AJ1972:AL1972,ESITI_QUESTIONARI!AN1972,ESITI_QUESTIONARI!AQ1972)))</f>
        <v/>
      </c>
    </row>
    <row r="1973" spans="1:8" x14ac:dyDescent="0.3">
      <c r="A1973" t="str">
        <f>IF(ESITI_QUESTIONARI!A1973="","",TRIM(ESITI_QUESTIONARI!A1973))</f>
        <v/>
      </c>
      <c r="B1973" t="str">
        <f t="shared" si="31"/>
        <v/>
      </c>
      <c r="C1973" t="str">
        <f>IF(ESITI_QUESTIONARI!C1973="","",TRIM(ESITI_QUESTIONARI!C1973))</f>
        <v/>
      </c>
      <c r="D1973" t="str">
        <f>IFERROR(UPPER(TRIM(ESITI_QUESTIONARI!U1973)),"")</f>
        <v/>
      </c>
      <c r="E1973" t="str">
        <f>IFERROR(UPPER(TRIM(ESITI_QUESTIONARI!Y1973)),"")</f>
        <v/>
      </c>
      <c r="F1973" t="str">
        <f>IFERROR(UPPER(TRIM(ESITI_QUESTIONARI!AE1973)),"")</f>
        <v/>
      </c>
      <c r="G1973" t="str">
        <f>IFERROR(UPPER(TRIM(ESITI_QUESTIONARI!AI1973)),"")</f>
        <v/>
      </c>
      <c r="H1973" s="8" t="str">
        <f>IF(C1973="","",IF(ISERROR(AVERAGE(ESITI_QUESTIONARI!N1973:T1973,ESITI_QUESTIONARI!V1973:X1973,ESITI_QUESTIONARI!Z1973:AD1973,ESITI_QUESTIONARI!AF1973:AH1973,ESITI_QUESTIONARI!AJ1973:AL1973,ESITI_QUESTIONARI!AN1973,ESITI_QUESTIONARI!AQ1973)),"NON RISPONDE",AVERAGE(ESITI_QUESTIONARI!N1973:T1973,ESITI_QUESTIONARI!V1973:X1973,ESITI_QUESTIONARI!Z1973:AD1973,ESITI_QUESTIONARI!AF1973:AH1973,ESITI_QUESTIONARI!AJ1973:AL1973,ESITI_QUESTIONARI!AN1973,ESITI_QUESTIONARI!AQ1973)))</f>
        <v/>
      </c>
    </row>
    <row r="1974" spans="1:8" x14ac:dyDescent="0.3">
      <c r="A1974" t="str">
        <f>IF(ESITI_QUESTIONARI!A1974="","",TRIM(ESITI_QUESTIONARI!A1974))</f>
        <v/>
      </c>
      <c r="B1974" t="str">
        <f t="shared" si="31"/>
        <v/>
      </c>
      <c r="C1974" t="str">
        <f>IF(ESITI_QUESTIONARI!C1974="","",TRIM(ESITI_QUESTIONARI!C1974))</f>
        <v/>
      </c>
      <c r="D1974" t="str">
        <f>IFERROR(UPPER(TRIM(ESITI_QUESTIONARI!U1974)),"")</f>
        <v/>
      </c>
      <c r="E1974" t="str">
        <f>IFERROR(UPPER(TRIM(ESITI_QUESTIONARI!Y1974)),"")</f>
        <v/>
      </c>
      <c r="F1974" t="str">
        <f>IFERROR(UPPER(TRIM(ESITI_QUESTIONARI!AE1974)),"")</f>
        <v/>
      </c>
      <c r="G1974" t="str">
        <f>IFERROR(UPPER(TRIM(ESITI_QUESTIONARI!AI1974)),"")</f>
        <v/>
      </c>
      <c r="H1974" s="8" t="str">
        <f>IF(C1974="","",IF(ISERROR(AVERAGE(ESITI_QUESTIONARI!N1974:T1974,ESITI_QUESTIONARI!V1974:X1974,ESITI_QUESTIONARI!Z1974:AD1974,ESITI_QUESTIONARI!AF1974:AH1974,ESITI_QUESTIONARI!AJ1974:AL1974,ESITI_QUESTIONARI!AN1974,ESITI_QUESTIONARI!AQ1974)),"NON RISPONDE",AVERAGE(ESITI_QUESTIONARI!N1974:T1974,ESITI_QUESTIONARI!V1974:X1974,ESITI_QUESTIONARI!Z1974:AD1974,ESITI_QUESTIONARI!AF1974:AH1974,ESITI_QUESTIONARI!AJ1974:AL1974,ESITI_QUESTIONARI!AN1974,ESITI_QUESTIONARI!AQ1974)))</f>
        <v/>
      </c>
    </row>
    <row r="1975" spans="1:8" x14ac:dyDescent="0.3">
      <c r="A1975" t="str">
        <f>IF(ESITI_QUESTIONARI!A1975="","",TRIM(ESITI_QUESTIONARI!A1975))</f>
        <v/>
      </c>
      <c r="B1975" t="str">
        <f t="shared" si="31"/>
        <v/>
      </c>
      <c r="C1975" t="str">
        <f>IF(ESITI_QUESTIONARI!C1975="","",TRIM(ESITI_QUESTIONARI!C1975))</f>
        <v/>
      </c>
      <c r="D1975" t="str">
        <f>IFERROR(UPPER(TRIM(ESITI_QUESTIONARI!U1975)),"")</f>
        <v/>
      </c>
      <c r="E1975" t="str">
        <f>IFERROR(UPPER(TRIM(ESITI_QUESTIONARI!Y1975)),"")</f>
        <v/>
      </c>
      <c r="F1975" t="str">
        <f>IFERROR(UPPER(TRIM(ESITI_QUESTIONARI!AE1975)),"")</f>
        <v/>
      </c>
      <c r="G1975" t="str">
        <f>IFERROR(UPPER(TRIM(ESITI_QUESTIONARI!AI1975)),"")</f>
        <v/>
      </c>
      <c r="H1975" s="8" t="str">
        <f>IF(C1975="","",IF(ISERROR(AVERAGE(ESITI_QUESTIONARI!N1975:T1975,ESITI_QUESTIONARI!V1975:X1975,ESITI_QUESTIONARI!Z1975:AD1975,ESITI_QUESTIONARI!AF1975:AH1975,ESITI_QUESTIONARI!AJ1975:AL1975,ESITI_QUESTIONARI!AN1975,ESITI_QUESTIONARI!AQ1975)),"NON RISPONDE",AVERAGE(ESITI_QUESTIONARI!N1975:T1975,ESITI_QUESTIONARI!V1975:X1975,ESITI_QUESTIONARI!Z1975:AD1975,ESITI_QUESTIONARI!AF1975:AH1975,ESITI_QUESTIONARI!AJ1975:AL1975,ESITI_QUESTIONARI!AN1975,ESITI_QUESTIONARI!AQ1975)))</f>
        <v/>
      </c>
    </row>
    <row r="1976" spans="1:8" x14ac:dyDescent="0.3">
      <c r="A1976" t="str">
        <f>IF(ESITI_QUESTIONARI!A1976="","",TRIM(ESITI_QUESTIONARI!A1976))</f>
        <v/>
      </c>
      <c r="B1976" t="str">
        <f t="shared" si="31"/>
        <v/>
      </c>
      <c r="C1976" t="str">
        <f>IF(ESITI_QUESTIONARI!C1976="","",TRIM(ESITI_QUESTIONARI!C1976))</f>
        <v/>
      </c>
      <c r="D1976" t="str">
        <f>IFERROR(UPPER(TRIM(ESITI_QUESTIONARI!U1976)),"")</f>
        <v/>
      </c>
      <c r="E1976" t="str">
        <f>IFERROR(UPPER(TRIM(ESITI_QUESTIONARI!Y1976)),"")</f>
        <v/>
      </c>
      <c r="F1976" t="str">
        <f>IFERROR(UPPER(TRIM(ESITI_QUESTIONARI!AE1976)),"")</f>
        <v/>
      </c>
      <c r="G1976" t="str">
        <f>IFERROR(UPPER(TRIM(ESITI_QUESTIONARI!AI1976)),"")</f>
        <v/>
      </c>
      <c r="H1976" s="8" t="str">
        <f>IF(C1976="","",IF(ISERROR(AVERAGE(ESITI_QUESTIONARI!N1976:T1976,ESITI_QUESTIONARI!V1976:X1976,ESITI_QUESTIONARI!Z1976:AD1976,ESITI_QUESTIONARI!AF1976:AH1976,ESITI_QUESTIONARI!AJ1976:AL1976,ESITI_QUESTIONARI!AN1976,ESITI_QUESTIONARI!AQ1976)),"NON RISPONDE",AVERAGE(ESITI_QUESTIONARI!N1976:T1976,ESITI_QUESTIONARI!V1976:X1976,ESITI_QUESTIONARI!Z1976:AD1976,ESITI_QUESTIONARI!AF1976:AH1976,ESITI_QUESTIONARI!AJ1976:AL1976,ESITI_QUESTIONARI!AN1976,ESITI_QUESTIONARI!AQ1976)))</f>
        <v/>
      </c>
    </row>
    <row r="1977" spans="1:8" x14ac:dyDescent="0.3">
      <c r="A1977" t="str">
        <f>IF(ESITI_QUESTIONARI!A1977="","",TRIM(ESITI_QUESTIONARI!A1977))</f>
        <v/>
      </c>
      <c r="B1977" t="str">
        <f t="shared" si="31"/>
        <v/>
      </c>
      <c r="C1977" t="str">
        <f>IF(ESITI_QUESTIONARI!C1977="","",TRIM(ESITI_QUESTIONARI!C1977))</f>
        <v/>
      </c>
      <c r="D1977" t="str">
        <f>IFERROR(UPPER(TRIM(ESITI_QUESTIONARI!U1977)),"")</f>
        <v/>
      </c>
      <c r="E1977" t="str">
        <f>IFERROR(UPPER(TRIM(ESITI_QUESTIONARI!Y1977)),"")</f>
        <v/>
      </c>
      <c r="F1977" t="str">
        <f>IFERROR(UPPER(TRIM(ESITI_QUESTIONARI!AE1977)),"")</f>
        <v/>
      </c>
      <c r="G1977" t="str">
        <f>IFERROR(UPPER(TRIM(ESITI_QUESTIONARI!AI1977)),"")</f>
        <v/>
      </c>
      <c r="H1977" s="8" t="str">
        <f>IF(C1977="","",IF(ISERROR(AVERAGE(ESITI_QUESTIONARI!N1977:T1977,ESITI_QUESTIONARI!V1977:X1977,ESITI_QUESTIONARI!Z1977:AD1977,ESITI_QUESTIONARI!AF1977:AH1977,ESITI_QUESTIONARI!AJ1977:AL1977,ESITI_QUESTIONARI!AN1977,ESITI_QUESTIONARI!AQ1977)),"NON RISPONDE",AVERAGE(ESITI_QUESTIONARI!N1977:T1977,ESITI_QUESTIONARI!V1977:X1977,ESITI_QUESTIONARI!Z1977:AD1977,ESITI_QUESTIONARI!AF1977:AH1977,ESITI_QUESTIONARI!AJ1977:AL1977,ESITI_QUESTIONARI!AN1977,ESITI_QUESTIONARI!AQ1977)))</f>
        <v/>
      </c>
    </row>
    <row r="1978" spans="1:8" x14ac:dyDescent="0.3">
      <c r="A1978" t="str">
        <f>IF(ESITI_QUESTIONARI!A1978="","",TRIM(ESITI_QUESTIONARI!A1978))</f>
        <v/>
      </c>
      <c r="B1978" t="str">
        <f t="shared" si="31"/>
        <v/>
      </c>
      <c r="C1978" t="str">
        <f>IF(ESITI_QUESTIONARI!C1978="","",TRIM(ESITI_QUESTIONARI!C1978))</f>
        <v/>
      </c>
      <c r="D1978" t="str">
        <f>IFERROR(UPPER(TRIM(ESITI_QUESTIONARI!U1978)),"")</f>
        <v/>
      </c>
      <c r="E1978" t="str">
        <f>IFERROR(UPPER(TRIM(ESITI_QUESTIONARI!Y1978)),"")</f>
        <v/>
      </c>
      <c r="F1978" t="str">
        <f>IFERROR(UPPER(TRIM(ESITI_QUESTIONARI!AE1978)),"")</f>
        <v/>
      </c>
      <c r="G1978" t="str">
        <f>IFERROR(UPPER(TRIM(ESITI_QUESTIONARI!AI1978)),"")</f>
        <v/>
      </c>
      <c r="H1978" s="8" t="str">
        <f>IF(C1978="","",IF(ISERROR(AVERAGE(ESITI_QUESTIONARI!N1978:T1978,ESITI_QUESTIONARI!V1978:X1978,ESITI_QUESTIONARI!Z1978:AD1978,ESITI_QUESTIONARI!AF1978:AH1978,ESITI_QUESTIONARI!AJ1978:AL1978,ESITI_QUESTIONARI!AN1978,ESITI_QUESTIONARI!AQ1978)),"NON RISPONDE",AVERAGE(ESITI_QUESTIONARI!N1978:T1978,ESITI_QUESTIONARI!V1978:X1978,ESITI_QUESTIONARI!Z1978:AD1978,ESITI_QUESTIONARI!AF1978:AH1978,ESITI_QUESTIONARI!AJ1978:AL1978,ESITI_QUESTIONARI!AN1978,ESITI_QUESTIONARI!AQ1978)))</f>
        <v/>
      </c>
    </row>
    <row r="1979" spans="1:8" x14ac:dyDescent="0.3">
      <c r="A1979" t="str">
        <f>IF(ESITI_QUESTIONARI!A1979="","",TRIM(ESITI_QUESTIONARI!A1979))</f>
        <v/>
      </c>
      <c r="B1979" t="str">
        <f t="shared" si="31"/>
        <v/>
      </c>
      <c r="C1979" t="str">
        <f>IF(ESITI_QUESTIONARI!C1979="","",TRIM(ESITI_QUESTIONARI!C1979))</f>
        <v/>
      </c>
      <c r="D1979" t="str">
        <f>IFERROR(UPPER(TRIM(ESITI_QUESTIONARI!U1979)),"")</f>
        <v/>
      </c>
      <c r="E1979" t="str">
        <f>IFERROR(UPPER(TRIM(ESITI_QUESTIONARI!Y1979)),"")</f>
        <v/>
      </c>
      <c r="F1979" t="str">
        <f>IFERROR(UPPER(TRIM(ESITI_QUESTIONARI!AE1979)),"")</f>
        <v/>
      </c>
      <c r="G1979" t="str">
        <f>IFERROR(UPPER(TRIM(ESITI_QUESTIONARI!AI1979)),"")</f>
        <v/>
      </c>
      <c r="H1979" s="8" t="str">
        <f>IF(C1979="","",IF(ISERROR(AVERAGE(ESITI_QUESTIONARI!N1979:T1979,ESITI_QUESTIONARI!V1979:X1979,ESITI_QUESTIONARI!Z1979:AD1979,ESITI_QUESTIONARI!AF1979:AH1979,ESITI_QUESTIONARI!AJ1979:AL1979,ESITI_QUESTIONARI!AN1979,ESITI_QUESTIONARI!AQ1979)),"NON RISPONDE",AVERAGE(ESITI_QUESTIONARI!N1979:T1979,ESITI_QUESTIONARI!V1979:X1979,ESITI_QUESTIONARI!Z1979:AD1979,ESITI_QUESTIONARI!AF1979:AH1979,ESITI_QUESTIONARI!AJ1979:AL1979,ESITI_QUESTIONARI!AN1979,ESITI_QUESTIONARI!AQ1979)))</f>
        <v/>
      </c>
    </row>
    <row r="1980" spans="1:8" x14ac:dyDescent="0.3">
      <c r="A1980" t="str">
        <f>IF(ESITI_QUESTIONARI!A1980="","",TRIM(ESITI_QUESTIONARI!A1980))</f>
        <v/>
      </c>
      <c r="B1980" t="str">
        <f t="shared" si="31"/>
        <v/>
      </c>
      <c r="C1980" t="str">
        <f>IF(ESITI_QUESTIONARI!C1980="","",TRIM(ESITI_QUESTIONARI!C1980))</f>
        <v/>
      </c>
      <c r="D1980" t="str">
        <f>IFERROR(UPPER(TRIM(ESITI_QUESTIONARI!U1980)),"")</f>
        <v/>
      </c>
      <c r="E1980" t="str">
        <f>IFERROR(UPPER(TRIM(ESITI_QUESTIONARI!Y1980)),"")</f>
        <v/>
      </c>
      <c r="F1980" t="str">
        <f>IFERROR(UPPER(TRIM(ESITI_QUESTIONARI!AE1980)),"")</f>
        <v/>
      </c>
      <c r="G1980" t="str">
        <f>IFERROR(UPPER(TRIM(ESITI_QUESTIONARI!AI1980)),"")</f>
        <v/>
      </c>
      <c r="H1980" s="8" t="str">
        <f>IF(C1980="","",IF(ISERROR(AVERAGE(ESITI_QUESTIONARI!N1980:T1980,ESITI_QUESTIONARI!V1980:X1980,ESITI_QUESTIONARI!Z1980:AD1980,ESITI_QUESTIONARI!AF1980:AH1980,ESITI_QUESTIONARI!AJ1980:AL1980,ESITI_QUESTIONARI!AN1980,ESITI_QUESTIONARI!AQ1980)),"NON RISPONDE",AVERAGE(ESITI_QUESTIONARI!N1980:T1980,ESITI_QUESTIONARI!V1980:X1980,ESITI_QUESTIONARI!Z1980:AD1980,ESITI_QUESTIONARI!AF1980:AH1980,ESITI_QUESTIONARI!AJ1980:AL1980,ESITI_QUESTIONARI!AN1980,ESITI_QUESTIONARI!AQ1980)))</f>
        <v/>
      </c>
    </row>
    <row r="1981" spans="1:8" x14ac:dyDescent="0.3">
      <c r="A1981" t="str">
        <f>IF(ESITI_QUESTIONARI!A1981="","",TRIM(ESITI_QUESTIONARI!A1981))</f>
        <v/>
      </c>
      <c r="B1981" t="str">
        <f t="shared" si="31"/>
        <v/>
      </c>
      <c r="C1981" t="str">
        <f>IF(ESITI_QUESTIONARI!C1981="","",TRIM(ESITI_QUESTIONARI!C1981))</f>
        <v/>
      </c>
      <c r="D1981" t="str">
        <f>IFERROR(UPPER(TRIM(ESITI_QUESTIONARI!U1981)),"")</f>
        <v/>
      </c>
      <c r="E1981" t="str">
        <f>IFERROR(UPPER(TRIM(ESITI_QUESTIONARI!Y1981)),"")</f>
        <v/>
      </c>
      <c r="F1981" t="str">
        <f>IFERROR(UPPER(TRIM(ESITI_QUESTIONARI!AE1981)),"")</f>
        <v/>
      </c>
      <c r="G1981" t="str">
        <f>IFERROR(UPPER(TRIM(ESITI_QUESTIONARI!AI1981)),"")</f>
        <v/>
      </c>
      <c r="H1981" s="8" t="str">
        <f>IF(C1981="","",IF(ISERROR(AVERAGE(ESITI_QUESTIONARI!N1981:T1981,ESITI_QUESTIONARI!V1981:X1981,ESITI_QUESTIONARI!Z1981:AD1981,ESITI_QUESTIONARI!AF1981:AH1981,ESITI_QUESTIONARI!AJ1981:AL1981,ESITI_QUESTIONARI!AN1981,ESITI_QUESTIONARI!AQ1981)),"NON RISPONDE",AVERAGE(ESITI_QUESTIONARI!N1981:T1981,ESITI_QUESTIONARI!V1981:X1981,ESITI_QUESTIONARI!Z1981:AD1981,ESITI_QUESTIONARI!AF1981:AH1981,ESITI_QUESTIONARI!AJ1981:AL1981,ESITI_QUESTIONARI!AN1981,ESITI_QUESTIONARI!AQ1981)))</f>
        <v/>
      </c>
    </row>
    <row r="1982" spans="1:8" x14ac:dyDescent="0.3">
      <c r="A1982" t="str">
        <f>IF(ESITI_QUESTIONARI!A1982="","",TRIM(ESITI_QUESTIONARI!A1982))</f>
        <v/>
      </c>
      <c r="B1982" t="str">
        <f t="shared" si="31"/>
        <v/>
      </c>
      <c r="C1982" t="str">
        <f>IF(ESITI_QUESTIONARI!C1982="","",TRIM(ESITI_QUESTIONARI!C1982))</f>
        <v/>
      </c>
      <c r="D1982" t="str">
        <f>IFERROR(UPPER(TRIM(ESITI_QUESTIONARI!U1982)),"")</f>
        <v/>
      </c>
      <c r="E1982" t="str">
        <f>IFERROR(UPPER(TRIM(ESITI_QUESTIONARI!Y1982)),"")</f>
        <v/>
      </c>
      <c r="F1982" t="str">
        <f>IFERROR(UPPER(TRIM(ESITI_QUESTIONARI!AE1982)),"")</f>
        <v/>
      </c>
      <c r="G1982" t="str">
        <f>IFERROR(UPPER(TRIM(ESITI_QUESTIONARI!AI1982)),"")</f>
        <v/>
      </c>
      <c r="H1982" s="8" t="str">
        <f>IF(C1982="","",IF(ISERROR(AVERAGE(ESITI_QUESTIONARI!N1982:T1982,ESITI_QUESTIONARI!V1982:X1982,ESITI_QUESTIONARI!Z1982:AD1982,ESITI_QUESTIONARI!AF1982:AH1982,ESITI_QUESTIONARI!AJ1982:AL1982,ESITI_QUESTIONARI!AN1982,ESITI_QUESTIONARI!AQ1982)),"NON RISPONDE",AVERAGE(ESITI_QUESTIONARI!N1982:T1982,ESITI_QUESTIONARI!V1982:X1982,ESITI_QUESTIONARI!Z1982:AD1982,ESITI_QUESTIONARI!AF1982:AH1982,ESITI_QUESTIONARI!AJ1982:AL1982,ESITI_QUESTIONARI!AN1982,ESITI_QUESTIONARI!AQ1982)))</f>
        <v/>
      </c>
    </row>
    <row r="1983" spans="1:8" x14ac:dyDescent="0.3">
      <c r="A1983" t="str">
        <f>IF(ESITI_QUESTIONARI!A1983="","",TRIM(ESITI_QUESTIONARI!A1983))</f>
        <v/>
      </c>
      <c r="B1983" t="str">
        <f t="shared" si="31"/>
        <v/>
      </c>
      <c r="C1983" t="str">
        <f>IF(ESITI_QUESTIONARI!C1983="","",TRIM(ESITI_QUESTIONARI!C1983))</f>
        <v/>
      </c>
      <c r="D1983" t="str">
        <f>IFERROR(UPPER(TRIM(ESITI_QUESTIONARI!U1983)),"")</f>
        <v/>
      </c>
      <c r="E1983" t="str">
        <f>IFERROR(UPPER(TRIM(ESITI_QUESTIONARI!Y1983)),"")</f>
        <v/>
      </c>
      <c r="F1983" t="str">
        <f>IFERROR(UPPER(TRIM(ESITI_QUESTIONARI!AE1983)),"")</f>
        <v/>
      </c>
      <c r="G1983" t="str">
        <f>IFERROR(UPPER(TRIM(ESITI_QUESTIONARI!AI1983)),"")</f>
        <v/>
      </c>
      <c r="H1983" s="8" t="str">
        <f>IF(C1983="","",IF(ISERROR(AVERAGE(ESITI_QUESTIONARI!N1983:T1983,ESITI_QUESTIONARI!V1983:X1983,ESITI_QUESTIONARI!Z1983:AD1983,ESITI_QUESTIONARI!AF1983:AH1983,ESITI_QUESTIONARI!AJ1983:AL1983,ESITI_QUESTIONARI!AN1983,ESITI_QUESTIONARI!AQ1983)),"NON RISPONDE",AVERAGE(ESITI_QUESTIONARI!N1983:T1983,ESITI_QUESTIONARI!V1983:X1983,ESITI_QUESTIONARI!Z1983:AD1983,ESITI_QUESTIONARI!AF1983:AH1983,ESITI_QUESTIONARI!AJ1983:AL1983,ESITI_QUESTIONARI!AN1983,ESITI_QUESTIONARI!AQ1983)))</f>
        <v/>
      </c>
    </row>
    <row r="1984" spans="1:8" x14ac:dyDescent="0.3">
      <c r="A1984" t="str">
        <f>IF(ESITI_QUESTIONARI!A1984="","",TRIM(ESITI_QUESTIONARI!A1984))</f>
        <v/>
      </c>
      <c r="B1984" t="str">
        <f t="shared" si="31"/>
        <v/>
      </c>
      <c r="C1984" t="str">
        <f>IF(ESITI_QUESTIONARI!C1984="","",TRIM(ESITI_QUESTIONARI!C1984))</f>
        <v/>
      </c>
      <c r="D1984" t="str">
        <f>IFERROR(UPPER(TRIM(ESITI_QUESTIONARI!U1984)),"")</f>
        <v/>
      </c>
      <c r="E1984" t="str">
        <f>IFERROR(UPPER(TRIM(ESITI_QUESTIONARI!Y1984)),"")</f>
        <v/>
      </c>
      <c r="F1984" t="str">
        <f>IFERROR(UPPER(TRIM(ESITI_QUESTIONARI!AE1984)),"")</f>
        <v/>
      </c>
      <c r="G1984" t="str">
        <f>IFERROR(UPPER(TRIM(ESITI_QUESTIONARI!AI1984)),"")</f>
        <v/>
      </c>
      <c r="H1984" s="8" t="str">
        <f>IF(C1984="","",IF(ISERROR(AVERAGE(ESITI_QUESTIONARI!N1984:T1984,ESITI_QUESTIONARI!V1984:X1984,ESITI_QUESTIONARI!Z1984:AD1984,ESITI_QUESTIONARI!AF1984:AH1984,ESITI_QUESTIONARI!AJ1984:AL1984,ESITI_QUESTIONARI!AN1984,ESITI_QUESTIONARI!AQ1984)),"NON RISPONDE",AVERAGE(ESITI_QUESTIONARI!N1984:T1984,ESITI_QUESTIONARI!V1984:X1984,ESITI_QUESTIONARI!Z1984:AD1984,ESITI_QUESTIONARI!AF1984:AH1984,ESITI_QUESTIONARI!AJ1984:AL1984,ESITI_QUESTIONARI!AN1984,ESITI_QUESTIONARI!AQ1984)))</f>
        <v/>
      </c>
    </row>
    <row r="1985" spans="1:8" x14ac:dyDescent="0.3">
      <c r="A1985" t="str">
        <f>IF(ESITI_QUESTIONARI!A1985="","",TRIM(ESITI_QUESTIONARI!A1985))</f>
        <v/>
      </c>
      <c r="B1985" t="str">
        <f t="shared" si="31"/>
        <v/>
      </c>
      <c r="C1985" t="str">
        <f>IF(ESITI_QUESTIONARI!C1985="","",TRIM(ESITI_QUESTIONARI!C1985))</f>
        <v/>
      </c>
      <c r="D1985" t="str">
        <f>IFERROR(UPPER(TRIM(ESITI_QUESTIONARI!U1985)),"")</f>
        <v/>
      </c>
      <c r="E1985" t="str">
        <f>IFERROR(UPPER(TRIM(ESITI_QUESTIONARI!Y1985)),"")</f>
        <v/>
      </c>
      <c r="F1985" t="str">
        <f>IFERROR(UPPER(TRIM(ESITI_QUESTIONARI!AE1985)),"")</f>
        <v/>
      </c>
      <c r="G1985" t="str">
        <f>IFERROR(UPPER(TRIM(ESITI_QUESTIONARI!AI1985)),"")</f>
        <v/>
      </c>
      <c r="H1985" s="8" t="str">
        <f>IF(C1985="","",IF(ISERROR(AVERAGE(ESITI_QUESTIONARI!N1985:T1985,ESITI_QUESTIONARI!V1985:X1985,ESITI_QUESTIONARI!Z1985:AD1985,ESITI_QUESTIONARI!AF1985:AH1985,ESITI_QUESTIONARI!AJ1985:AL1985,ESITI_QUESTIONARI!AN1985,ESITI_QUESTIONARI!AQ1985)),"NON RISPONDE",AVERAGE(ESITI_QUESTIONARI!N1985:T1985,ESITI_QUESTIONARI!V1985:X1985,ESITI_QUESTIONARI!Z1985:AD1985,ESITI_QUESTIONARI!AF1985:AH1985,ESITI_QUESTIONARI!AJ1985:AL1985,ESITI_QUESTIONARI!AN1985,ESITI_QUESTIONARI!AQ1985)))</f>
        <v/>
      </c>
    </row>
    <row r="1986" spans="1:8" x14ac:dyDescent="0.3">
      <c r="A1986" t="str">
        <f>IF(ESITI_QUESTIONARI!A1986="","",TRIM(ESITI_QUESTIONARI!A1986))</f>
        <v/>
      </c>
      <c r="B1986" t="str">
        <f t="shared" si="31"/>
        <v/>
      </c>
      <c r="C1986" t="str">
        <f>IF(ESITI_QUESTIONARI!C1986="","",TRIM(ESITI_QUESTIONARI!C1986))</f>
        <v/>
      </c>
      <c r="D1986" t="str">
        <f>IFERROR(UPPER(TRIM(ESITI_QUESTIONARI!U1986)),"")</f>
        <v/>
      </c>
      <c r="E1986" t="str">
        <f>IFERROR(UPPER(TRIM(ESITI_QUESTIONARI!Y1986)),"")</f>
        <v/>
      </c>
      <c r="F1986" t="str">
        <f>IFERROR(UPPER(TRIM(ESITI_QUESTIONARI!AE1986)),"")</f>
        <v/>
      </c>
      <c r="G1986" t="str">
        <f>IFERROR(UPPER(TRIM(ESITI_QUESTIONARI!AI1986)),"")</f>
        <v/>
      </c>
      <c r="H1986" s="8" t="str">
        <f>IF(C1986="","",IF(ISERROR(AVERAGE(ESITI_QUESTIONARI!N1986:T1986,ESITI_QUESTIONARI!V1986:X1986,ESITI_QUESTIONARI!Z1986:AD1986,ESITI_QUESTIONARI!AF1986:AH1986,ESITI_QUESTIONARI!AJ1986:AL1986,ESITI_QUESTIONARI!AN1986,ESITI_QUESTIONARI!AQ1986)),"NON RISPONDE",AVERAGE(ESITI_QUESTIONARI!N1986:T1986,ESITI_QUESTIONARI!V1986:X1986,ESITI_QUESTIONARI!Z1986:AD1986,ESITI_QUESTIONARI!AF1986:AH1986,ESITI_QUESTIONARI!AJ1986:AL1986,ESITI_QUESTIONARI!AN1986,ESITI_QUESTIONARI!AQ1986)))</f>
        <v/>
      </c>
    </row>
    <row r="1987" spans="1:8" x14ac:dyDescent="0.3">
      <c r="A1987" t="str">
        <f>IF(ESITI_QUESTIONARI!A1987="","",TRIM(ESITI_QUESTIONARI!A1987))</f>
        <v/>
      </c>
      <c r="B1987" t="str">
        <f t="shared" ref="B1987:B2050" si="32">IF(C1987="","",C1987)</f>
        <v/>
      </c>
      <c r="C1987" t="str">
        <f>IF(ESITI_QUESTIONARI!C1987="","",TRIM(ESITI_QUESTIONARI!C1987))</f>
        <v/>
      </c>
      <c r="D1987" t="str">
        <f>IFERROR(UPPER(TRIM(ESITI_QUESTIONARI!U1987)),"")</f>
        <v/>
      </c>
      <c r="E1987" t="str">
        <f>IFERROR(UPPER(TRIM(ESITI_QUESTIONARI!Y1987)),"")</f>
        <v/>
      </c>
      <c r="F1987" t="str">
        <f>IFERROR(UPPER(TRIM(ESITI_QUESTIONARI!AE1987)),"")</f>
        <v/>
      </c>
      <c r="G1987" t="str">
        <f>IFERROR(UPPER(TRIM(ESITI_QUESTIONARI!AI1987)),"")</f>
        <v/>
      </c>
      <c r="H1987" s="8" t="str">
        <f>IF(C1987="","",IF(ISERROR(AVERAGE(ESITI_QUESTIONARI!N1987:T1987,ESITI_QUESTIONARI!V1987:X1987,ESITI_QUESTIONARI!Z1987:AD1987,ESITI_QUESTIONARI!AF1987:AH1987,ESITI_QUESTIONARI!AJ1987:AL1987,ESITI_QUESTIONARI!AN1987,ESITI_QUESTIONARI!AQ1987)),"NON RISPONDE",AVERAGE(ESITI_QUESTIONARI!N1987:T1987,ESITI_QUESTIONARI!V1987:X1987,ESITI_QUESTIONARI!Z1987:AD1987,ESITI_QUESTIONARI!AF1987:AH1987,ESITI_QUESTIONARI!AJ1987:AL1987,ESITI_QUESTIONARI!AN1987,ESITI_QUESTIONARI!AQ1987)))</f>
        <v/>
      </c>
    </row>
    <row r="1988" spans="1:8" x14ac:dyDescent="0.3">
      <c r="A1988" t="str">
        <f>IF(ESITI_QUESTIONARI!A1988="","",TRIM(ESITI_QUESTIONARI!A1988))</f>
        <v/>
      </c>
      <c r="B1988" t="str">
        <f t="shared" si="32"/>
        <v/>
      </c>
      <c r="C1988" t="str">
        <f>IF(ESITI_QUESTIONARI!C1988="","",TRIM(ESITI_QUESTIONARI!C1988))</f>
        <v/>
      </c>
      <c r="D1988" t="str">
        <f>IFERROR(UPPER(TRIM(ESITI_QUESTIONARI!U1988)),"")</f>
        <v/>
      </c>
      <c r="E1988" t="str">
        <f>IFERROR(UPPER(TRIM(ESITI_QUESTIONARI!Y1988)),"")</f>
        <v/>
      </c>
      <c r="F1988" t="str">
        <f>IFERROR(UPPER(TRIM(ESITI_QUESTIONARI!AE1988)),"")</f>
        <v/>
      </c>
      <c r="G1988" t="str">
        <f>IFERROR(UPPER(TRIM(ESITI_QUESTIONARI!AI1988)),"")</f>
        <v/>
      </c>
      <c r="H1988" s="8" t="str">
        <f>IF(C1988="","",IF(ISERROR(AVERAGE(ESITI_QUESTIONARI!N1988:T1988,ESITI_QUESTIONARI!V1988:X1988,ESITI_QUESTIONARI!Z1988:AD1988,ESITI_QUESTIONARI!AF1988:AH1988,ESITI_QUESTIONARI!AJ1988:AL1988,ESITI_QUESTIONARI!AN1988,ESITI_QUESTIONARI!AQ1988)),"NON RISPONDE",AVERAGE(ESITI_QUESTIONARI!N1988:T1988,ESITI_QUESTIONARI!V1988:X1988,ESITI_QUESTIONARI!Z1988:AD1988,ESITI_QUESTIONARI!AF1988:AH1988,ESITI_QUESTIONARI!AJ1988:AL1988,ESITI_QUESTIONARI!AN1988,ESITI_QUESTIONARI!AQ1988)))</f>
        <v/>
      </c>
    </row>
    <row r="1989" spans="1:8" x14ac:dyDescent="0.3">
      <c r="A1989" t="str">
        <f>IF(ESITI_QUESTIONARI!A1989="","",TRIM(ESITI_QUESTIONARI!A1989))</f>
        <v/>
      </c>
      <c r="B1989" t="str">
        <f t="shared" si="32"/>
        <v/>
      </c>
      <c r="C1989" t="str">
        <f>IF(ESITI_QUESTIONARI!C1989="","",TRIM(ESITI_QUESTIONARI!C1989))</f>
        <v/>
      </c>
      <c r="D1989" t="str">
        <f>IFERROR(UPPER(TRIM(ESITI_QUESTIONARI!U1989)),"")</f>
        <v/>
      </c>
      <c r="E1989" t="str">
        <f>IFERROR(UPPER(TRIM(ESITI_QUESTIONARI!Y1989)),"")</f>
        <v/>
      </c>
      <c r="F1989" t="str">
        <f>IFERROR(UPPER(TRIM(ESITI_QUESTIONARI!AE1989)),"")</f>
        <v/>
      </c>
      <c r="G1989" t="str">
        <f>IFERROR(UPPER(TRIM(ESITI_QUESTIONARI!AI1989)),"")</f>
        <v/>
      </c>
      <c r="H1989" s="8" t="str">
        <f>IF(C1989="","",IF(ISERROR(AVERAGE(ESITI_QUESTIONARI!N1989:T1989,ESITI_QUESTIONARI!V1989:X1989,ESITI_QUESTIONARI!Z1989:AD1989,ESITI_QUESTIONARI!AF1989:AH1989,ESITI_QUESTIONARI!AJ1989:AL1989,ESITI_QUESTIONARI!AN1989,ESITI_QUESTIONARI!AQ1989)),"NON RISPONDE",AVERAGE(ESITI_QUESTIONARI!N1989:T1989,ESITI_QUESTIONARI!V1989:X1989,ESITI_QUESTIONARI!Z1989:AD1989,ESITI_QUESTIONARI!AF1989:AH1989,ESITI_QUESTIONARI!AJ1989:AL1989,ESITI_QUESTIONARI!AN1989,ESITI_QUESTIONARI!AQ1989)))</f>
        <v/>
      </c>
    </row>
    <row r="1990" spans="1:8" x14ac:dyDescent="0.3">
      <c r="A1990" t="str">
        <f>IF(ESITI_QUESTIONARI!A1990="","",TRIM(ESITI_QUESTIONARI!A1990))</f>
        <v/>
      </c>
      <c r="B1990" t="str">
        <f t="shared" si="32"/>
        <v/>
      </c>
      <c r="C1990" t="str">
        <f>IF(ESITI_QUESTIONARI!C1990="","",TRIM(ESITI_QUESTIONARI!C1990))</f>
        <v/>
      </c>
      <c r="D1990" t="str">
        <f>IFERROR(UPPER(TRIM(ESITI_QUESTIONARI!U1990)),"")</f>
        <v/>
      </c>
      <c r="E1990" t="str">
        <f>IFERROR(UPPER(TRIM(ESITI_QUESTIONARI!Y1990)),"")</f>
        <v/>
      </c>
      <c r="F1990" t="str">
        <f>IFERROR(UPPER(TRIM(ESITI_QUESTIONARI!AE1990)),"")</f>
        <v/>
      </c>
      <c r="G1990" t="str">
        <f>IFERROR(UPPER(TRIM(ESITI_QUESTIONARI!AI1990)),"")</f>
        <v/>
      </c>
      <c r="H1990" s="8" t="str">
        <f>IF(C1990="","",IF(ISERROR(AVERAGE(ESITI_QUESTIONARI!N1990:T1990,ESITI_QUESTIONARI!V1990:X1990,ESITI_QUESTIONARI!Z1990:AD1990,ESITI_QUESTIONARI!AF1990:AH1990,ESITI_QUESTIONARI!AJ1990:AL1990,ESITI_QUESTIONARI!AN1990,ESITI_QUESTIONARI!AQ1990)),"NON RISPONDE",AVERAGE(ESITI_QUESTIONARI!N1990:T1990,ESITI_QUESTIONARI!V1990:X1990,ESITI_QUESTIONARI!Z1990:AD1990,ESITI_QUESTIONARI!AF1990:AH1990,ESITI_QUESTIONARI!AJ1990:AL1990,ESITI_QUESTIONARI!AN1990,ESITI_QUESTIONARI!AQ1990)))</f>
        <v/>
      </c>
    </row>
    <row r="1991" spans="1:8" x14ac:dyDescent="0.3">
      <c r="A1991" t="str">
        <f>IF(ESITI_QUESTIONARI!A1991="","",TRIM(ESITI_QUESTIONARI!A1991))</f>
        <v/>
      </c>
      <c r="B1991" t="str">
        <f t="shared" si="32"/>
        <v/>
      </c>
      <c r="C1991" t="str">
        <f>IF(ESITI_QUESTIONARI!C1991="","",TRIM(ESITI_QUESTIONARI!C1991))</f>
        <v/>
      </c>
      <c r="D1991" t="str">
        <f>IFERROR(UPPER(TRIM(ESITI_QUESTIONARI!U1991)),"")</f>
        <v/>
      </c>
      <c r="E1991" t="str">
        <f>IFERROR(UPPER(TRIM(ESITI_QUESTIONARI!Y1991)),"")</f>
        <v/>
      </c>
      <c r="F1991" t="str">
        <f>IFERROR(UPPER(TRIM(ESITI_QUESTIONARI!AE1991)),"")</f>
        <v/>
      </c>
      <c r="G1991" t="str">
        <f>IFERROR(UPPER(TRIM(ESITI_QUESTIONARI!AI1991)),"")</f>
        <v/>
      </c>
      <c r="H1991" s="8" t="str">
        <f>IF(C1991="","",IF(ISERROR(AVERAGE(ESITI_QUESTIONARI!N1991:T1991,ESITI_QUESTIONARI!V1991:X1991,ESITI_QUESTIONARI!Z1991:AD1991,ESITI_QUESTIONARI!AF1991:AH1991,ESITI_QUESTIONARI!AJ1991:AL1991,ESITI_QUESTIONARI!AN1991,ESITI_QUESTIONARI!AQ1991)),"NON RISPONDE",AVERAGE(ESITI_QUESTIONARI!N1991:T1991,ESITI_QUESTIONARI!V1991:X1991,ESITI_QUESTIONARI!Z1991:AD1991,ESITI_QUESTIONARI!AF1991:AH1991,ESITI_QUESTIONARI!AJ1991:AL1991,ESITI_QUESTIONARI!AN1991,ESITI_QUESTIONARI!AQ1991)))</f>
        <v/>
      </c>
    </row>
    <row r="1992" spans="1:8" x14ac:dyDescent="0.3">
      <c r="A1992" t="str">
        <f>IF(ESITI_QUESTIONARI!A1992="","",TRIM(ESITI_QUESTIONARI!A1992))</f>
        <v/>
      </c>
      <c r="B1992" t="str">
        <f t="shared" si="32"/>
        <v/>
      </c>
      <c r="C1992" t="str">
        <f>IF(ESITI_QUESTIONARI!C1992="","",TRIM(ESITI_QUESTIONARI!C1992))</f>
        <v/>
      </c>
      <c r="D1992" t="str">
        <f>IFERROR(UPPER(TRIM(ESITI_QUESTIONARI!U1992)),"")</f>
        <v/>
      </c>
      <c r="E1992" t="str">
        <f>IFERROR(UPPER(TRIM(ESITI_QUESTIONARI!Y1992)),"")</f>
        <v/>
      </c>
      <c r="F1992" t="str">
        <f>IFERROR(UPPER(TRIM(ESITI_QUESTIONARI!AE1992)),"")</f>
        <v/>
      </c>
      <c r="G1992" t="str">
        <f>IFERROR(UPPER(TRIM(ESITI_QUESTIONARI!AI1992)),"")</f>
        <v/>
      </c>
      <c r="H1992" s="8" t="str">
        <f>IF(C1992="","",IF(ISERROR(AVERAGE(ESITI_QUESTIONARI!N1992:T1992,ESITI_QUESTIONARI!V1992:X1992,ESITI_QUESTIONARI!Z1992:AD1992,ESITI_QUESTIONARI!AF1992:AH1992,ESITI_QUESTIONARI!AJ1992:AL1992,ESITI_QUESTIONARI!AN1992,ESITI_QUESTIONARI!AQ1992)),"NON RISPONDE",AVERAGE(ESITI_QUESTIONARI!N1992:T1992,ESITI_QUESTIONARI!V1992:X1992,ESITI_QUESTIONARI!Z1992:AD1992,ESITI_QUESTIONARI!AF1992:AH1992,ESITI_QUESTIONARI!AJ1992:AL1992,ESITI_QUESTIONARI!AN1992,ESITI_QUESTIONARI!AQ1992)))</f>
        <v/>
      </c>
    </row>
    <row r="1993" spans="1:8" x14ac:dyDescent="0.3">
      <c r="A1993" t="str">
        <f>IF(ESITI_QUESTIONARI!A1993="","",TRIM(ESITI_QUESTIONARI!A1993))</f>
        <v/>
      </c>
      <c r="B1993" t="str">
        <f t="shared" si="32"/>
        <v/>
      </c>
      <c r="C1993" t="str">
        <f>IF(ESITI_QUESTIONARI!C1993="","",TRIM(ESITI_QUESTIONARI!C1993))</f>
        <v/>
      </c>
      <c r="D1993" t="str">
        <f>IFERROR(UPPER(TRIM(ESITI_QUESTIONARI!U1993)),"")</f>
        <v/>
      </c>
      <c r="E1993" t="str">
        <f>IFERROR(UPPER(TRIM(ESITI_QUESTIONARI!Y1993)),"")</f>
        <v/>
      </c>
      <c r="F1993" t="str">
        <f>IFERROR(UPPER(TRIM(ESITI_QUESTIONARI!AE1993)),"")</f>
        <v/>
      </c>
      <c r="G1993" t="str">
        <f>IFERROR(UPPER(TRIM(ESITI_QUESTIONARI!AI1993)),"")</f>
        <v/>
      </c>
      <c r="H1993" s="8" t="str">
        <f>IF(C1993="","",IF(ISERROR(AVERAGE(ESITI_QUESTIONARI!N1993:T1993,ESITI_QUESTIONARI!V1993:X1993,ESITI_QUESTIONARI!Z1993:AD1993,ESITI_QUESTIONARI!AF1993:AH1993,ESITI_QUESTIONARI!AJ1993:AL1993,ESITI_QUESTIONARI!AN1993,ESITI_QUESTIONARI!AQ1993)),"NON RISPONDE",AVERAGE(ESITI_QUESTIONARI!N1993:T1993,ESITI_QUESTIONARI!V1993:X1993,ESITI_QUESTIONARI!Z1993:AD1993,ESITI_QUESTIONARI!AF1993:AH1993,ESITI_QUESTIONARI!AJ1993:AL1993,ESITI_QUESTIONARI!AN1993,ESITI_QUESTIONARI!AQ1993)))</f>
        <v/>
      </c>
    </row>
    <row r="1994" spans="1:8" x14ac:dyDescent="0.3">
      <c r="A1994" t="str">
        <f>IF(ESITI_QUESTIONARI!A1994="","",TRIM(ESITI_QUESTIONARI!A1994))</f>
        <v/>
      </c>
      <c r="B1994" t="str">
        <f t="shared" si="32"/>
        <v/>
      </c>
      <c r="C1994" t="str">
        <f>IF(ESITI_QUESTIONARI!C1994="","",TRIM(ESITI_QUESTIONARI!C1994))</f>
        <v/>
      </c>
      <c r="D1994" t="str">
        <f>IFERROR(UPPER(TRIM(ESITI_QUESTIONARI!U1994)),"")</f>
        <v/>
      </c>
      <c r="E1994" t="str">
        <f>IFERROR(UPPER(TRIM(ESITI_QUESTIONARI!Y1994)),"")</f>
        <v/>
      </c>
      <c r="F1994" t="str">
        <f>IFERROR(UPPER(TRIM(ESITI_QUESTIONARI!AE1994)),"")</f>
        <v/>
      </c>
      <c r="G1994" t="str">
        <f>IFERROR(UPPER(TRIM(ESITI_QUESTIONARI!AI1994)),"")</f>
        <v/>
      </c>
      <c r="H1994" s="8" t="str">
        <f>IF(C1994="","",IF(ISERROR(AVERAGE(ESITI_QUESTIONARI!N1994:T1994,ESITI_QUESTIONARI!V1994:X1994,ESITI_QUESTIONARI!Z1994:AD1994,ESITI_QUESTIONARI!AF1994:AH1994,ESITI_QUESTIONARI!AJ1994:AL1994,ESITI_QUESTIONARI!AN1994,ESITI_QUESTIONARI!AQ1994)),"NON RISPONDE",AVERAGE(ESITI_QUESTIONARI!N1994:T1994,ESITI_QUESTIONARI!V1994:X1994,ESITI_QUESTIONARI!Z1994:AD1994,ESITI_QUESTIONARI!AF1994:AH1994,ESITI_QUESTIONARI!AJ1994:AL1994,ESITI_QUESTIONARI!AN1994,ESITI_QUESTIONARI!AQ1994)))</f>
        <v/>
      </c>
    </row>
    <row r="1995" spans="1:8" x14ac:dyDescent="0.3">
      <c r="A1995" t="str">
        <f>IF(ESITI_QUESTIONARI!A1995="","",TRIM(ESITI_QUESTIONARI!A1995))</f>
        <v/>
      </c>
      <c r="B1995" t="str">
        <f t="shared" si="32"/>
        <v/>
      </c>
      <c r="C1995" t="str">
        <f>IF(ESITI_QUESTIONARI!C1995="","",TRIM(ESITI_QUESTIONARI!C1995))</f>
        <v/>
      </c>
      <c r="D1995" t="str">
        <f>IFERROR(UPPER(TRIM(ESITI_QUESTIONARI!U1995)),"")</f>
        <v/>
      </c>
      <c r="E1995" t="str">
        <f>IFERROR(UPPER(TRIM(ESITI_QUESTIONARI!Y1995)),"")</f>
        <v/>
      </c>
      <c r="F1995" t="str">
        <f>IFERROR(UPPER(TRIM(ESITI_QUESTIONARI!AE1995)),"")</f>
        <v/>
      </c>
      <c r="G1995" t="str">
        <f>IFERROR(UPPER(TRIM(ESITI_QUESTIONARI!AI1995)),"")</f>
        <v/>
      </c>
      <c r="H1995" s="8" t="str">
        <f>IF(C1995="","",IF(ISERROR(AVERAGE(ESITI_QUESTIONARI!N1995:T1995,ESITI_QUESTIONARI!V1995:X1995,ESITI_QUESTIONARI!Z1995:AD1995,ESITI_QUESTIONARI!AF1995:AH1995,ESITI_QUESTIONARI!AJ1995:AL1995,ESITI_QUESTIONARI!AN1995,ESITI_QUESTIONARI!AQ1995)),"NON RISPONDE",AVERAGE(ESITI_QUESTIONARI!N1995:T1995,ESITI_QUESTIONARI!V1995:X1995,ESITI_QUESTIONARI!Z1995:AD1995,ESITI_QUESTIONARI!AF1995:AH1995,ESITI_QUESTIONARI!AJ1995:AL1995,ESITI_QUESTIONARI!AN1995,ESITI_QUESTIONARI!AQ1995)))</f>
        <v/>
      </c>
    </row>
    <row r="1996" spans="1:8" x14ac:dyDescent="0.3">
      <c r="A1996" t="str">
        <f>IF(ESITI_QUESTIONARI!A1996="","",TRIM(ESITI_QUESTIONARI!A1996))</f>
        <v/>
      </c>
      <c r="B1996" t="str">
        <f t="shared" si="32"/>
        <v/>
      </c>
      <c r="C1996" t="str">
        <f>IF(ESITI_QUESTIONARI!C1996="","",TRIM(ESITI_QUESTIONARI!C1996))</f>
        <v/>
      </c>
      <c r="D1996" t="str">
        <f>IFERROR(UPPER(TRIM(ESITI_QUESTIONARI!U1996)),"")</f>
        <v/>
      </c>
      <c r="E1996" t="str">
        <f>IFERROR(UPPER(TRIM(ESITI_QUESTIONARI!Y1996)),"")</f>
        <v/>
      </c>
      <c r="F1996" t="str">
        <f>IFERROR(UPPER(TRIM(ESITI_QUESTIONARI!AE1996)),"")</f>
        <v/>
      </c>
      <c r="G1996" t="str">
        <f>IFERROR(UPPER(TRIM(ESITI_QUESTIONARI!AI1996)),"")</f>
        <v/>
      </c>
      <c r="H1996" s="8" t="str">
        <f>IF(C1996="","",IF(ISERROR(AVERAGE(ESITI_QUESTIONARI!N1996:T1996,ESITI_QUESTIONARI!V1996:X1996,ESITI_QUESTIONARI!Z1996:AD1996,ESITI_QUESTIONARI!AF1996:AH1996,ESITI_QUESTIONARI!AJ1996:AL1996,ESITI_QUESTIONARI!AN1996,ESITI_QUESTIONARI!AQ1996)),"NON RISPONDE",AVERAGE(ESITI_QUESTIONARI!N1996:T1996,ESITI_QUESTIONARI!V1996:X1996,ESITI_QUESTIONARI!Z1996:AD1996,ESITI_QUESTIONARI!AF1996:AH1996,ESITI_QUESTIONARI!AJ1996:AL1996,ESITI_QUESTIONARI!AN1996,ESITI_QUESTIONARI!AQ1996)))</f>
        <v/>
      </c>
    </row>
    <row r="1997" spans="1:8" x14ac:dyDescent="0.3">
      <c r="A1997" t="str">
        <f>IF(ESITI_QUESTIONARI!A1997="","",TRIM(ESITI_QUESTIONARI!A1997))</f>
        <v/>
      </c>
      <c r="B1997" t="str">
        <f t="shared" si="32"/>
        <v/>
      </c>
      <c r="C1997" t="str">
        <f>IF(ESITI_QUESTIONARI!C1997="","",TRIM(ESITI_QUESTIONARI!C1997))</f>
        <v/>
      </c>
      <c r="D1997" t="str">
        <f>IFERROR(UPPER(TRIM(ESITI_QUESTIONARI!U1997)),"")</f>
        <v/>
      </c>
      <c r="E1997" t="str">
        <f>IFERROR(UPPER(TRIM(ESITI_QUESTIONARI!Y1997)),"")</f>
        <v/>
      </c>
      <c r="F1997" t="str">
        <f>IFERROR(UPPER(TRIM(ESITI_QUESTIONARI!AE1997)),"")</f>
        <v/>
      </c>
      <c r="G1997" t="str">
        <f>IFERROR(UPPER(TRIM(ESITI_QUESTIONARI!AI1997)),"")</f>
        <v/>
      </c>
      <c r="H1997" s="8" t="str">
        <f>IF(C1997="","",IF(ISERROR(AVERAGE(ESITI_QUESTIONARI!N1997:T1997,ESITI_QUESTIONARI!V1997:X1997,ESITI_QUESTIONARI!Z1997:AD1997,ESITI_QUESTIONARI!AF1997:AH1997,ESITI_QUESTIONARI!AJ1997:AL1997,ESITI_QUESTIONARI!AN1997,ESITI_QUESTIONARI!AQ1997)),"NON RISPONDE",AVERAGE(ESITI_QUESTIONARI!N1997:T1997,ESITI_QUESTIONARI!V1997:X1997,ESITI_QUESTIONARI!Z1997:AD1997,ESITI_QUESTIONARI!AF1997:AH1997,ESITI_QUESTIONARI!AJ1997:AL1997,ESITI_QUESTIONARI!AN1997,ESITI_QUESTIONARI!AQ1997)))</f>
        <v/>
      </c>
    </row>
    <row r="1998" spans="1:8" x14ac:dyDescent="0.3">
      <c r="A1998" t="str">
        <f>IF(ESITI_QUESTIONARI!A1998="","",TRIM(ESITI_QUESTIONARI!A1998))</f>
        <v/>
      </c>
      <c r="B1998" t="str">
        <f t="shared" si="32"/>
        <v/>
      </c>
      <c r="C1998" t="str">
        <f>IF(ESITI_QUESTIONARI!C1998="","",TRIM(ESITI_QUESTIONARI!C1998))</f>
        <v/>
      </c>
      <c r="D1998" t="str">
        <f>IFERROR(UPPER(TRIM(ESITI_QUESTIONARI!U1998)),"")</f>
        <v/>
      </c>
      <c r="E1998" t="str">
        <f>IFERROR(UPPER(TRIM(ESITI_QUESTIONARI!Y1998)),"")</f>
        <v/>
      </c>
      <c r="F1998" t="str">
        <f>IFERROR(UPPER(TRIM(ESITI_QUESTIONARI!AE1998)),"")</f>
        <v/>
      </c>
      <c r="G1998" t="str">
        <f>IFERROR(UPPER(TRIM(ESITI_QUESTIONARI!AI1998)),"")</f>
        <v/>
      </c>
      <c r="H1998" s="8" t="str">
        <f>IF(C1998="","",IF(ISERROR(AVERAGE(ESITI_QUESTIONARI!N1998:T1998,ESITI_QUESTIONARI!V1998:X1998,ESITI_QUESTIONARI!Z1998:AD1998,ESITI_QUESTIONARI!AF1998:AH1998,ESITI_QUESTIONARI!AJ1998:AL1998,ESITI_QUESTIONARI!AN1998,ESITI_QUESTIONARI!AQ1998)),"NON RISPONDE",AVERAGE(ESITI_QUESTIONARI!N1998:T1998,ESITI_QUESTIONARI!V1998:X1998,ESITI_QUESTIONARI!Z1998:AD1998,ESITI_QUESTIONARI!AF1998:AH1998,ESITI_QUESTIONARI!AJ1998:AL1998,ESITI_QUESTIONARI!AN1998,ESITI_QUESTIONARI!AQ1998)))</f>
        <v/>
      </c>
    </row>
    <row r="1999" spans="1:8" x14ac:dyDescent="0.3">
      <c r="A1999" t="str">
        <f>IF(ESITI_QUESTIONARI!A1999="","",TRIM(ESITI_QUESTIONARI!A1999))</f>
        <v/>
      </c>
      <c r="B1999" t="str">
        <f t="shared" si="32"/>
        <v/>
      </c>
      <c r="C1999" t="str">
        <f>IF(ESITI_QUESTIONARI!C1999="","",TRIM(ESITI_QUESTIONARI!C1999))</f>
        <v/>
      </c>
      <c r="D1999" t="str">
        <f>IFERROR(UPPER(TRIM(ESITI_QUESTIONARI!U1999)),"")</f>
        <v/>
      </c>
      <c r="E1999" t="str">
        <f>IFERROR(UPPER(TRIM(ESITI_QUESTIONARI!Y1999)),"")</f>
        <v/>
      </c>
      <c r="F1999" t="str">
        <f>IFERROR(UPPER(TRIM(ESITI_QUESTIONARI!AE1999)),"")</f>
        <v/>
      </c>
      <c r="G1999" t="str">
        <f>IFERROR(UPPER(TRIM(ESITI_QUESTIONARI!AI1999)),"")</f>
        <v/>
      </c>
      <c r="H1999" s="8" t="str">
        <f>IF(C1999="","",IF(ISERROR(AVERAGE(ESITI_QUESTIONARI!N1999:T1999,ESITI_QUESTIONARI!V1999:X1999,ESITI_QUESTIONARI!Z1999:AD1999,ESITI_QUESTIONARI!AF1999:AH1999,ESITI_QUESTIONARI!AJ1999:AL1999,ESITI_QUESTIONARI!AN1999,ESITI_QUESTIONARI!AQ1999)),"NON RISPONDE",AVERAGE(ESITI_QUESTIONARI!N1999:T1999,ESITI_QUESTIONARI!V1999:X1999,ESITI_QUESTIONARI!Z1999:AD1999,ESITI_QUESTIONARI!AF1999:AH1999,ESITI_QUESTIONARI!AJ1999:AL1999,ESITI_QUESTIONARI!AN1999,ESITI_QUESTIONARI!AQ1999)))</f>
        <v/>
      </c>
    </row>
    <row r="2000" spans="1:8" x14ac:dyDescent="0.3">
      <c r="A2000" t="str">
        <f>IF(ESITI_QUESTIONARI!A2000="","",TRIM(ESITI_QUESTIONARI!A2000))</f>
        <v/>
      </c>
      <c r="B2000" t="str">
        <f t="shared" si="32"/>
        <v/>
      </c>
      <c r="C2000" t="str">
        <f>IF(ESITI_QUESTIONARI!C2000="","",TRIM(ESITI_QUESTIONARI!C2000))</f>
        <v/>
      </c>
      <c r="D2000" t="str">
        <f>IFERROR(UPPER(TRIM(ESITI_QUESTIONARI!U2000)),"")</f>
        <v/>
      </c>
      <c r="E2000" t="str">
        <f>IFERROR(UPPER(TRIM(ESITI_QUESTIONARI!Y2000)),"")</f>
        <v/>
      </c>
      <c r="F2000" t="str">
        <f>IFERROR(UPPER(TRIM(ESITI_QUESTIONARI!AE2000)),"")</f>
        <v/>
      </c>
      <c r="G2000" t="str">
        <f>IFERROR(UPPER(TRIM(ESITI_QUESTIONARI!AI2000)),"")</f>
        <v/>
      </c>
      <c r="H2000" s="8" t="str">
        <f>IF(C2000="","",IF(ISERROR(AVERAGE(ESITI_QUESTIONARI!N2000:T2000,ESITI_QUESTIONARI!V2000:X2000,ESITI_QUESTIONARI!Z2000:AD2000,ESITI_QUESTIONARI!AF2000:AH2000,ESITI_QUESTIONARI!AJ2000:AL2000,ESITI_QUESTIONARI!AN2000,ESITI_QUESTIONARI!AQ2000)),"NON RISPONDE",AVERAGE(ESITI_QUESTIONARI!N2000:T2000,ESITI_QUESTIONARI!V2000:X2000,ESITI_QUESTIONARI!Z2000:AD2000,ESITI_QUESTIONARI!AF2000:AH2000,ESITI_QUESTIONARI!AJ2000:AL2000,ESITI_QUESTIONARI!AN2000,ESITI_QUESTIONARI!AQ2000)))</f>
        <v/>
      </c>
    </row>
    <row r="2001" spans="1:8" x14ac:dyDescent="0.3">
      <c r="A2001" t="str">
        <f>IF(ESITI_QUESTIONARI!A2001="","",TRIM(ESITI_QUESTIONARI!A2001))</f>
        <v/>
      </c>
      <c r="B2001" t="str">
        <f t="shared" si="32"/>
        <v/>
      </c>
      <c r="C2001" t="str">
        <f>IF(ESITI_QUESTIONARI!C2001="","",TRIM(ESITI_QUESTIONARI!C2001))</f>
        <v/>
      </c>
      <c r="D2001" t="str">
        <f>IFERROR(UPPER(TRIM(ESITI_QUESTIONARI!U2001)),"")</f>
        <v/>
      </c>
      <c r="E2001" t="str">
        <f>IFERROR(UPPER(TRIM(ESITI_QUESTIONARI!Y2001)),"")</f>
        <v/>
      </c>
      <c r="F2001" t="str">
        <f>IFERROR(UPPER(TRIM(ESITI_QUESTIONARI!AE2001)),"")</f>
        <v/>
      </c>
      <c r="G2001" t="str">
        <f>IFERROR(UPPER(TRIM(ESITI_QUESTIONARI!AI2001)),"")</f>
        <v/>
      </c>
      <c r="H2001" s="8" t="str">
        <f>IF(C2001="","",IF(ISERROR(AVERAGE(ESITI_QUESTIONARI!N2001:T2001,ESITI_QUESTIONARI!V2001:X2001,ESITI_QUESTIONARI!Z2001:AD2001,ESITI_QUESTIONARI!AF2001:AH2001,ESITI_QUESTIONARI!AJ2001:AL2001,ESITI_QUESTIONARI!AN2001,ESITI_QUESTIONARI!AQ2001)),"NON RISPONDE",AVERAGE(ESITI_QUESTIONARI!N2001:T2001,ESITI_QUESTIONARI!V2001:X2001,ESITI_QUESTIONARI!Z2001:AD2001,ESITI_QUESTIONARI!AF2001:AH2001,ESITI_QUESTIONARI!AJ2001:AL2001,ESITI_QUESTIONARI!AN2001,ESITI_QUESTIONARI!AQ2001)))</f>
        <v/>
      </c>
    </row>
    <row r="2002" spans="1:8" x14ac:dyDescent="0.3">
      <c r="A2002" t="str">
        <f>IF(ESITI_QUESTIONARI!A2002="","",TRIM(ESITI_QUESTIONARI!A2002))</f>
        <v/>
      </c>
      <c r="B2002" t="str">
        <f t="shared" si="32"/>
        <v/>
      </c>
      <c r="C2002" t="str">
        <f>IF(ESITI_QUESTIONARI!C2002="","",TRIM(ESITI_QUESTIONARI!C2002))</f>
        <v/>
      </c>
      <c r="D2002" t="str">
        <f>IFERROR(UPPER(TRIM(ESITI_QUESTIONARI!U2002)),"")</f>
        <v/>
      </c>
      <c r="E2002" t="str">
        <f>IFERROR(UPPER(TRIM(ESITI_QUESTIONARI!Y2002)),"")</f>
        <v/>
      </c>
      <c r="F2002" t="str">
        <f>IFERROR(UPPER(TRIM(ESITI_QUESTIONARI!AE2002)),"")</f>
        <v/>
      </c>
      <c r="G2002" t="str">
        <f>IFERROR(UPPER(TRIM(ESITI_QUESTIONARI!AI2002)),"")</f>
        <v/>
      </c>
      <c r="H2002" s="8" t="str">
        <f>IF(C2002="","",IF(ISERROR(AVERAGE(ESITI_QUESTIONARI!N2002:T2002,ESITI_QUESTIONARI!V2002:X2002,ESITI_QUESTIONARI!Z2002:AD2002,ESITI_QUESTIONARI!AF2002:AH2002,ESITI_QUESTIONARI!AJ2002:AL2002,ESITI_QUESTIONARI!AN2002,ESITI_QUESTIONARI!AQ2002)),"NON RISPONDE",AVERAGE(ESITI_QUESTIONARI!N2002:T2002,ESITI_QUESTIONARI!V2002:X2002,ESITI_QUESTIONARI!Z2002:AD2002,ESITI_QUESTIONARI!AF2002:AH2002,ESITI_QUESTIONARI!AJ2002:AL2002,ESITI_QUESTIONARI!AN2002,ESITI_QUESTIONARI!AQ2002)))</f>
        <v/>
      </c>
    </row>
    <row r="2003" spans="1:8" x14ac:dyDescent="0.3">
      <c r="A2003" t="str">
        <f>IF(ESITI_QUESTIONARI!A2003="","",TRIM(ESITI_QUESTIONARI!A2003))</f>
        <v/>
      </c>
      <c r="B2003" t="str">
        <f t="shared" si="32"/>
        <v/>
      </c>
      <c r="C2003" t="str">
        <f>IF(ESITI_QUESTIONARI!C2003="","",TRIM(ESITI_QUESTIONARI!C2003))</f>
        <v/>
      </c>
      <c r="D2003" t="str">
        <f>IFERROR(UPPER(TRIM(ESITI_QUESTIONARI!U2003)),"")</f>
        <v/>
      </c>
      <c r="E2003" t="str">
        <f>IFERROR(UPPER(TRIM(ESITI_QUESTIONARI!Y2003)),"")</f>
        <v/>
      </c>
      <c r="F2003" t="str">
        <f>IFERROR(UPPER(TRIM(ESITI_QUESTIONARI!AE2003)),"")</f>
        <v/>
      </c>
      <c r="G2003" t="str">
        <f>IFERROR(UPPER(TRIM(ESITI_QUESTIONARI!AI2003)),"")</f>
        <v/>
      </c>
      <c r="H2003" s="8" t="str">
        <f>IF(C2003="","",IF(ISERROR(AVERAGE(ESITI_QUESTIONARI!N2003:T2003,ESITI_QUESTIONARI!V2003:X2003,ESITI_QUESTIONARI!Z2003:AD2003,ESITI_QUESTIONARI!AF2003:AH2003,ESITI_QUESTIONARI!AJ2003:AL2003,ESITI_QUESTIONARI!AN2003,ESITI_QUESTIONARI!AQ2003)),"NON RISPONDE",AVERAGE(ESITI_QUESTIONARI!N2003:T2003,ESITI_QUESTIONARI!V2003:X2003,ESITI_QUESTIONARI!Z2003:AD2003,ESITI_QUESTIONARI!AF2003:AH2003,ESITI_QUESTIONARI!AJ2003:AL2003,ESITI_QUESTIONARI!AN2003,ESITI_QUESTIONARI!AQ2003)))</f>
        <v/>
      </c>
    </row>
    <row r="2004" spans="1:8" x14ac:dyDescent="0.3">
      <c r="A2004" t="str">
        <f>IF(ESITI_QUESTIONARI!A2004="","",TRIM(ESITI_QUESTIONARI!A2004))</f>
        <v/>
      </c>
      <c r="B2004" t="str">
        <f t="shared" si="32"/>
        <v/>
      </c>
      <c r="C2004" t="str">
        <f>IF(ESITI_QUESTIONARI!C2004="","",TRIM(ESITI_QUESTIONARI!C2004))</f>
        <v/>
      </c>
      <c r="D2004" t="str">
        <f>IFERROR(UPPER(TRIM(ESITI_QUESTIONARI!U2004)),"")</f>
        <v/>
      </c>
      <c r="E2004" t="str">
        <f>IFERROR(UPPER(TRIM(ESITI_QUESTIONARI!Y2004)),"")</f>
        <v/>
      </c>
      <c r="F2004" t="str">
        <f>IFERROR(UPPER(TRIM(ESITI_QUESTIONARI!AE2004)),"")</f>
        <v/>
      </c>
      <c r="G2004" t="str">
        <f>IFERROR(UPPER(TRIM(ESITI_QUESTIONARI!AI2004)),"")</f>
        <v/>
      </c>
      <c r="H2004" s="8" t="str">
        <f>IF(C2004="","",IF(ISERROR(AVERAGE(ESITI_QUESTIONARI!N2004:T2004,ESITI_QUESTIONARI!V2004:X2004,ESITI_QUESTIONARI!Z2004:AD2004,ESITI_QUESTIONARI!AF2004:AH2004,ESITI_QUESTIONARI!AJ2004:AL2004,ESITI_QUESTIONARI!AN2004,ESITI_QUESTIONARI!AQ2004)),"NON RISPONDE",AVERAGE(ESITI_QUESTIONARI!N2004:T2004,ESITI_QUESTIONARI!V2004:X2004,ESITI_QUESTIONARI!Z2004:AD2004,ESITI_QUESTIONARI!AF2004:AH2004,ESITI_QUESTIONARI!AJ2004:AL2004,ESITI_QUESTIONARI!AN2004,ESITI_QUESTIONARI!AQ2004)))</f>
        <v/>
      </c>
    </row>
    <row r="2005" spans="1:8" x14ac:dyDescent="0.3">
      <c r="A2005" t="str">
        <f>IF(ESITI_QUESTIONARI!A2005="","",TRIM(ESITI_QUESTIONARI!A2005))</f>
        <v/>
      </c>
      <c r="B2005" t="str">
        <f t="shared" si="32"/>
        <v/>
      </c>
      <c r="C2005" t="str">
        <f>IF(ESITI_QUESTIONARI!C2005="","",TRIM(ESITI_QUESTIONARI!C2005))</f>
        <v/>
      </c>
      <c r="D2005" t="str">
        <f>IFERROR(UPPER(TRIM(ESITI_QUESTIONARI!U2005)),"")</f>
        <v/>
      </c>
      <c r="E2005" t="str">
        <f>IFERROR(UPPER(TRIM(ESITI_QUESTIONARI!Y2005)),"")</f>
        <v/>
      </c>
      <c r="F2005" t="str">
        <f>IFERROR(UPPER(TRIM(ESITI_QUESTIONARI!AE2005)),"")</f>
        <v/>
      </c>
      <c r="G2005" t="str">
        <f>IFERROR(UPPER(TRIM(ESITI_QUESTIONARI!AI2005)),"")</f>
        <v/>
      </c>
      <c r="H2005" s="8" t="str">
        <f>IF(C2005="","",IF(ISERROR(AVERAGE(ESITI_QUESTIONARI!N2005:T2005,ESITI_QUESTIONARI!V2005:X2005,ESITI_QUESTIONARI!Z2005:AD2005,ESITI_QUESTIONARI!AF2005:AH2005,ESITI_QUESTIONARI!AJ2005:AL2005,ESITI_QUESTIONARI!AN2005,ESITI_QUESTIONARI!AQ2005)),"NON RISPONDE",AVERAGE(ESITI_QUESTIONARI!N2005:T2005,ESITI_QUESTIONARI!V2005:X2005,ESITI_QUESTIONARI!Z2005:AD2005,ESITI_QUESTIONARI!AF2005:AH2005,ESITI_QUESTIONARI!AJ2005:AL2005,ESITI_QUESTIONARI!AN2005,ESITI_QUESTIONARI!AQ2005)))</f>
        <v/>
      </c>
    </row>
    <row r="2006" spans="1:8" x14ac:dyDescent="0.3">
      <c r="A2006" t="str">
        <f>IF(ESITI_QUESTIONARI!A2006="","",TRIM(ESITI_QUESTIONARI!A2006))</f>
        <v/>
      </c>
      <c r="B2006" t="str">
        <f t="shared" si="32"/>
        <v/>
      </c>
      <c r="C2006" t="str">
        <f>IF(ESITI_QUESTIONARI!C2006="","",TRIM(ESITI_QUESTIONARI!C2006))</f>
        <v/>
      </c>
      <c r="D2006" t="str">
        <f>IFERROR(UPPER(TRIM(ESITI_QUESTIONARI!U2006)),"")</f>
        <v/>
      </c>
      <c r="E2006" t="str">
        <f>IFERROR(UPPER(TRIM(ESITI_QUESTIONARI!Y2006)),"")</f>
        <v/>
      </c>
      <c r="F2006" t="str">
        <f>IFERROR(UPPER(TRIM(ESITI_QUESTIONARI!AE2006)),"")</f>
        <v/>
      </c>
      <c r="G2006" t="str">
        <f>IFERROR(UPPER(TRIM(ESITI_QUESTIONARI!AI2006)),"")</f>
        <v/>
      </c>
      <c r="H2006" s="8" t="str">
        <f>IF(C2006="","",IF(ISERROR(AVERAGE(ESITI_QUESTIONARI!N2006:T2006,ESITI_QUESTIONARI!V2006:X2006,ESITI_QUESTIONARI!Z2006:AD2006,ESITI_QUESTIONARI!AF2006:AH2006,ESITI_QUESTIONARI!AJ2006:AL2006,ESITI_QUESTIONARI!AN2006,ESITI_QUESTIONARI!AQ2006)),"NON RISPONDE",AVERAGE(ESITI_QUESTIONARI!N2006:T2006,ESITI_QUESTIONARI!V2006:X2006,ESITI_QUESTIONARI!Z2006:AD2006,ESITI_QUESTIONARI!AF2006:AH2006,ESITI_QUESTIONARI!AJ2006:AL2006,ESITI_QUESTIONARI!AN2006,ESITI_QUESTIONARI!AQ2006)))</f>
        <v/>
      </c>
    </row>
    <row r="2007" spans="1:8" x14ac:dyDescent="0.3">
      <c r="A2007" t="str">
        <f>IF(ESITI_QUESTIONARI!A2007="","",TRIM(ESITI_QUESTIONARI!A2007))</f>
        <v/>
      </c>
      <c r="B2007" t="str">
        <f t="shared" si="32"/>
        <v/>
      </c>
      <c r="C2007" t="str">
        <f>IF(ESITI_QUESTIONARI!C2007="","",TRIM(ESITI_QUESTIONARI!C2007))</f>
        <v/>
      </c>
      <c r="D2007" t="str">
        <f>IFERROR(UPPER(TRIM(ESITI_QUESTIONARI!U2007)),"")</f>
        <v/>
      </c>
      <c r="E2007" t="str">
        <f>IFERROR(UPPER(TRIM(ESITI_QUESTIONARI!Y2007)),"")</f>
        <v/>
      </c>
      <c r="F2007" t="str">
        <f>IFERROR(UPPER(TRIM(ESITI_QUESTIONARI!AE2007)),"")</f>
        <v/>
      </c>
      <c r="G2007" t="str">
        <f>IFERROR(UPPER(TRIM(ESITI_QUESTIONARI!AI2007)),"")</f>
        <v/>
      </c>
      <c r="H2007" s="8" t="str">
        <f>IF(C2007="","",IF(ISERROR(AVERAGE(ESITI_QUESTIONARI!N2007:T2007,ESITI_QUESTIONARI!V2007:X2007,ESITI_QUESTIONARI!Z2007:AD2007,ESITI_QUESTIONARI!AF2007:AH2007,ESITI_QUESTIONARI!AJ2007:AL2007,ESITI_QUESTIONARI!AN2007,ESITI_QUESTIONARI!AQ2007)),"NON RISPONDE",AVERAGE(ESITI_QUESTIONARI!N2007:T2007,ESITI_QUESTIONARI!V2007:X2007,ESITI_QUESTIONARI!Z2007:AD2007,ESITI_QUESTIONARI!AF2007:AH2007,ESITI_QUESTIONARI!AJ2007:AL2007,ESITI_QUESTIONARI!AN2007,ESITI_QUESTIONARI!AQ2007)))</f>
        <v/>
      </c>
    </row>
    <row r="2008" spans="1:8" x14ac:dyDescent="0.3">
      <c r="A2008" t="str">
        <f>IF(ESITI_QUESTIONARI!A2008="","",TRIM(ESITI_QUESTIONARI!A2008))</f>
        <v/>
      </c>
      <c r="B2008" t="str">
        <f t="shared" si="32"/>
        <v/>
      </c>
      <c r="C2008" t="str">
        <f>IF(ESITI_QUESTIONARI!C2008="","",TRIM(ESITI_QUESTIONARI!C2008))</f>
        <v/>
      </c>
      <c r="D2008" t="str">
        <f>IFERROR(UPPER(TRIM(ESITI_QUESTIONARI!U2008)),"")</f>
        <v/>
      </c>
      <c r="E2008" t="str">
        <f>IFERROR(UPPER(TRIM(ESITI_QUESTIONARI!Y2008)),"")</f>
        <v/>
      </c>
      <c r="F2008" t="str">
        <f>IFERROR(UPPER(TRIM(ESITI_QUESTIONARI!AE2008)),"")</f>
        <v/>
      </c>
      <c r="G2008" t="str">
        <f>IFERROR(UPPER(TRIM(ESITI_QUESTIONARI!AI2008)),"")</f>
        <v/>
      </c>
      <c r="H2008" s="8" t="str">
        <f>IF(C2008="","",IF(ISERROR(AVERAGE(ESITI_QUESTIONARI!N2008:T2008,ESITI_QUESTIONARI!V2008:X2008,ESITI_QUESTIONARI!Z2008:AD2008,ESITI_QUESTIONARI!AF2008:AH2008,ESITI_QUESTIONARI!AJ2008:AL2008,ESITI_QUESTIONARI!AN2008,ESITI_QUESTIONARI!AQ2008)),"NON RISPONDE",AVERAGE(ESITI_QUESTIONARI!N2008:T2008,ESITI_QUESTIONARI!V2008:X2008,ESITI_QUESTIONARI!Z2008:AD2008,ESITI_QUESTIONARI!AF2008:AH2008,ESITI_QUESTIONARI!AJ2008:AL2008,ESITI_QUESTIONARI!AN2008,ESITI_QUESTIONARI!AQ2008)))</f>
        <v/>
      </c>
    </row>
    <row r="2009" spans="1:8" x14ac:dyDescent="0.3">
      <c r="A2009" t="str">
        <f>IF(ESITI_QUESTIONARI!A2009="","",TRIM(ESITI_QUESTIONARI!A2009))</f>
        <v/>
      </c>
      <c r="B2009" t="str">
        <f t="shared" si="32"/>
        <v/>
      </c>
      <c r="C2009" t="str">
        <f>IF(ESITI_QUESTIONARI!C2009="","",TRIM(ESITI_QUESTIONARI!C2009))</f>
        <v/>
      </c>
      <c r="D2009" t="str">
        <f>IFERROR(UPPER(TRIM(ESITI_QUESTIONARI!U2009)),"")</f>
        <v/>
      </c>
      <c r="E2009" t="str">
        <f>IFERROR(UPPER(TRIM(ESITI_QUESTIONARI!Y2009)),"")</f>
        <v/>
      </c>
      <c r="F2009" t="str">
        <f>IFERROR(UPPER(TRIM(ESITI_QUESTIONARI!AE2009)),"")</f>
        <v/>
      </c>
      <c r="G2009" t="str">
        <f>IFERROR(UPPER(TRIM(ESITI_QUESTIONARI!AI2009)),"")</f>
        <v/>
      </c>
      <c r="H2009" s="8" t="str">
        <f>IF(C2009="","",IF(ISERROR(AVERAGE(ESITI_QUESTIONARI!N2009:T2009,ESITI_QUESTIONARI!V2009:X2009,ESITI_QUESTIONARI!Z2009:AD2009,ESITI_QUESTIONARI!AF2009:AH2009,ESITI_QUESTIONARI!AJ2009:AL2009,ESITI_QUESTIONARI!AN2009,ESITI_QUESTIONARI!AQ2009)),"NON RISPONDE",AVERAGE(ESITI_QUESTIONARI!N2009:T2009,ESITI_QUESTIONARI!V2009:X2009,ESITI_QUESTIONARI!Z2009:AD2009,ESITI_QUESTIONARI!AF2009:AH2009,ESITI_QUESTIONARI!AJ2009:AL2009,ESITI_QUESTIONARI!AN2009,ESITI_QUESTIONARI!AQ2009)))</f>
        <v/>
      </c>
    </row>
    <row r="2010" spans="1:8" x14ac:dyDescent="0.3">
      <c r="A2010" t="str">
        <f>IF(ESITI_QUESTIONARI!A2010="","",TRIM(ESITI_QUESTIONARI!A2010))</f>
        <v/>
      </c>
      <c r="B2010" t="str">
        <f t="shared" si="32"/>
        <v/>
      </c>
      <c r="C2010" t="str">
        <f>IF(ESITI_QUESTIONARI!C2010="","",TRIM(ESITI_QUESTIONARI!C2010))</f>
        <v/>
      </c>
      <c r="D2010" t="str">
        <f>IFERROR(UPPER(TRIM(ESITI_QUESTIONARI!U2010)),"")</f>
        <v/>
      </c>
      <c r="E2010" t="str">
        <f>IFERROR(UPPER(TRIM(ESITI_QUESTIONARI!Y2010)),"")</f>
        <v/>
      </c>
      <c r="F2010" t="str">
        <f>IFERROR(UPPER(TRIM(ESITI_QUESTIONARI!AE2010)),"")</f>
        <v/>
      </c>
      <c r="G2010" t="str">
        <f>IFERROR(UPPER(TRIM(ESITI_QUESTIONARI!AI2010)),"")</f>
        <v/>
      </c>
      <c r="H2010" s="8" t="str">
        <f>IF(C2010="","",IF(ISERROR(AVERAGE(ESITI_QUESTIONARI!N2010:T2010,ESITI_QUESTIONARI!V2010:X2010,ESITI_QUESTIONARI!Z2010:AD2010,ESITI_QUESTIONARI!AF2010:AH2010,ESITI_QUESTIONARI!AJ2010:AL2010,ESITI_QUESTIONARI!AN2010,ESITI_QUESTIONARI!AQ2010)),"NON RISPONDE",AVERAGE(ESITI_QUESTIONARI!N2010:T2010,ESITI_QUESTIONARI!V2010:X2010,ESITI_QUESTIONARI!Z2010:AD2010,ESITI_QUESTIONARI!AF2010:AH2010,ESITI_QUESTIONARI!AJ2010:AL2010,ESITI_QUESTIONARI!AN2010,ESITI_QUESTIONARI!AQ2010)))</f>
        <v/>
      </c>
    </row>
    <row r="2011" spans="1:8" x14ac:dyDescent="0.3">
      <c r="A2011" t="str">
        <f>IF(ESITI_QUESTIONARI!A2011="","",TRIM(ESITI_QUESTIONARI!A2011))</f>
        <v/>
      </c>
      <c r="B2011" t="str">
        <f t="shared" si="32"/>
        <v/>
      </c>
      <c r="C2011" t="str">
        <f>IF(ESITI_QUESTIONARI!C2011="","",TRIM(ESITI_QUESTIONARI!C2011))</f>
        <v/>
      </c>
      <c r="D2011" t="str">
        <f>IFERROR(UPPER(TRIM(ESITI_QUESTIONARI!U2011)),"")</f>
        <v/>
      </c>
      <c r="E2011" t="str">
        <f>IFERROR(UPPER(TRIM(ESITI_QUESTIONARI!Y2011)),"")</f>
        <v/>
      </c>
      <c r="F2011" t="str">
        <f>IFERROR(UPPER(TRIM(ESITI_QUESTIONARI!AE2011)),"")</f>
        <v/>
      </c>
      <c r="G2011" t="str">
        <f>IFERROR(UPPER(TRIM(ESITI_QUESTIONARI!AI2011)),"")</f>
        <v/>
      </c>
      <c r="H2011" s="8" t="str">
        <f>IF(C2011="","",IF(ISERROR(AVERAGE(ESITI_QUESTIONARI!N2011:T2011,ESITI_QUESTIONARI!V2011:X2011,ESITI_QUESTIONARI!Z2011:AD2011,ESITI_QUESTIONARI!AF2011:AH2011,ESITI_QUESTIONARI!AJ2011:AL2011,ESITI_QUESTIONARI!AN2011,ESITI_QUESTIONARI!AQ2011)),"NON RISPONDE",AVERAGE(ESITI_QUESTIONARI!N2011:T2011,ESITI_QUESTIONARI!V2011:X2011,ESITI_QUESTIONARI!Z2011:AD2011,ESITI_QUESTIONARI!AF2011:AH2011,ESITI_QUESTIONARI!AJ2011:AL2011,ESITI_QUESTIONARI!AN2011,ESITI_QUESTIONARI!AQ2011)))</f>
        <v/>
      </c>
    </row>
    <row r="2012" spans="1:8" x14ac:dyDescent="0.3">
      <c r="A2012" t="str">
        <f>IF(ESITI_QUESTIONARI!A2012="","",TRIM(ESITI_QUESTIONARI!A2012))</f>
        <v/>
      </c>
      <c r="B2012" t="str">
        <f t="shared" si="32"/>
        <v/>
      </c>
      <c r="C2012" t="str">
        <f>IF(ESITI_QUESTIONARI!C2012="","",TRIM(ESITI_QUESTIONARI!C2012))</f>
        <v/>
      </c>
      <c r="D2012" t="str">
        <f>IFERROR(UPPER(TRIM(ESITI_QUESTIONARI!U2012)),"")</f>
        <v/>
      </c>
      <c r="E2012" t="str">
        <f>IFERROR(UPPER(TRIM(ESITI_QUESTIONARI!Y2012)),"")</f>
        <v/>
      </c>
      <c r="F2012" t="str">
        <f>IFERROR(UPPER(TRIM(ESITI_QUESTIONARI!AE2012)),"")</f>
        <v/>
      </c>
      <c r="G2012" t="str">
        <f>IFERROR(UPPER(TRIM(ESITI_QUESTIONARI!AI2012)),"")</f>
        <v/>
      </c>
      <c r="H2012" s="8" t="str">
        <f>IF(C2012="","",IF(ISERROR(AVERAGE(ESITI_QUESTIONARI!N2012:T2012,ESITI_QUESTIONARI!V2012:X2012,ESITI_QUESTIONARI!Z2012:AD2012,ESITI_QUESTIONARI!AF2012:AH2012,ESITI_QUESTIONARI!AJ2012:AL2012,ESITI_QUESTIONARI!AN2012,ESITI_QUESTIONARI!AQ2012)),"NON RISPONDE",AVERAGE(ESITI_QUESTIONARI!N2012:T2012,ESITI_QUESTIONARI!V2012:X2012,ESITI_QUESTIONARI!Z2012:AD2012,ESITI_QUESTIONARI!AF2012:AH2012,ESITI_QUESTIONARI!AJ2012:AL2012,ESITI_QUESTIONARI!AN2012,ESITI_QUESTIONARI!AQ2012)))</f>
        <v/>
      </c>
    </row>
    <row r="2013" spans="1:8" x14ac:dyDescent="0.3">
      <c r="A2013" t="str">
        <f>IF(ESITI_QUESTIONARI!A2013="","",TRIM(ESITI_QUESTIONARI!A2013))</f>
        <v/>
      </c>
      <c r="B2013" t="str">
        <f t="shared" si="32"/>
        <v/>
      </c>
      <c r="C2013" t="str">
        <f>IF(ESITI_QUESTIONARI!C2013="","",TRIM(ESITI_QUESTIONARI!C2013))</f>
        <v/>
      </c>
      <c r="D2013" t="str">
        <f>IFERROR(UPPER(TRIM(ESITI_QUESTIONARI!U2013)),"")</f>
        <v/>
      </c>
      <c r="E2013" t="str">
        <f>IFERROR(UPPER(TRIM(ESITI_QUESTIONARI!Y2013)),"")</f>
        <v/>
      </c>
      <c r="F2013" t="str">
        <f>IFERROR(UPPER(TRIM(ESITI_QUESTIONARI!AE2013)),"")</f>
        <v/>
      </c>
      <c r="G2013" t="str">
        <f>IFERROR(UPPER(TRIM(ESITI_QUESTIONARI!AI2013)),"")</f>
        <v/>
      </c>
      <c r="H2013" s="8" t="str">
        <f>IF(C2013="","",IF(ISERROR(AVERAGE(ESITI_QUESTIONARI!N2013:T2013,ESITI_QUESTIONARI!V2013:X2013,ESITI_QUESTIONARI!Z2013:AD2013,ESITI_QUESTIONARI!AF2013:AH2013,ESITI_QUESTIONARI!AJ2013:AL2013,ESITI_QUESTIONARI!AN2013,ESITI_QUESTIONARI!AQ2013)),"NON RISPONDE",AVERAGE(ESITI_QUESTIONARI!N2013:T2013,ESITI_QUESTIONARI!V2013:X2013,ESITI_QUESTIONARI!Z2013:AD2013,ESITI_QUESTIONARI!AF2013:AH2013,ESITI_QUESTIONARI!AJ2013:AL2013,ESITI_QUESTIONARI!AN2013,ESITI_QUESTIONARI!AQ2013)))</f>
        <v/>
      </c>
    </row>
    <row r="2014" spans="1:8" x14ac:dyDescent="0.3">
      <c r="A2014" t="str">
        <f>IF(ESITI_QUESTIONARI!A2014="","",TRIM(ESITI_QUESTIONARI!A2014))</f>
        <v/>
      </c>
      <c r="B2014" t="str">
        <f t="shared" si="32"/>
        <v/>
      </c>
      <c r="C2014" t="str">
        <f>IF(ESITI_QUESTIONARI!C2014="","",TRIM(ESITI_QUESTIONARI!C2014))</f>
        <v/>
      </c>
      <c r="D2014" t="str">
        <f>IFERROR(UPPER(TRIM(ESITI_QUESTIONARI!U2014)),"")</f>
        <v/>
      </c>
      <c r="E2014" t="str">
        <f>IFERROR(UPPER(TRIM(ESITI_QUESTIONARI!Y2014)),"")</f>
        <v/>
      </c>
      <c r="F2014" t="str">
        <f>IFERROR(UPPER(TRIM(ESITI_QUESTIONARI!AE2014)),"")</f>
        <v/>
      </c>
      <c r="G2014" t="str">
        <f>IFERROR(UPPER(TRIM(ESITI_QUESTIONARI!AI2014)),"")</f>
        <v/>
      </c>
      <c r="H2014" s="8" t="str">
        <f>IF(C2014="","",IF(ISERROR(AVERAGE(ESITI_QUESTIONARI!N2014:T2014,ESITI_QUESTIONARI!V2014:X2014,ESITI_QUESTIONARI!Z2014:AD2014,ESITI_QUESTIONARI!AF2014:AH2014,ESITI_QUESTIONARI!AJ2014:AL2014,ESITI_QUESTIONARI!AN2014,ESITI_QUESTIONARI!AQ2014)),"NON RISPONDE",AVERAGE(ESITI_QUESTIONARI!N2014:T2014,ESITI_QUESTIONARI!V2014:X2014,ESITI_QUESTIONARI!Z2014:AD2014,ESITI_QUESTIONARI!AF2014:AH2014,ESITI_QUESTIONARI!AJ2014:AL2014,ESITI_QUESTIONARI!AN2014,ESITI_QUESTIONARI!AQ2014)))</f>
        <v/>
      </c>
    </row>
    <row r="2015" spans="1:8" x14ac:dyDescent="0.3">
      <c r="A2015" t="str">
        <f>IF(ESITI_QUESTIONARI!A2015="","",TRIM(ESITI_QUESTIONARI!A2015))</f>
        <v/>
      </c>
      <c r="B2015" t="str">
        <f t="shared" si="32"/>
        <v/>
      </c>
      <c r="C2015" t="str">
        <f>IF(ESITI_QUESTIONARI!C2015="","",TRIM(ESITI_QUESTIONARI!C2015))</f>
        <v/>
      </c>
      <c r="D2015" t="str">
        <f>IFERROR(UPPER(TRIM(ESITI_QUESTIONARI!U2015)),"")</f>
        <v/>
      </c>
      <c r="E2015" t="str">
        <f>IFERROR(UPPER(TRIM(ESITI_QUESTIONARI!Y2015)),"")</f>
        <v/>
      </c>
      <c r="F2015" t="str">
        <f>IFERROR(UPPER(TRIM(ESITI_QUESTIONARI!AE2015)),"")</f>
        <v/>
      </c>
      <c r="G2015" t="str">
        <f>IFERROR(UPPER(TRIM(ESITI_QUESTIONARI!AI2015)),"")</f>
        <v/>
      </c>
      <c r="H2015" s="8" t="str">
        <f>IF(C2015="","",IF(ISERROR(AVERAGE(ESITI_QUESTIONARI!N2015:T2015,ESITI_QUESTIONARI!V2015:X2015,ESITI_QUESTIONARI!Z2015:AD2015,ESITI_QUESTIONARI!AF2015:AH2015,ESITI_QUESTIONARI!AJ2015:AL2015,ESITI_QUESTIONARI!AN2015,ESITI_QUESTIONARI!AQ2015)),"NON RISPONDE",AVERAGE(ESITI_QUESTIONARI!N2015:T2015,ESITI_QUESTIONARI!V2015:X2015,ESITI_QUESTIONARI!Z2015:AD2015,ESITI_QUESTIONARI!AF2015:AH2015,ESITI_QUESTIONARI!AJ2015:AL2015,ESITI_QUESTIONARI!AN2015,ESITI_QUESTIONARI!AQ2015)))</f>
        <v/>
      </c>
    </row>
    <row r="2016" spans="1:8" x14ac:dyDescent="0.3">
      <c r="A2016" t="str">
        <f>IF(ESITI_QUESTIONARI!A2016="","",TRIM(ESITI_QUESTIONARI!A2016))</f>
        <v/>
      </c>
      <c r="B2016" t="str">
        <f t="shared" si="32"/>
        <v/>
      </c>
      <c r="C2016" t="str">
        <f>IF(ESITI_QUESTIONARI!C2016="","",TRIM(ESITI_QUESTIONARI!C2016))</f>
        <v/>
      </c>
      <c r="D2016" t="str">
        <f>IFERROR(UPPER(TRIM(ESITI_QUESTIONARI!U2016)),"")</f>
        <v/>
      </c>
      <c r="E2016" t="str">
        <f>IFERROR(UPPER(TRIM(ESITI_QUESTIONARI!Y2016)),"")</f>
        <v/>
      </c>
      <c r="F2016" t="str">
        <f>IFERROR(UPPER(TRIM(ESITI_QUESTIONARI!AE2016)),"")</f>
        <v/>
      </c>
      <c r="G2016" t="str">
        <f>IFERROR(UPPER(TRIM(ESITI_QUESTIONARI!AI2016)),"")</f>
        <v/>
      </c>
      <c r="H2016" s="8" t="str">
        <f>IF(C2016="","",IF(ISERROR(AVERAGE(ESITI_QUESTIONARI!N2016:T2016,ESITI_QUESTIONARI!V2016:X2016,ESITI_QUESTIONARI!Z2016:AD2016,ESITI_QUESTIONARI!AF2016:AH2016,ESITI_QUESTIONARI!AJ2016:AL2016,ESITI_QUESTIONARI!AN2016,ESITI_QUESTIONARI!AQ2016)),"NON RISPONDE",AVERAGE(ESITI_QUESTIONARI!N2016:T2016,ESITI_QUESTIONARI!V2016:X2016,ESITI_QUESTIONARI!Z2016:AD2016,ESITI_QUESTIONARI!AF2016:AH2016,ESITI_QUESTIONARI!AJ2016:AL2016,ESITI_QUESTIONARI!AN2016,ESITI_QUESTIONARI!AQ2016)))</f>
        <v/>
      </c>
    </row>
    <row r="2017" spans="1:8" x14ac:dyDescent="0.3">
      <c r="A2017" t="str">
        <f>IF(ESITI_QUESTIONARI!A2017="","",TRIM(ESITI_QUESTIONARI!A2017))</f>
        <v/>
      </c>
      <c r="B2017" t="str">
        <f t="shared" si="32"/>
        <v/>
      </c>
      <c r="C2017" t="str">
        <f>IF(ESITI_QUESTIONARI!C2017="","",TRIM(ESITI_QUESTIONARI!C2017))</f>
        <v/>
      </c>
      <c r="D2017" t="str">
        <f>IFERROR(UPPER(TRIM(ESITI_QUESTIONARI!U2017)),"")</f>
        <v/>
      </c>
      <c r="E2017" t="str">
        <f>IFERROR(UPPER(TRIM(ESITI_QUESTIONARI!Y2017)),"")</f>
        <v/>
      </c>
      <c r="F2017" t="str">
        <f>IFERROR(UPPER(TRIM(ESITI_QUESTIONARI!AE2017)),"")</f>
        <v/>
      </c>
      <c r="G2017" t="str">
        <f>IFERROR(UPPER(TRIM(ESITI_QUESTIONARI!AI2017)),"")</f>
        <v/>
      </c>
      <c r="H2017" s="8" t="str">
        <f>IF(C2017="","",IF(ISERROR(AVERAGE(ESITI_QUESTIONARI!N2017:T2017,ESITI_QUESTIONARI!V2017:X2017,ESITI_QUESTIONARI!Z2017:AD2017,ESITI_QUESTIONARI!AF2017:AH2017,ESITI_QUESTIONARI!AJ2017:AL2017,ESITI_QUESTIONARI!AN2017,ESITI_QUESTIONARI!AQ2017)),"NON RISPONDE",AVERAGE(ESITI_QUESTIONARI!N2017:T2017,ESITI_QUESTIONARI!V2017:X2017,ESITI_QUESTIONARI!Z2017:AD2017,ESITI_QUESTIONARI!AF2017:AH2017,ESITI_QUESTIONARI!AJ2017:AL2017,ESITI_QUESTIONARI!AN2017,ESITI_QUESTIONARI!AQ2017)))</f>
        <v/>
      </c>
    </row>
    <row r="2018" spans="1:8" x14ac:dyDescent="0.3">
      <c r="A2018" t="str">
        <f>IF(ESITI_QUESTIONARI!A2018="","",TRIM(ESITI_QUESTIONARI!A2018))</f>
        <v/>
      </c>
      <c r="B2018" t="str">
        <f t="shared" si="32"/>
        <v/>
      </c>
      <c r="C2018" t="str">
        <f>IF(ESITI_QUESTIONARI!C2018="","",TRIM(ESITI_QUESTIONARI!C2018))</f>
        <v/>
      </c>
      <c r="D2018" t="str">
        <f>IFERROR(UPPER(TRIM(ESITI_QUESTIONARI!U2018)),"")</f>
        <v/>
      </c>
      <c r="E2018" t="str">
        <f>IFERROR(UPPER(TRIM(ESITI_QUESTIONARI!Y2018)),"")</f>
        <v/>
      </c>
      <c r="F2018" t="str">
        <f>IFERROR(UPPER(TRIM(ESITI_QUESTIONARI!AE2018)),"")</f>
        <v/>
      </c>
      <c r="G2018" t="str">
        <f>IFERROR(UPPER(TRIM(ESITI_QUESTIONARI!AI2018)),"")</f>
        <v/>
      </c>
      <c r="H2018" s="8" t="str">
        <f>IF(C2018="","",IF(ISERROR(AVERAGE(ESITI_QUESTIONARI!N2018:T2018,ESITI_QUESTIONARI!V2018:X2018,ESITI_QUESTIONARI!Z2018:AD2018,ESITI_QUESTIONARI!AF2018:AH2018,ESITI_QUESTIONARI!AJ2018:AL2018,ESITI_QUESTIONARI!AN2018,ESITI_QUESTIONARI!AQ2018)),"NON RISPONDE",AVERAGE(ESITI_QUESTIONARI!N2018:T2018,ESITI_QUESTIONARI!V2018:X2018,ESITI_QUESTIONARI!Z2018:AD2018,ESITI_QUESTIONARI!AF2018:AH2018,ESITI_QUESTIONARI!AJ2018:AL2018,ESITI_QUESTIONARI!AN2018,ESITI_QUESTIONARI!AQ2018)))</f>
        <v/>
      </c>
    </row>
    <row r="2019" spans="1:8" x14ac:dyDescent="0.3">
      <c r="A2019" t="str">
        <f>IF(ESITI_QUESTIONARI!A2019="","",TRIM(ESITI_QUESTIONARI!A2019))</f>
        <v/>
      </c>
      <c r="B2019" t="str">
        <f t="shared" si="32"/>
        <v/>
      </c>
      <c r="C2019" t="str">
        <f>IF(ESITI_QUESTIONARI!C2019="","",TRIM(ESITI_QUESTIONARI!C2019))</f>
        <v/>
      </c>
      <c r="D2019" t="str">
        <f>IFERROR(UPPER(TRIM(ESITI_QUESTIONARI!U2019)),"")</f>
        <v/>
      </c>
      <c r="E2019" t="str">
        <f>IFERROR(UPPER(TRIM(ESITI_QUESTIONARI!Y2019)),"")</f>
        <v/>
      </c>
      <c r="F2019" t="str">
        <f>IFERROR(UPPER(TRIM(ESITI_QUESTIONARI!AE2019)),"")</f>
        <v/>
      </c>
      <c r="G2019" t="str">
        <f>IFERROR(UPPER(TRIM(ESITI_QUESTIONARI!AI2019)),"")</f>
        <v/>
      </c>
      <c r="H2019" s="8" t="str">
        <f>IF(C2019="","",IF(ISERROR(AVERAGE(ESITI_QUESTIONARI!N2019:T2019,ESITI_QUESTIONARI!V2019:X2019,ESITI_QUESTIONARI!Z2019:AD2019,ESITI_QUESTIONARI!AF2019:AH2019,ESITI_QUESTIONARI!AJ2019:AL2019,ESITI_QUESTIONARI!AN2019,ESITI_QUESTIONARI!AQ2019)),"NON RISPONDE",AVERAGE(ESITI_QUESTIONARI!N2019:T2019,ESITI_QUESTIONARI!V2019:X2019,ESITI_QUESTIONARI!Z2019:AD2019,ESITI_QUESTIONARI!AF2019:AH2019,ESITI_QUESTIONARI!AJ2019:AL2019,ESITI_QUESTIONARI!AN2019,ESITI_QUESTIONARI!AQ2019)))</f>
        <v/>
      </c>
    </row>
    <row r="2020" spans="1:8" x14ac:dyDescent="0.3">
      <c r="A2020" t="str">
        <f>IF(ESITI_QUESTIONARI!A2020="","",TRIM(ESITI_QUESTIONARI!A2020))</f>
        <v/>
      </c>
      <c r="B2020" t="str">
        <f t="shared" si="32"/>
        <v/>
      </c>
      <c r="C2020" t="str">
        <f>IF(ESITI_QUESTIONARI!C2020="","",TRIM(ESITI_QUESTIONARI!C2020))</f>
        <v/>
      </c>
      <c r="D2020" t="str">
        <f>IFERROR(UPPER(TRIM(ESITI_QUESTIONARI!U2020)),"")</f>
        <v/>
      </c>
      <c r="E2020" t="str">
        <f>IFERROR(UPPER(TRIM(ESITI_QUESTIONARI!Y2020)),"")</f>
        <v/>
      </c>
      <c r="F2020" t="str">
        <f>IFERROR(UPPER(TRIM(ESITI_QUESTIONARI!AE2020)),"")</f>
        <v/>
      </c>
      <c r="G2020" t="str">
        <f>IFERROR(UPPER(TRIM(ESITI_QUESTIONARI!AI2020)),"")</f>
        <v/>
      </c>
      <c r="H2020" s="8" t="str">
        <f>IF(C2020="","",IF(ISERROR(AVERAGE(ESITI_QUESTIONARI!N2020:T2020,ESITI_QUESTIONARI!V2020:X2020,ESITI_QUESTIONARI!Z2020:AD2020,ESITI_QUESTIONARI!AF2020:AH2020,ESITI_QUESTIONARI!AJ2020:AL2020,ESITI_QUESTIONARI!AN2020,ESITI_QUESTIONARI!AQ2020)),"NON RISPONDE",AVERAGE(ESITI_QUESTIONARI!N2020:T2020,ESITI_QUESTIONARI!V2020:X2020,ESITI_QUESTIONARI!Z2020:AD2020,ESITI_QUESTIONARI!AF2020:AH2020,ESITI_QUESTIONARI!AJ2020:AL2020,ESITI_QUESTIONARI!AN2020,ESITI_QUESTIONARI!AQ2020)))</f>
        <v/>
      </c>
    </row>
    <row r="2021" spans="1:8" x14ac:dyDescent="0.3">
      <c r="A2021" t="str">
        <f>IF(ESITI_QUESTIONARI!A2021="","",TRIM(ESITI_QUESTIONARI!A2021))</f>
        <v/>
      </c>
      <c r="B2021" t="str">
        <f t="shared" si="32"/>
        <v/>
      </c>
      <c r="C2021" t="str">
        <f>IF(ESITI_QUESTIONARI!C2021="","",TRIM(ESITI_QUESTIONARI!C2021))</f>
        <v/>
      </c>
      <c r="D2021" t="str">
        <f>IFERROR(UPPER(TRIM(ESITI_QUESTIONARI!U2021)),"")</f>
        <v/>
      </c>
      <c r="E2021" t="str">
        <f>IFERROR(UPPER(TRIM(ESITI_QUESTIONARI!Y2021)),"")</f>
        <v/>
      </c>
      <c r="F2021" t="str">
        <f>IFERROR(UPPER(TRIM(ESITI_QUESTIONARI!AE2021)),"")</f>
        <v/>
      </c>
      <c r="G2021" t="str">
        <f>IFERROR(UPPER(TRIM(ESITI_QUESTIONARI!AI2021)),"")</f>
        <v/>
      </c>
      <c r="H2021" s="8" t="str">
        <f>IF(C2021="","",IF(ISERROR(AVERAGE(ESITI_QUESTIONARI!N2021:T2021,ESITI_QUESTIONARI!V2021:X2021,ESITI_QUESTIONARI!Z2021:AD2021,ESITI_QUESTIONARI!AF2021:AH2021,ESITI_QUESTIONARI!AJ2021:AL2021,ESITI_QUESTIONARI!AN2021,ESITI_QUESTIONARI!AQ2021)),"NON RISPONDE",AVERAGE(ESITI_QUESTIONARI!N2021:T2021,ESITI_QUESTIONARI!V2021:X2021,ESITI_QUESTIONARI!Z2021:AD2021,ESITI_QUESTIONARI!AF2021:AH2021,ESITI_QUESTIONARI!AJ2021:AL2021,ESITI_QUESTIONARI!AN2021,ESITI_QUESTIONARI!AQ2021)))</f>
        <v/>
      </c>
    </row>
    <row r="2022" spans="1:8" x14ac:dyDescent="0.3">
      <c r="A2022" t="str">
        <f>IF(ESITI_QUESTIONARI!A2022="","",TRIM(ESITI_QUESTIONARI!A2022))</f>
        <v/>
      </c>
      <c r="B2022" t="str">
        <f t="shared" si="32"/>
        <v/>
      </c>
      <c r="C2022" t="str">
        <f>IF(ESITI_QUESTIONARI!C2022="","",TRIM(ESITI_QUESTIONARI!C2022))</f>
        <v/>
      </c>
      <c r="D2022" t="str">
        <f>IFERROR(UPPER(TRIM(ESITI_QUESTIONARI!U2022)),"")</f>
        <v/>
      </c>
      <c r="E2022" t="str">
        <f>IFERROR(UPPER(TRIM(ESITI_QUESTIONARI!Y2022)),"")</f>
        <v/>
      </c>
      <c r="F2022" t="str">
        <f>IFERROR(UPPER(TRIM(ESITI_QUESTIONARI!AE2022)),"")</f>
        <v/>
      </c>
      <c r="G2022" t="str">
        <f>IFERROR(UPPER(TRIM(ESITI_QUESTIONARI!AI2022)),"")</f>
        <v/>
      </c>
      <c r="H2022" s="8" t="str">
        <f>IF(C2022="","",IF(ISERROR(AVERAGE(ESITI_QUESTIONARI!N2022:T2022,ESITI_QUESTIONARI!V2022:X2022,ESITI_QUESTIONARI!Z2022:AD2022,ESITI_QUESTIONARI!AF2022:AH2022,ESITI_QUESTIONARI!AJ2022:AL2022,ESITI_QUESTIONARI!AN2022,ESITI_QUESTIONARI!AQ2022)),"NON RISPONDE",AVERAGE(ESITI_QUESTIONARI!N2022:T2022,ESITI_QUESTIONARI!V2022:X2022,ESITI_QUESTIONARI!Z2022:AD2022,ESITI_QUESTIONARI!AF2022:AH2022,ESITI_QUESTIONARI!AJ2022:AL2022,ESITI_QUESTIONARI!AN2022,ESITI_QUESTIONARI!AQ2022)))</f>
        <v/>
      </c>
    </row>
    <row r="2023" spans="1:8" x14ac:dyDescent="0.3">
      <c r="A2023" t="str">
        <f>IF(ESITI_QUESTIONARI!A2023="","",TRIM(ESITI_QUESTIONARI!A2023))</f>
        <v/>
      </c>
      <c r="B2023" t="str">
        <f t="shared" si="32"/>
        <v/>
      </c>
      <c r="C2023" t="str">
        <f>IF(ESITI_QUESTIONARI!C2023="","",TRIM(ESITI_QUESTIONARI!C2023))</f>
        <v/>
      </c>
      <c r="D2023" t="str">
        <f>IFERROR(UPPER(TRIM(ESITI_QUESTIONARI!U2023)),"")</f>
        <v/>
      </c>
      <c r="E2023" t="str">
        <f>IFERROR(UPPER(TRIM(ESITI_QUESTIONARI!Y2023)),"")</f>
        <v/>
      </c>
      <c r="F2023" t="str">
        <f>IFERROR(UPPER(TRIM(ESITI_QUESTIONARI!AE2023)),"")</f>
        <v/>
      </c>
      <c r="G2023" t="str">
        <f>IFERROR(UPPER(TRIM(ESITI_QUESTIONARI!AI2023)),"")</f>
        <v/>
      </c>
      <c r="H2023" s="8" t="str">
        <f>IF(C2023="","",IF(ISERROR(AVERAGE(ESITI_QUESTIONARI!N2023:T2023,ESITI_QUESTIONARI!V2023:X2023,ESITI_QUESTIONARI!Z2023:AD2023,ESITI_QUESTIONARI!AF2023:AH2023,ESITI_QUESTIONARI!AJ2023:AL2023,ESITI_QUESTIONARI!AN2023,ESITI_QUESTIONARI!AQ2023)),"NON RISPONDE",AVERAGE(ESITI_QUESTIONARI!N2023:T2023,ESITI_QUESTIONARI!V2023:X2023,ESITI_QUESTIONARI!Z2023:AD2023,ESITI_QUESTIONARI!AF2023:AH2023,ESITI_QUESTIONARI!AJ2023:AL2023,ESITI_QUESTIONARI!AN2023,ESITI_QUESTIONARI!AQ2023)))</f>
        <v/>
      </c>
    </row>
    <row r="2024" spans="1:8" x14ac:dyDescent="0.3">
      <c r="A2024" t="str">
        <f>IF(ESITI_QUESTIONARI!A2024="","",TRIM(ESITI_QUESTIONARI!A2024))</f>
        <v/>
      </c>
      <c r="B2024" t="str">
        <f t="shared" si="32"/>
        <v/>
      </c>
      <c r="C2024" t="str">
        <f>IF(ESITI_QUESTIONARI!C2024="","",TRIM(ESITI_QUESTIONARI!C2024))</f>
        <v/>
      </c>
      <c r="D2024" t="str">
        <f>IFERROR(UPPER(TRIM(ESITI_QUESTIONARI!U2024)),"")</f>
        <v/>
      </c>
      <c r="E2024" t="str">
        <f>IFERROR(UPPER(TRIM(ESITI_QUESTIONARI!Y2024)),"")</f>
        <v/>
      </c>
      <c r="F2024" t="str">
        <f>IFERROR(UPPER(TRIM(ESITI_QUESTIONARI!AE2024)),"")</f>
        <v/>
      </c>
      <c r="G2024" t="str">
        <f>IFERROR(UPPER(TRIM(ESITI_QUESTIONARI!AI2024)),"")</f>
        <v/>
      </c>
      <c r="H2024" s="8" t="str">
        <f>IF(C2024="","",IF(ISERROR(AVERAGE(ESITI_QUESTIONARI!N2024:T2024,ESITI_QUESTIONARI!V2024:X2024,ESITI_QUESTIONARI!Z2024:AD2024,ESITI_QUESTIONARI!AF2024:AH2024,ESITI_QUESTIONARI!AJ2024:AL2024,ESITI_QUESTIONARI!AN2024,ESITI_QUESTIONARI!AQ2024)),"NON RISPONDE",AVERAGE(ESITI_QUESTIONARI!N2024:T2024,ESITI_QUESTIONARI!V2024:X2024,ESITI_QUESTIONARI!Z2024:AD2024,ESITI_QUESTIONARI!AF2024:AH2024,ESITI_QUESTIONARI!AJ2024:AL2024,ESITI_QUESTIONARI!AN2024,ESITI_QUESTIONARI!AQ2024)))</f>
        <v/>
      </c>
    </row>
    <row r="2025" spans="1:8" x14ac:dyDescent="0.3">
      <c r="A2025" t="str">
        <f>IF(ESITI_QUESTIONARI!A2025="","",TRIM(ESITI_QUESTIONARI!A2025))</f>
        <v/>
      </c>
      <c r="B2025" t="str">
        <f t="shared" si="32"/>
        <v/>
      </c>
      <c r="C2025" t="str">
        <f>IF(ESITI_QUESTIONARI!C2025="","",TRIM(ESITI_QUESTIONARI!C2025))</f>
        <v/>
      </c>
      <c r="D2025" t="str">
        <f>IFERROR(UPPER(TRIM(ESITI_QUESTIONARI!U2025)),"")</f>
        <v/>
      </c>
      <c r="E2025" t="str">
        <f>IFERROR(UPPER(TRIM(ESITI_QUESTIONARI!Y2025)),"")</f>
        <v/>
      </c>
      <c r="F2025" t="str">
        <f>IFERROR(UPPER(TRIM(ESITI_QUESTIONARI!AE2025)),"")</f>
        <v/>
      </c>
      <c r="G2025" t="str">
        <f>IFERROR(UPPER(TRIM(ESITI_QUESTIONARI!AI2025)),"")</f>
        <v/>
      </c>
      <c r="H2025" s="8" t="str">
        <f>IF(C2025="","",IF(ISERROR(AVERAGE(ESITI_QUESTIONARI!N2025:T2025,ESITI_QUESTIONARI!V2025:X2025,ESITI_QUESTIONARI!Z2025:AD2025,ESITI_QUESTIONARI!AF2025:AH2025,ESITI_QUESTIONARI!AJ2025:AL2025,ESITI_QUESTIONARI!AN2025,ESITI_QUESTIONARI!AQ2025)),"NON RISPONDE",AVERAGE(ESITI_QUESTIONARI!N2025:T2025,ESITI_QUESTIONARI!V2025:X2025,ESITI_QUESTIONARI!Z2025:AD2025,ESITI_QUESTIONARI!AF2025:AH2025,ESITI_QUESTIONARI!AJ2025:AL2025,ESITI_QUESTIONARI!AN2025,ESITI_QUESTIONARI!AQ2025)))</f>
        <v/>
      </c>
    </row>
    <row r="2026" spans="1:8" x14ac:dyDescent="0.3">
      <c r="A2026" t="str">
        <f>IF(ESITI_QUESTIONARI!A2026="","",TRIM(ESITI_QUESTIONARI!A2026))</f>
        <v/>
      </c>
      <c r="B2026" t="str">
        <f t="shared" si="32"/>
        <v/>
      </c>
      <c r="C2026" t="str">
        <f>IF(ESITI_QUESTIONARI!C2026="","",TRIM(ESITI_QUESTIONARI!C2026))</f>
        <v/>
      </c>
      <c r="D2026" t="str">
        <f>IFERROR(UPPER(TRIM(ESITI_QUESTIONARI!U2026)),"")</f>
        <v/>
      </c>
      <c r="E2026" t="str">
        <f>IFERROR(UPPER(TRIM(ESITI_QUESTIONARI!Y2026)),"")</f>
        <v/>
      </c>
      <c r="F2026" t="str">
        <f>IFERROR(UPPER(TRIM(ESITI_QUESTIONARI!AE2026)),"")</f>
        <v/>
      </c>
      <c r="G2026" t="str">
        <f>IFERROR(UPPER(TRIM(ESITI_QUESTIONARI!AI2026)),"")</f>
        <v/>
      </c>
      <c r="H2026" s="8" t="str">
        <f>IF(C2026="","",IF(ISERROR(AVERAGE(ESITI_QUESTIONARI!N2026:T2026,ESITI_QUESTIONARI!V2026:X2026,ESITI_QUESTIONARI!Z2026:AD2026,ESITI_QUESTIONARI!AF2026:AH2026,ESITI_QUESTIONARI!AJ2026:AL2026,ESITI_QUESTIONARI!AN2026,ESITI_QUESTIONARI!AQ2026)),"NON RISPONDE",AVERAGE(ESITI_QUESTIONARI!N2026:T2026,ESITI_QUESTIONARI!V2026:X2026,ESITI_QUESTIONARI!Z2026:AD2026,ESITI_QUESTIONARI!AF2026:AH2026,ESITI_QUESTIONARI!AJ2026:AL2026,ESITI_QUESTIONARI!AN2026,ESITI_QUESTIONARI!AQ2026)))</f>
        <v/>
      </c>
    </row>
    <row r="2027" spans="1:8" x14ac:dyDescent="0.3">
      <c r="A2027" t="str">
        <f>IF(ESITI_QUESTIONARI!A2027="","",TRIM(ESITI_QUESTIONARI!A2027))</f>
        <v/>
      </c>
      <c r="B2027" t="str">
        <f t="shared" si="32"/>
        <v/>
      </c>
      <c r="C2027" t="str">
        <f>IF(ESITI_QUESTIONARI!C2027="","",TRIM(ESITI_QUESTIONARI!C2027))</f>
        <v/>
      </c>
      <c r="D2027" t="str">
        <f>IFERROR(UPPER(TRIM(ESITI_QUESTIONARI!U2027)),"")</f>
        <v/>
      </c>
      <c r="E2027" t="str">
        <f>IFERROR(UPPER(TRIM(ESITI_QUESTIONARI!Y2027)),"")</f>
        <v/>
      </c>
      <c r="F2027" t="str">
        <f>IFERROR(UPPER(TRIM(ESITI_QUESTIONARI!AE2027)),"")</f>
        <v/>
      </c>
      <c r="G2027" t="str">
        <f>IFERROR(UPPER(TRIM(ESITI_QUESTIONARI!AI2027)),"")</f>
        <v/>
      </c>
      <c r="H2027" s="8" t="str">
        <f>IF(C2027="","",IF(ISERROR(AVERAGE(ESITI_QUESTIONARI!N2027:T2027,ESITI_QUESTIONARI!V2027:X2027,ESITI_QUESTIONARI!Z2027:AD2027,ESITI_QUESTIONARI!AF2027:AH2027,ESITI_QUESTIONARI!AJ2027:AL2027,ESITI_QUESTIONARI!AN2027,ESITI_QUESTIONARI!AQ2027)),"NON RISPONDE",AVERAGE(ESITI_QUESTIONARI!N2027:T2027,ESITI_QUESTIONARI!V2027:X2027,ESITI_QUESTIONARI!Z2027:AD2027,ESITI_QUESTIONARI!AF2027:AH2027,ESITI_QUESTIONARI!AJ2027:AL2027,ESITI_QUESTIONARI!AN2027,ESITI_QUESTIONARI!AQ2027)))</f>
        <v/>
      </c>
    </row>
    <row r="2028" spans="1:8" x14ac:dyDescent="0.3">
      <c r="A2028" t="str">
        <f>IF(ESITI_QUESTIONARI!A2028="","",TRIM(ESITI_QUESTIONARI!A2028))</f>
        <v/>
      </c>
      <c r="B2028" t="str">
        <f t="shared" si="32"/>
        <v/>
      </c>
      <c r="C2028" t="str">
        <f>IF(ESITI_QUESTIONARI!C2028="","",TRIM(ESITI_QUESTIONARI!C2028))</f>
        <v/>
      </c>
      <c r="D2028" t="str">
        <f>IFERROR(UPPER(TRIM(ESITI_QUESTIONARI!U2028)),"")</f>
        <v/>
      </c>
      <c r="E2028" t="str">
        <f>IFERROR(UPPER(TRIM(ESITI_QUESTIONARI!Y2028)),"")</f>
        <v/>
      </c>
      <c r="F2028" t="str">
        <f>IFERROR(UPPER(TRIM(ESITI_QUESTIONARI!AE2028)),"")</f>
        <v/>
      </c>
      <c r="G2028" t="str">
        <f>IFERROR(UPPER(TRIM(ESITI_QUESTIONARI!AI2028)),"")</f>
        <v/>
      </c>
      <c r="H2028" s="8" t="str">
        <f>IF(C2028="","",IF(ISERROR(AVERAGE(ESITI_QUESTIONARI!N2028:T2028,ESITI_QUESTIONARI!V2028:X2028,ESITI_QUESTIONARI!Z2028:AD2028,ESITI_QUESTIONARI!AF2028:AH2028,ESITI_QUESTIONARI!AJ2028:AL2028,ESITI_QUESTIONARI!AN2028,ESITI_QUESTIONARI!AQ2028)),"NON RISPONDE",AVERAGE(ESITI_QUESTIONARI!N2028:T2028,ESITI_QUESTIONARI!V2028:X2028,ESITI_QUESTIONARI!Z2028:AD2028,ESITI_QUESTIONARI!AF2028:AH2028,ESITI_QUESTIONARI!AJ2028:AL2028,ESITI_QUESTIONARI!AN2028,ESITI_QUESTIONARI!AQ2028)))</f>
        <v/>
      </c>
    </row>
    <row r="2029" spans="1:8" x14ac:dyDescent="0.3">
      <c r="A2029" t="str">
        <f>IF(ESITI_QUESTIONARI!A2029="","",TRIM(ESITI_QUESTIONARI!A2029))</f>
        <v/>
      </c>
      <c r="B2029" t="str">
        <f t="shared" si="32"/>
        <v/>
      </c>
      <c r="C2029" t="str">
        <f>IF(ESITI_QUESTIONARI!C2029="","",TRIM(ESITI_QUESTIONARI!C2029))</f>
        <v/>
      </c>
      <c r="D2029" t="str">
        <f>IFERROR(UPPER(TRIM(ESITI_QUESTIONARI!U2029)),"")</f>
        <v/>
      </c>
      <c r="E2029" t="str">
        <f>IFERROR(UPPER(TRIM(ESITI_QUESTIONARI!Y2029)),"")</f>
        <v/>
      </c>
      <c r="F2029" t="str">
        <f>IFERROR(UPPER(TRIM(ESITI_QUESTIONARI!AE2029)),"")</f>
        <v/>
      </c>
      <c r="G2029" t="str">
        <f>IFERROR(UPPER(TRIM(ESITI_QUESTIONARI!AI2029)),"")</f>
        <v/>
      </c>
      <c r="H2029" s="8" t="str">
        <f>IF(C2029="","",IF(ISERROR(AVERAGE(ESITI_QUESTIONARI!N2029:T2029,ESITI_QUESTIONARI!V2029:X2029,ESITI_QUESTIONARI!Z2029:AD2029,ESITI_QUESTIONARI!AF2029:AH2029,ESITI_QUESTIONARI!AJ2029:AL2029,ESITI_QUESTIONARI!AN2029,ESITI_QUESTIONARI!AQ2029)),"NON RISPONDE",AVERAGE(ESITI_QUESTIONARI!N2029:T2029,ESITI_QUESTIONARI!V2029:X2029,ESITI_QUESTIONARI!Z2029:AD2029,ESITI_QUESTIONARI!AF2029:AH2029,ESITI_QUESTIONARI!AJ2029:AL2029,ESITI_QUESTIONARI!AN2029,ESITI_QUESTIONARI!AQ2029)))</f>
        <v/>
      </c>
    </row>
    <row r="2030" spans="1:8" x14ac:dyDescent="0.3">
      <c r="A2030" t="str">
        <f>IF(ESITI_QUESTIONARI!A2030="","",TRIM(ESITI_QUESTIONARI!A2030))</f>
        <v/>
      </c>
      <c r="B2030" t="str">
        <f t="shared" si="32"/>
        <v/>
      </c>
      <c r="C2030" t="str">
        <f>IF(ESITI_QUESTIONARI!C2030="","",TRIM(ESITI_QUESTIONARI!C2030))</f>
        <v/>
      </c>
      <c r="D2030" t="str">
        <f>IFERROR(UPPER(TRIM(ESITI_QUESTIONARI!U2030)),"")</f>
        <v/>
      </c>
      <c r="E2030" t="str">
        <f>IFERROR(UPPER(TRIM(ESITI_QUESTIONARI!Y2030)),"")</f>
        <v/>
      </c>
      <c r="F2030" t="str">
        <f>IFERROR(UPPER(TRIM(ESITI_QUESTIONARI!AE2030)),"")</f>
        <v/>
      </c>
      <c r="G2030" t="str">
        <f>IFERROR(UPPER(TRIM(ESITI_QUESTIONARI!AI2030)),"")</f>
        <v/>
      </c>
      <c r="H2030" s="8" t="str">
        <f>IF(C2030="","",IF(ISERROR(AVERAGE(ESITI_QUESTIONARI!N2030:T2030,ESITI_QUESTIONARI!V2030:X2030,ESITI_QUESTIONARI!Z2030:AD2030,ESITI_QUESTIONARI!AF2030:AH2030,ESITI_QUESTIONARI!AJ2030:AL2030,ESITI_QUESTIONARI!AN2030,ESITI_QUESTIONARI!AQ2030)),"NON RISPONDE",AVERAGE(ESITI_QUESTIONARI!N2030:T2030,ESITI_QUESTIONARI!V2030:X2030,ESITI_QUESTIONARI!Z2030:AD2030,ESITI_QUESTIONARI!AF2030:AH2030,ESITI_QUESTIONARI!AJ2030:AL2030,ESITI_QUESTIONARI!AN2030,ESITI_QUESTIONARI!AQ2030)))</f>
        <v/>
      </c>
    </row>
    <row r="2031" spans="1:8" x14ac:dyDescent="0.3">
      <c r="A2031" t="str">
        <f>IF(ESITI_QUESTIONARI!A2031="","",TRIM(ESITI_QUESTIONARI!A2031))</f>
        <v/>
      </c>
      <c r="B2031" t="str">
        <f t="shared" si="32"/>
        <v/>
      </c>
      <c r="C2031" t="str">
        <f>IF(ESITI_QUESTIONARI!C2031="","",TRIM(ESITI_QUESTIONARI!C2031))</f>
        <v/>
      </c>
      <c r="D2031" t="str">
        <f>IFERROR(UPPER(TRIM(ESITI_QUESTIONARI!U2031)),"")</f>
        <v/>
      </c>
      <c r="E2031" t="str">
        <f>IFERROR(UPPER(TRIM(ESITI_QUESTIONARI!Y2031)),"")</f>
        <v/>
      </c>
      <c r="F2031" t="str">
        <f>IFERROR(UPPER(TRIM(ESITI_QUESTIONARI!AE2031)),"")</f>
        <v/>
      </c>
      <c r="G2031" t="str">
        <f>IFERROR(UPPER(TRIM(ESITI_QUESTIONARI!AI2031)),"")</f>
        <v/>
      </c>
      <c r="H2031" s="8" t="str">
        <f>IF(C2031="","",IF(ISERROR(AVERAGE(ESITI_QUESTIONARI!N2031:T2031,ESITI_QUESTIONARI!V2031:X2031,ESITI_QUESTIONARI!Z2031:AD2031,ESITI_QUESTIONARI!AF2031:AH2031,ESITI_QUESTIONARI!AJ2031:AL2031,ESITI_QUESTIONARI!AN2031,ESITI_QUESTIONARI!AQ2031)),"NON RISPONDE",AVERAGE(ESITI_QUESTIONARI!N2031:T2031,ESITI_QUESTIONARI!V2031:X2031,ESITI_QUESTIONARI!Z2031:AD2031,ESITI_QUESTIONARI!AF2031:AH2031,ESITI_QUESTIONARI!AJ2031:AL2031,ESITI_QUESTIONARI!AN2031,ESITI_QUESTIONARI!AQ2031)))</f>
        <v/>
      </c>
    </row>
    <row r="2032" spans="1:8" x14ac:dyDescent="0.3">
      <c r="A2032" t="str">
        <f>IF(ESITI_QUESTIONARI!A2032="","",TRIM(ESITI_QUESTIONARI!A2032))</f>
        <v/>
      </c>
      <c r="B2032" t="str">
        <f t="shared" si="32"/>
        <v/>
      </c>
      <c r="C2032" t="str">
        <f>IF(ESITI_QUESTIONARI!C2032="","",TRIM(ESITI_QUESTIONARI!C2032))</f>
        <v/>
      </c>
      <c r="D2032" t="str">
        <f>IFERROR(UPPER(TRIM(ESITI_QUESTIONARI!U2032)),"")</f>
        <v/>
      </c>
      <c r="E2032" t="str">
        <f>IFERROR(UPPER(TRIM(ESITI_QUESTIONARI!Y2032)),"")</f>
        <v/>
      </c>
      <c r="F2032" t="str">
        <f>IFERROR(UPPER(TRIM(ESITI_QUESTIONARI!AE2032)),"")</f>
        <v/>
      </c>
      <c r="G2032" t="str">
        <f>IFERROR(UPPER(TRIM(ESITI_QUESTIONARI!AI2032)),"")</f>
        <v/>
      </c>
      <c r="H2032" s="8" t="str">
        <f>IF(C2032="","",IF(ISERROR(AVERAGE(ESITI_QUESTIONARI!N2032:T2032,ESITI_QUESTIONARI!V2032:X2032,ESITI_QUESTIONARI!Z2032:AD2032,ESITI_QUESTIONARI!AF2032:AH2032,ESITI_QUESTIONARI!AJ2032:AL2032,ESITI_QUESTIONARI!AN2032,ESITI_QUESTIONARI!AQ2032)),"NON RISPONDE",AVERAGE(ESITI_QUESTIONARI!N2032:T2032,ESITI_QUESTIONARI!V2032:X2032,ESITI_QUESTIONARI!Z2032:AD2032,ESITI_QUESTIONARI!AF2032:AH2032,ESITI_QUESTIONARI!AJ2032:AL2032,ESITI_QUESTIONARI!AN2032,ESITI_QUESTIONARI!AQ2032)))</f>
        <v/>
      </c>
    </row>
    <row r="2033" spans="1:8" x14ac:dyDescent="0.3">
      <c r="A2033" t="str">
        <f>IF(ESITI_QUESTIONARI!A2033="","",TRIM(ESITI_QUESTIONARI!A2033))</f>
        <v/>
      </c>
      <c r="B2033" t="str">
        <f t="shared" si="32"/>
        <v/>
      </c>
      <c r="C2033" t="str">
        <f>IF(ESITI_QUESTIONARI!C2033="","",TRIM(ESITI_QUESTIONARI!C2033))</f>
        <v/>
      </c>
      <c r="D2033" t="str">
        <f>IFERROR(UPPER(TRIM(ESITI_QUESTIONARI!U2033)),"")</f>
        <v/>
      </c>
      <c r="E2033" t="str">
        <f>IFERROR(UPPER(TRIM(ESITI_QUESTIONARI!Y2033)),"")</f>
        <v/>
      </c>
      <c r="F2033" t="str">
        <f>IFERROR(UPPER(TRIM(ESITI_QUESTIONARI!AE2033)),"")</f>
        <v/>
      </c>
      <c r="G2033" t="str">
        <f>IFERROR(UPPER(TRIM(ESITI_QUESTIONARI!AI2033)),"")</f>
        <v/>
      </c>
      <c r="H2033" s="8" t="str">
        <f>IF(C2033="","",IF(ISERROR(AVERAGE(ESITI_QUESTIONARI!N2033:T2033,ESITI_QUESTIONARI!V2033:X2033,ESITI_QUESTIONARI!Z2033:AD2033,ESITI_QUESTIONARI!AF2033:AH2033,ESITI_QUESTIONARI!AJ2033:AL2033,ESITI_QUESTIONARI!AN2033,ESITI_QUESTIONARI!AQ2033)),"NON RISPONDE",AVERAGE(ESITI_QUESTIONARI!N2033:T2033,ESITI_QUESTIONARI!V2033:X2033,ESITI_QUESTIONARI!Z2033:AD2033,ESITI_QUESTIONARI!AF2033:AH2033,ESITI_QUESTIONARI!AJ2033:AL2033,ESITI_QUESTIONARI!AN2033,ESITI_QUESTIONARI!AQ2033)))</f>
        <v/>
      </c>
    </row>
    <row r="2034" spans="1:8" x14ac:dyDescent="0.3">
      <c r="A2034" t="str">
        <f>IF(ESITI_QUESTIONARI!A2034="","",TRIM(ESITI_QUESTIONARI!A2034))</f>
        <v/>
      </c>
      <c r="B2034" t="str">
        <f t="shared" si="32"/>
        <v/>
      </c>
      <c r="C2034" t="str">
        <f>IF(ESITI_QUESTIONARI!C2034="","",TRIM(ESITI_QUESTIONARI!C2034))</f>
        <v/>
      </c>
      <c r="D2034" t="str">
        <f>IFERROR(UPPER(TRIM(ESITI_QUESTIONARI!U2034)),"")</f>
        <v/>
      </c>
      <c r="E2034" t="str">
        <f>IFERROR(UPPER(TRIM(ESITI_QUESTIONARI!Y2034)),"")</f>
        <v/>
      </c>
      <c r="F2034" t="str">
        <f>IFERROR(UPPER(TRIM(ESITI_QUESTIONARI!AE2034)),"")</f>
        <v/>
      </c>
      <c r="G2034" t="str">
        <f>IFERROR(UPPER(TRIM(ESITI_QUESTIONARI!AI2034)),"")</f>
        <v/>
      </c>
      <c r="H2034" s="8" t="str">
        <f>IF(C2034="","",IF(ISERROR(AVERAGE(ESITI_QUESTIONARI!N2034:T2034,ESITI_QUESTIONARI!V2034:X2034,ESITI_QUESTIONARI!Z2034:AD2034,ESITI_QUESTIONARI!AF2034:AH2034,ESITI_QUESTIONARI!AJ2034:AL2034,ESITI_QUESTIONARI!AN2034,ESITI_QUESTIONARI!AQ2034)),"NON RISPONDE",AVERAGE(ESITI_QUESTIONARI!N2034:T2034,ESITI_QUESTIONARI!V2034:X2034,ESITI_QUESTIONARI!Z2034:AD2034,ESITI_QUESTIONARI!AF2034:AH2034,ESITI_QUESTIONARI!AJ2034:AL2034,ESITI_QUESTIONARI!AN2034,ESITI_QUESTIONARI!AQ2034)))</f>
        <v/>
      </c>
    </row>
    <row r="2035" spans="1:8" x14ac:dyDescent="0.3">
      <c r="A2035" t="str">
        <f>IF(ESITI_QUESTIONARI!A2035="","",TRIM(ESITI_QUESTIONARI!A2035))</f>
        <v/>
      </c>
      <c r="B2035" t="str">
        <f t="shared" si="32"/>
        <v/>
      </c>
      <c r="C2035" t="str">
        <f>IF(ESITI_QUESTIONARI!C2035="","",TRIM(ESITI_QUESTIONARI!C2035))</f>
        <v/>
      </c>
      <c r="D2035" t="str">
        <f>IFERROR(UPPER(TRIM(ESITI_QUESTIONARI!U2035)),"")</f>
        <v/>
      </c>
      <c r="E2035" t="str">
        <f>IFERROR(UPPER(TRIM(ESITI_QUESTIONARI!Y2035)),"")</f>
        <v/>
      </c>
      <c r="F2035" t="str">
        <f>IFERROR(UPPER(TRIM(ESITI_QUESTIONARI!AE2035)),"")</f>
        <v/>
      </c>
      <c r="G2035" t="str">
        <f>IFERROR(UPPER(TRIM(ESITI_QUESTIONARI!AI2035)),"")</f>
        <v/>
      </c>
      <c r="H2035" s="8" t="str">
        <f>IF(C2035="","",IF(ISERROR(AVERAGE(ESITI_QUESTIONARI!N2035:T2035,ESITI_QUESTIONARI!V2035:X2035,ESITI_QUESTIONARI!Z2035:AD2035,ESITI_QUESTIONARI!AF2035:AH2035,ESITI_QUESTIONARI!AJ2035:AL2035,ESITI_QUESTIONARI!AN2035,ESITI_QUESTIONARI!AQ2035)),"NON RISPONDE",AVERAGE(ESITI_QUESTIONARI!N2035:T2035,ESITI_QUESTIONARI!V2035:X2035,ESITI_QUESTIONARI!Z2035:AD2035,ESITI_QUESTIONARI!AF2035:AH2035,ESITI_QUESTIONARI!AJ2035:AL2035,ESITI_QUESTIONARI!AN2035,ESITI_QUESTIONARI!AQ2035)))</f>
        <v/>
      </c>
    </row>
    <row r="2036" spans="1:8" x14ac:dyDescent="0.3">
      <c r="A2036" t="str">
        <f>IF(ESITI_QUESTIONARI!A2036="","",TRIM(ESITI_QUESTIONARI!A2036))</f>
        <v/>
      </c>
      <c r="B2036" t="str">
        <f t="shared" si="32"/>
        <v/>
      </c>
      <c r="C2036" t="str">
        <f>IF(ESITI_QUESTIONARI!C2036="","",TRIM(ESITI_QUESTIONARI!C2036))</f>
        <v/>
      </c>
      <c r="D2036" t="str">
        <f>IFERROR(UPPER(TRIM(ESITI_QUESTIONARI!U2036)),"")</f>
        <v/>
      </c>
      <c r="E2036" t="str">
        <f>IFERROR(UPPER(TRIM(ESITI_QUESTIONARI!Y2036)),"")</f>
        <v/>
      </c>
      <c r="F2036" t="str">
        <f>IFERROR(UPPER(TRIM(ESITI_QUESTIONARI!AE2036)),"")</f>
        <v/>
      </c>
      <c r="G2036" t="str">
        <f>IFERROR(UPPER(TRIM(ESITI_QUESTIONARI!AI2036)),"")</f>
        <v/>
      </c>
      <c r="H2036" s="8" t="str">
        <f>IF(C2036="","",IF(ISERROR(AVERAGE(ESITI_QUESTIONARI!N2036:T2036,ESITI_QUESTIONARI!V2036:X2036,ESITI_QUESTIONARI!Z2036:AD2036,ESITI_QUESTIONARI!AF2036:AH2036,ESITI_QUESTIONARI!AJ2036:AL2036,ESITI_QUESTIONARI!AN2036,ESITI_QUESTIONARI!AQ2036)),"NON RISPONDE",AVERAGE(ESITI_QUESTIONARI!N2036:T2036,ESITI_QUESTIONARI!V2036:X2036,ESITI_QUESTIONARI!Z2036:AD2036,ESITI_QUESTIONARI!AF2036:AH2036,ESITI_QUESTIONARI!AJ2036:AL2036,ESITI_QUESTIONARI!AN2036,ESITI_QUESTIONARI!AQ2036)))</f>
        <v/>
      </c>
    </row>
    <row r="2037" spans="1:8" x14ac:dyDescent="0.3">
      <c r="A2037" t="str">
        <f>IF(ESITI_QUESTIONARI!A2037="","",TRIM(ESITI_QUESTIONARI!A2037))</f>
        <v/>
      </c>
      <c r="B2037" t="str">
        <f t="shared" si="32"/>
        <v/>
      </c>
      <c r="C2037" t="str">
        <f>IF(ESITI_QUESTIONARI!C2037="","",TRIM(ESITI_QUESTIONARI!C2037))</f>
        <v/>
      </c>
      <c r="D2037" t="str">
        <f>IFERROR(UPPER(TRIM(ESITI_QUESTIONARI!U2037)),"")</f>
        <v/>
      </c>
      <c r="E2037" t="str">
        <f>IFERROR(UPPER(TRIM(ESITI_QUESTIONARI!Y2037)),"")</f>
        <v/>
      </c>
      <c r="F2037" t="str">
        <f>IFERROR(UPPER(TRIM(ESITI_QUESTIONARI!AE2037)),"")</f>
        <v/>
      </c>
      <c r="G2037" t="str">
        <f>IFERROR(UPPER(TRIM(ESITI_QUESTIONARI!AI2037)),"")</f>
        <v/>
      </c>
      <c r="H2037" s="8" t="str">
        <f>IF(C2037="","",IF(ISERROR(AVERAGE(ESITI_QUESTIONARI!N2037:T2037,ESITI_QUESTIONARI!V2037:X2037,ESITI_QUESTIONARI!Z2037:AD2037,ESITI_QUESTIONARI!AF2037:AH2037,ESITI_QUESTIONARI!AJ2037:AL2037,ESITI_QUESTIONARI!AN2037,ESITI_QUESTIONARI!AQ2037)),"NON RISPONDE",AVERAGE(ESITI_QUESTIONARI!N2037:T2037,ESITI_QUESTIONARI!V2037:X2037,ESITI_QUESTIONARI!Z2037:AD2037,ESITI_QUESTIONARI!AF2037:AH2037,ESITI_QUESTIONARI!AJ2037:AL2037,ESITI_QUESTIONARI!AN2037,ESITI_QUESTIONARI!AQ2037)))</f>
        <v/>
      </c>
    </row>
    <row r="2038" spans="1:8" x14ac:dyDescent="0.3">
      <c r="A2038" t="str">
        <f>IF(ESITI_QUESTIONARI!A2038="","",TRIM(ESITI_QUESTIONARI!A2038))</f>
        <v/>
      </c>
      <c r="B2038" t="str">
        <f t="shared" si="32"/>
        <v/>
      </c>
      <c r="C2038" t="str">
        <f>IF(ESITI_QUESTIONARI!C2038="","",TRIM(ESITI_QUESTIONARI!C2038))</f>
        <v/>
      </c>
      <c r="D2038" t="str">
        <f>IFERROR(UPPER(TRIM(ESITI_QUESTIONARI!U2038)),"")</f>
        <v/>
      </c>
      <c r="E2038" t="str">
        <f>IFERROR(UPPER(TRIM(ESITI_QUESTIONARI!Y2038)),"")</f>
        <v/>
      </c>
      <c r="F2038" t="str">
        <f>IFERROR(UPPER(TRIM(ESITI_QUESTIONARI!AE2038)),"")</f>
        <v/>
      </c>
      <c r="G2038" t="str">
        <f>IFERROR(UPPER(TRIM(ESITI_QUESTIONARI!AI2038)),"")</f>
        <v/>
      </c>
      <c r="H2038" s="8" t="str">
        <f>IF(C2038="","",IF(ISERROR(AVERAGE(ESITI_QUESTIONARI!N2038:T2038,ESITI_QUESTIONARI!V2038:X2038,ESITI_QUESTIONARI!Z2038:AD2038,ESITI_QUESTIONARI!AF2038:AH2038,ESITI_QUESTIONARI!AJ2038:AL2038,ESITI_QUESTIONARI!AN2038,ESITI_QUESTIONARI!AQ2038)),"NON RISPONDE",AVERAGE(ESITI_QUESTIONARI!N2038:T2038,ESITI_QUESTIONARI!V2038:X2038,ESITI_QUESTIONARI!Z2038:AD2038,ESITI_QUESTIONARI!AF2038:AH2038,ESITI_QUESTIONARI!AJ2038:AL2038,ESITI_QUESTIONARI!AN2038,ESITI_QUESTIONARI!AQ2038)))</f>
        <v/>
      </c>
    </row>
    <row r="2039" spans="1:8" x14ac:dyDescent="0.3">
      <c r="A2039" t="str">
        <f>IF(ESITI_QUESTIONARI!A2039="","",TRIM(ESITI_QUESTIONARI!A2039))</f>
        <v/>
      </c>
      <c r="B2039" t="str">
        <f t="shared" si="32"/>
        <v/>
      </c>
      <c r="C2039" t="str">
        <f>IF(ESITI_QUESTIONARI!C2039="","",TRIM(ESITI_QUESTIONARI!C2039))</f>
        <v/>
      </c>
      <c r="D2039" t="str">
        <f>IFERROR(UPPER(TRIM(ESITI_QUESTIONARI!U2039)),"")</f>
        <v/>
      </c>
      <c r="E2039" t="str">
        <f>IFERROR(UPPER(TRIM(ESITI_QUESTIONARI!Y2039)),"")</f>
        <v/>
      </c>
      <c r="F2039" t="str">
        <f>IFERROR(UPPER(TRIM(ESITI_QUESTIONARI!AE2039)),"")</f>
        <v/>
      </c>
      <c r="G2039" t="str">
        <f>IFERROR(UPPER(TRIM(ESITI_QUESTIONARI!AI2039)),"")</f>
        <v/>
      </c>
      <c r="H2039" s="8" t="str">
        <f>IF(C2039="","",IF(ISERROR(AVERAGE(ESITI_QUESTIONARI!N2039:T2039,ESITI_QUESTIONARI!V2039:X2039,ESITI_QUESTIONARI!Z2039:AD2039,ESITI_QUESTIONARI!AF2039:AH2039,ESITI_QUESTIONARI!AJ2039:AL2039,ESITI_QUESTIONARI!AN2039,ESITI_QUESTIONARI!AQ2039)),"NON RISPONDE",AVERAGE(ESITI_QUESTIONARI!N2039:T2039,ESITI_QUESTIONARI!V2039:X2039,ESITI_QUESTIONARI!Z2039:AD2039,ESITI_QUESTIONARI!AF2039:AH2039,ESITI_QUESTIONARI!AJ2039:AL2039,ESITI_QUESTIONARI!AN2039,ESITI_QUESTIONARI!AQ2039)))</f>
        <v/>
      </c>
    </row>
    <row r="2040" spans="1:8" x14ac:dyDescent="0.3">
      <c r="A2040" t="str">
        <f>IF(ESITI_QUESTIONARI!A2040="","",TRIM(ESITI_QUESTIONARI!A2040))</f>
        <v/>
      </c>
      <c r="B2040" t="str">
        <f t="shared" si="32"/>
        <v/>
      </c>
      <c r="C2040" t="str">
        <f>IF(ESITI_QUESTIONARI!C2040="","",TRIM(ESITI_QUESTIONARI!C2040))</f>
        <v/>
      </c>
      <c r="D2040" t="str">
        <f>IFERROR(UPPER(TRIM(ESITI_QUESTIONARI!U2040)),"")</f>
        <v/>
      </c>
      <c r="E2040" t="str">
        <f>IFERROR(UPPER(TRIM(ESITI_QUESTIONARI!Y2040)),"")</f>
        <v/>
      </c>
      <c r="F2040" t="str">
        <f>IFERROR(UPPER(TRIM(ESITI_QUESTIONARI!AE2040)),"")</f>
        <v/>
      </c>
      <c r="G2040" t="str">
        <f>IFERROR(UPPER(TRIM(ESITI_QUESTIONARI!AI2040)),"")</f>
        <v/>
      </c>
      <c r="H2040" s="8" t="str">
        <f>IF(C2040="","",IF(ISERROR(AVERAGE(ESITI_QUESTIONARI!N2040:T2040,ESITI_QUESTIONARI!V2040:X2040,ESITI_QUESTIONARI!Z2040:AD2040,ESITI_QUESTIONARI!AF2040:AH2040,ESITI_QUESTIONARI!AJ2040:AL2040,ESITI_QUESTIONARI!AN2040,ESITI_QUESTIONARI!AQ2040)),"NON RISPONDE",AVERAGE(ESITI_QUESTIONARI!N2040:T2040,ESITI_QUESTIONARI!V2040:X2040,ESITI_QUESTIONARI!Z2040:AD2040,ESITI_QUESTIONARI!AF2040:AH2040,ESITI_QUESTIONARI!AJ2040:AL2040,ESITI_QUESTIONARI!AN2040,ESITI_QUESTIONARI!AQ2040)))</f>
        <v/>
      </c>
    </row>
    <row r="2041" spans="1:8" x14ac:dyDescent="0.3">
      <c r="A2041" t="str">
        <f>IF(ESITI_QUESTIONARI!A2041="","",TRIM(ESITI_QUESTIONARI!A2041))</f>
        <v/>
      </c>
      <c r="B2041" t="str">
        <f t="shared" si="32"/>
        <v/>
      </c>
      <c r="C2041" t="str">
        <f>IF(ESITI_QUESTIONARI!C2041="","",TRIM(ESITI_QUESTIONARI!C2041))</f>
        <v/>
      </c>
      <c r="D2041" t="str">
        <f>IFERROR(UPPER(TRIM(ESITI_QUESTIONARI!U2041)),"")</f>
        <v/>
      </c>
      <c r="E2041" t="str">
        <f>IFERROR(UPPER(TRIM(ESITI_QUESTIONARI!Y2041)),"")</f>
        <v/>
      </c>
      <c r="F2041" t="str">
        <f>IFERROR(UPPER(TRIM(ESITI_QUESTIONARI!AE2041)),"")</f>
        <v/>
      </c>
      <c r="G2041" t="str">
        <f>IFERROR(UPPER(TRIM(ESITI_QUESTIONARI!AI2041)),"")</f>
        <v/>
      </c>
      <c r="H2041" s="8" t="str">
        <f>IF(C2041="","",IF(ISERROR(AVERAGE(ESITI_QUESTIONARI!N2041:T2041,ESITI_QUESTIONARI!V2041:X2041,ESITI_QUESTIONARI!Z2041:AD2041,ESITI_QUESTIONARI!AF2041:AH2041,ESITI_QUESTIONARI!AJ2041:AL2041,ESITI_QUESTIONARI!AN2041,ESITI_QUESTIONARI!AQ2041)),"NON RISPONDE",AVERAGE(ESITI_QUESTIONARI!N2041:T2041,ESITI_QUESTIONARI!V2041:X2041,ESITI_QUESTIONARI!Z2041:AD2041,ESITI_QUESTIONARI!AF2041:AH2041,ESITI_QUESTIONARI!AJ2041:AL2041,ESITI_QUESTIONARI!AN2041,ESITI_QUESTIONARI!AQ2041)))</f>
        <v/>
      </c>
    </row>
    <row r="2042" spans="1:8" x14ac:dyDescent="0.3">
      <c r="A2042" t="str">
        <f>IF(ESITI_QUESTIONARI!A2042="","",TRIM(ESITI_QUESTIONARI!A2042))</f>
        <v/>
      </c>
      <c r="B2042" t="str">
        <f t="shared" si="32"/>
        <v/>
      </c>
      <c r="C2042" t="str">
        <f>IF(ESITI_QUESTIONARI!C2042="","",TRIM(ESITI_QUESTIONARI!C2042))</f>
        <v/>
      </c>
      <c r="D2042" t="str">
        <f>IFERROR(UPPER(TRIM(ESITI_QUESTIONARI!U2042)),"")</f>
        <v/>
      </c>
      <c r="E2042" t="str">
        <f>IFERROR(UPPER(TRIM(ESITI_QUESTIONARI!Y2042)),"")</f>
        <v/>
      </c>
      <c r="F2042" t="str">
        <f>IFERROR(UPPER(TRIM(ESITI_QUESTIONARI!AE2042)),"")</f>
        <v/>
      </c>
      <c r="G2042" t="str">
        <f>IFERROR(UPPER(TRIM(ESITI_QUESTIONARI!AI2042)),"")</f>
        <v/>
      </c>
      <c r="H2042" s="8" t="str">
        <f>IF(C2042="","",IF(ISERROR(AVERAGE(ESITI_QUESTIONARI!N2042:T2042,ESITI_QUESTIONARI!V2042:X2042,ESITI_QUESTIONARI!Z2042:AD2042,ESITI_QUESTIONARI!AF2042:AH2042,ESITI_QUESTIONARI!AJ2042:AL2042,ESITI_QUESTIONARI!AN2042,ESITI_QUESTIONARI!AQ2042)),"NON RISPONDE",AVERAGE(ESITI_QUESTIONARI!N2042:T2042,ESITI_QUESTIONARI!V2042:X2042,ESITI_QUESTIONARI!Z2042:AD2042,ESITI_QUESTIONARI!AF2042:AH2042,ESITI_QUESTIONARI!AJ2042:AL2042,ESITI_QUESTIONARI!AN2042,ESITI_QUESTIONARI!AQ2042)))</f>
        <v/>
      </c>
    </row>
    <row r="2043" spans="1:8" x14ac:dyDescent="0.3">
      <c r="A2043" t="str">
        <f>IF(ESITI_QUESTIONARI!A2043="","",TRIM(ESITI_QUESTIONARI!A2043))</f>
        <v/>
      </c>
      <c r="B2043" t="str">
        <f t="shared" si="32"/>
        <v/>
      </c>
      <c r="C2043" t="str">
        <f>IF(ESITI_QUESTIONARI!C2043="","",TRIM(ESITI_QUESTIONARI!C2043))</f>
        <v/>
      </c>
      <c r="D2043" t="str">
        <f>IFERROR(UPPER(TRIM(ESITI_QUESTIONARI!U2043)),"")</f>
        <v/>
      </c>
      <c r="E2043" t="str">
        <f>IFERROR(UPPER(TRIM(ESITI_QUESTIONARI!Y2043)),"")</f>
        <v/>
      </c>
      <c r="F2043" t="str">
        <f>IFERROR(UPPER(TRIM(ESITI_QUESTIONARI!AE2043)),"")</f>
        <v/>
      </c>
      <c r="G2043" t="str">
        <f>IFERROR(UPPER(TRIM(ESITI_QUESTIONARI!AI2043)),"")</f>
        <v/>
      </c>
      <c r="H2043" s="8" t="str">
        <f>IF(C2043="","",IF(ISERROR(AVERAGE(ESITI_QUESTIONARI!N2043:T2043,ESITI_QUESTIONARI!V2043:X2043,ESITI_QUESTIONARI!Z2043:AD2043,ESITI_QUESTIONARI!AF2043:AH2043,ESITI_QUESTIONARI!AJ2043:AL2043,ESITI_QUESTIONARI!AN2043,ESITI_QUESTIONARI!AQ2043)),"NON RISPONDE",AVERAGE(ESITI_QUESTIONARI!N2043:T2043,ESITI_QUESTIONARI!V2043:X2043,ESITI_QUESTIONARI!Z2043:AD2043,ESITI_QUESTIONARI!AF2043:AH2043,ESITI_QUESTIONARI!AJ2043:AL2043,ESITI_QUESTIONARI!AN2043,ESITI_QUESTIONARI!AQ2043)))</f>
        <v/>
      </c>
    </row>
    <row r="2044" spans="1:8" x14ac:dyDescent="0.3">
      <c r="A2044" t="str">
        <f>IF(ESITI_QUESTIONARI!A2044="","",TRIM(ESITI_QUESTIONARI!A2044))</f>
        <v/>
      </c>
      <c r="B2044" t="str">
        <f t="shared" si="32"/>
        <v/>
      </c>
      <c r="C2044" t="str">
        <f>IF(ESITI_QUESTIONARI!C2044="","",TRIM(ESITI_QUESTIONARI!C2044))</f>
        <v/>
      </c>
      <c r="D2044" t="str">
        <f>IFERROR(UPPER(TRIM(ESITI_QUESTIONARI!U2044)),"")</f>
        <v/>
      </c>
      <c r="E2044" t="str">
        <f>IFERROR(UPPER(TRIM(ESITI_QUESTIONARI!Y2044)),"")</f>
        <v/>
      </c>
      <c r="F2044" t="str">
        <f>IFERROR(UPPER(TRIM(ESITI_QUESTIONARI!AE2044)),"")</f>
        <v/>
      </c>
      <c r="G2044" t="str">
        <f>IFERROR(UPPER(TRIM(ESITI_QUESTIONARI!AI2044)),"")</f>
        <v/>
      </c>
      <c r="H2044" s="8" t="str">
        <f>IF(C2044="","",IF(ISERROR(AVERAGE(ESITI_QUESTIONARI!N2044:T2044,ESITI_QUESTIONARI!V2044:X2044,ESITI_QUESTIONARI!Z2044:AD2044,ESITI_QUESTIONARI!AF2044:AH2044,ESITI_QUESTIONARI!AJ2044:AL2044,ESITI_QUESTIONARI!AN2044,ESITI_QUESTIONARI!AQ2044)),"NON RISPONDE",AVERAGE(ESITI_QUESTIONARI!N2044:T2044,ESITI_QUESTIONARI!V2044:X2044,ESITI_QUESTIONARI!Z2044:AD2044,ESITI_QUESTIONARI!AF2044:AH2044,ESITI_QUESTIONARI!AJ2044:AL2044,ESITI_QUESTIONARI!AN2044,ESITI_QUESTIONARI!AQ2044)))</f>
        <v/>
      </c>
    </row>
    <row r="2045" spans="1:8" x14ac:dyDescent="0.3">
      <c r="A2045" t="str">
        <f>IF(ESITI_QUESTIONARI!A2045="","",TRIM(ESITI_QUESTIONARI!A2045))</f>
        <v/>
      </c>
      <c r="B2045" t="str">
        <f t="shared" si="32"/>
        <v/>
      </c>
      <c r="C2045" t="str">
        <f>IF(ESITI_QUESTIONARI!C2045="","",TRIM(ESITI_QUESTIONARI!C2045))</f>
        <v/>
      </c>
      <c r="D2045" t="str">
        <f>IFERROR(UPPER(TRIM(ESITI_QUESTIONARI!U2045)),"")</f>
        <v/>
      </c>
      <c r="E2045" t="str">
        <f>IFERROR(UPPER(TRIM(ESITI_QUESTIONARI!Y2045)),"")</f>
        <v/>
      </c>
      <c r="F2045" t="str">
        <f>IFERROR(UPPER(TRIM(ESITI_QUESTIONARI!AE2045)),"")</f>
        <v/>
      </c>
      <c r="G2045" t="str">
        <f>IFERROR(UPPER(TRIM(ESITI_QUESTIONARI!AI2045)),"")</f>
        <v/>
      </c>
      <c r="H2045" s="8" t="str">
        <f>IF(C2045="","",IF(ISERROR(AVERAGE(ESITI_QUESTIONARI!N2045:T2045,ESITI_QUESTIONARI!V2045:X2045,ESITI_QUESTIONARI!Z2045:AD2045,ESITI_QUESTIONARI!AF2045:AH2045,ESITI_QUESTIONARI!AJ2045:AL2045,ESITI_QUESTIONARI!AN2045,ESITI_QUESTIONARI!AQ2045)),"NON RISPONDE",AVERAGE(ESITI_QUESTIONARI!N2045:T2045,ESITI_QUESTIONARI!V2045:X2045,ESITI_QUESTIONARI!Z2045:AD2045,ESITI_QUESTIONARI!AF2045:AH2045,ESITI_QUESTIONARI!AJ2045:AL2045,ESITI_QUESTIONARI!AN2045,ESITI_QUESTIONARI!AQ2045)))</f>
        <v/>
      </c>
    </row>
    <row r="2046" spans="1:8" x14ac:dyDescent="0.3">
      <c r="A2046" t="str">
        <f>IF(ESITI_QUESTIONARI!A2046="","",TRIM(ESITI_QUESTIONARI!A2046))</f>
        <v/>
      </c>
      <c r="B2046" t="str">
        <f t="shared" si="32"/>
        <v/>
      </c>
      <c r="C2046" t="str">
        <f>IF(ESITI_QUESTIONARI!C2046="","",TRIM(ESITI_QUESTIONARI!C2046))</f>
        <v/>
      </c>
      <c r="D2046" t="str">
        <f>IFERROR(UPPER(TRIM(ESITI_QUESTIONARI!U2046)),"")</f>
        <v/>
      </c>
      <c r="E2046" t="str">
        <f>IFERROR(UPPER(TRIM(ESITI_QUESTIONARI!Y2046)),"")</f>
        <v/>
      </c>
      <c r="F2046" t="str">
        <f>IFERROR(UPPER(TRIM(ESITI_QUESTIONARI!AE2046)),"")</f>
        <v/>
      </c>
      <c r="G2046" t="str">
        <f>IFERROR(UPPER(TRIM(ESITI_QUESTIONARI!AI2046)),"")</f>
        <v/>
      </c>
      <c r="H2046" s="8" t="str">
        <f>IF(C2046="","",IF(ISERROR(AVERAGE(ESITI_QUESTIONARI!N2046:T2046,ESITI_QUESTIONARI!V2046:X2046,ESITI_QUESTIONARI!Z2046:AD2046,ESITI_QUESTIONARI!AF2046:AH2046,ESITI_QUESTIONARI!AJ2046:AL2046,ESITI_QUESTIONARI!AN2046,ESITI_QUESTIONARI!AQ2046)),"NON RISPONDE",AVERAGE(ESITI_QUESTIONARI!N2046:T2046,ESITI_QUESTIONARI!V2046:X2046,ESITI_QUESTIONARI!Z2046:AD2046,ESITI_QUESTIONARI!AF2046:AH2046,ESITI_QUESTIONARI!AJ2046:AL2046,ESITI_QUESTIONARI!AN2046,ESITI_QUESTIONARI!AQ2046)))</f>
        <v/>
      </c>
    </row>
    <row r="2047" spans="1:8" x14ac:dyDescent="0.3">
      <c r="A2047" t="str">
        <f>IF(ESITI_QUESTIONARI!A2047="","",TRIM(ESITI_QUESTIONARI!A2047))</f>
        <v/>
      </c>
      <c r="B2047" t="str">
        <f t="shared" si="32"/>
        <v/>
      </c>
      <c r="C2047" t="str">
        <f>IF(ESITI_QUESTIONARI!C2047="","",TRIM(ESITI_QUESTIONARI!C2047))</f>
        <v/>
      </c>
      <c r="D2047" t="str">
        <f>IFERROR(UPPER(TRIM(ESITI_QUESTIONARI!U2047)),"")</f>
        <v/>
      </c>
      <c r="E2047" t="str">
        <f>IFERROR(UPPER(TRIM(ESITI_QUESTIONARI!Y2047)),"")</f>
        <v/>
      </c>
      <c r="F2047" t="str">
        <f>IFERROR(UPPER(TRIM(ESITI_QUESTIONARI!AE2047)),"")</f>
        <v/>
      </c>
      <c r="G2047" t="str">
        <f>IFERROR(UPPER(TRIM(ESITI_QUESTIONARI!AI2047)),"")</f>
        <v/>
      </c>
      <c r="H2047" s="8" t="str">
        <f>IF(C2047="","",IF(ISERROR(AVERAGE(ESITI_QUESTIONARI!N2047:T2047,ESITI_QUESTIONARI!V2047:X2047,ESITI_QUESTIONARI!Z2047:AD2047,ESITI_QUESTIONARI!AF2047:AH2047,ESITI_QUESTIONARI!AJ2047:AL2047,ESITI_QUESTIONARI!AN2047,ESITI_QUESTIONARI!AQ2047)),"NON RISPONDE",AVERAGE(ESITI_QUESTIONARI!N2047:T2047,ESITI_QUESTIONARI!V2047:X2047,ESITI_QUESTIONARI!Z2047:AD2047,ESITI_QUESTIONARI!AF2047:AH2047,ESITI_QUESTIONARI!AJ2047:AL2047,ESITI_QUESTIONARI!AN2047,ESITI_QUESTIONARI!AQ2047)))</f>
        <v/>
      </c>
    </row>
    <row r="2048" spans="1:8" x14ac:dyDescent="0.3">
      <c r="A2048" t="str">
        <f>IF(ESITI_QUESTIONARI!A2048="","",TRIM(ESITI_QUESTIONARI!A2048))</f>
        <v/>
      </c>
      <c r="B2048" t="str">
        <f t="shared" si="32"/>
        <v/>
      </c>
      <c r="C2048" t="str">
        <f>IF(ESITI_QUESTIONARI!C2048="","",TRIM(ESITI_QUESTIONARI!C2048))</f>
        <v/>
      </c>
      <c r="D2048" t="str">
        <f>IFERROR(UPPER(TRIM(ESITI_QUESTIONARI!U2048)),"")</f>
        <v/>
      </c>
      <c r="E2048" t="str">
        <f>IFERROR(UPPER(TRIM(ESITI_QUESTIONARI!Y2048)),"")</f>
        <v/>
      </c>
      <c r="F2048" t="str">
        <f>IFERROR(UPPER(TRIM(ESITI_QUESTIONARI!AE2048)),"")</f>
        <v/>
      </c>
      <c r="G2048" t="str">
        <f>IFERROR(UPPER(TRIM(ESITI_QUESTIONARI!AI2048)),"")</f>
        <v/>
      </c>
      <c r="H2048" s="8" t="str">
        <f>IF(C2048="","",IF(ISERROR(AVERAGE(ESITI_QUESTIONARI!N2048:T2048,ESITI_QUESTIONARI!V2048:X2048,ESITI_QUESTIONARI!Z2048:AD2048,ESITI_QUESTIONARI!AF2048:AH2048,ESITI_QUESTIONARI!AJ2048:AL2048,ESITI_QUESTIONARI!AN2048,ESITI_QUESTIONARI!AQ2048)),"NON RISPONDE",AVERAGE(ESITI_QUESTIONARI!N2048:T2048,ESITI_QUESTIONARI!V2048:X2048,ESITI_QUESTIONARI!Z2048:AD2048,ESITI_QUESTIONARI!AF2048:AH2048,ESITI_QUESTIONARI!AJ2048:AL2048,ESITI_QUESTIONARI!AN2048,ESITI_QUESTIONARI!AQ2048)))</f>
        <v/>
      </c>
    </row>
    <row r="2049" spans="1:8" x14ac:dyDescent="0.3">
      <c r="A2049" t="str">
        <f>IF(ESITI_QUESTIONARI!A2049="","",TRIM(ESITI_QUESTIONARI!A2049))</f>
        <v/>
      </c>
      <c r="B2049" t="str">
        <f t="shared" si="32"/>
        <v/>
      </c>
      <c r="C2049" t="str">
        <f>IF(ESITI_QUESTIONARI!C2049="","",TRIM(ESITI_QUESTIONARI!C2049))</f>
        <v/>
      </c>
      <c r="D2049" t="str">
        <f>IFERROR(UPPER(TRIM(ESITI_QUESTIONARI!U2049)),"")</f>
        <v/>
      </c>
      <c r="E2049" t="str">
        <f>IFERROR(UPPER(TRIM(ESITI_QUESTIONARI!Y2049)),"")</f>
        <v/>
      </c>
      <c r="F2049" t="str">
        <f>IFERROR(UPPER(TRIM(ESITI_QUESTIONARI!AE2049)),"")</f>
        <v/>
      </c>
      <c r="G2049" t="str">
        <f>IFERROR(UPPER(TRIM(ESITI_QUESTIONARI!AI2049)),"")</f>
        <v/>
      </c>
      <c r="H2049" s="8" t="str">
        <f>IF(C2049="","",IF(ISERROR(AVERAGE(ESITI_QUESTIONARI!N2049:T2049,ESITI_QUESTIONARI!V2049:X2049,ESITI_QUESTIONARI!Z2049:AD2049,ESITI_QUESTIONARI!AF2049:AH2049,ESITI_QUESTIONARI!AJ2049:AL2049,ESITI_QUESTIONARI!AN2049,ESITI_QUESTIONARI!AQ2049)),"NON RISPONDE",AVERAGE(ESITI_QUESTIONARI!N2049:T2049,ESITI_QUESTIONARI!V2049:X2049,ESITI_QUESTIONARI!Z2049:AD2049,ESITI_QUESTIONARI!AF2049:AH2049,ESITI_QUESTIONARI!AJ2049:AL2049,ESITI_QUESTIONARI!AN2049,ESITI_QUESTIONARI!AQ2049)))</f>
        <v/>
      </c>
    </row>
    <row r="2050" spans="1:8" x14ac:dyDescent="0.3">
      <c r="A2050" t="str">
        <f>IF(ESITI_QUESTIONARI!A2050="","",TRIM(ESITI_QUESTIONARI!A2050))</f>
        <v/>
      </c>
      <c r="B2050" t="str">
        <f t="shared" si="32"/>
        <v/>
      </c>
      <c r="C2050" t="str">
        <f>IF(ESITI_QUESTIONARI!C2050="","",TRIM(ESITI_QUESTIONARI!C2050))</f>
        <v/>
      </c>
      <c r="D2050" t="str">
        <f>IFERROR(UPPER(TRIM(ESITI_QUESTIONARI!U2050)),"")</f>
        <v/>
      </c>
      <c r="E2050" t="str">
        <f>IFERROR(UPPER(TRIM(ESITI_QUESTIONARI!Y2050)),"")</f>
        <v/>
      </c>
      <c r="F2050" t="str">
        <f>IFERROR(UPPER(TRIM(ESITI_QUESTIONARI!AE2050)),"")</f>
        <v/>
      </c>
      <c r="G2050" t="str">
        <f>IFERROR(UPPER(TRIM(ESITI_QUESTIONARI!AI2050)),"")</f>
        <v/>
      </c>
      <c r="H2050" s="8" t="str">
        <f>IF(C2050="","",IF(ISERROR(AVERAGE(ESITI_QUESTIONARI!N2050:T2050,ESITI_QUESTIONARI!V2050:X2050,ESITI_QUESTIONARI!Z2050:AD2050,ESITI_QUESTIONARI!AF2050:AH2050,ESITI_QUESTIONARI!AJ2050:AL2050,ESITI_QUESTIONARI!AN2050,ESITI_QUESTIONARI!AQ2050)),"NON RISPONDE",AVERAGE(ESITI_QUESTIONARI!N2050:T2050,ESITI_QUESTIONARI!V2050:X2050,ESITI_QUESTIONARI!Z2050:AD2050,ESITI_QUESTIONARI!AF2050:AH2050,ESITI_QUESTIONARI!AJ2050:AL2050,ESITI_QUESTIONARI!AN2050,ESITI_QUESTIONARI!AQ2050)))</f>
        <v/>
      </c>
    </row>
    <row r="2051" spans="1:8" x14ac:dyDescent="0.3">
      <c r="A2051" t="str">
        <f>IF(ESITI_QUESTIONARI!A2051="","",TRIM(ESITI_QUESTIONARI!A2051))</f>
        <v/>
      </c>
      <c r="B2051" t="str">
        <f t="shared" ref="B2051:B2114" si="33">IF(C2051="","",C2051)</f>
        <v/>
      </c>
      <c r="C2051" t="str">
        <f>IF(ESITI_QUESTIONARI!C2051="","",TRIM(ESITI_QUESTIONARI!C2051))</f>
        <v/>
      </c>
      <c r="D2051" t="str">
        <f>IFERROR(UPPER(TRIM(ESITI_QUESTIONARI!U2051)),"")</f>
        <v/>
      </c>
      <c r="E2051" t="str">
        <f>IFERROR(UPPER(TRIM(ESITI_QUESTIONARI!Y2051)),"")</f>
        <v/>
      </c>
      <c r="F2051" t="str">
        <f>IFERROR(UPPER(TRIM(ESITI_QUESTIONARI!AE2051)),"")</f>
        <v/>
      </c>
      <c r="G2051" t="str">
        <f>IFERROR(UPPER(TRIM(ESITI_QUESTIONARI!AI2051)),"")</f>
        <v/>
      </c>
      <c r="H2051" s="8" t="str">
        <f>IF(C2051="","",IF(ISERROR(AVERAGE(ESITI_QUESTIONARI!N2051:T2051,ESITI_QUESTIONARI!V2051:X2051,ESITI_QUESTIONARI!Z2051:AD2051,ESITI_QUESTIONARI!AF2051:AH2051,ESITI_QUESTIONARI!AJ2051:AL2051,ESITI_QUESTIONARI!AN2051,ESITI_QUESTIONARI!AQ2051)),"NON RISPONDE",AVERAGE(ESITI_QUESTIONARI!N2051:T2051,ESITI_QUESTIONARI!V2051:X2051,ESITI_QUESTIONARI!Z2051:AD2051,ESITI_QUESTIONARI!AF2051:AH2051,ESITI_QUESTIONARI!AJ2051:AL2051,ESITI_QUESTIONARI!AN2051,ESITI_QUESTIONARI!AQ2051)))</f>
        <v/>
      </c>
    </row>
    <row r="2052" spans="1:8" x14ac:dyDescent="0.3">
      <c r="A2052" t="str">
        <f>IF(ESITI_QUESTIONARI!A2052="","",TRIM(ESITI_QUESTIONARI!A2052))</f>
        <v/>
      </c>
      <c r="B2052" t="str">
        <f t="shared" si="33"/>
        <v/>
      </c>
      <c r="C2052" t="str">
        <f>IF(ESITI_QUESTIONARI!C2052="","",TRIM(ESITI_QUESTIONARI!C2052))</f>
        <v/>
      </c>
      <c r="D2052" t="str">
        <f>IFERROR(UPPER(TRIM(ESITI_QUESTIONARI!U2052)),"")</f>
        <v/>
      </c>
      <c r="E2052" t="str">
        <f>IFERROR(UPPER(TRIM(ESITI_QUESTIONARI!Y2052)),"")</f>
        <v/>
      </c>
      <c r="F2052" t="str">
        <f>IFERROR(UPPER(TRIM(ESITI_QUESTIONARI!AE2052)),"")</f>
        <v/>
      </c>
      <c r="G2052" t="str">
        <f>IFERROR(UPPER(TRIM(ESITI_QUESTIONARI!AI2052)),"")</f>
        <v/>
      </c>
      <c r="H2052" s="8" t="str">
        <f>IF(C2052="","",IF(ISERROR(AVERAGE(ESITI_QUESTIONARI!N2052:T2052,ESITI_QUESTIONARI!V2052:X2052,ESITI_QUESTIONARI!Z2052:AD2052,ESITI_QUESTIONARI!AF2052:AH2052,ESITI_QUESTIONARI!AJ2052:AL2052,ESITI_QUESTIONARI!AN2052,ESITI_QUESTIONARI!AQ2052)),"NON RISPONDE",AVERAGE(ESITI_QUESTIONARI!N2052:T2052,ESITI_QUESTIONARI!V2052:X2052,ESITI_QUESTIONARI!Z2052:AD2052,ESITI_QUESTIONARI!AF2052:AH2052,ESITI_QUESTIONARI!AJ2052:AL2052,ESITI_QUESTIONARI!AN2052,ESITI_QUESTIONARI!AQ2052)))</f>
        <v/>
      </c>
    </row>
    <row r="2053" spans="1:8" x14ac:dyDescent="0.3">
      <c r="A2053" t="str">
        <f>IF(ESITI_QUESTIONARI!A2053="","",TRIM(ESITI_QUESTIONARI!A2053))</f>
        <v/>
      </c>
      <c r="B2053" t="str">
        <f t="shared" si="33"/>
        <v/>
      </c>
      <c r="C2053" t="str">
        <f>IF(ESITI_QUESTIONARI!C2053="","",TRIM(ESITI_QUESTIONARI!C2053))</f>
        <v/>
      </c>
      <c r="D2053" t="str">
        <f>IFERROR(UPPER(TRIM(ESITI_QUESTIONARI!U2053)),"")</f>
        <v/>
      </c>
      <c r="E2053" t="str">
        <f>IFERROR(UPPER(TRIM(ESITI_QUESTIONARI!Y2053)),"")</f>
        <v/>
      </c>
      <c r="F2053" t="str">
        <f>IFERROR(UPPER(TRIM(ESITI_QUESTIONARI!AE2053)),"")</f>
        <v/>
      </c>
      <c r="G2053" t="str">
        <f>IFERROR(UPPER(TRIM(ESITI_QUESTIONARI!AI2053)),"")</f>
        <v/>
      </c>
      <c r="H2053" s="8" t="str">
        <f>IF(C2053="","",IF(ISERROR(AVERAGE(ESITI_QUESTIONARI!N2053:T2053,ESITI_QUESTIONARI!V2053:X2053,ESITI_QUESTIONARI!Z2053:AD2053,ESITI_QUESTIONARI!AF2053:AH2053,ESITI_QUESTIONARI!AJ2053:AL2053,ESITI_QUESTIONARI!AN2053,ESITI_QUESTIONARI!AQ2053)),"NON RISPONDE",AVERAGE(ESITI_QUESTIONARI!N2053:T2053,ESITI_QUESTIONARI!V2053:X2053,ESITI_QUESTIONARI!Z2053:AD2053,ESITI_QUESTIONARI!AF2053:AH2053,ESITI_QUESTIONARI!AJ2053:AL2053,ESITI_QUESTIONARI!AN2053,ESITI_QUESTIONARI!AQ2053)))</f>
        <v/>
      </c>
    </row>
    <row r="2054" spans="1:8" x14ac:dyDescent="0.3">
      <c r="A2054" t="str">
        <f>IF(ESITI_QUESTIONARI!A2054="","",TRIM(ESITI_QUESTIONARI!A2054))</f>
        <v/>
      </c>
      <c r="B2054" t="str">
        <f t="shared" si="33"/>
        <v/>
      </c>
      <c r="C2054" t="str">
        <f>IF(ESITI_QUESTIONARI!C2054="","",TRIM(ESITI_QUESTIONARI!C2054))</f>
        <v/>
      </c>
      <c r="D2054" t="str">
        <f>IFERROR(UPPER(TRIM(ESITI_QUESTIONARI!U2054)),"")</f>
        <v/>
      </c>
      <c r="E2054" t="str">
        <f>IFERROR(UPPER(TRIM(ESITI_QUESTIONARI!Y2054)),"")</f>
        <v/>
      </c>
      <c r="F2054" t="str">
        <f>IFERROR(UPPER(TRIM(ESITI_QUESTIONARI!AE2054)),"")</f>
        <v/>
      </c>
      <c r="G2054" t="str">
        <f>IFERROR(UPPER(TRIM(ESITI_QUESTIONARI!AI2054)),"")</f>
        <v/>
      </c>
      <c r="H2054" s="8" t="str">
        <f>IF(C2054="","",IF(ISERROR(AVERAGE(ESITI_QUESTIONARI!N2054:T2054,ESITI_QUESTIONARI!V2054:X2054,ESITI_QUESTIONARI!Z2054:AD2054,ESITI_QUESTIONARI!AF2054:AH2054,ESITI_QUESTIONARI!AJ2054:AL2054,ESITI_QUESTIONARI!AN2054,ESITI_QUESTIONARI!AQ2054)),"NON RISPONDE",AVERAGE(ESITI_QUESTIONARI!N2054:T2054,ESITI_QUESTIONARI!V2054:X2054,ESITI_QUESTIONARI!Z2054:AD2054,ESITI_QUESTIONARI!AF2054:AH2054,ESITI_QUESTIONARI!AJ2054:AL2054,ESITI_QUESTIONARI!AN2054,ESITI_QUESTIONARI!AQ2054)))</f>
        <v/>
      </c>
    </row>
    <row r="2055" spans="1:8" x14ac:dyDescent="0.3">
      <c r="A2055" t="str">
        <f>IF(ESITI_QUESTIONARI!A2055="","",TRIM(ESITI_QUESTIONARI!A2055))</f>
        <v/>
      </c>
      <c r="B2055" t="str">
        <f t="shared" si="33"/>
        <v/>
      </c>
      <c r="C2055" t="str">
        <f>IF(ESITI_QUESTIONARI!C2055="","",TRIM(ESITI_QUESTIONARI!C2055))</f>
        <v/>
      </c>
      <c r="D2055" t="str">
        <f>IFERROR(UPPER(TRIM(ESITI_QUESTIONARI!U2055)),"")</f>
        <v/>
      </c>
      <c r="E2055" t="str">
        <f>IFERROR(UPPER(TRIM(ESITI_QUESTIONARI!Y2055)),"")</f>
        <v/>
      </c>
      <c r="F2055" t="str">
        <f>IFERROR(UPPER(TRIM(ESITI_QUESTIONARI!AE2055)),"")</f>
        <v/>
      </c>
      <c r="G2055" t="str">
        <f>IFERROR(UPPER(TRIM(ESITI_QUESTIONARI!AI2055)),"")</f>
        <v/>
      </c>
      <c r="H2055" s="8" t="str">
        <f>IF(C2055="","",IF(ISERROR(AVERAGE(ESITI_QUESTIONARI!N2055:T2055,ESITI_QUESTIONARI!V2055:X2055,ESITI_QUESTIONARI!Z2055:AD2055,ESITI_QUESTIONARI!AF2055:AH2055,ESITI_QUESTIONARI!AJ2055:AL2055,ESITI_QUESTIONARI!AN2055,ESITI_QUESTIONARI!AQ2055)),"NON RISPONDE",AVERAGE(ESITI_QUESTIONARI!N2055:T2055,ESITI_QUESTIONARI!V2055:X2055,ESITI_QUESTIONARI!Z2055:AD2055,ESITI_QUESTIONARI!AF2055:AH2055,ESITI_QUESTIONARI!AJ2055:AL2055,ESITI_QUESTIONARI!AN2055,ESITI_QUESTIONARI!AQ2055)))</f>
        <v/>
      </c>
    </row>
    <row r="2056" spans="1:8" x14ac:dyDescent="0.3">
      <c r="A2056" t="str">
        <f>IF(ESITI_QUESTIONARI!A2056="","",TRIM(ESITI_QUESTIONARI!A2056))</f>
        <v/>
      </c>
      <c r="B2056" t="str">
        <f t="shared" si="33"/>
        <v/>
      </c>
      <c r="C2056" t="str">
        <f>IF(ESITI_QUESTIONARI!C2056="","",TRIM(ESITI_QUESTIONARI!C2056))</f>
        <v/>
      </c>
      <c r="D2056" t="str">
        <f>IFERROR(UPPER(TRIM(ESITI_QUESTIONARI!U2056)),"")</f>
        <v/>
      </c>
      <c r="E2056" t="str">
        <f>IFERROR(UPPER(TRIM(ESITI_QUESTIONARI!Y2056)),"")</f>
        <v/>
      </c>
      <c r="F2056" t="str">
        <f>IFERROR(UPPER(TRIM(ESITI_QUESTIONARI!AE2056)),"")</f>
        <v/>
      </c>
      <c r="G2056" t="str">
        <f>IFERROR(UPPER(TRIM(ESITI_QUESTIONARI!AI2056)),"")</f>
        <v/>
      </c>
      <c r="H2056" s="8" t="str">
        <f>IF(C2056="","",IF(ISERROR(AVERAGE(ESITI_QUESTIONARI!N2056:T2056,ESITI_QUESTIONARI!V2056:X2056,ESITI_QUESTIONARI!Z2056:AD2056,ESITI_QUESTIONARI!AF2056:AH2056,ESITI_QUESTIONARI!AJ2056:AL2056,ESITI_QUESTIONARI!AN2056,ESITI_QUESTIONARI!AQ2056)),"NON RISPONDE",AVERAGE(ESITI_QUESTIONARI!N2056:T2056,ESITI_QUESTIONARI!V2056:X2056,ESITI_QUESTIONARI!Z2056:AD2056,ESITI_QUESTIONARI!AF2056:AH2056,ESITI_QUESTIONARI!AJ2056:AL2056,ESITI_QUESTIONARI!AN2056,ESITI_QUESTIONARI!AQ2056)))</f>
        <v/>
      </c>
    </row>
    <row r="2057" spans="1:8" x14ac:dyDescent="0.3">
      <c r="A2057" t="str">
        <f>IF(ESITI_QUESTIONARI!A2057="","",TRIM(ESITI_QUESTIONARI!A2057))</f>
        <v/>
      </c>
      <c r="B2057" t="str">
        <f t="shared" si="33"/>
        <v/>
      </c>
      <c r="C2057" t="str">
        <f>IF(ESITI_QUESTIONARI!C2057="","",TRIM(ESITI_QUESTIONARI!C2057))</f>
        <v/>
      </c>
      <c r="D2057" t="str">
        <f>IFERROR(UPPER(TRIM(ESITI_QUESTIONARI!U2057)),"")</f>
        <v/>
      </c>
      <c r="E2057" t="str">
        <f>IFERROR(UPPER(TRIM(ESITI_QUESTIONARI!Y2057)),"")</f>
        <v/>
      </c>
      <c r="F2057" t="str">
        <f>IFERROR(UPPER(TRIM(ESITI_QUESTIONARI!AE2057)),"")</f>
        <v/>
      </c>
      <c r="G2057" t="str">
        <f>IFERROR(UPPER(TRIM(ESITI_QUESTIONARI!AI2057)),"")</f>
        <v/>
      </c>
      <c r="H2057" s="8" t="str">
        <f>IF(C2057="","",IF(ISERROR(AVERAGE(ESITI_QUESTIONARI!N2057:T2057,ESITI_QUESTIONARI!V2057:X2057,ESITI_QUESTIONARI!Z2057:AD2057,ESITI_QUESTIONARI!AF2057:AH2057,ESITI_QUESTIONARI!AJ2057:AL2057,ESITI_QUESTIONARI!AN2057,ESITI_QUESTIONARI!AQ2057)),"NON RISPONDE",AVERAGE(ESITI_QUESTIONARI!N2057:T2057,ESITI_QUESTIONARI!V2057:X2057,ESITI_QUESTIONARI!Z2057:AD2057,ESITI_QUESTIONARI!AF2057:AH2057,ESITI_QUESTIONARI!AJ2057:AL2057,ESITI_QUESTIONARI!AN2057,ESITI_QUESTIONARI!AQ2057)))</f>
        <v/>
      </c>
    </row>
    <row r="2058" spans="1:8" x14ac:dyDescent="0.3">
      <c r="A2058" t="str">
        <f>IF(ESITI_QUESTIONARI!A2058="","",TRIM(ESITI_QUESTIONARI!A2058))</f>
        <v/>
      </c>
      <c r="B2058" t="str">
        <f t="shared" si="33"/>
        <v/>
      </c>
      <c r="C2058" t="str">
        <f>IF(ESITI_QUESTIONARI!C2058="","",TRIM(ESITI_QUESTIONARI!C2058))</f>
        <v/>
      </c>
      <c r="D2058" t="str">
        <f>IFERROR(UPPER(TRIM(ESITI_QUESTIONARI!U2058)),"")</f>
        <v/>
      </c>
      <c r="E2058" t="str">
        <f>IFERROR(UPPER(TRIM(ESITI_QUESTIONARI!Y2058)),"")</f>
        <v/>
      </c>
      <c r="F2058" t="str">
        <f>IFERROR(UPPER(TRIM(ESITI_QUESTIONARI!AE2058)),"")</f>
        <v/>
      </c>
      <c r="G2058" t="str">
        <f>IFERROR(UPPER(TRIM(ESITI_QUESTIONARI!AI2058)),"")</f>
        <v/>
      </c>
      <c r="H2058" s="8" t="str">
        <f>IF(C2058="","",IF(ISERROR(AVERAGE(ESITI_QUESTIONARI!N2058:T2058,ESITI_QUESTIONARI!V2058:X2058,ESITI_QUESTIONARI!Z2058:AD2058,ESITI_QUESTIONARI!AF2058:AH2058,ESITI_QUESTIONARI!AJ2058:AL2058,ESITI_QUESTIONARI!AN2058,ESITI_QUESTIONARI!AQ2058)),"NON RISPONDE",AVERAGE(ESITI_QUESTIONARI!N2058:T2058,ESITI_QUESTIONARI!V2058:X2058,ESITI_QUESTIONARI!Z2058:AD2058,ESITI_QUESTIONARI!AF2058:AH2058,ESITI_QUESTIONARI!AJ2058:AL2058,ESITI_QUESTIONARI!AN2058,ESITI_QUESTIONARI!AQ2058)))</f>
        <v/>
      </c>
    </row>
    <row r="2059" spans="1:8" x14ac:dyDescent="0.3">
      <c r="A2059" t="str">
        <f>IF(ESITI_QUESTIONARI!A2059="","",TRIM(ESITI_QUESTIONARI!A2059))</f>
        <v/>
      </c>
      <c r="B2059" t="str">
        <f t="shared" si="33"/>
        <v/>
      </c>
      <c r="C2059" t="str">
        <f>IF(ESITI_QUESTIONARI!C2059="","",TRIM(ESITI_QUESTIONARI!C2059))</f>
        <v/>
      </c>
      <c r="D2059" t="str">
        <f>IFERROR(UPPER(TRIM(ESITI_QUESTIONARI!U2059)),"")</f>
        <v/>
      </c>
      <c r="E2059" t="str">
        <f>IFERROR(UPPER(TRIM(ESITI_QUESTIONARI!Y2059)),"")</f>
        <v/>
      </c>
      <c r="F2059" t="str">
        <f>IFERROR(UPPER(TRIM(ESITI_QUESTIONARI!AE2059)),"")</f>
        <v/>
      </c>
      <c r="G2059" t="str">
        <f>IFERROR(UPPER(TRIM(ESITI_QUESTIONARI!AI2059)),"")</f>
        <v/>
      </c>
      <c r="H2059" s="8" t="str">
        <f>IF(C2059="","",IF(ISERROR(AVERAGE(ESITI_QUESTIONARI!N2059:T2059,ESITI_QUESTIONARI!V2059:X2059,ESITI_QUESTIONARI!Z2059:AD2059,ESITI_QUESTIONARI!AF2059:AH2059,ESITI_QUESTIONARI!AJ2059:AL2059,ESITI_QUESTIONARI!AN2059,ESITI_QUESTIONARI!AQ2059)),"NON RISPONDE",AVERAGE(ESITI_QUESTIONARI!N2059:T2059,ESITI_QUESTIONARI!V2059:X2059,ESITI_QUESTIONARI!Z2059:AD2059,ESITI_QUESTIONARI!AF2059:AH2059,ESITI_QUESTIONARI!AJ2059:AL2059,ESITI_QUESTIONARI!AN2059,ESITI_QUESTIONARI!AQ2059)))</f>
        <v/>
      </c>
    </row>
    <row r="2060" spans="1:8" x14ac:dyDescent="0.3">
      <c r="A2060" t="str">
        <f>IF(ESITI_QUESTIONARI!A2060="","",TRIM(ESITI_QUESTIONARI!A2060))</f>
        <v/>
      </c>
      <c r="B2060" t="str">
        <f t="shared" si="33"/>
        <v/>
      </c>
      <c r="C2060" t="str">
        <f>IF(ESITI_QUESTIONARI!C2060="","",TRIM(ESITI_QUESTIONARI!C2060))</f>
        <v/>
      </c>
      <c r="D2060" t="str">
        <f>IFERROR(UPPER(TRIM(ESITI_QUESTIONARI!U2060)),"")</f>
        <v/>
      </c>
      <c r="E2060" t="str">
        <f>IFERROR(UPPER(TRIM(ESITI_QUESTIONARI!Y2060)),"")</f>
        <v/>
      </c>
      <c r="F2060" t="str">
        <f>IFERROR(UPPER(TRIM(ESITI_QUESTIONARI!AE2060)),"")</f>
        <v/>
      </c>
      <c r="G2060" t="str">
        <f>IFERROR(UPPER(TRIM(ESITI_QUESTIONARI!AI2060)),"")</f>
        <v/>
      </c>
      <c r="H2060" s="8" t="str">
        <f>IF(C2060="","",IF(ISERROR(AVERAGE(ESITI_QUESTIONARI!N2060:T2060,ESITI_QUESTIONARI!V2060:X2060,ESITI_QUESTIONARI!Z2060:AD2060,ESITI_QUESTIONARI!AF2060:AH2060,ESITI_QUESTIONARI!AJ2060:AL2060,ESITI_QUESTIONARI!AN2060,ESITI_QUESTIONARI!AQ2060)),"NON RISPONDE",AVERAGE(ESITI_QUESTIONARI!N2060:T2060,ESITI_QUESTIONARI!V2060:X2060,ESITI_QUESTIONARI!Z2060:AD2060,ESITI_QUESTIONARI!AF2060:AH2060,ESITI_QUESTIONARI!AJ2060:AL2060,ESITI_QUESTIONARI!AN2060,ESITI_QUESTIONARI!AQ2060)))</f>
        <v/>
      </c>
    </row>
    <row r="2061" spans="1:8" x14ac:dyDescent="0.3">
      <c r="A2061" t="str">
        <f>IF(ESITI_QUESTIONARI!A2061="","",TRIM(ESITI_QUESTIONARI!A2061))</f>
        <v/>
      </c>
      <c r="B2061" t="str">
        <f t="shared" si="33"/>
        <v/>
      </c>
      <c r="C2061" t="str">
        <f>IF(ESITI_QUESTIONARI!C2061="","",TRIM(ESITI_QUESTIONARI!C2061))</f>
        <v/>
      </c>
      <c r="D2061" t="str">
        <f>IFERROR(UPPER(TRIM(ESITI_QUESTIONARI!U2061)),"")</f>
        <v/>
      </c>
      <c r="E2061" t="str">
        <f>IFERROR(UPPER(TRIM(ESITI_QUESTIONARI!Y2061)),"")</f>
        <v/>
      </c>
      <c r="F2061" t="str">
        <f>IFERROR(UPPER(TRIM(ESITI_QUESTIONARI!AE2061)),"")</f>
        <v/>
      </c>
      <c r="G2061" t="str">
        <f>IFERROR(UPPER(TRIM(ESITI_QUESTIONARI!AI2061)),"")</f>
        <v/>
      </c>
      <c r="H2061" s="8" t="str">
        <f>IF(C2061="","",IF(ISERROR(AVERAGE(ESITI_QUESTIONARI!N2061:T2061,ESITI_QUESTIONARI!V2061:X2061,ESITI_QUESTIONARI!Z2061:AD2061,ESITI_QUESTIONARI!AF2061:AH2061,ESITI_QUESTIONARI!AJ2061:AL2061,ESITI_QUESTIONARI!AN2061,ESITI_QUESTIONARI!AQ2061)),"NON RISPONDE",AVERAGE(ESITI_QUESTIONARI!N2061:T2061,ESITI_QUESTIONARI!V2061:X2061,ESITI_QUESTIONARI!Z2061:AD2061,ESITI_QUESTIONARI!AF2061:AH2061,ESITI_QUESTIONARI!AJ2061:AL2061,ESITI_QUESTIONARI!AN2061,ESITI_QUESTIONARI!AQ2061)))</f>
        <v/>
      </c>
    </row>
    <row r="2062" spans="1:8" x14ac:dyDescent="0.3">
      <c r="A2062" t="str">
        <f>IF(ESITI_QUESTIONARI!A2062="","",TRIM(ESITI_QUESTIONARI!A2062))</f>
        <v/>
      </c>
      <c r="B2062" t="str">
        <f t="shared" si="33"/>
        <v/>
      </c>
      <c r="C2062" t="str">
        <f>IF(ESITI_QUESTIONARI!C2062="","",TRIM(ESITI_QUESTIONARI!C2062))</f>
        <v/>
      </c>
      <c r="D2062" t="str">
        <f>IFERROR(UPPER(TRIM(ESITI_QUESTIONARI!U2062)),"")</f>
        <v/>
      </c>
      <c r="E2062" t="str">
        <f>IFERROR(UPPER(TRIM(ESITI_QUESTIONARI!Y2062)),"")</f>
        <v/>
      </c>
      <c r="F2062" t="str">
        <f>IFERROR(UPPER(TRIM(ESITI_QUESTIONARI!AE2062)),"")</f>
        <v/>
      </c>
      <c r="G2062" t="str">
        <f>IFERROR(UPPER(TRIM(ESITI_QUESTIONARI!AI2062)),"")</f>
        <v/>
      </c>
      <c r="H2062" s="8" t="str">
        <f>IF(C2062="","",IF(ISERROR(AVERAGE(ESITI_QUESTIONARI!N2062:T2062,ESITI_QUESTIONARI!V2062:X2062,ESITI_QUESTIONARI!Z2062:AD2062,ESITI_QUESTIONARI!AF2062:AH2062,ESITI_QUESTIONARI!AJ2062:AL2062,ESITI_QUESTIONARI!AN2062,ESITI_QUESTIONARI!AQ2062)),"NON RISPONDE",AVERAGE(ESITI_QUESTIONARI!N2062:T2062,ESITI_QUESTIONARI!V2062:X2062,ESITI_QUESTIONARI!Z2062:AD2062,ESITI_QUESTIONARI!AF2062:AH2062,ESITI_QUESTIONARI!AJ2062:AL2062,ESITI_QUESTIONARI!AN2062,ESITI_QUESTIONARI!AQ2062)))</f>
        <v/>
      </c>
    </row>
    <row r="2063" spans="1:8" x14ac:dyDescent="0.3">
      <c r="A2063" t="str">
        <f>IF(ESITI_QUESTIONARI!A2063="","",TRIM(ESITI_QUESTIONARI!A2063))</f>
        <v/>
      </c>
      <c r="B2063" t="str">
        <f t="shared" si="33"/>
        <v/>
      </c>
      <c r="C2063" t="str">
        <f>IF(ESITI_QUESTIONARI!C2063="","",TRIM(ESITI_QUESTIONARI!C2063))</f>
        <v/>
      </c>
      <c r="D2063" t="str">
        <f>IFERROR(UPPER(TRIM(ESITI_QUESTIONARI!U2063)),"")</f>
        <v/>
      </c>
      <c r="E2063" t="str">
        <f>IFERROR(UPPER(TRIM(ESITI_QUESTIONARI!Y2063)),"")</f>
        <v/>
      </c>
      <c r="F2063" t="str">
        <f>IFERROR(UPPER(TRIM(ESITI_QUESTIONARI!AE2063)),"")</f>
        <v/>
      </c>
      <c r="G2063" t="str">
        <f>IFERROR(UPPER(TRIM(ESITI_QUESTIONARI!AI2063)),"")</f>
        <v/>
      </c>
      <c r="H2063" s="8" t="str">
        <f>IF(C2063="","",IF(ISERROR(AVERAGE(ESITI_QUESTIONARI!N2063:T2063,ESITI_QUESTIONARI!V2063:X2063,ESITI_QUESTIONARI!Z2063:AD2063,ESITI_QUESTIONARI!AF2063:AH2063,ESITI_QUESTIONARI!AJ2063:AL2063,ESITI_QUESTIONARI!AN2063,ESITI_QUESTIONARI!AQ2063)),"NON RISPONDE",AVERAGE(ESITI_QUESTIONARI!N2063:T2063,ESITI_QUESTIONARI!V2063:X2063,ESITI_QUESTIONARI!Z2063:AD2063,ESITI_QUESTIONARI!AF2063:AH2063,ESITI_QUESTIONARI!AJ2063:AL2063,ESITI_QUESTIONARI!AN2063,ESITI_QUESTIONARI!AQ2063)))</f>
        <v/>
      </c>
    </row>
    <row r="2064" spans="1:8" x14ac:dyDescent="0.3">
      <c r="A2064" t="str">
        <f>IF(ESITI_QUESTIONARI!A2064="","",TRIM(ESITI_QUESTIONARI!A2064))</f>
        <v/>
      </c>
      <c r="B2064" t="str">
        <f t="shared" si="33"/>
        <v/>
      </c>
      <c r="C2064" t="str">
        <f>IF(ESITI_QUESTIONARI!C2064="","",TRIM(ESITI_QUESTIONARI!C2064))</f>
        <v/>
      </c>
      <c r="D2064" t="str">
        <f>IFERROR(UPPER(TRIM(ESITI_QUESTIONARI!U2064)),"")</f>
        <v/>
      </c>
      <c r="E2064" t="str">
        <f>IFERROR(UPPER(TRIM(ESITI_QUESTIONARI!Y2064)),"")</f>
        <v/>
      </c>
      <c r="F2064" t="str">
        <f>IFERROR(UPPER(TRIM(ESITI_QUESTIONARI!AE2064)),"")</f>
        <v/>
      </c>
      <c r="G2064" t="str">
        <f>IFERROR(UPPER(TRIM(ESITI_QUESTIONARI!AI2064)),"")</f>
        <v/>
      </c>
      <c r="H2064" s="8" t="str">
        <f>IF(C2064="","",IF(ISERROR(AVERAGE(ESITI_QUESTIONARI!N2064:T2064,ESITI_QUESTIONARI!V2064:X2064,ESITI_QUESTIONARI!Z2064:AD2064,ESITI_QUESTIONARI!AF2064:AH2064,ESITI_QUESTIONARI!AJ2064:AL2064,ESITI_QUESTIONARI!AN2064,ESITI_QUESTIONARI!AQ2064)),"NON RISPONDE",AVERAGE(ESITI_QUESTIONARI!N2064:T2064,ESITI_QUESTIONARI!V2064:X2064,ESITI_QUESTIONARI!Z2064:AD2064,ESITI_QUESTIONARI!AF2064:AH2064,ESITI_QUESTIONARI!AJ2064:AL2064,ESITI_QUESTIONARI!AN2064,ESITI_QUESTIONARI!AQ2064)))</f>
        <v/>
      </c>
    </row>
    <row r="2065" spans="1:8" x14ac:dyDescent="0.3">
      <c r="A2065" t="str">
        <f>IF(ESITI_QUESTIONARI!A2065="","",TRIM(ESITI_QUESTIONARI!A2065))</f>
        <v/>
      </c>
      <c r="B2065" t="str">
        <f t="shared" si="33"/>
        <v/>
      </c>
      <c r="C2065" t="str">
        <f>IF(ESITI_QUESTIONARI!C2065="","",TRIM(ESITI_QUESTIONARI!C2065))</f>
        <v/>
      </c>
      <c r="D2065" t="str">
        <f>IFERROR(UPPER(TRIM(ESITI_QUESTIONARI!U2065)),"")</f>
        <v/>
      </c>
      <c r="E2065" t="str">
        <f>IFERROR(UPPER(TRIM(ESITI_QUESTIONARI!Y2065)),"")</f>
        <v/>
      </c>
      <c r="F2065" t="str">
        <f>IFERROR(UPPER(TRIM(ESITI_QUESTIONARI!AE2065)),"")</f>
        <v/>
      </c>
      <c r="G2065" t="str">
        <f>IFERROR(UPPER(TRIM(ESITI_QUESTIONARI!AI2065)),"")</f>
        <v/>
      </c>
      <c r="H2065" s="8" t="str">
        <f>IF(C2065="","",IF(ISERROR(AVERAGE(ESITI_QUESTIONARI!N2065:T2065,ESITI_QUESTIONARI!V2065:X2065,ESITI_QUESTIONARI!Z2065:AD2065,ESITI_QUESTIONARI!AF2065:AH2065,ESITI_QUESTIONARI!AJ2065:AL2065,ESITI_QUESTIONARI!AN2065,ESITI_QUESTIONARI!AQ2065)),"NON RISPONDE",AVERAGE(ESITI_QUESTIONARI!N2065:T2065,ESITI_QUESTIONARI!V2065:X2065,ESITI_QUESTIONARI!Z2065:AD2065,ESITI_QUESTIONARI!AF2065:AH2065,ESITI_QUESTIONARI!AJ2065:AL2065,ESITI_QUESTIONARI!AN2065,ESITI_QUESTIONARI!AQ2065)))</f>
        <v/>
      </c>
    </row>
    <row r="2066" spans="1:8" x14ac:dyDescent="0.3">
      <c r="A2066" t="str">
        <f>IF(ESITI_QUESTIONARI!A2066="","",TRIM(ESITI_QUESTIONARI!A2066))</f>
        <v/>
      </c>
      <c r="B2066" t="str">
        <f t="shared" si="33"/>
        <v/>
      </c>
      <c r="C2066" t="str">
        <f>IF(ESITI_QUESTIONARI!C2066="","",TRIM(ESITI_QUESTIONARI!C2066))</f>
        <v/>
      </c>
      <c r="D2066" t="str">
        <f>IFERROR(UPPER(TRIM(ESITI_QUESTIONARI!U2066)),"")</f>
        <v/>
      </c>
      <c r="E2066" t="str">
        <f>IFERROR(UPPER(TRIM(ESITI_QUESTIONARI!Y2066)),"")</f>
        <v/>
      </c>
      <c r="F2066" t="str">
        <f>IFERROR(UPPER(TRIM(ESITI_QUESTIONARI!AE2066)),"")</f>
        <v/>
      </c>
      <c r="G2066" t="str">
        <f>IFERROR(UPPER(TRIM(ESITI_QUESTIONARI!AI2066)),"")</f>
        <v/>
      </c>
      <c r="H2066" s="8" t="str">
        <f>IF(C2066="","",IF(ISERROR(AVERAGE(ESITI_QUESTIONARI!N2066:T2066,ESITI_QUESTIONARI!V2066:X2066,ESITI_QUESTIONARI!Z2066:AD2066,ESITI_QUESTIONARI!AF2066:AH2066,ESITI_QUESTIONARI!AJ2066:AL2066,ESITI_QUESTIONARI!AN2066,ESITI_QUESTIONARI!AQ2066)),"NON RISPONDE",AVERAGE(ESITI_QUESTIONARI!N2066:T2066,ESITI_QUESTIONARI!V2066:X2066,ESITI_QUESTIONARI!Z2066:AD2066,ESITI_QUESTIONARI!AF2066:AH2066,ESITI_QUESTIONARI!AJ2066:AL2066,ESITI_QUESTIONARI!AN2066,ESITI_QUESTIONARI!AQ2066)))</f>
        <v/>
      </c>
    </row>
    <row r="2067" spans="1:8" x14ac:dyDescent="0.3">
      <c r="A2067" t="str">
        <f>IF(ESITI_QUESTIONARI!A2067="","",TRIM(ESITI_QUESTIONARI!A2067))</f>
        <v/>
      </c>
      <c r="B2067" t="str">
        <f t="shared" si="33"/>
        <v/>
      </c>
      <c r="C2067" t="str">
        <f>IF(ESITI_QUESTIONARI!C2067="","",TRIM(ESITI_QUESTIONARI!C2067))</f>
        <v/>
      </c>
      <c r="D2067" t="str">
        <f>IFERROR(UPPER(TRIM(ESITI_QUESTIONARI!U2067)),"")</f>
        <v/>
      </c>
      <c r="E2067" t="str">
        <f>IFERROR(UPPER(TRIM(ESITI_QUESTIONARI!Y2067)),"")</f>
        <v/>
      </c>
      <c r="F2067" t="str">
        <f>IFERROR(UPPER(TRIM(ESITI_QUESTIONARI!AE2067)),"")</f>
        <v/>
      </c>
      <c r="G2067" t="str">
        <f>IFERROR(UPPER(TRIM(ESITI_QUESTIONARI!AI2067)),"")</f>
        <v/>
      </c>
      <c r="H2067" s="8" t="str">
        <f>IF(C2067="","",IF(ISERROR(AVERAGE(ESITI_QUESTIONARI!N2067:T2067,ESITI_QUESTIONARI!V2067:X2067,ESITI_QUESTIONARI!Z2067:AD2067,ESITI_QUESTIONARI!AF2067:AH2067,ESITI_QUESTIONARI!AJ2067:AL2067,ESITI_QUESTIONARI!AN2067,ESITI_QUESTIONARI!AQ2067)),"NON RISPONDE",AVERAGE(ESITI_QUESTIONARI!N2067:T2067,ESITI_QUESTIONARI!V2067:X2067,ESITI_QUESTIONARI!Z2067:AD2067,ESITI_QUESTIONARI!AF2067:AH2067,ESITI_QUESTIONARI!AJ2067:AL2067,ESITI_QUESTIONARI!AN2067,ESITI_QUESTIONARI!AQ2067)))</f>
        <v/>
      </c>
    </row>
    <row r="2068" spans="1:8" x14ac:dyDescent="0.3">
      <c r="A2068" t="str">
        <f>IF(ESITI_QUESTIONARI!A2068="","",TRIM(ESITI_QUESTIONARI!A2068))</f>
        <v/>
      </c>
      <c r="B2068" t="str">
        <f t="shared" si="33"/>
        <v/>
      </c>
      <c r="C2068" t="str">
        <f>IF(ESITI_QUESTIONARI!C2068="","",TRIM(ESITI_QUESTIONARI!C2068))</f>
        <v/>
      </c>
      <c r="D2068" t="str">
        <f>IFERROR(UPPER(TRIM(ESITI_QUESTIONARI!U2068)),"")</f>
        <v/>
      </c>
      <c r="E2068" t="str">
        <f>IFERROR(UPPER(TRIM(ESITI_QUESTIONARI!Y2068)),"")</f>
        <v/>
      </c>
      <c r="F2068" t="str">
        <f>IFERROR(UPPER(TRIM(ESITI_QUESTIONARI!AE2068)),"")</f>
        <v/>
      </c>
      <c r="G2068" t="str">
        <f>IFERROR(UPPER(TRIM(ESITI_QUESTIONARI!AI2068)),"")</f>
        <v/>
      </c>
      <c r="H2068" s="8" t="str">
        <f>IF(C2068="","",IF(ISERROR(AVERAGE(ESITI_QUESTIONARI!N2068:T2068,ESITI_QUESTIONARI!V2068:X2068,ESITI_QUESTIONARI!Z2068:AD2068,ESITI_QUESTIONARI!AF2068:AH2068,ESITI_QUESTIONARI!AJ2068:AL2068,ESITI_QUESTIONARI!AN2068,ESITI_QUESTIONARI!AQ2068)),"NON RISPONDE",AVERAGE(ESITI_QUESTIONARI!N2068:T2068,ESITI_QUESTIONARI!V2068:X2068,ESITI_QUESTIONARI!Z2068:AD2068,ESITI_QUESTIONARI!AF2068:AH2068,ESITI_QUESTIONARI!AJ2068:AL2068,ESITI_QUESTIONARI!AN2068,ESITI_QUESTIONARI!AQ2068)))</f>
        <v/>
      </c>
    </row>
    <row r="2069" spans="1:8" x14ac:dyDescent="0.3">
      <c r="A2069" t="str">
        <f>IF(ESITI_QUESTIONARI!A2069="","",TRIM(ESITI_QUESTIONARI!A2069))</f>
        <v/>
      </c>
      <c r="B2069" t="str">
        <f t="shared" si="33"/>
        <v/>
      </c>
      <c r="C2069" t="str">
        <f>IF(ESITI_QUESTIONARI!C2069="","",TRIM(ESITI_QUESTIONARI!C2069))</f>
        <v/>
      </c>
      <c r="D2069" t="str">
        <f>IFERROR(UPPER(TRIM(ESITI_QUESTIONARI!U2069)),"")</f>
        <v/>
      </c>
      <c r="E2069" t="str">
        <f>IFERROR(UPPER(TRIM(ESITI_QUESTIONARI!Y2069)),"")</f>
        <v/>
      </c>
      <c r="F2069" t="str">
        <f>IFERROR(UPPER(TRIM(ESITI_QUESTIONARI!AE2069)),"")</f>
        <v/>
      </c>
      <c r="G2069" t="str">
        <f>IFERROR(UPPER(TRIM(ESITI_QUESTIONARI!AI2069)),"")</f>
        <v/>
      </c>
      <c r="H2069" s="8" t="str">
        <f>IF(C2069="","",IF(ISERROR(AVERAGE(ESITI_QUESTIONARI!N2069:T2069,ESITI_QUESTIONARI!V2069:X2069,ESITI_QUESTIONARI!Z2069:AD2069,ESITI_QUESTIONARI!AF2069:AH2069,ESITI_QUESTIONARI!AJ2069:AL2069,ESITI_QUESTIONARI!AN2069,ESITI_QUESTIONARI!AQ2069)),"NON RISPONDE",AVERAGE(ESITI_QUESTIONARI!N2069:T2069,ESITI_QUESTIONARI!V2069:X2069,ESITI_QUESTIONARI!Z2069:AD2069,ESITI_QUESTIONARI!AF2069:AH2069,ESITI_QUESTIONARI!AJ2069:AL2069,ESITI_QUESTIONARI!AN2069,ESITI_QUESTIONARI!AQ2069)))</f>
        <v/>
      </c>
    </row>
    <row r="2070" spans="1:8" x14ac:dyDescent="0.3">
      <c r="A2070" t="str">
        <f>IF(ESITI_QUESTIONARI!A2070="","",TRIM(ESITI_QUESTIONARI!A2070))</f>
        <v/>
      </c>
      <c r="B2070" t="str">
        <f t="shared" si="33"/>
        <v/>
      </c>
      <c r="C2070" t="str">
        <f>IF(ESITI_QUESTIONARI!C2070="","",TRIM(ESITI_QUESTIONARI!C2070))</f>
        <v/>
      </c>
      <c r="D2070" t="str">
        <f>IFERROR(UPPER(TRIM(ESITI_QUESTIONARI!U2070)),"")</f>
        <v/>
      </c>
      <c r="E2070" t="str">
        <f>IFERROR(UPPER(TRIM(ESITI_QUESTIONARI!Y2070)),"")</f>
        <v/>
      </c>
      <c r="F2070" t="str">
        <f>IFERROR(UPPER(TRIM(ESITI_QUESTIONARI!AE2070)),"")</f>
        <v/>
      </c>
      <c r="G2070" t="str">
        <f>IFERROR(UPPER(TRIM(ESITI_QUESTIONARI!AI2070)),"")</f>
        <v/>
      </c>
      <c r="H2070" s="8" t="str">
        <f>IF(C2070="","",IF(ISERROR(AVERAGE(ESITI_QUESTIONARI!N2070:T2070,ESITI_QUESTIONARI!V2070:X2070,ESITI_QUESTIONARI!Z2070:AD2070,ESITI_QUESTIONARI!AF2070:AH2070,ESITI_QUESTIONARI!AJ2070:AL2070,ESITI_QUESTIONARI!AN2070,ESITI_QUESTIONARI!AQ2070)),"NON RISPONDE",AVERAGE(ESITI_QUESTIONARI!N2070:T2070,ESITI_QUESTIONARI!V2070:X2070,ESITI_QUESTIONARI!Z2070:AD2070,ESITI_QUESTIONARI!AF2070:AH2070,ESITI_QUESTIONARI!AJ2070:AL2070,ESITI_QUESTIONARI!AN2070,ESITI_QUESTIONARI!AQ2070)))</f>
        <v/>
      </c>
    </row>
    <row r="2071" spans="1:8" x14ac:dyDescent="0.3">
      <c r="A2071" t="str">
        <f>IF(ESITI_QUESTIONARI!A2071="","",TRIM(ESITI_QUESTIONARI!A2071))</f>
        <v/>
      </c>
      <c r="B2071" t="str">
        <f t="shared" si="33"/>
        <v/>
      </c>
      <c r="C2071" t="str">
        <f>IF(ESITI_QUESTIONARI!C2071="","",TRIM(ESITI_QUESTIONARI!C2071))</f>
        <v/>
      </c>
      <c r="D2071" t="str">
        <f>IFERROR(UPPER(TRIM(ESITI_QUESTIONARI!U2071)),"")</f>
        <v/>
      </c>
      <c r="E2071" t="str">
        <f>IFERROR(UPPER(TRIM(ESITI_QUESTIONARI!Y2071)),"")</f>
        <v/>
      </c>
      <c r="F2071" t="str">
        <f>IFERROR(UPPER(TRIM(ESITI_QUESTIONARI!AE2071)),"")</f>
        <v/>
      </c>
      <c r="G2071" t="str">
        <f>IFERROR(UPPER(TRIM(ESITI_QUESTIONARI!AI2071)),"")</f>
        <v/>
      </c>
      <c r="H2071" s="8" t="str">
        <f>IF(C2071="","",IF(ISERROR(AVERAGE(ESITI_QUESTIONARI!N2071:T2071,ESITI_QUESTIONARI!V2071:X2071,ESITI_QUESTIONARI!Z2071:AD2071,ESITI_QUESTIONARI!AF2071:AH2071,ESITI_QUESTIONARI!AJ2071:AL2071,ESITI_QUESTIONARI!AN2071,ESITI_QUESTIONARI!AQ2071)),"NON RISPONDE",AVERAGE(ESITI_QUESTIONARI!N2071:T2071,ESITI_QUESTIONARI!V2071:X2071,ESITI_QUESTIONARI!Z2071:AD2071,ESITI_QUESTIONARI!AF2071:AH2071,ESITI_QUESTIONARI!AJ2071:AL2071,ESITI_QUESTIONARI!AN2071,ESITI_QUESTIONARI!AQ2071)))</f>
        <v/>
      </c>
    </row>
    <row r="2072" spans="1:8" x14ac:dyDescent="0.3">
      <c r="A2072" t="str">
        <f>IF(ESITI_QUESTIONARI!A2072="","",TRIM(ESITI_QUESTIONARI!A2072))</f>
        <v/>
      </c>
      <c r="B2072" t="str">
        <f t="shared" si="33"/>
        <v/>
      </c>
      <c r="C2072" t="str">
        <f>IF(ESITI_QUESTIONARI!C2072="","",TRIM(ESITI_QUESTIONARI!C2072))</f>
        <v/>
      </c>
      <c r="D2072" t="str">
        <f>IFERROR(UPPER(TRIM(ESITI_QUESTIONARI!U2072)),"")</f>
        <v/>
      </c>
      <c r="E2072" t="str">
        <f>IFERROR(UPPER(TRIM(ESITI_QUESTIONARI!Y2072)),"")</f>
        <v/>
      </c>
      <c r="F2072" t="str">
        <f>IFERROR(UPPER(TRIM(ESITI_QUESTIONARI!AE2072)),"")</f>
        <v/>
      </c>
      <c r="G2072" t="str">
        <f>IFERROR(UPPER(TRIM(ESITI_QUESTIONARI!AI2072)),"")</f>
        <v/>
      </c>
      <c r="H2072" s="8" t="str">
        <f>IF(C2072="","",IF(ISERROR(AVERAGE(ESITI_QUESTIONARI!N2072:T2072,ESITI_QUESTIONARI!V2072:X2072,ESITI_QUESTIONARI!Z2072:AD2072,ESITI_QUESTIONARI!AF2072:AH2072,ESITI_QUESTIONARI!AJ2072:AL2072,ESITI_QUESTIONARI!AN2072,ESITI_QUESTIONARI!AQ2072)),"NON RISPONDE",AVERAGE(ESITI_QUESTIONARI!N2072:T2072,ESITI_QUESTIONARI!V2072:X2072,ESITI_QUESTIONARI!Z2072:AD2072,ESITI_QUESTIONARI!AF2072:AH2072,ESITI_QUESTIONARI!AJ2072:AL2072,ESITI_QUESTIONARI!AN2072,ESITI_QUESTIONARI!AQ2072)))</f>
        <v/>
      </c>
    </row>
    <row r="2073" spans="1:8" x14ac:dyDescent="0.3">
      <c r="A2073" t="str">
        <f>IF(ESITI_QUESTIONARI!A2073="","",TRIM(ESITI_QUESTIONARI!A2073))</f>
        <v/>
      </c>
      <c r="B2073" t="str">
        <f t="shared" si="33"/>
        <v/>
      </c>
      <c r="C2073" t="str">
        <f>IF(ESITI_QUESTIONARI!C2073="","",TRIM(ESITI_QUESTIONARI!C2073))</f>
        <v/>
      </c>
      <c r="D2073" t="str">
        <f>IFERROR(UPPER(TRIM(ESITI_QUESTIONARI!U2073)),"")</f>
        <v/>
      </c>
      <c r="E2073" t="str">
        <f>IFERROR(UPPER(TRIM(ESITI_QUESTIONARI!Y2073)),"")</f>
        <v/>
      </c>
      <c r="F2073" t="str">
        <f>IFERROR(UPPER(TRIM(ESITI_QUESTIONARI!AE2073)),"")</f>
        <v/>
      </c>
      <c r="G2073" t="str">
        <f>IFERROR(UPPER(TRIM(ESITI_QUESTIONARI!AI2073)),"")</f>
        <v/>
      </c>
      <c r="H2073" s="8" t="str">
        <f>IF(C2073="","",IF(ISERROR(AVERAGE(ESITI_QUESTIONARI!N2073:T2073,ESITI_QUESTIONARI!V2073:X2073,ESITI_QUESTIONARI!Z2073:AD2073,ESITI_QUESTIONARI!AF2073:AH2073,ESITI_QUESTIONARI!AJ2073:AL2073,ESITI_QUESTIONARI!AN2073,ESITI_QUESTIONARI!AQ2073)),"NON RISPONDE",AVERAGE(ESITI_QUESTIONARI!N2073:T2073,ESITI_QUESTIONARI!V2073:X2073,ESITI_QUESTIONARI!Z2073:AD2073,ESITI_QUESTIONARI!AF2073:AH2073,ESITI_QUESTIONARI!AJ2073:AL2073,ESITI_QUESTIONARI!AN2073,ESITI_QUESTIONARI!AQ2073)))</f>
        <v/>
      </c>
    </row>
    <row r="2074" spans="1:8" x14ac:dyDescent="0.3">
      <c r="A2074" t="str">
        <f>IF(ESITI_QUESTIONARI!A2074="","",TRIM(ESITI_QUESTIONARI!A2074))</f>
        <v/>
      </c>
      <c r="B2074" t="str">
        <f t="shared" si="33"/>
        <v/>
      </c>
      <c r="C2074" t="str">
        <f>IF(ESITI_QUESTIONARI!C2074="","",TRIM(ESITI_QUESTIONARI!C2074))</f>
        <v/>
      </c>
      <c r="D2074" t="str">
        <f>IFERROR(UPPER(TRIM(ESITI_QUESTIONARI!U2074)),"")</f>
        <v/>
      </c>
      <c r="E2074" t="str">
        <f>IFERROR(UPPER(TRIM(ESITI_QUESTIONARI!Y2074)),"")</f>
        <v/>
      </c>
      <c r="F2074" t="str">
        <f>IFERROR(UPPER(TRIM(ESITI_QUESTIONARI!AE2074)),"")</f>
        <v/>
      </c>
      <c r="G2074" t="str">
        <f>IFERROR(UPPER(TRIM(ESITI_QUESTIONARI!AI2074)),"")</f>
        <v/>
      </c>
      <c r="H2074" s="8" t="str">
        <f>IF(C2074="","",IF(ISERROR(AVERAGE(ESITI_QUESTIONARI!N2074:T2074,ESITI_QUESTIONARI!V2074:X2074,ESITI_QUESTIONARI!Z2074:AD2074,ESITI_QUESTIONARI!AF2074:AH2074,ESITI_QUESTIONARI!AJ2074:AL2074,ESITI_QUESTIONARI!AN2074,ESITI_QUESTIONARI!AQ2074)),"NON RISPONDE",AVERAGE(ESITI_QUESTIONARI!N2074:T2074,ESITI_QUESTIONARI!V2074:X2074,ESITI_QUESTIONARI!Z2074:AD2074,ESITI_QUESTIONARI!AF2074:AH2074,ESITI_QUESTIONARI!AJ2074:AL2074,ESITI_QUESTIONARI!AN2074,ESITI_QUESTIONARI!AQ2074)))</f>
        <v/>
      </c>
    </row>
    <row r="2075" spans="1:8" x14ac:dyDescent="0.3">
      <c r="A2075" t="str">
        <f>IF(ESITI_QUESTIONARI!A2075="","",TRIM(ESITI_QUESTIONARI!A2075))</f>
        <v/>
      </c>
      <c r="B2075" t="str">
        <f t="shared" si="33"/>
        <v/>
      </c>
      <c r="C2075" t="str">
        <f>IF(ESITI_QUESTIONARI!C2075="","",TRIM(ESITI_QUESTIONARI!C2075))</f>
        <v/>
      </c>
      <c r="D2075" t="str">
        <f>IFERROR(UPPER(TRIM(ESITI_QUESTIONARI!U2075)),"")</f>
        <v/>
      </c>
      <c r="E2075" t="str">
        <f>IFERROR(UPPER(TRIM(ESITI_QUESTIONARI!Y2075)),"")</f>
        <v/>
      </c>
      <c r="F2075" t="str">
        <f>IFERROR(UPPER(TRIM(ESITI_QUESTIONARI!AE2075)),"")</f>
        <v/>
      </c>
      <c r="G2075" t="str">
        <f>IFERROR(UPPER(TRIM(ESITI_QUESTIONARI!AI2075)),"")</f>
        <v/>
      </c>
      <c r="H2075" s="8" t="str">
        <f>IF(C2075="","",IF(ISERROR(AVERAGE(ESITI_QUESTIONARI!N2075:T2075,ESITI_QUESTIONARI!V2075:X2075,ESITI_QUESTIONARI!Z2075:AD2075,ESITI_QUESTIONARI!AF2075:AH2075,ESITI_QUESTIONARI!AJ2075:AL2075,ESITI_QUESTIONARI!AN2075,ESITI_QUESTIONARI!AQ2075)),"NON RISPONDE",AVERAGE(ESITI_QUESTIONARI!N2075:T2075,ESITI_QUESTIONARI!V2075:X2075,ESITI_QUESTIONARI!Z2075:AD2075,ESITI_QUESTIONARI!AF2075:AH2075,ESITI_QUESTIONARI!AJ2075:AL2075,ESITI_QUESTIONARI!AN2075,ESITI_QUESTIONARI!AQ2075)))</f>
        <v/>
      </c>
    </row>
    <row r="2076" spans="1:8" x14ac:dyDescent="0.3">
      <c r="A2076" t="str">
        <f>IF(ESITI_QUESTIONARI!A2076="","",TRIM(ESITI_QUESTIONARI!A2076))</f>
        <v/>
      </c>
      <c r="B2076" t="str">
        <f t="shared" si="33"/>
        <v/>
      </c>
      <c r="C2076" t="str">
        <f>IF(ESITI_QUESTIONARI!C2076="","",TRIM(ESITI_QUESTIONARI!C2076))</f>
        <v/>
      </c>
      <c r="D2076" t="str">
        <f>IFERROR(UPPER(TRIM(ESITI_QUESTIONARI!U2076)),"")</f>
        <v/>
      </c>
      <c r="E2076" t="str">
        <f>IFERROR(UPPER(TRIM(ESITI_QUESTIONARI!Y2076)),"")</f>
        <v/>
      </c>
      <c r="F2076" t="str">
        <f>IFERROR(UPPER(TRIM(ESITI_QUESTIONARI!AE2076)),"")</f>
        <v/>
      </c>
      <c r="G2076" t="str">
        <f>IFERROR(UPPER(TRIM(ESITI_QUESTIONARI!AI2076)),"")</f>
        <v/>
      </c>
      <c r="H2076" s="8" t="str">
        <f>IF(C2076="","",IF(ISERROR(AVERAGE(ESITI_QUESTIONARI!N2076:T2076,ESITI_QUESTIONARI!V2076:X2076,ESITI_QUESTIONARI!Z2076:AD2076,ESITI_QUESTIONARI!AF2076:AH2076,ESITI_QUESTIONARI!AJ2076:AL2076,ESITI_QUESTIONARI!AN2076,ESITI_QUESTIONARI!AQ2076)),"NON RISPONDE",AVERAGE(ESITI_QUESTIONARI!N2076:T2076,ESITI_QUESTIONARI!V2076:X2076,ESITI_QUESTIONARI!Z2076:AD2076,ESITI_QUESTIONARI!AF2076:AH2076,ESITI_QUESTIONARI!AJ2076:AL2076,ESITI_QUESTIONARI!AN2076,ESITI_QUESTIONARI!AQ2076)))</f>
        <v/>
      </c>
    </row>
    <row r="2077" spans="1:8" x14ac:dyDescent="0.3">
      <c r="A2077" t="str">
        <f>IF(ESITI_QUESTIONARI!A2077="","",TRIM(ESITI_QUESTIONARI!A2077))</f>
        <v/>
      </c>
      <c r="B2077" t="str">
        <f t="shared" si="33"/>
        <v/>
      </c>
      <c r="C2077" t="str">
        <f>IF(ESITI_QUESTIONARI!C2077="","",TRIM(ESITI_QUESTIONARI!C2077))</f>
        <v/>
      </c>
      <c r="D2077" t="str">
        <f>IFERROR(UPPER(TRIM(ESITI_QUESTIONARI!U2077)),"")</f>
        <v/>
      </c>
      <c r="E2077" t="str">
        <f>IFERROR(UPPER(TRIM(ESITI_QUESTIONARI!Y2077)),"")</f>
        <v/>
      </c>
      <c r="F2077" t="str">
        <f>IFERROR(UPPER(TRIM(ESITI_QUESTIONARI!AE2077)),"")</f>
        <v/>
      </c>
      <c r="G2077" t="str">
        <f>IFERROR(UPPER(TRIM(ESITI_QUESTIONARI!AI2077)),"")</f>
        <v/>
      </c>
      <c r="H2077" s="8" t="str">
        <f>IF(C2077="","",IF(ISERROR(AVERAGE(ESITI_QUESTIONARI!N2077:T2077,ESITI_QUESTIONARI!V2077:X2077,ESITI_QUESTIONARI!Z2077:AD2077,ESITI_QUESTIONARI!AF2077:AH2077,ESITI_QUESTIONARI!AJ2077:AL2077,ESITI_QUESTIONARI!AN2077,ESITI_QUESTIONARI!AQ2077)),"NON RISPONDE",AVERAGE(ESITI_QUESTIONARI!N2077:T2077,ESITI_QUESTIONARI!V2077:X2077,ESITI_QUESTIONARI!Z2077:AD2077,ESITI_QUESTIONARI!AF2077:AH2077,ESITI_QUESTIONARI!AJ2077:AL2077,ESITI_QUESTIONARI!AN2077,ESITI_QUESTIONARI!AQ2077)))</f>
        <v/>
      </c>
    </row>
    <row r="2078" spans="1:8" x14ac:dyDescent="0.3">
      <c r="A2078" t="str">
        <f>IF(ESITI_QUESTIONARI!A2078="","",TRIM(ESITI_QUESTIONARI!A2078))</f>
        <v/>
      </c>
      <c r="B2078" t="str">
        <f t="shared" si="33"/>
        <v/>
      </c>
      <c r="C2078" t="str">
        <f>IF(ESITI_QUESTIONARI!C2078="","",TRIM(ESITI_QUESTIONARI!C2078))</f>
        <v/>
      </c>
      <c r="D2078" t="str">
        <f>IFERROR(UPPER(TRIM(ESITI_QUESTIONARI!U2078)),"")</f>
        <v/>
      </c>
      <c r="E2078" t="str">
        <f>IFERROR(UPPER(TRIM(ESITI_QUESTIONARI!Y2078)),"")</f>
        <v/>
      </c>
      <c r="F2078" t="str">
        <f>IFERROR(UPPER(TRIM(ESITI_QUESTIONARI!AE2078)),"")</f>
        <v/>
      </c>
      <c r="G2078" t="str">
        <f>IFERROR(UPPER(TRIM(ESITI_QUESTIONARI!AI2078)),"")</f>
        <v/>
      </c>
      <c r="H2078" s="8" t="str">
        <f>IF(C2078="","",IF(ISERROR(AVERAGE(ESITI_QUESTIONARI!N2078:T2078,ESITI_QUESTIONARI!V2078:X2078,ESITI_QUESTIONARI!Z2078:AD2078,ESITI_QUESTIONARI!AF2078:AH2078,ESITI_QUESTIONARI!AJ2078:AL2078,ESITI_QUESTIONARI!AN2078,ESITI_QUESTIONARI!AQ2078)),"NON RISPONDE",AVERAGE(ESITI_QUESTIONARI!N2078:T2078,ESITI_QUESTIONARI!V2078:X2078,ESITI_QUESTIONARI!Z2078:AD2078,ESITI_QUESTIONARI!AF2078:AH2078,ESITI_QUESTIONARI!AJ2078:AL2078,ESITI_QUESTIONARI!AN2078,ESITI_QUESTIONARI!AQ2078)))</f>
        <v/>
      </c>
    </row>
    <row r="2079" spans="1:8" x14ac:dyDescent="0.3">
      <c r="A2079" t="str">
        <f>IF(ESITI_QUESTIONARI!A2079="","",TRIM(ESITI_QUESTIONARI!A2079))</f>
        <v/>
      </c>
      <c r="B2079" t="str">
        <f t="shared" si="33"/>
        <v/>
      </c>
      <c r="C2079" t="str">
        <f>IF(ESITI_QUESTIONARI!C2079="","",TRIM(ESITI_QUESTIONARI!C2079))</f>
        <v/>
      </c>
      <c r="D2079" t="str">
        <f>IFERROR(UPPER(TRIM(ESITI_QUESTIONARI!U2079)),"")</f>
        <v/>
      </c>
      <c r="E2079" t="str">
        <f>IFERROR(UPPER(TRIM(ESITI_QUESTIONARI!Y2079)),"")</f>
        <v/>
      </c>
      <c r="F2079" t="str">
        <f>IFERROR(UPPER(TRIM(ESITI_QUESTIONARI!AE2079)),"")</f>
        <v/>
      </c>
      <c r="G2079" t="str">
        <f>IFERROR(UPPER(TRIM(ESITI_QUESTIONARI!AI2079)),"")</f>
        <v/>
      </c>
      <c r="H2079" s="8" t="str">
        <f>IF(C2079="","",IF(ISERROR(AVERAGE(ESITI_QUESTIONARI!N2079:T2079,ESITI_QUESTIONARI!V2079:X2079,ESITI_QUESTIONARI!Z2079:AD2079,ESITI_QUESTIONARI!AF2079:AH2079,ESITI_QUESTIONARI!AJ2079:AL2079,ESITI_QUESTIONARI!AN2079,ESITI_QUESTIONARI!AQ2079)),"NON RISPONDE",AVERAGE(ESITI_QUESTIONARI!N2079:T2079,ESITI_QUESTIONARI!V2079:X2079,ESITI_QUESTIONARI!Z2079:AD2079,ESITI_QUESTIONARI!AF2079:AH2079,ESITI_QUESTIONARI!AJ2079:AL2079,ESITI_QUESTIONARI!AN2079,ESITI_QUESTIONARI!AQ2079)))</f>
        <v/>
      </c>
    </row>
    <row r="2080" spans="1:8" x14ac:dyDescent="0.3">
      <c r="A2080" t="str">
        <f>IF(ESITI_QUESTIONARI!A2080="","",TRIM(ESITI_QUESTIONARI!A2080))</f>
        <v/>
      </c>
      <c r="B2080" t="str">
        <f t="shared" si="33"/>
        <v/>
      </c>
      <c r="C2080" t="str">
        <f>IF(ESITI_QUESTIONARI!C2080="","",TRIM(ESITI_QUESTIONARI!C2080))</f>
        <v/>
      </c>
      <c r="D2080" t="str">
        <f>IFERROR(UPPER(TRIM(ESITI_QUESTIONARI!U2080)),"")</f>
        <v/>
      </c>
      <c r="E2080" t="str">
        <f>IFERROR(UPPER(TRIM(ESITI_QUESTIONARI!Y2080)),"")</f>
        <v/>
      </c>
      <c r="F2080" t="str">
        <f>IFERROR(UPPER(TRIM(ESITI_QUESTIONARI!AE2080)),"")</f>
        <v/>
      </c>
      <c r="G2080" t="str">
        <f>IFERROR(UPPER(TRIM(ESITI_QUESTIONARI!AI2080)),"")</f>
        <v/>
      </c>
      <c r="H2080" s="8" t="str">
        <f>IF(C2080="","",IF(ISERROR(AVERAGE(ESITI_QUESTIONARI!N2080:T2080,ESITI_QUESTIONARI!V2080:X2080,ESITI_QUESTIONARI!Z2080:AD2080,ESITI_QUESTIONARI!AF2080:AH2080,ESITI_QUESTIONARI!AJ2080:AL2080,ESITI_QUESTIONARI!AN2080,ESITI_QUESTIONARI!AQ2080)),"NON RISPONDE",AVERAGE(ESITI_QUESTIONARI!N2080:T2080,ESITI_QUESTIONARI!V2080:X2080,ESITI_QUESTIONARI!Z2080:AD2080,ESITI_QUESTIONARI!AF2080:AH2080,ESITI_QUESTIONARI!AJ2080:AL2080,ESITI_QUESTIONARI!AN2080,ESITI_QUESTIONARI!AQ2080)))</f>
        <v/>
      </c>
    </row>
    <row r="2081" spans="1:8" x14ac:dyDescent="0.3">
      <c r="A2081" t="str">
        <f>IF(ESITI_QUESTIONARI!A2081="","",TRIM(ESITI_QUESTIONARI!A2081))</f>
        <v/>
      </c>
      <c r="B2081" t="str">
        <f t="shared" si="33"/>
        <v/>
      </c>
      <c r="C2081" t="str">
        <f>IF(ESITI_QUESTIONARI!C2081="","",TRIM(ESITI_QUESTIONARI!C2081))</f>
        <v/>
      </c>
      <c r="D2081" t="str">
        <f>IFERROR(UPPER(TRIM(ESITI_QUESTIONARI!U2081)),"")</f>
        <v/>
      </c>
      <c r="E2081" t="str">
        <f>IFERROR(UPPER(TRIM(ESITI_QUESTIONARI!Y2081)),"")</f>
        <v/>
      </c>
      <c r="F2081" t="str">
        <f>IFERROR(UPPER(TRIM(ESITI_QUESTIONARI!AE2081)),"")</f>
        <v/>
      </c>
      <c r="G2081" t="str">
        <f>IFERROR(UPPER(TRIM(ESITI_QUESTIONARI!AI2081)),"")</f>
        <v/>
      </c>
      <c r="H2081" s="8" t="str">
        <f>IF(C2081="","",IF(ISERROR(AVERAGE(ESITI_QUESTIONARI!N2081:T2081,ESITI_QUESTIONARI!V2081:X2081,ESITI_QUESTIONARI!Z2081:AD2081,ESITI_QUESTIONARI!AF2081:AH2081,ESITI_QUESTIONARI!AJ2081:AL2081,ESITI_QUESTIONARI!AN2081,ESITI_QUESTIONARI!AQ2081)),"NON RISPONDE",AVERAGE(ESITI_QUESTIONARI!N2081:T2081,ESITI_QUESTIONARI!V2081:X2081,ESITI_QUESTIONARI!Z2081:AD2081,ESITI_QUESTIONARI!AF2081:AH2081,ESITI_QUESTIONARI!AJ2081:AL2081,ESITI_QUESTIONARI!AN2081,ESITI_QUESTIONARI!AQ2081)))</f>
        <v/>
      </c>
    </row>
    <row r="2082" spans="1:8" x14ac:dyDescent="0.3">
      <c r="A2082" t="str">
        <f>IF(ESITI_QUESTIONARI!A2082="","",TRIM(ESITI_QUESTIONARI!A2082))</f>
        <v/>
      </c>
      <c r="B2082" t="str">
        <f t="shared" si="33"/>
        <v/>
      </c>
      <c r="C2082" t="str">
        <f>IF(ESITI_QUESTIONARI!C2082="","",TRIM(ESITI_QUESTIONARI!C2082))</f>
        <v/>
      </c>
      <c r="D2082" t="str">
        <f>IFERROR(UPPER(TRIM(ESITI_QUESTIONARI!U2082)),"")</f>
        <v/>
      </c>
      <c r="E2082" t="str">
        <f>IFERROR(UPPER(TRIM(ESITI_QUESTIONARI!Y2082)),"")</f>
        <v/>
      </c>
      <c r="F2082" t="str">
        <f>IFERROR(UPPER(TRIM(ESITI_QUESTIONARI!AE2082)),"")</f>
        <v/>
      </c>
      <c r="G2082" t="str">
        <f>IFERROR(UPPER(TRIM(ESITI_QUESTIONARI!AI2082)),"")</f>
        <v/>
      </c>
      <c r="H2082" s="8" t="str">
        <f>IF(C2082="","",IF(ISERROR(AVERAGE(ESITI_QUESTIONARI!N2082:T2082,ESITI_QUESTIONARI!V2082:X2082,ESITI_QUESTIONARI!Z2082:AD2082,ESITI_QUESTIONARI!AF2082:AH2082,ESITI_QUESTIONARI!AJ2082:AL2082,ESITI_QUESTIONARI!AN2082,ESITI_QUESTIONARI!AQ2082)),"NON RISPONDE",AVERAGE(ESITI_QUESTIONARI!N2082:T2082,ESITI_QUESTIONARI!V2082:X2082,ESITI_QUESTIONARI!Z2082:AD2082,ESITI_QUESTIONARI!AF2082:AH2082,ESITI_QUESTIONARI!AJ2082:AL2082,ESITI_QUESTIONARI!AN2082,ESITI_QUESTIONARI!AQ2082)))</f>
        <v/>
      </c>
    </row>
    <row r="2083" spans="1:8" x14ac:dyDescent="0.3">
      <c r="A2083" t="str">
        <f>IF(ESITI_QUESTIONARI!A2083="","",TRIM(ESITI_QUESTIONARI!A2083))</f>
        <v/>
      </c>
      <c r="B2083" t="str">
        <f t="shared" si="33"/>
        <v/>
      </c>
      <c r="C2083" t="str">
        <f>IF(ESITI_QUESTIONARI!C2083="","",TRIM(ESITI_QUESTIONARI!C2083))</f>
        <v/>
      </c>
      <c r="D2083" t="str">
        <f>IFERROR(UPPER(TRIM(ESITI_QUESTIONARI!U2083)),"")</f>
        <v/>
      </c>
      <c r="E2083" t="str">
        <f>IFERROR(UPPER(TRIM(ESITI_QUESTIONARI!Y2083)),"")</f>
        <v/>
      </c>
      <c r="F2083" t="str">
        <f>IFERROR(UPPER(TRIM(ESITI_QUESTIONARI!AE2083)),"")</f>
        <v/>
      </c>
      <c r="G2083" t="str">
        <f>IFERROR(UPPER(TRIM(ESITI_QUESTIONARI!AI2083)),"")</f>
        <v/>
      </c>
      <c r="H2083" s="8" t="str">
        <f>IF(C2083="","",IF(ISERROR(AVERAGE(ESITI_QUESTIONARI!N2083:T2083,ESITI_QUESTIONARI!V2083:X2083,ESITI_QUESTIONARI!Z2083:AD2083,ESITI_QUESTIONARI!AF2083:AH2083,ESITI_QUESTIONARI!AJ2083:AL2083,ESITI_QUESTIONARI!AN2083,ESITI_QUESTIONARI!AQ2083)),"NON RISPONDE",AVERAGE(ESITI_QUESTIONARI!N2083:T2083,ESITI_QUESTIONARI!V2083:X2083,ESITI_QUESTIONARI!Z2083:AD2083,ESITI_QUESTIONARI!AF2083:AH2083,ESITI_QUESTIONARI!AJ2083:AL2083,ESITI_QUESTIONARI!AN2083,ESITI_QUESTIONARI!AQ2083)))</f>
        <v/>
      </c>
    </row>
    <row r="2084" spans="1:8" x14ac:dyDescent="0.3">
      <c r="A2084" t="str">
        <f>IF(ESITI_QUESTIONARI!A2084="","",TRIM(ESITI_QUESTIONARI!A2084))</f>
        <v/>
      </c>
      <c r="B2084" t="str">
        <f t="shared" si="33"/>
        <v/>
      </c>
      <c r="C2084" t="str">
        <f>IF(ESITI_QUESTIONARI!C2084="","",TRIM(ESITI_QUESTIONARI!C2084))</f>
        <v/>
      </c>
      <c r="D2084" t="str">
        <f>IFERROR(UPPER(TRIM(ESITI_QUESTIONARI!U2084)),"")</f>
        <v/>
      </c>
      <c r="E2084" t="str">
        <f>IFERROR(UPPER(TRIM(ESITI_QUESTIONARI!Y2084)),"")</f>
        <v/>
      </c>
      <c r="F2084" t="str">
        <f>IFERROR(UPPER(TRIM(ESITI_QUESTIONARI!AE2084)),"")</f>
        <v/>
      </c>
      <c r="G2084" t="str">
        <f>IFERROR(UPPER(TRIM(ESITI_QUESTIONARI!AI2084)),"")</f>
        <v/>
      </c>
      <c r="H2084" s="8" t="str">
        <f>IF(C2084="","",IF(ISERROR(AVERAGE(ESITI_QUESTIONARI!N2084:T2084,ESITI_QUESTIONARI!V2084:X2084,ESITI_QUESTIONARI!Z2084:AD2084,ESITI_QUESTIONARI!AF2084:AH2084,ESITI_QUESTIONARI!AJ2084:AL2084,ESITI_QUESTIONARI!AN2084,ESITI_QUESTIONARI!AQ2084)),"NON RISPONDE",AVERAGE(ESITI_QUESTIONARI!N2084:T2084,ESITI_QUESTIONARI!V2084:X2084,ESITI_QUESTIONARI!Z2084:AD2084,ESITI_QUESTIONARI!AF2084:AH2084,ESITI_QUESTIONARI!AJ2084:AL2084,ESITI_QUESTIONARI!AN2084,ESITI_QUESTIONARI!AQ2084)))</f>
        <v/>
      </c>
    </row>
    <row r="2085" spans="1:8" x14ac:dyDescent="0.3">
      <c r="A2085" t="str">
        <f>IF(ESITI_QUESTIONARI!A2085="","",TRIM(ESITI_QUESTIONARI!A2085))</f>
        <v/>
      </c>
      <c r="B2085" t="str">
        <f t="shared" si="33"/>
        <v/>
      </c>
      <c r="C2085" t="str">
        <f>IF(ESITI_QUESTIONARI!C2085="","",TRIM(ESITI_QUESTIONARI!C2085))</f>
        <v/>
      </c>
      <c r="D2085" t="str">
        <f>IFERROR(UPPER(TRIM(ESITI_QUESTIONARI!U2085)),"")</f>
        <v/>
      </c>
      <c r="E2085" t="str">
        <f>IFERROR(UPPER(TRIM(ESITI_QUESTIONARI!Y2085)),"")</f>
        <v/>
      </c>
      <c r="F2085" t="str">
        <f>IFERROR(UPPER(TRIM(ESITI_QUESTIONARI!AE2085)),"")</f>
        <v/>
      </c>
      <c r="G2085" t="str">
        <f>IFERROR(UPPER(TRIM(ESITI_QUESTIONARI!AI2085)),"")</f>
        <v/>
      </c>
      <c r="H2085" s="8" t="str">
        <f>IF(C2085="","",IF(ISERROR(AVERAGE(ESITI_QUESTIONARI!N2085:T2085,ESITI_QUESTIONARI!V2085:X2085,ESITI_QUESTIONARI!Z2085:AD2085,ESITI_QUESTIONARI!AF2085:AH2085,ESITI_QUESTIONARI!AJ2085:AL2085,ESITI_QUESTIONARI!AN2085,ESITI_QUESTIONARI!AQ2085)),"NON RISPONDE",AVERAGE(ESITI_QUESTIONARI!N2085:T2085,ESITI_QUESTIONARI!V2085:X2085,ESITI_QUESTIONARI!Z2085:AD2085,ESITI_QUESTIONARI!AF2085:AH2085,ESITI_QUESTIONARI!AJ2085:AL2085,ESITI_QUESTIONARI!AN2085,ESITI_QUESTIONARI!AQ2085)))</f>
        <v/>
      </c>
    </row>
    <row r="2086" spans="1:8" x14ac:dyDescent="0.3">
      <c r="A2086" t="str">
        <f>IF(ESITI_QUESTIONARI!A2086="","",TRIM(ESITI_QUESTIONARI!A2086))</f>
        <v/>
      </c>
      <c r="B2086" t="str">
        <f t="shared" si="33"/>
        <v/>
      </c>
      <c r="C2086" t="str">
        <f>IF(ESITI_QUESTIONARI!C2086="","",TRIM(ESITI_QUESTIONARI!C2086))</f>
        <v/>
      </c>
      <c r="D2086" t="str">
        <f>IFERROR(UPPER(TRIM(ESITI_QUESTIONARI!U2086)),"")</f>
        <v/>
      </c>
      <c r="E2086" t="str">
        <f>IFERROR(UPPER(TRIM(ESITI_QUESTIONARI!Y2086)),"")</f>
        <v/>
      </c>
      <c r="F2086" t="str">
        <f>IFERROR(UPPER(TRIM(ESITI_QUESTIONARI!AE2086)),"")</f>
        <v/>
      </c>
      <c r="G2086" t="str">
        <f>IFERROR(UPPER(TRIM(ESITI_QUESTIONARI!AI2086)),"")</f>
        <v/>
      </c>
      <c r="H2086" s="8" t="str">
        <f>IF(C2086="","",IF(ISERROR(AVERAGE(ESITI_QUESTIONARI!N2086:T2086,ESITI_QUESTIONARI!V2086:X2086,ESITI_QUESTIONARI!Z2086:AD2086,ESITI_QUESTIONARI!AF2086:AH2086,ESITI_QUESTIONARI!AJ2086:AL2086,ESITI_QUESTIONARI!AN2086,ESITI_QUESTIONARI!AQ2086)),"NON RISPONDE",AVERAGE(ESITI_QUESTIONARI!N2086:T2086,ESITI_QUESTIONARI!V2086:X2086,ESITI_QUESTIONARI!Z2086:AD2086,ESITI_QUESTIONARI!AF2086:AH2086,ESITI_QUESTIONARI!AJ2086:AL2086,ESITI_QUESTIONARI!AN2086,ESITI_QUESTIONARI!AQ2086)))</f>
        <v/>
      </c>
    </row>
    <row r="2087" spans="1:8" x14ac:dyDescent="0.3">
      <c r="A2087" t="str">
        <f>IF(ESITI_QUESTIONARI!A2087="","",TRIM(ESITI_QUESTIONARI!A2087))</f>
        <v/>
      </c>
      <c r="B2087" t="str">
        <f t="shared" si="33"/>
        <v/>
      </c>
      <c r="C2087" t="str">
        <f>IF(ESITI_QUESTIONARI!C2087="","",TRIM(ESITI_QUESTIONARI!C2087))</f>
        <v/>
      </c>
      <c r="D2087" t="str">
        <f>IFERROR(UPPER(TRIM(ESITI_QUESTIONARI!U2087)),"")</f>
        <v/>
      </c>
      <c r="E2087" t="str">
        <f>IFERROR(UPPER(TRIM(ESITI_QUESTIONARI!Y2087)),"")</f>
        <v/>
      </c>
      <c r="F2087" t="str">
        <f>IFERROR(UPPER(TRIM(ESITI_QUESTIONARI!AE2087)),"")</f>
        <v/>
      </c>
      <c r="G2087" t="str">
        <f>IFERROR(UPPER(TRIM(ESITI_QUESTIONARI!AI2087)),"")</f>
        <v/>
      </c>
      <c r="H2087" s="8" t="str">
        <f>IF(C2087="","",IF(ISERROR(AVERAGE(ESITI_QUESTIONARI!N2087:T2087,ESITI_QUESTIONARI!V2087:X2087,ESITI_QUESTIONARI!Z2087:AD2087,ESITI_QUESTIONARI!AF2087:AH2087,ESITI_QUESTIONARI!AJ2087:AL2087,ESITI_QUESTIONARI!AN2087,ESITI_QUESTIONARI!AQ2087)),"NON RISPONDE",AVERAGE(ESITI_QUESTIONARI!N2087:T2087,ESITI_QUESTIONARI!V2087:X2087,ESITI_QUESTIONARI!Z2087:AD2087,ESITI_QUESTIONARI!AF2087:AH2087,ESITI_QUESTIONARI!AJ2087:AL2087,ESITI_QUESTIONARI!AN2087,ESITI_QUESTIONARI!AQ2087)))</f>
        <v/>
      </c>
    </row>
    <row r="2088" spans="1:8" x14ac:dyDescent="0.3">
      <c r="A2088" t="str">
        <f>IF(ESITI_QUESTIONARI!A2088="","",TRIM(ESITI_QUESTIONARI!A2088))</f>
        <v/>
      </c>
      <c r="B2088" t="str">
        <f t="shared" si="33"/>
        <v/>
      </c>
      <c r="C2088" t="str">
        <f>IF(ESITI_QUESTIONARI!C2088="","",TRIM(ESITI_QUESTIONARI!C2088))</f>
        <v/>
      </c>
      <c r="D2088" t="str">
        <f>IFERROR(UPPER(TRIM(ESITI_QUESTIONARI!U2088)),"")</f>
        <v/>
      </c>
      <c r="E2088" t="str">
        <f>IFERROR(UPPER(TRIM(ESITI_QUESTIONARI!Y2088)),"")</f>
        <v/>
      </c>
      <c r="F2088" t="str">
        <f>IFERROR(UPPER(TRIM(ESITI_QUESTIONARI!AE2088)),"")</f>
        <v/>
      </c>
      <c r="G2088" t="str">
        <f>IFERROR(UPPER(TRIM(ESITI_QUESTIONARI!AI2088)),"")</f>
        <v/>
      </c>
      <c r="H2088" s="8" t="str">
        <f>IF(C2088="","",IF(ISERROR(AVERAGE(ESITI_QUESTIONARI!N2088:T2088,ESITI_QUESTIONARI!V2088:X2088,ESITI_QUESTIONARI!Z2088:AD2088,ESITI_QUESTIONARI!AF2088:AH2088,ESITI_QUESTIONARI!AJ2088:AL2088,ESITI_QUESTIONARI!AN2088,ESITI_QUESTIONARI!AQ2088)),"NON RISPONDE",AVERAGE(ESITI_QUESTIONARI!N2088:T2088,ESITI_QUESTIONARI!V2088:X2088,ESITI_QUESTIONARI!Z2088:AD2088,ESITI_QUESTIONARI!AF2088:AH2088,ESITI_QUESTIONARI!AJ2088:AL2088,ESITI_QUESTIONARI!AN2088,ESITI_QUESTIONARI!AQ2088)))</f>
        <v/>
      </c>
    </row>
    <row r="2089" spans="1:8" x14ac:dyDescent="0.3">
      <c r="A2089" t="str">
        <f>IF(ESITI_QUESTIONARI!A2089="","",TRIM(ESITI_QUESTIONARI!A2089))</f>
        <v/>
      </c>
      <c r="B2089" t="str">
        <f t="shared" si="33"/>
        <v/>
      </c>
      <c r="C2089" t="str">
        <f>IF(ESITI_QUESTIONARI!C2089="","",TRIM(ESITI_QUESTIONARI!C2089))</f>
        <v/>
      </c>
      <c r="D2089" t="str">
        <f>IFERROR(UPPER(TRIM(ESITI_QUESTIONARI!U2089)),"")</f>
        <v/>
      </c>
      <c r="E2089" t="str">
        <f>IFERROR(UPPER(TRIM(ESITI_QUESTIONARI!Y2089)),"")</f>
        <v/>
      </c>
      <c r="F2089" t="str">
        <f>IFERROR(UPPER(TRIM(ESITI_QUESTIONARI!AE2089)),"")</f>
        <v/>
      </c>
      <c r="G2089" t="str">
        <f>IFERROR(UPPER(TRIM(ESITI_QUESTIONARI!AI2089)),"")</f>
        <v/>
      </c>
      <c r="H2089" s="8" t="str">
        <f>IF(C2089="","",IF(ISERROR(AVERAGE(ESITI_QUESTIONARI!N2089:T2089,ESITI_QUESTIONARI!V2089:X2089,ESITI_QUESTIONARI!Z2089:AD2089,ESITI_QUESTIONARI!AF2089:AH2089,ESITI_QUESTIONARI!AJ2089:AL2089,ESITI_QUESTIONARI!AN2089,ESITI_QUESTIONARI!AQ2089)),"NON RISPONDE",AVERAGE(ESITI_QUESTIONARI!N2089:T2089,ESITI_QUESTIONARI!V2089:X2089,ESITI_QUESTIONARI!Z2089:AD2089,ESITI_QUESTIONARI!AF2089:AH2089,ESITI_QUESTIONARI!AJ2089:AL2089,ESITI_QUESTIONARI!AN2089,ESITI_QUESTIONARI!AQ2089)))</f>
        <v/>
      </c>
    </row>
    <row r="2090" spans="1:8" x14ac:dyDescent="0.3">
      <c r="A2090" t="str">
        <f>IF(ESITI_QUESTIONARI!A2090="","",TRIM(ESITI_QUESTIONARI!A2090))</f>
        <v/>
      </c>
      <c r="B2090" t="str">
        <f t="shared" si="33"/>
        <v/>
      </c>
      <c r="C2090" t="str">
        <f>IF(ESITI_QUESTIONARI!C2090="","",TRIM(ESITI_QUESTIONARI!C2090))</f>
        <v/>
      </c>
      <c r="D2090" t="str">
        <f>IFERROR(UPPER(TRIM(ESITI_QUESTIONARI!U2090)),"")</f>
        <v/>
      </c>
      <c r="E2090" t="str">
        <f>IFERROR(UPPER(TRIM(ESITI_QUESTIONARI!Y2090)),"")</f>
        <v/>
      </c>
      <c r="F2090" t="str">
        <f>IFERROR(UPPER(TRIM(ESITI_QUESTIONARI!AE2090)),"")</f>
        <v/>
      </c>
      <c r="G2090" t="str">
        <f>IFERROR(UPPER(TRIM(ESITI_QUESTIONARI!AI2090)),"")</f>
        <v/>
      </c>
      <c r="H2090" s="8" t="str">
        <f>IF(C2090="","",IF(ISERROR(AVERAGE(ESITI_QUESTIONARI!N2090:T2090,ESITI_QUESTIONARI!V2090:X2090,ESITI_QUESTIONARI!Z2090:AD2090,ESITI_QUESTIONARI!AF2090:AH2090,ESITI_QUESTIONARI!AJ2090:AL2090,ESITI_QUESTIONARI!AN2090,ESITI_QUESTIONARI!AQ2090)),"NON RISPONDE",AVERAGE(ESITI_QUESTIONARI!N2090:T2090,ESITI_QUESTIONARI!V2090:X2090,ESITI_QUESTIONARI!Z2090:AD2090,ESITI_QUESTIONARI!AF2090:AH2090,ESITI_QUESTIONARI!AJ2090:AL2090,ESITI_QUESTIONARI!AN2090,ESITI_QUESTIONARI!AQ2090)))</f>
        <v/>
      </c>
    </row>
    <row r="2091" spans="1:8" x14ac:dyDescent="0.3">
      <c r="A2091" t="str">
        <f>IF(ESITI_QUESTIONARI!A2091="","",TRIM(ESITI_QUESTIONARI!A2091))</f>
        <v/>
      </c>
      <c r="B2091" t="str">
        <f t="shared" si="33"/>
        <v/>
      </c>
      <c r="C2091" t="str">
        <f>IF(ESITI_QUESTIONARI!C2091="","",TRIM(ESITI_QUESTIONARI!C2091))</f>
        <v/>
      </c>
      <c r="D2091" t="str">
        <f>IFERROR(UPPER(TRIM(ESITI_QUESTIONARI!U2091)),"")</f>
        <v/>
      </c>
      <c r="E2091" t="str">
        <f>IFERROR(UPPER(TRIM(ESITI_QUESTIONARI!Y2091)),"")</f>
        <v/>
      </c>
      <c r="F2091" t="str">
        <f>IFERROR(UPPER(TRIM(ESITI_QUESTIONARI!AE2091)),"")</f>
        <v/>
      </c>
      <c r="G2091" t="str">
        <f>IFERROR(UPPER(TRIM(ESITI_QUESTIONARI!AI2091)),"")</f>
        <v/>
      </c>
      <c r="H2091" s="8" t="str">
        <f>IF(C2091="","",IF(ISERROR(AVERAGE(ESITI_QUESTIONARI!N2091:T2091,ESITI_QUESTIONARI!V2091:X2091,ESITI_QUESTIONARI!Z2091:AD2091,ESITI_QUESTIONARI!AF2091:AH2091,ESITI_QUESTIONARI!AJ2091:AL2091,ESITI_QUESTIONARI!AN2091,ESITI_QUESTIONARI!AQ2091)),"NON RISPONDE",AVERAGE(ESITI_QUESTIONARI!N2091:T2091,ESITI_QUESTIONARI!V2091:X2091,ESITI_QUESTIONARI!Z2091:AD2091,ESITI_QUESTIONARI!AF2091:AH2091,ESITI_QUESTIONARI!AJ2091:AL2091,ESITI_QUESTIONARI!AN2091,ESITI_QUESTIONARI!AQ2091)))</f>
        <v/>
      </c>
    </row>
    <row r="2092" spans="1:8" x14ac:dyDescent="0.3">
      <c r="A2092" t="str">
        <f>IF(ESITI_QUESTIONARI!A2092="","",TRIM(ESITI_QUESTIONARI!A2092))</f>
        <v/>
      </c>
      <c r="B2092" t="str">
        <f t="shared" si="33"/>
        <v/>
      </c>
      <c r="C2092" t="str">
        <f>IF(ESITI_QUESTIONARI!C2092="","",TRIM(ESITI_QUESTIONARI!C2092))</f>
        <v/>
      </c>
      <c r="D2092" t="str">
        <f>IFERROR(UPPER(TRIM(ESITI_QUESTIONARI!U2092)),"")</f>
        <v/>
      </c>
      <c r="E2092" t="str">
        <f>IFERROR(UPPER(TRIM(ESITI_QUESTIONARI!Y2092)),"")</f>
        <v/>
      </c>
      <c r="F2092" t="str">
        <f>IFERROR(UPPER(TRIM(ESITI_QUESTIONARI!AE2092)),"")</f>
        <v/>
      </c>
      <c r="G2092" t="str">
        <f>IFERROR(UPPER(TRIM(ESITI_QUESTIONARI!AI2092)),"")</f>
        <v/>
      </c>
      <c r="H2092" s="8" t="str">
        <f>IF(C2092="","",IF(ISERROR(AVERAGE(ESITI_QUESTIONARI!N2092:T2092,ESITI_QUESTIONARI!V2092:X2092,ESITI_QUESTIONARI!Z2092:AD2092,ESITI_QUESTIONARI!AF2092:AH2092,ESITI_QUESTIONARI!AJ2092:AL2092,ESITI_QUESTIONARI!AN2092,ESITI_QUESTIONARI!AQ2092)),"NON RISPONDE",AVERAGE(ESITI_QUESTIONARI!N2092:T2092,ESITI_QUESTIONARI!V2092:X2092,ESITI_QUESTIONARI!Z2092:AD2092,ESITI_QUESTIONARI!AF2092:AH2092,ESITI_QUESTIONARI!AJ2092:AL2092,ESITI_QUESTIONARI!AN2092,ESITI_QUESTIONARI!AQ2092)))</f>
        <v/>
      </c>
    </row>
    <row r="2093" spans="1:8" x14ac:dyDescent="0.3">
      <c r="A2093" t="str">
        <f>IF(ESITI_QUESTIONARI!A2093="","",TRIM(ESITI_QUESTIONARI!A2093))</f>
        <v/>
      </c>
      <c r="B2093" t="str">
        <f t="shared" si="33"/>
        <v/>
      </c>
      <c r="C2093" t="str">
        <f>IF(ESITI_QUESTIONARI!C2093="","",TRIM(ESITI_QUESTIONARI!C2093))</f>
        <v/>
      </c>
      <c r="D2093" t="str">
        <f>IFERROR(UPPER(TRIM(ESITI_QUESTIONARI!U2093)),"")</f>
        <v/>
      </c>
      <c r="E2093" t="str">
        <f>IFERROR(UPPER(TRIM(ESITI_QUESTIONARI!Y2093)),"")</f>
        <v/>
      </c>
      <c r="F2093" t="str">
        <f>IFERROR(UPPER(TRIM(ESITI_QUESTIONARI!AE2093)),"")</f>
        <v/>
      </c>
      <c r="G2093" t="str">
        <f>IFERROR(UPPER(TRIM(ESITI_QUESTIONARI!AI2093)),"")</f>
        <v/>
      </c>
      <c r="H2093" s="8" t="str">
        <f>IF(C2093="","",IF(ISERROR(AVERAGE(ESITI_QUESTIONARI!N2093:T2093,ESITI_QUESTIONARI!V2093:X2093,ESITI_QUESTIONARI!Z2093:AD2093,ESITI_QUESTIONARI!AF2093:AH2093,ESITI_QUESTIONARI!AJ2093:AL2093,ESITI_QUESTIONARI!AN2093,ESITI_QUESTIONARI!AQ2093)),"NON RISPONDE",AVERAGE(ESITI_QUESTIONARI!N2093:T2093,ESITI_QUESTIONARI!V2093:X2093,ESITI_QUESTIONARI!Z2093:AD2093,ESITI_QUESTIONARI!AF2093:AH2093,ESITI_QUESTIONARI!AJ2093:AL2093,ESITI_QUESTIONARI!AN2093,ESITI_QUESTIONARI!AQ2093)))</f>
        <v/>
      </c>
    </row>
    <row r="2094" spans="1:8" x14ac:dyDescent="0.3">
      <c r="A2094" t="str">
        <f>IF(ESITI_QUESTIONARI!A2094="","",TRIM(ESITI_QUESTIONARI!A2094))</f>
        <v/>
      </c>
      <c r="B2094" t="str">
        <f t="shared" si="33"/>
        <v/>
      </c>
      <c r="C2094" t="str">
        <f>IF(ESITI_QUESTIONARI!C2094="","",TRIM(ESITI_QUESTIONARI!C2094))</f>
        <v/>
      </c>
      <c r="D2094" t="str">
        <f>IFERROR(UPPER(TRIM(ESITI_QUESTIONARI!U2094)),"")</f>
        <v/>
      </c>
      <c r="E2094" t="str">
        <f>IFERROR(UPPER(TRIM(ESITI_QUESTIONARI!Y2094)),"")</f>
        <v/>
      </c>
      <c r="F2094" t="str">
        <f>IFERROR(UPPER(TRIM(ESITI_QUESTIONARI!AE2094)),"")</f>
        <v/>
      </c>
      <c r="G2094" t="str">
        <f>IFERROR(UPPER(TRIM(ESITI_QUESTIONARI!AI2094)),"")</f>
        <v/>
      </c>
      <c r="H2094" s="8" t="str">
        <f>IF(C2094="","",IF(ISERROR(AVERAGE(ESITI_QUESTIONARI!N2094:T2094,ESITI_QUESTIONARI!V2094:X2094,ESITI_QUESTIONARI!Z2094:AD2094,ESITI_QUESTIONARI!AF2094:AH2094,ESITI_QUESTIONARI!AJ2094:AL2094,ESITI_QUESTIONARI!AN2094,ESITI_QUESTIONARI!AQ2094)),"NON RISPONDE",AVERAGE(ESITI_QUESTIONARI!N2094:T2094,ESITI_QUESTIONARI!V2094:X2094,ESITI_QUESTIONARI!Z2094:AD2094,ESITI_QUESTIONARI!AF2094:AH2094,ESITI_QUESTIONARI!AJ2094:AL2094,ESITI_QUESTIONARI!AN2094,ESITI_QUESTIONARI!AQ2094)))</f>
        <v/>
      </c>
    </row>
    <row r="2095" spans="1:8" x14ac:dyDescent="0.3">
      <c r="A2095" t="str">
        <f>IF(ESITI_QUESTIONARI!A2095="","",TRIM(ESITI_QUESTIONARI!A2095))</f>
        <v/>
      </c>
      <c r="B2095" t="str">
        <f t="shared" si="33"/>
        <v/>
      </c>
      <c r="C2095" t="str">
        <f>IF(ESITI_QUESTIONARI!C2095="","",TRIM(ESITI_QUESTIONARI!C2095))</f>
        <v/>
      </c>
      <c r="D2095" t="str">
        <f>IFERROR(UPPER(TRIM(ESITI_QUESTIONARI!U2095)),"")</f>
        <v/>
      </c>
      <c r="E2095" t="str">
        <f>IFERROR(UPPER(TRIM(ESITI_QUESTIONARI!Y2095)),"")</f>
        <v/>
      </c>
      <c r="F2095" t="str">
        <f>IFERROR(UPPER(TRIM(ESITI_QUESTIONARI!AE2095)),"")</f>
        <v/>
      </c>
      <c r="G2095" t="str">
        <f>IFERROR(UPPER(TRIM(ESITI_QUESTIONARI!AI2095)),"")</f>
        <v/>
      </c>
      <c r="H2095" s="8" t="str">
        <f>IF(C2095="","",IF(ISERROR(AVERAGE(ESITI_QUESTIONARI!N2095:T2095,ESITI_QUESTIONARI!V2095:X2095,ESITI_QUESTIONARI!Z2095:AD2095,ESITI_QUESTIONARI!AF2095:AH2095,ESITI_QUESTIONARI!AJ2095:AL2095,ESITI_QUESTIONARI!AN2095,ESITI_QUESTIONARI!AQ2095)),"NON RISPONDE",AVERAGE(ESITI_QUESTIONARI!N2095:T2095,ESITI_QUESTIONARI!V2095:X2095,ESITI_QUESTIONARI!Z2095:AD2095,ESITI_QUESTIONARI!AF2095:AH2095,ESITI_QUESTIONARI!AJ2095:AL2095,ESITI_QUESTIONARI!AN2095,ESITI_QUESTIONARI!AQ2095)))</f>
        <v/>
      </c>
    </row>
    <row r="2096" spans="1:8" x14ac:dyDescent="0.3">
      <c r="A2096" t="str">
        <f>IF(ESITI_QUESTIONARI!A2096="","",TRIM(ESITI_QUESTIONARI!A2096))</f>
        <v/>
      </c>
      <c r="B2096" t="str">
        <f t="shared" si="33"/>
        <v/>
      </c>
      <c r="C2096" t="str">
        <f>IF(ESITI_QUESTIONARI!C2096="","",TRIM(ESITI_QUESTIONARI!C2096))</f>
        <v/>
      </c>
      <c r="D2096" t="str">
        <f>IFERROR(UPPER(TRIM(ESITI_QUESTIONARI!U2096)),"")</f>
        <v/>
      </c>
      <c r="E2096" t="str">
        <f>IFERROR(UPPER(TRIM(ESITI_QUESTIONARI!Y2096)),"")</f>
        <v/>
      </c>
      <c r="F2096" t="str">
        <f>IFERROR(UPPER(TRIM(ESITI_QUESTIONARI!AE2096)),"")</f>
        <v/>
      </c>
      <c r="G2096" t="str">
        <f>IFERROR(UPPER(TRIM(ESITI_QUESTIONARI!AI2096)),"")</f>
        <v/>
      </c>
      <c r="H2096" s="8" t="str">
        <f>IF(C2096="","",IF(ISERROR(AVERAGE(ESITI_QUESTIONARI!N2096:T2096,ESITI_QUESTIONARI!V2096:X2096,ESITI_QUESTIONARI!Z2096:AD2096,ESITI_QUESTIONARI!AF2096:AH2096,ESITI_QUESTIONARI!AJ2096:AL2096,ESITI_QUESTIONARI!AN2096,ESITI_QUESTIONARI!AQ2096)),"NON RISPONDE",AVERAGE(ESITI_QUESTIONARI!N2096:T2096,ESITI_QUESTIONARI!V2096:X2096,ESITI_QUESTIONARI!Z2096:AD2096,ESITI_QUESTIONARI!AF2096:AH2096,ESITI_QUESTIONARI!AJ2096:AL2096,ESITI_QUESTIONARI!AN2096,ESITI_QUESTIONARI!AQ2096)))</f>
        <v/>
      </c>
    </row>
    <row r="2097" spans="1:8" x14ac:dyDescent="0.3">
      <c r="A2097" t="str">
        <f>IF(ESITI_QUESTIONARI!A2097="","",TRIM(ESITI_QUESTIONARI!A2097))</f>
        <v/>
      </c>
      <c r="B2097" t="str">
        <f t="shared" si="33"/>
        <v/>
      </c>
      <c r="C2097" t="str">
        <f>IF(ESITI_QUESTIONARI!C2097="","",TRIM(ESITI_QUESTIONARI!C2097))</f>
        <v/>
      </c>
      <c r="D2097" t="str">
        <f>IFERROR(UPPER(TRIM(ESITI_QUESTIONARI!U2097)),"")</f>
        <v/>
      </c>
      <c r="E2097" t="str">
        <f>IFERROR(UPPER(TRIM(ESITI_QUESTIONARI!Y2097)),"")</f>
        <v/>
      </c>
      <c r="F2097" t="str">
        <f>IFERROR(UPPER(TRIM(ESITI_QUESTIONARI!AE2097)),"")</f>
        <v/>
      </c>
      <c r="G2097" t="str">
        <f>IFERROR(UPPER(TRIM(ESITI_QUESTIONARI!AI2097)),"")</f>
        <v/>
      </c>
      <c r="H2097" s="8" t="str">
        <f>IF(C2097="","",IF(ISERROR(AVERAGE(ESITI_QUESTIONARI!N2097:T2097,ESITI_QUESTIONARI!V2097:X2097,ESITI_QUESTIONARI!Z2097:AD2097,ESITI_QUESTIONARI!AF2097:AH2097,ESITI_QUESTIONARI!AJ2097:AL2097,ESITI_QUESTIONARI!AN2097,ESITI_QUESTIONARI!AQ2097)),"NON RISPONDE",AVERAGE(ESITI_QUESTIONARI!N2097:T2097,ESITI_QUESTIONARI!V2097:X2097,ESITI_QUESTIONARI!Z2097:AD2097,ESITI_QUESTIONARI!AF2097:AH2097,ESITI_QUESTIONARI!AJ2097:AL2097,ESITI_QUESTIONARI!AN2097,ESITI_QUESTIONARI!AQ2097)))</f>
        <v/>
      </c>
    </row>
    <row r="2098" spans="1:8" x14ac:dyDescent="0.3">
      <c r="A2098" t="str">
        <f>IF(ESITI_QUESTIONARI!A2098="","",TRIM(ESITI_QUESTIONARI!A2098))</f>
        <v/>
      </c>
      <c r="B2098" t="str">
        <f t="shared" si="33"/>
        <v/>
      </c>
      <c r="C2098" t="str">
        <f>IF(ESITI_QUESTIONARI!C2098="","",TRIM(ESITI_QUESTIONARI!C2098))</f>
        <v/>
      </c>
      <c r="D2098" t="str">
        <f>IFERROR(UPPER(TRIM(ESITI_QUESTIONARI!U2098)),"")</f>
        <v/>
      </c>
      <c r="E2098" t="str">
        <f>IFERROR(UPPER(TRIM(ESITI_QUESTIONARI!Y2098)),"")</f>
        <v/>
      </c>
      <c r="F2098" t="str">
        <f>IFERROR(UPPER(TRIM(ESITI_QUESTIONARI!AE2098)),"")</f>
        <v/>
      </c>
      <c r="G2098" t="str">
        <f>IFERROR(UPPER(TRIM(ESITI_QUESTIONARI!AI2098)),"")</f>
        <v/>
      </c>
      <c r="H2098" s="8" t="str">
        <f>IF(C2098="","",IF(ISERROR(AVERAGE(ESITI_QUESTIONARI!N2098:T2098,ESITI_QUESTIONARI!V2098:X2098,ESITI_QUESTIONARI!Z2098:AD2098,ESITI_QUESTIONARI!AF2098:AH2098,ESITI_QUESTIONARI!AJ2098:AL2098,ESITI_QUESTIONARI!AN2098,ESITI_QUESTIONARI!AQ2098)),"NON RISPONDE",AVERAGE(ESITI_QUESTIONARI!N2098:T2098,ESITI_QUESTIONARI!V2098:X2098,ESITI_QUESTIONARI!Z2098:AD2098,ESITI_QUESTIONARI!AF2098:AH2098,ESITI_QUESTIONARI!AJ2098:AL2098,ESITI_QUESTIONARI!AN2098,ESITI_QUESTIONARI!AQ2098)))</f>
        <v/>
      </c>
    </row>
    <row r="2099" spans="1:8" x14ac:dyDescent="0.3">
      <c r="A2099" t="str">
        <f>IF(ESITI_QUESTIONARI!A2099="","",TRIM(ESITI_QUESTIONARI!A2099))</f>
        <v/>
      </c>
      <c r="B2099" t="str">
        <f t="shared" si="33"/>
        <v/>
      </c>
      <c r="C2099" t="str">
        <f>IF(ESITI_QUESTIONARI!C2099="","",TRIM(ESITI_QUESTIONARI!C2099))</f>
        <v/>
      </c>
      <c r="D2099" t="str">
        <f>IFERROR(UPPER(TRIM(ESITI_QUESTIONARI!U2099)),"")</f>
        <v/>
      </c>
      <c r="E2099" t="str">
        <f>IFERROR(UPPER(TRIM(ESITI_QUESTIONARI!Y2099)),"")</f>
        <v/>
      </c>
      <c r="F2099" t="str">
        <f>IFERROR(UPPER(TRIM(ESITI_QUESTIONARI!AE2099)),"")</f>
        <v/>
      </c>
      <c r="G2099" t="str">
        <f>IFERROR(UPPER(TRIM(ESITI_QUESTIONARI!AI2099)),"")</f>
        <v/>
      </c>
      <c r="H2099" s="8" t="str">
        <f>IF(C2099="","",IF(ISERROR(AVERAGE(ESITI_QUESTIONARI!N2099:T2099,ESITI_QUESTIONARI!V2099:X2099,ESITI_QUESTIONARI!Z2099:AD2099,ESITI_QUESTIONARI!AF2099:AH2099,ESITI_QUESTIONARI!AJ2099:AL2099,ESITI_QUESTIONARI!AN2099,ESITI_QUESTIONARI!AQ2099)),"NON RISPONDE",AVERAGE(ESITI_QUESTIONARI!N2099:T2099,ESITI_QUESTIONARI!V2099:X2099,ESITI_QUESTIONARI!Z2099:AD2099,ESITI_QUESTIONARI!AF2099:AH2099,ESITI_QUESTIONARI!AJ2099:AL2099,ESITI_QUESTIONARI!AN2099,ESITI_QUESTIONARI!AQ2099)))</f>
        <v/>
      </c>
    </row>
    <row r="2100" spans="1:8" x14ac:dyDescent="0.3">
      <c r="A2100" t="str">
        <f>IF(ESITI_QUESTIONARI!A2100="","",TRIM(ESITI_QUESTIONARI!A2100))</f>
        <v/>
      </c>
      <c r="B2100" t="str">
        <f t="shared" si="33"/>
        <v/>
      </c>
      <c r="C2100" t="str">
        <f>IF(ESITI_QUESTIONARI!C2100="","",TRIM(ESITI_QUESTIONARI!C2100))</f>
        <v/>
      </c>
      <c r="D2100" t="str">
        <f>IFERROR(UPPER(TRIM(ESITI_QUESTIONARI!U2100)),"")</f>
        <v/>
      </c>
      <c r="E2100" t="str">
        <f>IFERROR(UPPER(TRIM(ESITI_QUESTIONARI!Y2100)),"")</f>
        <v/>
      </c>
      <c r="F2100" t="str">
        <f>IFERROR(UPPER(TRIM(ESITI_QUESTIONARI!AE2100)),"")</f>
        <v/>
      </c>
      <c r="G2100" t="str">
        <f>IFERROR(UPPER(TRIM(ESITI_QUESTIONARI!AI2100)),"")</f>
        <v/>
      </c>
      <c r="H2100" s="8" t="str">
        <f>IF(C2100="","",IF(ISERROR(AVERAGE(ESITI_QUESTIONARI!N2100:T2100,ESITI_QUESTIONARI!V2100:X2100,ESITI_QUESTIONARI!Z2100:AD2100,ESITI_QUESTIONARI!AF2100:AH2100,ESITI_QUESTIONARI!AJ2100:AL2100,ESITI_QUESTIONARI!AN2100,ESITI_QUESTIONARI!AQ2100)),"NON RISPONDE",AVERAGE(ESITI_QUESTIONARI!N2100:T2100,ESITI_QUESTIONARI!V2100:X2100,ESITI_QUESTIONARI!Z2100:AD2100,ESITI_QUESTIONARI!AF2100:AH2100,ESITI_QUESTIONARI!AJ2100:AL2100,ESITI_QUESTIONARI!AN2100,ESITI_QUESTIONARI!AQ2100)))</f>
        <v/>
      </c>
    </row>
    <row r="2101" spans="1:8" x14ac:dyDescent="0.3">
      <c r="A2101" t="str">
        <f>IF(ESITI_QUESTIONARI!A2101="","",TRIM(ESITI_QUESTIONARI!A2101))</f>
        <v/>
      </c>
      <c r="B2101" t="str">
        <f t="shared" si="33"/>
        <v/>
      </c>
      <c r="C2101" t="str">
        <f>IF(ESITI_QUESTIONARI!C2101="","",TRIM(ESITI_QUESTIONARI!C2101))</f>
        <v/>
      </c>
      <c r="D2101" t="str">
        <f>IFERROR(UPPER(TRIM(ESITI_QUESTIONARI!U2101)),"")</f>
        <v/>
      </c>
      <c r="E2101" t="str">
        <f>IFERROR(UPPER(TRIM(ESITI_QUESTIONARI!Y2101)),"")</f>
        <v/>
      </c>
      <c r="F2101" t="str">
        <f>IFERROR(UPPER(TRIM(ESITI_QUESTIONARI!AE2101)),"")</f>
        <v/>
      </c>
      <c r="G2101" t="str">
        <f>IFERROR(UPPER(TRIM(ESITI_QUESTIONARI!AI2101)),"")</f>
        <v/>
      </c>
      <c r="H2101" s="8" t="str">
        <f>IF(C2101="","",IF(ISERROR(AVERAGE(ESITI_QUESTIONARI!N2101:T2101,ESITI_QUESTIONARI!V2101:X2101,ESITI_QUESTIONARI!Z2101:AD2101,ESITI_QUESTIONARI!AF2101:AH2101,ESITI_QUESTIONARI!AJ2101:AL2101,ESITI_QUESTIONARI!AN2101,ESITI_QUESTIONARI!AQ2101)),"NON RISPONDE",AVERAGE(ESITI_QUESTIONARI!N2101:T2101,ESITI_QUESTIONARI!V2101:X2101,ESITI_QUESTIONARI!Z2101:AD2101,ESITI_QUESTIONARI!AF2101:AH2101,ESITI_QUESTIONARI!AJ2101:AL2101,ESITI_QUESTIONARI!AN2101,ESITI_QUESTIONARI!AQ2101)))</f>
        <v/>
      </c>
    </row>
    <row r="2102" spans="1:8" x14ac:dyDescent="0.3">
      <c r="A2102" t="str">
        <f>IF(ESITI_QUESTIONARI!A2102="","",TRIM(ESITI_QUESTIONARI!A2102))</f>
        <v/>
      </c>
      <c r="B2102" t="str">
        <f t="shared" si="33"/>
        <v/>
      </c>
      <c r="C2102" t="str">
        <f>IF(ESITI_QUESTIONARI!C2102="","",TRIM(ESITI_QUESTIONARI!C2102))</f>
        <v/>
      </c>
      <c r="D2102" t="str">
        <f>IFERROR(UPPER(TRIM(ESITI_QUESTIONARI!U2102)),"")</f>
        <v/>
      </c>
      <c r="E2102" t="str">
        <f>IFERROR(UPPER(TRIM(ESITI_QUESTIONARI!Y2102)),"")</f>
        <v/>
      </c>
      <c r="F2102" t="str">
        <f>IFERROR(UPPER(TRIM(ESITI_QUESTIONARI!AE2102)),"")</f>
        <v/>
      </c>
      <c r="G2102" t="str">
        <f>IFERROR(UPPER(TRIM(ESITI_QUESTIONARI!AI2102)),"")</f>
        <v/>
      </c>
      <c r="H2102" s="8" t="str">
        <f>IF(C2102="","",IF(ISERROR(AVERAGE(ESITI_QUESTIONARI!N2102:T2102,ESITI_QUESTIONARI!V2102:X2102,ESITI_QUESTIONARI!Z2102:AD2102,ESITI_QUESTIONARI!AF2102:AH2102,ESITI_QUESTIONARI!AJ2102:AL2102,ESITI_QUESTIONARI!AN2102,ESITI_QUESTIONARI!AQ2102)),"NON RISPONDE",AVERAGE(ESITI_QUESTIONARI!N2102:T2102,ESITI_QUESTIONARI!V2102:X2102,ESITI_QUESTIONARI!Z2102:AD2102,ESITI_QUESTIONARI!AF2102:AH2102,ESITI_QUESTIONARI!AJ2102:AL2102,ESITI_QUESTIONARI!AN2102,ESITI_QUESTIONARI!AQ2102)))</f>
        <v/>
      </c>
    </row>
    <row r="2103" spans="1:8" x14ac:dyDescent="0.3">
      <c r="A2103" t="str">
        <f>IF(ESITI_QUESTIONARI!A2103="","",TRIM(ESITI_QUESTIONARI!A2103))</f>
        <v/>
      </c>
      <c r="B2103" t="str">
        <f t="shared" si="33"/>
        <v/>
      </c>
      <c r="C2103" t="str">
        <f>IF(ESITI_QUESTIONARI!C2103="","",TRIM(ESITI_QUESTIONARI!C2103))</f>
        <v/>
      </c>
      <c r="D2103" t="str">
        <f>IFERROR(UPPER(TRIM(ESITI_QUESTIONARI!U2103)),"")</f>
        <v/>
      </c>
      <c r="E2103" t="str">
        <f>IFERROR(UPPER(TRIM(ESITI_QUESTIONARI!Y2103)),"")</f>
        <v/>
      </c>
      <c r="F2103" t="str">
        <f>IFERROR(UPPER(TRIM(ESITI_QUESTIONARI!AE2103)),"")</f>
        <v/>
      </c>
      <c r="G2103" t="str">
        <f>IFERROR(UPPER(TRIM(ESITI_QUESTIONARI!AI2103)),"")</f>
        <v/>
      </c>
      <c r="H2103" s="8" t="str">
        <f>IF(C2103="","",IF(ISERROR(AVERAGE(ESITI_QUESTIONARI!N2103:T2103,ESITI_QUESTIONARI!V2103:X2103,ESITI_QUESTIONARI!Z2103:AD2103,ESITI_QUESTIONARI!AF2103:AH2103,ESITI_QUESTIONARI!AJ2103:AL2103,ESITI_QUESTIONARI!AN2103,ESITI_QUESTIONARI!AQ2103)),"NON RISPONDE",AVERAGE(ESITI_QUESTIONARI!N2103:T2103,ESITI_QUESTIONARI!V2103:X2103,ESITI_QUESTIONARI!Z2103:AD2103,ESITI_QUESTIONARI!AF2103:AH2103,ESITI_QUESTIONARI!AJ2103:AL2103,ESITI_QUESTIONARI!AN2103,ESITI_QUESTIONARI!AQ2103)))</f>
        <v/>
      </c>
    </row>
    <row r="2104" spans="1:8" x14ac:dyDescent="0.3">
      <c r="A2104" t="str">
        <f>IF(ESITI_QUESTIONARI!A2104="","",TRIM(ESITI_QUESTIONARI!A2104))</f>
        <v/>
      </c>
      <c r="B2104" t="str">
        <f t="shared" si="33"/>
        <v/>
      </c>
      <c r="C2104" t="str">
        <f>IF(ESITI_QUESTIONARI!C2104="","",TRIM(ESITI_QUESTIONARI!C2104))</f>
        <v/>
      </c>
      <c r="D2104" t="str">
        <f>IFERROR(UPPER(TRIM(ESITI_QUESTIONARI!U2104)),"")</f>
        <v/>
      </c>
      <c r="E2104" t="str">
        <f>IFERROR(UPPER(TRIM(ESITI_QUESTIONARI!Y2104)),"")</f>
        <v/>
      </c>
      <c r="F2104" t="str">
        <f>IFERROR(UPPER(TRIM(ESITI_QUESTIONARI!AE2104)),"")</f>
        <v/>
      </c>
      <c r="G2104" t="str">
        <f>IFERROR(UPPER(TRIM(ESITI_QUESTIONARI!AI2104)),"")</f>
        <v/>
      </c>
      <c r="H2104" s="8" t="str">
        <f>IF(C2104="","",IF(ISERROR(AVERAGE(ESITI_QUESTIONARI!N2104:T2104,ESITI_QUESTIONARI!V2104:X2104,ESITI_QUESTIONARI!Z2104:AD2104,ESITI_QUESTIONARI!AF2104:AH2104,ESITI_QUESTIONARI!AJ2104:AL2104,ESITI_QUESTIONARI!AN2104,ESITI_QUESTIONARI!AQ2104)),"NON RISPONDE",AVERAGE(ESITI_QUESTIONARI!N2104:T2104,ESITI_QUESTIONARI!V2104:X2104,ESITI_QUESTIONARI!Z2104:AD2104,ESITI_QUESTIONARI!AF2104:AH2104,ESITI_QUESTIONARI!AJ2104:AL2104,ESITI_QUESTIONARI!AN2104,ESITI_QUESTIONARI!AQ2104)))</f>
        <v/>
      </c>
    </row>
    <row r="2105" spans="1:8" x14ac:dyDescent="0.3">
      <c r="A2105" t="str">
        <f>IF(ESITI_QUESTIONARI!A2105="","",TRIM(ESITI_QUESTIONARI!A2105))</f>
        <v/>
      </c>
      <c r="B2105" t="str">
        <f t="shared" si="33"/>
        <v/>
      </c>
      <c r="C2105" t="str">
        <f>IF(ESITI_QUESTIONARI!C2105="","",TRIM(ESITI_QUESTIONARI!C2105))</f>
        <v/>
      </c>
      <c r="D2105" t="str">
        <f>IFERROR(UPPER(TRIM(ESITI_QUESTIONARI!U2105)),"")</f>
        <v/>
      </c>
      <c r="E2105" t="str">
        <f>IFERROR(UPPER(TRIM(ESITI_QUESTIONARI!Y2105)),"")</f>
        <v/>
      </c>
      <c r="F2105" t="str">
        <f>IFERROR(UPPER(TRIM(ESITI_QUESTIONARI!AE2105)),"")</f>
        <v/>
      </c>
      <c r="G2105" t="str">
        <f>IFERROR(UPPER(TRIM(ESITI_QUESTIONARI!AI2105)),"")</f>
        <v/>
      </c>
      <c r="H2105" s="8" t="str">
        <f>IF(C2105="","",IF(ISERROR(AVERAGE(ESITI_QUESTIONARI!N2105:T2105,ESITI_QUESTIONARI!V2105:X2105,ESITI_QUESTIONARI!Z2105:AD2105,ESITI_QUESTIONARI!AF2105:AH2105,ESITI_QUESTIONARI!AJ2105:AL2105,ESITI_QUESTIONARI!AN2105,ESITI_QUESTIONARI!AQ2105)),"NON RISPONDE",AVERAGE(ESITI_QUESTIONARI!N2105:T2105,ESITI_QUESTIONARI!V2105:X2105,ESITI_QUESTIONARI!Z2105:AD2105,ESITI_QUESTIONARI!AF2105:AH2105,ESITI_QUESTIONARI!AJ2105:AL2105,ESITI_QUESTIONARI!AN2105,ESITI_QUESTIONARI!AQ2105)))</f>
        <v/>
      </c>
    </row>
    <row r="2106" spans="1:8" x14ac:dyDescent="0.3">
      <c r="A2106" t="str">
        <f>IF(ESITI_QUESTIONARI!A2106="","",TRIM(ESITI_QUESTIONARI!A2106))</f>
        <v/>
      </c>
      <c r="B2106" t="str">
        <f t="shared" si="33"/>
        <v/>
      </c>
      <c r="C2106" t="str">
        <f>IF(ESITI_QUESTIONARI!C2106="","",TRIM(ESITI_QUESTIONARI!C2106))</f>
        <v/>
      </c>
      <c r="D2106" t="str">
        <f>IFERROR(UPPER(TRIM(ESITI_QUESTIONARI!U2106)),"")</f>
        <v/>
      </c>
      <c r="E2106" t="str">
        <f>IFERROR(UPPER(TRIM(ESITI_QUESTIONARI!Y2106)),"")</f>
        <v/>
      </c>
      <c r="F2106" t="str">
        <f>IFERROR(UPPER(TRIM(ESITI_QUESTIONARI!AE2106)),"")</f>
        <v/>
      </c>
      <c r="G2106" t="str">
        <f>IFERROR(UPPER(TRIM(ESITI_QUESTIONARI!AI2106)),"")</f>
        <v/>
      </c>
      <c r="H2106" s="8" t="str">
        <f>IF(C2106="","",IF(ISERROR(AVERAGE(ESITI_QUESTIONARI!N2106:T2106,ESITI_QUESTIONARI!V2106:X2106,ESITI_QUESTIONARI!Z2106:AD2106,ESITI_QUESTIONARI!AF2106:AH2106,ESITI_QUESTIONARI!AJ2106:AL2106,ESITI_QUESTIONARI!AN2106,ESITI_QUESTIONARI!AQ2106)),"NON RISPONDE",AVERAGE(ESITI_QUESTIONARI!N2106:T2106,ESITI_QUESTIONARI!V2106:X2106,ESITI_QUESTIONARI!Z2106:AD2106,ESITI_QUESTIONARI!AF2106:AH2106,ESITI_QUESTIONARI!AJ2106:AL2106,ESITI_QUESTIONARI!AN2106,ESITI_QUESTIONARI!AQ2106)))</f>
        <v/>
      </c>
    </row>
    <row r="2107" spans="1:8" x14ac:dyDescent="0.3">
      <c r="A2107" t="str">
        <f>IF(ESITI_QUESTIONARI!A2107="","",TRIM(ESITI_QUESTIONARI!A2107))</f>
        <v/>
      </c>
      <c r="B2107" t="str">
        <f t="shared" si="33"/>
        <v/>
      </c>
      <c r="C2107" t="str">
        <f>IF(ESITI_QUESTIONARI!C2107="","",TRIM(ESITI_QUESTIONARI!C2107))</f>
        <v/>
      </c>
      <c r="D2107" t="str">
        <f>IFERROR(UPPER(TRIM(ESITI_QUESTIONARI!U2107)),"")</f>
        <v/>
      </c>
      <c r="E2107" t="str">
        <f>IFERROR(UPPER(TRIM(ESITI_QUESTIONARI!Y2107)),"")</f>
        <v/>
      </c>
      <c r="F2107" t="str">
        <f>IFERROR(UPPER(TRIM(ESITI_QUESTIONARI!AE2107)),"")</f>
        <v/>
      </c>
      <c r="G2107" t="str">
        <f>IFERROR(UPPER(TRIM(ESITI_QUESTIONARI!AI2107)),"")</f>
        <v/>
      </c>
      <c r="H2107" s="8" t="str">
        <f>IF(C2107="","",IF(ISERROR(AVERAGE(ESITI_QUESTIONARI!N2107:T2107,ESITI_QUESTIONARI!V2107:X2107,ESITI_QUESTIONARI!Z2107:AD2107,ESITI_QUESTIONARI!AF2107:AH2107,ESITI_QUESTIONARI!AJ2107:AL2107,ESITI_QUESTIONARI!AN2107,ESITI_QUESTIONARI!AQ2107)),"NON RISPONDE",AVERAGE(ESITI_QUESTIONARI!N2107:T2107,ESITI_QUESTIONARI!V2107:X2107,ESITI_QUESTIONARI!Z2107:AD2107,ESITI_QUESTIONARI!AF2107:AH2107,ESITI_QUESTIONARI!AJ2107:AL2107,ESITI_QUESTIONARI!AN2107,ESITI_QUESTIONARI!AQ2107)))</f>
        <v/>
      </c>
    </row>
    <row r="2108" spans="1:8" x14ac:dyDescent="0.3">
      <c r="A2108" t="str">
        <f>IF(ESITI_QUESTIONARI!A2108="","",TRIM(ESITI_QUESTIONARI!A2108))</f>
        <v/>
      </c>
      <c r="B2108" t="str">
        <f t="shared" si="33"/>
        <v/>
      </c>
      <c r="C2108" t="str">
        <f>IF(ESITI_QUESTIONARI!C2108="","",TRIM(ESITI_QUESTIONARI!C2108))</f>
        <v/>
      </c>
      <c r="D2108" t="str">
        <f>IFERROR(UPPER(TRIM(ESITI_QUESTIONARI!U2108)),"")</f>
        <v/>
      </c>
      <c r="E2108" t="str">
        <f>IFERROR(UPPER(TRIM(ESITI_QUESTIONARI!Y2108)),"")</f>
        <v/>
      </c>
      <c r="F2108" t="str">
        <f>IFERROR(UPPER(TRIM(ESITI_QUESTIONARI!AE2108)),"")</f>
        <v/>
      </c>
      <c r="G2108" t="str">
        <f>IFERROR(UPPER(TRIM(ESITI_QUESTIONARI!AI2108)),"")</f>
        <v/>
      </c>
      <c r="H2108" s="8" t="str">
        <f>IF(C2108="","",IF(ISERROR(AVERAGE(ESITI_QUESTIONARI!N2108:T2108,ESITI_QUESTIONARI!V2108:X2108,ESITI_QUESTIONARI!Z2108:AD2108,ESITI_QUESTIONARI!AF2108:AH2108,ESITI_QUESTIONARI!AJ2108:AL2108,ESITI_QUESTIONARI!AN2108,ESITI_QUESTIONARI!AQ2108)),"NON RISPONDE",AVERAGE(ESITI_QUESTIONARI!N2108:T2108,ESITI_QUESTIONARI!V2108:X2108,ESITI_QUESTIONARI!Z2108:AD2108,ESITI_QUESTIONARI!AF2108:AH2108,ESITI_QUESTIONARI!AJ2108:AL2108,ESITI_QUESTIONARI!AN2108,ESITI_QUESTIONARI!AQ2108)))</f>
        <v/>
      </c>
    </row>
    <row r="2109" spans="1:8" x14ac:dyDescent="0.3">
      <c r="A2109" t="str">
        <f>IF(ESITI_QUESTIONARI!A2109="","",TRIM(ESITI_QUESTIONARI!A2109))</f>
        <v/>
      </c>
      <c r="B2109" t="str">
        <f t="shared" si="33"/>
        <v/>
      </c>
      <c r="C2109" t="str">
        <f>IF(ESITI_QUESTIONARI!C2109="","",TRIM(ESITI_QUESTIONARI!C2109))</f>
        <v/>
      </c>
      <c r="D2109" t="str">
        <f>IFERROR(UPPER(TRIM(ESITI_QUESTIONARI!U2109)),"")</f>
        <v/>
      </c>
      <c r="E2109" t="str">
        <f>IFERROR(UPPER(TRIM(ESITI_QUESTIONARI!Y2109)),"")</f>
        <v/>
      </c>
      <c r="F2109" t="str">
        <f>IFERROR(UPPER(TRIM(ESITI_QUESTIONARI!AE2109)),"")</f>
        <v/>
      </c>
      <c r="G2109" t="str">
        <f>IFERROR(UPPER(TRIM(ESITI_QUESTIONARI!AI2109)),"")</f>
        <v/>
      </c>
      <c r="H2109" s="8" t="str">
        <f>IF(C2109="","",IF(ISERROR(AVERAGE(ESITI_QUESTIONARI!N2109:T2109,ESITI_QUESTIONARI!V2109:X2109,ESITI_QUESTIONARI!Z2109:AD2109,ESITI_QUESTIONARI!AF2109:AH2109,ESITI_QUESTIONARI!AJ2109:AL2109,ESITI_QUESTIONARI!AN2109,ESITI_QUESTIONARI!AQ2109)),"NON RISPONDE",AVERAGE(ESITI_QUESTIONARI!N2109:T2109,ESITI_QUESTIONARI!V2109:X2109,ESITI_QUESTIONARI!Z2109:AD2109,ESITI_QUESTIONARI!AF2109:AH2109,ESITI_QUESTIONARI!AJ2109:AL2109,ESITI_QUESTIONARI!AN2109,ESITI_QUESTIONARI!AQ2109)))</f>
        <v/>
      </c>
    </row>
    <row r="2110" spans="1:8" x14ac:dyDescent="0.3">
      <c r="A2110" t="str">
        <f>IF(ESITI_QUESTIONARI!A2110="","",TRIM(ESITI_QUESTIONARI!A2110))</f>
        <v/>
      </c>
      <c r="B2110" t="str">
        <f t="shared" si="33"/>
        <v/>
      </c>
      <c r="C2110" t="str">
        <f>IF(ESITI_QUESTIONARI!C2110="","",TRIM(ESITI_QUESTIONARI!C2110))</f>
        <v/>
      </c>
      <c r="D2110" t="str">
        <f>IFERROR(UPPER(TRIM(ESITI_QUESTIONARI!U2110)),"")</f>
        <v/>
      </c>
      <c r="E2110" t="str">
        <f>IFERROR(UPPER(TRIM(ESITI_QUESTIONARI!Y2110)),"")</f>
        <v/>
      </c>
      <c r="F2110" t="str">
        <f>IFERROR(UPPER(TRIM(ESITI_QUESTIONARI!AE2110)),"")</f>
        <v/>
      </c>
      <c r="G2110" t="str">
        <f>IFERROR(UPPER(TRIM(ESITI_QUESTIONARI!AI2110)),"")</f>
        <v/>
      </c>
      <c r="H2110" s="8" t="str">
        <f>IF(C2110="","",IF(ISERROR(AVERAGE(ESITI_QUESTIONARI!N2110:T2110,ESITI_QUESTIONARI!V2110:X2110,ESITI_QUESTIONARI!Z2110:AD2110,ESITI_QUESTIONARI!AF2110:AH2110,ESITI_QUESTIONARI!AJ2110:AL2110,ESITI_QUESTIONARI!AN2110,ESITI_QUESTIONARI!AQ2110)),"NON RISPONDE",AVERAGE(ESITI_QUESTIONARI!N2110:T2110,ESITI_QUESTIONARI!V2110:X2110,ESITI_QUESTIONARI!Z2110:AD2110,ESITI_QUESTIONARI!AF2110:AH2110,ESITI_QUESTIONARI!AJ2110:AL2110,ESITI_QUESTIONARI!AN2110,ESITI_QUESTIONARI!AQ2110)))</f>
        <v/>
      </c>
    </row>
    <row r="2111" spans="1:8" x14ac:dyDescent="0.3">
      <c r="A2111" t="str">
        <f>IF(ESITI_QUESTIONARI!A2111="","",TRIM(ESITI_QUESTIONARI!A2111))</f>
        <v/>
      </c>
      <c r="B2111" t="str">
        <f t="shared" si="33"/>
        <v/>
      </c>
      <c r="C2111" t="str">
        <f>IF(ESITI_QUESTIONARI!C2111="","",TRIM(ESITI_QUESTIONARI!C2111))</f>
        <v/>
      </c>
      <c r="D2111" t="str">
        <f>IFERROR(UPPER(TRIM(ESITI_QUESTIONARI!U2111)),"")</f>
        <v/>
      </c>
      <c r="E2111" t="str">
        <f>IFERROR(UPPER(TRIM(ESITI_QUESTIONARI!Y2111)),"")</f>
        <v/>
      </c>
      <c r="F2111" t="str">
        <f>IFERROR(UPPER(TRIM(ESITI_QUESTIONARI!AE2111)),"")</f>
        <v/>
      </c>
      <c r="G2111" t="str">
        <f>IFERROR(UPPER(TRIM(ESITI_QUESTIONARI!AI2111)),"")</f>
        <v/>
      </c>
      <c r="H2111" s="8" t="str">
        <f>IF(C2111="","",IF(ISERROR(AVERAGE(ESITI_QUESTIONARI!N2111:T2111,ESITI_QUESTIONARI!V2111:X2111,ESITI_QUESTIONARI!Z2111:AD2111,ESITI_QUESTIONARI!AF2111:AH2111,ESITI_QUESTIONARI!AJ2111:AL2111,ESITI_QUESTIONARI!AN2111,ESITI_QUESTIONARI!AQ2111)),"NON RISPONDE",AVERAGE(ESITI_QUESTIONARI!N2111:T2111,ESITI_QUESTIONARI!V2111:X2111,ESITI_QUESTIONARI!Z2111:AD2111,ESITI_QUESTIONARI!AF2111:AH2111,ESITI_QUESTIONARI!AJ2111:AL2111,ESITI_QUESTIONARI!AN2111,ESITI_QUESTIONARI!AQ2111)))</f>
        <v/>
      </c>
    </row>
    <row r="2112" spans="1:8" x14ac:dyDescent="0.3">
      <c r="A2112" t="str">
        <f>IF(ESITI_QUESTIONARI!A2112="","",TRIM(ESITI_QUESTIONARI!A2112))</f>
        <v/>
      </c>
      <c r="B2112" t="str">
        <f t="shared" si="33"/>
        <v/>
      </c>
      <c r="C2112" t="str">
        <f>IF(ESITI_QUESTIONARI!C2112="","",TRIM(ESITI_QUESTIONARI!C2112))</f>
        <v/>
      </c>
      <c r="D2112" t="str">
        <f>IFERROR(UPPER(TRIM(ESITI_QUESTIONARI!U2112)),"")</f>
        <v/>
      </c>
      <c r="E2112" t="str">
        <f>IFERROR(UPPER(TRIM(ESITI_QUESTIONARI!Y2112)),"")</f>
        <v/>
      </c>
      <c r="F2112" t="str">
        <f>IFERROR(UPPER(TRIM(ESITI_QUESTIONARI!AE2112)),"")</f>
        <v/>
      </c>
      <c r="G2112" t="str">
        <f>IFERROR(UPPER(TRIM(ESITI_QUESTIONARI!AI2112)),"")</f>
        <v/>
      </c>
      <c r="H2112" s="8" t="str">
        <f>IF(C2112="","",IF(ISERROR(AVERAGE(ESITI_QUESTIONARI!N2112:T2112,ESITI_QUESTIONARI!V2112:X2112,ESITI_QUESTIONARI!Z2112:AD2112,ESITI_QUESTIONARI!AF2112:AH2112,ESITI_QUESTIONARI!AJ2112:AL2112,ESITI_QUESTIONARI!AN2112,ESITI_QUESTIONARI!AQ2112)),"NON RISPONDE",AVERAGE(ESITI_QUESTIONARI!N2112:T2112,ESITI_QUESTIONARI!V2112:X2112,ESITI_QUESTIONARI!Z2112:AD2112,ESITI_QUESTIONARI!AF2112:AH2112,ESITI_QUESTIONARI!AJ2112:AL2112,ESITI_QUESTIONARI!AN2112,ESITI_QUESTIONARI!AQ2112)))</f>
        <v/>
      </c>
    </row>
    <row r="2113" spans="1:8" x14ac:dyDescent="0.3">
      <c r="A2113" t="str">
        <f>IF(ESITI_QUESTIONARI!A2113="","",TRIM(ESITI_QUESTIONARI!A2113))</f>
        <v/>
      </c>
      <c r="B2113" t="str">
        <f t="shared" si="33"/>
        <v/>
      </c>
      <c r="C2113" t="str">
        <f>IF(ESITI_QUESTIONARI!C2113="","",TRIM(ESITI_QUESTIONARI!C2113))</f>
        <v/>
      </c>
      <c r="D2113" t="str">
        <f>IFERROR(UPPER(TRIM(ESITI_QUESTIONARI!U2113)),"")</f>
        <v/>
      </c>
      <c r="E2113" t="str">
        <f>IFERROR(UPPER(TRIM(ESITI_QUESTIONARI!Y2113)),"")</f>
        <v/>
      </c>
      <c r="F2113" t="str">
        <f>IFERROR(UPPER(TRIM(ESITI_QUESTIONARI!AE2113)),"")</f>
        <v/>
      </c>
      <c r="G2113" t="str">
        <f>IFERROR(UPPER(TRIM(ESITI_QUESTIONARI!AI2113)),"")</f>
        <v/>
      </c>
      <c r="H2113" s="8" t="str">
        <f>IF(C2113="","",IF(ISERROR(AVERAGE(ESITI_QUESTIONARI!N2113:T2113,ESITI_QUESTIONARI!V2113:X2113,ESITI_QUESTIONARI!Z2113:AD2113,ESITI_QUESTIONARI!AF2113:AH2113,ESITI_QUESTIONARI!AJ2113:AL2113,ESITI_QUESTIONARI!AN2113,ESITI_QUESTIONARI!AQ2113)),"NON RISPONDE",AVERAGE(ESITI_QUESTIONARI!N2113:T2113,ESITI_QUESTIONARI!V2113:X2113,ESITI_QUESTIONARI!Z2113:AD2113,ESITI_QUESTIONARI!AF2113:AH2113,ESITI_QUESTIONARI!AJ2113:AL2113,ESITI_QUESTIONARI!AN2113,ESITI_QUESTIONARI!AQ2113)))</f>
        <v/>
      </c>
    </row>
    <row r="2114" spans="1:8" x14ac:dyDescent="0.3">
      <c r="A2114" t="str">
        <f>IF(ESITI_QUESTIONARI!A2114="","",TRIM(ESITI_QUESTIONARI!A2114))</f>
        <v/>
      </c>
      <c r="B2114" t="str">
        <f t="shared" si="33"/>
        <v/>
      </c>
      <c r="C2114" t="str">
        <f>IF(ESITI_QUESTIONARI!C2114="","",TRIM(ESITI_QUESTIONARI!C2114))</f>
        <v/>
      </c>
      <c r="D2114" t="str">
        <f>IFERROR(UPPER(TRIM(ESITI_QUESTIONARI!U2114)),"")</f>
        <v/>
      </c>
      <c r="E2114" t="str">
        <f>IFERROR(UPPER(TRIM(ESITI_QUESTIONARI!Y2114)),"")</f>
        <v/>
      </c>
      <c r="F2114" t="str">
        <f>IFERROR(UPPER(TRIM(ESITI_QUESTIONARI!AE2114)),"")</f>
        <v/>
      </c>
      <c r="G2114" t="str">
        <f>IFERROR(UPPER(TRIM(ESITI_QUESTIONARI!AI2114)),"")</f>
        <v/>
      </c>
      <c r="H2114" s="8" t="str">
        <f>IF(C2114="","",IF(ISERROR(AVERAGE(ESITI_QUESTIONARI!N2114:T2114,ESITI_QUESTIONARI!V2114:X2114,ESITI_QUESTIONARI!Z2114:AD2114,ESITI_QUESTIONARI!AF2114:AH2114,ESITI_QUESTIONARI!AJ2114:AL2114,ESITI_QUESTIONARI!AN2114,ESITI_QUESTIONARI!AQ2114)),"NON RISPONDE",AVERAGE(ESITI_QUESTIONARI!N2114:T2114,ESITI_QUESTIONARI!V2114:X2114,ESITI_QUESTIONARI!Z2114:AD2114,ESITI_QUESTIONARI!AF2114:AH2114,ESITI_QUESTIONARI!AJ2114:AL2114,ESITI_QUESTIONARI!AN2114,ESITI_QUESTIONARI!AQ2114)))</f>
        <v/>
      </c>
    </row>
    <row r="2115" spans="1:8" x14ac:dyDescent="0.3">
      <c r="A2115" t="str">
        <f>IF(ESITI_QUESTIONARI!A2115="","",TRIM(ESITI_QUESTIONARI!A2115))</f>
        <v/>
      </c>
      <c r="B2115" t="str">
        <f t="shared" ref="B2115:B2178" si="34">IF(C2115="","",C2115)</f>
        <v/>
      </c>
      <c r="C2115" t="str">
        <f>IF(ESITI_QUESTIONARI!C2115="","",TRIM(ESITI_QUESTIONARI!C2115))</f>
        <v/>
      </c>
      <c r="D2115" t="str">
        <f>IFERROR(UPPER(TRIM(ESITI_QUESTIONARI!U2115)),"")</f>
        <v/>
      </c>
      <c r="E2115" t="str">
        <f>IFERROR(UPPER(TRIM(ESITI_QUESTIONARI!Y2115)),"")</f>
        <v/>
      </c>
      <c r="F2115" t="str">
        <f>IFERROR(UPPER(TRIM(ESITI_QUESTIONARI!AE2115)),"")</f>
        <v/>
      </c>
      <c r="G2115" t="str">
        <f>IFERROR(UPPER(TRIM(ESITI_QUESTIONARI!AI2115)),"")</f>
        <v/>
      </c>
      <c r="H2115" s="8" t="str">
        <f>IF(C2115="","",IF(ISERROR(AVERAGE(ESITI_QUESTIONARI!N2115:T2115,ESITI_QUESTIONARI!V2115:X2115,ESITI_QUESTIONARI!Z2115:AD2115,ESITI_QUESTIONARI!AF2115:AH2115,ESITI_QUESTIONARI!AJ2115:AL2115,ESITI_QUESTIONARI!AN2115,ESITI_QUESTIONARI!AQ2115)),"NON RISPONDE",AVERAGE(ESITI_QUESTIONARI!N2115:T2115,ESITI_QUESTIONARI!V2115:X2115,ESITI_QUESTIONARI!Z2115:AD2115,ESITI_QUESTIONARI!AF2115:AH2115,ESITI_QUESTIONARI!AJ2115:AL2115,ESITI_QUESTIONARI!AN2115,ESITI_QUESTIONARI!AQ2115)))</f>
        <v/>
      </c>
    </row>
    <row r="2116" spans="1:8" x14ac:dyDescent="0.3">
      <c r="A2116" t="str">
        <f>IF(ESITI_QUESTIONARI!A2116="","",TRIM(ESITI_QUESTIONARI!A2116))</f>
        <v/>
      </c>
      <c r="B2116" t="str">
        <f t="shared" si="34"/>
        <v/>
      </c>
      <c r="C2116" t="str">
        <f>IF(ESITI_QUESTIONARI!C2116="","",TRIM(ESITI_QUESTIONARI!C2116))</f>
        <v/>
      </c>
      <c r="D2116" t="str">
        <f>IFERROR(UPPER(TRIM(ESITI_QUESTIONARI!U2116)),"")</f>
        <v/>
      </c>
      <c r="E2116" t="str">
        <f>IFERROR(UPPER(TRIM(ESITI_QUESTIONARI!Y2116)),"")</f>
        <v/>
      </c>
      <c r="F2116" t="str">
        <f>IFERROR(UPPER(TRIM(ESITI_QUESTIONARI!AE2116)),"")</f>
        <v/>
      </c>
      <c r="G2116" t="str">
        <f>IFERROR(UPPER(TRIM(ESITI_QUESTIONARI!AI2116)),"")</f>
        <v/>
      </c>
      <c r="H2116" s="8" t="str">
        <f>IF(C2116="","",IF(ISERROR(AVERAGE(ESITI_QUESTIONARI!N2116:T2116,ESITI_QUESTIONARI!V2116:X2116,ESITI_QUESTIONARI!Z2116:AD2116,ESITI_QUESTIONARI!AF2116:AH2116,ESITI_QUESTIONARI!AJ2116:AL2116,ESITI_QUESTIONARI!AN2116,ESITI_QUESTIONARI!AQ2116)),"NON RISPONDE",AVERAGE(ESITI_QUESTIONARI!N2116:T2116,ESITI_QUESTIONARI!V2116:X2116,ESITI_QUESTIONARI!Z2116:AD2116,ESITI_QUESTIONARI!AF2116:AH2116,ESITI_QUESTIONARI!AJ2116:AL2116,ESITI_QUESTIONARI!AN2116,ESITI_QUESTIONARI!AQ2116)))</f>
        <v/>
      </c>
    </row>
    <row r="2117" spans="1:8" x14ac:dyDescent="0.3">
      <c r="A2117" t="str">
        <f>IF(ESITI_QUESTIONARI!A2117="","",TRIM(ESITI_QUESTIONARI!A2117))</f>
        <v/>
      </c>
      <c r="B2117" t="str">
        <f t="shared" si="34"/>
        <v/>
      </c>
      <c r="C2117" t="str">
        <f>IF(ESITI_QUESTIONARI!C2117="","",TRIM(ESITI_QUESTIONARI!C2117))</f>
        <v/>
      </c>
      <c r="D2117" t="str">
        <f>IFERROR(UPPER(TRIM(ESITI_QUESTIONARI!U2117)),"")</f>
        <v/>
      </c>
      <c r="E2117" t="str">
        <f>IFERROR(UPPER(TRIM(ESITI_QUESTIONARI!Y2117)),"")</f>
        <v/>
      </c>
      <c r="F2117" t="str">
        <f>IFERROR(UPPER(TRIM(ESITI_QUESTIONARI!AE2117)),"")</f>
        <v/>
      </c>
      <c r="G2117" t="str">
        <f>IFERROR(UPPER(TRIM(ESITI_QUESTIONARI!AI2117)),"")</f>
        <v/>
      </c>
      <c r="H2117" s="8" t="str">
        <f>IF(C2117="","",IF(ISERROR(AVERAGE(ESITI_QUESTIONARI!N2117:T2117,ESITI_QUESTIONARI!V2117:X2117,ESITI_QUESTIONARI!Z2117:AD2117,ESITI_QUESTIONARI!AF2117:AH2117,ESITI_QUESTIONARI!AJ2117:AL2117,ESITI_QUESTIONARI!AN2117,ESITI_QUESTIONARI!AQ2117)),"NON RISPONDE",AVERAGE(ESITI_QUESTIONARI!N2117:T2117,ESITI_QUESTIONARI!V2117:X2117,ESITI_QUESTIONARI!Z2117:AD2117,ESITI_QUESTIONARI!AF2117:AH2117,ESITI_QUESTIONARI!AJ2117:AL2117,ESITI_QUESTIONARI!AN2117,ESITI_QUESTIONARI!AQ2117)))</f>
        <v/>
      </c>
    </row>
    <row r="2118" spans="1:8" x14ac:dyDescent="0.3">
      <c r="A2118" t="str">
        <f>IF(ESITI_QUESTIONARI!A2118="","",TRIM(ESITI_QUESTIONARI!A2118))</f>
        <v/>
      </c>
      <c r="B2118" t="str">
        <f t="shared" si="34"/>
        <v/>
      </c>
      <c r="C2118" t="str">
        <f>IF(ESITI_QUESTIONARI!C2118="","",TRIM(ESITI_QUESTIONARI!C2118))</f>
        <v/>
      </c>
      <c r="D2118" t="str">
        <f>IFERROR(UPPER(TRIM(ESITI_QUESTIONARI!U2118)),"")</f>
        <v/>
      </c>
      <c r="E2118" t="str">
        <f>IFERROR(UPPER(TRIM(ESITI_QUESTIONARI!Y2118)),"")</f>
        <v/>
      </c>
      <c r="F2118" t="str">
        <f>IFERROR(UPPER(TRIM(ESITI_QUESTIONARI!AE2118)),"")</f>
        <v/>
      </c>
      <c r="G2118" t="str">
        <f>IFERROR(UPPER(TRIM(ESITI_QUESTIONARI!AI2118)),"")</f>
        <v/>
      </c>
      <c r="H2118" s="8" t="str">
        <f>IF(C2118="","",IF(ISERROR(AVERAGE(ESITI_QUESTIONARI!N2118:T2118,ESITI_QUESTIONARI!V2118:X2118,ESITI_QUESTIONARI!Z2118:AD2118,ESITI_QUESTIONARI!AF2118:AH2118,ESITI_QUESTIONARI!AJ2118:AL2118,ESITI_QUESTIONARI!AN2118,ESITI_QUESTIONARI!AQ2118)),"NON RISPONDE",AVERAGE(ESITI_QUESTIONARI!N2118:T2118,ESITI_QUESTIONARI!V2118:X2118,ESITI_QUESTIONARI!Z2118:AD2118,ESITI_QUESTIONARI!AF2118:AH2118,ESITI_QUESTIONARI!AJ2118:AL2118,ESITI_QUESTIONARI!AN2118,ESITI_QUESTIONARI!AQ2118)))</f>
        <v/>
      </c>
    </row>
    <row r="2119" spans="1:8" x14ac:dyDescent="0.3">
      <c r="A2119" t="str">
        <f>IF(ESITI_QUESTIONARI!A2119="","",TRIM(ESITI_QUESTIONARI!A2119))</f>
        <v/>
      </c>
      <c r="B2119" t="str">
        <f t="shared" si="34"/>
        <v/>
      </c>
      <c r="C2119" t="str">
        <f>IF(ESITI_QUESTIONARI!C2119="","",TRIM(ESITI_QUESTIONARI!C2119))</f>
        <v/>
      </c>
      <c r="D2119" t="str">
        <f>IFERROR(UPPER(TRIM(ESITI_QUESTIONARI!U2119)),"")</f>
        <v/>
      </c>
      <c r="E2119" t="str">
        <f>IFERROR(UPPER(TRIM(ESITI_QUESTIONARI!Y2119)),"")</f>
        <v/>
      </c>
      <c r="F2119" t="str">
        <f>IFERROR(UPPER(TRIM(ESITI_QUESTIONARI!AE2119)),"")</f>
        <v/>
      </c>
      <c r="G2119" t="str">
        <f>IFERROR(UPPER(TRIM(ESITI_QUESTIONARI!AI2119)),"")</f>
        <v/>
      </c>
      <c r="H2119" s="8" t="str">
        <f>IF(C2119="","",IF(ISERROR(AVERAGE(ESITI_QUESTIONARI!N2119:T2119,ESITI_QUESTIONARI!V2119:X2119,ESITI_QUESTIONARI!Z2119:AD2119,ESITI_QUESTIONARI!AF2119:AH2119,ESITI_QUESTIONARI!AJ2119:AL2119,ESITI_QUESTIONARI!AN2119,ESITI_QUESTIONARI!AQ2119)),"NON RISPONDE",AVERAGE(ESITI_QUESTIONARI!N2119:T2119,ESITI_QUESTIONARI!V2119:X2119,ESITI_QUESTIONARI!Z2119:AD2119,ESITI_QUESTIONARI!AF2119:AH2119,ESITI_QUESTIONARI!AJ2119:AL2119,ESITI_QUESTIONARI!AN2119,ESITI_QUESTIONARI!AQ2119)))</f>
        <v/>
      </c>
    </row>
    <row r="2120" spans="1:8" x14ac:dyDescent="0.3">
      <c r="A2120" t="str">
        <f>IF(ESITI_QUESTIONARI!A2120="","",TRIM(ESITI_QUESTIONARI!A2120))</f>
        <v/>
      </c>
      <c r="B2120" t="str">
        <f t="shared" si="34"/>
        <v/>
      </c>
      <c r="C2120" t="str">
        <f>IF(ESITI_QUESTIONARI!C2120="","",TRIM(ESITI_QUESTIONARI!C2120))</f>
        <v/>
      </c>
      <c r="D2120" t="str">
        <f>IFERROR(UPPER(TRIM(ESITI_QUESTIONARI!U2120)),"")</f>
        <v/>
      </c>
      <c r="E2120" t="str">
        <f>IFERROR(UPPER(TRIM(ESITI_QUESTIONARI!Y2120)),"")</f>
        <v/>
      </c>
      <c r="F2120" t="str">
        <f>IFERROR(UPPER(TRIM(ESITI_QUESTIONARI!AE2120)),"")</f>
        <v/>
      </c>
      <c r="G2120" t="str">
        <f>IFERROR(UPPER(TRIM(ESITI_QUESTIONARI!AI2120)),"")</f>
        <v/>
      </c>
      <c r="H2120" s="8" t="str">
        <f>IF(C2120="","",IF(ISERROR(AVERAGE(ESITI_QUESTIONARI!N2120:T2120,ESITI_QUESTIONARI!V2120:X2120,ESITI_QUESTIONARI!Z2120:AD2120,ESITI_QUESTIONARI!AF2120:AH2120,ESITI_QUESTIONARI!AJ2120:AL2120,ESITI_QUESTIONARI!AN2120,ESITI_QUESTIONARI!AQ2120)),"NON RISPONDE",AVERAGE(ESITI_QUESTIONARI!N2120:T2120,ESITI_QUESTIONARI!V2120:X2120,ESITI_QUESTIONARI!Z2120:AD2120,ESITI_QUESTIONARI!AF2120:AH2120,ESITI_QUESTIONARI!AJ2120:AL2120,ESITI_QUESTIONARI!AN2120,ESITI_QUESTIONARI!AQ2120)))</f>
        <v/>
      </c>
    </row>
    <row r="2121" spans="1:8" x14ac:dyDescent="0.3">
      <c r="A2121" t="str">
        <f>IF(ESITI_QUESTIONARI!A2121="","",TRIM(ESITI_QUESTIONARI!A2121))</f>
        <v/>
      </c>
      <c r="B2121" t="str">
        <f t="shared" si="34"/>
        <v/>
      </c>
      <c r="C2121" t="str">
        <f>IF(ESITI_QUESTIONARI!C2121="","",TRIM(ESITI_QUESTIONARI!C2121))</f>
        <v/>
      </c>
      <c r="D2121" t="str">
        <f>IFERROR(UPPER(TRIM(ESITI_QUESTIONARI!U2121)),"")</f>
        <v/>
      </c>
      <c r="E2121" t="str">
        <f>IFERROR(UPPER(TRIM(ESITI_QUESTIONARI!Y2121)),"")</f>
        <v/>
      </c>
      <c r="F2121" t="str">
        <f>IFERROR(UPPER(TRIM(ESITI_QUESTIONARI!AE2121)),"")</f>
        <v/>
      </c>
      <c r="G2121" t="str">
        <f>IFERROR(UPPER(TRIM(ESITI_QUESTIONARI!AI2121)),"")</f>
        <v/>
      </c>
      <c r="H2121" s="8" t="str">
        <f>IF(C2121="","",IF(ISERROR(AVERAGE(ESITI_QUESTIONARI!N2121:T2121,ESITI_QUESTIONARI!V2121:X2121,ESITI_QUESTIONARI!Z2121:AD2121,ESITI_QUESTIONARI!AF2121:AH2121,ESITI_QUESTIONARI!AJ2121:AL2121,ESITI_QUESTIONARI!AN2121,ESITI_QUESTIONARI!AQ2121)),"NON RISPONDE",AVERAGE(ESITI_QUESTIONARI!N2121:T2121,ESITI_QUESTIONARI!V2121:X2121,ESITI_QUESTIONARI!Z2121:AD2121,ESITI_QUESTIONARI!AF2121:AH2121,ESITI_QUESTIONARI!AJ2121:AL2121,ESITI_QUESTIONARI!AN2121,ESITI_QUESTIONARI!AQ2121)))</f>
        <v/>
      </c>
    </row>
    <row r="2122" spans="1:8" x14ac:dyDescent="0.3">
      <c r="A2122" t="str">
        <f>IF(ESITI_QUESTIONARI!A2122="","",TRIM(ESITI_QUESTIONARI!A2122))</f>
        <v/>
      </c>
      <c r="B2122" t="str">
        <f t="shared" si="34"/>
        <v/>
      </c>
      <c r="C2122" t="str">
        <f>IF(ESITI_QUESTIONARI!C2122="","",TRIM(ESITI_QUESTIONARI!C2122))</f>
        <v/>
      </c>
      <c r="D2122" t="str">
        <f>IFERROR(UPPER(TRIM(ESITI_QUESTIONARI!U2122)),"")</f>
        <v/>
      </c>
      <c r="E2122" t="str">
        <f>IFERROR(UPPER(TRIM(ESITI_QUESTIONARI!Y2122)),"")</f>
        <v/>
      </c>
      <c r="F2122" t="str">
        <f>IFERROR(UPPER(TRIM(ESITI_QUESTIONARI!AE2122)),"")</f>
        <v/>
      </c>
      <c r="G2122" t="str">
        <f>IFERROR(UPPER(TRIM(ESITI_QUESTIONARI!AI2122)),"")</f>
        <v/>
      </c>
      <c r="H2122" s="8" t="str">
        <f>IF(C2122="","",IF(ISERROR(AVERAGE(ESITI_QUESTIONARI!N2122:T2122,ESITI_QUESTIONARI!V2122:X2122,ESITI_QUESTIONARI!Z2122:AD2122,ESITI_QUESTIONARI!AF2122:AH2122,ESITI_QUESTIONARI!AJ2122:AL2122,ESITI_QUESTIONARI!AN2122,ESITI_QUESTIONARI!AQ2122)),"NON RISPONDE",AVERAGE(ESITI_QUESTIONARI!N2122:T2122,ESITI_QUESTIONARI!V2122:X2122,ESITI_QUESTIONARI!Z2122:AD2122,ESITI_QUESTIONARI!AF2122:AH2122,ESITI_QUESTIONARI!AJ2122:AL2122,ESITI_QUESTIONARI!AN2122,ESITI_QUESTIONARI!AQ2122)))</f>
        <v/>
      </c>
    </row>
    <row r="2123" spans="1:8" x14ac:dyDescent="0.3">
      <c r="A2123" t="str">
        <f>IF(ESITI_QUESTIONARI!A2123="","",TRIM(ESITI_QUESTIONARI!A2123))</f>
        <v/>
      </c>
      <c r="B2123" t="str">
        <f t="shared" si="34"/>
        <v/>
      </c>
      <c r="C2123" t="str">
        <f>IF(ESITI_QUESTIONARI!C2123="","",TRIM(ESITI_QUESTIONARI!C2123))</f>
        <v/>
      </c>
      <c r="D2123" t="str">
        <f>IFERROR(UPPER(TRIM(ESITI_QUESTIONARI!U2123)),"")</f>
        <v/>
      </c>
      <c r="E2123" t="str">
        <f>IFERROR(UPPER(TRIM(ESITI_QUESTIONARI!Y2123)),"")</f>
        <v/>
      </c>
      <c r="F2123" t="str">
        <f>IFERROR(UPPER(TRIM(ESITI_QUESTIONARI!AE2123)),"")</f>
        <v/>
      </c>
      <c r="G2123" t="str">
        <f>IFERROR(UPPER(TRIM(ESITI_QUESTIONARI!AI2123)),"")</f>
        <v/>
      </c>
      <c r="H2123" s="8" t="str">
        <f>IF(C2123="","",IF(ISERROR(AVERAGE(ESITI_QUESTIONARI!N2123:T2123,ESITI_QUESTIONARI!V2123:X2123,ESITI_QUESTIONARI!Z2123:AD2123,ESITI_QUESTIONARI!AF2123:AH2123,ESITI_QUESTIONARI!AJ2123:AL2123,ESITI_QUESTIONARI!AN2123,ESITI_QUESTIONARI!AQ2123)),"NON RISPONDE",AVERAGE(ESITI_QUESTIONARI!N2123:T2123,ESITI_QUESTIONARI!V2123:X2123,ESITI_QUESTIONARI!Z2123:AD2123,ESITI_QUESTIONARI!AF2123:AH2123,ESITI_QUESTIONARI!AJ2123:AL2123,ESITI_QUESTIONARI!AN2123,ESITI_QUESTIONARI!AQ2123)))</f>
        <v/>
      </c>
    </row>
    <row r="2124" spans="1:8" x14ac:dyDescent="0.3">
      <c r="A2124" t="str">
        <f>IF(ESITI_QUESTIONARI!A2124="","",TRIM(ESITI_QUESTIONARI!A2124))</f>
        <v/>
      </c>
      <c r="B2124" t="str">
        <f t="shared" si="34"/>
        <v/>
      </c>
      <c r="C2124" t="str">
        <f>IF(ESITI_QUESTIONARI!C2124="","",TRIM(ESITI_QUESTIONARI!C2124))</f>
        <v/>
      </c>
      <c r="D2124" t="str">
        <f>IFERROR(UPPER(TRIM(ESITI_QUESTIONARI!U2124)),"")</f>
        <v/>
      </c>
      <c r="E2124" t="str">
        <f>IFERROR(UPPER(TRIM(ESITI_QUESTIONARI!Y2124)),"")</f>
        <v/>
      </c>
      <c r="F2124" t="str">
        <f>IFERROR(UPPER(TRIM(ESITI_QUESTIONARI!AE2124)),"")</f>
        <v/>
      </c>
      <c r="G2124" t="str">
        <f>IFERROR(UPPER(TRIM(ESITI_QUESTIONARI!AI2124)),"")</f>
        <v/>
      </c>
      <c r="H2124" s="8" t="str">
        <f>IF(C2124="","",IF(ISERROR(AVERAGE(ESITI_QUESTIONARI!N2124:T2124,ESITI_QUESTIONARI!V2124:X2124,ESITI_QUESTIONARI!Z2124:AD2124,ESITI_QUESTIONARI!AF2124:AH2124,ESITI_QUESTIONARI!AJ2124:AL2124,ESITI_QUESTIONARI!AN2124,ESITI_QUESTIONARI!AQ2124)),"NON RISPONDE",AVERAGE(ESITI_QUESTIONARI!N2124:T2124,ESITI_QUESTIONARI!V2124:X2124,ESITI_QUESTIONARI!Z2124:AD2124,ESITI_QUESTIONARI!AF2124:AH2124,ESITI_QUESTIONARI!AJ2124:AL2124,ESITI_QUESTIONARI!AN2124,ESITI_QUESTIONARI!AQ2124)))</f>
        <v/>
      </c>
    </row>
    <row r="2125" spans="1:8" x14ac:dyDescent="0.3">
      <c r="A2125" t="str">
        <f>IF(ESITI_QUESTIONARI!A2125="","",TRIM(ESITI_QUESTIONARI!A2125))</f>
        <v/>
      </c>
      <c r="B2125" t="str">
        <f t="shared" si="34"/>
        <v/>
      </c>
      <c r="C2125" t="str">
        <f>IF(ESITI_QUESTIONARI!C2125="","",TRIM(ESITI_QUESTIONARI!C2125))</f>
        <v/>
      </c>
      <c r="D2125" t="str">
        <f>IFERROR(UPPER(TRIM(ESITI_QUESTIONARI!U2125)),"")</f>
        <v/>
      </c>
      <c r="E2125" t="str">
        <f>IFERROR(UPPER(TRIM(ESITI_QUESTIONARI!Y2125)),"")</f>
        <v/>
      </c>
      <c r="F2125" t="str">
        <f>IFERROR(UPPER(TRIM(ESITI_QUESTIONARI!AE2125)),"")</f>
        <v/>
      </c>
      <c r="G2125" t="str">
        <f>IFERROR(UPPER(TRIM(ESITI_QUESTIONARI!AI2125)),"")</f>
        <v/>
      </c>
      <c r="H2125" s="8" t="str">
        <f>IF(C2125="","",IF(ISERROR(AVERAGE(ESITI_QUESTIONARI!N2125:T2125,ESITI_QUESTIONARI!V2125:X2125,ESITI_QUESTIONARI!Z2125:AD2125,ESITI_QUESTIONARI!AF2125:AH2125,ESITI_QUESTIONARI!AJ2125:AL2125,ESITI_QUESTIONARI!AN2125,ESITI_QUESTIONARI!AQ2125)),"NON RISPONDE",AVERAGE(ESITI_QUESTIONARI!N2125:T2125,ESITI_QUESTIONARI!V2125:X2125,ESITI_QUESTIONARI!Z2125:AD2125,ESITI_QUESTIONARI!AF2125:AH2125,ESITI_QUESTIONARI!AJ2125:AL2125,ESITI_QUESTIONARI!AN2125,ESITI_QUESTIONARI!AQ2125)))</f>
        <v/>
      </c>
    </row>
    <row r="2126" spans="1:8" x14ac:dyDescent="0.3">
      <c r="A2126" t="str">
        <f>IF(ESITI_QUESTIONARI!A2126="","",TRIM(ESITI_QUESTIONARI!A2126))</f>
        <v/>
      </c>
      <c r="B2126" t="str">
        <f t="shared" si="34"/>
        <v/>
      </c>
      <c r="C2126" t="str">
        <f>IF(ESITI_QUESTIONARI!C2126="","",TRIM(ESITI_QUESTIONARI!C2126))</f>
        <v/>
      </c>
      <c r="D2126" t="str">
        <f>IFERROR(UPPER(TRIM(ESITI_QUESTIONARI!U2126)),"")</f>
        <v/>
      </c>
      <c r="E2126" t="str">
        <f>IFERROR(UPPER(TRIM(ESITI_QUESTIONARI!Y2126)),"")</f>
        <v/>
      </c>
      <c r="F2126" t="str">
        <f>IFERROR(UPPER(TRIM(ESITI_QUESTIONARI!AE2126)),"")</f>
        <v/>
      </c>
      <c r="G2126" t="str">
        <f>IFERROR(UPPER(TRIM(ESITI_QUESTIONARI!AI2126)),"")</f>
        <v/>
      </c>
      <c r="H2126" s="8" t="str">
        <f>IF(C2126="","",IF(ISERROR(AVERAGE(ESITI_QUESTIONARI!N2126:T2126,ESITI_QUESTIONARI!V2126:X2126,ESITI_QUESTIONARI!Z2126:AD2126,ESITI_QUESTIONARI!AF2126:AH2126,ESITI_QUESTIONARI!AJ2126:AL2126,ESITI_QUESTIONARI!AN2126,ESITI_QUESTIONARI!AQ2126)),"NON RISPONDE",AVERAGE(ESITI_QUESTIONARI!N2126:T2126,ESITI_QUESTIONARI!V2126:X2126,ESITI_QUESTIONARI!Z2126:AD2126,ESITI_QUESTIONARI!AF2126:AH2126,ESITI_QUESTIONARI!AJ2126:AL2126,ESITI_QUESTIONARI!AN2126,ESITI_QUESTIONARI!AQ2126)))</f>
        <v/>
      </c>
    </row>
    <row r="2127" spans="1:8" x14ac:dyDescent="0.3">
      <c r="A2127" t="str">
        <f>IF(ESITI_QUESTIONARI!A2127="","",TRIM(ESITI_QUESTIONARI!A2127))</f>
        <v/>
      </c>
      <c r="B2127" t="str">
        <f t="shared" si="34"/>
        <v/>
      </c>
      <c r="C2127" t="str">
        <f>IF(ESITI_QUESTIONARI!C2127="","",TRIM(ESITI_QUESTIONARI!C2127))</f>
        <v/>
      </c>
      <c r="D2127" t="str">
        <f>IFERROR(UPPER(TRIM(ESITI_QUESTIONARI!U2127)),"")</f>
        <v/>
      </c>
      <c r="E2127" t="str">
        <f>IFERROR(UPPER(TRIM(ESITI_QUESTIONARI!Y2127)),"")</f>
        <v/>
      </c>
      <c r="F2127" t="str">
        <f>IFERROR(UPPER(TRIM(ESITI_QUESTIONARI!AE2127)),"")</f>
        <v/>
      </c>
      <c r="G2127" t="str">
        <f>IFERROR(UPPER(TRIM(ESITI_QUESTIONARI!AI2127)),"")</f>
        <v/>
      </c>
      <c r="H2127" s="8" t="str">
        <f>IF(C2127="","",IF(ISERROR(AVERAGE(ESITI_QUESTIONARI!N2127:T2127,ESITI_QUESTIONARI!V2127:X2127,ESITI_QUESTIONARI!Z2127:AD2127,ESITI_QUESTIONARI!AF2127:AH2127,ESITI_QUESTIONARI!AJ2127:AL2127,ESITI_QUESTIONARI!AN2127,ESITI_QUESTIONARI!AQ2127)),"NON RISPONDE",AVERAGE(ESITI_QUESTIONARI!N2127:T2127,ESITI_QUESTIONARI!V2127:X2127,ESITI_QUESTIONARI!Z2127:AD2127,ESITI_QUESTIONARI!AF2127:AH2127,ESITI_QUESTIONARI!AJ2127:AL2127,ESITI_QUESTIONARI!AN2127,ESITI_QUESTIONARI!AQ2127)))</f>
        <v/>
      </c>
    </row>
    <row r="2128" spans="1:8" x14ac:dyDescent="0.3">
      <c r="A2128" t="str">
        <f>IF(ESITI_QUESTIONARI!A2128="","",TRIM(ESITI_QUESTIONARI!A2128))</f>
        <v/>
      </c>
      <c r="B2128" t="str">
        <f t="shared" si="34"/>
        <v/>
      </c>
      <c r="C2128" t="str">
        <f>IF(ESITI_QUESTIONARI!C2128="","",TRIM(ESITI_QUESTIONARI!C2128))</f>
        <v/>
      </c>
      <c r="D2128" t="str">
        <f>IFERROR(UPPER(TRIM(ESITI_QUESTIONARI!U2128)),"")</f>
        <v/>
      </c>
      <c r="E2128" t="str">
        <f>IFERROR(UPPER(TRIM(ESITI_QUESTIONARI!Y2128)),"")</f>
        <v/>
      </c>
      <c r="F2128" t="str">
        <f>IFERROR(UPPER(TRIM(ESITI_QUESTIONARI!AE2128)),"")</f>
        <v/>
      </c>
      <c r="G2128" t="str">
        <f>IFERROR(UPPER(TRIM(ESITI_QUESTIONARI!AI2128)),"")</f>
        <v/>
      </c>
      <c r="H2128" s="8" t="str">
        <f>IF(C2128="","",IF(ISERROR(AVERAGE(ESITI_QUESTIONARI!N2128:T2128,ESITI_QUESTIONARI!V2128:X2128,ESITI_QUESTIONARI!Z2128:AD2128,ESITI_QUESTIONARI!AF2128:AH2128,ESITI_QUESTIONARI!AJ2128:AL2128,ESITI_QUESTIONARI!AN2128,ESITI_QUESTIONARI!AQ2128)),"NON RISPONDE",AVERAGE(ESITI_QUESTIONARI!N2128:T2128,ESITI_QUESTIONARI!V2128:X2128,ESITI_QUESTIONARI!Z2128:AD2128,ESITI_QUESTIONARI!AF2128:AH2128,ESITI_QUESTIONARI!AJ2128:AL2128,ESITI_QUESTIONARI!AN2128,ESITI_QUESTIONARI!AQ2128)))</f>
        <v/>
      </c>
    </row>
    <row r="2129" spans="1:8" x14ac:dyDescent="0.3">
      <c r="A2129" t="str">
        <f>IF(ESITI_QUESTIONARI!A2129="","",TRIM(ESITI_QUESTIONARI!A2129))</f>
        <v/>
      </c>
      <c r="B2129" t="str">
        <f t="shared" si="34"/>
        <v/>
      </c>
      <c r="C2129" t="str">
        <f>IF(ESITI_QUESTIONARI!C2129="","",TRIM(ESITI_QUESTIONARI!C2129))</f>
        <v/>
      </c>
      <c r="D2129" t="str">
        <f>IFERROR(UPPER(TRIM(ESITI_QUESTIONARI!U2129)),"")</f>
        <v/>
      </c>
      <c r="E2129" t="str">
        <f>IFERROR(UPPER(TRIM(ESITI_QUESTIONARI!Y2129)),"")</f>
        <v/>
      </c>
      <c r="F2129" t="str">
        <f>IFERROR(UPPER(TRIM(ESITI_QUESTIONARI!AE2129)),"")</f>
        <v/>
      </c>
      <c r="G2129" t="str">
        <f>IFERROR(UPPER(TRIM(ESITI_QUESTIONARI!AI2129)),"")</f>
        <v/>
      </c>
      <c r="H2129" s="8" t="str">
        <f>IF(C2129="","",IF(ISERROR(AVERAGE(ESITI_QUESTIONARI!N2129:T2129,ESITI_QUESTIONARI!V2129:X2129,ESITI_QUESTIONARI!Z2129:AD2129,ESITI_QUESTIONARI!AF2129:AH2129,ESITI_QUESTIONARI!AJ2129:AL2129,ESITI_QUESTIONARI!AN2129,ESITI_QUESTIONARI!AQ2129)),"NON RISPONDE",AVERAGE(ESITI_QUESTIONARI!N2129:T2129,ESITI_QUESTIONARI!V2129:X2129,ESITI_QUESTIONARI!Z2129:AD2129,ESITI_QUESTIONARI!AF2129:AH2129,ESITI_QUESTIONARI!AJ2129:AL2129,ESITI_QUESTIONARI!AN2129,ESITI_QUESTIONARI!AQ2129)))</f>
        <v/>
      </c>
    </row>
    <row r="2130" spans="1:8" x14ac:dyDescent="0.3">
      <c r="A2130" t="str">
        <f>IF(ESITI_QUESTIONARI!A2130="","",TRIM(ESITI_QUESTIONARI!A2130))</f>
        <v/>
      </c>
      <c r="B2130" t="str">
        <f t="shared" si="34"/>
        <v/>
      </c>
      <c r="C2130" t="str">
        <f>IF(ESITI_QUESTIONARI!C2130="","",TRIM(ESITI_QUESTIONARI!C2130))</f>
        <v/>
      </c>
      <c r="D2130" t="str">
        <f>IFERROR(UPPER(TRIM(ESITI_QUESTIONARI!U2130)),"")</f>
        <v/>
      </c>
      <c r="E2130" t="str">
        <f>IFERROR(UPPER(TRIM(ESITI_QUESTIONARI!Y2130)),"")</f>
        <v/>
      </c>
      <c r="F2130" t="str">
        <f>IFERROR(UPPER(TRIM(ESITI_QUESTIONARI!AE2130)),"")</f>
        <v/>
      </c>
      <c r="G2130" t="str">
        <f>IFERROR(UPPER(TRIM(ESITI_QUESTIONARI!AI2130)),"")</f>
        <v/>
      </c>
      <c r="H2130" s="8" t="str">
        <f>IF(C2130="","",IF(ISERROR(AVERAGE(ESITI_QUESTIONARI!N2130:T2130,ESITI_QUESTIONARI!V2130:X2130,ESITI_QUESTIONARI!Z2130:AD2130,ESITI_QUESTIONARI!AF2130:AH2130,ESITI_QUESTIONARI!AJ2130:AL2130,ESITI_QUESTIONARI!AN2130,ESITI_QUESTIONARI!AQ2130)),"NON RISPONDE",AVERAGE(ESITI_QUESTIONARI!N2130:T2130,ESITI_QUESTIONARI!V2130:X2130,ESITI_QUESTIONARI!Z2130:AD2130,ESITI_QUESTIONARI!AF2130:AH2130,ESITI_QUESTIONARI!AJ2130:AL2130,ESITI_QUESTIONARI!AN2130,ESITI_QUESTIONARI!AQ2130)))</f>
        <v/>
      </c>
    </row>
    <row r="2131" spans="1:8" x14ac:dyDescent="0.3">
      <c r="A2131" t="str">
        <f>IF(ESITI_QUESTIONARI!A2131="","",TRIM(ESITI_QUESTIONARI!A2131))</f>
        <v/>
      </c>
      <c r="B2131" t="str">
        <f t="shared" si="34"/>
        <v/>
      </c>
      <c r="C2131" t="str">
        <f>IF(ESITI_QUESTIONARI!C2131="","",TRIM(ESITI_QUESTIONARI!C2131))</f>
        <v/>
      </c>
      <c r="D2131" t="str">
        <f>IFERROR(UPPER(TRIM(ESITI_QUESTIONARI!U2131)),"")</f>
        <v/>
      </c>
      <c r="E2131" t="str">
        <f>IFERROR(UPPER(TRIM(ESITI_QUESTIONARI!Y2131)),"")</f>
        <v/>
      </c>
      <c r="F2131" t="str">
        <f>IFERROR(UPPER(TRIM(ESITI_QUESTIONARI!AE2131)),"")</f>
        <v/>
      </c>
      <c r="G2131" t="str">
        <f>IFERROR(UPPER(TRIM(ESITI_QUESTIONARI!AI2131)),"")</f>
        <v/>
      </c>
      <c r="H2131" s="8" t="str">
        <f>IF(C2131="","",IF(ISERROR(AVERAGE(ESITI_QUESTIONARI!N2131:T2131,ESITI_QUESTIONARI!V2131:X2131,ESITI_QUESTIONARI!Z2131:AD2131,ESITI_QUESTIONARI!AF2131:AH2131,ESITI_QUESTIONARI!AJ2131:AL2131,ESITI_QUESTIONARI!AN2131,ESITI_QUESTIONARI!AQ2131)),"NON RISPONDE",AVERAGE(ESITI_QUESTIONARI!N2131:T2131,ESITI_QUESTIONARI!V2131:X2131,ESITI_QUESTIONARI!Z2131:AD2131,ESITI_QUESTIONARI!AF2131:AH2131,ESITI_QUESTIONARI!AJ2131:AL2131,ESITI_QUESTIONARI!AN2131,ESITI_QUESTIONARI!AQ2131)))</f>
        <v/>
      </c>
    </row>
    <row r="2132" spans="1:8" x14ac:dyDescent="0.3">
      <c r="A2132" t="str">
        <f>IF(ESITI_QUESTIONARI!A2132="","",TRIM(ESITI_QUESTIONARI!A2132))</f>
        <v/>
      </c>
      <c r="B2132" t="str">
        <f t="shared" si="34"/>
        <v/>
      </c>
      <c r="C2132" t="str">
        <f>IF(ESITI_QUESTIONARI!C2132="","",TRIM(ESITI_QUESTIONARI!C2132))</f>
        <v/>
      </c>
      <c r="D2132" t="str">
        <f>IFERROR(UPPER(TRIM(ESITI_QUESTIONARI!U2132)),"")</f>
        <v/>
      </c>
      <c r="E2132" t="str">
        <f>IFERROR(UPPER(TRIM(ESITI_QUESTIONARI!Y2132)),"")</f>
        <v/>
      </c>
      <c r="F2132" t="str">
        <f>IFERROR(UPPER(TRIM(ESITI_QUESTIONARI!AE2132)),"")</f>
        <v/>
      </c>
      <c r="G2132" t="str">
        <f>IFERROR(UPPER(TRIM(ESITI_QUESTIONARI!AI2132)),"")</f>
        <v/>
      </c>
      <c r="H2132" s="8" t="str">
        <f>IF(C2132="","",IF(ISERROR(AVERAGE(ESITI_QUESTIONARI!N2132:T2132,ESITI_QUESTIONARI!V2132:X2132,ESITI_QUESTIONARI!Z2132:AD2132,ESITI_QUESTIONARI!AF2132:AH2132,ESITI_QUESTIONARI!AJ2132:AL2132,ESITI_QUESTIONARI!AN2132,ESITI_QUESTIONARI!AQ2132)),"NON RISPONDE",AVERAGE(ESITI_QUESTIONARI!N2132:T2132,ESITI_QUESTIONARI!V2132:X2132,ESITI_QUESTIONARI!Z2132:AD2132,ESITI_QUESTIONARI!AF2132:AH2132,ESITI_QUESTIONARI!AJ2132:AL2132,ESITI_QUESTIONARI!AN2132,ESITI_QUESTIONARI!AQ2132)))</f>
        <v/>
      </c>
    </row>
    <row r="2133" spans="1:8" x14ac:dyDescent="0.3">
      <c r="A2133" t="str">
        <f>IF(ESITI_QUESTIONARI!A2133="","",TRIM(ESITI_QUESTIONARI!A2133))</f>
        <v/>
      </c>
      <c r="B2133" t="str">
        <f t="shared" si="34"/>
        <v/>
      </c>
      <c r="C2133" t="str">
        <f>IF(ESITI_QUESTIONARI!C2133="","",TRIM(ESITI_QUESTIONARI!C2133))</f>
        <v/>
      </c>
      <c r="D2133" t="str">
        <f>IFERROR(UPPER(TRIM(ESITI_QUESTIONARI!U2133)),"")</f>
        <v/>
      </c>
      <c r="E2133" t="str">
        <f>IFERROR(UPPER(TRIM(ESITI_QUESTIONARI!Y2133)),"")</f>
        <v/>
      </c>
      <c r="F2133" t="str">
        <f>IFERROR(UPPER(TRIM(ESITI_QUESTIONARI!AE2133)),"")</f>
        <v/>
      </c>
      <c r="G2133" t="str">
        <f>IFERROR(UPPER(TRIM(ESITI_QUESTIONARI!AI2133)),"")</f>
        <v/>
      </c>
      <c r="H2133" s="8" t="str">
        <f>IF(C2133="","",IF(ISERROR(AVERAGE(ESITI_QUESTIONARI!N2133:T2133,ESITI_QUESTIONARI!V2133:X2133,ESITI_QUESTIONARI!Z2133:AD2133,ESITI_QUESTIONARI!AF2133:AH2133,ESITI_QUESTIONARI!AJ2133:AL2133,ESITI_QUESTIONARI!AN2133,ESITI_QUESTIONARI!AQ2133)),"NON RISPONDE",AVERAGE(ESITI_QUESTIONARI!N2133:T2133,ESITI_QUESTIONARI!V2133:X2133,ESITI_QUESTIONARI!Z2133:AD2133,ESITI_QUESTIONARI!AF2133:AH2133,ESITI_QUESTIONARI!AJ2133:AL2133,ESITI_QUESTIONARI!AN2133,ESITI_QUESTIONARI!AQ2133)))</f>
        <v/>
      </c>
    </row>
    <row r="2134" spans="1:8" x14ac:dyDescent="0.3">
      <c r="A2134" t="str">
        <f>IF(ESITI_QUESTIONARI!A2134="","",TRIM(ESITI_QUESTIONARI!A2134))</f>
        <v/>
      </c>
      <c r="B2134" t="str">
        <f t="shared" si="34"/>
        <v/>
      </c>
      <c r="C2134" t="str">
        <f>IF(ESITI_QUESTIONARI!C2134="","",TRIM(ESITI_QUESTIONARI!C2134))</f>
        <v/>
      </c>
      <c r="D2134" t="str">
        <f>IFERROR(UPPER(TRIM(ESITI_QUESTIONARI!U2134)),"")</f>
        <v/>
      </c>
      <c r="E2134" t="str">
        <f>IFERROR(UPPER(TRIM(ESITI_QUESTIONARI!Y2134)),"")</f>
        <v/>
      </c>
      <c r="F2134" t="str">
        <f>IFERROR(UPPER(TRIM(ESITI_QUESTIONARI!AE2134)),"")</f>
        <v/>
      </c>
      <c r="G2134" t="str">
        <f>IFERROR(UPPER(TRIM(ESITI_QUESTIONARI!AI2134)),"")</f>
        <v/>
      </c>
      <c r="H2134" s="8" t="str">
        <f>IF(C2134="","",IF(ISERROR(AVERAGE(ESITI_QUESTIONARI!N2134:T2134,ESITI_QUESTIONARI!V2134:X2134,ESITI_QUESTIONARI!Z2134:AD2134,ESITI_QUESTIONARI!AF2134:AH2134,ESITI_QUESTIONARI!AJ2134:AL2134,ESITI_QUESTIONARI!AN2134,ESITI_QUESTIONARI!AQ2134)),"NON RISPONDE",AVERAGE(ESITI_QUESTIONARI!N2134:T2134,ESITI_QUESTIONARI!V2134:X2134,ESITI_QUESTIONARI!Z2134:AD2134,ESITI_QUESTIONARI!AF2134:AH2134,ESITI_QUESTIONARI!AJ2134:AL2134,ESITI_QUESTIONARI!AN2134,ESITI_QUESTIONARI!AQ2134)))</f>
        <v/>
      </c>
    </row>
    <row r="2135" spans="1:8" x14ac:dyDescent="0.3">
      <c r="A2135" t="str">
        <f>IF(ESITI_QUESTIONARI!A2135="","",TRIM(ESITI_QUESTIONARI!A2135))</f>
        <v/>
      </c>
      <c r="B2135" t="str">
        <f t="shared" si="34"/>
        <v/>
      </c>
      <c r="C2135" t="str">
        <f>IF(ESITI_QUESTIONARI!C2135="","",TRIM(ESITI_QUESTIONARI!C2135))</f>
        <v/>
      </c>
      <c r="D2135" t="str">
        <f>IFERROR(UPPER(TRIM(ESITI_QUESTIONARI!U2135)),"")</f>
        <v/>
      </c>
      <c r="E2135" t="str">
        <f>IFERROR(UPPER(TRIM(ESITI_QUESTIONARI!Y2135)),"")</f>
        <v/>
      </c>
      <c r="F2135" t="str">
        <f>IFERROR(UPPER(TRIM(ESITI_QUESTIONARI!AE2135)),"")</f>
        <v/>
      </c>
      <c r="G2135" t="str">
        <f>IFERROR(UPPER(TRIM(ESITI_QUESTIONARI!AI2135)),"")</f>
        <v/>
      </c>
      <c r="H2135" s="8" t="str">
        <f>IF(C2135="","",IF(ISERROR(AVERAGE(ESITI_QUESTIONARI!N2135:T2135,ESITI_QUESTIONARI!V2135:X2135,ESITI_QUESTIONARI!Z2135:AD2135,ESITI_QUESTIONARI!AF2135:AH2135,ESITI_QUESTIONARI!AJ2135:AL2135,ESITI_QUESTIONARI!AN2135,ESITI_QUESTIONARI!AQ2135)),"NON RISPONDE",AVERAGE(ESITI_QUESTIONARI!N2135:T2135,ESITI_QUESTIONARI!V2135:X2135,ESITI_QUESTIONARI!Z2135:AD2135,ESITI_QUESTIONARI!AF2135:AH2135,ESITI_QUESTIONARI!AJ2135:AL2135,ESITI_QUESTIONARI!AN2135,ESITI_QUESTIONARI!AQ2135)))</f>
        <v/>
      </c>
    </row>
    <row r="2136" spans="1:8" x14ac:dyDescent="0.3">
      <c r="A2136" t="str">
        <f>IF(ESITI_QUESTIONARI!A2136="","",TRIM(ESITI_QUESTIONARI!A2136))</f>
        <v/>
      </c>
      <c r="B2136" t="str">
        <f t="shared" si="34"/>
        <v/>
      </c>
      <c r="C2136" t="str">
        <f>IF(ESITI_QUESTIONARI!C2136="","",TRIM(ESITI_QUESTIONARI!C2136))</f>
        <v/>
      </c>
      <c r="D2136" t="str">
        <f>IFERROR(UPPER(TRIM(ESITI_QUESTIONARI!U2136)),"")</f>
        <v/>
      </c>
      <c r="E2136" t="str">
        <f>IFERROR(UPPER(TRIM(ESITI_QUESTIONARI!Y2136)),"")</f>
        <v/>
      </c>
      <c r="F2136" t="str">
        <f>IFERROR(UPPER(TRIM(ESITI_QUESTIONARI!AE2136)),"")</f>
        <v/>
      </c>
      <c r="G2136" t="str">
        <f>IFERROR(UPPER(TRIM(ESITI_QUESTIONARI!AI2136)),"")</f>
        <v/>
      </c>
      <c r="H2136" s="8" t="str">
        <f>IF(C2136="","",IF(ISERROR(AVERAGE(ESITI_QUESTIONARI!N2136:T2136,ESITI_QUESTIONARI!V2136:X2136,ESITI_QUESTIONARI!Z2136:AD2136,ESITI_QUESTIONARI!AF2136:AH2136,ESITI_QUESTIONARI!AJ2136:AL2136,ESITI_QUESTIONARI!AN2136,ESITI_QUESTIONARI!AQ2136)),"NON RISPONDE",AVERAGE(ESITI_QUESTIONARI!N2136:T2136,ESITI_QUESTIONARI!V2136:X2136,ESITI_QUESTIONARI!Z2136:AD2136,ESITI_QUESTIONARI!AF2136:AH2136,ESITI_QUESTIONARI!AJ2136:AL2136,ESITI_QUESTIONARI!AN2136,ESITI_QUESTIONARI!AQ2136)))</f>
        <v/>
      </c>
    </row>
    <row r="2137" spans="1:8" x14ac:dyDescent="0.3">
      <c r="A2137" t="str">
        <f>IF(ESITI_QUESTIONARI!A2137="","",TRIM(ESITI_QUESTIONARI!A2137))</f>
        <v/>
      </c>
      <c r="B2137" t="str">
        <f t="shared" si="34"/>
        <v/>
      </c>
      <c r="C2137" t="str">
        <f>IF(ESITI_QUESTIONARI!C2137="","",TRIM(ESITI_QUESTIONARI!C2137))</f>
        <v/>
      </c>
      <c r="D2137" t="str">
        <f>IFERROR(UPPER(TRIM(ESITI_QUESTIONARI!U2137)),"")</f>
        <v/>
      </c>
      <c r="E2137" t="str">
        <f>IFERROR(UPPER(TRIM(ESITI_QUESTIONARI!Y2137)),"")</f>
        <v/>
      </c>
      <c r="F2137" t="str">
        <f>IFERROR(UPPER(TRIM(ESITI_QUESTIONARI!AE2137)),"")</f>
        <v/>
      </c>
      <c r="G2137" t="str">
        <f>IFERROR(UPPER(TRIM(ESITI_QUESTIONARI!AI2137)),"")</f>
        <v/>
      </c>
      <c r="H2137" s="8" t="str">
        <f>IF(C2137="","",IF(ISERROR(AVERAGE(ESITI_QUESTIONARI!N2137:T2137,ESITI_QUESTIONARI!V2137:X2137,ESITI_QUESTIONARI!Z2137:AD2137,ESITI_QUESTIONARI!AF2137:AH2137,ESITI_QUESTIONARI!AJ2137:AL2137,ESITI_QUESTIONARI!AN2137,ESITI_QUESTIONARI!AQ2137)),"NON RISPONDE",AVERAGE(ESITI_QUESTIONARI!N2137:T2137,ESITI_QUESTIONARI!V2137:X2137,ESITI_QUESTIONARI!Z2137:AD2137,ESITI_QUESTIONARI!AF2137:AH2137,ESITI_QUESTIONARI!AJ2137:AL2137,ESITI_QUESTIONARI!AN2137,ESITI_QUESTIONARI!AQ2137)))</f>
        <v/>
      </c>
    </row>
    <row r="2138" spans="1:8" x14ac:dyDescent="0.3">
      <c r="A2138" t="str">
        <f>IF(ESITI_QUESTIONARI!A2138="","",TRIM(ESITI_QUESTIONARI!A2138))</f>
        <v/>
      </c>
      <c r="B2138" t="str">
        <f t="shared" si="34"/>
        <v/>
      </c>
      <c r="C2138" t="str">
        <f>IF(ESITI_QUESTIONARI!C2138="","",TRIM(ESITI_QUESTIONARI!C2138))</f>
        <v/>
      </c>
      <c r="D2138" t="str">
        <f>IFERROR(UPPER(TRIM(ESITI_QUESTIONARI!U2138)),"")</f>
        <v/>
      </c>
      <c r="E2138" t="str">
        <f>IFERROR(UPPER(TRIM(ESITI_QUESTIONARI!Y2138)),"")</f>
        <v/>
      </c>
      <c r="F2138" t="str">
        <f>IFERROR(UPPER(TRIM(ESITI_QUESTIONARI!AE2138)),"")</f>
        <v/>
      </c>
      <c r="G2138" t="str">
        <f>IFERROR(UPPER(TRIM(ESITI_QUESTIONARI!AI2138)),"")</f>
        <v/>
      </c>
      <c r="H2138" s="8" t="str">
        <f>IF(C2138="","",IF(ISERROR(AVERAGE(ESITI_QUESTIONARI!N2138:T2138,ESITI_QUESTIONARI!V2138:X2138,ESITI_QUESTIONARI!Z2138:AD2138,ESITI_QUESTIONARI!AF2138:AH2138,ESITI_QUESTIONARI!AJ2138:AL2138,ESITI_QUESTIONARI!AN2138,ESITI_QUESTIONARI!AQ2138)),"NON RISPONDE",AVERAGE(ESITI_QUESTIONARI!N2138:T2138,ESITI_QUESTIONARI!V2138:X2138,ESITI_QUESTIONARI!Z2138:AD2138,ESITI_QUESTIONARI!AF2138:AH2138,ESITI_QUESTIONARI!AJ2138:AL2138,ESITI_QUESTIONARI!AN2138,ESITI_QUESTIONARI!AQ2138)))</f>
        <v/>
      </c>
    </row>
    <row r="2139" spans="1:8" x14ac:dyDescent="0.3">
      <c r="A2139" t="str">
        <f>IF(ESITI_QUESTIONARI!A2139="","",TRIM(ESITI_QUESTIONARI!A2139))</f>
        <v/>
      </c>
      <c r="B2139" t="str">
        <f t="shared" si="34"/>
        <v/>
      </c>
      <c r="C2139" t="str">
        <f>IF(ESITI_QUESTIONARI!C2139="","",TRIM(ESITI_QUESTIONARI!C2139))</f>
        <v/>
      </c>
      <c r="D2139" t="str">
        <f>IFERROR(UPPER(TRIM(ESITI_QUESTIONARI!U2139)),"")</f>
        <v/>
      </c>
      <c r="E2139" t="str">
        <f>IFERROR(UPPER(TRIM(ESITI_QUESTIONARI!Y2139)),"")</f>
        <v/>
      </c>
      <c r="F2139" t="str">
        <f>IFERROR(UPPER(TRIM(ESITI_QUESTIONARI!AE2139)),"")</f>
        <v/>
      </c>
      <c r="G2139" t="str">
        <f>IFERROR(UPPER(TRIM(ESITI_QUESTIONARI!AI2139)),"")</f>
        <v/>
      </c>
      <c r="H2139" s="8" t="str">
        <f>IF(C2139="","",IF(ISERROR(AVERAGE(ESITI_QUESTIONARI!N2139:T2139,ESITI_QUESTIONARI!V2139:X2139,ESITI_QUESTIONARI!Z2139:AD2139,ESITI_QUESTIONARI!AF2139:AH2139,ESITI_QUESTIONARI!AJ2139:AL2139,ESITI_QUESTIONARI!AN2139,ESITI_QUESTIONARI!AQ2139)),"NON RISPONDE",AVERAGE(ESITI_QUESTIONARI!N2139:T2139,ESITI_QUESTIONARI!V2139:X2139,ESITI_QUESTIONARI!Z2139:AD2139,ESITI_QUESTIONARI!AF2139:AH2139,ESITI_QUESTIONARI!AJ2139:AL2139,ESITI_QUESTIONARI!AN2139,ESITI_QUESTIONARI!AQ2139)))</f>
        <v/>
      </c>
    </row>
    <row r="2140" spans="1:8" x14ac:dyDescent="0.3">
      <c r="A2140" t="str">
        <f>IF(ESITI_QUESTIONARI!A2140="","",TRIM(ESITI_QUESTIONARI!A2140))</f>
        <v/>
      </c>
      <c r="B2140" t="str">
        <f t="shared" si="34"/>
        <v/>
      </c>
      <c r="C2140" t="str">
        <f>IF(ESITI_QUESTIONARI!C2140="","",TRIM(ESITI_QUESTIONARI!C2140))</f>
        <v/>
      </c>
      <c r="D2140" t="str">
        <f>IFERROR(UPPER(TRIM(ESITI_QUESTIONARI!U2140)),"")</f>
        <v/>
      </c>
      <c r="E2140" t="str">
        <f>IFERROR(UPPER(TRIM(ESITI_QUESTIONARI!Y2140)),"")</f>
        <v/>
      </c>
      <c r="F2140" t="str">
        <f>IFERROR(UPPER(TRIM(ESITI_QUESTIONARI!AE2140)),"")</f>
        <v/>
      </c>
      <c r="G2140" t="str">
        <f>IFERROR(UPPER(TRIM(ESITI_QUESTIONARI!AI2140)),"")</f>
        <v/>
      </c>
      <c r="H2140" s="8" t="str">
        <f>IF(C2140="","",IF(ISERROR(AVERAGE(ESITI_QUESTIONARI!N2140:T2140,ESITI_QUESTIONARI!V2140:X2140,ESITI_QUESTIONARI!Z2140:AD2140,ESITI_QUESTIONARI!AF2140:AH2140,ESITI_QUESTIONARI!AJ2140:AL2140,ESITI_QUESTIONARI!AN2140,ESITI_QUESTIONARI!AQ2140)),"NON RISPONDE",AVERAGE(ESITI_QUESTIONARI!N2140:T2140,ESITI_QUESTIONARI!V2140:X2140,ESITI_QUESTIONARI!Z2140:AD2140,ESITI_QUESTIONARI!AF2140:AH2140,ESITI_QUESTIONARI!AJ2140:AL2140,ESITI_QUESTIONARI!AN2140,ESITI_QUESTIONARI!AQ2140)))</f>
        <v/>
      </c>
    </row>
    <row r="2141" spans="1:8" x14ac:dyDescent="0.3">
      <c r="A2141" t="str">
        <f>IF(ESITI_QUESTIONARI!A2141="","",TRIM(ESITI_QUESTIONARI!A2141))</f>
        <v/>
      </c>
      <c r="B2141" t="str">
        <f t="shared" si="34"/>
        <v/>
      </c>
      <c r="C2141" t="str">
        <f>IF(ESITI_QUESTIONARI!C2141="","",TRIM(ESITI_QUESTIONARI!C2141))</f>
        <v/>
      </c>
      <c r="D2141" t="str">
        <f>IFERROR(UPPER(TRIM(ESITI_QUESTIONARI!U2141)),"")</f>
        <v/>
      </c>
      <c r="E2141" t="str">
        <f>IFERROR(UPPER(TRIM(ESITI_QUESTIONARI!Y2141)),"")</f>
        <v/>
      </c>
      <c r="F2141" t="str">
        <f>IFERROR(UPPER(TRIM(ESITI_QUESTIONARI!AE2141)),"")</f>
        <v/>
      </c>
      <c r="G2141" t="str">
        <f>IFERROR(UPPER(TRIM(ESITI_QUESTIONARI!AI2141)),"")</f>
        <v/>
      </c>
      <c r="H2141" s="8" t="str">
        <f>IF(C2141="","",IF(ISERROR(AVERAGE(ESITI_QUESTIONARI!N2141:T2141,ESITI_QUESTIONARI!V2141:X2141,ESITI_QUESTIONARI!Z2141:AD2141,ESITI_QUESTIONARI!AF2141:AH2141,ESITI_QUESTIONARI!AJ2141:AL2141,ESITI_QUESTIONARI!AN2141,ESITI_QUESTIONARI!AQ2141)),"NON RISPONDE",AVERAGE(ESITI_QUESTIONARI!N2141:T2141,ESITI_QUESTIONARI!V2141:X2141,ESITI_QUESTIONARI!Z2141:AD2141,ESITI_QUESTIONARI!AF2141:AH2141,ESITI_QUESTIONARI!AJ2141:AL2141,ESITI_QUESTIONARI!AN2141,ESITI_QUESTIONARI!AQ2141)))</f>
        <v/>
      </c>
    </row>
    <row r="2142" spans="1:8" x14ac:dyDescent="0.3">
      <c r="A2142" t="str">
        <f>IF(ESITI_QUESTIONARI!A2142="","",TRIM(ESITI_QUESTIONARI!A2142))</f>
        <v/>
      </c>
      <c r="B2142" t="str">
        <f t="shared" si="34"/>
        <v/>
      </c>
      <c r="C2142" t="str">
        <f>IF(ESITI_QUESTIONARI!C2142="","",TRIM(ESITI_QUESTIONARI!C2142))</f>
        <v/>
      </c>
      <c r="D2142" t="str">
        <f>IFERROR(UPPER(TRIM(ESITI_QUESTIONARI!U2142)),"")</f>
        <v/>
      </c>
      <c r="E2142" t="str">
        <f>IFERROR(UPPER(TRIM(ESITI_QUESTIONARI!Y2142)),"")</f>
        <v/>
      </c>
      <c r="F2142" t="str">
        <f>IFERROR(UPPER(TRIM(ESITI_QUESTIONARI!AE2142)),"")</f>
        <v/>
      </c>
      <c r="G2142" t="str">
        <f>IFERROR(UPPER(TRIM(ESITI_QUESTIONARI!AI2142)),"")</f>
        <v/>
      </c>
      <c r="H2142" s="8" t="str">
        <f>IF(C2142="","",IF(ISERROR(AVERAGE(ESITI_QUESTIONARI!N2142:T2142,ESITI_QUESTIONARI!V2142:X2142,ESITI_QUESTIONARI!Z2142:AD2142,ESITI_QUESTIONARI!AF2142:AH2142,ESITI_QUESTIONARI!AJ2142:AL2142,ESITI_QUESTIONARI!AN2142,ESITI_QUESTIONARI!AQ2142)),"NON RISPONDE",AVERAGE(ESITI_QUESTIONARI!N2142:T2142,ESITI_QUESTIONARI!V2142:X2142,ESITI_QUESTIONARI!Z2142:AD2142,ESITI_QUESTIONARI!AF2142:AH2142,ESITI_QUESTIONARI!AJ2142:AL2142,ESITI_QUESTIONARI!AN2142,ESITI_QUESTIONARI!AQ2142)))</f>
        <v/>
      </c>
    </row>
    <row r="2143" spans="1:8" x14ac:dyDescent="0.3">
      <c r="A2143" t="str">
        <f>IF(ESITI_QUESTIONARI!A2143="","",TRIM(ESITI_QUESTIONARI!A2143))</f>
        <v/>
      </c>
      <c r="B2143" t="str">
        <f t="shared" si="34"/>
        <v/>
      </c>
      <c r="C2143" t="str">
        <f>IF(ESITI_QUESTIONARI!C2143="","",TRIM(ESITI_QUESTIONARI!C2143))</f>
        <v/>
      </c>
      <c r="D2143" t="str">
        <f>IFERROR(UPPER(TRIM(ESITI_QUESTIONARI!U2143)),"")</f>
        <v/>
      </c>
      <c r="E2143" t="str">
        <f>IFERROR(UPPER(TRIM(ESITI_QUESTIONARI!Y2143)),"")</f>
        <v/>
      </c>
      <c r="F2143" t="str">
        <f>IFERROR(UPPER(TRIM(ESITI_QUESTIONARI!AE2143)),"")</f>
        <v/>
      </c>
      <c r="G2143" t="str">
        <f>IFERROR(UPPER(TRIM(ESITI_QUESTIONARI!AI2143)),"")</f>
        <v/>
      </c>
      <c r="H2143" s="8" t="str">
        <f>IF(C2143="","",IF(ISERROR(AVERAGE(ESITI_QUESTIONARI!N2143:T2143,ESITI_QUESTIONARI!V2143:X2143,ESITI_QUESTIONARI!Z2143:AD2143,ESITI_QUESTIONARI!AF2143:AH2143,ESITI_QUESTIONARI!AJ2143:AL2143,ESITI_QUESTIONARI!AN2143,ESITI_QUESTIONARI!AQ2143)),"NON RISPONDE",AVERAGE(ESITI_QUESTIONARI!N2143:T2143,ESITI_QUESTIONARI!V2143:X2143,ESITI_QUESTIONARI!Z2143:AD2143,ESITI_QUESTIONARI!AF2143:AH2143,ESITI_QUESTIONARI!AJ2143:AL2143,ESITI_QUESTIONARI!AN2143,ESITI_QUESTIONARI!AQ2143)))</f>
        <v/>
      </c>
    </row>
    <row r="2144" spans="1:8" x14ac:dyDescent="0.3">
      <c r="A2144" t="str">
        <f>IF(ESITI_QUESTIONARI!A2144="","",TRIM(ESITI_QUESTIONARI!A2144))</f>
        <v/>
      </c>
      <c r="B2144" t="str">
        <f t="shared" si="34"/>
        <v/>
      </c>
      <c r="C2144" t="str">
        <f>IF(ESITI_QUESTIONARI!C2144="","",TRIM(ESITI_QUESTIONARI!C2144))</f>
        <v/>
      </c>
      <c r="D2144" t="str">
        <f>IFERROR(UPPER(TRIM(ESITI_QUESTIONARI!U2144)),"")</f>
        <v/>
      </c>
      <c r="E2144" t="str">
        <f>IFERROR(UPPER(TRIM(ESITI_QUESTIONARI!Y2144)),"")</f>
        <v/>
      </c>
      <c r="F2144" t="str">
        <f>IFERROR(UPPER(TRIM(ESITI_QUESTIONARI!AE2144)),"")</f>
        <v/>
      </c>
      <c r="G2144" t="str">
        <f>IFERROR(UPPER(TRIM(ESITI_QUESTIONARI!AI2144)),"")</f>
        <v/>
      </c>
      <c r="H2144" s="8" t="str">
        <f>IF(C2144="","",IF(ISERROR(AVERAGE(ESITI_QUESTIONARI!N2144:T2144,ESITI_QUESTIONARI!V2144:X2144,ESITI_QUESTIONARI!Z2144:AD2144,ESITI_QUESTIONARI!AF2144:AH2144,ESITI_QUESTIONARI!AJ2144:AL2144,ESITI_QUESTIONARI!AN2144,ESITI_QUESTIONARI!AQ2144)),"NON RISPONDE",AVERAGE(ESITI_QUESTIONARI!N2144:T2144,ESITI_QUESTIONARI!V2144:X2144,ESITI_QUESTIONARI!Z2144:AD2144,ESITI_QUESTIONARI!AF2144:AH2144,ESITI_QUESTIONARI!AJ2144:AL2144,ESITI_QUESTIONARI!AN2144,ESITI_QUESTIONARI!AQ2144)))</f>
        <v/>
      </c>
    </row>
    <row r="2145" spans="1:8" x14ac:dyDescent="0.3">
      <c r="A2145" t="str">
        <f>IF(ESITI_QUESTIONARI!A2145="","",TRIM(ESITI_QUESTIONARI!A2145))</f>
        <v/>
      </c>
      <c r="B2145" t="str">
        <f t="shared" si="34"/>
        <v/>
      </c>
      <c r="C2145" t="str">
        <f>IF(ESITI_QUESTIONARI!C2145="","",TRIM(ESITI_QUESTIONARI!C2145))</f>
        <v/>
      </c>
      <c r="D2145" t="str">
        <f>IFERROR(UPPER(TRIM(ESITI_QUESTIONARI!U2145)),"")</f>
        <v/>
      </c>
      <c r="E2145" t="str">
        <f>IFERROR(UPPER(TRIM(ESITI_QUESTIONARI!Y2145)),"")</f>
        <v/>
      </c>
      <c r="F2145" t="str">
        <f>IFERROR(UPPER(TRIM(ESITI_QUESTIONARI!AE2145)),"")</f>
        <v/>
      </c>
      <c r="G2145" t="str">
        <f>IFERROR(UPPER(TRIM(ESITI_QUESTIONARI!AI2145)),"")</f>
        <v/>
      </c>
      <c r="H2145" s="8" t="str">
        <f>IF(C2145="","",IF(ISERROR(AVERAGE(ESITI_QUESTIONARI!N2145:T2145,ESITI_QUESTIONARI!V2145:X2145,ESITI_QUESTIONARI!Z2145:AD2145,ESITI_QUESTIONARI!AF2145:AH2145,ESITI_QUESTIONARI!AJ2145:AL2145,ESITI_QUESTIONARI!AN2145,ESITI_QUESTIONARI!AQ2145)),"NON RISPONDE",AVERAGE(ESITI_QUESTIONARI!N2145:T2145,ESITI_QUESTIONARI!V2145:X2145,ESITI_QUESTIONARI!Z2145:AD2145,ESITI_QUESTIONARI!AF2145:AH2145,ESITI_QUESTIONARI!AJ2145:AL2145,ESITI_QUESTIONARI!AN2145,ESITI_QUESTIONARI!AQ2145)))</f>
        <v/>
      </c>
    </row>
    <row r="2146" spans="1:8" x14ac:dyDescent="0.3">
      <c r="A2146" t="str">
        <f>IF(ESITI_QUESTIONARI!A2146="","",TRIM(ESITI_QUESTIONARI!A2146))</f>
        <v/>
      </c>
      <c r="B2146" t="str">
        <f t="shared" si="34"/>
        <v/>
      </c>
      <c r="C2146" t="str">
        <f>IF(ESITI_QUESTIONARI!C2146="","",TRIM(ESITI_QUESTIONARI!C2146))</f>
        <v/>
      </c>
      <c r="D2146" t="str">
        <f>IFERROR(UPPER(TRIM(ESITI_QUESTIONARI!U2146)),"")</f>
        <v/>
      </c>
      <c r="E2146" t="str">
        <f>IFERROR(UPPER(TRIM(ESITI_QUESTIONARI!Y2146)),"")</f>
        <v/>
      </c>
      <c r="F2146" t="str">
        <f>IFERROR(UPPER(TRIM(ESITI_QUESTIONARI!AE2146)),"")</f>
        <v/>
      </c>
      <c r="G2146" t="str">
        <f>IFERROR(UPPER(TRIM(ESITI_QUESTIONARI!AI2146)),"")</f>
        <v/>
      </c>
      <c r="H2146" s="8" t="str">
        <f>IF(C2146="","",IF(ISERROR(AVERAGE(ESITI_QUESTIONARI!N2146:T2146,ESITI_QUESTIONARI!V2146:X2146,ESITI_QUESTIONARI!Z2146:AD2146,ESITI_QUESTIONARI!AF2146:AH2146,ESITI_QUESTIONARI!AJ2146:AL2146,ESITI_QUESTIONARI!AN2146,ESITI_QUESTIONARI!AQ2146)),"NON RISPONDE",AVERAGE(ESITI_QUESTIONARI!N2146:T2146,ESITI_QUESTIONARI!V2146:X2146,ESITI_QUESTIONARI!Z2146:AD2146,ESITI_QUESTIONARI!AF2146:AH2146,ESITI_QUESTIONARI!AJ2146:AL2146,ESITI_QUESTIONARI!AN2146,ESITI_QUESTIONARI!AQ2146)))</f>
        <v/>
      </c>
    </row>
    <row r="2147" spans="1:8" x14ac:dyDescent="0.3">
      <c r="A2147" t="str">
        <f>IF(ESITI_QUESTIONARI!A2147="","",TRIM(ESITI_QUESTIONARI!A2147))</f>
        <v/>
      </c>
      <c r="B2147" t="str">
        <f t="shared" si="34"/>
        <v/>
      </c>
      <c r="C2147" t="str">
        <f>IF(ESITI_QUESTIONARI!C2147="","",TRIM(ESITI_QUESTIONARI!C2147))</f>
        <v/>
      </c>
      <c r="D2147" t="str">
        <f>IFERROR(UPPER(TRIM(ESITI_QUESTIONARI!U2147)),"")</f>
        <v/>
      </c>
      <c r="E2147" t="str">
        <f>IFERROR(UPPER(TRIM(ESITI_QUESTIONARI!Y2147)),"")</f>
        <v/>
      </c>
      <c r="F2147" t="str">
        <f>IFERROR(UPPER(TRIM(ESITI_QUESTIONARI!AE2147)),"")</f>
        <v/>
      </c>
      <c r="G2147" t="str">
        <f>IFERROR(UPPER(TRIM(ESITI_QUESTIONARI!AI2147)),"")</f>
        <v/>
      </c>
      <c r="H2147" s="8" t="str">
        <f>IF(C2147="","",IF(ISERROR(AVERAGE(ESITI_QUESTIONARI!N2147:T2147,ESITI_QUESTIONARI!V2147:X2147,ESITI_QUESTIONARI!Z2147:AD2147,ESITI_QUESTIONARI!AF2147:AH2147,ESITI_QUESTIONARI!AJ2147:AL2147,ESITI_QUESTIONARI!AN2147,ESITI_QUESTIONARI!AQ2147)),"NON RISPONDE",AVERAGE(ESITI_QUESTIONARI!N2147:T2147,ESITI_QUESTIONARI!V2147:X2147,ESITI_QUESTIONARI!Z2147:AD2147,ESITI_QUESTIONARI!AF2147:AH2147,ESITI_QUESTIONARI!AJ2147:AL2147,ESITI_QUESTIONARI!AN2147,ESITI_QUESTIONARI!AQ2147)))</f>
        <v/>
      </c>
    </row>
    <row r="2148" spans="1:8" x14ac:dyDescent="0.3">
      <c r="A2148" t="str">
        <f>IF(ESITI_QUESTIONARI!A2148="","",TRIM(ESITI_QUESTIONARI!A2148))</f>
        <v/>
      </c>
      <c r="B2148" t="str">
        <f t="shared" si="34"/>
        <v/>
      </c>
      <c r="C2148" t="str">
        <f>IF(ESITI_QUESTIONARI!C2148="","",TRIM(ESITI_QUESTIONARI!C2148))</f>
        <v/>
      </c>
      <c r="D2148" t="str">
        <f>IFERROR(UPPER(TRIM(ESITI_QUESTIONARI!U2148)),"")</f>
        <v/>
      </c>
      <c r="E2148" t="str">
        <f>IFERROR(UPPER(TRIM(ESITI_QUESTIONARI!Y2148)),"")</f>
        <v/>
      </c>
      <c r="F2148" t="str">
        <f>IFERROR(UPPER(TRIM(ESITI_QUESTIONARI!AE2148)),"")</f>
        <v/>
      </c>
      <c r="G2148" t="str">
        <f>IFERROR(UPPER(TRIM(ESITI_QUESTIONARI!AI2148)),"")</f>
        <v/>
      </c>
      <c r="H2148" s="8" t="str">
        <f>IF(C2148="","",IF(ISERROR(AVERAGE(ESITI_QUESTIONARI!N2148:T2148,ESITI_QUESTIONARI!V2148:X2148,ESITI_QUESTIONARI!Z2148:AD2148,ESITI_QUESTIONARI!AF2148:AH2148,ESITI_QUESTIONARI!AJ2148:AL2148,ESITI_QUESTIONARI!AN2148,ESITI_QUESTIONARI!AQ2148)),"NON RISPONDE",AVERAGE(ESITI_QUESTIONARI!N2148:T2148,ESITI_QUESTIONARI!V2148:X2148,ESITI_QUESTIONARI!Z2148:AD2148,ESITI_QUESTIONARI!AF2148:AH2148,ESITI_QUESTIONARI!AJ2148:AL2148,ESITI_QUESTIONARI!AN2148,ESITI_QUESTIONARI!AQ2148)))</f>
        <v/>
      </c>
    </row>
    <row r="2149" spans="1:8" x14ac:dyDescent="0.3">
      <c r="A2149" t="str">
        <f>IF(ESITI_QUESTIONARI!A2149="","",TRIM(ESITI_QUESTIONARI!A2149))</f>
        <v/>
      </c>
      <c r="B2149" t="str">
        <f t="shared" si="34"/>
        <v/>
      </c>
      <c r="C2149" t="str">
        <f>IF(ESITI_QUESTIONARI!C2149="","",TRIM(ESITI_QUESTIONARI!C2149))</f>
        <v/>
      </c>
      <c r="D2149" t="str">
        <f>IFERROR(UPPER(TRIM(ESITI_QUESTIONARI!U2149)),"")</f>
        <v/>
      </c>
      <c r="E2149" t="str">
        <f>IFERROR(UPPER(TRIM(ESITI_QUESTIONARI!Y2149)),"")</f>
        <v/>
      </c>
      <c r="F2149" t="str">
        <f>IFERROR(UPPER(TRIM(ESITI_QUESTIONARI!AE2149)),"")</f>
        <v/>
      </c>
      <c r="G2149" t="str">
        <f>IFERROR(UPPER(TRIM(ESITI_QUESTIONARI!AI2149)),"")</f>
        <v/>
      </c>
      <c r="H2149" s="8" t="str">
        <f>IF(C2149="","",IF(ISERROR(AVERAGE(ESITI_QUESTIONARI!N2149:T2149,ESITI_QUESTIONARI!V2149:X2149,ESITI_QUESTIONARI!Z2149:AD2149,ESITI_QUESTIONARI!AF2149:AH2149,ESITI_QUESTIONARI!AJ2149:AL2149,ESITI_QUESTIONARI!AN2149,ESITI_QUESTIONARI!AQ2149)),"NON RISPONDE",AVERAGE(ESITI_QUESTIONARI!N2149:T2149,ESITI_QUESTIONARI!V2149:X2149,ESITI_QUESTIONARI!Z2149:AD2149,ESITI_QUESTIONARI!AF2149:AH2149,ESITI_QUESTIONARI!AJ2149:AL2149,ESITI_QUESTIONARI!AN2149,ESITI_QUESTIONARI!AQ2149)))</f>
        <v/>
      </c>
    </row>
    <row r="2150" spans="1:8" x14ac:dyDescent="0.3">
      <c r="A2150" t="str">
        <f>IF(ESITI_QUESTIONARI!A2150="","",TRIM(ESITI_QUESTIONARI!A2150))</f>
        <v/>
      </c>
      <c r="B2150" t="str">
        <f t="shared" si="34"/>
        <v/>
      </c>
      <c r="C2150" t="str">
        <f>IF(ESITI_QUESTIONARI!C2150="","",TRIM(ESITI_QUESTIONARI!C2150))</f>
        <v/>
      </c>
      <c r="D2150" t="str">
        <f>IFERROR(UPPER(TRIM(ESITI_QUESTIONARI!U2150)),"")</f>
        <v/>
      </c>
      <c r="E2150" t="str">
        <f>IFERROR(UPPER(TRIM(ESITI_QUESTIONARI!Y2150)),"")</f>
        <v/>
      </c>
      <c r="F2150" t="str">
        <f>IFERROR(UPPER(TRIM(ESITI_QUESTIONARI!AE2150)),"")</f>
        <v/>
      </c>
      <c r="G2150" t="str">
        <f>IFERROR(UPPER(TRIM(ESITI_QUESTIONARI!AI2150)),"")</f>
        <v/>
      </c>
      <c r="H2150" s="8" t="str">
        <f>IF(C2150="","",IF(ISERROR(AVERAGE(ESITI_QUESTIONARI!N2150:T2150,ESITI_QUESTIONARI!V2150:X2150,ESITI_QUESTIONARI!Z2150:AD2150,ESITI_QUESTIONARI!AF2150:AH2150,ESITI_QUESTIONARI!AJ2150:AL2150,ESITI_QUESTIONARI!AN2150,ESITI_QUESTIONARI!AQ2150)),"NON RISPONDE",AVERAGE(ESITI_QUESTIONARI!N2150:T2150,ESITI_QUESTIONARI!V2150:X2150,ESITI_QUESTIONARI!Z2150:AD2150,ESITI_QUESTIONARI!AF2150:AH2150,ESITI_QUESTIONARI!AJ2150:AL2150,ESITI_QUESTIONARI!AN2150,ESITI_QUESTIONARI!AQ2150)))</f>
        <v/>
      </c>
    </row>
    <row r="2151" spans="1:8" x14ac:dyDescent="0.3">
      <c r="A2151" t="str">
        <f>IF(ESITI_QUESTIONARI!A2151="","",TRIM(ESITI_QUESTIONARI!A2151))</f>
        <v/>
      </c>
      <c r="B2151" t="str">
        <f t="shared" si="34"/>
        <v/>
      </c>
      <c r="C2151" t="str">
        <f>IF(ESITI_QUESTIONARI!C2151="","",TRIM(ESITI_QUESTIONARI!C2151))</f>
        <v/>
      </c>
      <c r="D2151" t="str">
        <f>IFERROR(UPPER(TRIM(ESITI_QUESTIONARI!U2151)),"")</f>
        <v/>
      </c>
      <c r="E2151" t="str">
        <f>IFERROR(UPPER(TRIM(ESITI_QUESTIONARI!Y2151)),"")</f>
        <v/>
      </c>
      <c r="F2151" t="str">
        <f>IFERROR(UPPER(TRIM(ESITI_QUESTIONARI!AE2151)),"")</f>
        <v/>
      </c>
      <c r="G2151" t="str">
        <f>IFERROR(UPPER(TRIM(ESITI_QUESTIONARI!AI2151)),"")</f>
        <v/>
      </c>
      <c r="H2151" s="8" t="str">
        <f>IF(C2151="","",IF(ISERROR(AVERAGE(ESITI_QUESTIONARI!N2151:T2151,ESITI_QUESTIONARI!V2151:X2151,ESITI_QUESTIONARI!Z2151:AD2151,ESITI_QUESTIONARI!AF2151:AH2151,ESITI_QUESTIONARI!AJ2151:AL2151,ESITI_QUESTIONARI!AN2151,ESITI_QUESTIONARI!AQ2151)),"NON RISPONDE",AVERAGE(ESITI_QUESTIONARI!N2151:T2151,ESITI_QUESTIONARI!V2151:X2151,ESITI_QUESTIONARI!Z2151:AD2151,ESITI_QUESTIONARI!AF2151:AH2151,ESITI_QUESTIONARI!AJ2151:AL2151,ESITI_QUESTIONARI!AN2151,ESITI_QUESTIONARI!AQ2151)))</f>
        <v/>
      </c>
    </row>
    <row r="2152" spans="1:8" x14ac:dyDescent="0.3">
      <c r="A2152" t="str">
        <f>IF(ESITI_QUESTIONARI!A2152="","",TRIM(ESITI_QUESTIONARI!A2152))</f>
        <v/>
      </c>
      <c r="B2152" t="str">
        <f t="shared" si="34"/>
        <v/>
      </c>
      <c r="C2152" t="str">
        <f>IF(ESITI_QUESTIONARI!C2152="","",TRIM(ESITI_QUESTIONARI!C2152))</f>
        <v/>
      </c>
      <c r="D2152" t="str">
        <f>IFERROR(UPPER(TRIM(ESITI_QUESTIONARI!U2152)),"")</f>
        <v/>
      </c>
      <c r="E2152" t="str">
        <f>IFERROR(UPPER(TRIM(ESITI_QUESTIONARI!Y2152)),"")</f>
        <v/>
      </c>
      <c r="F2152" t="str">
        <f>IFERROR(UPPER(TRIM(ESITI_QUESTIONARI!AE2152)),"")</f>
        <v/>
      </c>
      <c r="G2152" t="str">
        <f>IFERROR(UPPER(TRIM(ESITI_QUESTIONARI!AI2152)),"")</f>
        <v/>
      </c>
      <c r="H2152" s="8" t="str">
        <f>IF(C2152="","",IF(ISERROR(AVERAGE(ESITI_QUESTIONARI!N2152:T2152,ESITI_QUESTIONARI!V2152:X2152,ESITI_QUESTIONARI!Z2152:AD2152,ESITI_QUESTIONARI!AF2152:AH2152,ESITI_QUESTIONARI!AJ2152:AL2152,ESITI_QUESTIONARI!AN2152,ESITI_QUESTIONARI!AQ2152)),"NON RISPONDE",AVERAGE(ESITI_QUESTIONARI!N2152:T2152,ESITI_QUESTIONARI!V2152:X2152,ESITI_QUESTIONARI!Z2152:AD2152,ESITI_QUESTIONARI!AF2152:AH2152,ESITI_QUESTIONARI!AJ2152:AL2152,ESITI_QUESTIONARI!AN2152,ESITI_QUESTIONARI!AQ2152)))</f>
        <v/>
      </c>
    </row>
    <row r="2153" spans="1:8" x14ac:dyDescent="0.3">
      <c r="A2153" t="str">
        <f>IF(ESITI_QUESTIONARI!A2153="","",TRIM(ESITI_QUESTIONARI!A2153))</f>
        <v/>
      </c>
      <c r="B2153" t="str">
        <f t="shared" si="34"/>
        <v/>
      </c>
      <c r="C2153" t="str">
        <f>IF(ESITI_QUESTIONARI!C2153="","",TRIM(ESITI_QUESTIONARI!C2153))</f>
        <v/>
      </c>
      <c r="D2153" t="str">
        <f>IFERROR(UPPER(TRIM(ESITI_QUESTIONARI!U2153)),"")</f>
        <v/>
      </c>
      <c r="E2153" t="str">
        <f>IFERROR(UPPER(TRIM(ESITI_QUESTIONARI!Y2153)),"")</f>
        <v/>
      </c>
      <c r="F2153" t="str">
        <f>IFERROR(UPPER(TRIM(ESITI_QUESTIONARI!AE2153)),"")</f>
        <v/>
      </c>
      <c r="G2153" t="str">
        <f>IFERROR(UPPER(TRIM(ESITI_QUESTIONARI!AI2153)),"")</f>
        <v/>
      </c>
      <c r="H2153" s="8" t="str">
        <f>IF(C2153="","",IF(ISERROR(AVERAGE(ESITI_QUESTIONARI!N2153:T2153,ESITI_QUESTIONARI!V2153:X2153,ESITI_QUESTIONARI!Z2153:AD2153,ESITI_QUESTIONARI!AF2153:AH2153,ESITI_QUESTIONARI!AJ2153:AL2153,ESITI_QUESTIONARI!AN2153,ESITI_QUESTIONARI!AQ2153)),"NON RISPONDE",AVERAGE(ESITI_QUESTIONARI!N2153:T2153,ESITI_QUESTIONARI!V2153:X2153,ESITI_QUESTIONARI!Z2153:AD2153,ESITI_QUESTIONARI!AF2153:AH2153,ESITI_QUESTIONARI!AJ2153:AL2153,ESITI_QUESTIONARI!AN2153,ESITI_QUESTIONARI!AQ2153)))</f>
        <v/>
      </c>
    </row>
    <row r="2154" spans="1:8" x14ac:dyDescent="0.3">
      <c r="A2154" t="str">
        <f>IF(ESITI_QUESTIONARI!A2154="","",TRIM(ESITI_QUESTIONARI!A2154))</f>
        <v/>
      </c>
      <c r="B2154" t="str">
        <f t="shared" si="34"/>
        <v/>
      </c>
      <c r="C2154" t="str">
        <f>IF(ESITI_QUESTIONARI!C2154="","",TRIM(ESITI_QUESTIONARI!C2154))</f>
        <v/>
      </c>
      <c r="D2154" t="str">
        <f>IFERROR(UPPER(TRIM(ESITI_QUESTIONARI!U2154)),"")</f>
        <v/>
      </c>
      <c r="E2154" t="str">
        <f>IFERROR(UPPER(TRIM(ESITI_QUESTIONARI!Y2154)),"")</f>
        <v/>
      </c>
      <c r="F2154" t="str">
        <f>IFERROR(UPPER(TRIM(ESITI_QUESTIONARI!AE2154)),"")</f>
        <v/>
      </c>
      <c r="G2154" t="str">
        <f>IFERROR(UPPER(TRIM(ESITI_QUESTIONARI!AI2154)),"")</f>
        <v/>
      </c>
      <c r="H2154" s="8" t="str">
        <f>IF(C2154="","",IF(ISERROR(AVERAGE(ESITI_QUESTIONARI!N2154:T2154,ESITI_QUESTIONARI!V2154:X2154,ESITI_QUESTIONARI!Z2154:AD2154,ESITI_QUESTIONARI!AF2154:AH2154,ESITI_QUESTIONARI!AJ2154:AL2154,ESITI_QUESTIONARI!AN2154,ESITI_QUESTIONARI!AQ2154)),"NON RISPONDE",AVERAGE(ESITI_QUESTIONARI!N2154:T2154,ESITI_QUESTIONARI!V2154:X2154,ESITI_QUESTIONARI!Z2154:AD2154,ESITI_QUESTIONARI!AF2154:AH2154,ESITI_QUESTIONARI!AJ2154:AL2154,ESITI_QUESTIONARI!AN2154,ESITI_QUESTIONARI!AQ2154)))</f>
        <v/>
      </c>
    </row>
    <row r="2155" spans="1:8" x14ac:dyDescent="0.3">
      <c r="A2155" t="str">
        <f>IF(ESITI_QUESTIONARI!A2155="","",TRIM(ESITI_QUESTIONARI!A2155))</f>
        <v/>
      </c>
      <c r="B2155" t="str">
        <f t="shared" si="34"/>
        <v/>
      </c>
      <c r="C2155" t="str">
        <f>IF(ESITI_QUESTIONARI!C2155="","",TRIM(ESITI_QUESTIONARI!C2155))</f>
        <v/>
      </c>
      <c r="D2155" t="str">
        <f>IFERROR(UPPER(TRIM(ESITI_QUESTIONARI!U2155)),"")</f>
        <v/>
      </c>
      <c r="E2155" t="str">
        <f>IFERROR(UPPER(TRIM(ESITI_QUESTIONARI!Y2155)),"")</f>
        <v/>
      </c>
      <c r="F2155" t="str">
        <f>IFERROR(UPPER(TRIM(ESITI_QUESTIONARI!AE2155)),"")</f>
        <v/>
      </c>
      <c r="G2155" t="str">
        <f>IFERROR(UPPER(TRIM(ESITI_QUESTIONARI!AI2155)),"")</f>
        <v/>
      </c>
      <c r="H2155" s="8" t="str">
        <f>IF(C2155="","",IF(ISERROR(AVERAGE(ESITI_QUESTIONARI!N2155:T2155,ESITI_QUESTIONARI!V2155:X2155,ESITI_QUESTIONARI!Z2155:AD2155,ESITI_QUESTIONARI!AF2155:AH2155,ESITI_QUESTIONARI!AJ2155:AL2155,ESITI_QUESTIONARI!AN2155,ESITI_QUESTIONARI!AQ2155)),"NON RISPONDE",AVERAGE(ESITI_QUESTIONARI!N2155:T2155,ESITI_QUESTIONARI!V2155:X2155,ESITI_QUESTIONARI!Z2155:AD2155,ESITI_QUESTIONARI!AF2155:AH2155,ESITI_QUESTIONARI!AJ2155:AL2155,ESITI_QUESTIONARI!AN2155,ESITI_QUESTIONARI!AQ2155)))</f>
        <v/>
      </c>
    </row>
    <row r="2156" spans="1:8" x14ac:dyDescent="0.3">
      <c r="A2156" t="str">
        <f>IF(ESITI_QUESTIONARI!A2156="","",TRIM(ESITI_QUESTIONARI!A2156))</f>
        <v/>
      </c>
      <c r="B2156" t="str">
        <f t="shared" si="34"/>
        <v/>
      </c>
      <c r="C2156" t="str">
        <f>IF(ESITI_QUESTIONARI!C2156="","",TRIM(ESITI_QUESTIONARI!C2156))</f>
        <v/>
      </c>
      <c r="D2156" t="str">
        <f>IFERROR(UPPER(TRIM(ESITI_QUESTIONARI!U2156)),"")</f>
        <v/>
      </c>
      <c r="E2156" t="str">
        <f>IFERROR(UPPER(TRIM(ESITI_QUESTIONARI!Y2156)),"")</f>
        <v/>
      </c>
      <c r="F2156" t="str">
        <f>IFERROR(UPPER(TRIM(ESITI_QUESTIONARI!AE2156)),"")</f>
        <v/>
      </c>
      <c r="G2156" t="str">
        <f>IFERROR(UPPER(TRIM(ESITI_QUESTIONARI!AI2156)),"")</f>
        <v/>
      </c>
      <c r="H2156" s="8" t="str">
        <f>IF(C2156="","",IF(ISERROR(AVERAGE(ESITI_QUESTIONARI!N2156:T2156,ESITI_QUESTIONARI!V2156:X2156,ESITI_QUESTIONARI!Z2156:AD2156,ESITI_QUESTIONARI!AF2156:AH2156,ESITI_QUESTIONARI!AJ2156:AL2156,ESITI_QUESTIONARI!AN2156,ESITI_QUESTIONARI!AQ2156)),"NON RISPONDE",AVERAGE(ESITI_QUESTIONARI!N2156:T2156,ESITI_QUESTIONARI!V2156:X2156,ESITI_QUESTIONARI!Z2156:AD2156,ESITI_QUESTIONARI!AF2156:AH2156,ESITI_QUESTIONARI!AJ2156:AL2156,ESITI_QUESTIONARI!AN2156,ESITI_QUESTIONARI!AQ2156)))</f>
        <v/>
      </c>
    </row>
    <row r="2157" spans="1:8" x14ac:dyDescent="0.3">
      <c r="A2157" t="str">
        <f>IF(ESITI_QUESTIONARI!A2157="","",TRIM(ESITI_QUESTIONARI!A2157))</f>
        <v/>
      </c>
      <c r="B2157" t="str">
        <f t="shared" si="34"/>
        <v/>
      </c>
      <c r="C2157" t="str">
        <f>IF(ESITI_QUESTIONARI!C2157="","",TRIM(ESITI_QUESTIONARI!C2157))</f>
        <v/>
      </c>
      <c r="D2157" t="str">
        <f>IFERROR(UPPER(TRIM(ESITI_QUESTIONARI!U2157)),"")</f>
        <v/>
      </c>
      <c r="E2157" t="str">
        <f>IFERROR(UPPER(TRIM(ESITI_QUESTIONARI!Y2157)),"")</f>
        <v/>
      </c>
      <c r="F2157" t="str">
        <f>IFERROR(UPPER(TRIM(ESITI_QUESTIONARI!AE2157)),"")</f>
        <v/>
      </c>
      <c r="G2157" t="str">
        <f>IFERROR(UPPER(TRIM(ESITI_QUESTIONARI!AI2157)),"")</f>
        <v/>
      </c>
      <c r="H2157" s="8" t="str">
        <f>IF(C2157="","",IF(ISERROR(AVERAGE(ESITI_QUESTIONARI!N2157:T2157,ESITI_QUESTIONARI!V2157:X2157,ESITI_QUESTIONARI!Z2157:AD2157,ESITI_QUESTIONARI!AF2157:AH2157,ESITI_QUESTIONARI!AJ2157:AL2157,ESITI_QUESTIONARI!AN2157,ESITI_QUESTIONARI!AQ2157)),"NON RISPONDE",AVERAGE(ESITI_QUESTIONARI!N2157:T2157,ESITI_QUESTIONARI!V2157:X2157,ESITI_QUESTIONARI!Z2157:AD2157,ESITI_QUESTIONARI!AF2157:AH2157,ESITI_QUESTIONARI!AJ2157:AL2157,ESITI_QUESTIONARI!AN2157,ESITI_QUESTIONARI!AQ2157)))</f>
        <v/>
      </c>
    </row>
    <row r="2158" spans="1:8" x14ac:dyDescent="0.3">
      <c r="A2158" t="str">
        <f>IF(ESITI_QUESTIONARI!A2158="","",TRIM(ESITI_QUESTIONARI!A2158))</f>
        <v/>
      </c>
      <c r="B2158" t="str">
        <f t="shared" si="34"/>
        <v/>
      </c>
      <c r="C2158" t="str">
        <f>IF(ESITI_QUESTIONARI!C2158="","",TRIM(ESITI_QUESTIONARI!C2158))</f>
        <v/>
      </c>
      <c r="D2158" t="str">
        <f>IFERROR(UPPER(TRIM(ESITI_QUESTIONARI!U2158)),"")</f>
        <v/>
      </c>
      <c r="E2158" t="str">
        <f>IFERROR(UPPER(TRIM(ESITI_QUESTIONARI!Y2158)),"")</f>
        <v/>
      </c>
      <c r="F2158" t="str">
        <f>IFERROR(UPPER(TRIM(ESITI_QUESTIONARI!AE2158)),"")</f>
        <v/>
      </c>
      <c r="G2158" t="str">
        <f>IFERROR(UPPER(TRIM(ESITI_QUESTIONARI!AI2158)),"")</f>
        <v/>
      </c>
      <c r="H2158" s="8" t="str">
        <f>IF(C2158="","",IF(ISERROR(AVERAGE(ESITI_QUESTIONARI!N2158:T2158,ESITI_QUESTIONARI!V2158:X2158,ESITI_QUESTIONARI!Z2158:AD2158,ESITI_QUESTIONARI!AF2158:AH2158,ESITI_QUESTIONARI!AJ2158:AL2158,ESITI_QUESTIONARI!AN2158,ESITI_QUESTIONARI!AQ2158)),"NON RISPONDE",AVERAGE(ESITI_QUESTIONARI!N2158:T2158,ESITI_QUESTIONARI!V2158:X2158,ESITI_QUESTIONARI!Z2158:AD2158,ESITI_QUESTIONARI!AF2158:AH2158,ESITI_QUESTIONARI!AJ2158:AL2158,ESITI_QUESTIONARI!AN2158,ESITI_QUESTIONARI!AQ2158)))</f>
        <v/>
      </c>
    </row>
    <row r="2159" spans="1:8" x14ac:dyDescent="0.3">
      <c r="A2159" t="str">
        <f>IF(ESITI_QUESTIONARI!A2159="","",TRIM(ESITI_QUESTIONARI!A2159))</f>
        <v/>
      </c>
      <c r="B2159" t="str">
        <f t="shared" si="34"/>
        <v/>
      </c>
      <c r="C2159" t="str">
        <f>IF(ESITI_QUESTIONARI!C2159="","",TRIM(ESITI_QUESTIONARI!C2159))</f>
        <v/>
      </c>
      <c r="D2159" t="str">
        <f>IFERROR(UPPER(TRIM(ESITI_QUESTIONARI!U2159)),"")</f>
        <v/>
      </c>
      <c r="E2159" t="str">
        <f>IFERROR(UPPER(TRIM(ESITI_QUESTIONARI!Y2159)),"")</f>
        <v/>
      </c>
      <c r="F2159" t="str">
        <f>IFERROR(UPPER(TRIM(ESITI_QUESTIONARI!AE2159)),"")</f>
        <v/>
      </c>
      <c r="G2159" t="str">
        <f>IFERROR(UPPER(TRIM(ESITI_QUESTIONARI!AI2159)),"")</f>
        <v/>
      </c>
      <c r="H2159" s="8" t="str">
        <f>IF(C2159="","",IF(ISERROR(AVERAGE(ESITI_QUESTIONARI!N2159:T2159,ESITI_QUESTIONARI!V2159:X2159,ESITI_QUESTIONARI!Z2159:AD2159,ESITI_QUESTIONARI!AF2159:AH2159,ESITI_QUESTIONARI!AJ2159:AL2159,ESITI_QUESTIONARI!AN2159,ESITI_QUESTIONARI!AQ2159)),"NON RISPONDE",AVERAGE(ESITI_QUESTIONARI!N2159:T2159,ESITI_QUESTIONARI!V2159:X2159,ESITI_QUESTIONARI!Z2159:AD2159,ESITI_QUESTIONARI!AF2159:AH2159,ESITI_QUESTIONARI!AJ2159:AL2159,ESITI_QUESTIONARI!AN2159,ESITI_QUESTIONARI!AQ2159)))</f>
        <v/>
      </c>
    </row>
    <row r="2160" spans="1:8" x14ac:dyDescent="0.3">
      <c r="A2160" t="str">
        <f>IF(ESITI_QUESTIONARI!A2160="","",TRIM(ESITI_QUESTIONARI!A2160))</f>
        <v/>
      </c>
      <c r="B2160" t="str">
        <f t="shared" si="34"/>
        <v/>
      </c>
      <c r="C2160" t="str">
        <f>IF(ESITI_QUESTIONARI!C2160="","",TRIM(ESITI_QUESTIONARI!C2160))</f>
        <v/>
      </c>
      <c r="D2160" t="str">
        <f>IFERROR(UPPER(TRIM(ESITI_QUESTIONARI!U2160)),"")</f>
        <v/>
      </c>
      <c r="E2160" t="str">
        <f>IFERROR(UPPER(TRIM(ESITI_QUESTIONARI!Y2160)),"")</f>
        <v/>
      </c>
      <c r="F2160" t="str">
        <f>IFERROR(UPPER(TRIM(ESITI_QUESTIONARI!AE2160)),"")</f>
        <v/>
      </c>
      <c r="G2160" t="str">
        <f>IFERROR(UPPER(TRIM(ESITI_QUESTIONARI!AI2160)),"")</f>
        <v/>
      </c>
      <c r="H2160" s="8" t="str">
        <f>IF(C2160="","",IF(ISERROR(AVERAGE(ESITI_QUESTIONARI!N2160:T2160,ESITI_QUESTIONARI!V2160:X2160,ESITI_QUESTIONARI!Z2160:AD2160,ESITI_QUESTIONARI!AF2160:AH2160,ESITI_QUESTIONARI!AJ2160:AL2160,ESITI_QUESTIONARI!AN2160,ESITI_QUESTIONARI!AQ2160)),"NON RISPONDE",AVERAGE(ESITI_QUESTIONARI!N2160:T2160,ESITI_QUESTIONARI!V2160:X2160,ESITI_QUESTIONARI!Z2160:AD2160,ESITI_QUESTIONARI!AF2160:AH2160,ESITI_QUESTIONARI!AJ2160:AL2160,ESITI_QUESTIONARI!AN2160,ESITI_QUESTIONARI!AQ2160)))</f>
        <v/>
      </c>
    </row>
    <row r="2161" spans="1:8" x14ac:dyDescent="0.3">
      <c r="A2161" t="str">
        <f>IF(ESITI_QUESTIONARI!A2161="","",TRIM(ESITI_QUESTIONARI!A2161))</f>
        <v/>
      </c>
      <c r="B2161" t="str">
        <f t="shared" si="34"/>
        <v/>
      </c>
      <c r="C2161" t="str">
        <f>IF(ESITI_QUESTIONARI!C2161="","",TRIM(ESITI_QUESTIONARI!C2161))</f>
        <v/>
      </c>
      <c r="D2161" t="str">
        <f>IFERROR(UPPER(TRIM(ESITI_QUESTIONARI!U2161)),"")</f>
        <v/>
      </c>
      <c r="E2161" t="str">
        <f>IFERROR(UPPER(TRIM(ESITI_QUESTIONARI!Y2161)),"")</f>
        <v/>
      </c>
      <c r="F2161" t="str">
        <f>IFERROR(UPPER(TRIM(ESITI_QUESTIONARI!AE2161)),"")</f>
        <v/>
      </c>
      <c r="G2161" t="str">
        <f>IFERROR(UPPER(TRIM(ESITI_QUESTIONARI!AI2161)),"")</f>
        <v/>
      </c>
      <c r="H2161" s="8" t="str">
        <f>IF(C2161="","",IF(ISERROR(AVERAGE(ESITI_QUESTIONARI!N2161:T2161,ESITI_QUESTIONARI!V2161:X2161,ESITI_QUESTIONARI!Z2161:AD2161,ESITI_QUESTIONARI!AF2161:AH2161,ESITI_QUESTIONARI!AJ2161:AL2161,ESITI_QUESTIONARI!AN2161,ESITI_QUESTIONARI!AQ2161)),"NON RISPONDE",AVERAGE(ESITI_QUESTIONARI!N2161:T2161,ESITI_QUESTIONARI!V2161:X2161,ESITI_QUESTIONARI!Z2161:AD2161,ESITI_QUESTIONARI!AF2161:AH2161,ESITI_QUESTIONARI!AJ2161:AL2161,ESITI_QUESTIONARI!AN2161,ESITI_QUESTIONARI!AQ2161)))</f>
        <v/>
      </c>
    </row>
    <row r="2162" spans="1:8" x14ac:dyDescent="0.3">
      <c r="A2162" t="str">
        <f>IF(ESITI_QUESTIONARI!A2162="","",TRIM(ESITI_QUESTIONARI!A2162))</f>
        <v/>
      </c>
      <c r="B2162" t="str">
        <f t="shared" si="34"/>
        <v/>
      </c>
      <c r="C2162" t="str">
        <f>IF(ESITI_QUESTIONARI!C2162="","",TRIM(ESITI_QUESTIONARI!C2162))</f>
        <v/>
      </c>
      <c r="D2162" t="str">
        <f>IFERROR(UPPER(TRIM(ESITI_QUESTIONARI!U2162)),"")</f>
        <v/>
      </c>
      <c r="E2162" t="str">
        <f>IFERROR(UPPER(TRIM(ESITI_QUESTIONARI!Y2162)),"")</f>
        <v/>
      </c>
      <c r="F2162" t="str">
        <f>IFERROR(UPPER(TRIM(ESITI_QUESTIONARI!AE2162)),"")</f>
        <v/>
      </c>
      <c r="G2162" t="str">
        <f>IFERROR(UPPER(TRIM(ESITI_QUESTIONARI!AI2162)),"")</f>
        <v/>
      </c>
      <c r="H2162" s="8" t="str">
        <f>IF(C2162="","",IF(ISERROR(AVERAGE(ESITI_QUESTIONARI!N2162:T2162,ESITI_QUESTIONARI!V2162:X2162,ESITI_QUESTIONARI!Z2162:AD2162,ESITI_QUESTIONARI!AF2162:AH2162,ESITI_QUESTIONARI!AJ2162:AL2162,ESITI_QUESTIONARI!AN2162,ESITI_QUESTIONARI!AQ2162)),"NON RISPONDE",AVERAGE(ESITI_QUESTIONARI!N2162:T2162,ESITI_QUESTIONARI!V2162:X2162,ESITI_QUESTIONARI!Z2162:AD2162,ESITI_QUESTIONARI!AF2162:AH2162,ESITI_QUESTIONARI!AJ2162:AL2162,ESITI_QUESTIONARI!AN2162,ESITI_QUESTIONARI!AQ2162)))</f>
        <v/>
      </c>
    </row>
    <row r="2163" spans="1:8" x14ac:dyDescent="0.3">
      <c r="A2163" t="str">
        <f>IF(ESITI_QUESTIONARI!A2163="","",TRIM(ESITI_QUESTIONARI!A2163))</f>
        <v/>
      </c>
      <c r="B2163" t="str">
        <f t="shared" si="34"/>
        <v/>
      </c>
      <c r="C2163" t="str">
        <f>IF(ESITI_QUESTIONARI!C2163="","",TRIM(ESITI_QUESTIONARI!C2163))</f>
        <v/>
      </c>
      <c r="D2163" t="str">
        <f>IFERROR(UPPER(TRIM(ESITI_QUESTIONARI!U2163)),"")</f>
        <v/>
      </c>
      <c r="E2163" t="str">
        <f>IFERROR(UPPER(TRIM(ESITI_QUESTIONARI!Y2163)),"")</f>
        <v/>
      </c>
      <c r="F2163" t="str">
        <f>IFERROR(UPPER(TRIM(ESITI_QUESTIONARI!AE2163)),"")</f>
        <v/>
      </c>
      <c r="G2163" t="str">
        <f>IFERROR(UPPER(TRIM(ESITI_QUESTIONARI!AI2163)),"")</f>
        <v/>
      </c>
      <c r="H2163" s="8" t="str">
        <f>IF(C2163="","",IF(ISERROR(AVERAGE(ESITI_QUESTIONARI!N2163:T2163,ESITI_QUESTIONARI!V2163:X2163,ESITI_QUESTIONARI!Z2163:AD2163,ESITI_QUESTIONARI!AF2163:AH2163,ESITI_QUESTIONARI!AJ2163:AL2163,ESITI_QUESTIONARI!AN2163,ESITI_QUESTIONARI!AQ2163)),"NON RISPONDE",AVERAGE(ESITI_QUESTIONARI!N2163:T2163,ESITI_QUESTIONARI!V2163:X2163,ESITI_QUESTIONARI!Z2163:AD2163,ESITI_QUESTIONARI!AF2163:AH2163,ESITI_QUESTIONARI!AJ2163:AL2163,ESITI_QUESTIONARI!AN2163,ESITI_QUESTIONARI!AQ2163)))</f>
        <v/>
      </c>
    </row>
    <row r="2164" spans="1:8" x14ac:dyDescent="0.3">
      <c r="A2164" t="str">
        <f>IF(ESITI_QUESTIONARI!A2164="","",TRIM(ESITI_QUESTIONARI!A2164))</f>
        <v/>
      </c>
      <c r="B2164" t="str">
        <f t="shared" si="34"/>
        <v/>
      </c>
      <c r="C2164" t="str">
        <f>IF(ESITI_QUESTIONARI!C2164="","",TRIM(ESITI_QUESTIONARI!C2164))</f>
        <v/>
      </c>
      <c r="D2164" t="str">
        <f>IFERROR(UPPER(TRIM(ESITI_QUESTIONARI!U2164)),"")</f>
        <v/>
      </c>
      <c r="E2164" t="str">
        <f>IFERROR(UPPER(TRIM(ESITI_QUESTIONARI!Y2164)),"")</f>
        <v/>
      </c>
      <c r="F2164" t="str">
        <f>IFERROR(UPPER(TRIM(ESITI_QUESTIONARI!AE2164)),"")</f>
        <v/>
      </c>
      <c r="G2164" t="str">
        <f>IFERROR(UPPER(TRIM(ESITI_QUESTIONARI!AI2164)),"")</f>
        <v/>
      </c>
      <c r="H2164" s="8" t="str">
        <f>IF(C2164="","",IF(ISERROR(AVERAGE(ESITI_QUESTIONARI!N2164:T2164,ESITI_QUESTIONARI!V2164:X2164,ESITI_QUESTIONARI!Z2164:AD2164,ESITI_QUESTIONARI!AF2164:AH2164,ESITI_QUESTIONARI!AJ2164:AL2164,ESITI_QUESTIONARI!AN2164,ESITI_QUESTIONARI!AQ2164)),"NON RISPONDE",AVERAGE(ESITI_QUESTIONARI!N2164:T2164,ESITI_QUESTIONARI!V2164:X2164,ESITI_QUESTIONARI!Z2164:AD2164,ESITI_QUESTIONARI!AF2164:AH2164,ESITI_QUESTIONARI!AJ2164:AL2164,ESITI_QUESTIONARI!AN2164,ESITI_QUESTIONARI!AQ2164)))</f>
        <v/>
      </c>
    </row>
    <row r="2165" spans="1:8" x14ac:dyDescent="0.3">
      <c r="A2165" t="str">
        <f>IF(ESITI_QUESTIONARI!A2165="","",TRIM(ESITI_QUESTIONARI!A2165))</f>
        <v/>
      </c>
      <c r="B2165" t="str">
        <f t="shared" si="34"/>
        <v/>
      </c>
      <c r="C2165" t="str">
        <f>IF(ESITI_QUESTIONARI!C2165="","",TRIM(ESITI_QUESTIONARI!C2165))</f>
        <v/>
      </c>
      <c r="D2165" t="str">
        <f>IFERROR(UPPER(TRIM(ESITI_QUESTIONARI!U2165)),"")</f>
        <v/>
      </c>
      <c r="E2165" t="str">
        <f>IFERROR(UPPER(TRIM(ESITI_QUESTIONARI!Y2165)),"")</f>
        <v/>
      </c>
      <c r="F2165" t="str">
        <f>IFERROR(UPPER(TRIM(ESITI_QUESTIONARI!AE2165)),"")</f>
        <v/>
      </c>
      <c r="G2165" t="str">
        <f>IFERROR(UPPER(TRIM(ESITI_QUESTIONARI!AI2165)),"")</f>
        <v/>
      </c>
      <c r="H2165" s="8" t="str">
        <f>IF(C2165="","",IF(ISERROR(AVERAGE(ESITI_QUESTIONARI!N2165:T2165,ESITI_QUESTIONARI!V2165:X2165,ESITI_QUESTIONARI!Z2165:AD2165,ESITI_QUESTIONARI!AF2165:AH2165,ESITI_QUESTIONARI!AJ2165:AL2165,ESITI_QUESTIONARI!AN2165,ESITI_QUESTIONARI!AQ2165)),"NON RISPONDE",AVERAGE(ESITI_QUESTIONARI!N2165:T2165,ESITI_QUESTIONARI!V2165:X2165,ESITI_QUESTIONARI!Z2165:AD2165,ESITI_QUESTIONARI!AF2165:AH2165,ESITI_QUESTIONARI!AJ2165:AL2165,ESITI_QUESTIONARI!AN2165,ESITI_QUESTIONARI!AQ2165)))</f>
        <v/>
      </c>
    </row>
    <row r="2166" spans="1:8" x14ac:dyDescent="0.3">
      <c r="A2166" t="str">
        <f>IF(ESITI_QUESTIONARI!A2166="","",TRIM(ESITI_QUESTIONARI!A2166))</f>
        <v/>
      </c>
      <c r="B2166" t="str">
        <f t="shared" si="34"/>
        <v/>
      </c>
      <c r="C2166" t="str">
        <f>IF(ESITI_QUESTIONARI!C2166="","",TRIM(ESITI_QUESTIONARI!C2166))</f>
        <v/>
      </c>
      <c r="D2166" t="str">
        <f>IFERROR(UPPER(TRIM(ESITI_QUESTIONARI!U2166)),"")</f>
        <v/>
      </c>
      <c r="E2166" t="str">
        <f>IFERROR(UPPER(TRIM(ESITI_QUESTIONARI!Y2166)),"")</f>
        <v/>
      </c>
      <c r="F2166" t="str">
        <f>IFERROR(UPPER(TRIM(ESITI_QUESTIONARI!AE2166)),"")</f>
        <v/>
      </c>
      <c r="G2166" t="str">
        <f>IFERROR(UPPER(TRIM(ESITI_QUESTIONARI!AI2166)),"")</f>
        <v/>
      </c>
      <c r="H2166" s="8" t="str">
        <f>IF(C2166="","",IF(ISERROR(AVERAGE(ESITI_QUESTIONARI!N2166:T2166,ESITI_QUESTIONARI!V2166:X2166,ESITI_QUESTIONARI!Z2166:AD2166,ESITI_QUESTIONARI!AF2166:AH2166,ESITI_QUESTIONARI!AJ2166:AL2166,ESITI_QUESTIONARI!AN2166,ESITI_QUESTIONARI!AQ2166)),"NON RISPONDE",AVERAGE(ESITI_QUESTIONARI!N2166:T2166,ESITI_QUESTIONARI!V2166:X2166,ESITI_QUESTIONARI!Z2166:AD2166,ESITI_QUESTIONARI!AF2166:AH2166,ESITI_QUESTIONARI!AJ2166:AL2166,ESITI_QUESTIONARI!AN2166,ESITI_QUESTIONARI!AQ2166)))</f>
        <v/>
      </c>
    </row>
    <row r="2167" spans="1:8" x14ac:dyDescent="0.3">
      <c r="A2167" t="str">
        <f>IF(ESITI_QUESTIONARI!A2167="","",TRIM(ESITI_QUESTIONARI!A2167))</f>
        <v/>
      </c>
      <c r="B2167" t="str">
        <f t="shared" si="34"/>
        <v/>
      </c>
      <c r="C2167" t="str">
        <f>IF(ESITI_QUESTIONARI!C2167="","",TRIM(ESITI_QUESTIONARI!C2167))</f>
        <v/>
      </c>
      <c r="D2167" t="str">
        <f>IFERROR(UPPER(TRIM(ESITI_QUESTIONARI!U2167)),"")</f>
        <v/>
      </c>
      <c r="E2167" t="str">
        <f>IFERROR(UPPER(TRIM(ESITI_QUESTIONARI!Y2167)),"")</f>
        <v/>
      </c>
      <c r="F2167" t="str">
        <f>IFERROR(UPPER(TRIM(ESITI_QUESTIONARI!AE2167)),"")</f>
        <v/>
      </c>
      <c r="G2167" t="str">
        <f>IFERROR(UPPER(TRIM(ESITI_QUESTIONARI!AI2167)),"")</f>
        <v/>
      </c>
      <c r="H2167" s="8" t="str">
        <f>IF(C2167="","",IF(ISERROR(AVERAGE(ESITI_QUESTIONARI!N2167:T2167,ESITI_QUESTIONARI!V2167:X2167,ESITI_QUESTIONARI!Z2167:AD2167,ESITI_QUESTIONARI!AF2167:AH2167,ESITI_QUESTIONARI!AJ2167:AL2167,ESITI_QUESTIONARI!AN2167,ESITI_QUESTIONARI!AQ2167)),"NON RISPONDE",AVERAGE(ESITI_QUESTIONARI!N2167:T2167,ESITI_QUESTIONARI!V2167:X2167,ESITI_QUESTIONARI!Z2167:AD2167,ESITI_QUESTIONARI!AF2167:AH2167,ESITI_QUESTIONARI!AJ2167:AL2167,ESITI_QUESTIONARI!AN2167,ESITI_QUESTIONARI!AQ2167)))</f>
        <v/>
      </c>
    </row>
    <row r="2168" spans="1:8" x14ac:dyDescent="0.3">
      <c r="A2168" t="str">
        <f>IF(ESITI_QUESTIONARI!A2168="","",TRIM(ESITI_QUESTIONARI!A2168))</f>
        <v/>
      </c>
      <c r="B2168" t="str">
        <f t="shared" si="34"/>
        <v/>
      </c>
      <c r="C2168" t="str">
        <f>IF(ESITI_QUESTIONARI!C2168="","",TRIM(ESITI_QUESTIONARI!C2168))</f>
        <v/>
      </c>
      <c r="D2168" t="str">
        <f>IFERROR(UPPER(TRIM(ESITI_QUESTIONARI!U2168)),"")</f>
        <v/>
      </c>
      <c r="E2168" t="str">
        <f>IFERROR(UPPER(TRIM(ESITI_QUESTIONARI!Y2168)),"")</f>
        <v/>
      </c>
      <c r="F2168" t="str">
        <f>IFERROR(UPPER(TRIM(ESITI_QUESTIONARI!AE2168)),"")</f>
        <v/>
      </c>
      <c r="G2168" t="str">
        <f>IFERROR(UPPER(TRIM(ESITI_QUESTIONARI!AI2168)),"")</f>
        <v/>
      </c>
      <c r="H2168" s="8" t="str">
        <f>IF(C2168="","",IF(ISERROR(AVERAGE(ESITI_QUESTIONARI!N2168:T2168,ESITI_QUESTIONARI!V2168:X2168,ESITI_QUESTIONARI!Z2168:AD2168,ESITI_QUESTIONARI!AF2168:AH2168,ESITI_QUESTIONARI!AJ2168:AL2168,ESITI_QUESTIONARI!AN2168,ESITI_QUESTIONARI!AQ2168)),"NON RISPONDE",AVERAGE(ESITI_QUESTIONARI!N2168:T2168,ESITI_QUESTIONARI!V2168:X2168,ESITI_QUESTIONARI!Z2168:AD2168,ESITI_QUESTIONARI!AF2168:AH2168,ESITI_QUESTIONARI!AJ2168:AL2168,ESITI_QUESTIONARI!AN2168,ESITI_QUESTIONARI!AQ2168)))</f>
        <v/>
      </c>
    </row>
    <row r="2169" spans="1:8" x14ac:dyDescent="0.3">
      <c r="A2169" t="str">
        <f>IF(ESITI_QUESTIONARI!A2169="","",TRIM(ESITI_QUESTIONARI!A2169))</f>
        <v/>
      </c>
      <c r="B2169" t="str">
        <f t="shared" si="34"/>
        <v/>
      </c>
      <c r="C2169" t="str">
        <f>IF(ESITI_QUESTIONARI!C2169="","",TRIM(ESITI_QUESTIONARI!C2169))</f>
        <v/>
      </c>
      <c r="D2169" t="str">
        <f>IFERROR(UPPER(TRIM(ESITI_QUESTIONARI!U2169)),"")</f>
        <v/>
      </c>
      <c r="E2169" t="str">
        <f>IFERROR(UPPER(TRIM(ESITI_QUESTIONARI!Y2169)),"")</f>
        <v/>
      </c>
      <c r="F2169" t="str">
        <f>IFERROR(UPPER(TRIM(ESITI_QUESTIONARI!AE2169)),"")</f>
        <v/>
      </c>
      <c r="G2169" t="str">
        <f>IFERROR(UPPER(TRIM(ESITI_QUESTIONARI!AI2169)),"")</f>
        <v/>
      </c>
      <c r="H2169" s="8" t="str">
        <f>IF(C2169="","",IF(ISERROR(AVERAGE(ESITI_QUESTIONARI!N2169:T2169,ESITI_QUESTIONARI!V2169:X2169,ESITI_QUESTIONARI!Z2169:AD2169,ESITI_QUESTIONARI!AF2169:AH2169,ESITI_QUESTIONARI!AJ2169:AL2169,ESITI_QUESTIONARI!AN2169,ESITI_QUESTIONARI!AQ2169)),"NON RISPONDE",AVERAGE(ESITI_QUESTIONARI!N2169:T2169,ESITI_QUESTIONARI!V2169:X2169,ESITI_QUESTIONARI!Z2169:AD2169,ESITI_QUESTIONARI!AF2169:AH2169,ESITI_QUESTIONARI!AJ2169:AL2169,ESITI_QUESTIONARI!AN2169,ESITI_QUESTIONARI!AQ2169)))</f>
        <v/>
      </c>
    </row>
    <row r="2170" spans="1:8" x14ac:dyDescent="0.3">
      <c r="A2170" t="str">
        <f>IF(ESITI_QUESTIONARI!A2170="","",TRIM(ESITI_QUESTIONARI!A2170))</f>
        <v/>
      </c>
      <c r="B2170" t="str">
        <f t="shared" si="34"/>
        <v/>
      </c>
      <c r="C2170" t="str">
        <f>IF(ESITI_QUESTIONARI!C2170="","",TRIM(ESITI_QUESTIONARI!C2170))</f>
        <v/>
      </c>
      <c r="D2170" t="str">
        <f>IFERROR(UPPER(TRIM(ESITI_QUESTIONARI!U2170)),"")</f>
        <v/>
      </c>
      <c r="E2170" t="str">
        <f>IFERROR(UPPER(TRIM(ESITI_QUESTIONARI!Y2170)),"")</f>
        <v/>
      </c>
      <c r="F2170" t="str">
        <f>IFERROR(UPPER(TRIM(ESITI_QUESTIONARI!AE2170)),"")</f>
        <v/>
      </c>
      <c r="G2170" t="str">
        <f>IFERROR(UPPER(TRIM(ESITI_QUESTIONARI!AI2170)),"")</f>
        <v/>
      </c>
      <c r="H2170" s="8" t="str">
        <f>IF(C2170="","",IF(ISERROR(AVERAGE(ESITI_QUESTIONARI!N2170:T2170,ESITI_QUESTIONARI!V2170:X2170,ESITI_QUESTIONARI!Z2170:AD2170,ESITI_QUESTIONARI!AF2170:AH2170,ESITI_QUESTIONARI!AJ2170:AL2170,ESITI_QUESTIONARI!AN2170,ESITI_QUESTIONARI!AQ2170)),"NON RISPONDE",AVERAGE(ESITI_QUESTIONARI!N2170:T2170,ESITI_QUESTIONARI!V2170:X2170,ESITI_QUESTIONARI!Z2170:AD2170,ESITI_QUESTIONARI!AF2170:AH2170,ESITI_QUESTIONARI!AJ2170:AL2170,ESITI_QUESTIONARI!AN2170,ESITI_QUESTIONARI!AQ2170)))</f>
        <v/>
      </c>
    </row>
    <row r="2171" spans="1:8" x14ac:dyDescent="0.3">
      <c r="A2171" t="str">
        <f>IF(ESITI_QUESTIONARI!A2171="","",TRIM(ESITI_QUESTIONARI!A2171))</f>
        <v/>
      </c>
      <c r="B2171" t="str">
        <f t="shared" si="34"/>
        <v/>
      </c>
      <c r="C2171" t="str">
        <f>IF(ESITI_QUESTIONARI!C2171="","",TRIM(ESITI_QUESTIONARI!C2171))</f>
        <v/>
      </c>
      <c r="D2171" t="str">
        <f>IFERROR(UPPER(TRIM(ESITI_QUESTIONARI!U2171)),"")</f>
        <v/>
      </c>
      <c r="E2171" t="str">
        <f>IFERROR(UPPER(TRIM(ESITI_QUESTIONARI!Y2171)),"")</f>
        <v/>
      </c>
      <c r="F2171" t="str">
        <f>IFERROR(UPPER(TRIM(ESITI_QUESTIONARI!AE2171)),"")</f>
        <v/>
      </c>
      <c r="G2171" t="str">
        <f>IFERROR(UPPER(TRIM(ESITI_QUESTIONARI!AI2171)),"")</f>
        <v/>
      </c>
      <c r="H2171" s="8" t="str">
        <f>IF(C2171="","",IF(ISERROR(AVERAGE(ESITI_QUESTIONARI!N2171:T2171,ESITI_QUESTIONARI!V2171:X2171,ESITI_QUESTIONARI!Z2171:AD2171,ESITI_QUESTIONARI!AF2171:AH2171,ESITI_QUESTIONARI!AJ2171:AL2171,ESITI_QUESTIONARI!AN2171,ESITI_QUESTIONARI!AQ2171)),"NON RISPONDE",AVERAGE(ESITI_QUESTIONARI!N2171:T2171,ESITI_QUESTIONARI!V2171:X2171,ESITI_QUESTIONARI!Z2171:AD2171,ESITI_QUESTIONARI!AF2171:AH2171,ESITI_QUESTIONARI!AJ2171:AL2171,ESITI_QUESTIONARI!AN2171,ESITI_QUESTIONARI!AQ2171)))</f>
        <v/>
      </c>
    </row>
    <row r="2172" spans="1:8" x14ac:dyDescent="0.3">
      <c r="A2172" t="str">
        <f>IF(ESITI_QUESTIONARI!A2172="","",TRIM(ESITI_QUESTIONARI!A2172))</f>
        <v/>
      </c>
      <c r="B2172" t="str">
        <f t="shared" si="34"/>
        <v/>
      </c>
      <c r="C2172" t="str">
        <f>IF(ESITI_QUESTIONARI!C2172="","",TRIM(ESITI_QUESTIONARI!C2172))</f>
        <v/>
      </c>
      <c r="D2172" t="str">
        <f>IFERROR(UPPER(TRIM(ESITI_QUESTIONARI!U2172)),"")</f>
        <v/>
      </c>
      <c r="E2172" t="str">
        <f>IFERROR(UPPER(TRIM(ESITI_QUESTIONARI!Y2172)),"")</f>
        <v/>
      </c>
      <c r="F2172" t="str">
        <f>IFERROR(UPPER(TRIM(ESITI_QUESTIONARI!AE2172)),"")</f>
        <v/>
      </c>
      <c r="G2172" t="str">
        <f>IFERROR(UPPER(TRIM(ESITI_QUESTIONARI!AI2172)),"")</f>
        <v/>
      </c>
      <c r="H2172" s="8" t="str">
        <f>IF(C2172="","",IF(ISERROR(AVERAGE(ESITI_QUESTIONARI!N2172:T2172,ESITI_QUESTIONARI!V2172:X2172,ESITI_QUESTIONARI!Z2172:AD2172,ESITI_QUESTIONARI!AF2172:AH2172,ESITI_QUESTIONARI!AJ2172:AL2172,ESITI_QUESTIONARI!AN2172,ESITI_QUESTIONARI!AQ2172)),"NON RISPONDE",AVERAGE(ESITI_QUESTIONARI!N2172:T2172,ESITI_QUESTIONARI!V2172:X2172,ESITI_QUESTIONARI!Z2172:AD2172,ESITI_QUESTIONARI!AF2172:AH2172,ESITI_QUESTIONARI!AJ2172:AL2172,ESITI_QUESTIONARI!AN2172,ESITI_QUESTIONARI!AQ2172)))</f>
        <v/>
      </c>
    </row>
    <row r="2173" spans="1:8" x14ac:dyDescent="0.3">
      <c r="A2173" t="str">
        <f>IF(ESITI_QUESTIONARI!A2173="","",TRIM(ESITI_QUESTIONARI!A2173))</f>
        <v/>
      </c>
      <c r="B2173" t="str">
        <f t="shared" si="34"/>
        <v/>
      </c>
      <c r="C2173" t="str">
        <f>IF(ESITI_QUESTIONARI!C2173="","",TRIM(ESITI_QUESTIONARI!C2173))</f>
        <v/>
      </c>
      <c r="D2173" t="str">
        <f>IFERROR(UPPER(TRIM(ESITI_QUESTIONARI!U2173)),"")</f>
        <v/>
      </c>
      <c r="E2173" t="str">
        <f>IFERROR(UPPER(TRIM(ESITI_QUESTIONARI!Y2173)),"")</f>
        <v/>
      </c>
      <c r="F2173" t="str">
        <f>IFERROR(UPPER(TRIM(ESITI_QUESTIONARI!AE2173)),"")</f>
        <v/>
      </c>
      <c r="G2173" t="str">
        <f>IFERROR(UPPER(TRIM(ESITI_QUESTIONARI!AI2173)),"")</f>
        <v/>
      </c>
      <c r="H2173" s="8" t="str">
        <f>IF(C2173="","",IF(ISERROR(AVERAGE(ESITI_QUESTIONARI!N2173:T2173,ESITI_QUESTIONARI!V2173:X2173,ESITI_QUESTIONARI!Z2173:AD2173,ESITI_QUESTIONARI!AF2173:AH2173,ESITI_QUESTIONARI!AJ2173:AL2173,ESITI_QUESTIONARI!AN2173,ESITI_QUESTIONARI!AQ2173)),"NON RISPONDE",AVERAGE(ESITI_QUESTIONARI!N2173:T2173,ESITI_QUESTIONARI!V2173:X2173,ESITI_QUESTIONARI!Z2173:AD2173,ESITI_QUESTIONARI!AF2173:AH2173,ESITI_QUESTIONARI!AJ2173:AL2173,ESITI_QUESTIONARI!AN2173,ESITI_QUESTIONARI!AQ2173)))</f>
        <v/>
      </c>
    </row>
    <row r="2174" spans="1:8" x14ac:dyDescent="0.3">
      <c r="A2174" t="str">
        <f>IF(ESITI_QUESTIONARI!A2174="","",TRIM(ESITI_QUESTIONARI!A2174))</f>
        <v/>
      </c>
      <c r="B2174" t="str">
        <f t="shared" si="34"/>
        <v/>
      </c>
      <c r="C2174" t="str">
        <f>IF(ESITI_QUESTIONARI!C2174="","",TRIM(ESITI_QUESTIONARI!C2174))</f>
        <v/>
      </c>
      <c r="D2174" t="str">
        <f>IFERROR(UPPER(TRIM(ESITI_QUESTIONARI!U2174)),"")</f>
        <v/>
      </c>
      <c r="E2174" t="str">
        <f>IFERROR(UPPER(TRIM(ESITI_QUESTIONARI!Y2174)),"")</f>
        <v/>
      </c>
      <c r="F2174" t="str">
        <f>IFERROR(UPPER(TRIM(ESITI_QUESTIONARI!AE2174)),"")</f>
        <v/>
      </c>
      <c r="G2174" t="str">
        <f>IFERROR(UPPER(TRIM(ESITI_QUESTIONARI!AI2174)),"")</f>
        <v/>
      </c>
      <c r="H2174" s="8" t="str">
        <f>IF(C2174="","",IF(ISERROR(AVERAGE(ESITI_QUESTIONARI!N2174:T2174,ESITI_QUESTIONARI!V2174:X2174,ESITI_QUESTIONARI!Z2174:AD2174,ESITI_QUESTIONARI!AF2174:AH2174,ESITI_QUESTIONARI!AJ2174:AL2174,ESITI_QUESTIONARI!AN2174,ESITI_QUESTIONARI!AQ2174)),"NON RISPONDE",AVERAGE(ESITI_QUESTIONARI!N2174:T2174,ESITI_QUESTIONARI!V2174:X2174,ESITI_QUESTIONARI!Z2174:AD2174,ESITI_QUESTIONARI!AF2174:AH2174,ESITI_QUESTIONARI!AJ2174:AL2174,ESITI_QUESTIONARI!AN2174,ESITI_QUESTIONARI!AQ2174)))</f>
        <v/>
      </c>
    </row>
    <row r="2175" spans="1:8" x14ac:dyDescent="0.3">
      <c r="A2175" t="str">
        <f>IF(ESITI_QUESTIONARI!A2175="","",TRIM(ESITI_QUESTIONARI!A2175))</f>
        <v/>
      </c>
      <c r="B2175" t="str">
        <f t="shared" si="34"/>
        <v/>
      </c>
      <c r="C2175" t="str">
        <f>IF(ESITI_QUESTIONARI!C2175="","",TRIM(ESITI_QUESTIONARI!C2175))</f>
        <v/>
      </c>
      <c r="D2175" t="str">
        <f>IFERROR(UPPER(TRIM(ESITI_QUESTIONARI!U2175)),"")</f>
        <v/>
      </c>
      <c r="E2175" t="str">
        <f>IFERROR(UPPER(TRIM(ESITI_QUESTIONARI!Y2175)),"")</f>
        <v/>
      </c>
      <c r="F2175" t="str">
        <f>IFERROR(UPPER(TRIM(ESITI_QUESTIONARI!AE2175)),"")</f>
        <v/>
      </c>
      <c r="G2175" t="str">
        <f>IFERROR(UPPER(TRIM(ESITI_QUESTIONARI!AI2175)),"")</f>
        <v/>
      </c>
      <c r="H2175" s="8" t="str">
        <f>IF(C2175="","",IF(ISERROR(AVERAGE(ESITI_QUESTIONARI!N2175:T2175,ESITI_QUESTIONARI!V2175:X2175,ESITI_QUESTIONARI!Z2175:AD2175,ESITI_QUESTIONARI!AF2175:AH2175,ESITI_QUESTIONARI!AJ2175:AL2175,ESITI_QUESTIONARI!AN2175,ESITI_QUESTIONARI!AQ2175)),"NON RISPONDE",AVERAGE(ESITI_QUESTIONARI!N2175:T2175,ESITI_QUESTIONARI!V2175:X2175,ESITI_QUESTIONARI!Z2175:AD2175,ESITI_QUESTIONARI!AF2175:AH2175,ESITI_QUESTIONARI!AJ2175:AL2175,ESITI_QUESTIONARI!AN2175,ESITI_QUESTIONARI!AQ2175)))</f>
        <v/>
      </c>
    </row>
    <row r="2176" spans="1:8" x14ac:dyDescent="0.3">
      <c r="A2176" t="str">
        <f>IF(ESITI_QUESTIONARI!A2176="","",TRIM(ESITI_QUESTIONARI!A2176))</f>
        <v/>
      </c>
      <c r="B2176" t="str">
        <f t="shared" si="34"/>
        <v/>
      </c>
      <c r="C2176" t="str">
        <f>IF(ESITI_QUESTIONARI!C2176="","",TRIM(ESITI_QUESTIONARI!C2176))</f>
        <v/>
      </c>
      <c r="D2176" t="str">
        <f>IFERROR(UPPER(TRIM(ESITI_QUESTIONARI!U2176)),"")</f>
        <v/>
      </c>
      <c r="E2176" t="str">
        <f>IFERROR(UPPER(TRIM(ESITI_QUESTIONARI!Y2176)),"")</f>
        <v/>
      </c>
      <c r="F2176" t="str">
        <f>IFERROR(UPPER(TRIM(ESITI_QUESTIONARI!AE2176)),"")</f>
        <v/>
      </c>
      <c r="G2176" t="str">
        <f>IFERROR(UPPER(TRIM(ESITI_QUESTIONARI!AI2176)),"")</f>
        <v/>
      </c>
      <c r="H2176" s="8" t="str">
        <f>IF(C2176="","",IF(ISERROR(AVERAGE(ESITI_QUESTIONARI!N2176:T2176,ESITI_QUESTIONARI!V2176:X2176,ESITI_QUESTIONARI!Z2176:AD2176,ESITI_QUESTIONARI!AF2176:AH2176,ESITI_QUESTIONARI!AJ2176:AL2176,ESITI_QUESTIONARI!AN2176,ESITI_QUESTIONARI!AQ2176)),"NON RISPONDE",AVERAGE(ESITI_QUESTIONARI!N2176:T2176,ESITI_QUESTIONARI!V2176:X2176,ESITI_QUESTIONARI!Z2176:AD2176,ESITI_QUESTIONARI!AF2176:AH2176,ESITI_QUESTIONARI!AJ2176:AL2176,ESITI_QUESTIONARI!AN2176,ESITI_QUESTIONARI!AQ2176)))</f>
        <v/>
      </c>
    </row>
    <row r="2177" spans="1:8" x14ac:dyDescent="0.3">
      <c r="A2177" t="str">
        <f>IF(ESITI_QUESTIONARI!A2177="","",TRIM(ESITI_QUESTIONARI!A2177))</f>
        <v/>
      </c>
      <c r="B2177" t="str">
        <f t="shared" si="34"/>
        <v/>
      </c>
      <c r="C2177" t="str">
        <f>IF(ESITI_QUESTIONARI!C2177="","",TRIM(ESITI_QUESTIONARI!C2177))</f>
        <v/>
      </c>
      <c r="D2177" t="str">
        <f>IFERROR(UPPER(TRIM(ESITI_QUESTIONARI!U2177)),"")</f>
        <v/>
      </c>
      <c r="E2177" t="str">
        <f>IFERROR(UPPER(TRIM(ESITI_QUESTIONARI!Y2177)),"")</f>
        <v/>
      </c>
      <c r="F2177" t="str">
        <f>IFERROR(UPPER(TRIM(ESITI_QUESTIONARI!AE2177)),"")</f>
        <v/>
      </c>
      <c r="G2177" t="str">
        <f>IFERROR(UPPER(TRIM(ESITI_QUESTIONARI!AI2177)),"")</f>
        <v/>
      </c>
      <c r="H2177" s="8" t="str">
        <f>IF(C2177="","",IF(ISERROR(AVERAGE(ESITI_QUESTIONARI!N2177:T2177,ESITI_QUESTIONARI!V2177:X2177,ESITI_QUESTIONARI!Z2177:AD2177,ESITI_QUESTIONARI!AF2177:AH2177,ESITI_QUESTIONARI!AJ2177:AL2177,ESITI_QUESTIONARI!AN2177,ESITI_QUESTIONARI!AQ2177)),"NON RISPONDE",AVERAGE(ESITI_QUESTIONARI!N2177:T2177,ESITI_QUESTIONARI!V2177:X2177,ESITI_QUESTIONARI!Z2177:AD2177,ESITI_QUESTIONARI!AF2177:AH2177,ESITI_QUESTIONARI!AJ2177:AL2177,ESITI_QUESTIONARI!AN2177,ESITI_QUESTIONARI!AQ2177)))</f>
        <v/>
      </c>
    </row>
    <row r="2178" spans="1:8" x14ac:dyDescent="0.3">
      <c r="A2178" t="str">
        <f>IF(ESITI_QUESTIONARI!A2178="","",TRIM(ESITI_QUESTIONARI!A2178))</f>
        <v/>
      </c>
      <c r="B2178" t="str">
        <f t="shared" si="34"/>
        <v/>
      </c>
      <c r="C2178" t="str">
        <f>IF(ESITI_QUESTIONARI!C2178="","",TRIM(ESITI_QUESTIONARI!C2178))</f>
        <v/>
      </c>
      <c r="D2178" t="str">
        <f>IFERROR(UPPER(TRIM(ESITI_QUESTIONARI!U2178)),"")</f>
        <v/>
      </c>
      <c r="E2178" t="str">
        <f>IFERROR(UPPER(TRIM(ESITI_QUESTIONARI!Y2178)),"")</f>
        <v/>
      </c>
      <c r="F2178" t="str">
        <f>IFERROR(UPPER(TRIM(ESITI_QUESTIONARI!AE2178)),"")</f>
        <v/>
      </c>
      <c r="G2178" t="str">
        <f>IFERROR(UPPER(TRIM(ESITI_QUESTIONARI!AI2178)),"")</f>
        <v/>
      </c>
      <c r="H2178" s="8" t="str">
        <f>IF(C2178="","",IF(ISERROR(AVERAGE(ESITI_QUESTIONARI!N2178:T2178,ESITI_QUESTIONARI!V2178:X2178,ESITI_QUESTIONARI!Z2178:AD2178,ESITI_QUESTIONARI!AF2178:AH2178,ESITI_QUESTIONARI!AJ2178:AL2178,ESITI_QUESTIONARI!AN2178,ESITI_QUESTIONARI!AQ2178)),"NON RISPONDE",AVERAGE(ESITI_QUESTIONARI!N2178:T2178,ESITI_QUESTIONARI!V2178:X2178,ESITI_QUESTIONARI!Z2178:AD2178,ESITI_QUESTIONARI!AF2178:AH2178,ESITI_QUESTIONARI!AJ2178:AL2178,ESITI_QUESTIONARI!AN2178,ESITI_QUESTIONARI!AQ2178)))</f>
        <v/>
      </c>
    </row>
    <row r="2179" spans="1:8" x14ac:dyDescent="0.3">
      <c r="A2179" t="str">
        <f>IF(ESITI_QUESTIONARI!A2179="","",TRIM(ESITI_QUESTIONARI!A2179))</f>
        <v/>
      </c>
      <c r="B2179" t="str">
        <f t="shared" ref="B2179:B2242" si="35">IF(C2179="","",C2179)</f>
        <v/>
      </c>
      <c r="C2179" t="str">
        <f>IF(ESITI_QUESTIONARI!C2179="","",TRIM(ESITI_QUESTIONARI!C2179))</f>
        <v/>
      </c>
      <c r="D2179" t="str">
        <f>IFERROR(UPPER(TRIM(ESITI_QUESTIONARI!U2179)),"")</f>
        <v/>
      </c>
      <c r="E2179" t="str">
        <f>IFERROR(UPPER(TRIM(ESITI_QUESTIONARI!Y2179)),"")</f>
        <v/>
      </c>
      <c r="F2179" t="str">
        <f>IFERROR(UPPER(TRIM(ESITI_QUESTIONARI!AE2179)),"")</f>
        <v/>
      </c>
      <c r="G2179" t="str">
        <f>IFERROR(UPPER(TRIM(ESITI_QUESTIONARI!AI2179)),"")</f>
        <v/>
      </c>
      <c r="H2179" s="8" t="str">
        <f>IF(C2179="","",IF(ISERROR(AVERAGE(ESITI_QUESTIONARI!N2179:T2179,ESITI_QUESTIONARI!V2179:X2179,ESITI_QUESTIONARI!Z2179:AD2179,ESITI_QUESTIONARI!AF2179:AH2179,ESITI_QUESTIONARI!AJ2179:AL2179,ESITI_QUESTIONARI!AN2179,ESITI_QUESTIONARI!AQ2179)),"NON RISPONDE",AVERAGE(ESITI_QUESTIONARI!N2179:T2179,ESITI_QUESTIONARI!V2179:X2179,ESITI_QUESTIONARI!Z2179:AD2179,ESITI_QUESTIONARI!AF2179:AH2179,ESITI_QUESTIONARI!AJ2179:AL2179,ESITI_QUESTIONARI!AN2179,ESITI_QUESTIONARI!AQ2179)))</f>
        <v/>
      </c>
    </row>
    <row r="2180" spans="1:8" x14ac:dyDescent="0.3">
      <c r="A2180" t="str">
        <f>IF(ESITI_QUESTIONARI!A2180="","",TRIM(ESITI_QUESTIONARI!A2180))</f>
        <v/>
      </c>
      <c r="B2180" t="str">
        <f t="shared" si="35"/>
        <v/>
      </c>
      <c r="C2180" t="str">
        <f>IF(ESITI_QUESTIONARI!C2180="","",TRIM(ESITI_QUESTIONARI!C2180))</f>
        <v/>
      </c>
      <c r="D2180" t="str">
        <f>IFERROR(UPPER(TRIM(ESITI_QUESTIONARI!U2180)),"")</f>
        <v/>
      </c>
      <c r="E2180" t="str">
        <f>IFERROR(UPPER(TRIM(ESITI_QUESTIONARI!Y2180)),"")</f>
        <v/>
      </c>
      <c r="F2180" t="str">
        <f>IFERROR(UPPER(TRIM(ESITI_QUESTIONARI!AE2180)),"")</f>
        <v/>
      </c>
      <c r="G2180" t="str">
        <f>IFERROR(UPPER(TRIM(ESITI_QUESTIONARI!AI2180)),"")</f>
        <v/>
      </c>
      <c r="H2180" s="8" t="str">
        <f>IF(C2180="","",IF(ISERROR(AVERAGE(ESITI_QUESTIONARI!N2180:T2180,ESITI_QUESTIONARI!V2180:X2180,ESITI_QUESTIONARI!Z2180:AD2180,ESITI_QUESTIONARI!AF2180:AH2180,ESITI_QUESTIONARI!AJ2180:AL2180,ESITI_QUESTIONARI!AN2180,ESITI_QUESTIONARI!AQ2180)),"NON RISPONDE",AVERAGE(ESITI_QUESTIONARI!N2180:T2180,ESITI_QUESTIONARI!V2180:X2180,ESITI_QUESTIONARI!Z2180:AD2180,ESITI_QUESTIONARI!AF2180:AH2180,ESITI_QUESTIONARI!AJ2180:AL2180,ESITI_QUESTIONARI!AN2180,ESITI_QUESTIONARI!AQ2180)))</f>
        <v/>
      </c>
    </row>
    <row r="2181" spans="1:8" x14ac:dyDescent="0.3">
      <c r="A2181" t="str">
        <f>IF(ESITI_QUESTIONARI!A2181="","",TRIM(ESITI_QUESTIONARI!A2181))</f>
        <v/>
      </c>
      <c r="B2181" t="str">
        <f t="shared" si="35"/>
        <v/>
      </c>
      <c r="C2181" t="str">
        <f>IF(ESITI_QUESTIONARI!C2181="","",TRIM(ESITI_QUESTIONARI!C2181))</f>
        <v/>
      </c>
      <c r="D2181" t="str">
        <f>IFERROR(UPPER(TRIM(ESITI_QUESTIONARI!U2181)),"")</f>
        <v/>
      </c>
      <c r="E2181" t="str">
        <f>IFERROR(UPPER(TRIM(ESITI_QUESTIONARI!Y2181)),"")</f>
        <v/>
      </c>
      <c r="F2181" t="str">
        <f>IFERROR(UPPER(TRIM(ESITI_QUESTIONARI!AE2181)),"")</f>
        <v/>
      </c>
      <c r="G2181" t="str">
        <f>IFERROR(UPPER(TRIM(ESITI_QUESTIONARI!AI2181)),"")</f>
        <v/>
      </c>
      <c r="H2181" s="8" t="str">
        <f>IF(C2181="","",IF(ISERROR(AVERAGE(ESITI_QUESTIONARI!N2181:T2181,ESITI_QUESTIONARI!V2181:X2181,ESITI_QUESTIONARI!Z2181:AD2181,ESITI_QUESTIONARI!AF2181:AH2181,ESITI_QUESTIONARI!AJ2181:AL2181,ESITI_QUESTIONARI!AN2181,ESITI_QUESTIONARI!AQ2181)),"NON RISPONDE",AVERAGE(ESITI_QUESTIONARI!N2181:T2181,ESITI_QUESTIONARI!V2181:X2181,ESITI_QUESTIONARI!Z2181:AD2181,ESITI_QUESTIONARI!AF2181:AH2181,ESITI_QUESTIONARI!AJ2181:AL2181,ESITI_QUESTIONARI!AN2181,ESITI_QUESTIONARI!AQ2181)))</f>
        <v/>
      </c>
    </row>
    <row r="2182" spans="1:8" x14ac:dyDescent="0.3">
      <c r="A2182" t="str">
        <f>IF(ESITI_QUESTIONARI!A2182="","",TRIM(ESITI_QUESTIONARI!A2182))</f>
        <v/>
      </c>
      <c r="B2182" t="str">
        <f t="shared" si="35"/>
        <v/>
      </c>
      <c r="C2182" t="str">
        <f>IF(ESITI_QUESTIONARI!C2182="","",TRIM(ESITI_QUESTIONARI!C2182))</f>
        <v/>
      </c>
      <c r="D2182" t="str">
        <f>IFERROR(UPPER(TRIM(ESITI_QUESTIONARI!U2182)),"")</f>
        <v/>
      </c>
      <c r="E2182" t="str">
        <f>IFERROR(UPPER(TRIM(ESITI_QUESTIONARI!Y2182)),"")</f>
        <v/>
      </c>
      <c r="F2182" t="str">
        <f>IFERROR(UPPER(TRIM(ESITI_QUESTIONARI!AE2182)),"")</f>
        <v/>
      </c>
      <c r="G2182" t="str">
        <f>IFERROR(UPPER(TRIM(ESITI_QUESTIONARI!AI2182)),"")</f>
        <v/>
      </c>
      <c r="H2182" s="8" t="str">
        <f>IF(C2182="","",IF(ISERROR(AVERAGE(ESITI_QUESTIONARI!N2182:T2182,ESITI_QUESTIONARI!V2182:X2182,ESITI_QUESTIONARI!Z2182:AD2182,ESITI_QUESTIONARI!AF2182:AH2182,ESITI_QUESTIONARI!AJ2182:AL2182,ESITI_QUESTIONARI!AN2182,ESITI_QUESTIONARI!AQ2182)),"NON RISPONDE",AVERAGE(ESITI_QUESTIONARI!N2182:T2182,ESITI_QUESTIONARI!V2182:X2182,ESITI_QUESTIONARI!Z2182:AD2182,ESITI_QUESTIONARI!AF2182:AH2182,ESITI_QUESTIONARI!AJ2182:AL2182,ESITI_QUESTIONARI!AN2182,ESITI_QUESTIONARI!AQ2182)))</f>
        <v/>
      </c>
    </row>
    <row r="2183" spans="1:8" x14ac:dyDescent="0.3">
      <c r="A2183" t="str">
        <f>IF(ESITI_QUESTIONARI!A2183="","",TRIM(ESITI_QUESTIONARI!A2183))</f>
        <v/>
      </c>
      <c r="B2183" t="str">
        <f t="shared" si="35"/>
        <v/>
      </c>
      <c r="C2183" t="str">
        <f>IF(ESITI_QUESTIONARI!C2183="","",TRIM(ESITI_QUESTIONARI!C2183))</f>
        <v/>
      </c>
      <c r="D2183" t="str">
        <f>IFERROR(UPPER(TRIM(ESITI_QUESTIONARI!U2183)),"")</f>
        <v/>
      </c>
      <c r="E2183" t="str">
        <f>IFERROR(UPPER(TRIM(ESITI_QUESTIONARI!Y2183)),"")</f>
        <v/>
      </c>
      <c r="F2183" t="str">
        <f>IFERROR(UPPER(TRIM(ESITI_QUESTIONARI!AE2183)),"")</f>
        <v/>
      </c>
      <c r="G2183" t="str">
        <f>IFERROR(UPPER(TRIM(ESITI_QUESTIONARI!AI2183)),"")</f>
        <v/>
      </c>
      <c r="H2183" s="8" t="str">
        <f>IF(C2183="","",IF(ISERROR(AVERAGE(ESITI_QUESTIONARI!N2183:T2183,ESITI_QUESTIONARI!V2183:X2183,ESITI_QUESTIONARI!Z2183:AD2183,ESITI_QUESTIONARI!AF2183:AH2183,ESITI_QUESTIONARI!AJ2183:AL2183,ESITI_QUESTIONARI!AN2183,ESITI_QUESTIONARI!AQ2183)),"NON RISPONDE",AVERAGE(ESITI_QUESTIONARI!N2183:T2183,ESITI_QUESTIONARI!V2183:X2183,ESITI_QUESTIONARI!Z2183:AD2183,ESITI_QUESTIONARI!AF2183:AH2183,ESITI_QUESTIONARI!AJ2183:AL2183,ESITI_QUESTIONARI!AN2183,ESITI_QUESTIONARI!AQ2183)))</f>
        <v/>
      </c>
    </row>
    <row r="2184" spans="1:8" x14ac:dyDescent="0.3">
      <c r="A2184" t="str">
        <f>IF(ESITI_QUESTIONARI!A2184="","",TRIM(ESITI_QUESTIONARI!A2184))</f>
        <v/>
      </c>
      <c r="B2184" t="str">
        <f t="shared" si="35"/>
        <v/>
      </c>
      <c r="C2184" t="str">
        <f>IF(ESITI_QUESTIONARI!C2184="","",TRIM(ESITI_QUESTIONARI!C2184))</f>
        <v/>
      </c>
      <c r="D2184" t="str">
        <f>IFERROR(UPPER(TRIM(ESITI_QUESTIONARI!U2184)),"")</f>
        <v/>
      </c>
      <c r="E2184" t="str">
        <f>IFERROR(UPPER(TRIM(ESITI_QUESTIONARI!Y2184)),"")</f>
        <v/>
      </c>
      <c r="F2184" t="str">
        <f>IFERROR(UPPER(TRIM(ESITI_QUESTIONARI!AE2184)),"")</f>
        <v/>
      </c>
      <c r="G2184" t="str">
        <f>IFERROR(UPPER(TRIM(ESITI_QUESTIONARI!AI2184)),"")</f>
        <v/>
      </c>
      <c r="H2184" s="8" t="str">
        <f>IF(C2184="","",IF(ISERROR(AVERAGE(ESITI_QUESTIONARI!N2184:T2184,ESITI_QUESTIONARI!V2184:X2184,ESITI_QUESTIONARI!Z2184:AD2184,ESITI_QUESTIONARI!AF2184:AH2184,ESITI_QUESTIONARI!AJ2184:AL2184,ESITI_QUESTIONARI!AN2184,ESITI_QUESTIONARI!AQ2184)),"NON RISPONDE",AVERAGE(ESITI_QUESTIONARI!N2184:T2184,ESITI_QUESTIONARI!V2184:X2184,ESITI_QUESTIONARI!Z2184:AD2184,ESITI_QUESTIONARI!AF2184:AH2184,ESITI_QUESTIONARI!AJ2184:AL2184,ESITI_QUESTIONARI!AN2184,ESITI_QUESTIONARI!AQ2184)))</f>
        <v/>
      </c>
    </row>
    <row r="2185" spans="1:8" x14ac:dyDescent="0.3">
      <c r="A2185" t="str">
        <f>IF(ESITI_QUESTIONARI!A2185="","",TRIM(ESITI_QUESTIONARI!A2185))</f>
        <v/>
      </c>
      <c r="B2185" t="str">
        <f t="shared" si="35"/>
        <v/>
      </c>
      <c r="C2185" t="str">
        <f>IF(ESITI_QUESTIONARI!C2185="","",TRIM(ESITI_QUESTIONARI!C2185))</f>
        <v/>
      </c>
      <c r="D2185" t="str">
        <f>IFERROR(UPPER(TRIM(ESITI_QUESTIONARI!U2185)),"")</f>
        <v/>
      </c>
      <c r="E2185" t="str">
        <f>IFERROR(UPPER(TRIM(ESITI_QUESTIONARI!Y2185)),"")</f>
        <v/>
      </c>
      <c r="F2185" t="str">
        <f>IFERROR(UPPER(TRIM(ESITI_QUESTIONARI!AE2185)),"")</f>
        <v/>
      </c>
      <c r="G2185" t="str">
        <f>IFERROR(UPPER(TRIM(ESITI_QUESTIONARI!AI2185)),"")</f>
        <v/>
      </c>
      <c r="H2185" s="8" t="str">
        <f>IF(C2185="","",IF(ISERROR(AVERAGE(ESITI_QUESTIONARI!N2185:T2185,ESITI_QUESTIONARI!V2185:X2185,ESITI_QUESTIONARI!Z2185:AD2185,ESITI_QUESTIONARI!AF2185:AH2185,ESITI_QUESTIONARI!AJ2185:AL2185,ESITI_QUESTIONARI!AN2185,ESITI_QUESTIONARI!AQ2185)),"NON RISPONDE",AVERAGE(ESITI_QUESTIONARI!N2185:T2185,ESITI_QUESTIONARI!V2185:X2185,ESITI_QUESTIONARI!Z2185:AD2185,ESITI_QUESTIONARI!AF2185:AH2185,ESITI_QUESTIONARI!AJ2185:AL2185,ESITI_QUESTIONARI!AN2185,ESITI_QUESTIONARI!AQ2185)))</f>
        <v/>
      </c>
    </row>
    <row r="2186" spans="1:8" x14ac:dyDescent="0.3">
      <c r="A2186" t="str">
        <f>IF(ESITI_QUESTIONARI!A2186="","",TRIM(ESITI_QUESTIONARI!A2186))</f>
        <v/>
      </c>
      <c r="B2186" t="str">
        <f t="shared" si="35"/>
        <v/>
      </c>
      <c r="C2186" t="str">
        <f>IF(ESITI_QUESTIONARI!C2186="","",TRIM(ESITI_QUESTIONARI!C2186))</f>
        <v/>
      </c>
      <c r="D2186" t="str">
        <f>IFERROR(UPPER(TRIM(ESITI_QUESTIONARI!U2186)),"")</f>
        <v/>
      </c>
      <c r="E2186" t="str">
        <f>IFERROR(UPPER(TRIM(ESITI_QUESTIONARI!Y2186)),"")</f>
        <v/>
      </c>
      <c r="F2186" t="str">
        <f>IFERROR(UPPER(TRIM(ESITI_QUESTIONARI!AE2186)),"")</f>
        <v/>
      </c>
      <c r="G2186" t="str">
        <f>IFERROR(UPPER(TRIM(ESITI_QUESTIONARI!AI2186)),"")</f>
        <v/>
      </c>
      <c r="H2186" s="8" t="str">
        <f>IF(C2186="","",IF(ISERROR(AVERAGE(ESITI_QUESTIONARI!N2186:T2186,ESITI_QUESTIONARI!V2186:X2186,ESITI_QUESTIONARI!Z2186:AD2186,ESITI_QUESTIONARI!AF2186:AH2186,ESITI_QUESTIONARI!AJ2186:AL2186,ESITI_QUESTIONARI!AN2186,ESITI_QUESTIONARI!AQ2186)),"NON RISPONDE",AVERAGE(ESITI_QUESTIONARI!N2186:T2186,ESITI_QUESTIONARI!V2186:X2186,ESITI_QUESTIONARI!Z2186:AD2186,ESITI_QUESTIONARI!AF2186:AH2186,ESITI_QUESTIONARI!AJ2186:AL2186,ESITI_QUESTIONARI!AN2186,ESITI_QUESTIONARI!AQ2186)))</f>
        <v/>
      </c>
    </row>
    <row r="2187" spans="1:8" x14ac:dyDescent="0.3">
      <c r="A2187" t="str">
        <f>IF(ESITI_QUESTIONARI!A2187="","",TRIM(ESITI_QUESTIONARI!A2187))</f>
        <v/>
      </c>
      <c r="B2187" t="str">
        <f t="shared" si="35"/>
        <v/>
      </c>
      <c r="C2187" t="str">
        <f>IF(ESITI_QUESTIONARI!C2187="","",TRIM(ESITI_QUESTIONARI!C2187))</f>
        <v/>
      </c>
      <c r="D2187" t="str">
        <f>IFERROR(UPPER(TRIM(ESITI_QUESTIONARI!U2187)),"")</f>
        <v/>
      </c>
      <c r="E2187" t="str">
        <f>IFERROR(UPPER(TRIM(ESITI_QUESTIONARI!Y2187)),"")</f>
        <v/>
      </c>
      <c r="F2187" t="str">
        <f>IFERROR(UPPER(TRIM(ESITI_QUESTIONARI!AE2187)),"")</f>
        <v/>
      </c>
      <c r="G2187" t="str">
        <f>IFERROR(UPPER(TRIM(ESITI_QUESTIONARI!AI2187)),"")</f>
        <v/>
      </c>
      <c r="H2187" s="8" t="str">
        <f>IF(C2187="","",IF(ISERROR(AVERAGE(ESITI_QUESTIONARI!N2187:T2187,ESITI_QUESTIONARI!V2187:X2187,ESITI_QUESTIONARI!Z2187:AD2187,ESITI_QUESTIONARI!AF2187:AH2187,ESITI_QUESTIONARI!AJ2187:AL2187,ESITI_QUESTIONARI!AN2187,ESITI_QUESTIONARI!AQ2187)),"NON RISPONDE",AVERAGE(ESITI_QUESTIONARI!N2187:T2187,ESITI_QUESTIONARI!V2187:X2187,ESITI_QUESTIONARI!Z2187:AD2187,ESITI_QUESTIONARI!AF2187:AH2187,ESITI_QUESTIONARI!AJ2187:AL2187,ESITI_QUESTIONARI!AN2187,ESITI_QUESTIONARI!AQ2187)))</f>
        <v/>
      </c>
    </row>
    <row r="2188" spans="1:8" x14ac:dyDescent="0.3">
      <c r="A2188" t="str">
        <f>IF(ESITI_QUESTIONARI!A2188="","",TRIM(ESITI_QUESTIONARI!A2188))</f>
        <v/>
      </c>
      <c r="B2188" t="str">
        <f t="shared" si="35"/>
        <v/>
      </c>
      <c r="C2188" t="str">
        <f>IF(ESITI_QUESTIONARI!C2188="","",TRIM(ESITI_QUESTIONARI!C2188))</f>
        <v/>
      </c>
      <c r="D2188" t="str">
        <f>IFERROR(UPPER(TRIM(ESITI_QUESTIONARI!U2188)),"")</f>
        <v/>
      </c>
      <c r="E2188" t="str">
        <f>IFERROR(UPPER(TRIM(ESITI_QUESTIONARI!Y2188)),"")</f>
        <v/>
      </c>
      <c r="F2188" t="str">
        <f>IFERROR(UPPER(TRIM(ESITI_QUESTIONARI!AE2188)),"")</f>
        <v/>
      </c>
      <c r="G2188" t="str">
        <f>IFERROR(UPPER(TRIM(ESITI_QUESTIONARI!AI2188)),"")</f>
        <v/>
      </c>
      <c r="H2188" s="8" t="str">
        <f>IF(C2188="","",IF(ISERROR(AVERAGE(ESITI_QUESTIONARI!N2188:T2188,ESITI_QUESTIONARI!V2188:X2188,ESITI_QUESTIONARI!Z2188:AD2188,ESITI_QUESTIONARI!AF2188:AH2188,ESITI_QUESTIONARI!AJ2188:AL2188,ESITI_QUESTIONARI!AN2188,ESITI_QUESTIONARI!AQ2188)),"NON RISPONDE",AVERAGE(ESITI_QUESTIONARI!N2188:T2188,ESITI_QUESTIONARI!V2188:X2188,ESITI_QUESTIONARI!Z2188:AD2188,ESITI_QUESTIONARI!AF2188:AH2188,ESITI_QUESTIONARI!AJ2188:AL2188,ESITI_QUESTIONARI!AN2188,ESITI_QUESTIONARI!AQ2188)))</f>
        <v/>
      </c>
    </row>
    <row r="2189" spans="1:8" x14ac:dyDescent="0.3">
      <c r="A2189" t="str">
        <f>IF(ESITI_QUESTIONARI!A2189="","",TRIM(ESITI_QUESTIONARI!A2189))</f>
        <v/>
      </c>
      <c r="B2189" t="str">
        <f t="shared" si="35"/>
        <v/>
      </c>
      <c r="C2189" t="str">
        <f>IF(ESITI_QUESTIONARI!C2189="","",TRIM(ESITI_QUESTIONARI!C2189))</f>
        <v/>
      </c>
      <c r="D2189" t="str">
        <f>IFERROR(UPPER(TRIM(ESITI_QUESTIONARI!U2189)),"")</f>
        <v/>
      </c>
      <c r="E2189" t="str">
        <f>IFERROR(UPPER(TRIM(ESITI_QUESTIONARI!Y2189)),"")</f>
        <v/>
      </c>
      <c r="F2189" t="str">
        <f>IFERROR(UPPER(TRIM(ESITI_QUESTIONARI!AE2189)),"")</f>
        <v/>
      </c>
      <c r="G2189" t="str">
        <f>IFERROR(UPPER(TRIM(ESITI_QUESTIONARI!AI2189)),"")</f>
        <v/>
      </c>
      <c r="H2189" s="8" t="str">
        <f>IF(C2189="","",IF(ISERROR(AVERAGE(ESITI_QUESTIONARI!N2189:T2189,ESITI_QUESTIONARI!V2189:X2189,ESITI_QUESTIONARI!Z2189:AD2189,ESITI_QUESTIONARI!AF2189:AH2189,ESITI_QUESTIONARI!AJ2189:AL2189,ESITI_QUESTIONARI!AN2189,ESITI_QUESTIONARI!AQ2189)),"NON RISPONDE",AVERAGE(ESITI_QUESTIONARI!N2189:T2189,ESITI_QUESTIONARI!V2189:X2189,ESITI_QUESTIONARI!Z2189:AD2189,ESITI_QUESTIONARI!AF2189:AH2189,ESITI_QUESTIONARI!AJ2189:AL2189,ESITI_QUESTIONARI!AN2189,ESITI_QUESTIONARI!AQ2189)))</f>
        <v/>
      </c>
    </row>
    <row r="2190" spans="1:8" x14ac:dyDescent="0.3">
      <c r="A2190" t="str">
        <f>IF(ESITI_QUESTIONARI!A2190="","",TRIM(ESITI_QUESTIONARI!A2190))</f>
        <v/>
      </c>
      <c r="B2190" t="str">
        <f t="shared" si="35"/>
        <v/>
      </c>
      <c r="C2190" t="str">
        <f>IF(ESITI_QUESTIONARI!C2190="","",TRIM(ESITI_QUESTIONARI!C2190))</f>
        <v/>
      </c>
      <c r="D2190" t="str">
        <f>IFERROR(UPPER(TRIM(ESITI_QUESTIONARI!U2190)),"")</f>
        <v/>
      </c>
      <c r="E2190" t="str">
        <f>IFERROR(UPPER(TRIM(ESITI_QUESTIONARI!Y2190)),"")</f>
        <v/>
      </c>
      <c r="F2190" t="str">
        <f>IFERROR(UPPER(TRIM(ESITI_QUESTIONARI!AE2190)),"")</f>
        <v/>
      </c>
      <c r="G2190" t="str">
        <f>IFERROR(UPPER(TRIM(ESITI_QUESTIONARI!AI2190)),"")</f>
        <v/>
      </c>
      <c r="H2190" s="8" t="str">
        <f>IF(C2190="","",IF(ISERROR(AVERAGE(ESITI_QUESTIONARI!N2190:T2190,ESITI_QUESTIONARI!V2190:X2190,ESITI_QUESTIONARI!Z2190:AD2190,ESITI_QUESTIONARI!AF2190:AH2190,ESITI_QUESTIONARI!AJ2190:AL2190,ESITI_QUESTIONARI!AN2190,ESITI_QUESTIONARI!AQ2190)),"NON RISPONDE",AVERAGE(ESITI_QUESTIONARI!N2190:T2190,ESITI_QUESTIONARI!V2190:X2190,ESITI_QUESTIONARI!Z2190:AD2190,ESITI_QUESTIONARI!AF2190:AH2190,ESITI_QUESTIONARI!AJ2190:AL2190,ESITI_QUESTIONARI!AN2190,ESITI_QUESTIONARI!AQ2190)))</f>
        <v/>
      </c>
    </row>
    <row r="2191" spans="1:8" x14ac:dyDescent="0.3">
      <c r="A2191" t="str">
        <f>IF(ESITI_QUESTIONARI!A2191="","",TRIM(ESITI_QUESTIONARI!A2191))</f>
        <v/>
      </c>
      <c r="B2191" t="str">
        <f t="shared" si="35"/>
        <v/>
      </c>
      <c r="C2191" t="str">
        <f>IF(ESITI_QUESTIONARI!C2191="","",TRIM(ESITI_QUESTIONARI!C2191))</f>
        <v/>
      </c>
      <c r="D2191" t="str">
        <f>IFERROR(UPPER(TRIM(ESITI_QUESTIONARI!U2191)),"")</f>
        <v/>
      </c>
      <c r="E2191" t="str">
        <f>IFERROR(UPPER(TRIM(ESITI_QUESTIONARI!Y2191)),"")</f>
        <v/>
      </c>
      <c r="F2191" t="str">
        <f>IFERROR(UPPER(TRIM(ESITI_QUESTIONARI!AE2191)),"")</f>
        <v/>
      </c>
      <c r="G2191" t="str">
        <f>IFERROR(UPPER(TRIM(ESITI_QUESTIONARI!AI2191)),"")</f>
        <v/>
      </c>
      <c r="H2191" s="8" t="str">
        <f>IF(C2191="","",IF(ISERROR(AVERAGE(ESITI_QUESTIONARI!N2191:T2191,ESITI_QUESTIONARI!V2191:X2191,ESITI_QUESTIONARI!Z2191:AD2191,ESITI_QUESTIONARI!AF2191:AH2191,ESITI_QUESTIONARI!AJ2191:AL2191,ESITI_QUESTIONARI!AN2191,ESITI_QUESTIONARI!AQ2191)),"NON RISPONDE",AVERAGE(ESITI_QUESTIONARI!N2191:T2191,ESITI_QUESTIONARI!V2191:X2191,ESITI_QUESTIONARI!Z2191:AD2191,ESITI_QUESTIONARI!AF2191:AH2191,ESITI_QUESTIONARI!AJ2191:AL2191,ESITI_QUESTIONARI!AN2191,ESITI_QUESTIONARI!AQ2191)))</f>
        <v/>
      </c>
    </row>
    <row r="2192" spans="1:8" x14ac:dyDescent="0.3">
      <c r="A2192" t="str">
        <f>IF(ESITI_QUESTIONARI!A2192="","",TRIM(ESITI_QUESTIONARI!A2192))</f>
        <v/>
      </c>
      <c r="B2192" t="str">
        <f t="shared" si="35"/>
        <v/>
      </c>
      <c r="C2192" t="str">
        <f>IF(ESITI_QUESTIONARI!C2192="","",TRIM(ESITI_QUESTIONARI!C2192))</f>
        <v/>
      </c>
      <c r="D2192" t="str">
        <f>IFERROR(UPPER(TRIM(ESITI_QUESTIONARI!U2192)),"")</f>
        <v/>
      </c>
      <c r="E2192" t="str">
        <f>IFERROR(UPPER(TRIM(ESITI_QUESTIONARI!Y2192)),"")</f>
        <v/>
      </c>
      <c r="F2192" t="str">
        <f>IFERROR(UPPER(TRIM(ESITI_QUESTIONARI!AE2192)),"")</f>
        <v/>
      </c>
      <c r="G2192" t="str">
        <f>IFERROR(UPPER(TRIM(ESITI_QUESTIONARI!AI2192)),"")</f>
        <v/>
      </c>
      <c r="H2192" s="8" t="str">
        <f>IF(C2192="","",IF(ISERROR(AVERAGE(ESITI_QUESTIONARI!N2192:T2192,ESITI_QUESTIONARI!V2192:X2192,ESITI_QUESTIONARI!Z2192:AD2192,ESITI_QUESTIONARI!AF2192:AH2192,ESITI_QUESTIONARI!AJ2192:AL2192,ESITI_QUESTIONARI!AN2192,ESITI_QUESTIONARI!AQ2192)),"NON RISPONDE",AVERAGE(ESITI_QUESTIONARI!N2192:T2192,ESITI_QUESTIONARI!V2192:X2192,ESITI_QUESTIONARI!Z2192:AD2192,ESITI_QUESTIONARI!AF2192:AH2192,ESITI_QUESTIONARI!AJ2192:AL2192,ESITI_QUESTIONARI!AN2192,ESITI_QUESTIONARI!AQ2192)))</f>
        <v/>
      </c>
    </row>
    <row r="2193" spans="1:8" x14ac:dyDescent="0.3">
      <c r="A2193" t="str">
        <f>IF(ESITI_QUESTIONARI!A2193="","",TRIM(ESITI_QUESTIONARI!A2193))</f>
        <v/>
      </c>
      <c r="B2193" t="str">
        <f t="shared" si="35"/>
        <v/>
      </c>
      <c r="C2193" t="str">
        <f>IF(ESITI_QUESTIONARI!C2193="","",TRIM(ESITI_QUESTIONARI!C2193))</f>
        <v/>
      </c>
      <c r="D2193" t="str">
        <f>IFERROR(UPPER(TRIM(ESITI_QUESTIONARI!U2193)),"")</f>
        <v/>
      </c>
      <c r="E2193" t="str">
        <f>IFERROR(UPPER(TRIM(ESITI_QUESTIONARI!Y2193)),"")</f>
        <v/>
      </c>
      <c r="F2193" t="str">
        <f>IFERROR(UPPER(TRIM(ESITI_QUESTIONARI!AE2193)),"")</f>
        <v/>
      </c>
      <c r="G2193" t="str">
        <f>IFERROR(UPPER(TRIM(ESITI_QUESTIONARI!AI2193)),"")</f>
        <v/>
      </c>
      <c r="H2193" s="8" t="str">
        <f>IF(C2193="","",IF(ISERROR(AVERAGE(ESITI_QUESTIONARI!N2193:T2193,ESITI_QUESTIONARI!V2193:X2193,ESITI_QUESTIONARI!Z2193:AD2193,ESITI_QUESTIONARI!AF2193:AH2193,ESITI_QUESTIONARI!AJ2193:AL2193,ESITI_QUESTIONARI!AN2193,ESITI_QUESTIONARI!AQ2193)),"NON RISPONDE",AVERAGE(ESITI_QUESTIONARI!N2193:T2193,ESITI_QUESTIONARI!V2193:X2193,ESITI_QUESTIONARI!Z2193:AD2193,ESITI_QUESTIONARI!AF2193:AH2193,ESITI_QUESTIONARI!AJ2193:AL2193,ESITI_QUESTIONARI!AN2193,ESITI_QUESTIONARI!AQ2193)))</f>
        <v/>
      </c>
    </row>
    <row r="2194" spans="1:8" x14ac:dyDescent="0.3">
      <c r="A2194" t="str">
        <f>IF(ESITI_QUESTIONARI!A2194="","",TRIM(ESITI_QUESTIONARI!A2194))</f>
        <v/>
      </c>
      <c r="B2194" t="str">
        <f t="shared" si="35"/>
        <v/>
      </c>
      <c r="C2194" t="str">
        <f>IF(ESITI_QUESTIONARI!C2194="","",TRIM(ESITI_QUESTIONARI!C2194))</f>
        <v/>
      </c>
      <c r="D2194" t="str">
        <f>IFERROR(UPPER(TRIM(ESITI_QUESTIONARI!U2194)),"")</f>
        <v/>
      </c>
      <c r="E2194" t="str">
        <f>IFERROR(UPPER(TRIM(ESITI_QUESTIONARI!Y2194)),"")</f>
        <v/>
      </c>
      <c r="F2194" t="str">
        <f>IFERROR(UPPER(TRIM(ESITI_QUESTIONARI!AE2194)),"")</f>
        <v/>
      </c>
      <c r="G2194" t="str">
        <f>IFERROR(UPPER(TRIM(ESITI_QUESTIONARI!AI2194)),"")</f>
        <v/>
      </c>
      <c r="H2194" s="8" t="str">
        <f>IF(C2194="","",IF(ISERROR(AVERAGE(ESITI_QUESTIONARI!N2194:T2194,ESITI_QUESTIONARI!V2194:X2194,ESITI_QUESTIONARI!Z2194:AD2194,ESITI_QUESTIONARI!AF2194:AH2194,ESITI_QUESTIONARI!AJ2194:AL2194,ESITI_QUESTIONARI!AN2194,ESITI_QUESTIONARI!AQ2194)),"NON RISPONDE",AVERAGE(ESITI_QUESTIONARI!N2194:T2194,ESITI_QUESTIONARI!V2194:X2194,ESITI_QUESTIONARI!Z2194:AD2194,ESITI_QUESTIONARI!AF2194:AH2194,ESITI_QUESTIONARI!AJ2194:AL2194,ESITI_QUESTIONARI!AN2194,ESITI_QUESTIONARI!AQ2194)))</f>
        <v/>
      </c>
    </row>
    <row r="2195" spans="1:8" x14ac:dyDescent="0.3">
      <c r="A2195" t="str">
        <f>IF(ESITI_QUESTIONARI!A2195="","",TRIM(ESITI_QUESTIONARI!A2195))</f>
        <v/>
      </c>
      <c r="B2195" t="str">
        <f t="shared" si="35"/>
        <v/>
      </c>
      <c r="C2195" t="str">
        <f>IF(ESITI_QUESTIONARI!C2195="","",TRIM(ESITI_QUESTIONARI!C2195))</f>
        <v/>
      </c>
      <c r="D2195" t="str">
        <f>IFERROR(UPPER(TRIM(ESITI_QUESTIONARI!U2195)),"")</f>
        <v/>
      </c>
      <c r="E2195" t="str">
        <f>IFERROR(UPPER(TRIM(ESITI_QUESTIONARI!Y2195)),"")</f>
        <v/>
      </c>
      <c r="F2195" t="str">
        <f>IFERROR(UPPER(TRIM(ESITI_QUESTIONARI!AE2195)),"")</f>
        <v/>
      </c>
      <c r="G2195" t="str">
        <f>IFERROR(UPPER(TRIM(ESITI_QUESTIONARI!AI2195)),"")</f>
        <v/>
      </c>
      <c r="H2195" s="8" t="str">
        <f>IF(C2195="","",IF(ISERROR(AVERAGE(ESITI_QUESTIONARI!N2195:T2195,ESITI_QUESTIONARI!V2195:X2195,ESITI_QUESTIONARI!Z2195:AD2195,ESITI_QUESTIONARI!AF2195:AH2195,ESITI_QUESTIONARI!AJ2195:AL2195,ESITI_QUESTIONARI!AN2195,ESITI_QUESTIONARI!AQ2195)),"NON RISPONDE",AVERAGE(ESITI_QUESTIONARI!N2195:T2195,ESITI_QUESTIONARI!V2195:X2195,ESITI_QUESTIONARI!Z2195:AD2195,ESITI_QUESTIONARI!AF2195:AH2195,ESITI_QUESTIONARI!AJ2195:AL2195,ESITI_QUESTIONARI!AN2195,ESITI_QUESTIONARI!AQ2195)))</f>
        <v/>
      </c>
    </row>
    <row r="2196" spans="1:8" x14ac:dyDescent="0.3">
      <c r="A2196" t="str">
        <f>IF(ESITI_QUESTIONARI!A2196="","",TRIM(ESITI_QUESTIONARI!A2196))</f>
        <v/>
      </c>
      <c r="B2196" t="str">
        <f t="shared" si="35"/>
        <v/>
      </c>
      <c r="C2196" t="str">
        <f>IF(ESITI_QUESTIONARI!C2196="","",TRIM(ESITI_QUESTIONARI!C2196))</f>
        <v/>
      </c>
      <c r="D2196" t="str">
        <f>IFERROR(UPPER(TRIM(ESITI_QUESTIONARI!U2196)),"")</f>
        <v/>
      </c>
      <c r="E2196" t="str">
        <f>IFERROR(UPPER(TRIM(ESITI_QUESTIONARI!Y2196)),"")</f>
        <v/>
      </c>
      <c r="F2196" t="str">
        <f>IFERROR(UPPER(TRIM(ESITI_QUESTIONARI!AE2196)),"")</f>
        <v/>
      </c>
      <c r="G2196" t="str">
        <f>IFERROR(UPPER(TRIM(ESITI_QUESTIONARI!AI2196)),"")</f>
        <v/>
      </c>
      <c r="H2196" s="8" t="str">
        <f>IF(C2196="","",IF(ISERROR(AVERAGE(ESITI_QUESTIONARI!N2196:T2196,ESITI_QUESTIONARI!V2196:X2196,ESITI_QUESTIONARI!Z2196:AD2196,ESITI_QUESTIONARI!AF2196:AH2196,ESITI_QUESTIONARI!AJ2196:AL2196,ESITI_QUESTIONARI!AN2196,ESITI_QUESTIONARI!AQ2196)),"NON RISPONDE",AVERAGE(ESITI_QUESTIONARI!N2196:T2196,ESITI_QUESTIONARI!V2196:X2196,ESITI_QUESTIONARI!Z2196:AD2196,ESITI_QUESTIONARI!AF2196:AH2196,ESITI_QUESTIONARI!AJ2196:AL2196,ESITI_QUESTIONARI!AN2196,ESITI_QUESTIONARI!AQ2196)))</f>
        <v/>
      </c>
    </row>
    <row r="2197" spans="1:8" x14ac:dyDescent="0.3">
      <c r="A2197" t="str">
        <f>IF(ESITI_QUESTIONARI!A2197="","",TRIM(ESITI_QUESTIONARI!A2197))</f>
        <v/>
      </c>
      <c r="B2197" t="str">
        <f t="shared" si="35"/>
        <v/>
      </c>
      <c r="C2197" t="str">
        <f>IF(ESITI_QUESTIONARI!C2197="","",TRIM(ESITI_QUESTIONARI!C2197))</f>
        <v/>
      </c>
      <c r="D2197" t="str">
        <f>IFERROR(UPPER(TRIM(ESITI_QUESTIONARI!U2197)),"")</f>
        <v/>
      </c>
      <c r="E2197" t="str">
        <f>IFERROR(UPPER(TRIM(ESITI_QUESTIONARI!Y2197)),"")</f>
        <v/>
      </c>
      <c r="F2197" t="str">
        <f>IFERROR(UPPER(TRIM(ESITI_QUESTIONARI!AE2197)),"")</f>
        <v/>
      </c>
      <c r="G2197" t="str">
        <f>IFERROR(UPPER(TRIM(ESITI_QUESTIONARI!AI2197)),"")</f>
        <v/>
      </c>
      <c r="H2197" s="8" t="str">
        <f>IF(C2197="","",IF(ISERROR(AVERAGE(ESITI_QUESTIONARI!N2197:T2197,ESITI_QUESTIONARI!V2197:X2197,ESITI_QUESTIONARI!Z2197:AD2197,ESITI_QUESTIONARI!AF2197:AH2197,ESITI_QUESTIONARI!AJ2197:AL2197,ESITI_QUESTIONARI!AN2197,ESITI_QUESTIONARI!AQ2197)),"NON RISPONDE",AVERAGE(ESITI_QUESTIONARI!N2197:T2197,ESITI_QUESTIONARI!V2197:X2197,ESITI_QUESTIONARI!Z2197:AD2197,ESITI_QUESTIONARI!AF2197:AH2197,ESITI_QUESTIONARI!AJ2197:AL2197,ESITI_QUESTIONARI!AN2197,ESITI_QUESTIONARI!AQ2197)))</f>
        <v/>
      </c>
    </row>
    <row r="2198" spans="1:8" x14ac:dyDescent="0.3">
      <c r="A2198" t="str">
        <f>IF(ESITI_QUESTIONARI!A2198="","",TRIM(ESITI_QUESTIONARI!A2198))</f>
        <v/>
      </c>
      <c r="B2198" t="str">
        <f t="shared" si="35"/>
        <v/>
      </c>
      <c r="C2198" t="str">
        <f>IF(ESITI_QUESTIONARI!C2198="","",TRIM(ESITI_QUESTIONARI!C2198))</f>
        <v/>
      </c>
      <c r="D2198" t="str">
        <f>IFERROR(UPPER(TRIM(ESITI_QUESTIONARI!U2198)),"")</f>
        <v/>
      </c>
      <c r="E2198" t="str">
        <f>IFERROR(UPPER(TRIM(ESITI_QUESTIONARI!Y2198)),"")</f>
        <v/>
      </c>
      <c r="F2198" t="str">
        <f>IFERROR(UPPER(TRIM(ESITI_QUESTIONARI!AE2198)),"")</f>
        <v/>
      </c>
      <c r="G2198" t="str">
        <f>IFERROR(UPPER(TRIM(ESITI_QUESTIONARI!AI2198)),"")</f>
        <v/>
      </c>
      <c r="H2198" s="8" t="str">
        <f>IF(C2198="","",IF(ISERROR(AVERAGE(ESITI_QUESTIONARI!N2198:T2198,ESITI_QUESTIONARI!V2198:X2198,ESITI_QUESTIONARI!Z2198:AD2198,ESITI_QUESTIONARI!AF2198:AH2198,ESITI_QUESTIONARI!AJ2198:AL2198,ESITI_QUESTIONARI!AN2198,ESITI_QUESTIONARI!AQ2198)),"NON RISPONDE",AVERAGE(ESITI_QUESTIONARI!N2198:T2198,ESITI_QUESTIONARI!V2198:X2198,ESITI_QUESTIONARI!Z2198:AD2198,ESITI_QUESTIONARI!AF2198:AH2198,ESITI_QUESTIONARI!AJ2198:AL2198,ESITI_QUESTIONARI!AN2198,ESITI_QUESTIONARI!AQ2198)))</f>
        <v/>
      </c>
    </row>
    <row r="2199" spans="1:8" x14ac:dyDescent="0.3">
      <c r="A2199" t="str">
        <f>IF(ESITI_QUESTIONARI!A2199="","",TRIM(ESITI_QUESTIONARI!A2199))</f>
        <v/>
      </c>
      <c r="B2199" t="str">
        <f t="shared" si="35"/>
        <v/>
      </c>
      <c r="C2199" t="str">
        <f>IF(ESITI_QUESTIONARI!C2199="","",TRIM(ESITI_QUESTIONARI!C2199))</f>
        <v/>
      </c>
      <c r="D2199" t="str">
        <f>IFERROR(UPPER(TRIM(ESITI_QUESTIONARI!U2199)),"")</f>
        <v/>
      </c>
      <c r="E2199" t="str">
        <f>IFERROR(UPPER(TRIM(ESITI_QUESTIONARI!Y2199)),"")</f>
        <v/>
      </c>
      <c r="F2199" t="str">
        <f>IFERROR(UPPER(TRIM(ESITI_QUESTIONARI!AE2199)),"")</f>
        <v/>
      </c>
      <c r="G2199" t="str">
        <f>IFERROR(UPPER(TRIM(ESITI_QUESTIONARI!AI2199)),"")</f>
        <v/>
      </c>
      <c r="H2199" s="8" t="str">
        <f>IF(C2199="","",IF(ISERROR(AVERAGE(ESITI_QUESTIONARI!N2199:T2199,ESITI_QUESTIONARI!V2199:X2199,ESITI_QUESTIONARI!Z2199:AD2199,ESITI_QUESTIONARI!AF2199:AH2199,ESITI_QUESTIONARI!AJ2199:AL2199,ESITI_QUESTIONARI!AN2199,ESITI_QUESTIONARI!AQ2199)),"NON RISPONDE",AVERAGE(ESITI_QUESTIONARI!N2199:T2199,ESITI_QUESTIONARI!V2199:X2199,ESITI_QUESTIONARI!Z2199:AD2199,ESITI_QUESTIONARI!AF2199:AH2199,ESITI_QUESTIONARI!AJ2199:AL2199,ESITI_QUESTIONARI!AN2199,ESITI_QUESTIONARI!AQ2199)))</f>
        <v/>
      </c>
    </row>
    <row r="2200" spans="1:8" x14ac:dyDescent="0.3">
      <c r="A2200" t="str">
        <f>IF(ESITI_QUESTIONARI!A2200="","",TRIM(ESITI_QUESTIONARI!A2200))</f>
        <v/>
      </c>
      <c r="B2200" t="str">
        <f t="shared" si="35"/>
        <v/>
      </c>
      <c r="C2200" t="str">
        <f>IF(ESITI_QUESTIONARI!C2200="","",TRIM(ESITI_QUESTIONARI!C2200))</f>
        <v/>
      </c>
      <c r="D2200" t="str">
        <f>IFERROR(UPPER(TRIM(ESITI_QUESTIONARI!U2200)),"")</f>
        <v/>
      </c>
      <c r="E2200" t="str">
        <f>IFERROR(UPPER(TRIM(ESITI_QUESTIONARI!Y2200)),"")</f>
        <v/>
      </c>
      <c r="F2200" t="str">
        <f>IFERROR(UPPER(TRIM(ESITI_QUESTIONARI!AE2200)),"")</f>
        <v/>
      </c>
      <c r="G2200" t="str">
        <f>IFERROR(UPPER(TRIM(ESITI_QUESTIONARI!AI2200)),"")</f>
        <v/>
      </c>
      <c r="H2200" s="8" t="str">
        <f>IF(C2200="","",IF(ISERROR(AVERAGE(ESITI_QUESTIONARI!N2200:T2200,ESITI_QUESTIONARI!V2200:X2200,ESITI_QUESTIONARI!Z2200:AD2200,ESITI_QUESTIONARI!AF2200:AH2200,ESITI_QUESTIONARI!AJ2200:AL2200,ESITI_QUESTIONARI!AN2200,ESITI_QUESTIONARI!AQ2200)),"NON RISPONDE",AVERAGE(ESITI_QUESTIONARI!N2200:T2200,ESITI_QUESTIONARI!V2200:X2200,ESITI_QUESTIONARI!Z2200:AD2200,ESITI_QUESTIONARI!AF2200:AH2200,ESITI_QUESTIONARI!AJ2200:AL2200,ESITI_QUESTIONARI!AN2200,ESITI_QUESTIONARI!AQ2200)))</f>
        <v/>
      </c>
    </row>
    <row r="2201" spans="1:8" x14ac:dyDescent="0.3">
      <c r="A2201" t="str">
        <f>IF(ESITI_QUESTIONARI!A2201="","",TRIM(ESITI_QUESTIONARI!A2201))</f>
        <v/>
      </c>
      <c r="B2201" t="str">
        <f t="shared" si="35"/>
        <v/>
      </c>
      <c r="C2201" t="str">
        <f>IF(ESITI_QUESTIONARI!C2201="","",TRIM(ESITI_QUESTIONARI!C2201))</f>
        <v/>
      </c>
      <c r="D2201" t="str">
        <f>IFERROR(UPPER(TRIM(ESITI_QUESTIONARI!U2201)),"")</f>
        <v/>
      </c>
      <c r="E2201" t="str">
        <f>IFERROR(UPPER(TRIM(ESITI_QUESTIONARI!Y2201)),"")</f>
        <v/>
      </c>
      <c r="F2201" t="str">
        <f>IFERROR(UPPER(TRIM(ESITI_QUESTIONARI!AE2201)),"")</f>
        <v/>
      </c>
      <c r="G2201" t="str">
        <f>IFERROR(UPPER(TRIM(ESITI_QUESTIONARI!AI2201)),"")</f>
        <v/>
      </c>
      <c r="H2201" s="8" t="str">
        <f>IF(C2201="","",IF(ISERROR(AVERAGE(ESITI_QUESTIONARI!N2201:T2201,ESITI_QUESTIONARI!V2201:X2201,ESITI_QUESTIONARI!Z2201:AD2201,ESITI_QUESTIONARI!AF2201:AH2201,ESITI_QUESTIONARI!AJ2201:AL2201,ESITI_QUESTIONARI!AN2201,ESITI_QUESTIONARI!AQ2201)),"NON RISPONDE",AVERAGE(ESITI_QUESTIONARI!N2201:T2201,ESITI_QUESTIONARI!V2201:X2201,ESITI_QUESTIONARI!Z2201:AD2201,ESITI_QUESTIONARI!AF2201:AH2201,ESITI_QUESTIONARI!AJ2201:AL2201,ESITI_QUESTIONARI!AN2201,ESITI_QUESTIONARI!AQ2201)))</f>
        <v/>
      </c>
    </row>
    <row r="2202" spans="1:8" x14ac:dyDescent="0.3">
      <c r="A2202" t="str">
        <f>IF(ESITI_QUESTIONARI!A2202="","",TRIM(ESITI_QUESTIONARI!A2202))</f>
        <v/>
      </c>
      <c r="B2202" t="str">
        <f t="shared" si="35"/>
        <v/>
      </c>
      <c r="C2202" t="str">
        <f>IF(ESITI_QUESTIONARI!C2202="","",TRIM(ESITI_QUESTIONARI!C2202))</f>
        <v/>
      </c>
      <c r="D2202" t="str">
        <f>IFERROR(UPPER(TRIM(ESITI_QUESTIONARI!U2202)),"")</f>
        <v/>
      </c>
      <c r="E2202" t="str">
        <f>IFERROR(UPPER(TRIM(ESITI_QUESTIONARI!Y2202)),"")</f>
        <v/>
      </c>
      <c r="F2202" t="str">
        <f>IFERROR(UPPER(TRIM(ESITI_QUESTIONARI!AE2202)),"")</f>
        <v/>
      </c>
      <c r="G2202" t="str">
        <f>IFERROR(UPPER(TRIM(ESITI_QUESTIONARI!AI2202)),"")</f>
        <v/>
      </c>
      <c r="H2202" s="8" t="str">
        <f>IF(C2202="","",IF(ISERROR(AVERAGE(ESITI_QUESTIONARI!N2202:T2202,ESITI_QUESTIONARI!V2202:X2202,ESITI_QUESTIONARI!Z2202:AD2202,ESITI_QUESTIONARI!AF2202:AH2202,ESITI_QUESTIONARI!AJ2202:AL2202,ESITI_QUESTIONARI!AN2202,ESITI_QUESTIONARI!AQ2202)),"NON RISPONDE",AVERAGE(ESITI_QUESTIONARI!N2202:T2202,ESITI_QUESTIONARI!V2202:X2202,ESITI_QUESTIONARI!Z2202:AD2202,ESITI_QUESTIONARI!AF2202:AH2202,ESITI_QUESTIONARI!AJ2202:AL2202,ESITI_QUESTIONARI!AN2202,ESITI_QUESTIONARI!AQ2202)))</f>
        <v/>
      </c>
    </row>
    <row r="2203" spans="1:8" x14ac:dyDescent="0.3">
      <c r="A2203" t="str">
        <f>IF(ESITI_QUESTIONARI!A2203="","",TRIM(ESITI_QUESTIONARI!A2203))</f>
        <v/>
      </c>
      <c r="B2203" t="str">
        <f t="shared" si="35"/>
        <v/>
      </c>
      <c r="C2203" t="str">
        <f>IF(ESITI_QUESTIONARI!C2203="","",TRIM(ESITI_QUESTIONARI!C2203))</f>
        <v/>
      </c>
      <c r="D2203" t="str">
        <f>IFERROR(UPPER(TRIM(ESITI_QUESTIONARI!U2203)),"")</f>
        <v/>
      </c>
      <c r="E2203" t="str">
        <f>IFERROR(UPPER(TRIM(ESITI_QUESTIONARI!Y2203)),"")</f>
        <v/>
      </c>
      <c r="F2203" t="str">
        <f>IFERROR(UPPER(TRIM(ESITI_QUESTIONARI!AE2203)),"")</f>
        <v/>
      </c>
      <c r="G2203" t="str">
        <f>IFERROR(UPPER(TRIM(ESITI_QUESTIONARI!AI2203)),"")</f>
        <v/>
      </c>
      <c r="H2203" s="8" t="str">
        <f>IF(C2203="","",IF(ISERROR(AVERAGE(ESITI_QUESTIONARI!N2203:T2203,ESITI_QUESTIONARI!V2203:X2203,ESITI_QUESTIONARI!Z2203:AD2203,ESITI_QUESTIONARI!AF2203:AH2203,ESITI_QUESTIONARI!AJ2203:AL2203,ESITI_QUESTIONARI!AN2203,ESITI_QUESTIONARI!AQ2203)),"NON RISPONDE",AVERAGE(ESITI_QUESTIONARI!N2203:T2203,ESITI_QUESTIONARI!V2203:X2203,ESITI_QUESTIONARI!Z2203:AD2203,ESITI_QUESTIONARI!AF2203:AH2203,ESITI_QUESTIONARI!AJ2203:AL2203,ESITI_QUESTIONARI!AN2203,ESITI_QUESTIONARI!AQ2203)))</f>
        <v/>
      </c>
    </row>
    <row r="2204" spans="1:8" x14ac:dyDescent="0.3">
      <c r="A2204" t="str">
        <f>IF(ESITI_QUESTIONARI!A2204="","",TRIM(ESITI_QUESTIONARI!A2204))</f>
        <v/>
      </c>
      <c r="B2204" t="str">
        <f t="shared" si="35"/>
        <v/>
      </c>
      <c r="C2204" t="str">
        <f>IF(ESITI_QUESTIONARI!C2204="","",TRIM(ESITI_QUESTIONARI!C2204))</f>
        <v/>
      </c>
      <c r="D2204" t="str">
        <f>IFERROR(UPPER(TRIM(ESITI_QUESTIONARI!U2204)),"")</f>
        <v/>
      </c>
      <c r="E2204" t="str">
        <f>IFERROR(UPPER(TRIM(ESITI_QUESTIONARI!Y2204)),"")</f>
        <v/>
      </c>
      <c r="F2204" t="str">
        <f>IFERROR(UPPER(TRIM(ESITI_QUESTIONARI!AE2204)),"")</f>
        <v/>
      </c>
      <c r="G2204" t="str">
        <f>IFERROR(UPPER(TRIM(ESITI_QUESTIONARI!AI2204)),"")</f>
        <v/>
      </c>
      <c r="H2204" s="8" t="str">
        <f>IF(C2204="","",IF(ISERROR(AVERAGE(ESITI_QUESTIONARI!N2204:T2204,ESITI_QUESTIONARI!V2204:X2204,ESITI_QUESTIONARI!Z2204:AD2204,ESITI_QUESTIONARI!AF2204:AH2204,ESITI_QUESTIONARI!AJ2204:AL2204,ESITI_QUESTIONARI!AN2204,ESITI_QUESTIONARI!AQ2204)),"NON RISPONDE",AVERAGE(ESITI_QUESTIONARI!N2204:T2204,ESITI_QUESTIONARI!V2204:X2204,ESITI_QUESTIONARI!Z2204:AD2204,ESITI_QUESTIONARI!AF2204:AH2204,ESITI_QUESTIONARI!AJ2204:AL2204,ESITI_QUESTIONARI!AN2204,ESITI_QUESTIONARI!AQ2204)))</f>
        <v/>
      </c>
    </row>
    <row r="2205" spans="1:8" x14ac:dyDescent="0.3">
      <c r="A2205" t="str">
        <f>IF(ESITI_QUESTIONARI!A2205="","",TRIM(ESITI_QUESTIONARI!A2205))</f>
        <v/>
      </c>
      <c r="B2205" t="str">
        <f t="shared" si="35"/>
        <v/>
      </c>
      <c r="C2205" t="str">
        <f>IF(ESITI_QUESTIONARI!C2205="","",TRIM(ESITI_QUESTIONARI!C2205))</f>
        <v/>
      </c>
      <c r="D2205" t="str">
        <f>IFERROR(UPPER(TRIM(ESITI_QUESTIONARI!U2205)),"")</f>
        <v/>
      </c>
      <c r="E2205" t="str">
        <f>IFERROR(UPPER(TRIM(ESITI_QUESTIONARI!Y2205)),"")</f>
        <v/>
      </c>
      <c r="F2205" t="str">
        <f>IFERROR(UPPER(TRIM(ESITI_QUESTIONARI!AE2205)),"")</f>
        <v/>
      </c>
      <c r="G2205" t="str">
        <f>IFERROR(UPPER(TRIM(ESITI_QUESTIONARI!AI2205)),"")</f>
        <v/>
      </c>
      <c r="H2205" s="8" t="str">
        <f>IF(C2205="","",IF(ISERROR(AVERAGE(ESITI_QUESTIONARI!N2205:T2205,ESITI_QUESTIONARI!V2205:X2205,ESITI_QUESTIONARI!Z2205:AD2205,ESITI_QUESTIONARI!AF2205:AH2205,ESITI_QUESTIONARI!AJ2205:AL2205,ESITI_QUESTIONARI!AN2205,ESITI_QUESTIONARI!AQ2205)),"NON RISPONDE",AVERAGE(ESITI_QUESTIONARI!N2205:T2205,ESITI_QUESTIONARI!V2205:X2205,ESITI_QUESTIONARI!Z2205:AD2205,ESITI_QUESTIONARI!AF2205:AH2205,ESITI_QUESTIONARI!AJ2205:AL2205,ESITI_QUESTIONARI!AN2205,ESITI_QUESTIONARI!AQ2205)))</f>
        <v/>
      </c>
    </row>
    <row r="2206" spans="1:8" x14ac:dyDescent="0.3">
      <c r="A2206" t="str">
        <f>IF(ESITI_QUESTIONARI!A2206="","",TRIM(ESITI_QUESTIONARI!A2206))</f>
        <v/>
      </c>
      <c r="B2206" t="str">
        <f t="shared" si="35"/>
        <v/>
      </c>
      <c r="C2206" t="str">
        <f>IF(ESITI_QUESTIONARI!C2206="","",TRIM(ESITI_QUESTIONARI!C2206))</f>
        <v/>
      </c>
      <c r="D2206" t="str">
        <f>IFERROR(UPPER(TRIM(ESITI_QUESTIONARI!U2206)),"")</f>
        <v/>
      </c>
      <c r="E2206" t="str">
        <f>IFERROR(UPPER(TRIM(ESITI_QUESTIONARI!Y2206)),"")</f>
        <v/>
      </c>
      <c r="F2206" t="str">
        <f>IFERROR(UPPER(TRIM(ESITI_QUESTIONARI!AE2206)),"")</f>
        <v/>
      </c>
      <c r="G2206" t="str">
        <f>IFERROR(UPPER(TRIM(ESITI_QUESTIONARI!AI2206)),"")</f>
        <v/>
      </c>
      <c r="H2206" s="8" t="str">
        <f>IF(C2206="","",IF(ISERROR(AVERAGE(ESITI_QUESTIONARI!N2206:T2206,ESITI_QUESTIONARI!V2206:X2206,ESITI_QUESTIONARI!Z2206:AD2206,ESITI_QUESTIONARI!AF2206:AH2206,ESITI_QUESTIONARI!AJ2206:AL2206,ESITI_QUESTIONARI!AN2206,ESITI_QUESTIONARI!AQ2206)),"NON RISPONDE",AVERAGE(ESITI_QUESTIONARI!N2206:T2206,ESITI_QUESTIONARI!V2206:X2206,ESITI_QUESTIONARI!Z2206:AD2206,ESITI_QUESTIONARI!AF2206:AH2206,ESITI_QUESTIONARI!AJ2206:AL2206,ESITI_QUESTIONARI!AN2206,ESITI_QUESTIONARI!AQ2206)))</f>
        <v/>
      </c>
    </row>
    <row r="2207" spans="1:8" x14ac:dyDescent="0.3">
      <c r="A2207" t="str">
        <f>IF(ESITI_QUESTIONARI!A2207="","",TRIM(ESITI_QUESTIONARI!A2207))</f>
        <v/>
      </c>
      <c r="B2207" t="str">
        <f t="shared" si="35"/>
        <v/>
      </c>
      <c r="C2207" t="str">
        <f>IF(ESITI_QUESTIONARI!C2207="","",TRIM(ESITI_QUESTIONARI!C2207))</f>
        <v/>
      </c>
      <c r="D2207" t="str">
        <f>IFERROR(UPPER(TRIM(ESITI_QUESTIONARI!U2207)),"")</f>
        <v/>
      </c>
      <c r="E2207" t="str">
        <f>IFERROR(UPPER(TRIM(ESITI_QUESTIONARI!Y2207)),"")</f>
        <v/>
      </c>
      <c r="F2207" t="str">
        <f>IFERROR(UPPER(TRIM(ESITI_QUESTIONARI!AE2207)),"")</f>
        <v/>
      </c>
      <c r="G2207" t="str">
        <f>IFERROR(UPPER(TRIM(ESITI_QUESTIONARI!AI2207)),"")</f>
        <v/>
      </c>
      <c r="H2207" s="8" t="str">
        <f>IF(C2207="","",IF(ISERROR(AVERAGE(ESITI_QUESTIONARI!N2207:T2207,ESITI_QUESTIONARI!V2207:X2207,ESITI_QUESTIONARI!Z2207:AD2207,ESITI_QUESTIONARI!AF2207:AH2207,ESITI_QUESTIONARI!AJ2207:AL2207,ESITI_QUESTIONARI!AN2207,ESITI_QUESTIONARI!AQ2207)),"NON RISPONDE",AVERAGE(ESITI_QUESTIONARI!N2207:T2207,ESITI_QUESTIONARI!V2207:X2207,ESITI_QUESTIONARI!Z2207:AD2207,ESITI_QUESTIONARI!AF2207:AH2207,ESITI_QUESTIONARI!AJ2207:AL2207,ESITI_QUESTIONARI!AN2207,ESITI_QUESTIONARI!AQ2207)))</f>
        <v/>
      </c>
    </row>
    <row r="2208" spans="1:8" x14ac:dyDescent="0.3">
      <c r="A2208" t="str">
        <f>IF(ESITI_QUESTIONARI!A2208="","",TRIM(ESITI_QUESTIONARI!A2208))</f>
        <v/>
      </c>
      <c r="B2208" t="str">
        <f t="shared" si="35"/>
        <v/>
      </c>
      <c r="C2208" t="str">
        <f>IF(ESITI_QUESTIONARI!C2208="","",TRIM(ESITI_QUESTIONARI!C2208))</f>
        <v/>
      </c>
      <c r="D2208" t="str">
        <f>IFERROR(UPPER(TRIM(ESITI_QUESTIONARI!U2208)),"")</f>
        <v/>
      </c>
      <c r="E2208" t="str">
        <f>IFERROR(UPPER(TRIM(ESITI_QUESTIONARI!Y2208)),"")</f>
        <v/>
      </c>
      <c r="F2208" t="str">
        <f>IFERROR(UPPER(TRIM(ESITI_QUESTIONARI!AE2208)),"")</f>
        <v/>
      </c>
      <c r="G2208" t="str">
        <f>IFERROR(UPPER(TRIM(ESITI_QUESTIONARI!AI2208)),"")</f>
        <v/>
      </c>
      <c r="H2208" s="8" t="str">
        <f>IF(C2208="","",IF(ISERROR(AVERAGE(ESITI_QUESTIONARI!N2208:T2208,ESITI_QUESTIONARI!V2208:X2208,ESITI_QUESTIONARI!Z2208:AD2208,ESITI_QUESTIONARI!AF2208:AH2208,ESITI_QUESTIONARI!AJ2208:AL2208,ESITI_QUESTIONARI!AN2208,ESITI_QUESTIONARI!AQ2208)),"NON RISPONDE",AVERAGE(ESITI_QUESTIONARI!N2208:T2208,ESITI_QUESTIONARI!V2208:X2208,ESITI_QUESTIONARI!Z2208:AD2208,ESITI_QUESTIONARI!AF2208:AH2208,ESITI_QUESTIONARI!AJ2208:AL2208,ESITI_QUESTIONARI!AN2208,ESITI_QUESTIONARI!AQ2208)))</f>
        <v/>
      </c>
    </row>
    <row r="2209" spans="1:8" x14ac:dyDescent="0.3">
      <c r="A2209" t="str">
        <f>IF(ESITI_QUESTIONARI!A2209="","",TRIM(ESITI_QUESTIONARI!A2209))</f>
        <v/>
      </c>
      <c r="B2209" t="str">
        <f t="shared" si="35"/>
        <v/>
      </c>
      <c r="C2209" t="str">
        <f>IF(ESITI_QUESTIONARI!C2209="","",TRIM(ESITI_QUESTIONARI!C2209))</f>
        <v/>
      </c>
      <c r="D2209" t="str">
        <f>IFERROR(UPPER(TRIM(ESITI_QUESTIONARI!U2209)),"")</f>
        <v/>
      </c>
      <c r="E2209" t="str">
        <f>IFERROR(UPPER(TRIM(ESITI_QUESTIONARI!Y2209)),"")</f>
        <v/>
      </c>
      <c r="F2209" t="str">
        <f>IFERROR(UPPER(TRIM(ESITI_QUESTIONARI!AE2209)),"")</f>
        <v/>
      </c>
      <c r="G2209" t="str">
        <f>IFERROR(UPPER(TRIM(ESITI_QUESTIONARI!AI2209)),"")</f>
        <v/>
      </c>
      <c r="H2209" s="8" t="str">
        <f>IF(C2209="","",IF(ISERROR(AVERAGE(ESITI_QUESTIONARI!N2209:T2209,ESITI_QUESTIONARI!V2209:X2209,ESITI_QUESTIONARI!Z2209:AD2209,ESITI_QUESTIONARI!AF2209:AH2209,ESITI_QUESTIONARI!AJ2209:AL2209,ESITI_QUESTIONARI!AN2209,ESITI_QUESTIONARI!AQ2209)),"NON RISPONDE",AVERAGE(ESITI_QUESTIONARI!N2209:T2209,ESITI_QUESTIONARI!V2209:X2209,ESITI_QUESTIONARI!Z2209:AD2209,ESITI_QUESTIONARI!AF2209:AH2209,ESITI_QUESTIONARI!AJ2209:AL2209,ESITI_QUESTIONARI!AN2209,ESITI_QUESTIONARI!AQ2209)))</f>
        <v/>
      </c>
    </row>
    <row r="2210" spans="1:8" x14ac:dyDescent="0.3">
      <c r="A2210" t="str">
        <f>IF(ESITI_QUESTIONARI!A2210="","",TRIM(ESITI_QUESTIONARI!A2210))</f>
        <v/>
      </c>
      <c r="B2210" t="str">
        <f t="shared" si="35"/>
        <v/>
      </c>
      <c r="C2210" t="str">
        <f>IF(ESITI_QUESTIONARI!C2210="","",TRIM(ESITI_QUESTIONARI!C2210))</f>
        <v/>
      </c>
      <c r="D2210" t="str">
        <f>IFERROR(UPPER(TRIM(ESITI_QUESTIONARI!U2210)),"")</f>
        <v/>
      </c>
      <c r="E2210" t="str">
        <f>IFERROR(UPPER(TRIM(ESITI_QUESTIONARI!Y2210)),"")</f>
        <v/>
      </c>
      <c r="F2210" t="str">
        <f>IFERROR(UPPER(TRIM(ESITI_QUESTIONARI!AE2210)),"")</f>
        <v/>
      </c>
      <c r="G2210" t="str">
        <f>IFERROR(UPPER(TRIM(ESITI_QUESTIONARI!AI2210)),"")</f>
        <v/>
      </c>
      <c r="H2210" s="8" t="str">
        <f>IF(C2210="","",IF(ISERROR(AVERAGE(ESITI_QUESTIONARI!N2210:T2210,ESITI_QUESTIONARI!V2210:X2210,ESITI_QUESTIONARI!Z2210:AD2210,ESITI_QUESTIONARI!AF2210:AH2210,ESITI_QUESTIONARI!AJ2210:AL2210,ESITI_QUESTIONARI!AN2210,ESITI_QUESTIONARI!AQ2210)),"NON RISPONDE",AVERAGE(ESITI_QUESTIONARI!N2210:T2210,ESITI_QUESTIONARI!V2210:X2210,ESITI_QUESTIONARI!Z2210:AD2210,ESITI_QUESTIONARI!AF2210:AH2210,ESITI_QUESTIONARI!AJ2210:AL2210,ESITI_QUESTIONARI!AN2210,ESITI_QUESTIONARI!AQ2210)))</f>
        <v/>
      </c>
    </row>
    <row r="2211" spans="1:8" x14ac:dyDescent="0.3">
      <c r="A2211" t="str">
        <f>IF(ESITI_QUESTIONARI!A2211="","",TRIM(ESITI_QUESTIONARI!A2211))</f>
        <v/>
      </c>
      <c r="B2211" t="str">
        <f t="shared" si="35"/>
        <v/>
      </c>
      <c r="C2211" t="str">
        <f>IF(ESITI_QUESTIONARI!C2211="","",TRIM(ESITI_QUESTIONARI!C2211))</f>
        <v/>
      </c>
      <c r="D2211" t="str">
        <f>IFERROR(UPPER(TRIM(ESITI_QUESTIONARI!U2211)),"")</f>
        <v/>
      </c>
      <c r="E2211" t="str">
        <f>IFERROR(UPPER(TRIM(ESITI_QUESTIONARI!Y2211)),"")</f>
        <v/>
      </c>
      <c r="F2211" t="str">
        <f>IFERROR(UPPER(TRIM(ESITI_QUESTIONARI!AE2211)),"")</f>
        <v/>
      </c>
      <c r="G2211" t="str">
        <f>IFERROR(UPPER(TRIM(ESITI_QUESTIONARI!AI2211)),"")</f>
        <v/>
      </c>
      <c r="H2211" s="8" t="str">
        <f>IF(C2211="","",IF(ISERROR(AVERAGE(ESITI_QUESTIONARI!N2211:T2211,ESITI_QUESTIONARI!V2211:X2211,ESITI_QUESTIONARI!Z2211:AD2211,ESITI_QUESTIONARI!AF2211:AH2211,ESITI_QUESTIONARI!AJ2211:AL2211,ESITI_QUESTIONARI!AN2211,ESITI_QUESTIONARI!AQ2211)),"NON RISPONDE",AVERAGE(ESITI_QUESTIONARI!N2211:T2211,ESITI_QUESTIONARI!V2211:X2211,ESITI_QUESTIONARI!Z2211:AD2211,ESITI_QUESTIONARI!AF2211:AH2211,ESITI_QUESTIONARI!AJ2211:AL2211,ESITI_QUESTIONARI!AN2211,ESITI_QUESTIONARI!AQ2211)))</f>
        <v/>
      </c>
    </row>
    <row r="2212" spans="1:8" x14ac:dyDescent="0.3">
      <c r="A2212" t="str">
        <f>IF(ESITI_QUESTIONARI!A2212="","",TRIM(ESITI_QUESTIONARI!A2212))</f>
        <v/>
      </c>
      <c r="B2212" t="str">
        <f t="shared" si="35"/>
        <v/>
      </c>
      <c r="C2212" t="str">
        <f>IF(ESITI_QUESTIONARI!C2212="","",TRIM(ESITI_QUESTIONARI!C2212))</f>
        <v/>
      </c>
      <c r="D2212" t="str">
        <f>IFERROR(UPPER(TRIM(ESITI_QUESTIONARI!U2212)),"")</f>
        <v/>
      </c>
      <c r="E2212" t="str">
        <f>IFERROR(UPPER(TRIM(ESITI_QUESTIONARI!Y2212)),"")</f>
        <v/>
      </c>
      <c r="F2212" t="str">
        <f>IFERROR(UPPER(TRIM(ESITI_QUESTIONARI!AE2212)),"")</f>
        <v/>
      </c>
      <c r="G2212" t="str">
        <f>IFERROR(UPPER(TRIM(ESITI_QUESTIONARI!AI2212)),"")</f>
        <v/>
      </c>
      <c r="H2212" s="8" t="str">
        <f>IF(C2212="","",IF(ISERROR(AVERAGE(ESITI_QUESTIONARI!N2212:T2212,ESITI_QUESTIONARI!V2212:X2212,ESITI_QUESTIONARI!Z2212:AD2212,ESITI_QUESTIONARI!AF2212:AH2212,ESITI_QUESTIONARI!AJ2212:AL2212,ESITI_QUESTIONARI!AN2212,ESITI_QUESTIONARI!AQ2212)),"NON RISPONDE",AVERAGE(ESITI_QUESTIONARI!N2212:T2212,ESITI_QUESTIONARI!V2212:X2212,ESITI_QUESTIONARI!Z2212:AD2212,ESITI_QUESTIONARI!AF2212:AH2212,ESITI_QUESTIONARI!AJ2212:AL2212,ESITI_QUESTIONARI!AN2212,ESITI_QUESTIONARI!AQ2212)))</f>
        <v/>
      </c>
    </row>
    <row r="2213" spans="1:8" x14ac:dyDescent="0.3">
      <c r="A2213" t="str">
        <f>IF(ESITI_QUESTIONARI!A2213="","",TRIM(ESITI_QUESTIONARI!A2213))</f>
        <v/>
      </c>
      <c r="B2213" t="str">
        <f t="shared" si="35"/>
        <v/>
      </c>
      <c r="C2213" t="str">
        <f>IF(ESITI_QUESTIONARI!C2213="","",TRIM(ESITI_QUESTIONARI!C2213))</f>
        <v/>
      </c>
      <c r="D2213" t="str">
        <f>IFERROR(UPPER(TRIM(ESITI_QUESTIONARI!U2213)),"")</f>
        <v/>
      </c>
      <c r="E2213" t="str">
        <f>IFERROR(UPPER(TRIM(ESITI_QUESTIONARI!Y2213)),"")</f>
        <v/>
      </c>
      <c r="F2213" t="str">
        <f>IFERROR(UPPER(TRIM(ESITI_QUESTIONARI!AE2213)),"")</f>
        <v/>
      </c>
      <c r="G2213" t="str">
        <f>IFERROR(UPPER(TRIM(ESITI_QUESTIONARI!AI2213)),"")</f>
        <v/>
      </c>
      <c r="H2213" s="8" t="str">
        <f>IF(C2213="","",IF(ISERROR(AVERAGE(ESITI_QUESTIONARI!N2213:T2213,ESITI_QUESTIONARI!V2213:X2213,ESITI_QUESTIONARI!Z2213:AD2213,ESITI_QUESTIONARI!AF2213:AH2213,ESITI_QUESTIONARI!AJ2213:AL2213,ESITI_QUESTIONARI!AN2213,ESITI_QUESTIONARI!AQ2213)),"NON RISPONDE",AVERAGE(ESITI_QUESTIONARI!N2213:T2213,ESITI_QUESTIONARI!V2213:X2213,ESITI_QUESTIONARI!Z2213:AD2213,ESITI_QUESTIONARI!AF2213:AH2213,ESITI_QUESTIONARI!AJ2213:AL2213,ESITI_QUESTIONARI!AN2213,ESITI_QUESTIONARI!AQ2213)))</f>
        <v/>
      </c>
    </row>
    <row r="2214" spans="1:8" x14ac:dyDescent="0.3">
      <c r="A2214" t="str">
        <f>IF(ESITI_QUESTIONARI!A2214="","",TRIM(ESITI_QUESTIONARI!A2214))</f>
        <v/>
      </c>
      <c r="B2214" t="str">
        <f t="shared" si="35"/>
        <v/>
      </c>
      <c r="C2214" t="str">
        <f>IF(ESITI_QUESTIONARI!C2214="","",TRIM(ESITI_QUESTIONARI!C2214))</f>
        <v/>
      </c>
      <c r="D2214" t="str">
        <f>IFERROR(UPPER(TRIM(ESITI_QUESTIONARI!U2214)),"")</f>
        <v/>
      </c>
      <c r="E2214" t="str">
        <f>IFERROR(UPPER(TRIM(ESITI_QUESTIONARI!Y2214)),"")</f>
        <v/>
      </c>
      <c r="F2214" t="str">
        <f>IFERROR(UPPER(TRIM(ESITI_QUESTIONARI!AE2214)),"")</f>
        <v/>
      </c>
      <c r="G2214" t="str">
        <f>IFERROR(UPPER(TRIM(ESITI_QUESTIONARI!AI2214)),"")</f>
        <v/>
      </c>
      <c r="H2214" s="8" t="str">
        <f>IF(C2214="","",IF(ISERROR(AVERAGE(ESITI_QUESTIONARI!N2214:T2214,ESITI_QUESTIONARI!V2214:X2214,ESITI_QUESTIONARI!Z2214:AD2214,ESITI_QUESTIONARI!AF2214:AH2214,ESITI_QUESTIONARI!AJ2214:AL2214,ESITI_QUESTIONARI!AN2214,ESITI_QUESTIONARI!AQ2214)),"NON RISPONDE",AVERAGE(ESITI_QUESTIONARI!N2214:T2214,ESITI_QUESTIONARI!V2214:X2214,ESITI_QUESTIONARI!Z2214:AD2214,ESITI_QUESTIONARI!AF2214:AH2214,ESITI_QUESTIONARI!AJ2214:AL2214,ESITI_QUESTIONARI!AN2214,ESITI_QUESTIONARI!AQ2214)))</f>
        <v/>
      </c>
    </row>
    <row r="2215" spans="1:8" x14ac:dyDescent="0.3">
      <c r="A2215" t="str">
        <f>IF(ESITI_QUESTIONARI!A2215="","",TRIM(ESITI_QUESTIONARI!A2215))</f>
        <v/>
      </c>
      <c r="B2215" t="str">
        <f t="shared" si="35"/>
        <v/>
      </c>
      <c r="C2215" t="str">
        <f>IF(ESITI_QUESTIONARI!C2215="","",TRIM(ESITI_QUESTIONARI!C2215))</f>
        <v/>
      </c>
      <c r="D2215" t="str">
        <f>IFERROR(UPPER(TRIM(ESITI_QUESTIONARI!U2215)),"")</f>
        <v/>
      </c>
      <c r="E2215" t="str">
        <f>IFERROR(UPPER(TRIM(ESITI_QUESTIONARI!Y2215)),"")</f>
        <v/>
      </c>
      <c r="F2215" t="str">
        <f>IFERROR(UPPER(TRIM(ESITI_QUESTIONARI!AE2215)),"")</f>
        <v/>
      </c>
      <c r="G2215" t="str">
        <f>IFERROR(UPPER(TRIM(ESITI_QUESTIONARI!AI2215)),"")</f>
        <v/>
      </c>
      <c r="H2215" s="8" t="str">
        <f>IF(C2215="","",IF(ISERROR(AVERAGE(ESITI_QUESTIONARI!N2215:T2215,ESITI_QUESTIONARI!V2215:X2215,ESITI_QUESTIONARI!Z2215:AD2215,ESITI_QUESTIONARI!AF2215:AH2215,ESITI_QUESTIONARI!AJ2215:AL2215,ESITI_QUESTIONARI!AN2215,ESITI_QUESTIONARI!AQ2215)),"NON RISPONDE",AVERAGE(ESITI_QUESTIONARI!N2215:T2215,ESITI_QUESTIONARI!V2215:X2215,ESITI_QUESTIONARI!Z2215:AD2215,ESITI_QUESTIONARI!AF2215:AH2215,ESITI_QUESTIONARI!AJ2215:AL2215,ESITI_QUESTIONARI!AN2215,ESITI_QUESTIONARI!AQ2215)))</f>
        <v/>
      </c>
    </row>
    <row r="2216" spans="1:8" x14ac:dyDescent="0.3">
      <c r="A2216" t="str">
        <f>IF(ESITI_QUESTIONARI!A2216="","",TRIM(ESITI_QUESTIONARI!A2216))</f>
        <v/>
      </c>
      <c r="B2216" t="str">
        <f t="shared" si="35"/>
        <v/>
      </c>
      <c r="C2216" t="str">
        <f>IF(ESITI_QUESTIONARI!C2216="","",TRIM(ESITI_QUESTIONARI!C2216))</f>
        <v/>
      </c>
      <c r="D2216" t="str">
        <f>IFERROR(UPPER(TRIM(ESITI_QUESTIONARI!U2216)),"")</f>
        <v/>
      </c>
      <c r="E2216" t="str">
        <f>IFERROR(UPPER(TRIM(ESITI_QUESTIONARI!Y2216)),"")</f>
        <v/>
      </c>
      <c r="F2216" t="str">
        <f>IFERROR(UPPER(TRIM(ESITI_QUESTIONARI!AE2216)),"")</f>
        <v/>
      </c>
      <c r="G2216" t="str">
        <f>IFERROR(UPPER(TRIM(ESITI_QUESTIONARI!AI2216)),"")</f>
        <v/>
      </c>
      <c r="H2216" s="8" t="str">
        <f>IF(C2216="","",IF(ISERROR(AVERAGE(ESITI_QUESTIONARI!N2216:T2216,ESITI_QUESTIONARI!V2216:X2216,ESITI_QUESTIONARI!Z2216:AD2216,ESITI_QUESTIONARI!AF2216:AH2216,ESITI_QUESTIONARI!AJ2216:AL2216,ESITI_QUESTIONARI!AN2216,ESITI_QUESTIONARI!AQ2216)),"NON RISPONDE",AVERAGE(ESITI_QUESTIONARI!N2216:T2216,ESITI_QUESTIONARI!V2216:X2216,ESITI_QUESTIONARI!Z2216:AD2216,ESITI_QUESTIONARI!AF2216:AH2216,ESITI_QUESTIONARI!AJ2216:AL2216,ESITI_QUESTIONARI!AN2216,ESITI_QUESTIONARI!AQ2216)))</f>
        <v/>
      </c>
    </row>
    <row r="2217" spans="1:8" x14ac:dyDescent="0.3">
      <c r="A2217" t="str">
        <f>IF(ESITI_QUESTIONARI!A2217="","",TRIM(ESITI_QUESTIONARI!A2217))</f>
        <v/>
      </c>
      <c r="B2217" t="str">
        <f t="shared" si="35"/>
        <v/>
      </c>
      <c r="C2217" t="str">
        <f>IF(ESITI_QUESTIONARI!C2217="","",TRIM(ESITI_QUESTIONARI!C2217))</f>
        <v/>
      </c>
      <c r="D2217" t="str">
        <f>IFERROR(UPPER(TRIM(ESITI_QUESTIONARI!U2217)),"")</f>
        <v/>
      </c>
      <c r="E2217" t="str">
        <f>IFERROR(UPPER(TRIM(ESITI_QUESTIONARI!Y2217)),"")</f>
        <v/>
      </c>
      <c r="F2217" t="str">
        <f>IFERROR(UPPER(TRIM(ESITI_QUESTIONARI!AE2217)),"")</f>
        <v/>
      </c>
      <c r="G2217" t="str">
        <f>IFERROR(UPPER(TRIM(ESITI_QUESTIONARI!AI2217)),"")</f>
        <v/>
      </c>
      <c r="H2217" s="8" t="str">
        <f>IF(C2217="","",IF(ISERROR(AVERAGE(ESITI_QUESTIONARI!N2217:T2217,ESITI_QUESTIONARI!V2217:X2217,ESITI_QUESTIONARI!Z2217:AD2217,ESITI_QUESTIONARI!AF2217:AH2217,ESITI_QUESTIONARI!AJ2217:AL2217,ESITI_QUESTIONARI!AN2217,ESITI_QUESTIONARI!AQ2217)),"NON RISPONDE",AVERAGE(ESITI_QUESTIONARI!N2217:T2217,ESITI_QUESTIONARI!V2217:X2217,ESITI_QUESTIONARI!Z2217:AD2217,ESITI_QUESTIONARI!AF2217:AH2217,ESITI_QUESTIONARI!AJ2217:AL2217,ESITI_QUESTIONARI!AN2217,ESITI_QUESTIONARI!AQ2217)))</f>
        <v/>
      </c>
    </row>
    <row r="2218" spans="1:8" x14ac:dyDescent="0.3">
      <c r="A2218" t="str">
        <f>IF(ESITI_QUESTIONARI!A2218="","",TRIM(ESITI_QUESTIONARI!A2218))</f>
        <v/>
      </c>
      <c r="B2218" t="str">
        <f t="shared" si="35"/>
        <v/>
      </c>
      <c r="C2218" t="str">
        <f>IF(ESITI_QUESTIONARI!C2218="","",TRIM(ESITI_QUESTIONARI!C2218))</f>
        <v/>
      </c>
      <c r="D2218" t="str">
        <f>IFERROR(UPPER(TRIM(ESITI_QUESTIONARI!U2218)),"")</f>
        <v/>
      </c>
      <c r="E2218" t="str">
        <f>IFERROR(UPPER(TRIM(ESITI_QUESTIONARI!Y2218)),"")</f>
        <v/>
      </c>
      <c r="F2218" t="str">
        <f>IFERROR(UPPER(TRIM(ESITI_QUESTIONARI!AE2218)),"")</f>
        <v/>
      </c>
      <c r="G2218" t="str">
        <f>IFERROR(UPPER(TRIM(ESITI_QUESTIONARI!AI2218)),"")</f>
        <v/>
      </c>
      <c r="H2218" s="8" t="str">
        <f>IF(C2218="","",IF(ISERROR(AVERAGE(ESITI_QUESTIONARI!N2218:T2218,ESITI_QUESTIONARI!V2218:X2218,ESITI_QUESTIONARI!Z2218:AD2218,ESITI_QUESTIONARI!AF2218:AH2218,ESITI_QUESTIONARI!AJ2218:AL2218,ESITI_QUESTIONARI!AN2218,ESITI_QUESTIONARI!AQ2218)),"NON RISPONDE",AVERAGE(ESITI_QUESTIONARI!N2218:T2218,ESITI_QUESTIONARI!V2218:X2218,ESITI_QUESTIONARI!Z2218:AD2218,ESITI_QUESTIONARI!AF2218:AH2218,ESITI_QUESTIONARI!AJ2218:AL2218,ESITI_QUESTIONARI!AN2218,ESITI_QUESTIONARI!AQ2218)))</f>
        <v/>
      </c>
    </row>
    <row r="2219" spans="1:8" x14ac:dyDescent="0.3">
      <c r="A2219" t="str">
        <f>IF(ESITI_QUESTIONARI!A2219="","",TRIM(ESITI_QUESTIONARI!A2219))</f>
        <v/>
      </c>
      <c r="B2219" t="str">
        <f t="shared" si="35"/>
        <v/>
      </c>
      <c r="C2219" t="str">
        <f>IF(ESITI_QUESTIONARI!C2219="","",TRIM(ESITI_QUESTIONARI!C2219))</f>
        <v/>
      </c>
      <c r="D2219" t="str">
        <f>IFERROR(UPPER(TRIM(ESITI_QUESTIONARI!U2219)),"")</f>
        <v/>
      </c>
      <c r="E2219" t="str">
        <f>IFERROR(UPPER(TRIM(ESITI_QUESTIONARI!Y2219)),"")</f>
        <v/>
      </c>
      <c r="F2219" t="str">
        <f>IFERROR(UPPER(TRIM(ESITI_QUESTIONARI!AE2219)),"")</f>
        <v/>
      </c>
      <c r="G2219" t="str">
        <f>IFERROR(UPPER(TRIM(ESITI_QUESTIONARI!AI2219)),"")</f>
        <v/>
      </c>
      <c r="H2219" s="8" t="str">
        <f>IF(C2219="","",IF(ISERROR(AVERAGE(ESITI_QUESTIONARI!N2219:T2219,ESITI_QUESTIONARI!V2219:X2219,ESITI_QUESTIONARI!Z2219:AD2219,ESITI_QUESTIONARI!AF2219:AH2219,ESITI_QUESTIONARI!AJ2219:AL2219,ESITI_QUESTIONARI!AN2219,ESITI_QUESTIONARI!AQ2219)),"NON RISPONDE",AVERAGE(ESITI_QUESTIONARI!N2219:T2219,ESITI_QUESTIONARI!V2219:X2219,ESITI_QUESTIONARI!Z2219:AD2219,ESITI_QUESTIONARI!AF2219:AH2219,ESITI_QUESTIONARI!AJ2219:AL2219,ESITI_QUESTIONARI!AN2219,ESITI_QUESTIONARI!AQ2219)))</f>
        <v/>
      </c>
    </row>
    <row r="2220" spans="1:8" x14ac:dyDescent="0.3">
      <c r="A2220" t="str">
        <f>IF(ESITI_QUESTIONARI!A2220="","",TRIM(ESITI_QUESTIONARI!A2220))</f>
        <v/>
      </c>
      <c r="B2220" t="str">
        <f t="shared" si="35"/>
        <v/>
      </c>
      <c r="C2220" t="str">
        <f>IF(ESITI_QUESTIONARI!C2220="","",TRIM(ESITI_QUESTIONARI!C2220))</f>
        <v/>
      </c>
      <c r="D2220" t="str">
        <f>IFERROR(UPPER(TRIM(ESITI_QUESTIONARI!U2220)),"")</f>
        <v/>
      </c>
      <c r="E2220" t="str">
        <f>IFERROR(UPPER(TRIM(ESITI_QUESTIONARI!Y2220)),"")</f>
        <v/>
      </c>
      <c r="F2220" t="str">
        <f>IFERROR(UPPER(TRIM(ESITI_QUESTIONARI!AE2220)),"")</f>
        <v/>
      </c>
      <c r="G2220" t="str">
        <f>IFERROR(UPPER(TRIM(ESITI_QUESTIONARI!AI2220)),"")</f>
        <v/>
      </c>
      <c r="H2220" s="8" t="str">
        <f>IF(C2220="","",IF(ISERROR(AVERAGE(ESITI_QUESTIONARI!N2220:T2220,ESITI_QUESTIONARI!V2220:X2220,ESITI_QUESTIONARI!Z2220:AD2220,ESITI_QUESTIONARI!AF2220:AH2220,ESITI_QUESTIONARI!AJ2220:AL2220,ESITI_QUESTIONARI!AN2220,ESITI_QUESTIONARI!AQ2220)),"NON RISPONDE",AVERAGE(ESITI_QUESTIONARI!N2220:T2220,ESITI_QUESTIONARI!V2220:X2220,ESITI_QUESTIONARI!Z2220:AD2220,ESITI_QUESTIONARI!AF2220:AH2220,ESITI_QUESTIONARI!AJ2220:AL2220,ESITI_QUESTIONARI!AN2220,ESITI_QUESTIONARI!AQ2220)))</f>
        <v/>
      </c>
    </row>
    <row r="2221" spans="1:8" x14ac:dyDescent="0.3">
      <c r="A2221" t="str">
        <f>IF(ESITI_QUESTIONARI!A2221="","",TRIM(ESITI_QUESTIONARI!A2221))</f>
        <v/>
      </c>
      <c r="B2221" t="str">
        <f t="shared" si="35"/>
        <v/>
      </c>
      <c r="C2221" t="str">
        <f>IF(ESITI_QUESTIONARI!C2221="","",TRIM(ESITI_QUESTIONARI!C2221))</f>
        <v/>
      </c>
      <c r="D2221" t="str">
        <f>IFERROR(UPPER(TRIM(ESITI_QUESTIONARI!U2221)),"")</f>
        <v/>
      </c>
      <c r="E2221" t="str">
        <f>IFERROR(UPPER(TRIM(ESITI_QUESTIONARI!Y2221)),"")</f>
        <v/>
      </c>
      <c r="F2221" t="str">
        <f>IFERROR(UPPER(TRIM(ESITI_QUESTIONARI!AE2221)),"")</f>
        <v/>
      </c>
      <c r="G2221" t="str">
        <f>IFERROR(UPPER(TRIM(ESITI_QUESTIONARI!AI2221)),"")</f>
        <v/>
      </c>
      <c r="H2221" s="8" t="str">
        <f>IF(C2221="","",IF(ISERROR(AVERAGE(ESITI_QUESTIONARI!N2221:T2221,ESITI_QUESTIONARI!V2221:X2221,ESITI_QUESTIONARI!Z2221:AD2221,ESITI_QUESTIONARI!AF2221:AH2221,ESITI_QUESTIONARI!AJ2221:AL2221,ESITI_QUESTIONARI!AN2221,ESITI_QUESTIONARI!AQ2221)),"NON RISPONDE",AVERAGE(ESITI_QUESTIONARI!N2221:T2221,ESITI_QUESTIONARI!V2221:X2221,ESITI_QUESTIONARI!Z2221:AD2221,ESITI_QUESTIONARI!AF2221:AH2221,ESITI_QUESTIONARI!AJ2221:AL2221,ESITI_QUESTIONARI!AN2221,ESITI_QUESTIONARI!AQ2221)))</f>
        <v/>
      </c>
    </row>
    <row r="2222" spans="1:8" x14ac:dyDescent="0.3">
      <c r="A2222" t="str">
        <f>IF(ESITI_QUESTIONARI!A2222="","",TRIM(ESITI_QUESTIONARI!A2222))</f>
        <v/>
      </c>
      <c r="B2222" t="str">
        <f t="shared" si="35"/>
        <v/>
      </c>
      <c r="C2222" t="str">
        <f>IF(ESITI_QUESTIONARI!C2222="","",TRIM(ESITI_QUESTIONARI!C2222))</f>
        <v/>
      </c>
      <c r="D2222" t="str">
        <f>IFERROR(UPPER(TRIM(ESITI_QUESTIONARI!U2222)),"")</f>
        <v/>
      </c>
      <c r="E2222" t="str">
        <f>IFERROR(UPPER(TRIM(ESITI_QUESTIONARI!Y2222)),"")</f>
        <v/>
      </c>
      <c r="F2222" t="str">
        <f>IFERROR(UPPER(TRIM(ESITI_QUESTIONARI!AE2222)),"")</f>
        <v/>
      </c>
      <c r="G2222" t="str">
        <f>IFERROR(UPPER(TRIM(ESITI_QUESTIONARI!AI2222)),"")</f>
        <v/>
      </c>
      <c r="H2222" s="8" t="str">
        <f>IF(C2222="","",IF(ISERROR(AVERAGE(ESITI_QUESTIONARI!N2222:T2222,ESITI_QUESTIONARI!V2222:X2222,ESITI_QUESTIONARI!Z2222:AD2222,ESITI_QUESTIONARI!AF2222:AH2222,ESITI_QUESTIONARI!AJ2222:AL2222,ESITI_QUESTIONARI!AN2222,ESITI_QUESTIONARI!AQ2222)),"NON RISPONDE",AVERAGE(ESITI_QUESTIONARI!N2222:T2222,ESITI_QUESTIONARI!V2222:X2222,ESITI_QUESTIONARI!Z2222:AD2222,ESITI_QUESTIONARI!AF2222:AH2222,ESITI_QUESTIONARI!AJ2222:AL2222,ESITI_QUESTIONARI!AN2222,ESITI_QUESTIONARI!AQ2222)))</f>
        <v/>
      </c>
    </row>
    <row r="2223" spans="1:8" x14ac:dyDescent="0.3">
      <c r="A2223" t="str">
        <f>IF(ESITI_QUESTIONARI!A2223="","",TRIM(ESITI_QUESTIONARI!A2223))</f>
        <v/>
      </c>
      <c r="B2223" t="str">
        <f t="shared" si="35"/>
        <v/>
      </c>
      <c r="C2223" t="str">
        <f>IF(ESITI_QUESTIONARI!C2223="","",TRIM(ESITI_QUESTIONARI!C2223))</f>
        <v/>
      </c>
      <c r="D2223" t="str">
        <f>IFERROR(UPPER(TRIM(ESITI_QUESTIONARI!U2223)),"")</f>
        <v/>
      </c>
      <c r="E2223" t="str">
        <f>IFERROR(UPPER(TRIM(ESITI_QUESTIONARI!Y2223)),"")</f>
        <v/>
      </c>
      <c r="F2223" t="str">
        <f>IFERROR(UPPER(TRIM(ESITI_QUESTIONARI!AE2223)),"")</f>
        <v/>
      </c>
      <c r="G2223" t="str">
        <f>IFERROR(UPPER(TRIM(ESITI_QUESTIONARI!AI2223)),"")</f>
        <v/>
      </c>
      <c r="H2223" s="8" t="str">
        <f>IF(C2223="","",IF(ISERROR(AVERAGE(ESITI_QUESTIONARI!N2223:T2223,ESITI_QUESTIONARI!V2223:X2223,ESITI_QUESTIONARI!Z2223:AD2223,ESITI_QUESTIONARI!AF2223:AH2223,ESITI_QUESTIONARI!AJ2223:AL2223,ESITI_QUESTIONARI!AN2223,ESITI_QUESTIONARI!AQ2223)),"NON RISPONDE",AVERAGE(ESITI_QUESTIONARI!N2223:T2223,ESITI_QUESTIONARI!V2223:X2223,ESITI_QUESTIONARI!Z2223:AD2223,ESITI_QUESTIONARI!AF2223:AH2223,ESITI_QUESTIONARI!AJ2223:AL2223,ESITI_QUESTIONARI!AN2223,ESITI_QUESTIONARI!AQ2223)))</f>
        <v/>
      </c>
    </row>
    <row r="2224" spans="1:8" x14ac:dyDescent="0.3">
      <c r="A2224" t="str">
        <f>IF(ESITI_QUESTIONARI!A2224="","",TRIM(ESITI_QUESTIONARI!A2224))</f>
        <v/>
      </c>
      <c r="B2224" t="str">
        <f t="shared" si="35"/>
        <v/>
      </c>
      <c r="C2224" t="str">
        <f>IF(ESITI_QUESTIONARI!C2224="","",TRIM(ESITI_QUESTIONARI!C2224))</f>
        <v/>
      </c>
      <c r="D2224" t="str">
        <f>IFERROR(UPPER(TRIM(ESITI_QUESTIONARI!U2224)),"")</f>
        <v/>
      </c>
      <c r="E2224" t="str">
        <f>IFERROR(UPPER(TRIM(ESITI_QUESTIONARI!Y2224)),"")</f>
        <v/>
      </c>
      <c r="F2224" t="str">
        <f>IFERROR(UPPER(TRIM(ESITI_QUESTIONARI!AE2224)),"")</f>
        <v/>
      </c>
      <c r="G2224" t="str">
        <f>IFERROR(UPPER(TRIM(ESITI_QUESTIONARI!AI2224)),"")</f>
        <v/>
      </c>
      <c r="H2224" s="8" t="str">
        <f>IF(C2224="","",IF(ISERROR(AVERAGE(ESITI_QUESTIONARI!N2224:T2224,ESITI_QUESTIONARI!V2224:X2224,ESITI_QUESTIONARI!Z2224:AD2224,ESITI_QUESTIONARI!AF2224:AH2224,ESITI_QUESTIONARI!AJ2224:AL2224,ESITI_QUESTIONARI!AN2224,ESITI_QUESTIONARI!AQ2224)),"NON RISPONDE",AVERAGE(ESITI_QUESTIONARI!N2224:T2224,ESITI_QUESTIONARI!V2224:X2224,ESITI_QUESTIONARI!Z2224:AD2224,ESITI_QUESTIONARI!AF2224:AH2224,ESITI_QUESTIONARI!AJ2224:AL2224,ESITI_QUESTIONARI!AN2224,ESITI_QUESTIONARI!AQ2224)))</f>
        <v/>
      </c>
    </row>
    <row r="2225" spans="1:8" x14ac:dyDescent="0.3">
      <c r="A2225" t="str">
        <f>IF(ESITI_QUESTIONARI!A2225="","",TRIM(ESITI_QUESTIONARI!A2225))</f>
        <v/>
      </c>
      <c r="B2225" t="str">
        <f t="shared" si="35"/>
        <v/>
      </c>
      <c r="C2225" t="str">
        <f>IF(ESITI_QUESTIONARI!C2225="","",TRIM(ESITI_QUESTIONARI!C2225))</f>
        <v/>
      </c>
      <c r="D2225" t="str">
        <f>IFERROR(UPPER(TRIM(ESITI_QUESTIONARI!U2225)),"")</f>
        <v/>
      </c>
      <c r="E2225" t="str">
        <f>IFERROR(UPPER(TRIM(ESITI_QUESTIONARI!Y2225)),"")</f>
        <v/>
      </c>
      <c r="F2225" t="str">
        <f>IFERROR(UPPER(TRIM(ESITI_QUESTIONARI!AE2225)),"")</f>
        <v/>
      </c>
      <c r="G2225" t="str">
        <f>IFERROR(UPPER(TRIM(ESITI_QUESTIONARI!AI2225)),"")</f>
        <v/>
      </c>
      <c r="H2225" s="8" t="str">
        <f>IF(C2225="","",IF(ISERROR(AVERAGE(ESITI_QUESTIONARI!N2225:T2225,ESITI_QUESTIONARI!V2225:X2225,ESITI_QUESTIONARI!Z2225:AD2225,ESITI_QUESTIONARI!AF2225:AH2225,ESITI_QUESTIONARI!AJ2225:AL2225,ESITI_QUESTIONARI!AN2225,ESITI_QUESTIONARI!AQ2225)),"NON RISPONDE",AVERAGE(ESITI_QUESTIONARI!N2225:T2225,ESITI_QUESTIONARI!V2225:X2225,ESITI_QUESTIONARI!Z2225:AD2225,ESITI_QUESTIONARI!AF2225:AH2225,ESITI_QUESTIONARI!AJ2225:AL2225,ESITI_QUESTIONARI!AN2225,ESITI_QUESTIONARI!AQ2225)))</f>
        <v/>
      </c>
    </row>
    <row r="2226" spans="1:8" x14ac:dyDescent="0.3">
      <c r="A2226" t="str">
        <f>IF(ESITI_QUESTIONARI!A2226="","",TRIM(ESITI_QUESTIONARI!A2226))</f>
        <v/>
      </c>
      <c r="B2226" t="str">
        <f t="shared" si="35"/>
        <v/>
      </c>
      <c r="C2226" t="str">
        <f>IF(ESITI_QUESTIONARI!C2226="","",TRIM(ESITI_QUESTIONARI!C2226))</f>
        <v/>
      </c>
      <c r="D2226" t="str">
        <f>IFERROR(UPPER(TRIM(ESITI_QUESTIONARI!U2226)),"")</f>
        <v/>
      </c>
      <c r="E2226" t="str">
        <f>IFERROR(UPPER(TRIM(ESITI_QUESTIONARI!Y2226)),"")</f>
        <v/>
      </c>
      <c r="F2226" t="str">
        <f>IFERROR(UPPER(TRIM(ESITI_QUESTIONARI!AE2226)),"")</f>
        <v/>
      </c>
      <c r="G2226" t="str">
        <f>IFERROR(UPPER(TRIM(ESITI_QUESTIONARI!AI2226)),"")</f>
        <v/>
      </c>
      <c r="H2226" s="8" t="str">
        <f>IF(C2226="","",IF(ISERROR(AVERAGE(ESITI_QUESTIONARI!N2226:T2226,ESITI_QUESTIONARI!V2226:X2226,ESITI_QUESTIONARI!Z2226:AD2226,ESITI_QUESTIONARI!AF2226:AH2226,ESITI_QUESTIONARI!AJ2226:AL2226,ESITI_QUESTIONARI!AN2226,ESITI_QUESTIONARI!AQ2226)),"NON RISPONDE",AVERAGE(ESITI_QUESTIONARI!N2226:T2226,ESITI_QUESTIONARI!V2226:X2226,ESITI_QUESTIONARI!Z2226:AD2226,ESITI_QUESTIONARI!AF2226:AH2226,ESITI_QUESTIONARI!AJ2226:AL2226,ESITI_QUESTIONARI!AN2226,ESITI_QUESTIONARI!AQ2226)))</f>
        <v/>
      </c>
    </row>
    <row r="2227" spans="1:8" x14ac:dyDescent="0.3">
      <c r="A2227" t="str">
        <f>IF(ESITI_QUESTIONARI!A2227="","",TRIM(ESITI_QUESTIONARI!A2227))</f>
        <v/>
      </c>
      <c r="B2227" t="str">
        <f t="shared" si="35"/>
        <v/>
      </c>
      <c r="C2227" t="str">
        <f>IF(ESITI_QUESTIONARI!C2227="","",TRIM(ESITI_QUESTIONARI!C2227))</f>
        <v/>
      </c>
      <c r="D2227" t="str">
        <f>IFERROR(UPPER(TRIM(ESITI_QUESTIONARI!U2227)),"")</f>
        <v/>
      </c>
      <c r="E2227" t="str">
        <f>IFERROR(UPPER(TRIM(ESITI_QUESTIONARI!Y2227)),"")</f>
        <v/>
      </c>
      <c r="F2227" t="str">
        <f>IFERROR(UPPER(TRIM(ESITI_QUESTIONARI!AE2227)),"")</f>
        <v/>
      </c>
      <c r="G2227" t="str">
        <f>IFERROR(UPPER(TRIM(ESITI_QUESTIONARI!AI2227)),"")</f>
        <v/>
      </c>
      <c r="H2227" s="8" t="str">
        <f>IF(C2227="","",IF(ISERROR(AVERAGE(ESITI_QUESTIONARI!N2227:T2227,ESITI_QUESTIONARI!V2227:X2227,ESITI_QUESTIONARI!Z2227:AD2227,ESITI_QUESTIONARI!AF2227:AH2227,ESITI_QUESTIONARI!AJ2227:AL2227,ESITI_QUESTIONARI!AN2227,ESITI_QUESTIONARI!AQ2227)),"NON RISPONDE",AVERAGE(ESITI_QUESTIONARI!N2227:T2227,ESITI_QUESTIONARI!V2227:X2227,ESITI_QUESTIONARI!Z2227:AD2227,ESITI_QUESTIONARI!AF2227:AH2227,ESITI_QUESTIONARI!AJ2227:AL2227,ESITI_QUESTIONARI!AN2227,ESITI_QUESTIONARI!AQ2227)))</f>
        <v/>
      </c>
    </row>
    <row r="2228" spans="1:8" x14ac:dyDescent="0.3">
      <c r="A2228" t="str">
        <f>IF(ESITI_QUESTIONARI!A2228="","",TRIM(ESITI_QUESTIONARI!A2228))</f>
        <v/>
      </c>
      <c r="B2228" t="str">
        <f t="shared" si="35"/>
        <v/>
      </c>
      <c r="C2228" t="str">
        <f>IF(ESITI_QUESTIONARI!C2228="","",TRIM(ESITI_QUESTIONARI!C2228))</f>
        <v/>
      </c>
      <c r="D2228" t="str">
        <f>IFERROR(UPPER(TRIM(ESITI_QUESTIONARI!U2228)),"")</f>
        <v/>
      </c>
      <c r="E2228" t="str">
        <f>IFERROR(UPPER(TRIM(ESITI_QUESTIONARI!Y2228)),"")</f>
        <v/>
      </c>
      <c r="F2228" t="str">
        <f>IFERROR(UPPER(TRIM(ESITI_QUESTIONARI!AE2228)),"")</f>
        <v/>
      </c>
      <c r="G2228" t="str">
        <f>IFERROR(UPPER(TRIM(ESITI_QUESTIONARI!AI2228)),"")</f>
        <v/>
      </c>
      <c r="H2228" s="8" t="str">
        <f>IF(C2228="","",IF(ISERROR(AVERAGE(ESITI_QUESTIONARI!N2228:T2228,ESITI_QUESTIONARI!V2228:X2228,ESITI_QUESTIONARI!Z2228:AD2228,ESITI_QUESTIONARI!AF2228:AH2228,ESITI_QUESTIONARI!AJ2228:AL2228,ESITI_QUESTIONARI!AN2228,ESITI_QUESTIONARI!AQ2228)),"NON RISPONDE",AVERAGE(ESITI_QUESTIONARI!N2228:T2228,ESITI_QUESTIONARI!V2228:X2228,ESITI_QUESTIONARI!Z2228:AD2228,ESITI_QUESTIONARI!AF2228:AH2228,ESITI_QUESTIONARI!AJ2228:AL2228,ESITI_QUESTIONARI!AN2228,ESITI_QUESTIONARI!AQ2228)))</f>
        <v/>
      </c>
    </row>
    <row r="2229" spans="1:8" x14ac:dyDescent="0.3">
      <c r="A2229" t="str">
        <f>IF(ESITI_QUESTIONARI!A2229="","",TRIM(ESITI_QUESTIONARI!A2229))</f>
        <v/>
      </c>
      <c r="B2229" t="str">
        <f t="shared" si="35"/>
        <v/>
      </c>
      <c r="C2229" t="str">
        <f>IF(ESITI_QUESTIONARI!C2229="","",TRIM(ESITI_QUESTIONARI!C2229))</f>
        <v/>
      </c>
      <c r="D2229" t="str">
        <f>IFERROR(UPPER(TRIM(ESITI_QUESTIONARI!U2229)),"")</f>
        <v/>
      </c>
      <c r="E2229" t="str">
        <f>IFERROR(UPPER(TRIM(ESITI_QUESTIONARI!Y2229)),"")</f>
        <v/>
      </c>
      <c r="F2229" t="str">
        <f>IFERROR(UPPER(TRIM(ESITI_QUESTIONARI!AE2229)),"")</f>
        <v/>
      </c>
      <c r="G2229" t="str">
        <f>IFERROR(UPPER(TRIM(ESITI_QUESTIONARI!AI2229)),"")</f>
        <v/>
      </c>
      <c r="H2229" s="8" t="str">
        <f>IF(C2229="","",IF(ISERROR(AVERAGE(ESITI_QUESTIONARI!N2229:T2229,ESITI_QUESTIONARI!V2229:X2229,ESITI_QUESTIONARI!Z2229:AD2229,ESITI_QUESTIONARI!AF2229:AH2229,ESITI_QUESTIONARI!AJ2229:AL2229,ESITI_QUESTIONARI!AN2229,ESITI_QUESTIONARI!AQ2229)),"NON RISPONDE",AVERAGE(ESITI_QUESTIONARI!N2229:T2229,ESITI_QUESTIONARI!V2229:X2229,ESITI_QUESTIONARI!Z2229:AD2229,ESITI_QUESTIONARI!AF2229:AH2229,ESITI_QUESTIONARI!AJ2229:AL2229,ESITI_QUESTIONARI!AN2229,ESITI_QUESTIONARI!AQ2229)))</f>
        <v/>
      </c>
    </row>
    <row r="2230" spans="1:8" x14ac:dyDescent="0.3">
      <c r="A2230" t="str">
        <f>IF(ESITI_QUESTIONARI!A2230="","",TRIM(ESITI_QUESTIONARI!A2230))</f>
        <v/>
      </c>
      <c r="B2230" t="str">
        <f t="shared" si="35"/>
        <v/>
      </c>
      <c r="C2230" t="str">
        <f>IF(ESITI_QUESTIONARI!C2230="","",TRIM(ESITI_QUESTIONARI!C2230))</f>
        <v/>
      </c>
      <c r="D2230" t="str">
        <f>IFERROR(UPPER(TRIM(ESITI_QUESTIONARI!U2230)),"")</f>
        <v/>
      </c>
      <c r="E2230" t="str">
        <f>IFERROR(UPPER(TRIM(ESITI_QUESTIONARI!Y2230)),"")</f>
        <v/>
      </c>
      <c r="F2230" t="str">
        <f>IFERROR(UPPER(TRIM(ESITI_QUESTIONARI!AE2230)),"")</f>
        <v/>
      </c>
      <c r="G2230" t="str">
        <f>IFERROR(UPPER(TRIM(ESITI_QUESTIONARI!AI2230)),"")</f>
        <v/>
      </c>
      <c r="H2230" s="8" t="str">
        <f>IF(C2230="","",IF(ISERROR(AVERAGE(ESITI_QUESTIONARI!N2230:T2230,ESITI_QUESTIONARI!V2230:X2230,ESITI_QUESTIONARI!Z2230:AD2230,ESITI_QUESTIONARI!AF2230:AH2230,ESITI_QUESTIONARI!AJ2230:AL2230,ESITI_QUESTIONARI!AN2230,ESITI_QUESTIONARI!AQ2230)),"NON RISPONDE",AVERAGE(ESITI_QUESTIONARI!N2230:T2230,ESITI_QUESTIONARI!V2230:X2230,ESITI_QUESTIONARI!Z2230:AD2230,ESITI_QUESTIONARI!AF2230:AH2230,ESITI_QUESTIONARI!AJ2230:AL2230,ESITI_QUESTIONARI!AN2230,ESITI_QUESTIONARI!AQ2230)))</f>
        <v/>
      </c>
    </row>
    <row r="2231" spans="1:8" x14ac:dyDescent="0.3">
      <c r="A2231" t="str">
        <f>IF(ESITI_QUESTIONARI!A2231="","",TRIM(ESITI_QUESTIONARI!A2231))</f>
        <v/>
      </c>
      <c r="B2231" t="str">
        <f t="shared" si="35"/>
        <v/>
      </c>
      <c r="C2231" t="str">
        <f>IF(ESITI_QUESTIONARI!C2231="","",TRIM(ESITI_QUESTIONARI!C2231))</f>
        <v/>
      </c>
      <c r="D2231" t="str">
        <f>IFERROR(UPPER(TRIM(ESITI_QUESTIONARI!U2231)),"")</f>
        <v/>
      </c>
      <c r="E2231" t="str">
        <f>IFERROR(UPPER(TRIM(ESITI_QUESTIONARI!Y2231)),"")</f>
        <v/>
      </c>
      <c r="F2231" t="str">
        <f>IFERROR(UPPER(TRIM(ESITI_QUESTIONARI!AE2231)),"")</f>
        <v/>
      </c>
      <c r="G2231" t="str">
        <f>IFERROR(UPPER(TRIM(ESITI_QUESTIONARI!AI2231)),"")</f>
        <v/>
      </c>
      <c r="H2231" s="8" t="str">
        <f>IF(C2231="","",IF(ISERROR(AVERAGE(ESITI_QUESTIONARI!N2231:T2231,ESITI_QUESTIONARI!V2231:X2231,ESITI_QUESTIONARI!Z2231:AD2231,ESITI_QUESTIONARI!AF2231:AH2231,ESITI_QUESTIONARI!AJ2231:AL2231,ESITI_QUESTIONARI!AN2231,ESITI_QUESTIONARI!AQ2231)),"NON RISPONDE",AVERAGE(ESITI_QUESTIONARI!N2231:T2231,ESITI_QUESTIONARI!V2231:X2231,ESITI_QUESTIONARI!Z2231:AD2231,ESITI_QUESTIONARI!AF2231:AH2231,ESITI_QUESTIONARI!AJ2231:AL2231,ESITI_QUESTIONARI!AN2231,ESITI_QUESTIONARI!AQ2231)))</f>
        <v/>
      </c>
    </row>
    <row r="2232" spans="1:8" x14ac:dyDescent="0.3">
      <c r="A2232" t="str">
        <f>IF(ESITI_QUESTIONARI!A2232="","",TRIM(ESITI_QUESTIONARI!A2232))</f>
        <v/>
      </c>
      <c r="B2232" t="str">
        <f t="shared" si="35"/>
        <v/>
      </c>
      <c r="C2232" t="str">
        <f>IF(ESITI_QUESTIONARI!C2232="","",TRIM(ESITI_QUESTIONARI!C2232))</f>
        <v/>
      </c>
      <c r="D2232" t="str">
        <f>IFERROR(UPPER(TRIM(ESITI_QUESTIONARI!U2232)),"")</f>
        <v/>
      </c>
      <c r="E2232" t="str">
        <f>IFERROR(UPPER(TRIM(ESITI_QUESTIONARI!Y2232)),"")</f>
        <v/>
      </c>
      <c r="F2232" t="str">
        <f>IFERROR(UPPER(TRIM(ESITI_QUESTIONARI!AE2232)),"")</f>
        <v/>
      </c>
      <c r="G2232" t="str">
        <f>IFERROR(UPPER(TRIM(ESITI_QUESTIONARI!AI2232)),"")</f>
        <v/>
      </c>
      <c r="H2232" s="8" t="str">
        <f>IF(C2232="","",IF(ISERROR(AVERAGE(ESITI_QUESTIONARI!N2232:T2232,ESITI_QUESTIONARI!V2232:X2232,ESITI_QUESTIONARI!Z2232:AD2232,ESITI_QUESTIONARI!AF2232:AH2232,ESITI_QUESTIONARI!AJ2232:AL2232,ESITI_QUESTIONARI!AN2232,ESITI_QUESTIONARI!AQ2232)),"NON RISPONDE",AVERAGE(ESITI_QUESTIONARI!N2232:T2232,ESITI_QUESTIONARI!V2232:X2232,ESITI_QUESTIONARI!Z2232:AD2232,ESITI_QUESTIONARI!AF2232:AH2232,ESITI_QUESTIONARI!AJ2232:AL2232,ESITI_QUESTIONARI!AN2232,ESITI_QUESTIONARI!AQ2232)))</f>
        <v/>
      </c>
    </row>
    <row r="2233" spans="1:8" x14ac:dyDescent="0.3">
      <c r="A2233" t="str">
        <f>IF(ESITI_QUESTIONARI!A2233="","",TRIM(ESITI_QUESTIONARI!A2233))</f>
        <v/>
      </c>
      <c r="B2233" t="str">
        <f t="shared" si="35"/>
        <v/>
      </c>
      <c r="C2233" t="str">
        <f>IF(ESITI_QUESTIONARI!C2233="","",TRIM(ESITI_QUESTIONARI!C2233))</f>
        <v/>
      </c>
      <c r="D2233" t="str">
        <f>IFERROR(UPPER(TRIM(ESITI_QUESTIONARI!U2233)),"")</f>
        <v/>
      </c>
      <c r="E2233" t="str">
        <f>IFERROR(UPPER(TRIM(ESITI_QUESTIONARI!Y2233)),"")</f>
        <v/>
      </c>
      <c r="F2233" t="str">
        <f>IFERROR(UPPER(TRIM(ESITI_QUESTIONARI!AE2233)),"")</f>
        <v/>
      </c>
      <c r="G2233" t="str">
        <f>IFERROR(UPPER(TRIM(ESITI_QUESTIONARI!AI2233)),"")</f>
        <v/>
      </c>
      <c r="H2233" s="8" t="str">
        <f>IF(C2233="","",IF(ISERROR(AVERAGE(ESITI_QUESTIONARI!N2233:T2233,ESITI_QUESTIONARI!V2233:X2233,ESITI_QUESTIONARI!Z2233:AD2233,ESITI_QUESTIONARI!AF2233:AH2233,ESITI_QUESTIONARI!AJ2233:AL2233,ESITI_QUESTIONARI!AN2233,ESITI_QUESTIONARI!AQ2233)),"NON RISPONDE",AVERAGE(ESITI_QUESTIONARI!N2233:T2233,ESITI_QUESTIONARI!V2233:X2233,ESITI_QUESTIONARI!Z2233:AD2233,ESITI_QUESTIONARI!AF2233:AH2233,ESITI_QUESTIONARI!AJ2233:AL2233,ESITI_QUESTIONARI!AN2233,ESITI_QUESTIONARI!AQ2233)))</f>
        <v/>
      </c>
    </row>
    <row r="2234" spans="1:8" x14ac:dyDescent="0.3">
      <c r="A2234" t="str">
        <f>IF(ESITI_QUESTIONARI!A2234="","",TRIM(ESITI_QUESTIONARI!A2234))</f>
        <v/>
      </c>
      <c r="B2234" t="str">
        <f t="shared" si="35"/>
        <v/>
      </c>
      <c r="C2234" t="str">
        <f>IF(ESITI_QUESTIONARI!C2234="","",TRIM(ESITI_QUESTIONARI!C2234))</f>
        <v/>
      </c>
      <c r="D2234" t="str">
        <f>IFERROR(UPPER(TRIM(ESITI_QUESTIONARI!U2234)),"")</f>
        <v/>
      </c>
      <c r="E2234" t="str">
        <f>IFERROR(UPPER(TRIM(ESITI_QUESTIONARI!Y2234)),"")</f>
        <v/>
      </c>
      <c r="F2234" t="str">
        <f>IFERROR(UPPER(TRIM(ESITI_QUESTIONARI!AE2234)),"")</f>
        <v/>
      </c>
      <c r="G2234" t="str">
        <f>IFERROR(UPPER(TRIM(ESITI_QUESTIONARI!AI2234)),"")</f>
        <v/>
      </c>
      <c r="H2234" s="8" t="str">
        <f>IF(C2234="","",IF(ISERROR(AVERAGE(ESITI_QUESTIONARI!N2234:T2234,ESITI_QUESTIONARI!V2234:X2234,ESITI_QUESTIONARI!Z2234:AD2234,ESITI_QUESTIONARI!AF2234:AH2234,ESITI_QUESTIONARI!AJ2234:AL2234,ESITI_QUESTIONARI!AN2234,ESITI_QUESTIONARI!AQ2234)),"NON RISPONDE",AVERAGE(ESITI_QUESTIONARI!N2234:T2234,ESITI_QUESTIONARI!V2234:X2234,ESITI_QUESTIONARI!Z2234:AD2234,ESITI_QUESTIONARI!AF2234:AH2234,ESITI_QUESTIONARI!AJ2234:AL2234,ESITI_QUESTIONARI!AN2234,ESITI_QUESTIONARI!AQ2234)))</f>
        <v/>
      </c>
    </row>
    <row r="2235" spans="1:8" x14ac:dyDescent="0.3">
      <c r="A2235" t="str">
        <f>IF(ESITI_QUESTIONARI!A2235="","",TRIM(ESITI_QUESTIONARI!A2235))</f>
        <v/>
      </c>
      <c r="B2235" t="str">
        <f t="shared" si="35"/>
        <v/>
      </c>
      <c r="C2235" t="str">
        <f>IF(ESITI_QUESTIONARI!C2235="","",TRIM(ESITI_QUESTIONARI!C2235))</f>
        <v/>
      </c>
      <c r="D2235" t="str">
        <f>IFERROR(UPPER(TRIM(ESITI_QUESTIONARI!U2235)),"")</f>
        <v/>
      </c>
      <c r="E2235" t="str">
        <f>IFERROR(UPPER(TRIM(ESITI_QUESTIONARI!Y2235)),"")</f>
        <v/>
      </c>
      <c r="F2235" t="str">
        <f>IFERROR(UPPER(TRIM(ESITI_QUESTIONARI!AE2235)),"")</f>
        <v/>
      </c>
      <c r="G2235" t="str">
        <f>IFERROR(UPPER(TRIM(ESITI_QUESTIONARI!AI2235)),"")</f>
        <v/>
      </c>
      <c r="H2235" s="8" t="str">
        <f>IF(C2235="","",IF(ISERROR(AVERAGE(ESITI_QUESTIONARI!N2235:T2235,ESITI_QUESTIONARI!V2235:X2235,ESITI_QUESTIONARI!Z2235:AD2235,ESITI_QUESTIONARI!AF2235:AH2235,ESITI_QUESTIONARI!AJ2235:AL2235,ESITI_QUESTIONARI!AN2235,ESITI_QUESTIONARI!AQ2235)),"NON RISPONDE",AVERAGE(ESITI_QUESTIONARI!N2235:T2235,ESITI_QUESTIONARI!V2235:X2235,ESITI_QUESTIONARI!Z2235:AD2235,ESITI_QUESTIONARI!AF2235:AH2235,ESITI_QUESTIONARI!AJ2235:AL2235,ESITI_QUESTIONARI!AN2235,ESITI_QUESTIONARI!AQ2235)))</f>
        <v/>
      </c>
    </row>
    <row r="2236" spans="1:8" x14ac:dyDescent="0.3">
      <c r="A2236" t="str">
        <f>IF(ESITI_QUESTIONARI!A2236="","",TRIM(ESITI_QUESTIONARI!A2236))</f>
        <v/>
      </c>
      <c r="B2236" t="str">
        <f t="shared" si="35"/>
        <v/>
      </c>
      <c r="C2236" t="str">
        <f>IF(ESITI_QUESTIONARI!C2236="","",TRIM(ESITI_QUESTIONARI!C2236))</f>
        <v/>
      </c>
      <c r="D2236" t="str">
        <f>IFERROR(UPPER(TRIM(ESITI_QUESTIONARI!U2236)),"")</f>
        <v/>
      </c>
      <c r="E2236" t="str">
        <f>IFERROR(UPPER(TRIM(ESITI_QUESTIONARI!Y2236)),"")</f>
        <v/>
      </c>
      <c r="F2236" t="str">
        <f>IFERROR(UPPER(TRIM(ESITI_QUESTIONARI!AE2236)),"")</f>
        <v/>
      </c>
      <c r="G2236" t="str">
        <f>IFERROR(UPPER(TRIM(ESITI_QUESTIONARI!AI2236)),"")</f>
        <v/>
      </c>
      <c r="H2236" s="8" t="str">
        <f>IF(C2236="","",IF(ISERROR(AVERAGE(ESITI_QUESTIONARI!N2236:T2236,ESITI_QUESTIONARI!V2236:X2236,ESITI_QUESTIONARI!Z2236:AD2236,ESITI_QUESTIONARI!AF2236:AH2236,ESITI_QUESTIONARI!AJ2236:AL2236,ESITI_QUESTIONARI!AN2236,ESITI_QUESTIONARI!AQ2236)),"NON RISPONDE",AVERAGE(ESITI_QUESTIONARI!N2236:T2236,ESITI_QUESTIONARI!V2236:X2236,ESITI_QUESTIONARI!Z2236:AD2236,ESITI_QUESTIONARI!AF2236:AH2236,ESITI_QUESTIONARI!AJ2236:AL2236,ESITI_QUESTIONARI!AN2236,ESITI_QUESTIONARI!AQ2236)))</f>
        <v/>
      </c>
    </row>
    <row r="2237" spans="1:8" x14ac:dyDescent="0.3">
      <c r="A2237" t="str">
        <f>IF(ESITI_QUESTIONARI!A2237="","",TRIM(ESITI_QUESTIONARI!A2237))</f>
        <v/>
      </c>
      <c r="B2237" t="str">
        <f t="shared" si="35"/>
        <v/>
      </c>
      <c r="C2237" t="str">
        <f>IF(ESITI_QUESTIONARI!C2237="","",TRIM(ESITI_QUESTIONARI!C2237))</f>
        <v/>
      </c>
      <c r="D2237" t="str">
        <f>IFERROR(UPPER(TRIM(ESITI_QUESTIONARI!U2237)),"")</f>
        <v/>
      </c>
      <c r="E2237" t="str">
        <f>IFERROR(UPPER(TRIM(ESITI_QUESTIONARI!Y2237)),"")</f>
        <v/>
      </c>
      <c r="F2237" t="str">
        <f>IFERROR(UPPER(TRIM(ESITI_QUESTIONARI!AE2237)),"")</f>
        <v/>
      </c>
      <c r="G2237" t="str">
        <f>IFERROR(UPPER(TRIM(ESITI_QUESTIONARI!AI2237)),"")</f>
        <v/>
      </c>
      <c r="H2237" s="8" t="str">
        <f>IF(C2237="","",IF(ISERROR(AVERAGE(ESITI_QUESTIONARI!N2237:T2237,ESITI_QUESTIONARI!V2237:X2237,ESITI_QUESTIONARI!Z2237:AD2237,ESITI_QUESTIONARI!AF2237:AH2237,ESITI_QUESTIONARI!AJ2237:AL2237,ESITI_QUESTIONARI!AN2237,ESITI_QUESTIONARI!AQ2237)),"NON RISPONDE",AVERAGE(ESITI_QUESTIONARI!N2237:T2237,ESITI_QUESTIONARI!V2237:X2237,ESITI_QUESTIONARI!Z2237:AD2237,ESITI_QUESTIONARI!AF2237:AH2237,ESITI_QUESTIONARI!AJ2237:AL2237,ESITI_QUESTIONARI!AN2237,ESITI_QUESTIONARI!AQ2237)))</f>
        <v/>
      </c>
    </row>
    <row r="2238" spans="1:8" x14ac:dyDescent="0.3">
      <c r="A2238" t="str">
        <f>IF(ESITI_QUESTIONARI!A2238="","",TRIM(ESITI_QUESTIONARI!A2238))</f>
        <v/>
      </c>
      <c r="B2238" t="str">
        <f t="shared" si="35"/>
        <v/>
      </c>
      <c r="C2238" t="str">
        <f>IF(ESITI_QUESTIONARI!C2238="","",TRIM(ESITI_QUESTIONARI!C2238))</f>
        <v/>
      </c>
      <c r="D2238" t="str">
        <f>IFERROR(UPPER(TRIM(ESITI_QUESTIONARI!U2238)),"")</f>
        <v/>
      </c>
      <c r="E2238" t="str">
        <f>IFERROR(UPPER(TRIM(ESITI_QUESTIONARI!Y2238)),"")</f>
        <v/>
      </c>
      <c r="F2238" t="str">
        <f>IFERROR(UPPER(TRIM(ESITI_QUESTIONARI!AE2238)),"")</f>
        <v/>
      </c>
      <c r="G2238" t="str">
        <f>IFERROR(UPPER(TRIM(ESITI_QUESTIONARI!AI2238)),"")</f>
        <v/>
      </c>
      <c r="H2238" s="8" t="str">
        <f>IF(C2238="","",IF(ISERROR(AVERAGE(ESITI_QUESTIONARI!N2238:T2238,ESITI_QUESTIONARI!V2238:X2238,ESITI_QUESTIONARI!Z2238:AD2238,ESITI_QUESTIONARI!AF2238:AH2238,ESITI_QUESTIONARI!AJ2238:AL2238,ESITI_QUESTIONARI!AN2238,ESITI_QUESTIONARI!AQ2238)),"NON RISPONDE",AVERAGE(ESITI_QUESTIONARI!N2238:T2238,ESITI_QUESTIONARI!V2238:X2238,ESITI_QUESTIONARI!Z2238:AD2238,ESITI_QUESTIONARI!AF2238:AH2238,ESITI_QUESTIONARI!AJ2238:AL2238,ESITI_QUESTIONARI!AN2238,ESITI_QUESTIONARI!AQ2238)))</f>
        <v/>
      </c>
    </row>
    <row r="2239" spans="1:8" x14ac:dyDescent="0.3">
      <c r="A2239" t="str">
        <f>IF(ESITI_QUESTIONARI!A2239="","",TRIM(ESITI_QUESTIONARI!A2239))</f>
        <v/>
      </c>
      <c r="B2239" t="str">
        <f t="shared" si="35"/>
        <v/>
      </c>
      <c r="C2239" t="str">
        <f>IF(ESITI_QUESTIONARI!C2239="","",TRIM(ESITI_QUESTIONARI!C2239))</f>
        <v/>
      </c>
      <c r="D2239" t="str">
        <f>IFERROR(UPPER(TRIM(ESITI_QUESTIONARI!U2239)),"")</f>
        <v/>
      </c>
      <c r="E2239" t="str">
        <f>IFERROR(UPPER(TRIM(ESITI_QUESTIONARI!Y2239)),"")</f>
        <v/>
      </c>
      <c r="F2239" t="str">
        <f>IFERROR(UPPER(TRIM(ESITI_QUESTIONARI!AE2239)),"")</f>
        <v/>
      </c>
      <c r="G2239" t="str">
        <f>IFERROR(UPPER(TRIM(ESITI_QUESTIONARI!AI2239)),"")</f>
        <v/>
      </c>
      <c r="H2239" s="8" t="str">
        <f>IF(C2239="","",IF(ISERROR(AVERAGE(ESITI_QUESTIONARI!N2239:T2239,ESITI_QUESTIONARI!V2239:X2239,ESITI_QUESTIONARI!Z2239:AD2239,ESITI_QUESTIONARI!AF2239:AH2239,ESITI_QUESTIONARI!AJ2239:AL2239,ESITI_QUESTIONARI!AN2239,ESITI_QUESTIONARI!AQ2239)),"NON RISPONDE",AVERAGE(ESITI_QUESTIONARI!N2239:T2239,ESITI_QUESTIONARI!V2239:X2239,ESITI_QUESTIONARI!Z2239:AD2239,ESITI_QUESTIONARI!AF2239:AH2239,ESITI_QUESTIONARI!AJ2239:AL2239,ESITI_QUESTIONARI!AN2239,ESITI_QUESTIONARI!AQ2239)))</f>
        <v/>
      </c>
    </row>
    <row r="2240" spans="1:8" x14ac:dyDescent="0.3">
      <c r="A2240" t="str">
        <f>IF(ESITI_QUESTIONARI!A2240="","",TRIM(ESITI_QUESTIONARI!A2240))</f>
        <v/>
      </c>
      <c r="B2240" t="str">
        <f t="shared" si="35"/>
        <v/>
      </c>
      <c r="C2240" t="str">
        <f>IF(ESITI_QUESTIONARI!C2240="","",TRIM(ESITI_QUESTIONARI!C2240))</f>
        <v/>
      </c>
      <c r="D2240" t="str">
        <f>IFERROR(UPPER(TRIM(ESITI_QUESTIONARI!U2240)),"")</f>
        <v/>
      </c>
      <c r="E2240" t="str">
        <f>IFERROR(UPPER(TRIM(ESITI_QUESTIONARI!Y2240)),"")</f>
        <v/>
      </c>
      <c r="F2240" t="str">
        <f>IFERROR(UPPER(TRIM(ESITI_QUESTIONARI!AE2240)),"")</f>
        <v/>
      </c>
      <c r="G2240" t="str">
        <f>IFERROR(UPPER(TRIM(ESITI_QUESTIONARI!AI2240)),"")</f>
        <v/>
      </c>
      <c r="H2240" s="8" t="str">
        <f>IF(C2240="","",IF(ISERROR(AVERAGE(ESITI_QUESTIONARI!N2240:T2240,ESITI_QUESTIONARI!V2240:X2240,ESITI_QUESTIONARI!Z2240:AD2240,ESITI_QUESTIONARI!AF2240:AH2240,ESITI_QUESTIONARI!AJ2240:AL2240,ESITI_QUESTIONARI!AN2240,ESITI_QUESTIONARI!AQ2240)),"NON RISPONDE",AVERAGE(ESITI_QUESTIONARI!N2240:T2240,ESITI_QUESTIONARI!V2240:X2240,ESITI_QUESTIONARI!Z2240:AD2240,ESITI_QUESTIONARI!AF2240:AH2240,ESITI_QUESTIONARI!AJ2240:AL2240,ESITI_QUESTIONARI!AN2240,ESITI_QUESTIONARI!AQ2240)))</f>
        <v/>
      </c>
    </row>
    <row r="2241" spans="1:8" x14ac:dyDescent="0.3">
      <c r="A2241" t="str">
        <f>IF(ESITI_QUESTIONARI!A2241="","",TRIM(ESITI_QUESTIONARI!A2241))</f>
        <v/>
      </c>
      <c r="B2241" t="str">
        <f t="shared" si="35"/>
        <v/>
      </c>
      <c r="C2241" t="str">
        <f>IF(ESITI_QUESTIONARI!C2241="","",TRIM(ESITI_QUESTIONARI!C2241))</f>
        <v/>
      </c>
      <c r="D2241" t="str">
        <f>IFERROR(UPPER(TRIM(ESITI_QUESTIONARI!U2241)),"")</f>
        <v/>
      </c>
      <c r="E2241" t="str">
        <f>IFERROR(UPPER(TRIM(ESITI_QUESTIONARI!Y2241)),"")</f>
        <v/>
      </c>
      <c r="F2241" t="str">
        <f>IFERROR(UPPER(TRIM(ESITI_QUESTIONARI!AE2241)),"")</f>
        <v/>
      </c>
      <c r="G2241" t="str">
        <f>IFERROR(UPPER(TRIM(ESITI_QUESTIONARI!AI2241)),"")</f>
        <v/>
      </c>
      <c r="H2241" s="8" t="str">
        <f>IF(C2241="","",IF(ISERROR(AVERAGE(ESITI_QUESTIONARI!N2241:T2241,ESITI_QUESTIONARI!V2241:X2241,ESITI_QUESTIONARI!Z2241:AD2241,ESITI_QUESTIONARI!AF2241:AH2241,ESITI_QUESTIONARI!AJ2241:AL2241,ESITI_QUESTIONARI!AN2241,ESITI_QUESTIONARI!AQ2241)),"NON RISPONDE",AVERAGE(ESITI_QUESTIONARI!N2241:T2241,ESITI_QUESTIONARI!V2241:X2241,ESITI_QUESTIONARI!Z2241:AD2241,ESITI_QUESTIONARI!AF2241:AH2241,ESITI_QUESTIONARI!AJ2241:AL2241,ESITI_QUESTIONARI!AN2241,ESITI_QUESTIONARI!AQ2241)))</f>
        <v/>
      </c>
    </row>
    <row r="2242" spans="1:8" x14ac:dyDescent="0.3">
      <c r="A2242" t="str">
        <f>IF(ESITI_QUESTIONARI!A2242="","",TRIM(ESITI_QUESTIONARI!A2242))</f>
        <v/>
      </c>
      <c r="B2242" t="str">
        <f t="shared" si="35"/>
        <v/>
      </c>
      <c r="C2242" t="str">
        <f>IF(ESITI_QUESTIONARI!C2242="","",TRIM(ESITI_QUESTIONARI!C2242))</f>
        <v/>
      </c>
      <c r="D2242" t="str">
        <f>IFERROR(UPPER(TRIM(ESITI_QUESTIONARI!U2242)),"")</f>
        <v/>
      </c>
      <c r="E2242" t="str">
        <f>IFERROR(UPPER(TRIM(ESITI_QUESTIONARI!Y2242)),"")</f>
        <v/>
      </c>
      <c r="F2242" t="str">
        <f>IFERROR(UPPER(TRIM(ESITI_QUESTIONARI!AE2242)),"")</f>
        <v/>
      </c>
      <c r="G2242" t="str">
        <f>IFERROR(UPPER(TRIM(ESITI_QUESTIONARI!AI2242)),"")</f>
        <v/>
      </c>
      <c r="H2242" s="8" t="str">
        <f>IF(C2242="","",IF(ISERROR(AVERAGE(ESITI_QUESTIONARI!N2242:T2242,ESITI_QUESTIONARI!V2242:X2242,ESITI_QUESTIONARI!Z2242:AD2242,ESITI_QUESTIONARI!AF2242:AH2242,ESITI_QUESTIONARI!AJ2242:AL2242,ESITI_QUESTIONARI!AN2242,ESITI_QUESTIONARI!AQ2242)),"NON RISPONDE",AVERAGE(ESITI_QUESTIONARI!N2242:T2242,ESITI_QUESTIONARI!V2242:X2242,ESITI_QUESTIONARI!Z2242:AD2242,ESITI_QUESTIONARI!AF2242:AH2242,ESITI_QUESTIONARI!AJ2242:AL2242,ESITI_QUESTIONARI!AN2242,ESITI_QUESTIONARI!AQ2242)))</f>
        <v/>
      </c>
    </row>
    <row r="2243" spans="1:8" x14ac:dyDescent="0.3">
      <c r="A2243" t="str">
        <f>IF(ESITI_QUESTIONARI!A2243="","",TRIM(ESITI_QUESTIONARI!A2243))</f>
        <v/>
      </c>
      <c r="B2243" t="str">
        <f t="shared" ref="B2243:B2306" si="36">IF(C2243="","",C2243)</f>
        <v/>
      </c>
      <c r="C2243" t="str">
        <f>IF(ESITI_QUESTIONARI!C2243="","",TRIM(ESITI_QUESTIONARI!C2243))</f>
        <v/>
      </c>
      <c r="D2243" t="str">
        <f>IFERROR(UPPER(TRIM(ESITI_QUESTIONARI!U2243)),"")</f>
        <v/>
      </c>
      <c r="E2243" t="str">
        <f>IFERROR(UPPER(TRIM(ESITI_QUESTIONARI!Y2243)),"")</f>
        <v/>
      </c>
      <c r="F2243" t="str">
        <f>IFERROR(UPPER(TRIM(ESITI_QUESTIONARI!AE2243)),"")</f>
        <v/>
      </c>
      <c r="G2243" t="str">
        <f>IFERROR(UPPER(TRIM(ESITI_QUESTIONARI!AI2243)),"")</f>
        <v/>
      </c>
      <c r="H2243" s="8" t="str">
        <f>IF(C2243="","",IF(ISERROR(AVERAGE(ESITI_QUESTIONARI!N2243:T2243,ESITI_QUESTIONARI!V2243:X2243,ESITI_QUESTIONARI!Z2243:AD2243,ESITI_QUESTIONARI!AF2243:AH2243,ESITI_QUESTIONARI!AJ2243:AL2243,ESITI_QUESTIONARI!AN2243,ESITI_QUESTIONARI!AQ2243)),"NON RISPONDE",AVERAGE(ESITI_QUESTIONARI!N2243:T2243,ESITI_QUESTIONARI!V2243:X2243,ESITI_QUESTIONARI!Z2243:AD2243,ESITI_QUESTIONARI!AF2243:AH2243,ESITI_QUESTIONARI!AJ2243:AL2243,ESITI_QUESTIONARI!AN2243,ESITI_QUESTIONARI!AQ2243)))</f>
        <v/>
      </c>
    </row>
    <row r="2244" spans="1:8" x14ac:dyDescent="0.3">
      <c r="A2244" t="str">
        <f>IF(ESITI_QUESTIONARI!A2244="","",TRIM(ESITI_QUESTIONARI!A2244))</f>
        <v/>
      </c>
      <c r="B2244" t="str">
        <f t="shared" si="36"/>
        <v/>
      </c>
      <c r="C2244" t="str">
        <f>IF(ESITI_QUESTIONARI!C2244="","",TRIM(ESITI_QUESTIONARI!C2244))</f>
        <v/>
      </c>
      <c r="D2244" t="str">
        <f>IFERROR(UPPER(TRIM(ESITI_QUESTIONARI!U2244)),"")</f>
        <v/>
      </c>
      <c r="E2244" t="str">
        <f>IFERROR(UPPER(TRIM(ESITI_QUESTIONARI!Y2244)),"")</f>
        <v/>
      </c>
      <c r="F2244" t="str">
        <f>IFERROR(UPPER(TRIM(ESITI_QUESTIONARI!AE2244)),"")</f>
        <v/>
      </c>
      <c r="G2244" t="str">
        <f>IFERROR(UPPER(TRIM(ESITI_QUESTIONARI!AI2244)),"")</f>
        <v/>
      </c>
      <c r="H2244" s="8" t="str">
        <f>IF(C2244="","",IF(ISERROR(AVERAGE(ESITI_QUESTIONARI!N2244:T2244,ESITI_QUESTIONARI!V2244:X2244,ESITI_QUESTIONARI!Z2244:AD2244,ESITI_QUESTIONARI!AF2244:AH2244,ESITI_QUESTIONARI!AJ2244:AL2244,ESITI_QUESTIONARI!AN2244,ESITI_QUESTIONARI!AQ2244)),"NON RISPONDE",AVERAGE(ESITI_QUESTIONARI!N2244:T2244,ESITI_QUESTIONARI!V2244:X2244,ESITI_QUESTIONARI!Z2244:AD2244,ESITI_QUESTIONARI!AF2244:AH2244,ESITI_QUESTIONARI!AJ2244:AL2244,ESITI_QUESTIONARI!AN2244,ESITI_QUESTIONARI!AQ2244)))</f>
        <v/>
      </c>
    </row>
    <row r="2245" spans="1:8" x14ac:dyDescent="0.3">
      <c r="A2245" t="str">
        <f>IF(ESITI_QUESTIONARI!A2245="","",TRIM(ESITI_QUESTIONARI!A2245))</f>
        <v/>
      </c>
      <c r="B2245" t="str">
        <f t="shared" si="36"/>
        <v/>
      </c>
      <c r="C2245" t="str">
        <f>IF(ESITI_QUESTIONARI!C2245="","",TRIM(ESITI_QUESTIONARI!C2245))</f>
        <v/>
      </c>
      <c r="D2245" t="str">
        <f>IFERROR(UPPER(TRIM(ESITI_QUESTIONARI!U2245)),"")</f>
        <v/>
      </c>
      <c r="E2245" t="str">
        <f>IFERROR(UPPER(TRIM(ESITI_QUESTIONARI!Y2245)),"")</f>
        <v/>
      </c>
      <c r="F2245" t="str">
        <f>IFERROR(UPPER(TRIM(ESITI_QUESTIONARI!AE2245)),"")</f>
        <v/>
      </c>
      <c r="G2245" t="str">
        <f>IFERROR(UPPER(TRIM(ESITI_QUESTIONARI!AI2245)),"")</f>
        <v/>
      </c>
      <c r="H2245" s="8" t="str">
        <f>IF(C2245="","",IF(ISERROR(AVERAGE(ESITI_QUESTIONARI!N2245:T2245,ESITI_QUESTIONARI!V2245:X2245,ESITI_QUESTIONARI!Z2245:AD2245,ESITI_QUESTIONARI!AF2245:AH2245,ESITI_QUESTIONARI!AJ2245:AL2245,ESITI_QUESTIONARI!AN2245,ESITI_QUESTIONARI!AQ2245)),"NON RISPONDE",AVERAGE(ESITI_QUESTIONARI!N2245:T2245,ESITI_QUESTIONARI!V2245:X2245,ESITI_QUESTIONARI!Z2245:AD2245,ESITI_QUESTIONARI!AF2245:AH2245,ESITI_QUESTIONARI!AJ2245:AL2245,ESITI_QUESTIONARI!AN2245,ESITI_QUESTIONARI!AQ2245)))</f>
        <v/>
      </c>
    </row>
    <row r="2246" spans="1:8" x14ac:dyDescent="0.3">
      <c r="A2246" t="str">
        <f>IF(ESITI_QUESTIONARI!A2246="","",TRIM(ESITI_QUESTIONARI!A2246))</f>
        <v/>
      </c>
      <c r="B2246" t="str">
        <f t="shared" si="36"/>
        <v/>
      </c>
      <c r="C2246" t="str">
        <f>IF(ESITI_QUESTIONARI!C2246="","",TRIM(ESITI_QUESTIONARI!C2246))</f>
        <v/>
      </c>
      <c r="D2246" t="str">
        <f>IFERROR(UPPER(TRIM(ESITI_QUESTIONARI!U2246)),"")</f>
        <v/>
      </c>
      <c r="E2246" t="str">
        <f>IFERROR(UPPER(TRIM(ESITI_QUESTIONARI!Y2246)),"")</f>
        <v/>
      </c>
      <c r="F2246" t="str">
        <f>IFERROR(UPPER(TRIM(ESITI_QUESTIONARI!AE2246)),"")</f>
        <v/>
      </c>
      <c r="G2246" t="str">
        <f>IFERROR(UPPER(TRIM(ESITI_QUESTIONARI!AI2246)),"")</f>
        <v/>
      </c>
      <c r="H2246" s="8" t="str">
        <f>IF(C2246="","",IF(ISERROR(AVERAGE(ESITI_QUESTIONARI!N2246:T2246,ESITI_QUESTIONARI!V2246:X2246,ESITI_QUESTIONARI!Z2246:AD2246,ESITI_QUESTIONARI!AF2246:AH2246,ESITI_QUESTIONARI!AJ2246:AL2246,ESITI_QUESTIONARI!AN2246,ESITI_QUESTIONARI!AQ2246)),"NON RISPONDE",AVERAGE(ESITI_QUESTIONARI!N2246:T2246,ESITI_QUESTIONARI!V2246:X2246,ESITI_QUESTIONARI!Z2246:AD2246,ESITI_QUESTIONARI!AF2246:AH2246,ESITI_QUESTIONARI!AJ2246:AL2246,ESITI_QUESTIONARI!AN2246,ESITI_QUESTIONARI!AQ2246)))</f>
        <v/>
      </c>
    </row>
    <row r="2247" spans="1:8" x14ac:dyDescent="0.3">
      <c r="A2247" t="str">
        <f>IF(ESITI_QUESTIONARI!A2247="","",TRIM(ESITI_QUESTIONARI!A2247))</f>
        <v/>
      </c>
      <c r="B2247" t="str">
        <f t="shared" si="36"/>
        <v/>
      </c>
      <c r="C2247" t="str">
        <f>IF(ESITI_QUESTIONARI!C2247="","",TRIM(ESITI_QUESTIONARI!C2247))</f>
        <v/>
      </c>
      <c r="D2247" t="str">
        <f>IFERROR(UPPER(TRIM(ESITI_QUESTIONARI!U2247)),"")</f>
        <v/>
      </c>
      <c r="E2247" t="str">
        <f>IFERROR(UPPER(TRIM(ESITI_QUESTIONARI!Y2247)),"")</f>
        <v/>
      </c>
      <c r="F2247" t="str">
        <f>IFERROR(UPPER(TRIM(ESITI_QUESTIONARI!AE2247)),"")</f>
        <v/>
      </c>
      <c r="G2247" t="str">
        <f>IFERROR(UPPER(TRIM(ESITI_QUESTIONARI!AI2247)),"")</f>
        <v/>
      </c>
      <c r="H2247" s="8" t="str">
        <f>IF(C2247="","",IF(ISERROR(AVERAGE(ESITI_QUESTIONARI!N2247:T2247,ESITI_QUESTIONARI!V2247:X2247,ESITI_QUESTIONARI!Z2247:AD2247,ESITI_QUESTIONARI!AF2247:AH2247,ESITI_QUESTIONARI!AJ2247:AL2247,ESITI_QUESTIONARI!AN2247,ESITI_QUESTIONARI!AQ2247)),"NON RISPONDE",AVERAGE(ESITI_QUESTIONARI!N2247:T2247,ESITI_QUESTIONARI!V2247:X2247,ESITI_QUESTIONARI!Z2247:AD2247,ESITI_QUESTIONARI!AF2247:AH2247,ESITI_QUESTIONARI!AJ2247:AL2247,ESITI_QUESTIONARI!AN2247,ESITI_QUESTIONARI!AQ2247)))</f>
        <v/>
      </c>
    </row>
    <row r="2248" spans="1:8" x14ac:dyDescent="0.3">
      <c r="A2248" t="str">
        <f>IF(ESITI_QUESTIONARI!A2248="","",TRIM(ESITI_QUESTIONARI!A2248))</f>
        <v/>
      </c>
      <c r="B2248" t="str">
        <f t="shared" si="36"/>
        <v/>
      </c>
      <c r="C2248" t="str">
        <f>IF(ESITI_QUESTIONARI!C2248="","",TRIM(ESITI_QUESTIONARI!C2248))</f>
        <v/>
      </c>
      <c r="D2248" t="str">
        <f>IFERROR(UPPER(TRIM(ESITI_QUESTIONARI!U2248)),"")</f>
        <v/>
      </c>
      <c r="E2248" t="str">
        <f>IFERROR(UPPER(TRIM(ESITI_QUESTIONARI!Y2248)),"")</f>
        <v/>
      </c>
      <c r="F2248" t="str">
        <f>IFERROR(UPPER(TRIM(ESITI_QUESTIONARI!AE2248)),"")</f>
        <v/>
      </c>
      <c r="G2248" t="str">
        <f>IFERROR(UPPER(TRIM(ESITI_QUESTIONARI!AI2248)),"")</f>
        <v/>
      </c>
      <c r="H2248" s="8" t="str">
        <f>IF(C2248="","",IF(ISERROR(AVERAGE(ESITI_QUESTIONARI!N2248:T2248,ESITI_QUESTIONARI!V2248:X2248,ESITI_QUESTIONARI!Z2248:AD2248,ESITI_QUESTIONARI!AF2248:AH2248,ESITI_QUESTIONARI!AJ2248:AL2248,ESITI_QUESTIONARI!AN2248,ESITI_QUESTIONARI!AQ2248)),"NON RISPONDE",AVERAGE(ESITI_QUESTIONARI!N2248:T2248,ESITI_QUESTIONARI!V2248:X2248,ESITI_QUESTIONARI!Z2248:AD2248,ESITI_QUESTIONARI!AF2248:AH2248,ESITI_QUESTIONARI!AJ2248:AL2248,ESITI_QUESTIONARI!AN2248,ESITI_QUESTIONARI!AQ2248)))</f>
        <v/>
      </c>
    </row>
    <row r="2249" spans="1:8" x14ac:dyDescent="0.3">
      <c r="A2249" t="str">
        <f>IF(ESITI_QUESTIONARI!A2249="","",TRIM(ESITI_QUESTIONARI!A2249))</f>
        <v/>
      </c>
      <c r="B2249" t="str">
        <f t="shared" si="36"/>
        <v/>
      </c>
      <c r="C2249" t="str">
        <f>IF(ESITI_QUESTIONARI!C2249="","",TRIM(ESITI_QUESTIONARI!C2249))</f>
        <v/>
      </c>
      <c r="D2249" t="str">
        <f>IFERROR(UPPER(TRIM(ESITI_QUESTIONARI!U2249)),"")</f>
        <v/>
      </c>
      <c r="E2249" t="str">
        <f>IFERROR(UPPER(TRIM(ESITI_QUESTIONARI!Y2249)),"")</f>
        <v/>
      </c>
      <c r="F2249" t="str">
        <f>IFERROR(UPPER(TRIM(ESITI_QUESTIONARI!AE2249)),"")</f>
        <v/>
      </c>
      <c r="G2249" t="str">
        <f>IFERROR(UPPER(TRIM(ESITI_QUESTIONARI!AI2249)),"")</f>
        <v/>
      </c>
      <c r="H2249" s="8" t="str">
        <f>IF(C2249="","",IF(ISERROR(AVERAGE(ESITI_QUESTIONARI!N2249:T2249,ESITI_QUESTIONARI!V2249:X2249,ESITI_QUESTIONARI!Z2249:AD2249,ESITI_QUESTIONARI!AF2249:AH2249,ESITI_QUESTIONARI!AJ2249:AL2249,ESITI_QUESTIONARI!AN2249,ESITI_QUESTIONARI!AQ2249)),"NON RISPONDE",AVERAGE(ESITI_QUESTIONARI!N2249:T2249,ESITI_QUESTIONARI!V2249:X2249,ESITI_QUESTIONARI!Z2249:AD2249,ESITI_QUESTIONARI!AF2249:AH2249,ESITI_QUESTIONARI!AJ2249:AL2249,ESITI_QUESTIONARI!AN2249,ESITI_QUESTIONARI!AQ2249)))</f>
        <v/>
      </c>
    </row>
    <row r="2250" spans="1:8" x14ac:dyDescent="0.3">
      <c r="A2250" t="str">
        <f>IF(ESITI_QUESTIONARI!A2250="","",TRIM(ESITI_QUESTIONARI!A2250))</f>
        <v/>
      </c>
      <c r="B2250" t="str">
        <f t="shared" si="36"/>
        <v/>
      </c>
      <c r="C2250" t="str">
        <f>IF(ESITI_QUESTIONARI!C2250="","",TRIM(ESITI_QUESTIONARI!C2250))</f>
        <v/>
      </c>
      <c r="D2250" t="str">
        <f>IFERROR(UPPER(TRIM(ESITI_QUESTIONARI!U2250)),"")</f>
        <v/>
      </c>
      <c r="E2250" t="str">
        <f>IFERROR(UPPER(TRIM(ESITI_QUESTIONARI!Y2250)),"")</f>
        <v/>
      </c>
      <c r="F2250" t="str">
        <f>IFERROR(UPPER(TRIM(ESITI_QUESTIONARI!AE2250)),"")</f>
        <v/>
      </c>
      <c r="G2250" t="str">
        <f>IFERROR(UPPER(TRIM(ESITI_QUESTIONARI!AI2250)),"")</f>
        <v/>
      </c>
      <c r="H2250" s="8" t="str">
        <f>IF(C2250="","",IF(ISERROR(AVERAGE(ESITI_QUESTIONARI!N2250:T2250,ESITI_QUESTIONARI!V2250:X2250,ESITI_QUESTIONARI!Z2250:AD2250,ESITI_QUESTIONARI!AF2250:AH2250,ESITI_QUESTIONARI!AJ2250:AL2250,ESITI_QUESTIONARI!AN2250,ESITI_QUESTIONARI!AQ2250)),"NON RISPONDE",AVERAGE(ESITI_QUESTIONARI!N2250:T2250,ESITI_QUESTIONARI!V2250:X2250,ESITI_QUESTIONARI!Z2250:AD2250,ESITI_QUESTIONARI!AF2250:AH2250,ESITI_QUESTIONARI!AJ2250:AL2250,ESITI_QUESTIONARI!AN2250,ESITI_QUESTIONARI!AQ2250)))</f>
        <v/>
      </c>
    </row>
    <row r="2251" spans="1:8" x14ac:dyDescent="0.3">
      <c r="A2251" t="str">
        <f>IF(ESITI_QUESTIONARI!A2251="","",TRIM(ESITI_QUESTIONARI!A2251))</f>
        <v/>
      </c>
      <c r="B2251" t="str">
        <f t="shared" si="36"/>
        <v/>
      </c>
      <c r="C2251" t="str">
        <f>IF(ESITI_QUESTIONARI!C2251="","",TRIM(ESITI_QUESTIONARI!C2251))</f>
        <v/>
      </c>
      <c r="D2251" t="str">
        <f>IFERROR(UPPER(TRIM(ESITI_QUESTIONARI!U2251)),"")</f>
        <v/>
      </c>
      <c r="E2251" t="str">
        <f>IFERROR(UPPER(TRIM(ESITI_QUESTIONARI!Y2251)),"")</f>
        <v/>
      </c>
      <c r="F2251" t="str">
        <f>IFERROR(UPPER(TRIM(ESITI_QUESTIONARI!AE2251)),"")</f>
        <v/>
      </c>
      <c r="G2251" t="str">
        <f>IFERROR(UPPER(TRIM(ESITI_QUESTIONARI!AI2251)),"")</f>
        <v/>
      </c>
      <c r="H2251" s="8" t="str">
        <f>IF(C2251="","",IF(ISERROR(AVERAGE(ESITI_QUESTIONARI!N2251:T2251,ESITI_QUESTIONARI!V2251:X2251,ESITI_QUESTIONARI!Z2251:AD2251,ESITI_QUESTIONARI!AF2251:AH2251,ESITI_QUESTIONARI!AJ2251:AL2251,ESITI_QUESTIONARI!AN2251,ESITI_QUESTIONARI!AQ2251)),"NON RISPONDE",AVERAGE(ESITI_QUESTIONARI!N2251:T2251,ESITI_QUESTIONARI!V2251:X2251,ESITI_QUESTIONARI!Z2251:AD2251,ESITI_QUESTIONARI!AF2251:AH2251,ESITI_QUESTIONARI!AJ2251:AL2251,ESITI_QUESTIONARI!AN2251,ESITI_QUESTIONARI!AQ2251)))</f>
        <v/>
      </c>
    </row>
    <row r="2252" spans="1:8" x14ac:dyDescent="0.3">
      <c r="A2252" t="str">
        <f>IF(ESITI_QUESTIONARI!A2252="","",TRIM(ESITI_QUESTIONARI!A2252))</f>
        <v/>
      </c>
      <c r="B2252" t="str">
        <f t="shared" si="36"/>
        <v/>
      </c>
      <c r="C2252" t="str">
        <f>IF(ESITI_QUESTIONARI!C2252="","",TRIM(ESITI_QUESTIONARI!C2252))</f>
        <v/>
      </c>
      <c r="D2252" t="str">
        <f>IFERROR(UPPER(TRIM(ESITI_QUESTIONARI!U2252)),"")</f>
        <v/>
      </c>
      <c r="E2252" t="str">
        <f>IFERROR(UPPER(TRIM(ESITI_QUESTIONARI!Y2252)),"")</f>
        <v/>
      </c>
      <c r="F2252" t="str">
        <f>IFERROR(UPPER(TRIM(ESITI_QUESTIONARI!AE2252)),"")</f>
        <v/>
      </c>
      <c r="G2252" t="str">
        <f>IFERROR(UPPER(TRIM(ESITI_QUESTIONARI!AI2252)),"")</f>
        <v/>
      </c>
      <c r="H2252" s="8" t="str">
        <f>IF(C2252="","",IF(ISERROR(AVERAGE(ESITI_QUESTIONARI!N2252:T2252,ESITI_QUESTIONARI!V2252:X2252,ESITI_QUESTIONARI!Z2252:AD2252,ESITI_QUESTIONARI!AF2252:AH2252,ESITI_QUESTIONARI!AJ2252:AL2252,ESITI_QUESTIONARI!AN2252,ESITI_QUESTIONARI!AQ2252)),"NON RISPONDE",AVERAGE(ESITI_QUESTIONARI!N2252:T2252,ESITI_QUESTIONARI!V2252:X2252,ESITI_QUESTIONARI!Z2252:AD2252,ESITI_QUESTIONARI!AF2252:AH2252,ESITI_QUESTIONARI!AJ2252:AL2252,ESITI_QUESTIONARI!AN2252,ESITI_QUESTIONARI!AQ2252)))</f>
        <v/>
      </c>
    </row>
    <row r="2253" spans="1:8" x14ac:dyDescent="0.3">
      <c r="A2253" t="str">
        <f>IF(ESITI_QUESTIONARI!A2253="","",TRIM(ESITI_QUESTIONARI!A2253))</f>
        <v/>
      </c>
      <c r="B2253" t="str">
        <f t="shared" si="36"/>
        <v/>
      </c>
      <c r="C2253" t="str">
        <f>IF(ESITI_QUESTIONARI!C2253="","",TRIM(ESITI_QUESTIONARI!C2253))</f>
        <v/>
      </c>
      <c r="D2253" t="str">
        <f>IFERROR(UPPER(TRIM(ESITI_QUESTIONARI!U2253)),"")</f>
        <v/>
      </c>
      <c r="E2253" t="str">
        <f>IFERROR(UPPER(TRIM(ESITI_QUESTIONARI!Y2253)),"")</f>
        <v/>
      </c>
      <c r="F2253" t="str">
        <f>IFERROR(UPPER(TRIM(ESITI_QUESTIONARI!AE2253)),"")</f>
        <v/>
      </c>
      <c r="G2253" t="str">
        <f>IFERROR(UPPER(TRIM(ESITI_QUESTIONARI!AI2253)),"")</f>
        <v/>
      </c>
      <c r="H2253" s="8" t="str">
        <f>IF(C2253="","",IF(ISERROR(AVERAGE(ESITI_QUESTIONARI!N2253:T2253,ESITI_QUESTIONARI!V2253:X2253,ESITI_QUESTIONARI!Z2253:AD2253,ESITI_QUESTIONARI!AF2253:AH2253,ESITI_QUESTIONARI!AJ2253:AL2253,ESITI_QUESTIONARI!AN2253,ESITI_QUESTIONARI!AQ2253)),"NON RISPONDE",AVERAGE(ESITI_QUESTIONARI!N2253:T2253,ESITI_QUESTIONARI!V2253:X2253,ESITI_QUESTIONARI!Z2253:AD2253,ESITI_QUESTIONARI!AF2253:AH2253,ESITI_QUESTIONARI!AJ2253:AL2253,ESITI_QUESTIONARI!AN2253,ESITI_QUESTIONARI!AQ2253)))</f>
        <v/>
      </c>
    </row>
    <row r="2254" spans="1:8" x14ac:dyDescent="0.3">
      <c r="A2254" t="str">
        <f>IF(ESITI_QUESTIONARI!A2254="","",TRIM(ESITI_QUESTIONARI!A2254))</f>
        <v/>
      </c>
      <c r="B2254" t="str">
        <f t="shared" si="36"/>
        <v/>
      </c>
      <c r="C2254" t="str">
        <f>IF(ESITI_QUESTIONARI!C2254="","",TRIM(ESITI_QUESTIONARI!C2254))</f>
        <v/>
      </c>
      <c r="D2254" t="str">
        <f>IFERROR(UPPER(TRIM(ESITI_QUESTIONARI!U2254)),"")</f>
        <v/>
      </c>
      <c r="E2254" t="str">
        <f>IFERROR(UPPER(TRIM(ESITI_QUESTIONARI!Y2254)),"")</f>
        <v/>
      </c>
      <c r="F2254" t="str">
        <f>IFERROR(UPPER(TRIM(ESITI_QUESTIONARI!AE2254)),"")</f>
        <v/>
      </c>
      <c r="G2254" t="str">
        <f>IFERROR(UPPER(TRIM(ESITI_QUESTIONARI!AI2254)),"")</f>
        <v/>
      </c>
      <c r="H2254" s="8" t="str">
        <f>IF(C2254="","",IF(ISERROR(AVERAGE(ESITI_QUESTIONARI!N2254:T2254,ESITI_QUESTIONARI!V2254:X2254,ESITI_QUESTIONARI!Z2254:AD2254,ESITI_QUESTIONARI!AF2254:AH2254,ESITI_QUESTIONARI!AJ2254:AL2254,ESITI_QUESTIONARI!AN2254,ESITI_QUESTIONARI!AQ2254)),"NON RISPONDE",AVERAGE(ESITI_QUESTIONARI!N2254:T2254,ESITI_QUESTIONARI!V2254:X2254,ESITI_QUESTIONARI!Z2254:AD2254,ESITI_QUESTIONARI!AF2254:AH2254,ESITI_QUESTIONARI!AJ2254:AL2254,ESITI_QUESTIONARI!AN2254,ESITI_QUESTIONARI!AQ2254)))</f>
        <v/>
      </c>
    </row>
    <row r="2255" spans="1:8" x14ac:dyDescent="0.3">
      <c r="A2255" t="str">
        <f>IF(ESITI_QUESTIONARI!A2255="","",TRIM(ESITI_QUESTIONARI!A2255))</f>
        <v/>
      </c>
      <c r="B2255" t="str">
        <f t="shared" si="36"/>
        <v/>
      </c>
      <c r="C2255" t="str">
        <f>IF(ESITI_QUESTIONARI!C2255="","",TRIM(ESITI_QUESTIONARI!C2255))</f>
        <v/>
      </c>
      <c r="D2255" t="str">
        <f>IFERROR(UPPER(TRIM(ESITI_QUESTIONARI!U2255)),"")</f>
        <v/>
      </c>
      <c r="E2255" t="str">
        <f>IFERROR(UPPER(TRIM(ESITI_QUESTIONARI!Y2255)),"")</f>
        <v/>
      </c>
      <c r="F2255" t="str">
        <f>IFERROR(UPPER(TRIM(ESITI_QUESTIONARI!AE2255)),"")</f>
        <v/>
      </c>
      <c r="G2255" t="str">
        <f>IFERROR(UPPER(TRIM(ESITI_QUESTIONARI!AI2255)),"")</f>
        <v/>
      </c>
      <c r="H2255" s="8" t="str">
        <f>IF(C2255="","",IF(ISERROR(AVERAGE(ESITI_QUESTIONARI!N2255:T2255,ESITI_QUESTIONARI!V2255:X2255,ESITI_QUESTIONARI!Z2255:AD2255,ESITI_QUESTIONARI!AF2255:AH2255,ESITI_QUESTIONARI!AJ2255:AL2255,ESITI_QUESTIONARI!AN2255,ESITI_QUESTIONARI!AQ2255)),"NON RISPONDE",AVERAGE(ESITI_QUESTIONARI!N2255:T2255,ESITI_QUESTIONARI!V2255:X2255,ESITI_QUESTIONARI!Z2255:AD2255,ESITI_QUESTIONARI!AF2255:AH2255,ESITI_QUESTIONARI!AJ2255:AL2255,ESITI_QUESTIONARI!AN2255,ESITI_QUESTIONARI!AQ2255)))</f>
        <v/>
      </c>
    </row>
    <row r="2256" spans="1:8" x14ac:dyDescent="0.3">
      <c r="A2256" t="str">
        <f>IF(ESITI_QUESTIONARI!A2256="","",TRIM(ESITI_QUESTIONARI!A2256))</f>
        <v/>
      </c>
      <c r="B2256" t="str">
        <f t="shared" si="36"/>
        <v/>
      </c>
      <c r="C2256" t="str">
        <f>IF(ESITI_QUESTIONARI!C2256="","",TRIM(ESITI_QUESTIONARI!C2256))</f>
        <v/>
      </c>
      <c r="D2256" t="str">
        <f>IFERROR(UPPER(TRIM(ESITI_QUESTIONARI!U2256)),"")</f>
        <v/>
      </c>
      <c r="E2256" t="str">
        <f>IFERROR(UPPER(TRIM(ESITI_QUESTIONARI!Y2256)),"")</f>
        <v/>
      </c>
      <c r="F2256" t="str">
        <f>IFERROR(UPPER(TRIM(ESITI_QUESTIONARI!AE2256)),"")</f>
        <v/>
      </c>
      <c r="G2256" t="str">
        <f>IFERROR(UPPER(TRIM(ESITI_QUESTIONARI!AI2256)),"")</f>
        <v/>
      </c>
      <c r="H2256" s="8" t="str">
        <f>IF(C2256="","",IF(ISERROR(AVERAGE(ESITI_QUESTIONARI!N2256:T2256,ESITI_QUESTIONARI!V2256:X2256,ESITI_QUESTIONARI!Z2256:AD2256,ESITI_QUESTIONARI!AF2256:AH2256,ESITI_QUESTIONARI!AJ2256:AL2256,ESITI_QUESTIONARI!AN2256,ESITI_QUESTIONARI!AQ2256)),"NON RISPONDE",AVERAGE(ESITI_QUESTIONARI!N2256:T2256,ESITI_QUESTIONARI!V2256:X2256,ESITI_QUESTIONARI!Z2256:AD2256,ESITI_QUESTIONARI!AF2256:AH2256,ESITI_QUESTIONARI!AJ2256:AL2256,ESITI_QUESTIONARI!AN2256,ESITI_QUESTIONARI!AQ2256)))</f>
        <v/>
      </c>
    </row>
    <row r="2257" spans="1:8" x14ac:dyDescent="0.3">
      <c r="A2257" t="str">
        <f>IF(ESITI_QUESTIONARI!A2257="","",TRIM(ESITI_QUESTIONARI!A2257))</f>
        <v/>
      </c>
      <c r="B2257" t="str">
        <f t="shared" si="36"/>
        <v/>
      </c>
      <c r="C2257" t="str">
        <f>IF(ESITI_QUESTIONARI!C2257="","",TRIM(ESITI_QUESTIONARI!C2257))</f>
        <v/>
      </c>
      <c r="D2257" t="str">
        <f>IFERROR(UPPER(TRIM(ESITI_QUESTIONARI!U2257)),"")</f>
        <v/>
      </c>
      <c r="E2257" t="str">
        <f>IFERROR(UPPER(TRIM(ESITI_QUESTIONARI!Y2257)),"")</f>
        <v/>
      </c>
      <c r="F2257" t="str">
        <f>IFERROR(UPPER(TRIM(ESITI_QUESTIONARI!AE2257)),"")</f>
        <v/>
      </c>
      <c r="G2257" t="str">
        <f>IFERROR(UPPER(TRIM(ESITI_QUESTIONARI!AI2257)),"")</f>
        <v/>
      </c>
      <c r="H2257" s="8" t="str">
        <f>IF(C2257="","",IF(ISERROR(AVERAGE(ESITI_QUESTIONARI!N2257:T2257,ESITI_QUESTIONARI!V2257:X2257,ESITI_QUESTIONARI!Z2257:AD2257,ESITI_QUESTIONARI!AF2257:AH2257,ESITI_QUESTIONARI!AJ2257:AL2257,ESITI_QUESTIONARI!AN2257,ESITI_QUESTIONARI!AQ2257)),"NON RISPONDE",AVERAGE(ESITI_QUESTIONARI!N2257:T2257,ESITI_QUESTIONARI!V2257:X2257,ESITI_QUESTIONARI!Z2257:AD2257,ESITI_QUESTIONARI!AF2257:AH2257,ESITI_QUESTIONARI!AJ2257:AL2257,ESITI_QUESTIONARI!AN2257,ESITI_QUESTIONARI!AQ2257)))</f>
        <v/>
      </c>
    </row>
    <row r="2258" spans="1:8" x14ac:dyDescent="0.3">
      <c r="A2258" t="str">
        <f>IF(ESITI_QUESTIONARI!A2258="","",TRIM(ESITI_QUESTIONARI!A2258))</f>
        <v/>
      </c>
      <c r="B2258" t="str">
        <f t="shared" si="36"/>
        <v/>
      </c>
      <c r="C2258" t="str">
        <f>IF(ESITI_QUESTIONARI!C2258="","",TRIM(ESITI_QUESTIONARI!C2258))</f>
        <v/>
      </c>
      <c r="D2258" t="str">
        <f>IFERROR(UPPER(TRIM(ESITI_QUESTIONARI!U2258)),"")</f>
        <v/>
      </c>
      <c r="E2258" t="str">
        <f>IFERROR(UPPER(TRIM(ESITI_QUESTIONARI!Y2258)),"")</f>
        <v/>
      </c>
      <c r="F2258" t="str">
        <f>IFERROR(UPPER(TRIM(ESITI_QUESTIONARI!AE2258)),"")</f>
        <v/>
      </c>
      <c r="G2258" t="str">
        <f>IFERROR(UPPER(TRIM(ESITI_QUESTIONARI!AI2258)),"")</f>
        <v/>
      </c>
      <c r="H2258" s="8" t="str">
        <f>IF(C2258="","",IF(ISERROR(AVERAGE(ESITI_QUESTIONARI!N2258:T2258,ESITI_QUESTIONARI!V2258:X2258,ESITI_QUESTIONARI!Z2258:AD2258,ESITI_QUESTIONARI!AF2258:AH2258,ESITI_QUESTIONARI!AJ2258:AL2258,ESITI_QUESTIONARI!AN2258,ESITI_QUESTIONARI!AQ2258)),"NON RISPONDE",AVERAGE(ESITI_QUESTIONARI!N2258:T2258,ESITI_QUESTIONARI!V2258:X2258,ESITI_QUESTIONARI!Z2258:AD2258,ESITI_QUESTIONARI!AF2258:AH2258,ESITI_QUESTIONARI!AJ2258:AL2258,ESITI_QUESTIONARI!AN2258,ESITI_QUESTIONARI!AQ2258)))</f>
        <v/>
      </c>
    </row>
    <row r="2259" spans="1:8" x14ac:dyDescent="0.3">
      <c r="A2259" t="str">
        <f>IF(ESITI_QUESTIONARI!A2259="","",TRIM(ESITI_QUESTIONARI!A2259))</f>
        <v/>
      </c>
      <c r="B2259" t="str">
        <f t="shared" si="36"/>
        <v/>
      </c>
      <c r="C2259" t="str">
        <f>IF(ESITI_QUESTIONARI!C2259="","",TRIM(ESITI_QUESTIONARI!C2259))</f>
        <v/>
      </c>
      <c r="D2259" t="str">
        <f>IFERROR(UPPER(TRIM(ESITI_QUESTIONARI!U2259)),"")</f>
        <v/>
      </c>
      <c r="E2259" t="str">
        <f>IFERROR(UPPER(TRIM(ESITI_QUESTIONARI!Y2259)),"")</f>
        <v/>
      </c>
      <c r="F2259" t="str">
        <f>IFERROR(UPPER(TRIM(ESITI_QUESTIONARI!AE2259)),"")</f>
        <v/>
      </c>
      <c r="G2259" t="str">
        <f>IFERROR(UPPER(TRIM(ESITI_QUESTIONARI!AI2259)),"")</f>
        <v/>
      </c>
      <c r="H2259" s="8" t="str">
        <f>IF(C2259="","",IF(ISERROR(AVERAGE(ESITI_QUESTIONARI!N2259:T2259,ESITI_QUESTIONARI!V2259:X2259,ESITI_QUESTIONARI!Z2259:AD2259,ESITI_QUESTIONARI!AF2259:AH2259,ESITI_QUESTIONARI!AJ2259:AL2259,ESITI_QUESTIONARI!AN2259,ESITI_QUESTIONARI!AQ2259)),"NON RISPONDE",AVERAGE(ESITI_QUESTIONARI!N2259:T2259,ESITI_QUESTIONARI!V2259:X2259,ESITI_QUESTIONARI!Z2259:AD2259,ESITI_QUESTIONARI!AF2259:AH2259,ESITI_QUESTIONARI!AJ2259:AL2259,ESITI_QUESTIONARI!AN2259,ESITI_QUESTIONARI!AQ2259)))</f>
        <v/>
      </c>
    </row>
    <row r="2260" spans="1:8" x14ac:dyDescent="0.3">
      <c r="A2260" t="str">
        <f>IF(ESITI_QUESTIONARI!A2260="","",TRIM(ESITI_QUESTIONARI!A2260))</f>
        <v/>
      </c>
      <c r="B2260" t="str">
        <f t="shared" si="36"/>
        <v/>
      </c>
      <c r="C2260" t="str">
        <f>IF(ESITI_QUESTIONARI!C2260="","",TRIM(ESITI_QUESTIONARI!C2260))</f>
        <v/>
      </c>
      <c r="D2260" t="str">
        <f>IFERROR(UPPER(TRIM(ESITI_QUESTIONARI!U2260)),"")</f>
        <v/>
      </c>
      <c r="E2260" t="str">
        <f>IFERROR(UPPER(TRIM(ESITI_QUESTIONARI!Y2260)),"")</f>
        <v/>
      </c>
      <c r="F2260" t="str">
        <f>IFERROR(UPPER(TRIM(ESITI_QUESTIONARI!AE2260)),"")</f>
        <v/>
      </c>
      <c r="G2260" t="str">
        <f>IFERROR(UPPER(TRIM(ESITI_QUESTIONARI!AI2260)),"")</f>
        <v/>
      </c>
      <c r="H2260" s="8" t="str">
        <f>IF(C2260="","",IF(ISERROR(AVERAGE(ESITI_QUESTIONARI!N2260:T2260,ESITI_QUESTIONARI!V2260:X2260,ESITI_QUESTIONARI!Z2260:AD2260,ESITI_QUESTIONARI!AF2260:AH2260,ESITI_QUESTIONARI!AJ2260:AL2260,ESITI_QUESTIONARI!AN2260,ESITI_QUESTIONARI!AQ2260)),"NON RISPONDE",AVERAGE(ESITI_QUESTIONARI!N2260:T2260,ESITI_QUESTIONARI!V2260:X2260,ESITI_QUESTIONARI!Z2260:AD2260,ESITI_QUESTIONARI!AF2260:AH2260,ESITI_QUESTIONARI!AJ2260:AL2260,ESITI_QUESTIONARI!AN2260,ESITI_QUESTIONARI!AQ2260)))</f>
        <v/>
      </c>
    </row>
    <row r="2261" spans="1:8" x14ac:dyDescent="0.3">
      <c r="A2261" t="str">
        <f>IF(ESITI_QUESTIONARI!A2261="","",TRIM(ESITI_QUESTIONARI!A2261))</f>
        <v/>
      </c>
      <c r="B2261" t="str">
        <f t="shared" si="36"/>
        <v/>
      </c>
      <c r="C2261" t="str">
        <f>IF(ESITI_QUESTIONARI!C2261="","",TRIM(ESITI_QUESTIONARI!C2261))</f>
        <v/>
      </c>
      <c r="D2261" t="str">
        <f>IFERROR(UPPER(TRIM(ESITI_QUESTIONARI!U2261)),"")</f>
        <v/>
      </c>
      <c r="E2261" t="str">
        <f>IFERROR(UPPER(TRIM(ESITI_QUESTIONARI!Y2261)),"")</f>
        <v/>
      </c>
      <c r="F2261" t="str">
        <f>IFERROR(UPPER(TRIM(ESITI_QUESTIONARI!AE2261)),"")</f>
        <v/>
      </c>
      <c r="G2261" t="str">
        <f>IFERROR(UPPER(TRIM(ESITI_QUESTIONARI!AI2261)),"")</f>
        <v/>
      </c>
      <c r="H2261" s="8" t="str">
        <f>IF(C2261="","",IF(ISERROR(AVERAGE(ESITI_QUESTIONARI!N2261:T2261,ESITI_QUESTIONARI!V2261:X2261,ESITI_QUESTIONARI!Z2261:AD2261,ESITI_QUESTIONARI!AF2261:AH2261,ESITI_QUESTIONARI!AJ2261:AL2261,ESITI_QUESTIONARI!AN2261,ESITI_QUESTIONARI!AQ2261)),"NON RISPONDE",AVERAGE(ESITI_QUESTIONARI!N2261:T2261,ESITI_QUESTIONARI!V2261:X2261,ESITI_QUESTIONARI!Z2261:AD2261,ESITI_QUESTIONARI!AF2261:AH2261,ESITI_QUESTIONARI!AJ2261:AL2261,ESITI_QUESTIONARI!AN2261,ESITI_QUESTIONARI!AQ2261)))</f>
        <v/>
      </c>
    </row>
    <row r="2262" spans="1:8" x14ac:dyDescent="0.3">
      <c r="A2262" t="str">
        <f>IF(ESITI_QUESTIONARI!A2262="","",TRIM(ESITI_QUESTIONARI!A2262))</f>
        <v/>
      </c>
      <c r="B2262" t="str">
        <f t="shared" si="36"/>
        <v/>
      </c>
      <c r="C2262" t="str">
        <f>IF(ESITI_QUESTIONARI!C2262="","",TRIM(ESITI_QUESTIONARI!C2262))</f>
        <v/>
      </c>
      <c r="D2262" t="str">
        <f>IFERROR(UPPER(TRIM(ESITI_QUESTIONARI!U2262)),"")</f>
        <v/>
      </c>
      <c r="E2262" t="str">
        <f>IFERROR(UPPER(TRIM(ESITI_QUESTIONARI!Y2262)),"")</f>
        <v/>
      </c>
      <c r="F2262" t="str">
        <f>IFERROR(UPPER(TRIM(ESITI_QUESTIONARI!AE2262)),"")</f>
        <v/>
      </c>
      <c r="G2262" t="str">
        <f>IFERROR(UPPER(TRIM(ESITI_QUESTIONARI!AI2262)),"")</f>
        <v/>
      </c>
      <c r="H2262" s="8" t="str">
        <f>IF(C2262="","",IF(ISERROR(AVERAGE(ESITI_QUESTIONARI!N2262:T2262,ESITI_QUESTIONARI!V2262:X2262,ESITI_QUESTIONARI!Z2262:AD2262,ESITI_QUESTIONARI!AF2262:AH2262,ESITI_QUESTIONARI!AJ2262:AL2262,ESITI_QUESTIONARI!AN2262,ESITI_QUESTIONARI!AQ2262)),"NON RISPONDE",AVERAGE(ESITI_QUESTIONARI!N2262:T2262,ESITI_QUESTIONARI!V2262:X2262,ESITI_QUESTIONARI!Z2262:AD2262,ESITI_QUESTIONARI!AF2262:AH2262,ESITI_QUESTIONARI!AJ2262:AL2262,ESITI_QUESTIONARI!AN2262,ESITI_QUESTIONARI!AQ2262)))</f>
        <v/>
      </c>
    </row>
    <row r="2263" spans="1:8" x14ac:dyDescent="0.3">
      <c r="A2263" t="str">
        <f>IF(ESITI_QUESTIONARI!A2263="","",TRIM(ESITI_QUESTIONARI!A2263))</f>
        <v/>
      </c>
      <c r="B2263" t="str">
        <f t="shared" si="36"/>
        <v/>
      </c>
      <c r="C2263" t="str">
        <f>IF(ESITI_QUESTIONARI!C2263="","",TRIM(ESITI_QUESTIONARI!C2263))</f>
        <v/>
      </c>
      <c r="D2263" t="str">
        <f>IFERROR(UPPER(TRIM(ESITI_QUESTIONARI!U2263)),"")</f>
        <v/>
      </c>
      <c r="E2263" t="str">
        <f>IFERROR(UPPER(TRIM(ESITI_QUESTIONARI!Y2263)),"")</f>
        <v/>
      </c>
      <c r="F2263" t="str">
        <f>IFERROR(UPPER(TRIM(ESITI_QUESTIONARI!AE2263)),"")</f>
        <v/>
      </c>
      <c r="G2263" t="str">
        <f>IFERROR(UPPER(TRIM(ESITI_QUESTIONARI!AI2263)),"")</f>
        <v/>
      </c>
      <c r="H2263" s="8" t="str">
        <f>IF(C2263="","",IF(ISERROR(AVERAGE(ESITI_QUESTIONARI!N2263:T2263,ESITI_QUESTIONARI!V2263:X2263,ESITI_QUESTIONARI!Z2263:AD2263,ESITI_QUESTIONARI!AF2263:AH2263,ESITI_QUESTIONARI!AJ2263:AL2263,ESITI_QUESTIONARI!AN2263,ESITI_QUESTIONARI!AQ2263)),"NON RISPONDE",AVERAGE(ESITI_QUESTIONARI!N2263:T2263,ESITI_QUESTIONARI!V2263:X2263,ESITI_QUESTIONARI!Z2263:AD2263,ESITI_QUESTIONARI!AF2263:AH2263,ESITI_QUESTIONARI!AJ2263:AL2263,ESITI_QUESTIONARI!AN2263,ESITI_QUESTIONARI!AQ2263)))</f>
        <v/>
      </c>
    </row>
    <row r="2264" spans="1:8" x14ac:dyDescent="0.3">
      <c r="A2264" t="str">
        <f>IF(ESITI_QUESTIONARI!A2264="","",TRIM(ESITI_QUESTIONARI!A2264))</f>
        <v/>
      </c>
      <c r="B2264" t="str">
        <f t="shared" si="36"/>
        <v/>
      </c>
      <c r="C2264" t="str">
        <f>IF(ESITI_QUESTIONARI!C2264="","",TRIM(ESITI_QUESTIONARI!C2264))</f>
        <v/>
      </c>
      <c r="D2264" t="str">
        <f>IFERROR(UPPER(TRIM(ESITI_QUESTIONARI!U2264)),"")</f>
        <v/>
      </c>
      <c r="E2264" t="str">
        <f>IFERROR(UPPER(TRIM(ESITI_QUESTIONARI!Y2264)),"")</f>
        <v/>
      </c>
      <c r="F2264" t="str">
        <f>IFERROR(UPPER(TRIM(ESITI_QUESTIONARI!AE2264)),"")</f>
        <v/>
      </c>
      <c r="G2264" t="str">
        <f>IFERROR(UPPER(TRIM(ESITI_QUESTIONARI!AI2264)),"")</f>
        <v/>
      </c>
      <c r="H2264" s="8" t="str">
        <f>IF(C2264="","",IF(ISERROR(AVERAGE(ESITI_QUESTIONARI!N2264:T2264,ESITI_QUESTIONARI!V2264:X2264,ESITI_QUESTIONARI!Z2264:AD2264,ESITI_QUESTIONARI!AF2264:AH2264,ESITI_QUESTIONARI!AJ2264:AL2264,ESITI_QUESTIONARI!AN2264,ESITI_QUESTIONARI!AQ2264)),"NON RISPONDE",AVERAGE(ESITI_QUESTIONARI!N2264:T2264,ESITI_QUESTIONARI!V2264:X2264,ESITI_QUESTIONARI!Z2264:AD2264,ESITI_QUESTIONARI!AF2264:AH2264,ESITI_QUESTIONARI!AJ2264:AL2264,ESITI_QUESTIONARI!AN2264,ESITI_QUESTIONARI!AQ2264)))</f>
        <v/>
      </c>
    </row>
    <row r="2265" spans="1:8" x14ac:dyDescent="0.3">
      <c r="A2265" t="str">
        <f>IF(ESITI_QUESTIONARI!A2265="","",TRIM(ESITI_QUESTIONARI!A2265))</f>
        <v/>
      </c>
      <c r="B2265" t="str">
        <f t="shared" si="36"/>
        <v/>
      </c>
      <c r="C2265" t="str">
        <f>IF(ESITI_QUESTIONARI!C2265="","",TRIM(ESITI_QUESTIONARI!C2265))</f>
        <v/>
      </c>
      <c r="D2265" t="str">
        <f>IFERROR(UPPER(TRIM(ESITI_QUESTIONARI!U2265)),"")</f>
        <v/>
      </c>
      <c r="E2265" t="str">
        <f>IFERROR(UPPER(TRIM(ESITI_QUESTIONARI!Y2265)),"")</f>
        <v/>
      </c>
      <c r="F2265" t="str">
        <f>IFERROR(UPPER(TRIM(ESITI_QUESTIONARI!AE2265)),"")</f>
        <v/>
      </c>
      <c r="G2265" t="str">
        <f>IFERROR(UPPER(TRIM(ESITI_QUESTIONARI!AI2265)),"")</f>
        <v/>
      </c>
      <c r="H2265" s="8" t="str">
        <f>IF(C2265="","",IF(ISERROR(AVERAGE(ESITI_QUESTIONARI!N2265:T2265,ESITI_QUESTIONARI!V2265:X2265,ESITI_QUESTIONARI!Z2265:AD2265,ESITI_QUESTIONARI!AF2265:AH2265,ESITI_QUESTIONARI!AJ2265:AL2265,ESITI_QUESTIONARI!AN2265,ESITI_QUESTIONARI!AQ2265)),"NON RISPONDE",AVERAGE(ESITI_QUESTIONARI!N2265:T2265,ESITI_QUESTIONARI!V2265:X2265,ESITI_QUESTIONARI!Z2265:AD2265,ESITI_QUESTIONARI!AF2265:AH2265,ESITI_QUESTIONARI!AJ2265:AL2265,ESITI_QUESTIONARI!AN2265,ESITI_QUESTIONARI!AQ2265)))</f>
        <v/>
      </c>
    </row>
    <row r="2266" spans="1:8" x14ac:dyDescent="0.3">
      <c r="A2266" t="str">
        <f>IF(ESITI_QUESTIONARI!A2266="","",TRIM(ESITI_QUESTIONARI!A2266))</f>
        <v/>
      </c>
      <c r="B2266" t="str">
        <f t="shared" si="36"/>
        <v/>
      </c>
      <c r="C2266" t="str">
        <f>IF(ESITI_QUESTIONARI!C2266="","",TRIM(ESITI_QUESTIONARI!C2266))</f>
        <v/>
      </c>
      <c r="D2266" t="str">
        <f>IFERROR(UPPER(TRIM(ESITI_QUESTIONARI!U2266)),"")</f>
        <v/>
      </c>
      <c r="E2266" t="str">
        <f>IFERROR(UPPER(TRIM(ESITI_QUESTIONARI!Y2266)),"")</f>
        <v/>
      </c>
      <c r="F2266" t="str">
        <f>IFERROR(UPPER(TRIM(ESITI_QUESTIONARI!AE2266)),"")</f>
        <v/>
      </c>
      <c r="G2266" t="str">
        <f>IFERROR(UPPER(TRIM(ESITI_QUESTIONARI!AI2266)),"")</f>
        <v/>
      </c>
      <c r="H2266" s="8" t="str">
        <f>IF(C2266="","",IF(ISERROR(AVERAGE(ESITI_QUESTIONARI!N2266:T2266,ESITI_QUESTIONARI!V2266:X2266,ESITI_QUESTIONARI!Z2266:AD2266,ESITI_QUESTIONARI!AF2266:AH2266,ESITI_QUESTIONARI!AJ2266:AL2266,ESITI_QUESTIONARI!AN2266,ESITI_QUESTIONARI!AQ2266)),"NON RISPONDE",AVERAGE(ESITI_QUESTIONARI!N2266:T2266,ESITI_QUESTIONARI!V2266:X2266,ESITI_QUESTIONARI!Z2266:AD2266,ESITI_QUESTIONARI!AF2266:AH2266,ESITI_QUESTIONARI!AJ2266:AL2266,ESITI_QUESTIONARI!AN2266,ESITI_QUESTIONARI!AQ2266)))</f>
        <v/>
      </c>
    </row>
    <row r="2267" spans="1:8" x14ac:dyDescent="0.3">
      <c r="A2267" t="str">
        <f>IF(ESITI_QUESTIONARI!A2267="","",TRIM(ESITI_QUESTIONARI!A2267))</f>
        <v/>
      </c>
      <c r="B2267" t="str">
        <f t="shared" si="36"/>
        <v/>
      </c>
      <c r="C2267" t="str">
        <f>IF(ESITI_QUESTIONARI!C2267="","",TRIM(ESITI_QUESTIONARI!C2267))</f>
        <v/>
      </c>
      <c r="D2267" t="str">
        <f>IFERROR(UPPER(TRIM(ESITI_QUESTIONARI!U2267)),"")</f>
        <v/>
      </c>
      <c r="E2267" t="str">
        <f>IFERROR(UPPER(TRIM(ESITI_QUESTIONARI!Y2267)),"")</f>
        <v/>
      </c>
      <c r="F2267" t="str">
        <f>IFERROR(UPPER(TRIM(ESITI_QUESTIONARI!AE2267)),"")</f>
        <v/>
      </c>
      <c r="G2267" t="str">
        <f>IFERROR(UPPER(TRIM(ESITI_QUESTIONARI!AI2267)),"")</f>
        <v/>
      </c>
      <c r="H2267" s="8" t="str">
        <f>IF(C2267="","",IF(ISERROR(AVERAGE(ESITI_QUESTIONARI!N2267:T2267,ESITI_QUESTIONARI!V2267:X2267,ESITI_QUESTIONARI!Z2267:AD2267,ESITI_QUESTIONARI!AF2267:AH2267,ESITI_QUESTIONARI!AJ2267:AL2267,ESITI_QUESTIONARI!AN2267,ESITI_QUESTIONARI!AQ2267)),"NON RISPONDE",AVERAGE(ESITI_QUESTIONARI!N2267:T2267,ESITI_QUESTIONARI!V2267:X2267,ESITI_QUESTIONARI!Z2267:AD2267,ESITI_QUESTIONARI!AF2267:AH2267,ESITI_QUESTIONARI!AJ2267:AL2267,ESITI_QUESTIONARI!AN2267,ESITI_QUESTIONARI!AQ2267)))</f>
        <v/>
      </c>
    </row>
    <row r="2268" spans="1:8" x14ac:dyDescent="0.3">
      <c r="A2268" t="str">
        <f>IF(ESITI_QUESTIONARI!A2268="","",TRIM(ESITI_QUESTIONARI!A2268))</f>
        <v/>
      </c>
      <c r="B2268" t="str">
        <f t="shared" si="36"/>
        <v/>
      </c>
      <c r="C2268" t="str">
        <f>IF(ESITI_QUESTIONARI!C2268="","",TRIM(ESITI_QUESTIONARI!C2268))</f>
        <v/>
      </c>
      <c r="D2268" t="str">
        <f>IFERROR(UPPER(TRIM(ESITI_QUESTIONARI!U2268)),"")</f>
        <v/>
      </c>
      <c r="E2268" t="str">
        <f>IFERROR(UPPER(TRIM(ESITI_QUESTIONARI!Y2268)),"")</f>
        <v/>
      </c>
      <c r="F2268" t="str">
        <f>IFERROR(UPPER(TRIM(ESITI_QUESTIONARI!AE2268)),"")</f>
        <v/>
      </c>
      <c r="G2268" t="str">
        <f>IFERROR(UPPER(TRIM(ESITI_QUESTIONARI!AI2268)),"")</f>
        <v/>
      </c>
      <c r="H2268" s="8" t="str">
        <f>IF(C2268="","",IF(ISERROR(AVERAGE(ESITI_QUESTIONARI!N2268:T2268,ESITI_QUESTIONARI!V2268:X2268,ESITI_QUESTIONARI!Z2268:AD2268,ESITI_QUESTIONARI!AF2268:AH2268,ESITI_QUESTIONARI!AJ2268:AL2268,ESITI_QUESTIONARI!AN2268,ESITI_QUESTIONARI!AQ2268)),"NON RISPONDE",AVERAGE(ESITI_QUESTIONARI!N2268:T2268,ESITI_QUESTIONARI!V2268:X2268,ESITI_QUESTIONARI!Z2268:AD2268,ESITI_QUESTIONARI!AF2268:AH2268,ESITI_QUESTIONARI!AJ2268:AL2268,ESITI_QUESTIONARI!AN2268,ESITI_QUESTIONARI!AQ2268)))</f>
        <v/>
      </c>
    </row>
    <row r="2269" spans="1:8" x14ac:dyDescent="0.3">
      <c r="A2269" t="str">
        <f>IF(ESITI_QUESTIONARI!A2269="","",TRIM(ESITI_QUESTIONARI!A2269))</f>
        <v/>
      </c>
      <c r="B2269" t="str">
        <f t="shared" si="36"/>
        <v/>
      </c>
      <c r="C2269" t="str">
        <f>IF(ESITI_QUESTIONARI!C2269="","",TRIM(ESITI_QUESTIONARI!C2269))</f>
        <v/>
      </c>
      <c r="D2269" t="str">
        <f>IFERROR(UPPER(TRIM(ESITI_QUESTIONARI!U2269)),"")</f>
        <v/>
      </c>
      <c r="E2269" t="str">
        <f>IFERROR(UPPER(TRIM(ESITI_QUESTIONARI!Y2269)),"")</f>
        <v/>
      </c>
      <c r="F2269" t="str">
        <f>IFERROR(UPPER(TRIM(ESITI_QUESTIONARI!AE2269)),"")</f>
        <v/>
      </c>
      <c r="G2269" t="str">
        <f>IFERROR(UPPER(TRIM(ESITI_QUESTIONARI!AI2269)),"")</f>
        <v/>
      </c>
      <c r="H2269" s="8" t="str">
        <f>IF(C2269="","",IF(ISERROR(AVERAGE(ESITI_QUESTIONARI!N2269:T2269,ESITI_QUESTIONARI!V2269:X2269,ESITI_QUESTIONARI!Z2269:AD2269,ESITI_QUESTIONARI!AF2269:AH2269,ESITI_QUESTIONARI!AJ2269:AL2269,ESITI_QUESTIONARI!AN2269,ESITI_QUESTIONARI!AQ2269)),"NON RISPONDE",AVERAGE(ESITI_QUESTIONARI!N2269:T2269,ESITI_QUESTIONARI!V2269:X2269,ESITI_QUESTIONARI!Z2269:AD2269,ESITI_QUESTIONARI!AF2269:AH2269,ESITI_QUESTIONARI!AJ2269:AL2269,ESITI_QUESTIONARI!AN2269,ESITI_QUESTIONARI!AQ2269)))</f>
        <v/>
      </c>
    </row>
    <row r="2270" spans="1:8" x14ac:dyDescent="0.3">
      <c r="A2270" t="str">
        <f>IF(ESITI_QUESTIONARI!A2270="","",TRIM(ESITI_QUESTIONARI!A2270))</f>
        <v/>
      </c>
      <c r="B2270" t="str">
        <f t="shared" si="36"/>
        <v/>
      </c>
      <c r="C2270" t="str">
        <f>IF(ESITI_QUESTIONARI!C2270="","",TRIM(ESITI_QUESTIONARI!C2270))</f>
        <v/>
      </c>
      <c r="D2270" t="str">
        <f>IFERROR(UPPER(TRIM(ESITI_QUESTIONARI!U2270)),"")</f>
        <v/>
      </c>
      <c r="E2270" t="str">
        <f>IFERROR(UPPER(TRIM(ESITI_QUESTIONARI!Y2270)),"")</f>
        <v/>
      </c>
      <c r="F2270" t="str">
        <f>IFERROR(UPPER(TRIM(ESITI_QUESTIONARI!AE2270)),"")</f>
        <v/>
      </c>
      <c r="G2270" t="str">
        <f>IFERROR(UPPER(TRIM(ESITI_QUESTIONARI!AI2270)),"")</f>
        <v/>
      </c>
      <c r="H2270" s="8" t="str">
        <f>IF(C2270="","",IF(ISERROR(AVERAGE(ESITI_QUESTIONARI!N2270:T2270,ESITI_QUESTIONARI!V2270:X2270,ESITI_QUESTIONARI!Z2270:AD2270,ESITI_QUESTIONARI!AF2270:AH2270,ESITI_QUESTIONARI!AJ2270:AL2270,ESITI_QUESTIONARI!AN2270,ESITI_QUESTIONARI!AQ2270)),"NON RISPONDE",AVERAGE(ESITI_QUESTIONARI!N2270:T2270,ESITI_QUESTIONARI!V2270:X2270,ESITI_QUESTIONARI!Z2270:AD2270,ESITI_QUESTIONARI!AF2270:AH2270,ESITI_QUESTIONARI!AJ2270:AL2270,ESITI_QUESTIONARI!AN2270,ESITI_QUESTIONARI!AQ2270)))</f>
        <v/>
      </c>
    </row>
    <row r="2271" spans="1:8" x14ac:dyDescent="0.3">
      <c r="A2271" t="str">
        <f>IF(ESITI_QUESTIONARI!A2271="","",TRIM(ESITI_QUESTIONARI!A2271))</f>
        <v/>
      </c>
      <c r="B2271" t="str">
        <f t="shared" si="36"/>
        <v/>
      </c>
      <c r="C2271" t="str">
        <f>IF(ESITI_QUESTIONARI!C2271="","",TRIM(ESITI_QUESTIONARI!C2271))</f>
        <v/>
      </c>
      <c r="D2271" t="str">
        <f>IFERROR(UPPER(TRIM(ESITI_QUESTIONARI!U2271)),"")</f>
        <v/>
      </c>
      <c r="E2271" t="str">
        <f>IFERROR(UPPER(TRIM(ESITI_QUESTIONARI!Y2271)),"")</f>
        <v/>
      </c>
      <c r="F2271" t="str">
        <f>IFERROR(UPPER(TRIM(ESITI_QUESTIONARI!AE2271)),"")</f>
        <v/>
      </c>
      <c r="G2271" t="str">
        <f>IFERROR(UPPER(TRIM(ESITI_QUESTIONARI!AI2271)),"")</f>
        <v/>
      </c>
      <c r="H2271" s="8" t="str">
        <f>IF(C2271="","",IF(ISERROR(AVERAGE(ESITI_QUESTIONARI!N2271:T2271,ESITI_QUESTIONARI!V2271:X2271,ESITI_QUESTIONARI!Z2271:AD2271,ESITI_QUESTIONARI!AF2271:AH2271,ESITI_QUESTIONARI!AJ2271:AL2271,ESITI_QUESTIONARI!AN2271,ESITI_QUESTIONARI!AQ2271)),"NON RISPONDE",AVERAGE(ESITI_QUESTIONARI!N2271:T2271,ESITI_QUESTIONARI!V2271:X2271,ESITI_QUESTIONARI!Z2271:AD2271,ESITI_QUESTIONARI!AF2271:AH2271,ESITI_QUESTIONARI!AJ2271:AL2271,ESITI_QUESTIONARI!AN2271,ESITI_QUESTIONARI!AQ2271)))</f>
        <v/>
      </c>
    </row>
    <row r="2272" spans="1:8" x14ac:dyDescent="0.3">
      <c r="A2272" t="str">
        <f>IF(ESITI_QUESTIONARI!A2272="","",TRIM(ESITI_QUESTIONARI!A2272))</f>
        <v/>
      </c>
      <c r="B2272" t="str">
        <f t="shared" si="36"/>
        <v/>
      </c>
      <c r="C2272" t="str">
        <f>IF(ESITI_QUESTIONARI!C2272="","",TRIM(ESITI_QUESTIONARI!C2272))</f>
        <v/>
      </c>
      <c r="D2272" t="str">
        <f>IFERROR(UPPER(TRIM(ESITI_QUESTIONARI!U2272)),"")</f>
        <v/>
      </c>
      <c r="E2272" t="str">
        <f>IFERROR(UPPER(TRIM(ESITI_QUESTIONARI!Y2272)),"")</f>
        <v/>
      </c>
      <c r="F2272" t="str">
        <f>IFERROR(UPPER(TRIM(ESITI_QUESTIONARI!AE2272)),"")</f>
        <v/>
      </c>
      <c r="G2272" t="str">
        <f>IFERROR(UPPER(TRIM(ESITI_QUESTIONARI!AI2272)),"")</f>
        <v/>
      </c>
      <c r="H2272" s="8" t="str">
        <f>IF(C2272="","",IF(ISERROR(AVERAGE(ESITI_QUESTIONARI!N2272:T2272,ESITI_QUESTIONARI!V2272:X2272,ESITI_QUESTIONARI!Z2272:AD2272,ESITI_QUESTIONARI!AF2272:AH2272,ESITI_QUESTIONARI!AJ2272:AL2272,ESITI_QUESTIONARI!AN2272,ESITI_QUESTIONARI!AQ2272)),"NON RISPONDE",AVERAGE(ESITI_QUESTIONARI!N2272:T2272,ESITI_QUESTIONARI!V2272:X2272,ESITI_QUESTIONARI!Z2272:AD2272,ESITI_QUESTIONARI!AF2272:AH2272,ESITI_QUESTIONARI!AJ2272:AL2272,ESITI_QUESTIONARI!AN2272,ESITI_QUESTIONARI!AQ2272)))</f>
        <v/>
      </c>
    </row>
    <row r="2273" spans="1:8" x14ac:dyDescent="0.3">
      <c r="A2273" t="str">
        <f>IF(ESITI_QUESTIONARI!A2273="","",TRIM(ESITI_QUESTIONARI!A2273))</f>
        <v/>
      </c>
      <c r="B2273" t="str">
        <f t="shared" si="36"/>
        <v/>
      </c>
      <c r="C2273" t="str">
        <f>IF(ESITI_QUESTIONARI!C2273="","",TRIM(ESITI_QUESTIONARI!C2273))</f>
        <v/>
      </c>
      <c r="D2273" t="str">
        <f>IFERROR(UPPER(TRIM(ESITI_QUESTIONARI!U2273)),"")</f>
        <v/>
      </c>
      <c r="E2273" t="str">
        <f>IFERROR(UPPER(TRIM(ESITI_QUESTIONARI!Y2273)),"")</f>
        <v/>
      </c>
      <c r="F2273" t="str">
        <f>IFERROR(UPPER(TRIM(ESITI_QUESTIONARI!AE2273)),"")</f>
        <v/>
      </c>
      <c r="G2273" t="str">
        <f>IFERROR(UPPER(TRIM(ESITI_QUESTIONARI!AI2273)),"")</f>
        <v/>
      </c>
      <c r="H2273" s="8" t="str">
        <f>IF(C2273="","",IF(ISERROR(AVERAGE(ESITI_QUESTIONARI!N2273:T2273,ESITI_QUESTIONARI!V2273:X2273,ESITI_QUESTIONARI!Z2273:AD2273,ESITI_QUESTIONARI!AF2273:AH2273,ESITI_QUESTIONARI!AJ2273:AL2273,ESITI_QUESTIONARI!AN2273,ESITI_QUESTIONARI!AQ2273)),"NON RISPONDE",AVERAGE(ESITI_QUESTIONARI!N2273:T2273,ESITI_QUESTIONARI!V2273:X2273,ESITI_QUESTIONARI!Z2273:AD2273,ESITI_QUESTIONARI!AF2273:AH2273,ESITI_QUESTIONARI!AJ2273:AL2273,ESITI_QUESTIONARI!AN2273,ESITI_QUESTIONARI!AQ2273)))</f>
        <v/>
      </c>
    </row>
    <row r="2274" spans="1:8" x14ac:dyDescent="0.3">
      <c r="A2274" t="str">
        <f>IF(ESITI_QUESTIONARI!A2274="","",TRIM(ESITI_QUESTIONARI!A2274))</f>
        <v/>
      </c>
      <c r="B2274" t="str">
        <f t="shared" si="36"/>
        <v/>
      </c>
      <c r="C2274" t="str">
        <f>IF(ESITI_QUESTIONARI!C2274="","",TRIM(ESITI_QUESTIONARI!C2274))</f>
        <v/>
      </c>
      <c r="D2274" t="str">
        <f>IFERROR(UPPER(TRIM(ESITI_QUESTIONARI!U2274)),"")</f>
        <v/>
      </c>
      <c r="E2274" t="str">
        <f>IFERROR(UPPER(TRIM(ESITI_QUESTIONARI!Y2274)),"")</f>
        <v/>
      </c>
      <c r="F2274" t="str">
        <f>IFERROR(UPPER(TRIM(ESITI_QUESTIONARI!AE2274)),"")</f>
        <v/>
      </c>
      <c r="G2274" t="str">
        <f>IFERROR(UPPER(TRIM(ESITI_QUESTIONARI!AI2274)),"")</f>
        <v/>
      </c>
      <c r="H2274" s="8" t="str">
        <f>IF(C2274="","",IF(ISERROR(AVERAGE(ESITI_QUESTIONARI!N2274:T2274,ESITI_QUESTIONARI!V2274:X2274,ESITI_QUESTIONARI!Z2274:AD2274,ESITI_QUESTIONARI!AF2274:AH2274,ESITI_QUESTIONARI!AJ2274:AL2274,ESITI_QUESTIONARI!AN2274,ESITI_QUESTIONARI!AQ2274)),"NON RISPONDE",AVERAGE(ESITI_QUESTIONARI!N2274:T2274,ESITI_QUESTIONARI!V2274:X2274,ESITI_QUESTIONARI!Z2274:AD2274,ESITI_QUESTIONARI!AF2274:AH2274,ESITI_QUESTIONARI!AJ2274:AL2274,ESITI_QUESTIONARI!AN2274,ESITI_QUESTIONARI!AQ2274)))</f>
        <v/>
      </c>
    </row>
    <row r="2275" spans="1:8" x14ac:dyDescent="0.3">
      <c r="A2275" t="str">
        <f>IF(ESITI_QUESTIONARI!A2275="","",TRIM(ESITI_QUESTIONARI!A2275))</f>
        <v/>
      </c>
      <c r="B2275" t="str">
        <f t="shared" si="36"/>
        <v/>
      </c>
      <c r="C2275" t="str">
        <f>IF(ESITI_QUESTIONARI!C2275="","",TRIM(ESITI_QUESTIONARI!C2275))</f>
        <v/>
      </c>
      <c r="D2275" t="str">
        <f>IFERROR(UPPER(TRIM(ESITI_QUESTIONARI!U2275)),"")</f>
        <v/>
      </c>
      <c r="E2275" t="str">
        <f>IFERROR(UPPER(TRIM(ESITI_QUESTIONARI!Y2275)),"")</f>
        <v/>
      </c>
      <c r="F2275" t="str">
        <f>IFERROR(UPPER(TRIM(ESITI_QUESTIONARI!AE2275)),"")</f>
        <v/>
      </c>
      <c r="G2275" t="str">
        <f>IFERROR(UPPER(TRIM(ESITI_QUESTIONARI!AI2275)),"")</f>
        <v/>
      </c>
      <c r="H2275" s="8" t="str">
        <f>IF(C2275="","",IF(ISERROR(AVERAGE(ESITI_QUESTIONARI!N2275:T2275,ESITI_QUESTIONARI!V2275:X2275,ESITI_QUESTIONARI!Z2275:AD2275,ESITI_QUESTIONARI!AF2275:AH2275,ESITI_QUESTIONARI!AJ2275:AL2275,ESITI_QUESTIONARI!AN2275,ESITI_QUESTIONARI!AQ2275)),"NON RISPONDE",AVERAGE(ESITI_QUESTIONARI!N2275:T2275,ESITI_QUESTIONARI!V2275:X2275,ESITI_QUESTIONARI!Z2275:AD2275,ESITI_QUESTIONARI!AF2275:AH2275,ESITI_QUESTIONARI!AJ2275:AL2275,ESITI_QUESTIONARI!AN2275,ESITI_QUESTIONARI!AQ2275)))</f>
        <v/>
      </c>
    </row>
    <row r="2276" spans="1:8" x14ac:dyDescent="0.3">
      <c r="A2276" t="str">
        <f>IF(ESITI_QUESTIONARI!A2276="","",TRIM(ESITI_QUESTIONARI!A2276))</f>
        <v/>
      </c>
      <c r="B2276" t="str">
        <f t="shared" si="36"/>
        <v/>
      </c>
      <c r="C2276" t="str">
        <f>IF(ESITI_QUESTIONARI!C2276="","",TRIM(ESITI_QUESTIONARI!C2276))</f>
        <v/>
      </c>
      <c r="D2276" t="str">
        <f>IFERROR(UPPER(TRIM(ESITI_QUESTIONARI!U2276)),"")</f>
        <v/>
      </c>
      <c r="E2276" t="str">
        <f>IFERROR(UPPER(TRIM(ESITI_QUESTIONARI!Y2276)),"")</f>
        <v/>
      </c>
      <c r="F2276" t="str">
        <f>IFERROR(UPPER(TRIM(ESITI_QUESTIONARI!AE2276)),"")</f>
        <v/>
      </c>
      <c r="G2276" t="str">
        <f>IFERROR(UPPER(TRIM(ESITI_QUESTIONARI!AI2276)),"")</f>
        <v/>
      </c>
      <c r="H2276" s="8" t="str">
        <f>IF(C2276="","",IF(ISERROR(AVERAGE(ESITI_QUESTIONARI!N2276:T2276,ESITI_QUESTIONARI!V2276:X2276,ESITI_QUESTIONARI!Z2276:AD2276,ESITI_QUESTIONARI!AF2276:AH2276,ESITI_QUESTIONARI!AJ2276:AL2276,ESITI_QUESTIONARI!AN2276,ESITI_QUESTIONARI!AQ2276)),"NON RISPONDE",AVERAGE(ESITI_QUESTIONARI!N2276:T2276,ESITI_QUESTIONARI!V2276:X2276,ESITI_QUESTIONARI!Z2276:AD2276,ESITI_QUESTIONARI!AF2276:AH2276,ESITI_QUESTIONARI!AJ2276:AL2276,ESITI_QUESTIONARI!AN2276,ESITI_QUESTIONARI!AQ2276)))</f>
        <v/>
      </c>
    </row>
    <row r="2277" spans="1:8" x14ac:dyDescent="0.3">
      <c r="A2277" t="str">
        <f>IF(ESITI_QUESTIONARI!A2277="","",TRIM(ESITI_QUESTIONARI!A2277))</f>
        <v/>
      </c>
      <c r="B2277" t="str">
        <f t="shared" si="36"/>
        <v/>
      </c>
      <c r="C2277" t="str">
        <f>IF(ESITI_QUESTIONARI!C2277="","",TRIM(ESITI_QUESTIONARI!C2277))</f>
        <v/>
      </c>
      <c r="D2277" t="str">
        <f>IFERROR(UPPER(TRIM(ESITI_QUESTIONARI!U2277)),"")</f>
        <v/>
      </c>
      <c r="E2277" t="str">
        <f>IFERROR(UPPER(TRIM(ESITI_QUESTIONARI!Y2277)),"")</f>
        <v/>
      </c>
      <c r="F2277" t="str">
        <f>IFERROR(UPPER(TRIM(ESITI_QUESTIONARI!AE2277)),"")</f>
        <v/>
      </c>
      <c r="G2277" t="str">
        <f>IFERROR(UPPER(TRIM(ESITI_QUESTIONARI!AI2277)),"")</f>
        <v/>
      </c>
      <c r="H2277" s="8" t="str">
        <f>IF(C2277="","",IF(ISERROR(AVERAGE(ESITI_QUESTIONARI!N2277:T2277,ESITI_QUESTIONARI!V2277:X2277,ESITI_QUESTIONARI!Z2277:AD2277,ESITI_QUESTIONARI!AF2277:AH2277,ESITI_QUESTIONARI!AJ2277:AL2277,ESITI_QUESTIONARI!AN2277,ESITI_QUESTIONARI!AQ2277)),"NON RISPONDE",AVERAGE(ESITI_QUESTIONARI!N2277:T2277,ESITI_QUESTIONARI!V2277:X2277,ESITI_QUESTIONARI!Z2277:AD2277,ESITI_QUESTIONARI!AF2277:AH2277,ESITI_QUESTIONARI!AJ2277:AL2277,ESITI_QUESTIONARI!AN2277,ESITI_QUESTIONARI!AQ2277)))</f>
        <v/>
      </c>
    </row>
    <row r="2278" spans="1:8" x14ac:dyDescent="0.3">
      <c r="A2278" t="str">
        <f>IF(ESITI_QUESTIONARI!A2278="","",TRIM(ESITI_QUESTIONARI!A2278))</f>
        <v/>
      </c>
      <c r="B2278" t="str">
        <f t="shared" si="36"/>
        <v/>
      </c>
      <c r="C2278" t="str">
        <f>IF(ESITI_QUESTIONARI!C2278="","",TRIM(ESITI_QUESTIONARI!C2278))</f>
        <v/>
      </c>
      <c r="D2278" t="str">
        <f>IFERROR(UPPER(TRIM(ESITI_QUESTIONARI!U2278)),"")</f>
        <v/>
      </c>
      <c r="E2278" t="str">
        <f>IFERROR(UPPER(TRIM(ESITI_QUESTIONARI!Y2278)),"")</f>
        <v/>
      </c>
      <c r="F2278" t="str">
        <f>IFERROR(UPPER(TRIM(ESITI_QUESTIONARI!AE2278)),"")</f>
        <v/>
      </c>
      <c r="G2278" t="str">
        <f>IFERROR(UPPER(TRIM(ESITI_QUESTIONARI!AI2278)),"")</f>
        <v/>
      </c>
      <c r="H2278" s="8" t="str">
        <f>IF(C2278="","",IF(ISERROR(AVERAGE(ESITI_QUESTIONARI!N2278:T2278,ESITI_QUESTIONARI!V2278:X2278,ESITI_QUESTIONARI!Z2278:AD2278,ESITI_QUESTIONARI!AF2278:AH2278,ESITI_QUESTIONARI!AJ2278:AL2278,ESITI_QUESTIONARI!AN2278,ESITI_QUESTIONARI!AQ2278)),"NON RISPONDE",AVERAGE(ESITI_QUESTIONARI!N2278:T2278,ESITI_QUESTIONARI!V2278:X2278,ESITI_QUESTIONARI!Z2278:AD2278,ESITI_QUESTIONARI!AF2278:AH2278,ESITI_QUESTIONARI!AJ2278:AL2278,ESITI_QUESTIONARI!AN2278,ESITI_QUESTIONARI!AQ2278)))</f>
        <v/>
      </c>
    </row>
    <row r="2279" spans="1:8" x14ac:dyDescent="0.3">
      <c r="A2279" t="str">
        <f>IF(ESITI_QUESTIONARI!A2279="","",TRIM(ESITI_QUESTIONARI!A2279))</f>
        <v/>
      </c>
      <c r="B2279" t="str">
        <f t="shared" si="36"/>
        <v/>
      </c>
      <c r="C2279" t="str">
        <f>IF(ESITI_QUESTIONARI!C2279="","",TRIM(ESITI_QUESTIONARI!C2279))</f>
        <v/>
      </c>
      <c r="D2279" t="str">
        <f>IFERROR(UPPER(TRIM(ESITI_QUESTIONARI!U2279)),"")</f>
        <v/>
      </c>
      <c r="E2279" t="str">
        <f>IFERROR(UPPER(TRIM(ESITI_QUESTIONARI!Y2279)),"")</f>
        <v/>
      </c>
      <c r="F2279" t="str">
        <f>IFERROR(UPPER(TRIM(ESITI_QUESTIONARI!AE2279)),"")</f>
        <v/>
      </c>
      <c r="G2279" t="str">
        <f>IFERROR(UPPER(TRIM(ESITI_QUESTIONARI!AI2279)),"")</f>
        <v/>
      </c>
      <c r="H2279" s="8" t="str">
        <f>IF(C2279="","",IF(ISERROR(AVERAGE(ESITI_QUESTIONARI!N2279:T2279,ESITI_QUESTIONARI!V2279:X2279,ESITI_QUESTIONARI!Z2279:AD2279,ESITI_QUESTIONARI!AF2279:AH2279,ESITI_QUESTIONARI!AJ2279:AL2279,ESITI_QUESTIONARI!AN2279,ESITI_QUESTIONARI!AQ2279)),"NON RISPONDE",AVERAGE(ESITI_QUESTIONARI!N2279:T2279,ESITI_QUESTIONARI!V2279:X2279,ESITI_QUESTIONARI!Z2279:AD2279,ESITI_QUESTIONARI!AF2279:AH2279,ESITI_QUESTIONARI!AJ2279:AL2279,ESITI_QUESTIONARI!AN2279,ESITI_QUESTIONARI!AQ2279)))</f>
        <v/>
      </c>
    </row>
    <row r="2280" spans="1:8" x14ac:dyDescent="0.3">
      <c r="A2280" t="str">
        <f>IF(ESITI_QUESTIONARI!A2280="","",TRIM(ESITI_QUESTIONARI!A2280))</f>
        <v/>
      </c>
      <c r="B2280" t="str">
        <f t="shared" si="36"/>
        <v/>
      </c>
      <c r="C2280" t="str">
        <f>IF(ESITI_QUESTIONARI!C2280="","",TRIM(ESITI_QUESTIONARI!C2280))</f>
        <v/>
      </c>
      <c r="D2280" t="str">
        <f>IFERROR(UPPER(TRIM(ESITI_QUESTIONARI!U2280)),"")</f>
        <v/>
      </c>
      <c r="E2280" t="str">
        <f>IFERROR(UPPER(TRIM(ESITI_QUESTIONARI!Y2280)),"")</f>
        <v/>
      </c>
      <c r="F2280" t="str">
        <f>IFERROR(UPPER(TRIM(ESITI_QUESTIONARI!AE2280)),"")</f>
        <v/>
      </c>
      <c r="G2280" t="str">
        <f>IFERROR(UPPER(TRIM(ESITI_QUESTIONARI!AI2280)),"")</f>
        <v/>
      </c>
      <c r="H2280" s="8" t="str">
        <f>IF(C2280="","",IF(ISERROR(AVERAGE(ESITI_QUESTIONARI!N2280:T2280,ESITI_QUESTIONARI!V2280:X2280,ESITI_QUESTIONARI!Z2280:AD2280,ESITI_QUESTIONARI!AF2280:AH2280,ESITI_QUESTIONARI!AJ2280:AL2280,ESITI_QUESTIONARI!AN2280,ESITI_QUESTIONARI!AQ2280)),"NON RISPONDE",AVERAGE(ESITI_QUESTIONARI!N2280:T2280,ESITI_QUESTIONARI!V2280:X2280,ESITI_QUESTIONARI!Z2280:AD2280,ESITI_QUESTIONARI!AF2280:AH2280,ESITI_QUESTIONARI!AJ2280:AL2280,ESITI_QUESTIONARI!AN2280,ESITI_QUESTIONARI!AQ2280)))</f>
        <v/>
      </c>
    </row>
    <row r="2281" spans="1:8" x14ac:dyDescent="0.3">
      <c r="A2281" t="str">
        <f>IF(ESITI_QUESTIONARI!A2281="","",TRIM(ESITI_QUESTIONARI!A2281))</f>
        <v/>
      </c>
      <c r="B2281" t="str">
        <f t="shared" si="36"/>
        <v/>
      </c>
      <c r="C2281" t="str">
        <f>IF(ESITI_QUESTIONARI!C2281="","",TRIM(ESITI_QUESTIONARI!C2281))</f>
        <v/>
      </c>
      <c r="D2281" t="str">
        <f>IFERROR(UPPER(TRIM(ESITI_QUESTIONARI!U2281)),"")</f>
        <v/>
      </c>
      <c r="E2281" t="str">
        <f>IFERROR(UPPER(TRIM(ESITI_QUESTIONARI!Y2281)),"")</f>
        <v/>
      </c>
      <c r="F2281" t="str">
        <f>IFERROR(UPPER(TRIM(ESITI_QUESTIONARI!AE2281)),"")</f>
        <v/>
      </c>
      <c r="G2281" t="str">
        <f>IFERROR(UPPER(TRIM(ESITI_QUESTIONARI!AI2281)),"")</f>
        <v/>
      </c>
      <c r="H2281" s="8" t="str">
        <f>IF(C2281="","",IF(ISERROR(AVERAGE(ESITI_QUESTIONARI!N2281:T2281,ESITI_QUESTIONARI!V2281:X2281,ESITI_QUESTIONARI!Z2281:AD2281,ESITI_QUESTIONARI!AF2281:AH2281,ESITI_QUESTIONARI!AJ2281:AL2281,ESITI_QUESTIONARI!AN2281,ESITI_QUESTIONARI!AQ2281)),"NON RISPONDE",AVERAGE(ESITI_QUESTIONARI!N2281:T2281,ESITI_QUESTIONARI!V2281:X2281,ESITI_QUESTIONARI!Z2281:AD2281,ESITI_QUESTIONARI!AF2281:AH2281,ESITI_QUESTIONARI!AJ2281:AL2281,ESITI_QUESTIONARI!AN2281,ESITI_QUESTIONARI!AQ2281)))</f>
        <v/>
      </c>
    </row>
    <row r="2282" spans="1:8" x14ac:dyDescent="0.3">
      <c r="A2282" t="str">
        <f>IF(ESITI_QUESTIONARI!A2282="","",TRIM(ESITI_QUESTIONARI!A2282))</f>
        <v/>
      </c>
      <c r="B2282" t="str">
        <f t="shared" si="36"/>
        <v/>
      </c>
      <c r="C2282" t="str">
        <f>IF(ESITI_QUESTIONARI!C2282="","",TRIM(ESITI_QUESTIONARI!C2282))</f>
        <v/>
      </c>
      <c r="D2282" t="str">
        <f>IFERROR(UPPER(TRIM(ESITI_QUESTIONARI!U2282)),"")</f>
        <v/>
      </c>
      <c r="E2282" t="str">
        <f>IFERROR(UPPER(TRIM(ESITI_QUESTIONARI!Y2282)),"")</f>
        <v/>
      </c>
      <c r="F2282" t="str">
        <f>IFERROR(UPPER(TRIM(ESITI_QUESTIONARI!AE2282)),"")</f>
        <v/>
      </c>
      <c r="G2282" t="str">
        <f>IFERROR(UPPER(TRIM(ESITI_QUESTIONARI!AI2282)),"")</f>
        <v/>
      </c>
      <c r="H2282" s="8" t="str">
        <f>IF(C2282="","",IF(ISERROR(AVERAGE(ESITI_QUESTIONARI!N2282:T2282,ESITI_QUESTIONARI!V2282:X2282,ESITI_QUESTIONARI!Z2282:AD2282,ESITI_QUESTIONARI!AF2282:AH2282,ESITI_QUESTIONARI!AJ2282:AL2282,ESITI_QUESTIONARI!AN2282,ESITI_QUESTIONARI!AQ2282)),"NON RISPONDE",AVERAGE(ESITI_QUESTIONARI!N2282:T2282,ESITI_QUESTIONARI!V2282:X2282,ESITI_QUESTIONARI!Z2282:AD2282,ESITI_QUESTIONARI!AF2282:AH2282,ESITI_QUESTIONARI!AJ2282:AL2282,ESITI_QUESTIONARI!AN2282,ESITI_QUESTIONARI!AQ2282)))</f>
        <v/>
      </c>
    </row>
    <row r="2283" spans="1:8" x14ac:dyDescent="0.3">
      <c r="A2283" t="str">
        <f>IF(ESITI_QUESTIONARI!A2283="","",TRIM(ESITI_QUESTIONARI!A2283))</f>
        <v/>
      </c>
      <c r="B2283" t="str">
        <f t="shared" si="36"/>
        <v/>
      </c>
      <c r="C2283" t="str">
        <f>IF(ESITI_QUESTIONARI!C2283="","",TRIM(ESITI_QUESTIONARI!C2283))</f>
        <v/>
      </c>
      <c r="D2283" t="str">
        <f>IFERROR(UPPER(TRIM(ESITI_QUESTIONARI!U2283)),"")</f>
        <v/>
      </c>
      <c r="E2283" t="str">
        <f>IFERROR(UPPER(TRIM(ESITI_QUESTIONARI!Y2283)),"")</f>
        <v/>
      </c>
      <c r="F2283" t="str">
        <f>IFERROR(UPPER(TRIM(ESITI_QUESTIONARI!AE2283)),"")</f>
        <v/>
      </c>
      <c r="G2283" t="str">
        <f>IFERROR(UPPER(TRIM(ESITI_QUESTIONARI!AI2283)),"")</f>
        <v/>
      </c>
      <c r="H2283" s="8" t="str">
        <f>IF(C2283="","",IF(ISERROR(AVERAGE(ESITI_QUESTIONARI!N2283:T2283,ESITI_QUESTIONARI!V2283:X2283,ESITI_QUESTIONARI!Z2283:AD2283,ESITI_QUESTIONARI!AF2283:AH2283,ESITI_QUESTIONARI!AJ2283:AL2283,ESITI_QUESTIONARI!AN2283,ESITI_QUESTIONARI!AQ2283)),"NON RISPONDE",AVERAGE(ESITI_QUESTIONARI!N2283:T2283,ESITI_QUESTIONARI!V2283:X2283,ESITI_QUESTIONARI!Z2283:AD2283,ESITI_QUESTIONARI!AF2283:AH2283,ESITI_QUESTIONARI!AJ2283:AL2283,ESITI_QUESTIONARI!AN2283,ESITI_QUESTIONARI!AQ2283)))</f>
        <v/>
      </c>
    </row>
    <row r="2284" spans="1:8" x14ac:dyDescent="0.3">
      <c r="A2284" t="str">
        <f>IF(ESITI_QUESTIONARI!A2284="","",TRIM(ESITI_QUESTIONARI!A2284))</f>
        <v/>
      </c>
      <c r="B2284" t="str">
        <f t="shared" si="36"/>
        <v/>
      </c>
      <c r="C2284" t="str">
        <f>IF(ESITI_QUESTIONARI!C2284="","",TRIM(ESITI_QUESTIONARI!C2284))</f>
        <v/>
      </c>
      <c r="D2284" t="str">
        <f>IFERROR(UPPER(TRIM(ESITI_QUESTIONARI!U2284)),"")</f>
        <v/>
      </c>
      <c r="E2284" t="str">
        <f>IFERROR(UPPER(TRIM(ESITI_QUESTIONARI!Y2284)),"")</f>
        <v/>
      </c>
      <c r="F2284" t="str">
        <f>IFERROR(UPPER(TRIM(ESITI_QUESTIONARI!AE2284)),"")</f>
        <v/>
      </c>
      <c r="G2284" t="str">
        <f>IFERROR(UPPER(TRIM(ESITI_QUESTIONARI!AI2284)),"")</f>
        <v/>
      </c>
      <c r="H2284" s="8" t="str">
        <f>IF(C2284="","",IF(ISERROR(AVERAGE(ESITI_QUESTIONARI!N2284:T2284,ESITI_QUESTIONARI!V2284:X2284,ESITI_QUESTIONARI!Z2284:AD2284,ESITI_QUESTIONARI!AF2284:AH2284,ESITI_QUESTIONARI!AJ2284:AL2284,ESITI_QUESTIONARI!AN2284,ESITI_QUESTIONARI!AQ2284)),"NON RISPONDE",AVERAGE(ESITI_QUESTIONARI!N2284:T2284,ESITI_QUESTIONARI!V2284:X2284,ESITI_QUESTIONARI!Z2284:AD2284,ESITI_QUESTIONARI!AF2284:AH2284,ESITI_QUESTIONARI!AJ2284:AL2284,ESITI_QUESTIONARI!AN2284,ESITI_QUESTIONARI!AQ2284)))</f>
        <v/>
      </c>
    </row>
    <row r="2285" spans="1:8" x14ac:dyDescent="0.3">
      <c r="A2285" t="str">
        <f>IF(ESITI_QUESTIONARI!A2285="","",TRIM(ESITI_QUESTIONARI!A2285))</f>
        <v/>
      </c>
      <c r="B2285" t="str">
        <f t="shared" si="36"/>
        <v/>
      </c>
      <c r="C2285" t="str">
        <f>IF(ESITI_QUESTIONARI!C2285="","",TRIM(ESITI_QUESTIONARI!C2285))</f>
        <v/>
      </c>
      <c r="D2285" t="str">
        <f>IFERROR(UPPER(TRIM(ESITI_QUESTIONARI!U2285)),"")</f>
        <v/>
      </c>
      <c r="E2285" t="str">
        <f>IFERROR(UPPER(TRIM(ESITI_QUESTIONARI!Y2285)),"")</f>
        <v/>
      </c>
      <c r="F2285" t="str">
        <f>IFERROR(UPPER(TRIM(ESITI_QUESTIONARI!AE2285)),"")</f>
        <v/>
      </c>
      <c r="G2285" t="str">
        <f>IFERROR(UPPER(TRIM(ESITI_QUESTIONARI!AI2285)),"")</f>
        <v/>
      </c>
      <c r="H2285" s="8" t="str">
        <f>IF(C2285="","",IF(ISERROR(AVERAGE(ESITI_QUESTIONARI!N2285:T2285,ESITI_QUESTIONARI!V2285:X2285,ESITI_QUESTIONARI!Z2285:AD2285,ESITI_QUESTIONARI!AF2285:AH2285,ESITI_QUESTIONARI!AJ2285:AL2285,ESITI_QUESTIONARI!AN2285,ESITI_QUESTIONARI!AQ2285)),"NON RISPONDE",AVERAGE(ESITI_QUESTIONARI!N2285:T2285,ESITI_QUESTIONARI!V2285:X2285,ESITI_QUESTIONARI!Z2285:AD2285,ESITI_QUESTIONARI!AF2285:AH2285,ESITI_QUESTIONARI!AJ2285:AL2285,ESITI_QUESTIONARI!AN2285,ESITI_QUESTIONARI!AQ2285)))</f>
        <v/>
      </c>
    </row>
    <row r="2286" spans="1:8" x14ac:dyDescent="0.3">
      <c r="A2286" t="str">
        <f>IF(ESITI_QUESTIONARI!A2286="","",TRIM(ESITI_QUESTIONARI!A2286))</f>
        <v/>
      </c>
      <c r="B2286" t="str">
        <f t="shared" si="36"/>
        <v/>
      </c>
      <c r="C2286" t="str">
        <f>IF(ESITI_QUESTIONARI!C2286="","",TRIM(ESITI_QUESTIONARI!C2286))</f>
        <v/>
      </c>
      <c r="D2286" t="str">
        <f>IFERROR(UPPER(TRIM(ESITI_QUESTIONARI!U2286)),"")</f>
        <v/>
      </c>
      <c r="E2286" t="str">
        <f>IFERROR(UPPER(TRIM(ESITI_QUESTIONARI!Y2286)),"")</f>
        <v/>
      </c>
      <c r="F2286" t="str">
        <f>IFERROR(UPPER(TRIM(ESITI_QUESTIONARI!AE2286)),"")</f>
        <v/>
      </c>
      <c r="G2286" t="str">
        <f>IFERROR(UPPER(TRIM(ESITI_QUESTIONARI!AI2286)),"")</f>
        <v/>
      </c>
      <c r="H2286" s="8" t="str">
        <f>IF(C2286="","",IF(ISERROR(AVERAGE(ESITI_QUESTIONARI!N2286:T2286,ESITI_QUESTIONARI!V2286:X2286,ESITI_QUESTIONARI!Z2286:AD2286,ESITI_QUESTIONARI!AF2286:AH2286,ESITI_QUESTIONARI!AJ2286:AL2286,ESITI_QUESTIONARI!AN2286,ESITI_QUESTIONARI!AQ2286)),"NON RISPONDE",AVERAGE(ESITI_QUESTIONARI!N2286:T2286,ESITI_QUESTIONARI!V2286:X2286,ESITI_QUESTIONARI!Z2286:AD2286,ESITI_QUESTIONARI!AF2286:AH2286,ESITI_QUESTIONARI!AJ2286:AL2286,ESITI_QUESTIONARI!AN2286,ESITI_QUESTIONARI!AQ2286)))</f>
        <v/>
      </c>
    </row>
    <row r="2287" spans="1:8" x14ac:dyDescent="0.3">
      <c r="A2287" t="str">
        <f>IF(ESITI_QUESTIONARI!A2287="","",TRIM(ESITI_QUESTIONARI!A2287))</f>
        <v/>
      </c>
      <c r="B2287" t="str">
        <f t="shared" si="36"/>
        <v/>
      </c>
      <c r="C2287" t="str">
        <f>IF(ESITI_QUESTIONARI!C2287="","",TRIM(ESITI_QUESTIONARI!C2287))</f>
        <v/>
      </c>
      <c r="D2287" t="str">
        <f>IFERROR(UPPER(TRIM(ESITI_QUESTIONARI!U2287)),"")</f>
        <v/>
      </c>
      <c r="E2287" t="str">
        <f>IFERROR(UPPER(TRIM(ESITI_QUESTIONARI!Y2287)),"")</f>
        <v/>
      </c>
      <c r="F2287" t="str">
        <f>IFERROR(UPPER(TRIM(ESITI_QUESTIONARI!AE2287)),"")</f>
        <v/>
      </c>
      <c r="G2287" t="str">
        <f>IFERROR(UPPER(TRIM(ESITI_QUESTIONARI!AI2287)),"")</f>
        <v/>
      </c>
      <c r="H2287" s="8" t="str">
        <f>IF(C2287="","",IF(ISERROR(AVERAGE(ESITI_QUESTIONARI!N2287:T2287,ESITI_QUESTIONARI!V2287:X2287,ESITI_QUESTIONARI!Z2287:AD2287,ESITI_QUESTIONARI!AF2287:AH2287,ESITI_QUESTIONARI!AJ2287:AL2287,ESITI_QUESTIONARI!AN2287,ESITI_QUESTIONARI!AQ2287)),"NON RISPONDE",AVERAGE(ESITI_QUESTIONARI!N2287:T2287,ESITI_QUESTIONARI!V2287:X2287,ESITI_QUESTIONARI!Z2287:AD2287,ESITI_QUESTIONARI!AF2287:AH2287,ESITI_QUESTIONARI!AJ2287:AL2287,ESITI_QUESTIONARI!AN2287,ESITI_QUESTIONARI!AQ2287)))</f>
        <v/>
      </c>
    </row>
    <row r="2288" spans="1:8" x14ac:dyDescent="0.3">
      <c r="A2288" t="str">
        <f>IF(ESITI_QUESTIONARI!A2288="","",TRIM(ESITI_QUESTIONARI!A2288))</f>
        <v/>
      </c>
      <c r="B2288" t="str">
        <f t="shared" si="36"/>
        <v/>
      </c>
      <c r="C2288" t="str">
        <f>IF(ESITI_QUESTIONARI!C2288="","",TRIM(ESITI_QUESTIONARI!C2288))</f>
        <v/>
      </c>
      <c r="D2288" t="str">
        <f>IFERROR(UPPER(TRIM(ESITI_QUESTIONARI!U2288)),"")</f>
        <v/>
      </c>
      <c r="E2288" t="str">
        <f>IFERROR(UPPER(TRIM(ESITI_QUESTIONARI!Y2288)),"")</f>
        <v/>
      </c>
      <c r="F2288" t="str">
        <f>IFERROR(UPPER(TRIM(ESITI_QUESTIONARI!AE2288)),"")</f>
        <v/>
      </c>
      <c r="G2288" t="str">
        <f>IFERROR(UPPER(TRIM(ESITI_QUESTIONARI!AI2288)),"")</f>
        <v/>
      </c>
      <c r="H2288" s="8" t="str">
        <f>IF(C2288="","",IF(ISERROR(AVERAGE(ESITI_QUESTIONARI!N2288:T2288,ESITI_QUESTIONARI!V2288:X2288,ESITI_QUESTIONARI!Z2288:AD2288,ESITI_QUESTIONARI!AF2288:AH2288,ESITI_QUESTIONARI!AJ2288:AL2288,ESITI_QUESTIONARI!AN2288,ESITI_QUESTIONARI!AQ2288)),"NON RISPONDE",AVERAGE(ESITI_QUESTIONARI!N2288:T2288,ESITI_QUESTIONARI!V2288:X2288,ESITI_QUESTIONARI!Z2288:AD2288,ESITI_QUESTIONARI!AF2288:AH2288,ESITI_QUESTIONARI!AJ2288:AL2288,ESITI_QUESTIONARI!AN2288,ESITI_QUESTIONARI!AQ2288)))</f>
        <v/>
      </c>
    </row>
    <row r="2289" spans="1:8" x14ac:dyDescent="0.3">
      <c r="A2289" t="str">
        <f>IF(ESITI_QUESTIONARI!A2289="","",TRIM(ESITI_QUESTIONARI!A2289))</f>
        <v/>
      </c>
      <c r="B2289" t="str">
        <f t="shared" si="36"/>
        <v/>
      </c>
      <c r="C2289" t="str">
        <f>IF(ESITI_QUESTIONARI!C2289="","",TRIM(ESITI_QUESTIONARI!C2289))</f>
        <v/>
      </c>
      <c r="D2289" t="str">
        <f>IFERROR(UPPER(TRIM(ESITI_QUESTIONARI!U2289)),"")</f>
        <v/>
      </c>
      <c r="E2289" t="str">
        <f>IFERROR(UPPER(TRIM(ESITI_QUESTIONARI!Y2289)),"")</f>
        <v/>
      </c>
      <c r="F2289" t="str">
        <f>IFERROR(UPPER(TRIM(ESITI_QUESTIONARI!AE2289)),"")</f>
        <v/>
      </c>
      <c r="G2289" t="str">
        <f>IFERROR(UPPER(TRIM(ESITI_QUESTIONARI!AI2289)),"")</f>
        <v/>
      </c>
      <c r="H2289" s="8" t="str">
        <f>IF(C2289="","",IF(ISERROR(AVERAGE(ESITI_QUESTIONARI!N2289:T2289,ESITI_QUESTIONARI!V2289:X2289,ESITI_QUESTIONARI!Z2289:AD2289,ESITI_QUESTIONARI!AF2289:AH2289,ESITI_QUESTIONARI!AJ2289:AL2289,ESITI_QUESTIONARI!AN2289,ESITI_QUESTIONARI!AQ2289)),"NON RISPONDE",AVERAGE(ESITI_QUESTIONARI!N2289:T2289,ESITI_QUESTIONARI!V2289:X2289,ESITI_QUESTIONARI!Z2289:AD2289,ESITI_QUESTIONARI!AF2289:AH2289,ESITI_QUESTIONARI!AJ2289:AL2289,ESITI_QUESTIONARI!AN2289,ESITI_QUESTIONARI!AQ2289)))</f>
        <v/>
      </c>
    </row>
    <row r="2290" spans="1:8" x14ac:dyDescent="0.3">
      <c r="A2290" t="str">
        <f>IF(ESITI_QUESTIONARI!A2290="","",TRIM(ESITI_QUESTIONARI!A2290))</f>
        <v/>
      </c>
      <c r="B2290" t="str">
        <f t="shared" si="36"/>
        <v/>
      </c>
      <c r="C2290" t="str">
        <f>IF(ESITI_QUESTIONARI!C2290="","",TRIM(ESITI_QUESTIONARI!C2290))</f>
        <v/>
      </c>
      <c r="D2290" t="str">
        <f>IFERROR(UPPER(TRIM(ESITI_QUESTIONARI!U2290)),"")</f>
        <v/>
      </c>
      <c r="E2290" t="str">
        <f>IFERROR(UPPER(TRIM(ESITI_QUESTIONARI!Y2290)),"")</f>
        <v/>
      </c>
      <c r="F2290" t="str">
        <f>IFERROR(UPPER(TRIM(ESITI_QUESTIONARI!AE2290)),"")</f>
        <v/>
      </c>
      <c r="G2290" t="str">
        <f>IFERROR(UPPER(TRIM(ESITI_QUESTIONARI!AI2290)),"")</f>
        <v/>
      </c>
      <c r="H2290" s="8" t="str">
        <f>IF(C2290="","",IF(ISERROR(AVERAGE(ESITI_QUESTIONARI!N2290:T2290,ESITI_QUESTIONARI!V2290:X2290,ESITI_QUESTIONARI!Z2290:AD2290,ESITI_QUESTIONARI!AF2290:AH2290,ESITI_QUESTIONARI!AJ2290:AL2290,ESITI_QUESTIONARI!AN2290,ESITI_QUESTIONARI!AQ2290)),"NON RISPONDE",AVERAGE(ESITI_QUESTIONARI!N2290:T2290,ESITI_QUESTIONARI!V2290:X2290,ESITI_QUESTIONARI!Z2290:AD2290,ESITI_QUESTIONARI!AF2290:AH2290,ESITI_QUESTIONARI!AJ2290:AL2290,ESITI_QUESTIONARI!AN2290,ESITI_QUESTIONARI!AQ2290)))</f>
        <v/>
      </c>
    </row>
    <row r="2291" spans="1:8" x14ac:dyDescent="0.3">
      <c r="A2291" t="str">
        <f>IF(ESITI_QUESTIONARI!A2291="","",TRIM(ESITI_QUESTIONARI!A2291))</f>
        <v/>
      </c>
      <c r="B2291" t="str">
        <f t="shared" si="36"/>
        <v/>
      </c>
      <c r="C2291" t="str">
        <f>IF(ESITI_QUESTIONARI!C2291="","",TRIM(ESITI_QUESTIONARI!C2291))</f>
        <v/>
      </c>
      <c r="D2291" t="str">
        <f>IFERROR(UPPER(TRIM(ESITI_QUESTIONARI!U2291)),"")</f>
        <v/>
      </c>
      <c r="E2291" t="str">
        <f>IFERROR(UPPER(TRIM(ESITI_QUESTIONARI!Y2291)),"")</f>
        <v/>
      </c>
      <c r="F2291" t="str">
        <f>IFERROR(UPPER(TRIM(ESITI_QUESTIONARI!AE2291)),"")</f>
        <v/>
      </c>
      <c r="G2291" t="str">
        <f>IFERROR(UPPER(TRIM(ESITI_QUESTIONARI!AI2291)),"")</f>
        <v/>
      </c>
      <c r="H2291" s="8" t="str">
        <f>IF(C2291="","",IF(ISERROR(AVERAGE(ESITI_QUESTIONARI!N2291:T2291,ESITI_QUESTIONARI!V2291:X2291,ESITI_QUESTIONARI!Z2291:AD2291,ESITI_QUESTIONARI!AF2291:AH2291,ESITI_QUESTIONARI!AJ2291:AL2291,ESITI_QUESTIONARI!AN2291,ESITI_QUESTIONARI!AQ2291)),"NON RISPONDE",AVERAGE(ESITI_QUESTIONARI!N2291:T2291,ESITI_QUESTIONARI!V2291:X2291,ESITI_QUESTIONARI!Z2291:AD2291,ESITI_QUESTIONARI!AF2291:AH2291,ESITI_QUESTIONARI!AJ2291:AL2291,ESITI_QUESTIONARI!AN2291,ESITI_QUESTIONARI!AQ2291)))</f>
        <v/>
      </c>
    </row>
    <row r="2292" spans="1:8" x14ac:dyDescent="0.3">
      <c r="A2292" t="str">
        <f>IF(ESITI_QUESTIONARI!A2292="","",TRIM(ESITI_QUESTIONARI!A2292))</f>
        <v/>
      </c>
      <c r="B2292" t="str">
        <f t="shared" si="36"/>
        <v/>
      </c>
      <c r="C2292" t="str">
        <f>IF(ESITI_QUESTIONARI!C2292="","",TRIM(ESITI_QUESTIONARI!C2292))</f>
        <v/>
      </c>
      <c r="D2292" t="str">
        <f>IFERROR(UPPER(TRIM(ESITI_QUESTIONARI!U2292)),"")</f>
        <v/>
      </c>
      <c r="E2292" t="str">
        <f>IFERROR(UPPER(TRIM(ESITI_QUESTIONARI!Y2292)),"")</f>
        <v/>
      </c>
      <c r="F2292" t="str">
        <f>IFERROR(UPPER(TRIM(ESITI_QUESTIONARI!AE2292)),"")</f>
        <v/>
      </c>
      <c r="G2292" t="str">
        <f>IFERROR(UPPER(TRIM(ESITI_QUESTIONARI!AI2292)),"")</f>
        <v/>
      </c>
      <c r="H2292" s="8" t="str">
        <f>IF(C2292="","",IF(ISERROR(AVERAGE(ESITI_QUESTIONARI!N2292:T2292,ESITI_QUESTIONARI!V2292:X2292,ESITI_QUESTIONARI!Z2292:AD2292,ESITI_QUESTIONARI!AF2292:AH2292,ESITI_QUESTIONARI!AJ2292:AL2292,ESITI_QUESTIONARI!AN2292,ESITI_QUESTIONARI!AQ2292)),"NON RISPONDE",AVERAGE(ESITI_QUESTIONARI!N2292:T2292,ESITI_QUESTIONARI!V2292:X2292,ESITI_QUESTIONARI!Z2292:AD2292,ESITI_QUESTIONARI!AF2292:AH2292,ESITI_QUESTIONARI!AJ2292:AL2292,ESITI_QUESTIONARI!AN2292,ESITI_QUESTIONARI!AQ2292)))</f>
        <v/>
      </c>
    </row>
    <row r="2293" spans="1:8" x14ac:dyDescent="0.3">
      <c r="A2293" t="str">
        <f>IF(ESITI_QUESTIONARI!A2293="","",TRIM(ESITI_QUESTIONARI!A2293))</f>
        <v/>
      </c>
      <c r="B2293" t="str">
        <f t="shared" si="36"/>
        <v/>
      </c>
      <c r="C2293" t="str">
        <f>IF(ESITI_QUESTIONARI!C2293="","",TRIM(ESITI_QUESTIONARI!C2293))</f>
        <v/>
      </c>
      <c r="D2293" t="str">
        <f>IFERROR(UPPER(TRIM(ESITI_QUESTIONARI!U2293)),"")</f>
        <v/>
      </c>
      <c r="E2293" t="str">
        <f>IFERROR(UPPER(TRIM(ESITI_QUESTIONARI!Y2293)),"")</f>
        <v/>
      </c>
      <c r="F2293" t="str">
        <f>IFERROR(UPPER(TRIM(ESITI_QUESTIONARI!AE2293)),"")</f>
        <v/>
      </c>
      <c r="G2293" t="str">
        <f>IFERROR(UPPER(TRIM(ESITI_QUESTIONARI!AI2293)),"")</f>
        <v/>
      </c>
      <c r="H2293" s="8" t="str">
        <f>IF(C2293="","",IF(ISERROR(AVERAGE(ESITI_QUESTIONARI!N2293:T2293,ESITI_QUESTIONARI!V2293:X2293,ESITI_QUESTIONARI!Z2293:AD2293,ESITI_QUESTIONARI!AF2293:AH2293,ESITI_QUESTIONARI!AJ2293:AL2293,ESITI_QUESTIONARI!AN2293,ESITI_QUESTIONARI!AQ2293)),"NON RISPONDE",AVERAGE(ESITI_QUESTIONARI!N2293:T2293,ESITI_QUESTIONARI!V2293:X2293,ESITI_QUESTIONARI!Z2293:AD2293,ESITI_QUESTIONARI!AF2293:AH2293,ESITI_QUESTIONARI!AJ2293:AL2293,ESITI_QUESTIONARI!AN2293,ESITI_QUESTIONARI!AQ2293)))</f>
        <v/>
      </c>
    </row>
    <row r="2294" spans="1:8" x14ac:dyDescent="0.3">
      <c r="A2294" t="str">
        <f>IF(ESITI_QUESTIONARI!A2294="","",TRIM(ESITI_QUESTIONARI!A2294))</f>
        <v/>
      </c>
      <c r="B2294" t="str">
        <f t="shared" si="36"/>
        <v/>
      </c>
      <c r="C2294" t="str">
        <f>IF(ESITI_QUESTIONARI!C2294="","",TRIM(ESITI_QUESTIONARI!C2294))</f>
        <v/>
      </c>
      <c r="D2294" t="str">
        <f>IFERROR(UPPER(TRIM(ESITI_QUESTIONARI!U2294)),"")</f>
        <v/>
      </c>
      <c r="E2294" t="str">
        <f>IFERROR(UPPER(TRIM(ESITI_QUESTIONARI!Y2294)),"")</f>
        <v/>
      </c>
      <c r="F2294" t="str">
        <f>IFERROR(UPPER(TRIM(ESITI_QUESTIONARI!AE2294)),"")</f>
        <v/>
      </c>
      <c r="G2294" t="str">
        <f>IFERROR(UPPER(TRIM(ESITI_QUESTIONARI!AI2294)),"")</f>
        <v/>
      </c>
      <c r="H2294" s="8" t="str">
        <f>IF(C2294="","",IF(ISERROR(AVERAGE(ESITI_QUESTIONARI!N2294:T2294,ESITI_QUESTIONARI!V2294:X2294,ESITI_QUESTIONARI!Z2294:AD2294,ESITI_QUESTIONARI!AF2294:AH2294,ESITI_QUESTIONARI!AJ2294:AL2294,ESITI_QUESTIONARI!AN2294,ESITI_QUESTIONARI!AQ2294)),"NON RISPONDE",AVERAGE(ESITI_QUESTIONARI!N2294:T2294,ESITI_QUESTIONARI!V2294:X2294,ESITI_QUESTIONARI!Z2294:AD2294,ESITI_QUESTIONARI!AF2294:AH2294,ESITI_QUESTIONARI!AJ2294:AL2294,ESITI_QUESTIONARI!AN2294,ESITI_QUESTIONARI!AQ2294)))</f>
        <v/>
      </c>
    </row>
    <row r="2295" spans="1:8" x14ac:dyDescent="0.3">
      <c r="A2295" t="str">
        <f>IF(ESITI_QUESTIONARI!A2295="","",TRIM(ESITI_QUESTIONARI!A2295))</f>
        <v/>
      </c>
      <c r="B2295" t="str">
        <f t="shared" si="36"/>
        <v/>
      </c>
      <c r="C2295" t="str">
        <f>IF(ESITI_QUESTIONARI!C2295="","",TRIM(ESITI_QUESTIONARI!C2295))</f>
        <v/>
      </c>
      <c r="D2295" t="str">
        <f>IFERROR(UPPER(TRIM(ESITI_QUESTIONARI!U2295)),"")</f>
        <v/>
      </c>
      <c r="E2295" t="str">
        <f>IFERROR(UPPER(TRIM(ESITI_QUESTIONARI!Y2295)),"")</f>
        <v/>
      </c>
      <c r="F2295" t="str">
        <f>IFERROR(UPPER(TRIM(ESITI_QUESTIONARI!AE2295)),"")</f>
        <v/>
      </c>
      <c r="G2295" t="str">
        <f>IFERROR(UPPER(TRIM(ESITI_QUESTIONARI!AI2295)),"")</f>
        <v/>
      </c>
      <c r="H2295" s="8" t="str">
        <f>IF(C2295="","",IF(ISERROR(AVERAGE(ESITI_QUESTIONARI!N2295:T2295,ESITI_QUESTIONARI!V2295:X2295,ESITI_QUESTIONARI!Z2295:AD2295,ESITI_QUESTIONARI!AF2295:AH2295,ESITI_QUESTIONARI!AJ2295:AL2295,ESITI_QUESTIONARI!AN2295,ESITI_QUESTIONARI!AQ2295)),"NON RISPONDE",AVERAGE(ESITI_QUESTIONARI!N2295:T2295,ESITI_QUESTIONARI!V2295:X2295,ESITI_QUESTIONARI!Z2295:AD2295,ESITI_QUESTIONARI!AF2295:AH2295,ESITI_QUESTIONARI!AJ2295:AL2295,ESITI_QUESTIONARI!AN2295,ESITI_QUESTIONARI!AQ2295)))</f>
        <v/>
      </c>
    </row>
    <row r="2296" spans="1:8" x14ac:dyDescent="0.3">
      <c r="A2296" t="str">
        <f>IF(ESITI_QUESTIONARI!A2296="","",TRIM(ESITI_QUESTIONARI!A2296))</f>
        <v/>
      </c>
      <c r="B2296" t="str">
        <f t="shared" si="36"/>
        <v/>
      </c>
      <c r="C2296" t="str">
        <f>IF(ESITI_QUESTIONARI!C2296="","",TRIM(ESITI_QUESTIONARI!C2296))</f>
        <v/>
      </c>
      <c r="D2296" t="str">
        <f>IFERROR(UPPER(TRIM(ESITI_QUESTIONARI!U2296)),"")</f>
        <v/>
      </c>
      <c r="E2296" t="str">
        <f>IFERROR(UPPER(TRIM(ESITI_QUESTIONARI!Y2296)),"")</f>
        <v/>
      </c>
      <c r="F2296" t="str">
        <f>IFERROR(UPPER(TRIM(ESITI_QUESTIONARI!AE2296)),"")</f>
        <v/>
      </c>
      <c r="G2296" t="str">
        <f>IFERROR(UPPER(TRIM(ESITI_QUESTIONARI!AI2296)),"")</f>
        <v/>
      </c>
      <c r="H2296" s="8" t="str">
        <f>IF(C2296="","",IF(ISERROR(AVERAGE(ESITI_QUESTIONARI!N2296:T2296,ESITI_QUESTIONARI!V2296:X2296,ESITI_QUESTIONARI!Z2296:AD2296,ESITI_QUESTIONARI!AF2296:AH2296,ESITI_QUESTIONARI!AJ2296:AL2296,ESITI_QUESTIONARI!AN2296,ESITI_QUESTIONARI!AQ2296)),"NON RISPONDE",AVERAGE(ESITI_QUESTIONARI!N2296:T2296,ESITI_QUESTIONARI!V2296:X2296,ESITI_QUESTIONARI!Z2296:AD2296,ESITI_QUESTIONARI!AF2296:AH2296,ESITI_QUESTIONARI!AJ2296:AL2296,ESITI_QUESTIONARI!AN2296,ESITI_QUESTIONARI!AQ2296)))</f>
        <v/>
      </c>
    </row>
    <row r="2297" spans="1:8" x14ac:dyDescent="0.3">
      <c r="A2297" t="str">
        <f>IF(ESITI_QUESTIONARI!A2297="","",TRIM(ESITI_QUESTIONARI!A2297))</f>
        <v/>
      </c>
      <c r="B2297" t="str">
        <f t="shared" si="36"/>
        <v/>
      </c>
      <c r="C2297" t="str">
        <f>IF(ESITI_QUESTIONARI!C2297="","",TRIM(ESITI_QUESTIONARI!C2297))</f>
        <v/>
      </c>
      <c r="D2297" t="str">
        <f>IFERROR(UPPER(TRIM(ESITI_QUESTIONARI!U2297)),"")</f>
        <v/>
      </c>
      <c r="E2297" t="str">
        <f>IFERROR(UPPER(TRIM(ESITI_QUESTIONARI!Y2297)),"")</f>
        <v/>
      </c>
      <c r="F2297" t="str">
        <f>IFERROR(UPPER(TRIM(ESITI_QUESTIONARI!AE2297)),"")</f>
        <v/>
      </c>
      <c r="G2297" t="str">
        <f>IFERROR(UPPER(TRIM(ESITI_QUESTIONARI!AI2297)),"")</f>
        <v/>
      </c>
      <c r="H2297" s="8" t="str">
        <f>IF(C2297="","",IF(ISERROR(AVERAGE(ESITI_QUESTIONARI!N2297:T2297,ESITI_QUESTIONARI!V2297:X2297,ESITI_QUESTIONARI!Z2297:AD2297,ESITI_QUESTIONARI!AF2297:AH2297,ESITI_QUESTIONARI!AJ2297:AL2297,ESITI_QUESTIONARI!AN2297,ESITI_QUESTIONARI!AQ2297)),"NON RISPONDE",AVERAGE(ESITI_QUESTIONARI!N2297:T2297,ESITI_QUESTIONARI!V2297:X2297,ESITI_QUESTIONARI!Z2297:AD2297,ESITI_QUESTIONARI!AF2297:AH2297,ESITI_QUESTIONARI!AJ2297:AL2297,ESITI_QUESTIONARI!AN2297,ESITI_QUESTIONARI!AQ2297)))</f>
        <v/>
      </c>
    </row>
    <row r="2298" spans="1:8" x14ac:dyDescent="0.3">
      <c r="A2298" t="str">
        <f>IF(ESITI_QUESTIONARI!A2298="","",TRIM(ESITI_QUESTIONARI!A2298))</f>
        <v/>
      </c>
      <c r="B2298" t="str">
        <f t="shared" si="36"/>
        <v/>
      </c>
      <c r="C2298" t="str">
        <f>IF(ESITI_QUESTIONARI!C2298="","",TRIM(ESITI_QUESTIONARI!C2298))</f>
        <v/>
      </c>
      <c r="D2298" t="str">
        <f>IFERROR(UPPER(TRIM(ESITI_QUESTIONARI!U2298)),"")</f>
        <v/>
      </c>
      <c r="E2298" t="str">
        <f>IFERROR(UPPER(TRIM(ESITI_QUESTIONARI!Y2298)),"")</f>
        <v/>
      </c>
      <c r="F2298" t="str">
        <f>IFERROR(UPPER(TRIM(ESITI_QUESTIONARI!AE2298)),"")</f>
        <v/>
      </c>
      <c r="G2298" t="str">
        <f>IFERROR(UPPER(TRIM(ESITI_QUESTIONARI!AI2298)),"")</f>
        <v/>
      </c>
      <c r="H2298" s="8" t="str">
        <f>IF(C2298="","",IF(ISERROR(AVERAGE(ESITI_QUESTIONARI!N2298:T2298,ESITI_QUESTIONARI!V2298:X2298,ESITI_QUESTIONARI!Z2298:AD2298,ESITI_QUESTIONARI!AF2298:AH2298,ESITI_QUESTIONARI!AJ2298:AL2298,ESITI_QUESTIONARI!AN2298,ESITI_QUESTIONARI!AQ2298)),"NON RISPONDE",AVERAGE(ESITI_QUESTIONARI!N2298:T2298,ESITI_QUESTIONARI!V2298:X2298,ESITI_QUESTIONARI!Z2298:AD2298,ESITI_QUESTIONARI!AF2298:AH2298,ESITI_QUESTIONARI!AJ2298:AL2298,ESITI_QUESTIONARI!AN2298,ESITI_QUESTIONARI!AQ2298)))</f>
        <v/>
      </c>
    </row>
    <row r="2299" spans="1:8" x14ac:dyDescent="0.3">
      <c r="A2299" t="str">
        <f>IF(ESITI_QUESTIONARI!A2299="","",TRIM(ESITI_QUESTIONARI!A2299))</f>
        <v/>
      </c>
      <c r="B2299" t="str">
        <f t="shared" si="36"/>
        <v/>
      </c>
      <c r="C2299" t="str">
        <f>IF(ESITI_QUESTIONARI!C2299="","",TRIM(ESITI_QUESTIONARI!C2299))</f>
        <v/>
      </c>
      <c r="D2299" t="str">
        <f>IFERROR(UPPER(TRIM(ESITI_QUESTIONARI!U2299)),"")</f>
        <v/>
      </c>
      <c r="E2299" t="str">
        <f>IFERROR(UPPER(TRIM(ESITI_QUESTIONARI!Y2299)),"")</f>
        <v/>
      </c>
      <c r="F2299" t="str">
        <f>IFERROR(UPPER(TRIM(ESITI_QUESTIONARI!AE2299)),"")</f>
        <v/>
      </c>
      <c r="G2299" t="str">
        <f>IFERROR(UPPER(TRIM(ESITI_QUESTIONARI!AI2299)),"")</f>
        <v/>
      </c>
      <c r="H2299" s="8" t="str">
        <f>IF(C2299="","",IF(ISERROR(AVERAGE(ESITI_QUESTIONARI!N2299:T2299,ESITI_QUESTIONARI!V2299:X2299,ESITI_QUESTIONARI!Z2299:AD2299,ESITI_QUESTIONARI!AF2299:AH2299,ESITI_QUESTIONARI!AJ2299:AL2299,ESITI_QUESTIONARI!AN2299,ESITI_QUESTIONARI!AQ2299)),"NON RISPONDE",AVERAGE(ESITI_QUESTIONARI!N2299:T2299,ESITI_QUESTIONARI!V2299:X2299,ESITI_QUESTIONARI!Z2299:AD2299,ESITI_QUESTIONARI!AF2299:AH2299,ESITI_QUESTIONARI!AJ2299:AL2299,ESITI_QUESTIONARI!AN2299,ESITI_QUESTIONARI!AQ2299)))</f>
        <v/>
      </c>
    </row>
    <row r="2300" spans="1:8" x14ac:dyDescent="0.3">
      <c r="A2300" t="str">
        <f>IF(ESITI_QUESTIONARI!A2300="","",TRIM(ESITI_QUESTIONARI!A2300))</f>
        <v/>
      </c>
      <c r="B2300" t="str">
        <f t="shared" si="36"/>
        <v/>
      </c>
      <c r="C2300" t="str">
        <f>IF(ESITI_QUESTIONARI!C2300="","",TRIM(ESITI_QUESTIONARI!C2300))</f>
        <v/>
      </c>
      <c r="D2300" t="str">
        <f>IFERROR(UPPER(TRIM(ESITI_QUESTIONARI!U2300)),"")</f>
        <v/>
      </c>
      <c r="E2300" t="str">
        <f>IFERROR(UPPER(TRIM(ESITI_QUESTIONARI!Y2300)),"")</f>
        <v/>
      </c>
      <c r="F2300" t="str">
        <f>IFERROR(UPPER(TRIM(ESITI_QUESTIONARI!AE2300)),"")</f>
        <v/>
      </c>
      <c r="G2300" t="str">
        <f>IFERROR(UPPER(TRIM(ESITI_QUESTIONARI!AI2300)),"")</f>
        <v/>
      </c>
      <c r="H2300" s="8" t="str">
        <f>IF(C2300="","",IF(ISERROR(AVERAGE(ESITI_QUESTIONARI!N2300:T2300,ESITI_QUESTIONARI!V2300:X2300,ESITI_QUESTIONARI!Z2300:AD2300,ESITI_QUESTIONARI!AF2300:AH2300,ESITI_QUESTIONARI!AJ2300:AL2300,ESITI_QUESTIONARI!AN2300,ESITI_QUESTIONARI!AQ2300)),"NON RISPONDE",AVERAGE(ESITI_QUESTIONARI!N2300:T2300,ESITI_QUESTIONARI!V2300:X2300,ESITI_QUESTIONARI!Z2300:AD2300,ESITI_QUESTIONARI!AF2300:AH2300,ESITI_QUESTIONARI!AJ2300:AL2300,ESITI_QUESTIONARI!AN2300,ESITI_QUESTIONARI!AQ2300)))</f>
        <v/>
      </c>
    </row>
    <row r="2301" spans="1:8" x14ac:dyDescent="0.3">
      <c r="A2301" t="str">
        <f>IF(ESITI_QUESTIONARI!A2301="","",TRIM(ESITI_QUESTIONARI!A2301))</f>
        <v/>
      </c>
      <c r="B2301" t="str">
        <f t="shared" si="36"/>
        <v/>
      </c>
      <c r="C2301" t="str">
        <f>IF(ESITI_QUESTIONARI!C2301="","",TRIM(ESITI_QUESTIONARI!C2301))</f>
        <v/>
      </c>
      <c r="D2301" t="str">
        <f>IFERROR(UPPER(TRIM(ESITI_QUESTIONARI!U2301)),"")</f>
        <v/>
      </c>
      <c r="E2301" t="str">
        <f>IFERROR(UPPER(TRIM(ESITI_QUESTIONARI!Y2301)),"")</f>
        <v/>
      </c>
      <c r="F2301" t="str">
        <f>IFERROR(UPPER(TRIM(ESITI_QUESTIONARI!AE2301)),"")</f>
        <v/>
      </c>
      <c r="G2301" t="str">
        <f>IFERROR(UPPER(TRIM(ESITI_QUESTIONARI!AI2301)),"")</f>
        <v/>
      </c>
      <c r="H2301" s="8" t="str">
        <f>IF(C2301="","",IF(ISERROR(AVERAGE(ESITI_QUESTIONARI!N2301:T2301,ESITI_QUESTIONARI!V2301:X2301,ESITI_QUESTIONARI!Z2301:AD2301,ESITI_QUESTIONARI!AF2301:AH2301,ESITI_QUESTIONARI!AJ2301:AL2301,ESITI_QUESTIONARI!AN2301,ESITI_QUESTIONARI!AQ2301)),"NON RISPONDE",AVERAGE(ESITI_QUESTIONARI!N2301:T2301,ESITI_QUESTIONARI!V2301:X2301,ESITI_QUESTIONARI!Z2301:AD2301,ESITI_QUESTIONARI!AF2301:AH2301,ESITI_QUESTIONARI!AJ2301:AL2301,ESITI_QUESTIONARI!AN2301,ESITI_QUESTIONARI!AQ2301)))</f>
        <v/>
      </c>
    </row>
    <row r="2302" spans="1:8" x14ac:dyDescent="0.3">
      <c r="A2302" t="str">
        <f>IF(ESITI_QUESTIONARI!A2302="","",TRIM(ESITI_QUESTIONARI!A2302))</f>
        <v/>
      </c>
      <c r="B2302" t="str">
        <f t="shared" si="36"/>
        <v/>
      </c>
      <c r="C2302" t="str">
        <f>IF(ESITI_QUESTIONARI!C2302="","",TRIM(ESITI_QUESTIONARI!C2302))</f>
        <v/>
      </c>
      <c r="D2302" t="str">
        <f>IFERROR(UPPER(TRIM(ESITI_QUESTIONARI!U2302)),"")</f>
        <v/>
      </c>
      <c r="E2302" t="str">
        <f>IFERROR(UPPER(TRIM(ESITI_QUESTIONARI!Y2302)),"")</f>
        <v/>
      </c>
      <c r="F2302" t="str">
        <f>IFERROR(UPPER(TRIM(ESITI_QUESTIONARI!AE2302)),"")</f>
        <v/>
      </c>
      <c r="G2302" t="str">
        <f>IFERROR(UPPER(TRIM(ESITI_QUESTIONARI!AI2302)),"")</f>
        <v/>
      </c>
      <c r="H2302" s="8" t="str">
        <f>IF(C2302="","",IF(ISERROR(AVERAGE(ESITI_QUESTIONARI!N2302:T2302,ESITI_QUESTIONARI!V2302:X2302,ESITI_QUESTIONARI!Z2302:AD2302,ESITI_QUESTIONARI!AF2302:AH2302,ESITI_QUESTIONARI!AJ2302:AL2302,ESITI_QUESTIONARI!AN2302,ESITI_QUESTIONARI!AQ2302)),"NON RISPONDE",AVERAGE(ESITI_QUESTIONARI!N2302:T2302,ESITI_QUESTIONARI!V2302:X2302,ESITI_QUESTIONARI!Z2302:AD2302,ESITI_QUESTIONARI!AF2302:AH2302,ESITI_QUESTIONARI!AJ2302:AL2302,ESITI_QUESTIONARI!AN2302,ESITI_QUESTIONARI!AQ2302)))</f>
        <v/>
      </c>
    </row>
    <row r="2303" spans="1:8" x14ac:dyDescent="0.3">
      <c r="A2303" t="str">
        <f>IF(ESITI_QUESTIONARI!A2303="","",TRIM(ESITI_QUESTIONARI!A2303))</f>
        <v/>
      </c>
      <c r="B2303" t="str">
        <f t="shared" si="36"/>
        <v/>
      </c>
      <c r="C2303" t="str">
        <f>IF(ESITI_QUESTIONARI!C2303="","",TRIM(ESITI_QUESTIONARI!C2303))</f>
        <v/>
      </c>
      <c r="D2303" t="str">
        <f>IFERROR(UPPER(TRIM(ESITI_QUESTIONARI!U2303)),"")</f>
        <v/>
      </c>
      <c r="E2303" t="str">
        <f>IFERROR(UPPER(TRIM(ESITI_QUESTIONARI!Y2303)),"")</f>
        <v/>
      </c>
      <c r="F2303" t="str">
        <f>IFERROR(UPPER(TRIM(ESITI_QUESTIONARI!AE2303)),"")</f>
        <v/>
      </c>
      <c r="G2303" t="str">
        <f>IFERROR(UPPER(TRIM(ESITI_QUESTIONARI!AI2303)),"")</f>
        <v/>
      </c>
      <c r="H2303" s="8" t="str">
        <f>IF(C2303="","",IF(ISERROR(AVERAGE(ESITI_QUESTIONARI!N2303:T2303,ESITI_QUESTIONARI!V2303:X2303,ESITI_QUESTIONARI!Z2303:AD2303,ESITI_QUESTIONARI!AF2303:AH2303,ESITI_QUESTIONARI!AJ2303:AL2303,ESITI_QUESTIONARI!AN2303,ESITI_QUESTIONARI!AQ2303)),"NON RISPONDE",AVERAGE(ESITI_QUESTIONARI!N2303:T2303,ESITI_QUESTIONARI!V2303:X2303,ESITI_QUESTIONARI!Z2303:AD2303,ESITI_QUESTIONARI!AF2303:AH2303,ESITI_QUESTIONARI!AJ2303:AL2303,ESITI_QUESTIONARI!AN2303,ESITI_QUESTIONARI!AQ2303)))</f>
        <v/>
      </c>
    </row>
    <row r="2304" spans="1:8" x14ac:dyDescent="0.3">
      <c r="A2304" t="str">
        <f>IF(ESITI_QUESTIONARI!A2304="","",TRIM(ESITI_QUESTIONARI!A2304))</f>
        <v/>
      </c>
      <c r="B2304" t="str">
        <f t="shared" si="36"/>
        <v/>
      </c>
      <c r="C2304" t="str">
        <f>IF(ESITI_QUESTIONARI!C2304="","",TRIM(ESITI_QUESTIONARI!C2304))</f>
        <v/>
      </c>
      <c r="D2304" t="str">
        <f>IFERROR(UPPER(TRIM(ESITI_QUESTIONARI!U2304)),"")</f>
        <v/>
      </c>
      <c r="E2304" t="str">
        <f>IFERROR(UPPER(TRIM(ESITI_QUESTIONARI!Y2304)),"")</f>
        <v/>
      </c>
      <c r="F2304" t="str">
        <f>IFERROR(UPPER(TRIM(ESITI_QUESTIONARI!AE2304)),"")</f>
        <v/>
      </c>
      <c r="G2304" t="str">
        <f>IFERROR(UPPER(TRIM(ESITI_QUESTIONARI!AI2304)),"")</f>
        <v/>
      </c>
      <c r="H2304" s="8" t="str">
        <f>IF(C2304="","",IF(ISERROR(AVERAGE(ESITI_QUESTIONARI!N2304:T2304,ESITI_QUESTIONARI!V2304:X2304,ESITI_QUESTIONARI!Z2304:AD2304,ESITI_QUESTIONARI!AF2304:AH2304,ESITI_QUESTIONARI!AJ2304:AL2304,ESITI_QUESTIONARI!AN2304,ESITI_QUESTIONARI!AQ2304)),"NON RISPONDE",AVERAGE(ESITI_QUESTIONARI!N2304:T2304,ESITI_QUESTIONARI!V2304:X2304,ESITI_QUESTIONARI!Z2304:AD2304,ESITI_QUESTIONARI!AF2304:AH2304,ESITI_QUESTIONARI!AJ2304:AL2304,ESITI_QUESTIONARI!AN2304,ESITI_QUESTIONARI!AQ2304)))</f>
        <v/>
      </c>
    </row>
    <row r="2305" spans="1:8" x14ac:dyDescent="0.3">
      <c r="A2305" t="str">
        <f>IF(ESITI_QUESTIONARI!A2305="","",TRIM(ESITI_QUESTIONARI!A2305))</f>
        <v/>
      </c>
      <c r="B2305" t="str">
        <f t="shared" si="36"/>
        <v/>
      </c>
      <c r="C2305" t="str">
        <f>IF(ESITI_QUESTIONARI!C2305="","",TRIM(ESITI_QUESTIONARI!C2305))</f>
        <v/>
      </c>
      <c r="D2305" t="str">
        <f>IFERROR(UPPER(TRIM(ESITI_QUESTIONARI!U2305)),"")</f>
        <v/>
      </c>
      <c r="E2305" t="str">
        <f>IFERROR(UPPER(TRIM(ESITI_QUESTIONARI!Y2305)),"")</f>
        <v/>
      </c>
      <c r="F2305" t="str">
        <f>IFERROR(UPPER(TRIM(ESITI_QUESTIONARI!AE2305)),"")</f>
        <v/>
      </c>
      <c r="G2305" t="str">
        <f>IFERROR(UPPER(TRIM(ESITI_QUESTIONARI!AI2305)),"")</f>
        <v/>
      </c>
      <c r="H2305" s="8" t="str">
        <f>IF(C2305="","",IF(ISERROR(AVERAGE(ESITI_QUESTIONARI!N2305:T2305,ESITI_QUESTIONARI!V2305:X2305,ESITI_QUESTIONARI!Z2305:AD2305,ESITI_QUESTIONARI!AF2305:AH2305,ESITI_QUESTIONARI!AJ2305:AL2305,ESITI_QUESTIONARI!AN2305,ESITI_QUESTIONARI!AQ2305)),"NON RISPONDE",AVERAGE(ESITI_QUESTIONARI!N2305:T2305,ESITI_QUESTIONARI!V2305:X2305,ESITI_QUESTIONARI!Z2305:AD2305,ESITI_QUESTIONARI!AF2305:AH2305,ESITI_QUESTIONARI!AJ2305:AL2305,ESITI_QUESTIONARI!AN2305,ESITI_QUESTIONARI!AQ2305)))</f>
        <v/>
      </c>
    </row>
    <row r="2306" spans="1:8" x14ac:dyDescent="0.3">
      <c r="A2306" t="str">
        <f>IF(ESITI_QUESTIONARI!A2306="","",TRIM(ESITI_QUESTIONARI!A2306))</f>
        <v/>
      </c>
      <c r="B2306" t="str">
        <f t="shared" si="36"/>
        <v/>
      </c>
      <c r="C2306" t="str">
        <f>IF(ESITI_QUESTIONARI!C2306="","",TRIM(ESITI_QUESTIONARI!C2306))</f>
        <v/>
      </c>
      <c r="D2306" t="str">
        <f>IFERROR(UPPER(TRIM(ESITI_QUESTIONARI!U2306)),"")</f>
        <v/>
      </c>
      <c r="E2306" t="str">
        <f>IFERROR(UPPER(TRIM(ESITI_QUESTIONARI!Y2306)),"")</f>
        <v/>
      </c>
      <c r="F2306" t="str">
        <f>IFERROR(UPPER(TRIM(ESITI_QUESTIONARI!AE2306)),"")</f>
        <v/>
      </c>
      <c r="G2306" t="str">
        <f>IFERROR(UPPER(TRIM(ESITI_QUESTIONARI!AI2306)),"")</f>
        <v/>
      </c>
      <c r="H2306" s="8" t="str">
        <f>IF(C2306="","",IF(ISERROR(AVERAGE(ESITI_QUESTIONARI!N2306:T2306,ESITI_QUESTIONARI!V2306:X2306,ESITI_QUESTIONARI!Z2306:AD2306,ESITI_QUESTIONARI!AF2306:AH2306,ESITI_QUESTIONARI!AJ2306:AL2306,ESITI_QUESTIONARI!AN2306,ESITI_QUESTIONARI!AQ2306)),"NON RISPONDE",AVERAGE(ESITI_QUESTIONARI!N2306:T2306,ESITI_QUESTIONARI!V2306:X2306,ESITI_QUESTIONARI!Z2306:AD2306,ESITI_QUESTIONARI!AF2306:AH2306,ESITI_QUESTIONARI!AJ2306:AL2306,ESITI_QUESTIONARI!AN2306,ESITI_QUESTIONARI!AQ2306)))</f>
        <v/>
      </c>
    </row>
    <row r="2307" spans="1:8" x14ac:dyDescent="0.3">
      <c r="A2307" t="str">
        <f>IF(ESITI_QUESTIONARI!A2307="","",TRIM(ESITI_QUESTIONARI!A2307))</f>
        <v/>
      </c>
      <c r="B2307" t="str">
        <f t="shared" ref="B2307:B2370" si="37">IF(C2307="","",C2307)</f>
        <v/>
      </c>
      <c r="C2307" t="str">
        <f>IF(ESITI_QUESTIONARI!C2307="","",TRIM(ESITI_QUESTIONARI!C2307))</f>
        <v/>
      </c>
      <c r="D2307" t="str">
        <f>IFERROR(UPPER(TRIM(ESITI_QUESTIONARI!U2307)),"")</f>
        <v/>
      </c>
      <c r="E2307" t="str">
        <f>IFERROR(UPPER(TRIM(ESITI_QUESTIONARI!Y2307)),"")</f>
        <v/>
      </c>
      <c r="F2307" t="str">
        <f>IFERROR(UPPER(TRIM(ESITI_QUESTIONARI!AE2307)),"")</f>
        <v/>
      </c>
      <c r="G2307" t="str">
        <f>IFERROR(UPPER(TRIM(ESITI_QUESTIONARI!AI2307)),"")</f>
        <v/>
      </c>
      <c r="H2307" s="8" t="str">
        <f>IF(C2307="","",IF(ISERROR(AVERAGE(ESITI_QUESTIONARI!N2307:T2307,ESITI_QUESTIONARI!V2307:X2307,ESITI_QUESTIONARI!Z2307:AD2307,ESITI_QUESTIONARI!AF2307:AH2307,ESITI_QUESTIONARI!AJ2307:AL2307,ESITI_QUESTIONARI!AN2307,ESITI_QUESTIONARI!AQ2307)),"NON RISPONDE",AVERAGE(ESITI_QUESTIONARI!N2307:T2307,ESITI_QUESTIONARI!V2307:X2307,ESITI_QUESTIONARI!Z2307:AD2307,ESITI_QUESTIONARI!AF2307:AH2307,ESITI_QUESTIONARI!AJ2307:AL2307,ESITI_QUESTIONARI!AN2307,ESITI_QUESTIONARI!AQ2307)))</f>
        <v/>
      </c>
    </row>
    <row r="2308" spans="1:8" x14ac:dyDescent="0.3">
      <c r="A2308" t="str">
        <f>IF(ESITI_QUESTIONARI!A2308="","",TRIM(ESITI_QUESTIONARI!A2308))</f>
        <v/>
      </c>
      <c r="B2308" t="str">
        <f t="shared" si="37"/>
        <v/>
      </c>
      <c r="C2308" t="str">
        <f>IF(ESITI_QUESTIONARI!C2308="","",TRIM(ESITI_QUESTIONARI!C2308))</f>
        <v/>
      </c>
      <c r="D2308" t="str">
        <f>IFERROR(UPPER(TRIM(ESITI_QUESTIONARI!U2308)),"")</f>
        <v/>
      </c>
      <c r="E2308" t="str">
        <f>IFERROR(UPPER(TRIM(ESITI_QUESTIONARI!Y2308)),"")</f>
        <v/>
      </c>
      <c r="F2308" t="str">
        <f>IFERROR(UPPER(TRIM(ESITI_QUESTIONARI!AE2308)),"")</f>
        <v/>
      </c>
      <c r="G2308" t="str">
        <f>IFERROR(UPPER(TRIM(ESITI_QUESTIONARI!AI2308)),"")</f>
        <v/>
      </c>
      <c r="H2308" s="8" t="str">
        <f>IF(C2308="","",IF(ISERROR(AVERAGE(ESITI_QUESTIONARI!N2308:T2308,ESITI_QUESTIONARI!V2308:X2308,ESITI_QUESTIONARI!Z2308:AD2308,ESITI_QUESTIONARI!AF2308:AH2308,ESITI_QUESTIONARI!AJ2308:AL2308,ESITI_QUESTIONARI!AN2308,ESITI_QUESTIONARI!AQ2308)),"NON RISPONDE",AVERAGE(ESITI_QUESTIONARI!N2308:T2308,ESITI_QUESTIONARI!V2308:X2308,ESITI_QUESTIONARI!Z2308:AD2308,ESITI_QUESTIONARI!AF2308:AH2308,ESITI_QUESTIONARI!AJ2308:AL2308,ESITI_QUESTIONARI!AN2308,ESITI_QUESTIONARI!AQ2308)))</f>
        <v/>
      </c>
    </row>
    <row r="2309" spans="1:8" x14ac:dyDescent="0.3">
      <c r="A2309" t="str">
        <f>IF(ESITI_QUESTIONARI!A2309="","",TRIM(ESITI_QUESTIONARI!A2309))</f>
        <v/>
      </c>
      <c r="B2309" t="str">
        <f t="shared" si="37"/>
        <v/>
      </c>
      <c r="C2309" t="str">
        <f>IF(ESITI_QUESTIONARI!C2309="","",TRIM(ESITI_QUESTIONARI!C2309))</f>
        <v/>
      </c>
      <c r="D2309" t="str">
        <f>IFERROR(UPPER(TRIM(ESITI_QUESTIONARI!U2309)),"")</f>
        <v/>
      </c>
      <c r="E2309" t="str">
        <f>IFERROR(UPPER(TRIM(ESITI_QUESTIONARI!Y2309)),"")</f>
        <v/>
      </c>
      <c r="F2309" t="str">
        <f>IFERROR(UPPER(TRIM(ESITI_QUESTIONARI!AE2309)),"")</f>
        <v/>
      </c>
      <c r="G2309" t="str">
        <f>IFERROR(UPPER(TRIM(ESITI_QUESTIONARI!AI2309)),"")</f>
        <v/>
      </c>
      <c r="H2309" s="8" t="str">
        <f>IF(C2309="","",IF(ISERROR(AVERAGE(ESITI_QUESTIONARI!N2309:T2309,ESITI_QUESTIONARI!V2309:X2309,ESITI_QUESTIONARI!Z2309:AD2309,ESITI_QUESTIONARI!AF2309:AH2309,ESITI_QUESTIONARI!AJ2309:AL2309,ESITI_QUESTIONARI!AN2309,ESITI_QUESTIONARI!AQ2309)),"NON RISPONDE",AVERAGE(ESITI_QUESTIONARI!N2309:T2309,ESITI_QUESTIONARI!V2309:X2309,ESITI_QUESTIONARI!Z2309:AD2309,ESITI_QUESTIONARI!AF2309:AH2309,ESITI_QUESTIONARI!AJ2309:AL2309,ESITI_QUESTIONARI!AN2309,ESITI_QUESTIONARI!AQ2309)))</f>
        <v/>
      </c>
    </row>
    <row r="2310" spans="1:8" x14ac:dyDescent="0.3">
      <c r="A2310" t="str">
        <f>IF(ESITI_QUESTIONARI!A2310="","",TRIM(ESITI_QUESTIONARI!A2310))</f>
        <v/>
      </c>
      <c r="B2310" t="str">
        <f t="shared" si="37"/>
        <v/>
      </c>
      <c r="C2310" t="str">
        <f>IF(ESITI_QUESTIONARI!C2310="","",TRIM(ESITI_QUESTIONARI!C2310))</f>
        <v/>
      </c>
      <c r="D2310" t="str">
        <f>IFERROR(UPPER(TRIM(ESITI_QUESTIONARI!U2310)),"")</f>
        <v/>
      </c>
      <c r="E2310" t="str">
        <f>IFERROR(UPPER(TRIM(ESITI_QUESTIONARI!Y2310)),"")</f>
        <v/>
      </c>
      <c r="F2310" t="str">
        <f>IFERROR(UPPER(TRIM(ESITI_QUESTIONARI!AE2310)),"")</f>
        <v/>
      </c>
      <c r="G2310" t="str">
        <f>IFERROR(UPPER(TRIM(ESITI_QUESTIONARI!AI2310)),"")</f>
        <v/>
      </c>
      <c r="H2310" s="8" t="str">
        <f>IF(C2310="","",IF(ISERROR(AVERAGE(ESITI_QUESTIONARI!N2310:T2310,ESITI_QUESTIONARI!V2310:X2310,ESITI_QUESTIONARI!Z2310:AD2310,ESITI_QUESTIONARI!AF2310:AH2310,ESITI_QUESTIONARI!AJ2310:AL2310,ESITI_QUESTIONARI!AN2310,ESITI_QUESTIONARI!AQ2310)),"NON RISPONDE",AVERAGE(ESITI_QUESTIONARI!N2310:T2310,ESITI_QUESTIONARI!V2310:X2310,ESITI_QUESTIONARI!Z2310:AD2310,ESITI_QUESTIONARI!AF2310:AH2310,ESITI_QUESTIONARI!AJ2310:AL2310,ESITI_QUESTIONARI!AN2310,ESITI_QUESTIONARI!AQ2310)))</f>
        <v/>
      </c>
    </row>
    <row r="2311" spans="1:8" x14ac:dyDescent="0.3">
      <c r="A2311" t="str">
        <f>IF(ESITI_QUESTIONARI!A2311="","",TRIM(ESITI_QUESTIONARI!A2311))</f>
        <v/>
      </c>
      <c r="B2311" t="str">
        <f t="shared" si="37"/>
        <v/>
      </c>
      <c r="C2311" t="str">
        <f>IF(ESITI_QUESTIONARI!C2311="","",TRIM(ESITI_QUESTIONARI!C2311))</f>
        <v/>
      </c>
      <c r="D2311" t="str">
        <f>IFERROR(UPPER(TRIM(ESITI_QUESTIONARI!U2311)),"")</f>
        <v/>
      </c>
      <c r="E2311" t="str">
        <f>IFERROR(UPPER(TRIM(ESITI_QUESTIONARI!Y2311)),"")</f>
        <v/>
      </c>
      <c r="F2311" t="str">
        <f>IFERROR(UPPER(TRIM(ESITI_QUESTIONARI!AE2311)),"")</f>
        <v/>
      </c>
      <c r="G2311" t="str">
        <f>IFERROR(UPPER(TRIM(ESITI_QUESTIONARI!AI2311)),"")</f>
        <v/>
      </c>
      <c r="H2311" s="8" t="str">
        <f>IF(C2311="","",IF(ISERROR(AVERAGE(ESITI_QUESTIONARI!N2311:T2311,ESITI_QUESTIONARI!V2311:X2311,ESITI_QUESTIONARI!Z2311:AD2311,ESITI_QUESTIONARI!AF2311:AH2311,ESITI_QUESTIONARI!AJ2311:AL2311,ESITI_QUESTIONARI!AN2311,ESITI_QUESTIONARI!AQ2311)),"NON RISPONDE",AVERAGE(ESITI_QUESTIONARI!N2311:T2311,ESITI_QUESTIONARI!V2311:X2311,ESITI_QUESTIONARI!Z2311:AD2311,ESITI_QUESTIONARI!AF2311:AH2311,ESITI_QUESTIONARI!AJ2311:AL2311,ESITI_QUESTIONARI!AN2311,ESITI_QUESTIONARI!AQ2311)))</f>
        <v/>
      </c>
    </row>
    <row r="2312" spans="1:8" x14ac:dyDescent="0.3">
      <c r="A2312" t="str">
        <f>IF(ESITI_QUESTIONARI!A2312="","",TRIM(ESITI_QUESTIONARI!A2312))</f>
        <v/>
      </c>
      <c r="B2312" t="str">
        <f t="shared" si="37"/>
        <v/>
      </c>
      <c r="C2312" t="str">
        <f>IF(ESITI_QUESTIONARI!C2312="","",TRIM(ESITI_QUESTIONARI!C2312))</f>
        <v/>
      </c>
      <c r="D2312" t="str">
        <f>IFERROR(UPPER(TRIM(ESITI_QUESTIONARI!U2312)),"")</f>
        <v/>
      </c>
      <c r="E2312" t="str">
        <f>IFERROR(UPPER(TRIM(ESITI_QUESTIONARI!Y2312)),"")</f>
        <v/>
      </c>
      <c r="F2312" t="str">
        <f>IFERROR(UPPER(TRIM(ESITI_QUESTIONARI!AE2312)),"")</f>
        <v/>
      </c>
      <c r="G2312" t="str">
        <f>IFERROR(UPPER(TRIM(ESITI_QUESTIONARI!AI2312)),"")</f>
        <v/>
      </c>
      <c r="H2312" s="8" t="str">
        <f>IF(C2312="","",IF(ISERROR(AVERAGE(ESITI_QUESTIONARI!N2312:T2312,ESITI_QUESTIONARI!V2312:X2312,ESITI_QUESTIONARI!Z2312:AD2312,ESITI_QUESTIONARI!AF2312:AH2312,ESITI_QUESTIONARI!AJ2312:AL2312,ESITI_QUESTIONARI!AN2312,ESITI_QUESTIONARI!AQ2312)),"NON RISPONDE",AVERAGE(ESITI_QUESTIONARI!N2312:T2312,ESITI_QUESTIONARI!V2312:X2312,ESITI_QUESTIONARI!Z2312:AD2312,ESITI_QUESTIONARI!AF2312:AH2312,ESITI_QUESTIONARI!AJ2312:AL2312,ESITI_QUESTIONARI!AN2312,ESITI_QUESTIONARI!AQ2312)))</f>
        <v/>
      </c>
    </row>
    <row r="2313" spans="1:8" x14ac:dyDescent="0.3">
      <c r="A2313" t="str">
        <f>IF(ESITI_QUESTIONARI!A2313="","",TRIM(ESITI_QUESTIONARI!A2313))</f>
        <v/>
      </c>
      <c r="B2313" t="str">
        <f t="shared" si="37"/>
        <v/>
      </c>
      <c r="C2313" t="str">
        <f>IF(ESITI_QUESTIONARI!C2313="","",TRIM(ESITI_QUESTIONARI!C2313))</f>
        <v/>
      </c>
      <c r="D2313" t="str">
        <f>IFERROR(UPPER(TRIM(ESITI_QUESTIONARI!U2313)),"")</f>
        <v/>
      </c>
      <c r="E2313" t="str">
        <f>IFERROR(UPPER(TRIM(ESITI_QUESTIONARI!Y2313)),"")</f>
        <v/>
      </c>
      <c r="F2313" t="str">
        <f>IFERROR(UPPER(TRIM(ESITI_QUESTIONARI!AE2313)),"")</f>
        <v/>
      </c>
      <c r="G2313" t="str">
        <f>IFERROR(UPPER(TRIM(ESITI_QUESTIONARI!AI2313)),"")</f>
        <v/>
      </c>
      <c r="H2313" s="8" t="str">
        <f>IF(C2313="","",IF(ISERROR(AVERAGE(ESITI_QUESTIONARI!N2313:T2313,ESITI_QUESTIONARI!V2313:X2313,ESITI_QUESTIONARI!Z2313:AD2313,ESITI_QUESTIONARI!AF2313:AH2313,ESITI_QUESTIONARI!AJ2313:AL2313,ESITI_QUESTIONARI!AN2313,ESITI_QUESTIONARI!AQ2313)),"NON RISPONDE",AVERAGE(ESITI_QUESTIONARI!N2313:T2313,ESITI_QUESTIONARI!V2313:X2313,ESITI_QUESTIONARI!Z2313:AD2313,ESITI_QUESTIONARI!AF2313:AH2313,ESITI_QUESTIONARI!AJ2313:AL2313,ESITI_QUESTIONARI!AN2313,ESITI_QUESTIONARI!AQ2313)))</f>
        <v/>
      </c>
    </row>
    <row r="2314" spans="1:8" x14ac:dyDescent="0.3">
      <c r="A2314" t="str">
        <f>IF(ESITI_QUESTIONARI!A2314="","",TRIM(ESITI_QUESTIONARI!A2314))</f>
        <v/>
      </c>
      <c r="B2314" t="str">
        <f t="shared" si="37"/>
        <v/>
      </c>
      <c r="C2314" t="str">
        <f>IF(ESITI_QUESTIONARI!C2314="","",TRIM(ESITI_QUESTIONARI!C2314))</f>
        <v/>
      </c>
      <c r="D2314" t="str">
        <f>IFERROR(UPPER(TRIM(ESITI_QUESTIONARI!U2314)),"")</f>
        <v/>
      </c>
      <c r="E2314" t="str">
        <f>IFERROR(UPPER(TRIM(ESITI_QUESTIONARI!Y2314)),"")</f>
        <v/>
      </c>
      <c r="F2314" t="str">
        <f>IFERROR(UPPER(TRIM(ESITI_QUESTIONARI!AE2314)),"")</f>
        <v/>
      </c>
      <c r="G2314" t="str">
        <f>IFERROR(UPPER(TRIM(ESITI_QUESTIONARI!AI2314)),"")</f>
        <v/>
      </c>
      <c r="H2314" s="8" t="str">
        <f>IF(C2314="","",IF(ISERROR(AVERAGE(ESITI_QUESTIONARI!N2314:T2314,ESITI_QUESTIONARI!V2314:X2314,ESITI_QUESTIONARI!Z2314:AD2314,ESITI_QUESTIONARI!AF2314:AH2314,ESITI_QUESTIONARI!AJ2314:AL2314,ESITI_QUESTIONARI!AN2314,ESITI_QUESTIONARI!AQ2314)),"NON RISPONDE",AVERAGE(ESITI_QUESTIONARI!N2314:T2314,ESITI_QUESTIONARI!V2314:X2314,ESITI_QUESTIONARI!Z2314:AD2314,ESITI_QUESTIONARI!AF2314:AH2314,ESITI_QUESTIONARI!AJ2314:AL2314,ESITI_QUESTIONARI!AN2314,ESITI_QUESTIONARI!AQ2314)))</f>
        <v/>
      </c>
    </row>
    <row r="2315" spans="1:8" x14ac:dyDescent="0.3">
      <c r="A2315" t="str">
        <f>IF(ESITI_QUESTIONARI!A2315="","",TRIM(ESITI_QUESTIONARI!A2315))</f>
        <v/>
      </c>
      <c r="B2315" t="str">
        <f t="shared" si="37"/>
        <v/>
      </c>
      <c r="C2315" t="str">
        <f>IF(ESITI_QUESTIONARI!C2315="","",TRIM(ESITI_QUESTIONARI!C2315))</f>
        <v/>
      </c>
      <c r="D2315" t="str">
        <f>IFERROR(UPPER(TRIM(ESITI_QUESTIONARI!U2315)),"")</f>
        <v/>
      </c>
      <c r="E2315" t="str">
        <f>IFERROR(UPPER(TRIM(ESITI_QUESTIONARI!Y2315)),"")</f>
        <v/>
      </c>
      <c r="F2315" t="str">
        <f>IFERROR(UPPER(TRIM(ESITI_QUESTIONARI!AE2315)),"")</f>
        <v/>
      </c>
      <c r="G2315" t="str">
        <f>IFERROR(UPPER(TRIM(ESITI_QUESTIONARI!AI2315)),"")</f>
        <v/>
      </c>
      <c r="H2315" s="8" t="str">
        <f>IF(C2315="","",IF(ISERROR(AVERAGE(ESITI_QUESTIONARI!N2315:T2315,ESITI_QUESTIONARI!V2315:X2315,ESITI_QUESTIONARI!Z2315:AD2315,ESITI_QUESTIONARI!AF2315:AH2315,ESITI_QUESTIONARI!AJ2315:AL2315,ESITI_QUESTIONARI!AN2315,ESITI_QUESTIONARI!AQ2315)),"NON RISPONDE",AVERAGE(ESITI_QUESTIONARI!N2315:T2315,ESITI_QUESTIONARI!V2315:X2315,ESITI_QUESTIONARI!Z2315:AD2315,ESITI_QUESTIONARI!AF2315:AH2315,ESITI_QUESTIONARI!AJ2315:AL2315,ESITI_QUESTIONARI!AN2315,ESITI_QUESTIONARI!AQ2315)))</f>
        <v/>
      </c>
    </row>
    <row r="2316" spans="1:8" x14ac:dyDescent="0.3">
      <c r="A2316" t="str">
        <f>IF(ESITI_QUESTIONARI!A2316="","",TRIM(ESITI_QUESTIONARI!A2316))</f>
        <v/>
      </c>
      <c r="B2316" t="str">
        <f t="shared" si="37"/>
        <v/>
      </c>
      <c r="C2316" t="str">
        <f>IF(ESITI_QUESTIONARI!C2316="","",TRIM(ESITI_QUESTIONARI!C2316))</f>
        <v/>
      </c>
      <c r="D2316" t="str">
        <f>IFERROR(UPPER(TRIM(ESITI_QUESTIONARI!U2316)),"")</f>
        <v/>
      </c>
      <c r="E2316" t="str">
        <f>IFERROR(UPPER(TRIM(ESITI_QUESTIONARI!Y2316)),"")</f>
        <v/>
      </c>
      <c r="F2316" t="str">
        <f>IFERROR(UPPER(TRIM(ESITI_QUESTIONARI!AE2316)),"")</f>
        <v/>
      </c>
      <c r="G2316" t="str">
        <f>IFERROR(UPPER(TRIM(ESITI_QUESTIONARI!AI2316)),"")</f>
        <v/>
      </c>
      <c r="H2316" s="8" t="str">
        <f>IF(C2316="","",IF(ISERROR(AVERAGE(ESITI_QUESTIONARI!N2316:T2316,ESITI_QUESTIONARI!V2316:X2316,ESITI_QUESTIONARI!Z2316:AD2316,ESITI_QUESTIONARI!AF2316:AH2316,ESITI_QUESTIONARI!AJ2316:AL2316,ESITI_QUESTIONARI!AN2316,ESITI_QUESTIONARI!AQ2316)),"NON RISPONDE",AVERAGE(ESITI_QUESTIONARI!N2316:T2316,ESITI_QUESTIONARI!V2316:X2316,ESITI_QUESTIONARI!Z2316:AD2316,ESITI_QUESTIONARI!AF2316:AH2316,ESITI_QUESTIONARI!AJ2316:AL2316,ESITI_QUESTIONARI!AN2316,ESITI_QUESTIONARI!AQ2316)))</f>
        <v/>
      </c>
    </row>
    <row r="2317" spans="1:8" x14ac:dyDescent="0.3">
      <c r="A2317" t="str">
        <f>IF(ESITI_QUESTIONARI!A2317="","",TRIM(ESITI_QUESTIONARI!A2317))</f>
        <v/>
      </c>
      <c r="B2317" t="str">
        <f t="shared" si="37"/>
        <v/>
      </c>
      <c r="C2317" t="str">
        <f>IF(ESITI_QUESTIONARI!C2317="","",TRIM(ESITI_QUESTIONARI!C2317))</f>
        <v/>
      </c>
      <c r="D2317" t="str">
        <f>IFERROR(UPPER(TRIM(ESITI_QUESTIONARI!U2317)),"")</f>
        <v/>
      </c>
      <c r="E2317" t="str">
        <f>IFERROR(UPPER(TRIM(ESITI_QUESTIONARI!Y2317)),"")</f>
        <v/>
      </c>
      <c r="F2317" t="str">
        <f>IFERROR(UPPER(TRIM(ESITI_QUESTIONARI!AE2317)),"")</f>
        <v/>
      </c>
      <c r="G2317" t="str">
        <f>IFERROR(UPPER(TRIM(ESITI_QUESTIONARI!AI2317)),"")</f>
        <v/>
      </c>
      <c r="H2317" s="8" t="str">
        <f>IF(C2317="","",IF(ISERROR(AVERAGE(ESITI_QUESTIONARI!N2317:T2317,ESITI_QUESTIONARI!V2317:X2317,ESITI_QUESTIONARI!Z2317:AD2317,ESITI_QUESTIONARI!AF2317:AH2317,ESITI_QUESTIONARI!AJ2317:AL2317,ESITI_QUESTIONARI!AN2317,ESITI_QUESTIONARI!AQ2317)),"NON RISPONDE",AVERAGE(ESITI_QUESTIONARI!N2317:T2317,ESITI_QUESTIONARI!V2317:X2317,ESITI_QUESTIONARI!Z2317:AD2317,ESITI_QUESTIONARI!AF2317:AH2317,ESITI_QUESTIONARI!AJ2317:AL2317,ESITI_QUESTIONARI!AN2317,ESITI_QUESTIONARI!AQ2317)))</f>
        <v/>
      </c>
    </row>
    <row r="2318" spans="1:8" x14ac:dyDescent="0.3">
      <c r="A2318" t="str">
        <f>IF(ESITI_QUESTIONARI!A2318="","",TRIM(ESITI_QUESTIONARI!A2318))</f>
        <v/>
      </c>
      <c r="B2318" t="str">
        <f t="shared" si="37"/>
        <v/>
      </c>
      <c r="C2318" t="str">
        <f>IF(ESITI_QUESTIONARI!C2318="","",TRIM(ESITI_QUESTIONARI!C2318))</f>
        <v/>
      </c>
      <c r="D2318" t="str">
        <f>IFERROR(UPPER(TRIM(ESITI_QUESTIONARI!U2318)),"")</f>
        <v/>
      </c>
      <c r="E2318" t="str">
        <f>IFERROR(UPPER(TRIM(ESITI_QUESTIONARI!Y2318)),"")</f>
        <v/>
      </c>
      <c r="F2318" t="str">
        <f>IFERROR(UPPER(TRIM(ESITI_QUESTIONARI!AE2318)),"")</f>
        <v/>
      </c>
      <c r="G2318" t="str">
        <f>IFERROR(UPPER(TRIM(ESITI_QUESTIONARI!AI2318)),"")</f>
        <v/>
      </c>
      <c r="H2318" s="8" t="str">
        <f>IF(C2318="","",IF(ISERROR(AVERAGE(ESITI_QUESTIONARI!N2318:T2318,ESITI_QUESTIONARI!V2318:X2318,ESITI_QUESTIONARI!Z2318:AD2318,ESITI_QUESTIONARI!AF2318:AH2318,ESITI_QUESTIONARI!AJ2318:AL2318,ESITI_QUESTIONARI!AN2318,ESITI_QUESTIONARI!AQ2318)),"NON RISPONDE",AVERAGE(ESITI_QUESTIONARI!N2318:T2318,ESITI_QUESTIONARI!V2318:X2318,ESITI_QUESTIONARI!Z2318:AD2318,ESITI_QUESTIONARI!AF2318:AH2318,ESITI_QUESTIONARI!AJ2318:AL2318,ESITI_QUESTIONARI!AN2318,ESITI_QUESTIONARI!AQ2318)))</f>
        <v/>
      </c>
    </row>
    <row r="2319" spans="1:8" x14ac:dyDescent="0.3">
      <c r="A2319" t="str">
        <f>IF(ESITI_QUESTIONARI!A2319="","",TRIM(ESITI_QUESTIONARI!A2319))</f>
        <v/>
      </c>
      <c r="B2319" t="str">
        <f t="shared" si="37"/>
        <v/>
      </c>
      <c r="C2319" t="str">
        <f>IF(ESITI_QUESTIONARI!C2319="","",TRIM(ESITI_QUESTIONARI!C2319))</f>
        <v/>
      </c>
      <c r="D2319" t="str">
        <f>IFERROR(UPPER(TRIM(ESITI_QUESTIONARI!U2319)),"")</f>
        <v/>
      </c>
      <c r="E2319" t="str">
        <f>IFERROR(UPPER(TRIM(ESITI_QUESTIONARI!Y2319)),"")</f>
        <v/>
      </c>
      <c r="F2319" t="str">
        <f>IFERROR(UPPER(TRIM(ESITI_QUESTIONARI!AE2319)),"")</f>
        <v/>
      </c>
      <c r="G2319" t="str">
        <f>IFERROR(UPPER(TRIM(ESITI_QUESTIONARI!AI2319)),"")</f>
        <v/>
      </c>
      <c r="H2319" s="8" t="str">
        <f>IF(C2319="","",IF(ISERROR(AVERAGE(ESITI_QUESTIONARI!N2319:T2319,ESITI_QUESTIONARI!V2319:X2319,ESITI_QUESTIONARI!Z2319:AD2319,ESITI_QUESTIONARI!AF2319:AH2319,ESITI_QUESTIONARI!AJ2319:AL2319,ESITI_QUESTIONARI!AN2319,ESITI_QUESTIONARI!AQ2319)),"NON RISPONDE",AVERAGE(ESITI_QUESTIONARI!N2319:T2319,ESITI_QUESTIONARI!V2319:X2319,ESITI_QUESTIONARI!Z2319:AD2319,ESITI_QUESTIONARI!AF2319:AH2319,ESITI_QUESTIONARI!AJ2319:AL2319,ESITI_QUESTIONARI!AN2319,ESITI_QUESTIONARI!AQ2319)))</f>
        <v/>
      </c>
    </row>
    <row r="2320" spans="1:8" x14ac:dyDescent="0.3">
      <c r="A2320" t="str">
        <f>IF(ESITI_QUESTIONARI!A2320="","",TRIM(ESITI_QUESTIONARI!A2320))</f>
        <v/>
      </c>
      <c r="B2320" t="str">
        <f t="shared" si="37"/>
        <v/>
      </c>
      <c r="C2320" t="str">
        <f>IF(ESITI_QUESTIONARI!C2320="","",TRIM(ESITI_QUESTIONARI!C2320))</f>
        <v/>
      </c>
      <c r="D2320" t="str">
        <f>IFERROR(UPPER(TRIM(ESITI_QUESTIONARI!U2320)),"")</f>
        <v/>
      </c>
      <c r="E2320" t="str">
        <f>IFERROR(UPPER(TRIM(ESITI_QUESTIONARI!Y2320)),"")</f>
        <v/>
      </c>
      <c r="F2320" t="str">
        <f>IFERROR(UPPER(TRIM(ESITI_QUESTIONARI!AE2320)),"")</f>
        <v/>
      </c>
      <c r="G2320" t="str">
        <f>IFERROR(UPPER(TRIM(ESITI_QUESTIONARI!AI2320)),"")</f>
        <v/>
      </c>
      <c r="H2320" s="8" t="str">
        <f>IF(C2320="","",IF(ISERROR(AVERAGE(ESITI_QUESTIONARI!N2320:T2320,ESITI_QUESTIONARI!V2320:X2320,ESITI_QUESTIONARI!Z2320:AD2320,ESITI_QUESTIONARI!AF2320:AH2320,ESITI_QUESTIONARI!AJ2320:AL2320,ESITI_QUESTIONARI!AN2320,ESITI_QUESTIONARI!AQ2320)),"NON RISPONDE",AVERAGE(ESITI_QUESTIONARI!N2320:T2320,ESITI_QUESTIONARI!V2320:X2320,ESITI_QUESTIONARI!Z2320:AD2320,ESITI_QUESTIONARI!AF2320:AH2320,ESITI_QUESTIONARI!AJ2320:AL2320,ESITI_QUESTIONARI!AN2320,ESITI_QUESTIONARI!AQ2320)))</f>
        <v/>
      </c>
    </row>
    <row r="2321" spans="1:8" x14ac:dyDescent="0.3">
      <c r="A2321" t="str">
        <f>IF(ESITI_QUESTIONARI!A2321="","",TRIM(ESITI_QUESTIONARI!A2321))</f>
        <v/>
      </c>
      <c r="B2321" t="str">
        <f t="shared" si="37"/>
        <v/>
      </c>
      <c r="C2321" t="str">
        <f>IF(ESITI_QUESTIONARI!C2321="","",TRIM(ESITI_QUESTIONARI!C2321))</f>
        <v/>
      </c>
      <c r="D2321" t="str">
        <f>IFERROR(UPPER(TRIM(ESITI_QUESTIONARI!U2321)),"")</f>
        <v/>
      </c>
      <c r="E2321" t="str">
        <f>IFERROR(UPPER(TRIM(ESITI_QUESTIONARI!Y2321)),"")</f>
        <v/>
      </c>
      <c r="F2321" t="str">
        <f>IFERROR(UPPER(TRIM(ESITI_QUESTIONARI!AE2321)),"")</f>
        <v/>
      </c>
      <c r="G2321" t="str">
        <f>IFERROR(UPPER(TRIM(ESITI_QUESTIONARI!AI2321)),"")</f>
        <v/>
      </c>
      <c r="H2321" s="8" t="str">
        <f>IF(C2321="","",IF(ISERROR(AVERAGE(ESITI_QUESTIONARI!N2321:T2321,ESITI_QUESTIONARI!V2321:X2321,ESITI_QUESTIONARI!Z2321:AD2321,ESITI_QUESTIONARI!AF2321:AH2321,ESITI_QUESTIONARI!AJ2321:AL2321,ESITI_QUESTIONARI!AN2321,ESITI_QUESTIONARI!AQ2321)),"NON RISPONDE",AVERAGE(ESITI_QUESTIONARI!N2321:T2321,ESITI_QUESTIONARI!V2321:X2321,ESITI_QUESTIONARI!Z2321:AD2321,ESITI_QUESTIONARI!AF2321:AH2321,ESITI_QUESTIONARI!AJ2321:AL2321,ESITI_QUESTIONARI!AN2321,ESITI_QUESTIONARI!AQ2321)))</f>
        <v/>
      </c>
    </row>
    <row r="2322" spans="1:8" x14ac:dyDescent="0.3">
      <c r="A2322" t="str">
        <f>IF(ESITI_QUESTIONARI!A2322="","",TRIM(ESITI_QUESTIONARI!A2322))</f>
        <v/>
      </c>
      <c r="B2322" t="str">
        <f t="shared" si="37"/>
        <v/>
      </c>
      <c r="C2322" t="str">
        <f>IF(ESITI_QUESTIONARI!C2322="","",TRIM(ESITI_QUESTIONARI!C2322))</f>
        <v/>
      </c>
      <c r="D2322" t="str">
        <f>IFERROR(UPPER(TRIM(ESITI_QUESTIONARI!U2322)),"")</f>
        <v/>
      </c>
      <c r="E2322" t="str">
        <f>IFERROR(UPPER(TRIM(ESITI_QUESTIONARI!Y2322)),"")</f>
        <v/>
      </c>
      <c r="F2322" t="str">
        <f>IFERROR(UPPER(TRIM(ESITI_QUESTIONARI!AE2322)),"")</f>
        <v/>
      </c>
      <c r="G2322" t="str">
        <f>IFERROR(UPPER(TRIM(ESITI_QUESTIONARI!AI2322)),"")</f>
        <v/>
      </c>
      <c r="H2322" s="8" t="str">
        <f>IF(C2322="","",IF(ISERROR(AVERAGE(ESITI_QUESTIONARI!N2322:T2322,ESITI_QUESTIONARI!V2322:X2322,ESITI_QUESTIONARI!Z2322:AD2322,ESITI_QUESTIONARI!AF2322:AH2322,ESITI_QUESTIONARI!AJ2322:AL2322,ESITI_QUESTIONARI!AN2322,ESITI_QUESTIONARI!AQ2322)),"NON RISPONDE",AVERAGE(ESITI_QUESTIONARI!N2322:T2322,ESITI_QUESTIONARI!V2322:X2322,ESITI_QUESTIONARI!Z2322:AD2322,ESITI_QUESTIONARI!AF2322:AH2322,ESITI_QUESTIONARI!AJ2322:AL2322,ESITI_QUESTIONARI!AN2322,ESITI_QUESTIONARI!AQ2322)))</f>
        <v/>
      </c>
    </row>
    <row r="2323" spans="1:8" x14ac:dyDescent="0.3">
      <c r="A2323" t="str">
        <f>IF(ESITI_QUESTIONARI!A2323="","",TRIM(ESITI_QUESTIONARI!A2323))</f>
        <v/>
      </c>
      <c r="B2323" t="str">
        <f t="shared" si="37"/>
        <v/>
      </c>
      <c r="C2323" t="str">
        <f>IF(ESITI_QUESTIONARI!C2323="","",TRIM(ESITI_QUESTIONARI!C2323))</f>
        <v/>
      </c>
      <c r="D2323" t="str">
        <f>IFERROR(UPPER(TRIM(ESITI_QUESTIONARI!U2323)),"")</f>
        <v/>
      </c>
      <c r="E2323" t="str">
        <f>IFERROR(UPPER(TRIM(ESITI_QUESTIONARI!Y2323)),"")</f>
        <v/>
      </c>
      <c r="F2323" t="str">
        <f>IFERROR(UPPER(TRIM(ESITI_QUESTIONARI!AE2323)),"")</f>
        <v/>
      </c>
      <c r="G2323" t="str">
        <f>IFERROR(UPPER(TRIM(ESITI_QUESTIONARI!AI2323)),"")</f>
        <v/>
      </c>
      <c r="H2323" s="8" t="str">
        <f>IF(C2323="","",IF(ISERROR(AVERAGE(ESITI_QUESTIONARI!N2323:T2323,ESITI_QUESTIONARI!V2323:X2323,ESITI_QUESTIONARI!Z2323:AD2323,ESITI_QUESTIONARI!AF2323:AH2323,ESITI_QUESTIONARI!AJ2323:AL2323,ESITI_QUESTIONARI!AN2323,ESITI_QUESTIONARI!AQ2323)),"NON RISPONDE",AVERAGE(ESITI_QUESTIONARI!N2323:T2323,ESITI_QUESTIONARI!V2323:X2323,ESITI_QUESTIONARI!Z2323:AD2323,ESITI_QUESTIONARI!AF2323:AH2323,ESITI_QUESTIONARI!AJ2323:AL2323,ESITI_QUESTIONARI!AN2323,ESITI_QUESTIONARI!AQ2323)))</f>
        <v/>
      </c>
    </row>
    <row r="2324" spans="1:8" x14ac:dyDescent="0.3">
      <c r="A2324" t="str">
        <f>IF(ESITI_QUESTIONARI!A2324="","",TRIM(ESITI_QUESTIONARI!A2324))</f>
        <v/>
      </c>
      <c r="B2324" t="str">
        <f t="shared" si="37"/>
        <v/>
      </c>
      <c r="C2324" t="str">
        <f>IF(ESITI_QUESTIONARI!C2324="","",TRIM(ESITI_QUESTIONARI!C2324))</f>
        <v/>
      </c>
      <c r="D2324" t="str">
        <f>IFERROR(UPPER(TRIM(ESITI_QUESTIONARI!U2324)),"")</f>
        <v/>
      </c>
      <c r="E2324" t="str">
        <f>IFERROR(UPPER(TRIM(ESITI_QUESTIONARI!Y2324)),"")</f>
        <v/>
      </c>
      <c r="F2324" t="str">
        <f>IFERROR(UPPER(TRIM(ESITI_QUESTIONARI!AE2324)),"")</f>
        <v/>
      </c>
      <c r="G2324" t="str">
        <f>IFERROR(UPPER(TRIM(ESITI_QUESTIONARI!AI2324)),"")</f>
        <v/>
      </c>
      <c r="H2324" s="8" t="str">
        <f>IF(C2324="","",IF(ISERROR(AVERAGE(ESITI_QUESTIONARI!N2324:T2324,ESITI_QUESTIONARI!V2324:X2324,ESITI_QUESTIONARI!Z2324:AD2324,ESITI_QUESTIONARI!AF2324:AH2324,ESITI_QUESTIONARI!AJ2324:AL2324,ESITI_QUESTIONARI!AN2324,ESITI_QUESTIONARI!AQ2324)),"NON RISPONDE",AVERAGE(ESITI_QUESTIONARI!N2324:T2324,ESITI_QUESTIONARI!V2324:X2324,ESITI_QUESTIONARI!Z2324:AD2324,ESITI_QUESTIONARI!AF2324:AH2324,ESITI_QUESTIONARI!AJ2324:AL2324,ESITI_QUESTIONARI!AN2324,ESITI_QUESTIONARI!AQ2324)))</f>
        <v/>
      </c>
    </row>
    <row r="2325" spans="1:8" x14ac:dyDescent="0.3">
      <c r="A2325" t="str">
        <f>IF(ESITI_QUESTIONARI!A2325="","",TRIM(ESITI_QUESTIONARI!A2325))</f>
        <v/>
      </c>
      <c r="B2325" t="str">
        <f t="shared" si="37"/>
        <v/>
      </c>
      <c r="C2325" t="str">
        <f>IF(ESITI_QUESTIONARI!C2325="","",TRIM(ESITI_QUESTIONARI!C2325))</f>
        <v/>
      </c>
      <c r="D2325" t="str">
        <f>IFERROR(UPPER(TRIM(ESITI_QUESTIONARI!U2325)),"")</f>
        <v/>
      </c>
      <c r="E2325" t="str">
        <f>IFERROR(UPPER(TRIM(ESITI_QUESTIONARI!Y2325)),"")</f>
        <v/>
      </c>
      <c r="F2325" t="str">
        <f>IFERROR(UPPER(TRIM(ESITI_QUESTIONARI!AE2325)),"")</f>
        <v/>
      </c>
      <c r="G2325" t="str">
        <f>IFERROR(UPPER(TRIM(ESITI_QUESTIONARI!AI2325)),"")</f>
        <v/>
      </c>
      <c r="H2325" s="8" t="str">
        <f>IF(C2325="","",IF(ISERROR(AVERAGE(ESITI_QUESTIONARI!N2325:T2325,ESITI_QUESTIONARI!V2325:X2325,ESITI_QUESTIONARI!Z2325:AD2325,ESITI_QUESTIONARI!AF2325:AH2325,ESITI_QUESTIONARI!AJ2325:AL2325,ESITI_QUESTIONARI!AN2325,ESITI_QUESTIONARI!AQ2325)),"NON RISPONDE",AVERAGE(ESITI_QUESTIONARI!N2325:T2325,ESITI_QUESTIONARI!V2325:X2325,ESITI_QUESTIONARI!Z2325:AD2325,ESITI_QUESTIONARI!AF2325:AH2325,ESITI_QUESTIONARI!AJ2325:AL2325,ESITI_QUESTIONARI!AN2325,ESITI_QUESTIONARI!AQ2325)))</f>
        <v/>
      </c>
    </row>
    <row r="2326" spans="1:8" x14ac:dyDescent="0.3">
      <c r="A2326" t="str">
        <f>IF(ESITI_QUESTIONARI!A2326="","",TRIM(ESITI_QUESTIONARI!A2326))</f>
        <v/>
      </c>
      <c r="B2326" t="str">
        <f t="shared" si="37"/>
        <v/>
      </c>
      <c r="C2326" t="str">
        <f>IF(ESITI_QUESTIONARI!C2326="","",TRIM(ESITI_QUESTIONARI!C2326))</f>
        <v/>
      </c>
      <c r="D2326" t="str">
        <f>IFERROR(UPPER(TRIM(ESITI_QUESTIONARI!U2326)),"")</f>
        <v/>
      </c>
      <c r="E2326" t="str">
        <f>IFERROR(UPPER(TRIM(ESITI_QUESTIONARI!Y2326)),"")</f>
        <v/>
      </c>
      <c r="F2326" t="str">
        <f>IFERROR(UPPER(TRIM(ESITI_QUESTIONARI!AE2326)),"")</f>
        <v/>
      </c>
      <c r="G2326" t="str">
        <f>IFERROR(UPPER(TRIM(ESITI_QUESTIONARI!AI2326)),"")</f>
        <v/>
      </c>
      <c r="H2326" s="8" t="str">
        <f>IF(C2326="","",IF(ISERROR(AVERAGE(ESITI_QUESTIONARI!N2326:T2326,ESITI_QUESTIONARI!V2326:X2326,ESITI_QUESTIONARI!Z2326:AD2326,ESITI_QUESTIONARI!AF2326:AH2326,ESITI_QUESTIONARI!AJ2326:AL2326,ESITI_QUESTIONARI!AN2326,ESITI_QUESTIONARI!AQ2326)),"NON RISPONDE",AVERAGE(ESITI_QUESTIONARI!N2326:T2326,ESITI_QUESTIONARI!V2326:X2326,ESITI_QUESTIONARI!Z2326:AD2326,ESITI_QUESTIONARI!AF2326:AH2326,ESITI_QUESTIONARI!AJ2326:AL2326,ESITI_QUESTIONARI!AN2326,ESITI_QUESTIONARI!AQ2326)))</f>
        <v/>
      </c>
    </row>
    <row r="2327" spans="1:8" x14ac:dyDescent="0.3">
      <c r="A2327" t="str">
        <f>IF(ESITI_QUESTIONARI!A2327="","",TRIM(ESITI_QUESTIONARI!A2327))</f>
        <v/>
      </c>
      <c r="B2327" t="str">
        <f t="shared" si="37"/>
        <v/>
      </c>
      <c r="C2327" t="str">
        <f>IF(ESITI_QUESTIONARI!C2327="","",TRIM(ESITI_QUESTIONARI!C2327))</f>
        <v/>
      </c>
      <c r="D2327" t="str">
        <f>IFERROR(UPPER(TRIM(ESITI_QUESTIONARI!U2327)),"")</f>
        <v/>
      </c>
      <c r="E2327" t="str">
        <f>IFERROR(UPPER(TRIM(ESITI_QUESTIONARI!Y2327)),"")</f>
        <v/>
      </c>
      <c r="F2327" t="str">
        <f>IFERROR(UPPER(TRIM(ESITI_QUESTIONARI!AE2327)),"")</f>
        <v/>
      </c>
      <c r="G2327" t="str">
        <f>IFERROR(UPPER(TRIM(ESITI_QUESTIONARI!AI2327)),"")</f>
        <v/>
      </c>
      <c r="H2327" s="8" t="str">
        <f>IF(C2327="","",IF(ISERROR(AVERAGE(ESITI_QUESTIONARI!N2327:T2327,ESITI_QUESTIONARI!V2327:X2327,ESITI_QUESTIONARI!Z2327:AD2327,ESITI_QUESTIONARI!AF2327:AH2327,ESITI_QUESTIONARI!AJ2327:AL2327,ESITI_QUESTIONARI!AN2327,ESITI_QUESTIONARI!AQ2327)),"NON RISPONDE",AVERAGE(ESITI_QUESTIONARI!N2327:T2327,ESITI_QUESTIONARI!V2327:X2327,ESITI_QUESTIONARI!Z2327:AD2327,ESITI_QUESTIONARI!AF2327:AH2327,ESITI_QUESTIONARI!AJ2327:AL2327,ESITI_QUESTIONARI!AN2327,ESITI_QUESTIONARI!AQ2327)))</f>
        <v/>
      </c>
    </row>
    <row r="2328" spans="1:8" x14ac:dyDescent="0.3">
      <c r="A2328" t="str">
        <f>IF(ESITI_QUESTIONARI!A2328="","",TRIM(ESITI_QUESTIONARI!A2328))</f>
        <v/>
      </c>
      <c r="B2328" t="str">
        <f t="shared" si="37"/>
        <v/>
      </c>
      <c r="C2328" t="str">
        <f>IF(ESITI_QUESTIONARI!C2328="","",TRIM(ESITI_QUESTIONARI!C2328))</f>
        <v/>
      </c>
      <c r="D2328" t="str">
        <f>IFERROR(UPPER(TRIM(ESITI_QUESTIONARI!U2328)),"")</f>
        <v/>
      </c>
      <c r="E2328" t="str">
        <f>IFERROR(UPPER(TRIM(ESITI_QUESTIONARI!Y2328)),"")</f>
        <v/>
      </c>
      <c r="F2328" t="str">
        <f>IFERROR(UPPER(TRIM(ESITI_QUESTIONARI!AE2328)),"")</f>
        <v/>
      </c>
      <c r="G2328" t="str">
        <f>IFERROR(UPPER(TRIM(ESITI_QUESTIONARI!AI2328)),"")</f>
        <v/>
      </c>
      <c r="H2328" s="8" t="str">
        <f>IF(C2328="","",IF(ISERROR(AVERAGE(ESITI_QUESTIONARI!N2328:T2328,ESITI_QUESTIONARI!V2328:X2328,ESITI_QUESTIONARI!Z2328:AD2328,ESITI_QUESTIONARI!AF2328:AH2328,ESITI_QUESTIONARI!AJ2328:AL2328,ESITI_QUESTIONARI!AN2328,ESITI_QUESTIONARI!AQ2328)),"NON RISPONDE",AVERAGE(ESITI_QUESTIONARI!N2328:T2328,ESITI_QUESTIONARI!V2328:X2328,ESITI_QUESTIONARI!Z2328:AD2328,ESITI_QUESTIONARI!AF2328:AH2328,ESITI_QUESTIONARI!AJ2328:AL2328,ESITI_QUESTIONARI!AN2328,ESITI_QUESTIONARI!AQ2328)))</f>
        <v/>
      </c>
    </row>
    <row r="2329" spans="1:8" x14ac:dyDescent="0.3">
      <c r="A2329" t="str">
        <f>IF(ESITI_QUESTIONARI!A2329="","",TRIM(ESITI_QUESTIONARI!A2329))</f>
        <v/>
      </c>
      <c r="B2329" t="str">
        <f t="shared" si="37"/>
        <v/>
      </c>
      <c r="C2329" t="str">
        <f>IF(ESITI_QUESTIONARI!C2329="","",TRIM(ESITI_QUESTIONARI!C2329))</f>
        <v/>
      </c>
      <c r="D2329" t="str">
        <f>IFERROR(UPPER(TRIM(ESITI_QUESTIONARI!U2329)),"")</f>
        <v/>
      </c>
      <c r="E2329" t="str">
        <f>IFERROR(UPPER(TRIM(ESITI_QUESTIONARI!Y2329)),"")</f>
        <v/>
      </c>
      <c r="F2329" t="str">
        <f>IFERROR(UPPER(TRIM(ESITI_QUESTIONARI!AE2329)),"")</f>
        <v/>
      </c>
      <c r="G2329" t="str">
        <f>IFERROR(UPPER(TRIM(ESITI_QUESTIONARI!AI2329)),"")</f>
        <v/>
      </c>
      <c r="H2329" s="8" t="str">
        <f>IF(C2329="","",IF(ISERROR(AVERAGE(ESITI_QUESTIONARI!N2329:T2329,ESITI_QUESTIONARI!V2329:X2329,ESITI_QUESTIONARI!Z2329:AD2329,ESITI_QUESTIONARI!AF2329:AH2329,ESITI_QUESTIONARI!AJ2329:AL2329,ESITI_QUESTIONARI!AN2329,ESITI_QUESTIONARI!AQ2329)),"NON RISPONDE",AVERAGE(ESITI_QUESTIONARI!N2329:T2329,ESITI_QUESTIONARI!V2329:X2329,ESITI_QUESTIONARI!Z2329:AD2329,ESITI_QUESTIONARI!AF2329:AH2329,ESITI_QUESTIONARI!AJ2329:AL2329,ESITI_QUESTIONARI!AN2329,ESITI_QUESTIONARI!AQ2329)))</f>
        <v/>
      </c>
    </row>
    <row r="2330" spans="1:8" x14ac:dyDescent="0.3">
      <c r="A2330" t="str">
        <f>IF(ESITI_QUESTIONARI!A2330="","",TRIM(ESITI_QUESTIONARI!A2330))</f>
        <v/>
      </c>
      <c r="B2330" t="str">
        <f t="shared" si="37"/>
        <v/>
      </c>
      <c r="C2330" t="str">
        <f>IF(ESITI_QUESTIONARI!C2330="","",TRIM(ESITI_QUESTIONARI!C2330))</f>
        <v/>
      </c>
      <c r="D2330" t="str">
        <f>IFERROR(UPPER(TRIM(ESITI_QUESTIONARI!U2330)),"")</f>
        <v/>
      </c>
      <c r="E2330" t="str">
        <f>IFERROR(UPPER(TRIM(ESITI_QUESTIONARI!Y2330)),"")</f>
        <v/>
      </c>
      <c r="F2330" t="str">
        <f>IFERROR(UPPER(TRIM(ESITI_QUESTIONARI!AE2330)),"")</f>
        <v/>
      </c>
      <c r="G2330" t="str">
        <f>IFERROR(UPPER(TRIM(ESITI_QUESTIONARI!AI2330)),"")</f>
        <v/>
      </c>
      <c r="H2330" s="8" t="str">
        <f>IF(C2330="","",IF(ISERROR(AVERAGE(ESITI_QUESTIONARI!N2330:T2330,ESITI_QUESTIONARI!V2330:X2330,ESITI_QUESTIONARI!Z2330:AD2330,ESITI_QUESTIONARI!AF2330:AH2330,ESITI_QUESTIONARI!AJ2330:AL2330,ESITI_QUESTIONARI!AN2330,ESITI_QUESTIONARI!AQ2330)),"NON RISPONDE",AVERAGE(ESITI_QUESTIONARI!N2330:T2330,ESITI_QUESTIONARI!V2330:X2330,ESITI_QUESTIONARI!Z2330:AD2330,ESITI_QUESTIONARI!AF2330:AH2330,ESITI_QUESTIONARI!AJ2330:AL2330,ESITI_QUESTIONARI!AN2330,ESITI_QUESTIONARI!AQ2330)))</f>
        <v/>
      </c>
    </row>
    <row r="2331" spans="1:8" x14ac:dyDescent="0.3">
      <c r="A2331" t="str">
        <f>IF(ESITI_QUESTIONARI!A2331="","",TRIM(ESITI_QUESTIONARI!A2331))</f>
        <v/>
      </c>
      <c r="B2331" t="str">
        <f t="shared" si="37"/>
        <v/>
      </c>
      <c r="C2331" t="str">
        <f>IF(ESITI_QUESTIONARI!C2331="","",TRIM(ESITI_QUESTIONARI!C2331))</f>
        <v/>
      </c>
      <c r="D2331" t="str">
        <f>IFERROR(UPPER(TRIM(ESITI_QUESTIONARI!U2331)),"")</f>
        <v/>
      </c>
      <c r="E2331" t="str">
        <f>IFERROR(UPPER(TRIM(ESITI_QUESTIONARI!Y2331)),"")</f>
        <v/>
      </c>
      <c r="F2331" t="str">
        <f>IFERROR(UPPER(TRIM(ESITI_QUESTIONARI!AE2331)),"")</f>
        <v/>
      </c>
      <c r="G2331" t="str">
        <f>IFERROR(UPPER(TRIM(ESITI_QUESTIONARI!AI2331)),"")</f>
        <v/>
      </c>
      <c r="H2331" s="8" t="str">
        <f>IF(C2331="","",IF(ISERROR(AVERAGE(ESITI_QUESTIONARI!N2331:T2331,ESITI_QUESTIONARI!V2331:X2331,ESITI_QUESTIONARI!Z2331:AD2331,ESITI_QUESTIONARI!AF2331:AH2331,ESITI_QUESTIONARI!AJ2331:AL2331,ESITI_QUESTIONARI!AN2331,ESITI_QUESTIONARI!AQ2331)),"NON RISPONDE",AVERAGE(ESITI_QUESTIONARI!N2331:T2331,ESITI_QUESTIONARI!V2331:X2331,ESITI_QUESTIONARI!Z2331:AD2331,ESITI_QUESTIONARI!AF2331:AH2331,ESITI_QUESTIONARI!AJ2331:AL2331,ESITI_QUESTIONARI!AN2331,ESITI_QUESTIONARI!AQ2331)))</f>
        <v/>
      </c>
    </row>
    <row r="2332" spans="1:8" x14ac:dyDescent="0.3">
      <c r="A2332" t="str">
        <f>IF(ESITI_QUESTIONARI!A2332="","",TRIM(ESITI_QUESTIONARI!A2332))</f>
        <v/>
      </c>
      <c r="B2332" t="str">
        <f t="shared" si="37"/>
        <v/>
      </c>
      <c r="C2332" t="str">
        <f>IF(ESITI_QUESTIONARI!C2332="","",TRIM(ESITI_QUESTIONARI!C2332))</f>
        <v/>
      </c>
      <c r="D2332" t="str">
        <f>IFERROR(UPPER(TRIM(ESITI_QUESTIONARI!U2332)),"")</f>
        <v/>
      </c>
      <c r="E2332" t="str">
        <f>IFERROR(UPPER(TRIM(ESITI_QUESTIONARI!Y2332)),"")</f>
        <v/>
      </c>
      <c r="F2332" t="str">
        <f>IFERROR(UPPER(TRIM(ESITI_QUESTIONARI!AE2332)),"")</f>
        <v/>
      </c>
      <c r="G2332" t="str">
        <f>IFERROR(UPPER(TRIM(ESITI_QUESTIONARI!AI2332)),"")</f>
        <v/>
      </c>
      <c r="H2332" s="8" t="str">
        <f>IF(C2332="","",IF(ISERROR(AVERAGE(ESITI_QUESTIONARI!N2332:T2332,ESITI_QUESTIONARI!V2332:X2332,ESITI_QUESTIONARI!Z2332:AD2332,ESITI_QUESTIONARI!AF2332:AH2332,ESITI_QUESTIONARI!AJ2332:AL2332,ESITI_QUESTIONARI!AN2332,ESITI_QUESTIONARI!AQ2332)),"NON RISPONDE",AVERAGE(ESITI_QUESTIONARI!N2332:T2332,ESITI_QUESTIONARI!V2332:X2332,ESITI_QUESTIONARI!Z2332:AD2332,ESITI_QUESTIONARI!AF2332:AH2332,ESITI_QUESTIONARI!AJ2332:AL2332,ESITI_QUESTIONARI!AN2332,ESITI_QUESTIONARI!AQ2332)))</f>
        <v/>
      </c>
    </row>
    <row r="2333" spans="1:8" x14ac:dyDescent="0.3">
      <c r="A2333" t="str">
        <f>IF(ESITI_QUESTIONARI!A2333="","",TRIM(ESITI_QUESTIONARI!A2333))</f>
        <v/>
      </c>
      <c r="B2333" t="str">
        <f t="shared" si="37"/>
        <v/>
      </c>
      <c r="C2333" t="str">
        <f>IF(ESITI_QUESTIONARI!C2333="","",TRIM(ESITI_QUESTIONARI!C2333))</f>
        <v/>
      </c>
      <c r="D2333" t="str">
        <f>IFERROR(UPPER(TRIM(ESITI_QUESTIONARI!U2333)),"")</f>
        <v/>
      </c>
      <c r="E2333" t="str">
        <f>IFERROR(UPPER(TRIM(ESITI_QUESTIONARI!Y2333)),"")</f>
        <v/>
      </c>
      <c r="F2333" t="str">
        <f>IFERROR(UPPER(TRIM(ESITI_QUESTIONARI!AE2333)),"")</f>
        <v/>
      </c>
      <c r="G2333" t="str">
        <f>IFERROR(UPPER(TRIM(ESITI_QUESTIONARI!AI2333)),"")</f>
        <v/>
      </c>
      <c r="H2333" s="8" t="str">
        <f>IF(C2333="","",IF(ISERROR(AVERAGE(ESITI_QUESTIONARI!N2333:T2333,ESITI_QUESTIONARI!V2333:X2333,ESITI_QUESTIONARI!Z2333:AD2333,ESITI_QUESTIONARI!AF2333:AH2333,ESITI_QUESTIONARI!AJ2333:AL2333,ESITI_QUESTIONARI!AN2333,ESITI_QUESTIONARI!AQ2333)),"NON RISPONDE",AVERAGE(ESITI_QUESTIONARI!N2333:T2333,ESITI_QUESTIONARI!V2333:X2333,ESITI_QUESTIONARI!Z2333:AD2333,ESITI_QUESTIONARI!AF2333:AH2333,ESITI_QUESTIONARI!AJ2333:AL2333,ESITI_QUESTIONARI!AN2333,ESITI_QUESTIONARI!AQ2333)))</f>
        <v/>
      </c>
    </row>
    <row r="2334" spans="1:8" x14ac:dyDescent="0.3">
      <c r="A2334" t="str">
        <f>IF(ESITI_QUESTIONARI!A2334="","",TRIM(ESITI_QUESTIONARI!A2334))</f>
        <v/>
      </c>
      <c r="B2334" t="str">
        <f t="shared" si="37"/>
        <v/>
      </c>
      <c r="C2334" t="str">
        <f>IF(ESITI_QUESTIONARI!C2334="","",TRIM(ESITI_QUESTIONARI!C2334))</f>
        <v/>
      </c>
      <c r="D2334" t="str">
        <f>IFERROR(UPPER(TRIM(ESITI_QUESTIONARI!U2334)),"")</f>
        <v/>
      </c>
      <c r="E2334" t="str">
        <f>IFERROR(UPPER(TRIM(ESITI_QUESTIONARI!Y2334)),"")</f>
        <v/>
      </c>
      <c r="F2334" t="str">
        <f>IFERROR(UPPER(TRIM(ESITI_QUESTIONARI!AE2334)),"")</f>
        <v/>
      </c>
      <c r="G2334" t="str">
        <f>IFERROR(UPPER(TRIM(ESITI_QUESTIONARI!AI2334)),"")</f>
        <v/>
      </c>
      <c r="H2334" s="8" t="str">
        <f>IF(C2334="","",IF(ISERROR(AVERAGE(ESITI_QUESTIONARI!N2334:T2334,ESITI_QUESTIONARI!V2334:X2334,ESITI_QUESTIONARI!Z2334:AD2334,ESITI_QUESTIONARI!AF2334:AH2334,ESITI_QUESTIONARI!AJ2334:AL2334,ESITI_QUESTIONARI!AN2334,ESITI_QUESTIONARI!AQ2334)),"NON RISPONDE",AVERAGE(ESITI_QUESTIONARI!N2334:T2334,ESITI_QUESTIONARI!V2334:X2334,ESITI_QUESTIONARI!Z2334:AD2334,ESITI_QUESTIONARI!AF2334:AH2334,ESITI_QUESTIONARI!AJ2334:AL2334,ESITI_QUESTIONARI!AN2334,ESITI_QUESTIONARI!AQ2334)))</f>
        <v/>
      </c>
    </row>
    <row r="2335" spans="1:8" x14ac:dyDescent="0.3">
      <c r="A2335" t="str">
        <f>IF(ESITI_QUESTIONARI!A2335="","",TRIM(ESITI_QUESTIONARI!A2335))</f>
        <v/>
      </c>
      <c r="B2335" t="str">
        <f t="shared" si="37"/>
        <v/>
      </c>
      <c r="C2335" t="str">
        <f>IF(ESITI_QUESTIONARI!C2335="","",TRIM(ESITI_QUESTIONARI!C2335))</f>
        <v/>
      </c>
      <c r="D2335" t="str">
        <f>IFERROR(UPPER(TRIM(ESITI_QUESTIONARI!U2335)),"")</f>
        <v/>
      </c>
      <c r="E2335" t="str">
        <f>IFERROR(UPPER(TRIM(ESITI_QUESTIONARI!Y2335)),"")</f>
        <v/>
      </c>
      <c r="F2335" t="str">
        <f>IFERROR(UPPER(TRIM(ESITI_QUESTIONARI!AE2335)),"")</f>
        <v/>
      </c>
      <c r="G2335" t="str">
        <f>IFERROR(UPPER(TRIM(ESITI_QUESTIONARI!AI2335)),"")</f>
        <v/>
      </c>
      <c r="H2335" s="8" t="str">
        <f>IF(C2335="","",IF(ISERROR(AVERAGE(ESITI_QUESTIONARI!N2335:T2335,ESITI_QUESTIONARI!V2335:X2335,ESITI_QUESTIONARI!Z2335:AD2335,ESITI_QUESTIONARI!AF2335:AH2335,ESITI_QUESTIONARI!AJ2335:AL2335,ESITI_QUESTIONARI!AN2335,ESITI_QUESTIONARI!AQ2335)),"NON RISPONDE",AVERAGE(ESITI_QUESTIONARI!N2335:T2335,ESITI_QUESTIONARI!V2335:X2335,ESITI_QUESTIONARI!Z2335:AD2335,ESITI_QUESTIONARI!AF2335:AH2335,ESITI_QUESTIONARI!AJ2335:AL2335,ESITI_QUESTIONARI!AN2335,ESITI_QUESTIONARI!AQ2335)))</f>
        <v/>
      </c>
    </row>
    <row r="2336" spans="1:8" x14ac:dyDescent="0.3">
      <c r="A2336" t="str">
        <f>IF(ESITI_QUESTIONARI!A2336="","",TRIM(ESITI_QUESTIONARI!A2336))</f>
        <v/>
      </c>
      <c r="B2336" t="str">
        <f t="shared" si="37"/>
        <v/>
      </c>
      <c r="C2336" t="str">
        <f>IF(ESITI_QUESTIONARI!C2336="","",TRIM(ESITI_QUESTIONARI!C2336))</f>
        <v/>
      </c>
      <c r="D2336" t="str">
        <f>IFERROR(UPPER(TRIM(ESITI_QUESTIONARI!U2336)),"")</f>
        <v/>
      </c>
      <c r="E2336" t="str">
        <f>IFERROR(UPPER(TRIM(ESITI_QUESTIONARI!Y2336)),"")</f>
        <v/>
      </c>
      <c r="F2336" t="str">
        <f>IFERROR(UPPER(TRIM(ESITI_QUESTIONARI!AE2336)),"")</f>
        <v/>
      </c>
      <c r="G2336" t="str">
        <f>IFERROR(UPPER(TRIM(ESITI_QUESTIONARI!AI2336)),"")</f>
        <v/>
      </c>
      <c r="H2336" s="8" t="str">
        <f>IF(C2336="","",IF(ISERROR(AVERAGE(ESITI_QUESTIONARI!N2336:T2336,ESITI_QUESTIONARI!V2336:X2336,ESITI_QUESTIONARI!Z2336:AD2336,ESITI_QUESTIONARI!AF2336:AH2336,ESITI_QUESTIONARI!AJ2336:AL2336,ESITI_QUESTIONARI!AN2336,ESITI_QUESTIONARI!AQ2336)),"NON RISPONDE",AVERAGE(ESITI_QUESTIONARI!N2336:T2336,ESITI_QUESTIONARI!V2336:X2336,ESITI_QUESTIONARI!Z2336:AD2336,ESITI_QUESTIONARI!AF2336:AH2336,ESITI_QUESTIONARI!AJ2336:AL2336,ESITI_QUESTIONARI!AN2336,ESITI_QUESTIONARI!AQ2336)))</f>
        <v/>
      </c>
    </row>
    <row r="2337" spans="1:8" x14ac:dyDescent="0.3">
      <c r="A2337" t="str">
        <f>IF(ESITI_QUESTIONARI!A2337="","",TRIM(ESITI_QUESTIONARI!A2337))</f>
        <v/>
      </c>
      <c r="B2337" t="str">
        <f t="shared" si="37"/>
        <v/>
      </c>
      <c r="C2337" t="str">
        <f>IF(ESITI_QUESTIONARI!C2337="","",TRIM(ESITI_QUESTIONARI!C2337))</f>
        <v/>
      </c>
      <c r="D2337" t="str">
        <f>IFERROR(UPPER(TRIM(ESITI_QUESTIONARI!U2337)),"")</f>
        <v/>
      </c>
      <c r="E2337" t="str">
        <f>IFERROR(UPPER(TRIM(ESITI_QUESTIONARI!Y2337)),"")</f>
        <v/>
      </c>
      <c r="F2337" t="str">
        <f>IFERROR(UPPER(TRIM(ESITI_QUESTIONARI!AE2337)),"")</f>
        <v/>
      </c>
      <c r="G2337" t="str">
        <f>IFERROR(UPPER(TRIM(ESITI_QUESTIONARI!AI2337)),"")</f>
        <v/>
      </c>
      <c r="H2337" s="8" t="str">
        <f>IF(C2337="","",IF(ISERROR(AVERAGE(ESITI_QUESTIONARI!N2337:T2337,ESITI_QUESTIONARI!V2337:X2337,ESITI_QUESTIONARI!Z2337:AD2337,ESITI_QUESTIONARI!AF2337:AH2337,ESITI_QUESTIONARI!AJ2337:AL2337,ESITI_QUESTIONARI!AN2337,ESITI_QUESTIONARI!AQ2337)),"NON RISPONDE",AVERAGE(ESITI_QUESTIONARI!N2337:T2337,ESITI_QUESTIONARI!V2337:X2337,ESITI_QUESTIONARI!Z2337:AD2337,ESITI_QUESTIONARI!AF2337:AH2337,ESITI_QUESTIONARI!AJ2337:AL2337,ESITI_QUESTIONARI!AN2337,ESITI_QUESTIONARI!AQ2337)))</f>
        <v/>
      </c>
    </row>
    <row r="2338" spans="1:8" x14ac:dyDescent="0.3">
      <c r="A2338" t="str">
        <f>IF(ESITI_QUESTIONARI!A2338="","",TRIM(ESITI_QUESTIONARI!A2338))</f>
        <v/>
      </c>
      <c r="B2338" t="str">
        <f t="shared" si="37"/>
        <v/>
      </c>
      <c r="C2338" t="str">
        <f>IF(ESITI_QUESTIONARI!C2338="","",TRIM(ESITI_QUESTIONARI!C2338))</f>
        <v/>
      </c>
      <c r="D2338" t="str">
        <f>IFERROR(UPPER(TRIM(ESITI_QUESTIONARI!U2338)),"")</f>
        <v/>
      </c>
      <c r="E2338" t="str">
        <f>IFERROR(UPPER(TRIM(ESITI_QUESTIONARI!Y2338)),"")</f>
        <v/>
      </c>
      <c r="F2338" t="str">
        <f>IFERROR(UPPER(TRIM(ESITI_QUESTIONARI!AE2338)),"")</f>
        <v/>
      </c>
      <c r="G2338" t="str">
        <f>IFERROR(UPPER(TRIM(ESITI_QUESTIONARI!AI2338)),"")</f>
        <v/>
      </c>
      <c r="H2338" s="8" t="str">
        <f>IF(C2338="","",IF(ISERROR(AVERAGE(ESITI_QUESTIONARI!N2338:T2338,ESITI_QUESTIONARI!V2338:X2338,ESITI_QUESTIONARI!Z2338:AD2338,ESITI_QUESTIONARI!AF2338:AH2338,ESITI_QUESTIONARI!AJ2338:AL2338,ESITI_QUESTIONARI!AN2338,ESITI_QUESTIONARI!AQ2338)),"NON RISPONDE",AVERAGE(ESITI_QUESTIONARI!N2338:T2338,ESITI_QUESTIONARI!V2338:X2338,ESITI_QUESTIONARI!Z2338:AD2338,ESITI_QUESTIONARI!AF2338:AH2338,ESITI_QUESTIONARI!AJ2338:AL2338,ESITI_QUESTIONARI!AN2338,ESITI_QUESTIONARI!AQ2338)))</f>
        <v/>
      </c>
    </row>
    <row r="2339" spans="1:8" x14ac:dyDescent="0.3">
      <c r="A2339" t="str">
        <f>IF(ESITI_QUESTIONARI!A2339="","",TRIM(ESITI_QUESTIONARI!A2339))</f>
        <v/>
      </c>
      <c r="B2339" t="str">
        <f t="shared" si="37"/>
        <v/>
      </c>
      <c r="C2339" t="str">
        <f>IF(ESITI_QUESTIONARI!C2339="","",TRIM(ESITI_QUESTIONARI!C2339))</f>
        <v/>
      </c>
      <c r="D2339" t="str">
        <f>IFERROR(UPPER(TRIM(ESITI_QUESTIONARI!U2339)),"")</f>
        <v/>
      </c>
      <c r="E2339" t="str">
        <f>IFERROR(UPPER(TRIM(ESITI_QUESTIONARI!Y2339)),"")</f>
        <v/>
      </c>
      <c r="F2339" t="str">
        <f>IFERROR(UPPER(TRIM(ESITI_QUESTIONARI!AE2339)),"")</f>
        <v/>
      </c>
      <c r="G2339" t="str">
        <f>IFERROR(UPPER(TRIM(ESITI_QUESTIONARI!AI2339)),"")</f>
        <v/>
      </c>
      <c r="H2339" s="8" t="str">
        <f>IF(C2339="","",IF(ISERROR(AVERAGE(ESITI_QUESTIONARI!N2339:T2339,ESITI_QUESTIONARI!V2339:X2339,ESITI_QUESTIONARI!Z2339:AD2339,ESITI_QUESTIONARI!AF2339:AH2339,ESITI_QUESTIONARI!AJ2339:AL2339,ESITI_QUESTIONARI!AN2339,ESITI_QUESTIONARI!AQ2339)),"NON RISPONDE",AVERAGE(ESITI_QUESTIONARI!N2339:T2339,ESITI_QUESTIONARI!V2339:X2339,ESITI_QUESTIONARI!Z2339:AD2339,ESITI_QUESTIONARI!AF2339:AH2339,ESITI_QUESTIONARI!AJ2339:AL2339,ESITI_QUESTIONARI!AN2339,ESITI_QUESTIONARI!AQ2339)))</f>
        <v/>
      </c>
    </row>
    <row r="2340" spans="1:8" x14ac:dyDescent="0.3">
      <c r="A2340" t="str">
        <f>IF(ESITI_QUESTIONARI!A2340="","",TRIM(ESITI_QUESTIONARI!A2340))</f>
        <v/>
      </c>
      <c r="B2340" t="str">
        <f t="shared" si="37"/>
        <v/>
      </c>
      <c r="C2340" t="str">
        <f>IF(ESITI_QUESTIONARI!C2340="","",TRIM(ESITI_QUESTIONARI!C2340))</f>
        <v/>
      </c>
      <c r="D2340" t="str">
        <f>IFERROR(UPPER(TRIM(ESITI_QUESTIONARI!U2340)),"")</f>
        <v/>
      </c>
      <c r="E2340" t="str">
        <f>IFERROR(UPPER(TRIM(ESITI_QUESTIONARI!Y2340)),"")</f>
        <v/>
      </c>
      <c r="F2340" t="str">
        <f>IFERROR(UPPER(TRIM(ESITI_QUESTIONARI!AE2340)),"")</f>
        <v/>
      </c>
      <c r="G2340" t="str">
        <f>IFERROR(UPPER(TRIM(ESITI_QUESTIONARI!AI2340)),"")</f>
        <v/>
      </c>
      <c r="H2340" s="8" t="str">
        <f>IF(C2340="","",IF(ISERROR(AVERAGE(ESITI_QUESTIONARI!N2340:T2340,ESITI_QUESTIONARI!V2340:X2340,ESITI_QUESTIONARI!Z2340:AD2340,ESITI_QUESTIONARI!AF2340:AH2340,ESITI_QUESTIONARI!AJ2340:AL2340,ESITI_QUESTIONARI!AN2340,ESITI_QUESTIONARI!AQ2340)),"NON RISPONDE",AVERAGE(ESITI_QUESTIONARI!N2340:T2340,ESITI_QUESTIONARI!V2340:X2340,ESITI_QUESTIONARI!Z2340:AD2340,ESITI_QUESTIONARI!AF2340:AH2340,ESITI_QUESTIONARI!AJ2340:AL2340,ESITI_QUESTIONARI!AN2340,ESITI_QUESTIONARI!AQ2340)))</f>
        <v/>
      </c>
    </row>
    <row r="2341" spans="1:8" x14ac:dyDescent="0.3">
      <c r="A2341" t="str">
        <f>IF(ESITI_QUESTIONARI!A2341="","",TRIM(ESITI_QUESTIONARI!A2341))</f>
        <v/>
      </c>
      <c r="B2341" t="str">
        <f t="shared" si="37"/>
        <v/>
      </c>
      <c r="C2341" t="str">
        <f>IF(ESITI_QUESTIONARI!C2341="","",TRIM(ESITI_QUESTIONARI!C2341))</f>
        <v/>
      </c>
      <c r="D2341" t="str">
        <f>IFERROR(UPPER(TRIM(ESITI_QUESTIONARI!U2341)),"")</f>
        <v/>
      </c>
      <c r="E2341" t="str">
        <f>IFERROR(UPPER(TRIM(ESITI_QUESTIONARI!Y2341)),"")</f>
        <v/>
      </c>
      <c r="F2341" t="str">
        <f>IFERROR(UPPER(TRIM(ESITI_QUESTIONARI!AE2341)),"")</f>
        <v/>
      </c>
      <c r="G2341" t="str">
        <f>IFERROR(UPPER(TRIM(ESITI_QUESTIONARI!AI2341)),"")</f>
        <v/>
      </c>
      <c r="H2341" s="8" t="str">
        <f>IF(C2341="","",IF(ISERROR(AVERAGE(ESITI_QUESTIONARI!N2341:T2341,ESITI_QUESTIONARI!V2341:X2341,ESITI_QUESTIONARI!Z2341:AD2341,ESITI_QUESTIONARI!AF2341:AH2341,ESITI_QUESTIONARI!AJ2341:AL2341,ESITI_QUESTIONARI!AN2341,ESITI_QUESTIONARI!AQ2341)),"NON RISPONDE",AVERAGE(ESITI_QUESTIONARI!N2341:T2341,ESITI_QUESTIONARI!V2341:X2341,ESITI_QUESTIONARI!Z2341:AD2341,ESITI_QUESTIONARI!AF2341:AH2341,ESITI_QUESTIONARI!AJ2341:AL2341,ESITI_QUESTIONARI!AN2341,ESITI_QUESTIONARI!AQ2341)))</f>
        <v/>
      </c>
    </row>
    <row r="2342" spans="1:8" x14ac:dyDescent="0.3">
      <c r="A2342" t="str">
        <f>IF(ESITI_QUESTIONARI!A2342="","",TRIM(ESITI_QUESTIONARI!A2342))</f>
        <v/>
      </c>
      <c r="B2342" t="str">
        <f t="shared" si="37"/>
        <v/>
      </c>
      <c r="C2342" t="str">
        <f>IF(ESITI_QUESTIONARI!C2342="","",TRIM(ESITI_QUESTIONARI!C2342))</f>
        <v/>
      </c>
      <c r="D2342" t="str">
        <f>IFERROR(UPPER(TRIM(ESITI_QUESTIONARI!U2342)),"")</f>
        <v/>
      </c>
      <c r="E2342" t="str">
        <f>IFERROR(UPPER(TRIM(ESITI_QUESTIONARI!Y2342)),"")</f>
        <v/>
      </c>
      <c r="F2342" t="str">
        <f>IFERROR(UPPER(TRIM(ESITI_QUESTIONARI!AE2342)),"")</f>
        <v/>
      </c>
      <c r="G2342" t="str">
        <f>IFERROR(UPPER(TRIM(ESITI_QUESTIONARI!AI2342)),"")</f>
        <v/>
      </c>
      <c r="H2342" s="8" t="str">
        <f>IF(C2342="","",IF(ISERROR(AVERAGE(ESITI_QUESTIONARI!N2342:T2342,ESITI_QUESTIONARI!V2342:X2342,ESITI_QUESTIONARI!Z2342:AD2342,ESITI_QUESTIONARI!AF2342:AH2342,ESITI_QUESTIONARI!AJ2342:AL2342,ESITI_QUESTIONARI!AN2342,ESITI_QUESTIONARI!AQ2342)),"NON RISPONDE",AVERAGE(ESITI_QUESTIONARI!N2342:T2342,ESITI_QUESTIONARI!V2342:X2342,ESITI_QUESTIONARI!Z2342:AD2342,ESITI_QUESTIONARI!AF2342:AH2342,ESITI_QUESTIONARI!AJ2342:AL2342,ESITI_QUESTIONARI!AN2342,ESITI_QUESTIONARI!AQ2342)))</f>
        <v/>
      </c>
    </row>
    <row r="2343" spans="1:8" x14ac:dyDescent="0.3">
      <c r="A2343" t="str">
        <f>IF(ESITI_QUESTIONARI!A2343="","",TRIM(ESITI_QUESTIONARI!A2343))</f>
        <v/>
      </c>
      <c r="B2343" t="str">
        <f t="shared" si="37"/>
        <v/>
      </c>
      <c r="C2343" t="str">
        <f>IF(ESITI_QUESTIONARI!C2343="","",TRIM(ESITI_QUESTIONARI!C2343))</f>
        <v/>
      </c>
      <c r="D2343" t="str">
        <f>IFERROR(UPPER(TRIM(ESITI_QUESTIONARI!U2343)),"")</f>
        <v/>
      </c>
      <c r="E2343" t="str">
        <f>IFERROR(UPPER(TRIM(ESITI_QUESTIONARI!Y2343)),"")</f>
        <v/>
      </c>
      <c r="F2343" t="str">
        <f>IFERROR(UPPER(TRIM(ESITI_QUESTIONARI!AE2343)),"")</f>
        <v/>
      </c>
      <c r="G2343" t="str">
        <f>IFERROR(UPPER(TRIM(ESITI_QUESTIONARI!AI2343)),"")</f>
        <v/>
      </c>
      <c r="H2343" s="8" t="str">
        <f>IF(C2343="","",IF(ISERROR(AVERAGE(ESITI_QUESTIONARI!N2343:T2343,ESITI_QUESTIONARI!V2343:X2343,ESITI_QUESTIONARI!Z2343:AD2343,ESITI_QUESTIONARI!AF2343:AH2343,ESITI_QUESTIONARI!AJ2343:AL2343,ESITI_QUESTIONARI!AN2343,ESITI_QUESTIONARI!AQ2343)),"NON RISPONDE",AVERAGE(ESITI_QUESTIONARI!N2343:T2343,ESITI_QUESTIONARI!V2343:X2343,ESITI_QUESTIONARI!Z2343:AD2343,ESITI_QUESTIONARI!AF2343:AH2343,ESITI_QUESTIONARI!AJ2343:AL2343,ESITI_QUESTIONARI!AN2343,ESITI_QUESTIONARI!AQ2343)))</f>
        <v/>
      </c>
    </row>
    <row r="2344" spans="1:8" x14ac:dyDescent="0.3">
      <c r="A2344" t="str">
        <f>IF(ESITI_QUESTIONARI!A2344="","",TRIM(ESITI_QUESTIONARI!A2344))</f>
        <v/>
      </c>
      <c r="B2344" t="str">
        <f t="shared" si="37"/>
        <v/>
      </c>
      <c r="C2344" t="str">
        <f>IF(ESITI_QUESTIONARI!C2344="","",TRIM(ESITI_QUESTIONARI!C2344))</f>
        <v/>
      </c>
      <c r="D2344" t="str">
        <f>IFERROR(UPPER(TRIM(ESITI_QUESTIONARI!U2344)),"")</f>
        <v/>
      </c>
      <c r="E2344" t="str">
        <f>IFERROR(UPPER(TRIM(ESITI_QUESTIONARI!Y2344)),"")</f>
        <v/>
      </c>
      <c r="F2344" t="str">
        <f>IFERROR(UPPER(TRIM(ESITI_QUESTIONARI!AE2344)),"")</f>
        <v/>
      </c>
      <c r="G2344" t="str">
        <f>IFERROR(UPPER(TRIM(ESITI_QUESTIONARI!AI2344)),"")</f>
        <v/>
      </c>
      <c r="H2344" s="8" t="str">
        <f>IF(C2344="","",IF(ISERROR(AVERAGE(ESITI_QUESTIONARI!N2344:T2344,ESITI_QUESTIONARI!V2344:X2344,ESITI_QUESTIONARI!Z2344:AD2344,ESITI_QUESTIONARI!AF2344:AH2344,ESITI_QUESTIONARI!AJ2344:AL2344,ESITI_QUESTIONARI!AN2344,ESITI_QUESTIONARI!AQ2344)),"NON RISPONDE",AVERAGE(ESITI_QUESTIONARI!N2344:T2344,ESITI_QUESTIONARI!V2344:X2344,ESITI_QUESTIONARI!Z2344:AD2344,ESITI_QUESTIONARI!AF2344:AH2344,ESITI_QUESTIONARI!AJ2344:AL2344,ESITI_QUESTIONARI!AN2344,ESITI_QUESTIONARI!AQ2344)))</f>
        <v/>
      </c>
    </row>
    <row r="2345" spans="1:8" x14ac:dyDescent="0.3">
      <c r="A2345" t="str">
        <f>IF(ESITI_QUESTIONARI!A2345="","",TRIM(ESITI_QUESTIONARI!A2345))</f>
        <v/>
      </c>
      <c r="B2345" t="str">
        <f t="shared" si="37"/>
        <v/>
      </c>
      <c r="C2345" t="str">
        <f>IF(ESITI_QUESTIONARI!C2345="","",TRIM(ESITI_QUESTIONARI!C2345))</f>
        <v/>
      </c>
      <c r="D2345" t="str">
        <f>IFERROR(UPPER(TRIM(ESITI_QUESTIONARI!U2345)),"")</f>
        <v/>
      </c>
      <c r="E2345" t="str">
        <f>IFERROR(UPPER(TRIM(ESITI_QUESTIONARI!Y2345)),"")</f>
        <v/>
      </c>
      <c r="F2345" t="str">
        <f>IFERROR(UPPER(TRIM(ESITI_QUESTIONARI!AE2345)),"")</f>
        <v/>
      </c>
      <c r="G2345" t="str">
        <f>IFERROR(UPPER(TRIM(ESITI_QUESTIONARI!AI2345)),"")</f>
        <v/>
      </c>
      <c r="H2345" s="8" t="str">
        <f>IF(C2345="","",IF(ISERROR(AVERAGE(ESITI_QUESTIONARI!N2345:T2345,ESITI_QUESTIONARI!V2345:X2345,ESITI_QUESTIONARI!Z2345:AD2345,ESITI_QUESTIONARI!AF2345:AH2345,ESITI_QUESTIONARI!AJ2345:AL2345,ESITI_QUESTIONARI!AN2345,ESITI_QUESTIONARI!AQ2345)),"NON RISPONDE",AVERAGE(ESITI_QUESTIONARI!N2345:T2345,ESITI_QUESTIONARI!V2345:X2345,ESITI_QUESTIONARI!Z2345:AD2345,ESITI_QUESTIONARI!AF2345:AH2345,ESITI_QUESTIONARI!AJ2345:AL2345,ESITI_QUESTIONARI!AN2345,ESITI_QUESTIONARI!AQ2345)))</f>
        <v/>
      </c>
    </row>
    <row r="2346" spans="1:8" x14ac:dyDescent="0.3">
      <c r="A2346" t="str">
        <f>IF(ESITI_QUESTIONARI!A2346="","",TRIM(ESITI_QUESTIONARI!A2346))</f>
        <v/>
      </c>
      <c r="B2346" t="str">
        <f t="shared" si="37"/>
        <v/>
      </c>
      <c r="C2346" t="str">
        <f>IF(ESITI_QUESTIONARI!C2346="","",TRIM(ESITI_QUESTIONARI!C2346))</f>
        <v/>
      </c>
      <c r="D2346" t="str">
        <f>IFERROR(UPPER(TRIM(ESITI_QUESTIONARI!U2346)),"")</f>
        <v/>
      </c>
      <c r="E2346" t="str">
        <f>IFERROR(UPPER(TRIM(ESITI_QUESTIONARI!Y2346)),"")</f>
        <v/>
      </c>
      <c r="F2346" t="str">
        <f>IFERROR(UPPER(TRIM(ESITI_QUESTIONARI!AE2346)),"")</f>
        <v/>
      </c>
      <c r="G2346" t="str">
        <f>IFERROR(UPPER(TRIM(ESITI_QUESTIONARI!AI2346)),"")</f>
        <v/>
      </c>
      <c r="H2346" s="8" t="str">
        <f>IF(C2346="","",IF(ISERROR(AVERAGE(ESITI_QUESTIONARI!N2346:T2346,ESITI_QUESTIONARI!V2346:X2346,ESITI_QUESTIONARI!Z2346:AD2346,ESITI_QUESTIONARI!AF2346:AH2346,ESITI_QUESTIONARI!AJ2346:AL2346,ESITI_QUESTIONARI!AN2346,ESITI_QUESTIONARI!AQ2346)),"NON RISPONDE",AVERAGE(ESITI_QUESTIONARI!N2346:T2346,ESITI_QUESTIONARI!V2346:X2346,ESITI_QUESTIONARI!Z2346:AD2346,ESITI_QUESTIONARI!AF2346:AH2346,ESITI_QUESTIONARI!AJ2346:AL2346,ESITI_QUESTIONARI!AN2346,ESITI_QUESTIONARI!AQ2346)))</f>
        <v/>
      </c>
    </row>
    <row r="2347" spans="1:8" x14ac:dyDescent="0.3">
      <c r="A2347" t="str">
        <f>IF(ESITI_QUESTIONARI!A2347="","",TRIM(ESITI_QUESTIONARI!A2347))</f>
        <v/>
      </c>
      <c r="B2347" t="str">
        <f t="shared" si="37"/>
        <v/>
      </c>
      <c r="C2347" t="str">
        <f>IF(ESITI_QUESTIONARI!C2347="","",TRIM(ESITI_QUESTIONARI!C2347))</f>
        <v/>
      </c>
      <c r="D2347" t="str">
        <f>IFERROR(UPPER(TRIM(ESITI_QUESTIONARI!U2347)),"")</f>
        <v/>
      </c>
      <c r="E2347" t="str">
        <f>IFERROR(UPPER(TRIM(ESITI_QUESTIONARI!Y2347)),"")</f>
        <v/>
      </c>
      <c r="F2347" t="str">
        <f>IFERROR(UPPER(TRIM(ESITI_QUESTIONARI!AE2347)),"")</f>
        <v/>
      </c>
      <c r="G2347" t="str">
        <f>IFERROR(UPPER(TRIM(ESITI_QUESTIONARI!AI2347)),"")</f>
        <v/>
      </c>
      <c r="H2347" s="8" t="str">
        <f>IF(C2347="","",IF(ISERROR(AVERAGE(ESITI_QUESTIONARI!N2347:T2347,ESITI_QUESTIONARI!V2347:X2347,ESITI_QUESTIONARI!Z2347:AD2347,ESITI_QUESTIONARI!AF2347:AH2347,ESITI_QUESTIONARI!AJ2347:AL2347,ESITI_QUESTIONARI!AN2347,ESITI_QUESTIONARI!AQ2347)),"NON RISPONDE",AVERAGE(ESITI_QUESTIONARI!N2347:T2347,ESITI_QUESTIONARI!V2347:X2347,ESITI_QUESTIONARI!Z2347:AD2347,ESITI_QUESTIONARI!AF2347:AH2347,ESITI_QUESTIONARI!AJ2347:AL2347,ESITI_QUESTIONARI!AN2347,ESITI_QUESTIONARI!AQ2347)))</f>
        <v/>
      </c>
    </row>
    <row r="2348" spans="1:8" x14ac:dyDescent="0.3">
      <c r="A2348" t="str">
        <f>IF(ESITI_QUESTIONARI!A2348="","",TRIM(ESITI_QUESTIONARI!A2348))</f>
        <v/>
      </c>
      <c r="B2348" t="str">
        <f t="shared" si="37"/>
        <v/>
      </c>
      <c r="C2348" t="str">
        <f>IF(ESITI_QUESTIONARI!C2348="","",TRIM(ESITI_QUESTIONARI!C2348))</f>
        <v/>
      </c>
      <c r="D2348" t="str">
        <f>IFERROR(UPPER(TRIM(ESITI_QUESTIONARI!U2348)),"")</f>
        <v/>
      </c>
      <c r="E2348" t="str">
        <f>IFERROR(UPPER(TRIM(ESITI_QUESTIONARI!Y2348)),"")</f>
        <v/>
      </c>
      <c r="F2348" t="str">
        <f>IFERROR(UPPER(TRIM(ESITI_QUESTIONARI!AE2348)),"")</f>
        <v/>
      </c>
      <c r="G2348" t="str">
        <f>IFERROR(UPPER(TRIM(ESITI_QUESTIONARI!AI2348)),"")</f>
        <v/>
      </c>
      <c r="H2348" s="8" t="str">
        <f>IF(C2348="","",IF(ISERROR(AVERAGE(ESITI_QUESTIONARI!N2348:T2348,ESITI_QUESTIONARI!V2348:X2348,ESITI_QUESTIONARI!Z2348:AD2348,ESITI_QUESTIONARI!AF2348:AH2348,ESITI_QUESTIONARI!AJ2348:AL2348,ESITI_QUESTIONARI!AN2348,ESITI_QUESTIONARI!AQ2348)),"NON RISPONDE",AVERAGE(ESITI_QUESTIONARI!N2348:T2348,ESITI_QUESTIONARI!V2348:X2348,ESITI_QUESTIONARI!Z2348:AD2348,ESITI_QUESTIONARI!AF2348:AH2348,ESITI_QUESTIONARI!AJ2348:AL2348,ESITI_QUESTIONARI!AN2348,ESITI_QUESTIONARI!AQ2348)))</f>
        <v/>
      </c>
    </row>
    <row r="2349" spans="1:8" x14ac:dyDescent="0.3">
      <c r="A2349" t="str">
        <f>IF(ESITI_QUESTIONARI!A2349="","",TRIM(ESITI_QUESTIONARI!A2349))</f>
        <v/>
      </c>
      <c r="B2349" t="str">
        <f t="shared" si="37"/>
        <v/>
      </c>
      <c r="C2349" t="str">
        <f>IF(ESITI_QUESTIONARI!C2349="","",TRIM(ESITI_QUESTIONARI!C2349))</f>
        <v/>
      </c>
      <c r="D2349" t="str">
        <f>IFERROR(UPPER(TRIM(ESITI_QUESTIONARI!U2349)),"")</f>
        <v/>
      </c>
      <c r="E2349" t="str">
        <f>IFERROR(UPPER(TRIM(ESITI_QUESTIONARI!Y2349)),"")</f>
        <v/>
      </c>
      <c r="F2349" t="str">
        <f>IFERROR(UPPER(TRIM(ESITI_QUESTIONARI!AE2349)),"")</f>
        <v/>
      </c>
      <c r="G2349" t="str">
        <f>IFERROR(UPPER(TRIM(ESITI_QUESTIONARI!AI2349)),"")</f>
        <v/>
      </c>
      <c r="H2349" s="8" t="str">
        <f>IF(C2349="","",IF(ISERROR(AVERAGE(ESITI_QUESTIONARI!N2349:T2349,ESITI_QUESTIONARI!V2349:X2349,ESITI_QUESTIONARI!Z2349:AD2349,ESITI_QUESTIONARI!AF2349:AH2349,ESITI_QUESTIONARI!AJ2349:AL2349,ESITI_QUESTIONARI!AN2349,ESITI_QUESTIONARI!AQ2349)),"NON RISPONDE",AVERAGE(ESITI_QUESTIONARI!N2349:T2349,ESITI_QUESTIONARI!V2349:X2349,ESITI_QUESTIONARI!Z2349:AD2349,ESITI_QUESTIONARI!AF2349:AH2349,ESITI_QUESTIONARI!AJ2349:AL2349,ESITI_QUESTIONARI!AN2349,ESITI_QUESTIONARI!AQ2349)))</f>
        <v/>
      </c>
    </row>
    <row r="2350" spans="1:8" x14ac:dyDescent="0.3">
      <c r="A2350" t="str">
        <f>IF(ESITI_QUESTIONARI!A2350="","",TRIM(ESITI_QUESTIONARI!A2350))</f>
        <v/>
      </c>
      <c r="B2350" t="str">
        <f t="shared" si="37"/>
        <v/>
      </c>
      <c r="C2350" t="str">
        <f>IF(ESITI_QUESTIONARI!C2350="","",TRIM(ESITI_QUESTIONARI!C2350))</f>
        <v/>
      </c>
      <c r="D2350" t="str">
        <f>IFERROR(UPPER(TRIM(ESITI_QUESTIONARI!U2350)),"")</f>
        <v/>
      </c>
      <c r="E2350" t="str">
        <f>IFERROR(UPPER(TRIM(ESITI_QUESTIONARI!Y2350)),"")</f>
        <v/>
      </c>
      <c r="F2350" t="str">
        <f>IFERROR(UPPER(TRIM(ESITI_QUESTIONARI!AE2350)),"")</f>
        <v/>
      </c>
      <c r="G2350" t="str">
        <f>IFERROR(UPPER(TRIM(ESITI_QUESTIONARI!AI2350)),"")</f>
        <v/>
      </c>
      <c r="H2350" s="8" t="str">
        <f>IF(C2350="","",IF(ISERROR(AVERAGE(ESITI_QUESTIONARI!N2350:T2350,ESITI_QUESTIONARI!V2350:X2350,ESITI_QUESTIONARI!Z2350:AD2350,ESITI_QUESTIONARI!AF2350:AH2350,ESITI_QUESTIONARI!AJ2350:AL2350,ESITI_QUESTIONARI!AN2350,ESITI_QUESTIONARI!AQ2350)),"NON RISPONDE",AVERAGE(ESITI_QUESTIONARI!N2350:T2350,ESITI_QUESTIONARI!V2350:X2350,ESITI_QUESTIONARI!Z2350:AD2350,ESITI_QUESTIONARI!AF2350:AH2350,ESITI_QUESTIONARI!AJ2350:AL2350,ESITI_QUESTIONARI!AN2350,ESITI_QUESTIONARI!AQ2350)))</f>
        <v/>
      </c>
    </row>
    <row r="2351" spans="1:8" x14ac:dyDescent="0.3">
      <c r="A2351" t="str">
        <f>IF(ESITI_QUESTIONARI!A2351="","",TRIM(ESITI_QUESTIONARI!A2351))</f>
        <v/>
      </c>
      <c r="B2351" t="str">
        <f t="shared" si="37"/>
        <v/>
      </c>
      <c r="C2351" t="str">
        <f>IF(ESITI_QUESTIONARI!C2351="","",TRIM(ESITI_QUESTIONARI!C2351))</f>
        <v/>
      </c>
      <c r="D2351" t="str">
        <f>IFERROR(UPPER(TRIM(ESITI_QUESTIONARI!U2351)),"")</f>
        <v/>
      </c>
      <c r="E2351" t="str">
        <f>IFERROR(UPPER(TRIM(ESITI_QUESTIONARI!Y2351)),"")</f>
        <v/>
      </c>
      <c r="F2351" t="str">
        <f>IFERROR(UPPER(TRIM(ESITI_QUESTIONARI!AE2351)),"")</f>
        <v/>
      </c>
      <c r="G2351" t="str">
        <f>IFERROR(UPPER(TRIM(ESITI_QUESTIONARI!AI2351)),"")</f>
        <v/>
      </c>
      <c r="H2351" s="8" t="str">
        <f>IF(C2351="","",IF(ISERROR(AVERAGE(ESITI_QUESTIONARI!N2351:T2351,ESITI_QUESTIONARI!V2351:X2351,ESITI_QUESTIONARI!Z2351:AD2351,ESITI_QUESTIONARI!AF2351:AH2351,ESITI_QUESTIONARI!AJ2351:AL2351,ESITI_QUESTIONARI!AN2351,ESITI_QUESTIONARI!AQ2351)),"NON RISPONDE",AVERAGE(ESITI_QUESTIONARI!N2351:T2351,ESITI_QUESTIONARI!V2351:X2351,ESITI_QUESTIONARI!Z2351:AD2351,ESITI_QUESTIONARI!AF2351:AH2351,ESITI_QUESTIONARI!AJ2351:AL2351,ESITI_QUESTIONARI!AN2351,ESITI_QUESTIONARI!AQ2351)))</f>
        <v/>
      </c>
    </row>
    <row r="2352" spans="1:8" x14ac:dyDescent="0.3">
      <c r="A2352" t="str">
        <f>IF(ESITI_QUESTIONARI!A2352="","",TRIM(ESITI_QUESTIONARI!A2352))</f>
        <v/>
      </c>
      <c r="B2352" t="str">
        <f t="shared" si="37"/>
        <v/>
      </c>
      <c r="C2352" t="str">
        <f>IF(ESITI_QUESTIONARI!C2352="","",TRIM(ESITI_QUESTIONARI!C2352))</f>
        <v/>
      </c>
      <c r="D2352" t="str">
        <f>IFERROR(UPPER(TRIM(ESITI_QUESTIONARI!U2352)),"")</f>
        <v/>
      </c>
      <c r="E2352" t="str">
        <f>IFERROR(UPPER(TRIM(ESITI_QUESTIONARI!Y2352)),"")</f>
        <v/>
      </c>
      <c r="F2352" t="str">
        <f>IFERROR(UPPER(TRIM(ESITI_QUESTIONARI!AE2352)),"")</f>
        <v/>
      </c>
      <c r="G2352" t="str">
        <f>IFERROR(UPPER(TRIM(ESITI_QUESTIONARI!AI2352)),"")</f>
        <v/>
      </c>
      <c r="H2352" s="8" t="str">
        <f>IF(C2352="","",IF(ISERROR(AVERAGE(ESITI_QUESTIONARI!N2352:T2352,ESITI_QUESTIONARI!V2352:X2352,ESITI_QUESTIONARI!Z2352:AD2352,ESITI_QUESTIONARI!AF2352:AH2352,ESITI_QUESTIONARI!AJ2352:AL2352,ESITI_QUESTIONARI!AN2352,ESITI_QUESTIONARI!AQ2352)),"NON RISPONDE",AVERAGE(ESITI_QUESTIONARI!N2352:T2352,ESITI_QUESTIONARI!V2352:X2352,ESITI_QUESTIONARI!Z2352:AD2352,ESITI_QUESTIONARI!AF2352:AH2352,ESITI_QUESTIONARI!AJ2352:AL2352,ESITI_QUESTIONARI!AN2352,ESITI_QUESTIONARI!AQ2352)))</f>
        <v/>
      </c>
    </row>
    <row r="2353" spans="1:8" x14ac:dyDescent="0.3">
      <c r="A2353" t="str">
        <f>IF(ESITI_QUESTIONARI!A2353="","",TRIM(ESITI_QUESTIONARI!A2353))</f>
        <v/>
      </c>
      <c r="B2353" t="str">
        <f t="shared" si="37"/>
        <v/>
      </c>
      <c r="C2353" t="str">
        <f>IF(ESITI_QUESTIONARI!C2353="","",TRIM(ESITI_QUESTIONARI!C2353))</f>
        <v/>
      </c>
      <c r="D2353" t="str">
        <f>IFERROR(UPPER(TRIM(ESITI_QUESTIONARI!U2353)),"")</f>
        <v/>
      </c>
      <c r="E2353" t="str">
        <f>IFERROR(UPPER(TRIM(ESITI_QUESTIONARI!Y2353)),"")</f>
        <v/>
      </c>
      <c r="F2353" t="str">
        <f>IFERROR(UPPER(TRIM(ESITI_QUESTIONARI!AE2353)),"")</f>
        <v/>
      </c>
      <c r="G2353" t="str">
        <f>IFERROR(UPPER(TRIM(ESITI_QUESTIONARI!AI2353)),"")</f>
        <v/>
      </c>
      <c r="H2353" s="8" t="str">
        <f>IF(C2353="","",IF(ISERROR(AVERAGE(ESITI_QUESTIONARI!N2353:T2353,ESITI_QUESTIONARI!V2353:X2353,ESITI_QUESTIONARI!Z2353:AD2353,ESITI_QUESTIONARI!AF2353:AH2353,ESITI_QUESTIONARI!AJ2353:AL2353,ESITI_QUESTIONARI!AN2353,ESITI_QUESTIONARI!AQ2353)),"NON RISPONDE",AVERAGE(ESITI_QUESTIONARI!N2353:T2353,ESITI_QUESTIONARI!V2353:X2353,ESITI_QUESTIONARI!Z2353:AD2353,ESITI_QUESTIONARI!AF2353:AH2353,ESITI_QUESTIONARI!AJ2353:AL2353,ESITI_QUESTIONARI!AN2353,ESITI_QUESTIONARI!AQ2353)))</f>
        <v/>
      </c>
    </row>
    <row r="2354" spans="1:8" x14ac:dyDescent="0.3">
      <c r="A2354" t="str">
        <f>IF(ESITI_QUESTIONARI!A2354="","",TRIM(ESITI_QUESTIONARI!A2354))</f>
        <v/>
      </c>
      <c r="B2354" t="str">
        <f t="shared" si="37"/>
        <v/>
      </c>
      <c r="C2354" t="str">
        <f>IF(ESITI_QUESTIONARI!C2354="","",TRIM(ESITI_QUESTIONARI!C2354))</f>
        <v/>
      </c>
      <c r="D2354" t="str">
        <f>IFERROR(UPPER(TRIM(ESITI_QUESTIONARI!U2354)),"")</f>
        <v/>
      </c>
      <c r="E2354" t="str">
        <f>IFERROR(UPPER(TRIM(ESITI_QUESTIONARI!Y2354)),"")</f>
        <v/>
      </c>
      <c r="F2354" t="str">
        <f>IFERROR(UPPER(TRIM(ESITI_QUESTIONARI!AE2354)),"")</f>
        <v/>
      </c>
      <c r="G2354" t="str">
        <f>IFERROR(UPPER(TRIM(ESITI_QUESTIONARI!AI2354)),"")</f>
        <v/>
      </c>
      <c r="H2354" s="8" t="str">
        <f>IF(C2354="","",IF(ISERROR(AVERAGE(ESITI_QUESTIONARI!N2354:T2354,ESITI_QUESTIONARI!V2354:X2354,ESITI_QUESTIONARI!Z2354:AD2354,ESITI_QUESTIONARI!AF2354:AH2354,ESITI_QUESTIONARI!AJ2354:AL2354,ESITI_QUESTIONARI!AN2354,ESITI_QUESTIONARI!AQ2354)),"NON RISPONDE",AVERAGE(ESITI_QUESTIONARI!N2354:T2354,ESITI_QUESTIONARI!V2354:X2354,ESITI_QUESTIONARI!Z2354:AD2354,ESITI_QUESTIONARI!AF2354:AH2354,ESITI_QUESTIONARI!AJ2354:AL2354,ESITI_QUESTIONARI!AN2354,ESITI_QUESTIONARI!AQ2354)))</f>
        <v/>
      </c>
    </row>
    <row r="2355" spans="1:8" x14ac:dyDescent="0.3">
      <c r="A2355" t="str">
        <f>IF(ESITI_QUESTIONARI!A2355="","",TRIM(ESITI_QUESTIONARI!A2355))</f>
        <v/>
      </c>
      <c r="B2355" t="str">
        <f t="shared" si="37"/>
        <v/>
      </c>
      <c r="C2355" t="str">
        <f>IF(ESITI_QUESTIONARI!C2355="","",TRIM(ESITI_QUESTIONARI!C2355))</f>
        <v/>
      </c>
      <c r="D2355" t="str">
        <f>IFERROR(UPPER(TRIM(ESITI_QUESTIONARI!U2355)),"")</f>
        <v/>
      </c>
      <c r="E2355" t="str">
        <f>IFERROR(UPPER(TRIM(ESITI_QUESTIONARI!Y2355)),"")</f>
        <v/>
      </c>
      <c r="F2355" t="str">
        <f>IFERROR(UPPER(TRIM(ESITI_QUESTIONARI!AE2355)),"")</f>
        <v/>
      </c>
      <c r="G2355" t="str">
        <f>IFERROR(UPPER(TRIM(ESITI_QUESTIONARI!AI2355)),"")</f>
        <v/>
      </c>
      <c r="H2355" s="8" t="str">
        <f>IF(C2355="","",IF(ISERROR(AVERAGE(ESITI_QUESTIONARI!N2355:T2355,ESITI_QUESTIONARI!V2355:X2355,ESITI_QUESTIONARI!Z2355:AD2355,ESITI_QUESTIONARI!AF2355:AH2355,ESITI_QUESTIONARI!AJ2355:AL2355,ESITI_QUESTIONARI!AN2355,ESITI_QUESTIONARI!AQ2355)),"NON RISPONDE",AVERAGE(ESITI_QUESTIONARI!N2355:T2355,ESITI_QUESTIONARI!V2355:X2355,ESITI_QUESTIONARI!Z2355:AD2355,ESITI_QUESTIONARI!AF2355:AH2355,ESITI_QUESTIONARI!AJ2355:AL2355,ESITI_QUESTIONARI!AN2355,ESITI_QUESTIONARI!AQ2355)))</f>
        <v/>
      </c>
    </row>
    <row r="2356" spans="1:8" x14ac:dyDescent="0.3">
      <c r="A2356" t="str">
        <f>IF(ESITI_QUESTIONARI!A2356="","",TRIM(ESITI_QUESTIONARI!A2356))</f>
        <v/>
      </c>
      <c r="B2356" t="str">
        <f t="shared" si="37"/>
        <v/>
      </c>
      <c r="C2356" t="str">
        <f>IF(ESITI_QUESTIONARI!C2356="","",TRIM(ESITI_QUESTIONARI!C2356))</f>
        <v/>
      </c>
      <c r="D2356" t="str">
        <f>IFERROR(UPPER(TRIM(ESITI_QUESTIONARI!U2356)),"")</f>
        <v/>
      </c>
      <c r="E2356" t="str">
        <f>IFERROR(UPPER(TRIM(ESITI_QUESTIONARI!Y2356)),"")</f>
        <v/>
      </c>
      <c r="F2356" t="str">
        <f>IFERROR(UPPER(TRIM(ESITI_QUESTIONARI!AE2356)),"")</f>
        <v/>
      </c>
      <c r="G2356" t="str">
        <f>IFERROR(UPPER(TRIM(ESITI_QUESTIONARI!AI2356)),"")</f>
        <v/>
      </c>
      <c r="H2356" s="8" t="str">
        <f>IF(C2356="","",IF(ISERROR(AVERAGE(ESITI_QUESTIONARI!N2356:T2356,ESITI_QUESTIONARI!V2356:X2356,ESITI_QUESTIONARI!Z2356:AD2356,ESITI_QUESTIONARI!AF2356:AH2356,ESITI_QUESTIONARI!AJ2356:AL2356,ESITI_QUESTIONARI!AN2356,ESITI_QUESTIONARI!AQ2356)),"NON RISPONDE",AVERAGE(ESITI_QUESTIONARI!N2356:T2356,ESITI_QUESTIONARI!V2356:X2356,ESITI_QUESTIONARI!Z2356:AD2356,ESITI_QUESTIONARI!AF2356:AH2356,ESITI_QUESTIONARI!AJ2356:AL2356,ESITI_QUESTIONARI!AN2356,ESITI_QUESTIONARI!AQ2356)))</f>
        <v/>
      </c>
    </row>
    <row r="2357" spans="1:8" x14ac:dyDescent="0.3">
      <c r="A2357" t="str">
        <f>IF(ESITI_QUESTIONARI!A2357="","",TRIM(ESITI_QUESTIONARI!A2357))</f>
        <v/>
      </c>
      <c r="B2357" t="str">
        <f t="shared" si="37"/>
        <v/>
      </c>
      <c r="C2357" t="str">
        <f>IF(ESITI_QUESTIONARI!C2357="","",TRIM(ESITI_QUESTIONARI!C2357))</f>
        <v/>
      </c>
      <c r="D2357" t="str">
        <f>IFERROR(UPPER(TRIM(ESITI_QUESTIONARI!U2357)),"")</f>
        <v/>
      </c>
      <c r="E2357" t="str">
        <f>IFERROR(UPPER(TRIM(ESITI_QUESTIONARI!Y2357)),"")</f>
        <v/>
      </c>
      <c r="F2357" t="str">
        <f>IFERROR(UPPER(TRIM(ESITI_QUESTIONARI!AE2357)),"")</f>
        <v/>
      </c>
      <c r="G2357" t="str">
        <f>IFERROR(UPPER(TRIM(ESITI_QUESTIONARI!AI2357)),"")</f>
        <v/>
      </c>
      <c r="H2357" s="8" t="str">
        <f>IF(C2357="","",IF(ISERROR(AVERAGE(ESITI_QUESTIONARI!N2357:T2357,ESITI_QUESTIONARI!V2357:X2357,ESITI_QUESTIONARI!Z2357:AD2357,ESITI_QUESTIONARI!AF2357:AH2357,ESITI_QUESTIONARI!AJ2357:AL2357,ESITI_QUESTIONARI!AN2357,ESITI_QUESTIONARI!AQ2357)),"NON RISPONDE",AVERAGE(ESITI_QUESTIONARI!N2357:T2357,ESITI_QUESTIONARI!V2357:X2357,ESITI_QUESTIONARI!Z2357:AD2357,ESITI_QUESTIONARI!AF2357:AH2357,ESITI_QUESTIONARI!AJ2357:AL2357,ESITI_QUESTIONARI!AN2357,ESITI_QUESTIONARI!AQ2357)))</f>
        <v/>
      </c>
    </row>
    <row r="2358" spans="1:8" x14ac:dyDescent="0.3">
      <c r="A2358" t="str">
        <f>IF(ESITI_QUESTIONARI!A2358="","",TRIM(ESITI_QUESTIONARI!A2358))</f>
        <v/>
      </c>
      <c r="B2358" t="str">
        <f t="shared" si="37"/>
        <v/>
      </c>
      <c r="C2358" t="str">
        <f>IF(ESITI_QUESTIONARI!C2358="","",TRIM(ESITI_QUESTIONARI!C2358))</f>
        <v/>
      </c>
      <c r="D2358" t="str">
        <f>IFERROR(UPPER(TRIM(ESITI_QUESTIONARI!U2358)),"")</f>
        <v/>
      </c>
      <c r="E2358" t="str">
        <f>IFERROR(UPPER(TRIM(ESITI_QUESTIONARI!Y2358)),"")</f>
        <v/>
      </c>
      <c r="F2358" t="str">
        <f>IFERROR(UPPER(TRIM(ESITI_QUESTIONARI!AE2358)),"")</f>
        <v/>
      </c>
      <c r="G2358" t="str">
        <f>IFERROR(UPPER(TRIM(ESITI_QUESTIONARI!AI2358)),"")</f>
        <v/>
      </c>
      <c r="H2358" s="8" t="str">
        <f>IF(C2358="","",IF(ISERROR(AVERAGE(ESITI_QUESTIONARI!N2358:T2358,ESITI_QUESTIONARI!V2358:X2358,ESITI_QUESTIONARI!Z2358:AD2358,ESITI_QUESTIONARI!AF2358:AH2358,ESITI_QUESTIONARI!AJ2358:AL2358,ESITI_QUESTIONARI!AN2358,ESITI_QUESTIONARI!AQ2358)),"NON RISPONDE",AVERAGE(ESITI_QUESTIONARI!N2358:T2358,ESITI_QUESTIONARI!V2358:X2358,ESITI_QUESTIONARI!Z2358:AD2358,ESITI_QUESTIONARI!AF2358:AH2358,ESITI_QUESTIONARI!AJ2358:AL2358,ESITI_QUESTIONARI!AN2358,ESITI_QUESTIONARI!AQ2358)))</f>
        <v/>
      </c>
    </row>
    <row r="2359" spans="1:8" x14ac:dyDescent="0.3">
      <c r="A2359" t="str">
        <f>IF(ESITI_QUESTIONARI!A2359="","",TRIM(ESITI_QUESTIONARI!A2359))</f>
        <v/>
      </c>
      <c r="B2359" t="str">
        <f t="shared" si="37"/>
        <v/>
      </c>
      <c r="C2359" t="str">
        <f>IF(ESITI_QUESTIONARI!C2359="","",TRIM(ESITI_QUESTIONARI!C2359))</f>
        <v/>
      </c>
      <c r="D2359" t="str">
        <f>IFERROR(UPPER(TRIM(ESITI_QUESTIONARI!U2359)),"")</f>
        <v/>
      </c>
      <c r="E2359" t="str">
        <f>IFERROR(UPPER(TRIM(ESITI_QUESTIONARI!Y2359)),"")</f>
        <v/>
      </c>
      <c r="F2359" t="str">
        <f>IFERROR(UPPER(TRIM(ESITI_QUESTIONARI!AE2359)),"")</f>
        <v/>
      </c>
      <c r="G2359" t="str">
        <f>IFERROR(UPPER(TRIM(ESITI_QUESTIONARI!AI2359)),"")</f>
        <v/>
      </c>
      <c r="H2359" s="8" t="str">
        <f>IF(C2359="","",IF(ISERROR(AVERAGE(ESITI_QUESTIONARI!N2359:T2359,ESITI_QUESTIONARI!V2359:X2359,ESITI_QUESTIONARI!Z2359:AD2359,ESITI_QUESTIONARI!AF2359:AH2359,ESITI_QUESTIONARI!AJ2359:AL2359,ESITI_QUESTIONARI!AN2359,ESITI_QUESTIONARI!AQ2359)),"NON RISPONDE",AVERAGE(ESITI_QUESTIONARI!N2359:T2359,ESITI_QUESTIONARI!V2359:X2359,ESITI_QUESTIONARI!Z2359:AD2359,ESITI_QUESTIONARI!AF2359:AH2359,ESITI_QUESTIONARI!AJ2359:AL2359,ESITI_QUESTIONARI!AN2359,ESITI_QUESTIONARI!AQ2359)))</f>
        <v/>
      </c>
    </row>
    <row r="2360" spans="1:8" x14ac:dyDescent="0.3">
      <c r="A2360" t="str">
        <f>IF(ESITI_QUESTIONARI!A2360="","",TRIM(ESITI_QUESTIONARI!A2360))</f>
        <v/>
      </c>
      <c r="B2360" t="str">
        <f t="shared" si="37"/>
        <v/>
      </c>
      <c r="C2360" t="str">
        <f>IF(ESITI_QUESTIONARI!C2360="","",TRIM(ESITI_QUESTIONARI!C2360))</f>
        <v/>
      </c>
      <c r="D2360" t="str">
        <f>IFERROR(UPPER(TRIM(ESITI_QUESTIONARI!U2360)),"")</f>
        <v/>
      </c>
      <c r="E2360" t="str">
        <f>IFERROR(UPPER(TRIM(ESITI_QUESTIONARI!Y2360)),"")</f>
        <v/>
      </c>
      <c r="F2360" t="str">
        <f>IFERROR(UPPER(TRIM(ESITI_QUESTIONARI!AE2360)),"")</f>
        <v/>
      </c>
      <c r="G2360" t="str">
        <f>IFERROR(UPPER(TRIM(ESITI_QUESTIONARI!AI2360)),"")</f>
        <v/>
      </c>
      <c r="H2360" s="8" t="str">
        <f>IF(C2360="","",IF(ISERROR(AVERAGE(ESITI_QUESTIONARI!N2360:T2360,ESITI_QUESTIONARI!V2360:X2360,ESITI_QUESTIONARI!Z2360:AD2360,ESITI_QUESTIONARI!AF2360:AH2360,ESITI_QUESTIONARI!AJ2360:AL2360,ESITI_QUESTIONARI!AN2360,ESITI_QUESTIONARI!AQ2360)),"NON RISPONDE",AVERAGE(ESITI_QUESTIONARI!N2360:T2360,ESITI_QUESTIONARI!V2360:X2360,ESITI_QUESTIONARI!Z2360:AD2360,ESITI_QUESTIONARI!AF2360:AH2360,ESITI_QUESTIONARI!AJ2360:AL2360,ESITI_QUESTIONARI!AN2360,ESITI_QUESTIONARI!AQ2360)))</f>
        <v/>
      </c>
    </row>
    <row r="2361" spans="1:8" x14ac:dyDescent="0.3">
      <c r="A2361" t="str">
        <f>IF(ESITI_QUESTIONARI!A2361="","",TRIM(ESITI_QUESTIONARI!A2361))</f>
        <v/>
      </c>
      <c r="B2361" t="str">
        <f t="shared" si="37"/>
        <v/>
      </c>
      <c r="C2361" t="str">
        <f>IF(ESITI_QUESTIONARI!C2361="","",TRIM(ESITI_QUESTIONARI!C2361))</f>
        <v/>
      </c>
      <c r="D2361" t="str">
        <f>IFERROR(UPPER(TRIM(ESITI_QUESTIONARI!U2361)),"")</f>
        <v/>
      </c>
      <c r="E2361" t="str">
        <f>IFERROR(UPPER(TRIM(ESITI_QUESTIONARI!Y2361)),"")</f>
        <v/>
      </c>
      <c r="F2361" t="str">
        <f>IFERROR(UPPER(TRIM(ESITI_QUESTIONARI!AE2361)),"")</f>
        <v/>
      </c>
      <c r="G2361" t="str">
        <f>IFERROR(UPPER(TRIM(ESITI_QUESTIONARI!AI2361)),"")</f>
        <v/>
      </c>
      <c r="H2361" s="8" t="str">
        <f>IF(C2361="","",IF(ISERROR(AVERAGE(ESITI_QUESTIONARI!N2361:T2361,ESITI_QUESTIONARI!V2361:X2361,ESITI_QUESTIONARI!Z2361:AD2361,ESITI_QUESTIONARI!AF2361:AH2361,ESITI_QUESTIONARI!AJ2361:AL2361,ESITI_QUESTIONARI!AN2361,ESITI_QUESTIONARI!AQ2361)),"NON RISPONDE",AVERAGE(ESITI_QUESTIONARI!N2361:T2361,ESITI_QUESTIONARI!V2361:X2361,ESITI_QUESTIONARI!Z2361:AD2361,ESITI_QUESTIONARI!AF2361:AH2361,ESITI_QUESTIONARI!AJ2361:AL2361,ESITI_QUESTIONARI!AN2361,ESITI_QUESTIONARI!AQ2361)))</f>
        <v/>
      </c>
    </row>
    <row r="2362" spans="1:8" x14ac:dyDescent="0.3">
      <c r="A2362" t="str">
        <f>IF(ESITI_QUESTIONARI!A2362="","",TRIM(ESITI_QUESTIONARI!A2362))</f>
        <v/>
      </c>
      <c r="B2362" t="str">
        <f t="shared" si="37"/>
        <v/>
      </c>
      <c r="C2362" t="str">
        <f>IF(ESITI_QUESTIONARI!C2362="","",TRIM(ESITI_QUESTIONARI!C2362))</f>
        <v/>
      </c>
      <c r="D2362" t="str">
        <f>IFERROR(UPPER(TRIM(ESITI_QUESTIONARI!U2362)),"")</f>
        <v/>
      </c>
      <c r="E2362" t="str">
        <f>IFERROR(UPPER(TRIM(ESITI_QUESTIONARI!Y2362)),"")</f>
        <v/>
      </c>
      <c r="F2362" t="str">
        <f>IFERROR(UPPER(TRIM(ESITI_QUESTIONARI!AE2362)),"")</f>
        <v/>
      </c>
      <c r="G2362" t="str">
        <f>IFERROR(UPPER(TRIM(ESITI_QUESTIONARI!AI2362)),"")</f>
        <v/>
      </c>
      <c r="H2362" s="8" t="str">
        <f>IF(C2362="","",IF(ISERROR(AVERAGE(ESITI_QUESTIONARI!N2362:T2362,ESITI_QUESTIONARI!V2362:X2362,ESITI_QUESTIONARI!Z2362:AD2362,ESITI_QUESTIONARI!AF2362:AH2362,ESITI_QUESTIONARI!AJ2362:AL2362,ESITI_QUESTIONARI!AN2362,ESITI_QUESTIONARI!AQ2362)),"NON RISPONDE",AVERAGE(ESITI_QUESTIONARI!N2362:T2362,ESITI_QUESTIONARI!V2362:X2362,ESITI_QUESTIONARI!Z2362:AD2362,ESITI_QUESTIONARI!AF2362:AH2362,ESITI_QUESTIONARI!AJ2362:AL2362,ESITI_QUESTIONARI!AN2362,ESITI_QUESTIONARI!AQ2362)))</f>
        <v/>
      </c>
    </row>
    <row r="2363" spans="1:8" x14ac:dyDescent="0.3">
      <c r="A2363" t="str">
        <f>IF(ESITI_QUESTIONARI!A2363="","",TRIM(ESITI_QUESTIONARI!A2363))</f>
        <v/>
      </c>
      <c r="B2363" t="str">
        <f t="shared" si="37"/>
        <v/>
      </c>
      <c r="C2363" t="str">
        <f>IF(ESITI_QUESTIONARI!C2363="","",TRIM(ESITI_QUESTIONARI!C2363))</f>
        <v/>
      </c>
      <c r="D2363" t="str">
        <f>IFERROR(UPPER(TRIM(ESITI_QUESTIONARI!U2363)),"")</f>
        <v/>
      </c>
      <c r="E2363" t="str">
        <f>IFERROR(UPPER(TRIM(ESITI_QUESTIONARI!Y2363)),"")</f>
        <v/>
      </c>
      <c r="F2363" t="str">
        <f>IFERROR(UPPER(TRIM(ESITI_QUESTIONARI!AE2363)),"")</f>
        <v/>
      </c>
      <c r="G2363" t="str">
        <f>IFERROR(UPPER(TRIM(ESITI_QUESTIONARI!AI2363)),"")</f>
        <v/>
      </c>
      <c r="H2363" s="8" t="str">
        <f>IF(C2363="","",IF(ISERROR(AVERAGE(ESITI_QUESTIONARI!N2363:T2363,ESITI_QUESTIONARI!V2363:X2363,ESITI_QUESTIONARI!Z2363:AD2363,ESITI_QUESTIONARI!AF2363:AH2363,ESITI_QUESTIONARI!AJ2363:AL2363,ESITI_QUESTIONARI!AN2363,ESITI_QUESTIONARI!AQ2363)),"NON RISPONDE",AVERAGE(ESITI_QUESTIONARI!N2363:T2363,ESITI_QUESTIONARI!V2363:X2363,ESITI_QUESTIONARI!Z2363:AD2363,ESITI_QUESTIONARI!AF2363:AH2363,ESITI_QUESTIONARI!AJ2363:AL2363,ESITI_QUESTIONARI!AN2363,ESITI_QUESTIONARI!AQ2363)))</f>
        <v/>
      </c>
    </row>
    <row r="2364" spans="1:8" x14ac:dyDescent="0.3">
      <c r="A2364" t="str">
        <f>IF(ESITI_QUESTIONARI!A2364="","",TRIM(ESITI_QUESTIONARI!A2364))</f>
        <v/>
      </c>
      <c r="B2364" t="str">
        <f t="shared" si="37"/>
        <v/>
      </c>
      <c r="C2364" t="str">
        <f>IF(ESITI_QUESTIONARI!C2364="","",TRIM(ESITI_QUESTIONARI!C2364))</f>
        <v/>
      </c>
      <c r="D2364" t="str">
        <f>IFERROR(UPPER(TRIM(ESITI_QUESTIONARI!U2364)),"")</f>
        <v/>
      </c>
      <c r="E2364" t="str">
        <f>IFERROR(UPPER(TRIM(ESITI_QUESTIONARI!Y2364)),"")</f>
        <v/>
      </c>
      <c r="F2364" t="str">
        <f>IFERROR(UPPER(TRIM(ESITI_QUESTIONARI!AE2364)),"")</f>
        <v/>
      </c>
      <c r="G2364" t="str">
        <f>IFERROR(UPPER(TRIM(ESITI_QUESTIONARI!AI2364)),"")</f>
        <v/>
      </c>
      <c r="H2364" s="8" t="str">
        <f>IF(C2364="","",IF(ISERROR(AVERAGE(ESITI_QUESTIONARI!N2364:T2364,ESITI_QUESTIONARI!V2364:X2364,ESITI_QUESTIONARI!Z2364:AD2364,ESITI_QUESTIONARI!AF2364:AH2364,ESITI_QUESTIONARI!AJ2364:AL2364,ESITI_QUESTIONARI!AN2364,ESITI_QUESTIONARI!AQ2364)),"NON RISPONDE",AVERAGE(ESITI_QUESTIONARI!N2364:T2364,ESITI_QUESTIONARI!V2364:X2364,ESITI_QUESTIONARI!Z2364:AD2364,ESITI_QUESTIONARI!AF2364:AH2364,ESITI_QUESTIONARI!AJ2364:AL2364,ESITI_QUESTIONARI!AN2364,ESITI_QUESTIONARI!AQ2364)))</f>
        <v/>
      </c>
    </row>
    <row r="2365" spans="1:8" x14ac:dyDescent="0.3">
      <c r="A2365" t="str">
        <f>IF(ESITI_QUESTIONARI!A2365="","",TRIM(ESITI_QUESTIONARI!A2365))</f>
        <v/>
      </c>
      <c r="B2365" t="str">
        <f t="shared" si="37"/>
        <v/>
      </c>
      <c r="C2365" t="str">
        <f>IF(ESITI_QUESTIONARI!C2365="","",TRIM(ESITI_QUESTIONARI!C2365))</f>
        <v/>
      </c>
      <c r="D2365" t="str">
        <f>IFERROR(UPPER(TRIM(ESITI_QUESTIONARI!U2365)),"")</f>
        <v/>
      </c>
      <c r="E2365" t="str">
        <f>IFERROR(UPPER(TRIM(ESITI_QUESTIONARI!Y2365)),"")</f>
        <v/>
      </c>
      <c r="F2365" t="str">
        <f>IFERROR(UPPER(TRIM(ESITI_QUESTIONARI!AE2365)),"")</f>
        <v/>
      </c>
      <c r="G2365" t="str">
        <f>IFERROR(UPPER(TRIM(ESITI_QUESTIONARI!AI2365)),"")</f>
        <v/>
      </c>
      <c r="H2365" s="8" t="str">
        <f>IF(C2365="","",IF(ISERROR(AVERAGE(ESITI_QUESTIONARI!N2365:T2365,ESITI_QUESTIONARI!V2365:X2365,ESITI_QUESTIONARI!Z2365:AD2365,ESITI_QUESTIONARI!AF2365:AH2365,ESITI_QUESTIONARI!AJ2365:AL2365,ESITI_QUESTIONARI!AN2365,ESITI_QUESTIONARI!AQ2365)),"NON RISPONDE",AVERAGE(ESITI_QUESTIONARI!N2365:T2365,ESITI_QUESTIONARI!V2365:X2365,ESITI_QUESTIONARI!Z2365:AD2365,ESITI_QUESTIONARI!AF2365:AH2365,ESITI_QUESTIONARI!AJ2365:AL2365,ESITI_QUESTIONARI!AN2365,ESITI_QUESTIONARI!AQ2365)))</f>
        <v/>
      </c>
    </row>
    <row r="2366" spans="1:8" x14ac:dyDescent="0.3">
      <c r="A2366" t="str">
        <f>IF(ESITI_QUESTIONARI!A2366="","",TRIM(ESITI_QUESTIONARI!A2366))</f>
        <v/>
      </c>
      <c r="B2366" t="str">
        <f t="shared" si="37"/>
        <v/>
      </c>
      <c r="C2366" t="str">
        <f>IF(ESITI_QUESTIONARI!C2366="","",TRIM(ESITI_QUESTIONARI!C2366))</f>
        <v/>
      </c>
      <c r="D2366" t="str">
        <f>IFERROR(UPPER(TRIM(ESITI_QUESTIONARI!U2366)),"")</f>
        <v/>
      </c>
      <c r="E2366" t="str">
        <f>IFERROR(UPPER(TRIM(ESITI_QUESTIONARI!Y2366)),"")</f>
        <v/>
      </c>
      <c r="F2366" t="str">
        <f>IFERROR(UPPER(TRIM(ESITI_QUESTIONARI!AE2366)),"")</f>
        <v/>
      </c>
      <c r="G2366" t="str">
        <f>IFERROR(UPPER(TRIM(ESITI_QUESTIONARI!AI2366)),"")</f>
        <v/>
      </c>
      <c r="H2366" s="8" t="str">
        <f>IF(C2366="","",IF(ISERROR(AVERAGE(ESITI_QUESTIONARI!N2366:T2366,ESITI_QUESTIONARI!V2366:X2366,ESITI_QUESTIONARI!Z2366:AD2366,ESITI_QUESTIONARI!AF2366:AH2366,ESITI_QUESTIONARI!AJ2366:AL2366,ESITI_QUESTIONARI!AN2366,ESITI_QUESTIONARI!AQ2366)),"NON RISPONDE",AVERAGE(ESITI_QUESTIONARI!N2366:T2366,ESITI_QUESTIONARI!V2366:X2366,ESITI_QUESTIONARI!Z2366:AD2366,ESITI_QUESTIONARI!AF2366:AH2366,ESITI_QUESTIONARI!AJ2366:AL2366,ESITI_QUESTIONARI!AN2366,ESITI_QUESTIONARI!AQ2366)))</f>
        <v/>
      </c>
    </row>
    <row r="2367" spans="1:8" x14ac:dyDescent="0.3">
      <c r="A2367" t="str">
        <f>IF(ESITI_QUESTIONARI!A2367="","",TRIM(ESITI_QUESTIONARI!A2367))</f>
        <v/>
      </c>
      <c r="B2367" t="str">
        <f t="shared" si="37"/>
        <v/>
      </c>
      <c r="C2367" t="str">
        <f>IF(ESITI_QUESTIONARI!C2367="","",TRIM(ESITI_QUESTIONARI!C2367))</f>
        <v/>
      </c>
      <c r="D2367" t="str">
        <f>IFERROR(UPPER(TRIM(ESITI_QUESTIONARI!U2367)),"")</f>
        <v/>
      </c>
      <c r="E2367" t="str">
        <f>IFERROR(UPPER(TRIM(ESITI_QUESTIONARI!Y2367)),"")</f>
        <v/>
      </c>
      <c r="F2367" t="str">
        <f>IFERROR(UPPER(TRIM(ESITI_QUESTIONARI!AE2367)),"")</f>
        <v/>
      </c>
      <c r="G2367" t="str">
        <f>IFERROR(UPPER(TRIM(ESITI_QUESTIONARI!AI2367)),"")</f>
        <v/>
      </c>
      <c r="H2367" s="8" t="str">
        <f>IF(C2367="","",IF(ISERROR(AVERAGE(ESITI_QUESTIONARI!N2367:T2367,ESITI_QUESTIONARI!V2367:X2367,ESITI_QUESTIONARI!Z2367:AD2367,ESITI_QUESTIONARI!AF2367:AH2367,ESITI_QUESTIONARI!AJ2367:AL2367,ESITI_QUESTIONARI!AN2367,ESITI_QUESTIONARI!AQ2367)),"NON RISPONDE",AVERAGE(ESITI_QUESTIONARI!N2367:T2367,ESITI_QUESTIONARI!V2367:X2367,ESITI_QUESTIONARI!Z2367:AD2367,ESITI_QUESTIONARI!AF2367:AH2367,ESITI_QUESTIONARI!AJ2367:AL2367,ESITI_QUESTIONARI!AN2367,ESITI_QUESTIONARI!AQ2367)))</f>
        <v/>
      </c>
    </row>
    <row r="2368" spans="1:8" x14ac:dyDescent="0.3">
      <c r="A2368" t="str">
        <f>IF(ESITI_QUESTIONARI!A2368="","",TRIM(ESITI_QUESTIONARI!A2368))</f>
        <v/>
      </c>
      <c r="B2368" t="str">
        <f t="shared" si="37"/>
        <v/>
      </c>
      <c r="C2368" t="str">
        <f>IF(ESITI_QUESTIONARI!C2368="","",TRIM(ESITI_QUESTIONARI!C2368))</f>
        <v/>
      </c>
      <c r="D2368" t="str">
        <f>IFERROR(UPPER(TRIM(ESITI_QUESTIONARI!U2368)),"")</f>
        <v/>
      </c>
      <c r="E2368" t="str">
        <f>IFERROR(UPPER(TRIM(ESITI_QUESTIONARI!Y2368)),"")</f>
        <v/>
      </c>
      <c r="F2368" t="str">
        <f>IFERROR(UPPER(TRIM(ESITI_QUESTIONARI!AE2368)),"")</f>
        <v/>
      </c>
      <c r="G2368" t="str">
        <f>IFERROR(UPPER(TRIM(ESITI_QUESTIONARI!AI2368)),"")</f>
        <v/>
      </c>
      <c r="H2368" s="8" t="str">
        <f>IF(C2368="","",IF(ISERROR(AVERAGE(ESITI_QUESTIONARI!N2368:T2368,ESITI_QUESTIONARI!V2368:X2368,ESITI_QUESTIONARI!Z2368:AD2368,ESITI_QUESTIONARI!AF2368:AH2368,ESITI_QUESTIONARI!AJ2368:AL2368,ESITI_QUESTIONARI!AN2368,ESITI_QUESTIONARI!AQ2368)),"NON RISPONDE",AVERAGE(ESITI_QUESTIONARI!N2368:T2368,ESITI_QUESTIONARI!V2368:X2368,ESITI_QUESTIONARI!Z2368:AD2368,ESITI_QUESTIONARI!AF2368:AH2368,ESITI_QUESTIONARI!AJ2368:AL2368,ESITI_QUESTIONARI!AN2368,ESITI_QUESTIONARI!AQ2368)))</f>
        <v/>
      </c>
    </row>
    <row r="2369" spans="1:8" x14ac:dyDescent="0.3">
      <c r="A2369" t="str">
        <f>IF(ESITI_QUESTIONARI!A2369="","",TRIM(ESITI_QUESTIONARI!A2369))</f>
        <v/>
      </c>
      <c r="B2369" t="str">
        <f t="shared" si="37"/>
        <v/>
      </c>
      <c r="C2369" t="str">
        <f>IF(ESITI_QUESTIONARI!C2369="","",TRIM(ESITI_QUESTIONARI!C2369))</f>
        <v/>
      </c>
      <c r="D2369" t="str">
        <f>IFERROR(UPPER(TRIM(ESITI_QUESTIONARI!U2369)),"")</f>
        <v/>
      </c>
      <c r="E2369" t="str">
        <f>IFERROR(UPPER(TRIM(ESITI_QUESTIONARI!Y2369)),"")</f>
        <v/>
      </c>
      <c r="F2369" t="str">
        <f>IFERROR(UPPER(TRIM(ESITI_QUESTIONARI!AE2369)),"")</f>
        <v/>
      </c>
      <c r="G2369" t="str">
        <f>IFERROR(UPPER(TRIM(ESITI_QUESTIONARI!AI2369)),"")</f>
        <v/>
      </c>
      <c r="H2369" s="8" t="str">
        <f>IF(C2369="","",IF(ISERROR(AVERAGE(ESITI_QUESTIONARI!N2369:T2369,ESITI_QUESTIONARI!V2369:X2369,ESITI_QUESTIONARI!Z2369:AD2369,ESITI_QUESTIONARI!AF2369:AH2369,ESITI_QUESTIONARI!AJ2369:AL2369,ESITI_QUESTIONARI!AN2369,ESITI_QUESTIONARI!AQ2369)),"NON RISPONDE",AVERAGE(ESITI_QUESTIONARI!N2369:T2369,ESITI_QUESTIONARI!V2369:X2369,ESITI_QUESTIONARI!Z2369:AD2369,ESITI_QUESTIONARI!AF2369:AH2369,ESITI_QUESTIONARI!AJ2369:AL2369,ESITI_QUESTIONARI!AN2369,ESITI_QUESTIONARI!AQ2369)))</f>
        <v/>
      </c>
    </row>
    <row r="2370" spans="1:8" x14ac:dyDescent="0.3">
      <c r="A2370" t="str">
        <f>IF(ESITI_QUESTIONARI!A2370="","",TRIM(ESITI_QUESTIONARI!A2370))</f>
        <v/>
      </c>
      <c r="B2370" t="str">
        <f t="shared" si="37"/>
        <v/>
      </c>
      <c r="C2370" t="str">
        <f>IF(ESITI_QUESTIONARI!C2370="","",TRIM(ESITI_QUESTIONARI!C2370))</f>
        <v/>
      </c>
      <c r="D2370" t="str">
        <f>IFERROR(UPPER(TRIM(ESITI_QUESTIONARI!U2370)),"")</f>
        <v/>
      </c>
      <c r="E2370" t="str">
        <f>IFERROR(UPPER(TRIM(ESITI_QUESTIONARI!Y2370)),"")</f>
        <v/>
      </c>
      <c r="F2370" t="str">
        <f>IFERROR(UPPER(TRIM(ESITI_QUESTIONARI!AE2370)),"")</f>
        <v/>
      </c>
      <c r="G2370" t="str">
        <f>IFERROR(UPPER(TRIM(ESITI_QUESTIONARI!AI2370)),"")</f>
        <v/>
      </c>
      <c r="H2370" s="8" t="str">
        <f>IF(C2370="","",IF(ISERROR(AVERAGE(ESITI_QUESTIONARI!N2370:T2370,ESITI_QUESTIONARI!V2370:X2370,ESITI_QUESTIONARI!Z2370:AD2370,ESITI_QUESTIONARI!AF2370:AH2370,ESITI_QUESTIONARI!AJ2370:AL2370,ESITI_QUESTIONARI!AN2370,ESITI_QUESTIONARI!AQ2370)),"NON RISPONDE",AVERAGE(ESITI_QUESTIONARI!N2370:T2370,ESITI_QUESTIONARI!V2370:X2370,ESITI_QUESTIONARI!Z2370:AD2370,ESITI_QUESTIONARI!AF2370:AH2370,ESITI_QUESTIONARI!AJ2370:AL2370,ESITI_QUESTIONARI!AN2370,ESITI_QUESTIONARI!AQ2370)))</f>
        <v/>
      </c>
    </row>
    <row r="2371" spans="1:8" x14ac:dyDescent="0.3">
      <c r="A2371" t="str">
        <f>IF(ESITI_QUESTIONARI!A2371="","",TRIM(ESITI_QUESTIONARI!A2371))</f>
        <v/>
      </c>
      <c r="B2371" t="str">
        <f t="shared" ref="B2371:B2434" si="38">IF(C2371="","",C2371)</f>
        <v/>
      </c>
      <c r="C2371" t="str">
        <f>IF(ESITI_QUESTIONARI!C2371="","",TRIM(ESITI_QUESTIONARI!C2371))</f>
        <v/>
      </c>
      <c r="D2371" t="str">
        <f>IFERROR(UPPER(TRIM(ESITI_QUESTIONARI!U2371)),"")</f>
        <v/>
      </c>
      <c r="E2371" t="str">
        <f>IFERROR(UPPER(TRIM(ESITI_QUESTIONARI!Y2371)),"")</f>
        <v/>
      </c>
      <c r="F2371" t="str">
        <f>IFERROR(UPPER(TRIM(ESITI_QUESTIONARI!AE2371)),"")</f>
        <v/>
      </c>
      <c r="G2371" t="str">
        <f>IFERROR(UPPER(TRIM(ESITI_QUESTIONARI!AI2371)),"")</f>
        <v/>
      </c>
      <c r="H2371" s="8" t="str">
        <f>IF(C2371="","",IF(ISERROR(AVERAGE(ESITI_QUESTIONARI!N2371:T2371,ESITI_QUESTIONARI!V2371:X2371,ESITI_QUESTIONARI!Z2371:AD2371,ESITI_QUESTIONARI!AF2371:AH2371,ESITI_QUESTIONARI!AJ2371:AL2371,ESITI_QUESTIONARI!AN2371,ESITI_QUESTIONARI!AQ2371)),"NON RISPONDE",AVERAGE(ESITI_QUESTIONARI!N2371:T2371,ESITI_QUESTIONARI!V2371:X2371,ESITI_QUESTIONARI!Z2371:AD2371,ESITI_QUESTIONARI!AF2371:AH2371,ESITI_QUESTIONARI!AJ2371:AL2371,ESITI_QUESTIONARI!AN2371,ESITI_QUESTIONARI!AQ2371)))</f>
        <v/>
      </c>
    </row>
    <row r="2372" spans="1:8" x14ac:dyDescent="0.3">
      <c r="A2372" t="str">
        <f>IF(ESITI_QUESTIONARI!A2372="","",TRIM(ESITI_QUESTIONARI!A2372))</f>
        <v/>
      </c>
      <c r="B2372" t="str">
        <f t="shared" si="38"/>
        <v/>
      </c>
      <c r="C2372" t="str">
        <f>IF(ESITI_QUESTIONARI!C2372="","",TRIM(ESITI_QUESTIONARI!C2372))</f>
        <v/>
      </c>
      <c r="D2372" t="str">
        <f>IFERROR(UPPER(TRIM(ESITI_QUESTIONARI!U2372)),"")</f>
        <v/>
      </c>
      <c r="E2372" t="str">
        <f>IFERROR(UPPER(TRIM(ESITI_QUESTIONARI!Y2372)),"")</f>
        <v/>
      </c>
      <c r="F2372" t="str">
        <f>IFERROR(UPPER(TRIM(ESITI_QUESTIONARI!AE2372)),"")</f>
        <v/>
      </c>
      <c r="G2372" t="str">
        <f>IFERROR(UPPER(TRIM(ESITI_QUESTIONARI!AI2372)),"")</f>
        <v/>
      </c>
      <c r="H2372" s="8" t="str">
        <f>IF(C2372="","",IF(ISERROR(AVERAGE(ESITI_QUESTIONARI!N2372:T2372,ESITI_QUESTIONARI!V2372:X2372,ESITI_QUESTIONARI!Z2372:AD2372,ESITI_QUESTIONARI!AF2372:AH2372,ESITI_QUESTIONARI!AJ2372:AL2372,ESITI_QUESTIONARI!AN2372,ESITI_QUESTIONARI!AQ2372)),"NON RISPONDE",AVERAGE(ESITI_QUESTIONARI!N2372:T2372,ESITI_QUESTIONARI!V2372:X2372,ESITI_QUESTIONARI!Z2372:AD2372,ESITI_QUESTIONARI!AF2372:AH2372,ESITI_QUESTIONARI!AJ2372:AL2372,ESITI_QUESTIONARI!AN2372,ESITI_QUESTIONARI!AQ2372)))</f>
        <v/>
      </c>
    </row>
    <row r="2373" spans="1:8" x14ac:dyDescent="0.3">
      <c r="A2373" t="str">
        <f>IF(ESITI_QUESTIONARI!A2373="","",TRIM(ESITI_QUESTIONARI!A2373))</f>
        <v/>
      </c>
      <c r="B2373" t="str">
        <f t="shared" si="38"/>
        <v/>
      </c>
      <c r="C2373" t="str">
        <f>IF(ESITI_QUESTIONARI!C2373="","",TRIM(ESITI_QUESTIONARI!C2373))</f>
        <v/>
      </c>
      <c r="D2373" t="str">
        <f>IFERROR(UPPER(TRIM(ESITI_QUESTIONARI!U2373)),"")</f>
        <v/>
      </c>
      <c r="E2373" t="str">
        <f>IFERROR(UPPER(TRIM(ESITI_QUESTIONARI!Y2373)),"")</f>
        <v/>
      </c>
      <c r="F2373" t="str">
        <f>IFERROR(UPPER(TRIM(ESITI_QUESTIONARI!AE2373)),"")</f>
        <v/>
      </c>
      <c r="G2373" t="str">
        <f>IFERROR(UPPER(TRIM(ESITI_QUESTIONARI!AI2373)),"")</f>
        <v/>
      </c>
      <c r="H2373" s="8" t="str">
        <f>IF(C2373="","",IF(ISERROR(AVERAGE(ESITI_QUESTIONARI!N2373:T2373,ESITI_QUESTIONARI!V2373:X2373,ESITI_QUESTIONARI!Z2373:AD2373,ESITI_QUESTIONARI!AF2373:AH2373,ESITI_QUESTIONARI!AJ2373:AL2373,ESITI_QUESTIONARI!AN2373,ESITI_QUESTIONARI!AQ2373)),"NON RISPONDE",AVERAGE(ESITI_QUESTIONARI!N2373:T2373,ESITI_QUESTIONARI!V2373:X2373,ESITI_QUESTIONARI!Z2373:AD2373,ESITI_QUESTIONARI!AF2373:AH2373,ESITI_QUESTIONARI!AJ2373:AL2373,ESITI_QUESTIONARI!AN2373,ESITI_QUESTIONARI!AQ2373)))</f>
        <v/>
      </c>
    </row>
    <row r="2374" spans="1:8" x14ac:dyDescent="0.3">
      <c r="A2374" t="str">
        <f>IF(ESITI_QUESTIONARI!A2374="","",TRIM(ESITI_QUESTIONARI!A2374))</f>
        <v/>
      </c>
      <c r="B2374" t="str">
        <f t="shared" si="38"/>
        <v/>
      </c>
      <c r="C2374" t="str">
        <f>IF(ESITI_QUESTIONARI!C2374="","",TRIM(ESITI_QUESTIONARI!C2374))</f>
        <v/>
      </c>
      <c r="D2374" t="str">
        <f>IFERROR(UPPER(TRIM(ESITI_QUESTIONARI!U2374)),"")</f>
        <v/>
      </c>
      <c r="E2374" t="str">
        <f>IFERROR(UPPER(TRIM(ESITI_QUESTIONARI!Y2374)),"")</f>
        <v/>
      </c>
      <c r="F2374" t="str">
        <f>IFERROR(UPPER(TRIM(ESITI_QUESTIONARI!AE2374)),"")</f>
        <v/>
      </c>
      <c r="G2374" t="str">
        <f>IFERROR(UPPER(TRIM(ESITI_QUESTIONARI!AI2374)),"")</f>
        <v/>
      </c>
      <c r="H2374" s="8" t="str">
        <f>IF(C2374="","",IF(ISERROR(AVERAGE(ESITI_QUESTIONARI!N2374:T2374,ESITI_QUESTIONARI!V2374:X2374,ESITI_QUESTIONARI!Z2374:AD2374,ESITI_QUESTIONARI!AF2374:AH2374,ESITI_QUESTIONARI!AJ2374:AL2374,ESITI_QUESTIONARI!AN2374,ESITI_QUESTIONARI!AQ2374)),"NON RISPONDE",AVERAGE(ESITI_QUESTIONARI!N2374:T2374,ESITI_QUESTIONARI!V2374:X2374,ESITI_QUESTIONARI!Z2374:AD2374,ESITI_QUESTIONARI!AF2374:AH2374,ESITI_QUESTIONARI!AJ2374:AL2374,ESITI_QUESTIONARI!AN2374,ESITI_QUESTIONARI!AQ2374)))</f>
        <v/>
      </c>
    </row>
    <row r="2375" spans="1:8" x14ac:dyDescent="0.3">
      <c r="A2375" t="str">
        <f>IF(ESITI_QUESTIONARI!A2375="","",TRIM(ESITI_QUESTIONARI!A2375))</f>
        <v/>
      </c>
      <c r="B2375" t="str">
        <f t="shared" si="38"/>
        <v/>
      </c>
      <c r="C2375" t="str">
        <f>IF(ESITI_QUESTIONARI!C2375="","",TRIM(ESITI_QUESTIONARI!C2375))</f>
        <v/>
      </c>
      <c r="D2375" t="str">
        <f>IFERROR(UPPER(TRIM(ESITI_QUESTIONARI!U2375)),"")</f>
        <v/>
      </c>
      <c r="E2375" t="str">
        <f>IFERROR(UPPER(TRIM(ESITI_QUESTIONARI!Y2375)),"")</f>
        <v/>
      </c>
      <c r="F2375" t="str">
        <f>IFERROR(UPPER(TRIM(ESITI_QUESTIONARI!AE2375)),"")</f>
        <v/>
      </c>
      <c r="G2375" t="str">
        <f>IFERROR(UPPER(TRIM(ESITI_QUESTIONARI!AI2375)),"")</f>
        <v/>
      </c>
      <c r="H2375" s="8" t="str">
        <f>IF(C2375="","",IF(ISERROR(AVERAGE(ESITI_QUESTIONARI!N2375:T2375,ESITI_QUESTIONARI!V2375:X2375,ESITI_QUESTIONARI!Z2375:AD2375,ESITI_QUESTIONARI!AF2375:AH2375,ESITI_QUESTIONARI!AJ2375:AL2375,ESITI_QUESTIONARI!AN2375,ESITI_QUESTIONARI!AQ2375)),"NON RISPONDE",AVERAGE(ESITI_QUESTIONARI!N2375:T2375,ESITI_QUESTIONARI!V2375:X2375,ESITI_QUESTIONARI!Z2375:AD2375,ESITI_QUESTIONARI!AF2375:AH2375,ESITI_QUESTIONARI!AJ2375:AL2375,ESITI_QUESTIONARI!AN2375,ESITI_QUESTIONARI!AQ2375)))</f>
        <v/>
      </c>
    </row>
    <row r="2376" spans="1:8" x14ac:dyDescent="0.3">
      <c r="A2376" t="str">
        <f>IF(ESITI_QUESTIONARI!A2376="","",TRIM(ESITI_QUESTIONARI!A2376))</f>
        <v/>
      </c>
      <c r="B2376" t="str">
        <f t="shared" si="38"/>
        <v/>
      </c>
      <c r="C2376" t="str">
        <f>IF(ESITI_QUESTIONARI!C2376="","",TRIM(ESITI_QUESTIONARI!C2376))</f>
        <v/>
      </c>
      <c r="D2376" t="str">
        <f>IFERROR(UPPER(TRIM(ESITI_QUESTIONARI!U2376)),"")</f>
        <v/>
      </c>
      <c r="E2376" t="str">
        <f>IFERROR(UPPER(TRIM(ESITI_QUESTIONARI!Y2376)),"")</f>
        <v/>
      </c>
      <c r="F2376" t="str">
        <f>IFERROR(UPPER(TRIM(ESITI_QUESTIONARI!AE2376)),"")</f>
        <v/>
      </c>
      <c r="G2376" t="str">
        <f>IFERROR(UPPER(TRIM(ESITI_QUESTIONARI!AI2376)),"")</f>
        <v/>
      </c>
      <c r="H2376" s="8" t="str">
        <f>IF(C2376="","",IF(ISERROR(AVERAGE(ESITI_QUESTIONARI!N2376:T2376,ESITI_QUESTIONARI!V2376:X2376,ESITI_QUESTIONARI!Z2376:AD2376,ESITI_QUESTIONARI!AF2376:AH2376,ESITI_QUESTIONARI!AJ2376:AL2376,ESITI_QUESTIONARI!AN2376,ESITI_QUESTIONARI!AQ2376)),"NON RISPONDE",AVERAGE(ESITI_QUESTIONARI!N2376:T2376,ESITI_QUESTIONARI!V2376:X2376,ESITI_QUESTIONARI!Z2376:AD2376,ESITI_QUESTIONARI!AF2376:AH2376,ESITI_QUESTIONARI!AJ2376:AL2376,ESITI_QUESTIONARI!AN2376,ESITI_QUESTIONARI!AQ2376)))</f>
        <v/>
      </c>
    </row>
    <row r="2377" spans="1:8" x14ac:dyDescent="0.3">
      <c r="A2377" t="str">
        <f>IF(ESITI_QUESTIONARI!A2377="","",TRIM(ESITI_QUESTIONARI!A2377))</f>
        <v/>
      </c>
      <c r="B2377" t="str">
        <f t="shared" si="38"/>
        <v/>
      </c>
      <c r="C2377" t="str">
        <f>IF(ESITI_QUESTIONARI!C2377="","",TRIM(ESITI_QUESTIONARI!C2377))</f>
        <v/>
      </c>
      <c r="D2377" t="str">
        <f>IFERROR(UPPER(TRIM(ESITI_QUESTIONARI!U2377)),"")</f>
        <v/>
      </c>
      <c r="E2377" t="str">
        <f>IFERROR(UPPER(TRIM(ESITI_QUESTIONARI!Y2377)),"")</f>
        <v/>
      </c>
      <c r="F2377" t="str">
        <f>IFERROR(UPPER(TRIM(ESITI_QUESTIONARI!AE2377)),"")</f>
        <v/>
      </c>
      <c r="G2377" t="str">
        <f>IFERROR(UPPER(TRIM(ESITI_QUESTIONARI!AI2377)),"")</f>
        <v/>
      </c>
      <c r="H2377" s="8" t="str">
        <f>IF(C2377="","",IF(ISERROR(AVERAGE(ESITI_QUESTIONARI!N2377:T2377,ESITI_QUESTIONARI!V2377:X2377,ESITI_QUESTIONARI!Z2377:AD2377,ESITI_QUESTIONARI!AF2377:AH2377,ESITI_QUESTIONARI!AJ2377:AL2377,ESITI_QUESTIONARI!AN2377,ESITI_QUESTIONARI!AQ2377)),"NON RISPONDE",AVERAGE(ESITI_QUESTIONARI!N2377:T2377,ESITI_QUESTIONARI!V2377:X2377,ESITI_QUESTIONARI!Z2377:AD2377,ESITI_QUESTIONARI!AF2377:AH2377,ESITI_QUESTIONARI!AJ2377:AL2377,ESITI_QUESTIONARI!AN2377,ESITI_QUESTIONARI!AQ2377)))</f>
        <v/>
      </c>
    </row>
    <row r="2378" spans="1:8" x14ac:dyDescent="0.3">
      <c r="A2378" t="str">
        <f>IF(ESITI_QUESTIONARI!A2378="","",TRIM(ESITI_QUESTIONARI!A2378))</f>
        <v/>
      </c>
      <c r="B2378" t="str">
        <f t="shared" si="38"/>
        <v/>
      </c>
      <c r="C2378" t="str">
        <f>IF(ESITI_QUESTIONARI!C2378="","",TRIM(ESITI_QUESTIONARI!C2378))</f>
        <v/>
      </c>
      <c r="D2378" t="str">
        <f>IFERROR(UPPER(TRIM(ESITI_QUESTIONARI!U2378)),"")</f>
        <v/>
      </c>
      <c r="E2378" t="str">
        <f>IFERROR(UPPER(TRIM(ESITI_QUESTIONARI!Y2378)),"")</f>
        <v/>
      </c>
      <c r="F2378" t="str">
        <f>IFERROR(UPPER(TRIM(ESITI_QUESTIONARI!AE2378)),"")</f>
        <v/>
      </c>
      <c r="G2378" t="str">
        <f>IFERROR(UPPER(TRIM(ESITI_QUESTIONARI!AI2378)),"")</f>
        <v/>
      </c>
      <c r="H2378" s="8" t="str">
        <f>IF(C2378="","",IF(ISERROR(AVERAGE(ESITI_QUESTIONARI!N2378:T2378,ESITI_QUESTIONARI!V2378:X2378,ESITI_QUESTIONARI!Z2378:AD2378,ESITI_QUESTIONARI!AF2378:AH2378,ESITI_QUESTIONARI!AJ2378:AL2378,ESITI_QUESTIONARI!AN2378,ESITI_QUESTIONARI!AQ2378)),"NON RISPONDE",AVERAGE(ESITI_QUESTIONARI!N2378:T2378,ESITI_QUESTIONARI!V2378:X2378,ESITI_QUESTIONARI!Z2378:AD2378,ESITI_QUESTIONARI!AF2378:AH2378,ESITI_QUESTIONARI!AJ2378:AL2378,ESITI_QUESTIONARI!AN2378,ESITI_QUESTIONARI!AQ2378)))</f>
        <v/>
      </c>
    </row>
    <row r="2379" spans="1:8" x14ac:dyDescent="0.3">
      <c r="A2379" t="str">
        <f>IF(ESITI_QUESTIONARI!A2379="","",TRIM(ESITI_QUESTIONARI!A2379))</f>
        <v/>
      </c>
      <c r="B2379" t="str">
        <f t="shared" si="38"/>
        <v/>
      </c>
      <c r="C2379" t="str">
        <f>IF(ESITI_QUESTIONARI!C2379="","",TRIM(ESITI_QUESTIONARI!C2379))</f>
        <v/>
      </c>
      <c r="D2379" t="str">
        <f>IFERROR(UPPER(TRIM(ESITI_QUESTIONARI!U2379)),"")</f>
        <v/>
      </c>
      <c r="E2379" t="str">
        <f>IFERROR(UPPER(TRIM(ESITI_QUESTIONARI!Y2379)),"")</f>
        <v/>
      </c>
      <c r="F2379" t="str">
        <f>IFERROR(UPPER(TRIM(ESITI_QUESTIONARI!AE2379)),"")</f>
        <v/>
      </c>
      <c r="G2379" t="str">
        <f>IFERROR(UPPER(TRIM(ESITI_QUESTIONARI!AI2379)),"")</f>
        <v/>
      </c>
      <c r="H2379" s="8" t="str">
        <f>IF(C2379="","",IF(ISERROR(AVERAGE(ESITI_QUESTIONARI!N2379:T2379,ESITI_QUESTIONARI!V2379:X2379,ESITI_QUESTIONARI!Z2379:AD2379,ESITI_QUESTIONARI!AF2379:AH2379,ESITI_QUESTIONARI!AJ2379:AL2379,ESITI_QUESTIONARI!AN2379,ESITI_QUESTIONARI!AQ2379)),"NON RISPONDE",AVERAGE(ESITI_QUESTIONARI!N2379:T2379,ESITI_QUESTIONARI!V2379:X2379,ESITI_QUESTIONARI!Z2379:AD2379,ESITI_QUESTIONARI!AF2379:AH2379,ESITI_QUESTIONARI!AJ2379:AL2379,ESITI_QUESTIONARI!AN2379,ESITI_QUESTIONARI!AQ2379)))</f>
        <v/>
      </c>
    </row>
    <row r="2380" spans="1:8" x14ac:dyDescent="0.3">
      <c r="A2380" t="str">
        <f>IF(ESITI_QUESTIONARI!A2380="","",TRIM(ESITI_QUESTIONARI!A2380))</f>
        <v/>
      </c>
      <c r="B2380" t="str">
        <f t="shared" si="38"/>
        <v/>
      </c>
      <c r="C2380" t="str">
        <f>IF(ESITI_QUESTIONARI!C2380="","",TRIM(ESITI_QUESTIONARI!C2380))</f>
        <v/>
      </c>
      <c r="D2380" t="str">
        <f>IFERROR(UPPER(TRIM(ESITI_QUESTIONARI!U2380)),"")</f>
        <v/>
      </c>
      <c r="E2380" t="str">
        <f>IFERROR(UPPER(TRIM(ESITI_QUESTIONARI!Y2380)),"")</f>
        <v/>
      </c>
      <c r="F2380" t="str">
        <f>IFERROR(UPPER(TRIM(ESITI_QUESTIONARI!AE2380)),"")</f>
        <v/>
      </c>
      <c r="G2380" t="str">
        <f>IFERROR(UPPER(TRIM(ESITI_QUESTIONARI!AI2380)),"")</f>
        <v/>
      </c>
      <c r="H2380" s="8" t="str">
        <f>IF(C2380="","",IF(ISERROR(AVERAGE(ESITI_QUESTIONARI!N2380:T2380,ESITI_QUESTIONARI!V2380:X2380,ESITI_QUESTIONARI!Z2380:AD2380,ESITI_QUESTIONARI!AF2380:AH2380,ESITI_QUESTIONARI!AJ2380:AL2380,ESITI_QUESTIONARI!AN2380,ESITI_QUESTIONARI!AQ2380)),"NON RISPONDE",AVERAGE(ESITI_QUESTIONARI!N2380:T2380,ESITI_QUESTIONARI!V2380:X2380,ESITI_QUESTIONARI!Z2380:AD2380,ESITI_QUESTIONARI!AF2380:AH2380,ESITI_QUESTIONARI!AJ2380:AL2380,ESITI_QUESTIONARI!AN2380,ESITI_QUESTIONARI!AQ2380)))</f>
        <v/>
      </c>
    </row>
    <row r="2381" spans="1:8" x14ac:dyDescent="0.3">
      <c r="A2381" t="str">
        <f>IF(ESITI_QUESTIONARI!A2381="","",TRIM(ESITI_QUESTIONARI!A2381))</f>
        <v/>
      </c>
      <c r="B2381" t="str">
        <f t="shared" si="38"/>
        <v/>
      </c>
      <c r="C2381" t="str">
        <f>IF(ESITI_QUESTIONARI!C2381="","",TRIM(ESITI_QUESTIONARI!C2381))</f>
        <v/>
      </c>
      <c r="D2381" t="str">
        <f>IFERROR(UPPER(TRIM(ESITI_QUESTIONARI!U2381)),"")</f>
        <v/>
      </c>
      <c r="E2381" t="str">
        <f>IFERROR(UPPER(TRIM(ESITI_QUESTIONARI!Y2381)),"")</f>
        <v/>
      </c>
      <c r="F2381" t="str">
        <f>IFERROR(UPPER(TRIM(ESITI_QUESTIONARI!AE2381)),"")</f>
        <v/>
      </c>
      <c r="G2381" t="str">
        <f>IFERROR(UPPER(TRIM(ESITI_QUESTIONARI!AI2381)),"")</f>
        <v/>
      </c>
      <c r="H2381" s="8" t="str">
        <f>IF(C2381="","",IF(ISERROR(AVERAGE(ESITI_QUESTIONARI!N2381:T2381,ESITI_QUESTIONARI!V2381:X2381,ESITI_QUESTIONARI!Z2381:AD2381,ESITI_QUESTIONARI!AF2381:AH2381,ESITI_QUESTIONARI!AJ2381:AL2381,ESITI_QUESTIONARI!AN2381,ESITI_QUESTIONARI!AQ2381)),"NON RISPONDE",AVERAGE(ESITI_QUESTIONARI!N2381:T2381,ESITI_QUESTIONARI!V2381:X2381,ESITI_QUESTIONARI!Z2381:AD2381,ESITI_QUESTIONARI!AF2381:AH2381,ESITI_QUESTIONARI!AJ2381:AL2381,ESITI_QUESTIONARI!AN2381,ESITI_QUESTIONARI!AQ2381)))</f>
        <v/>
      </c>
    </row>
    <row r="2382" spans="1:8" x14ac:dyDescent="0.3">
      <c r="A2382" t="str">
        <f>IF(ESITI_QUESTIONARI!A2382="","",TRIM(ESITI_QUESTIONARI!A2382))</f>
        <v/>
      </c>
      <c r="B2382" t="str">
        <f t="shared" si="38"/>
        <v/>
      </c>
      <c r="C2382" t="str">
        <f>IF(ESITI_QUESTIONARI!C2382="","",TRIM(ESITI_QUESTIONARI!C2382))</f>
        <v/>
      </c>
      <c r="D2382" t="str">
        <f>IFERROR(UPPER(TRIM(ESITI_QUESTIONARI!U2382)),"")</f>
        <v/>
      </c>
      <c r="E2382" t="str">
        <f>IFERROR(UPPER(TRIM(ESITI_QUESTIONARI!Y2382)),"")</f>
        <v/>
      </c>
      <c r="F2382" t="str">
        <f>IFERROR(UPPER(TRIM(ESITI_QUESTIONARI!AE2382)),"")</f>
        <v/>
      </c>
      <c r="G2382" t="str">
        <f>IFERROR(UPPER(TRIM(ESITI_QUESTIONARI!AI2382)),"")</f>
        <v/>
      </c>
      <c r="H2382" s="8" t="str">
        <f>IF(C2382="","",IF(ISERROR(AVERAGE(ESITI_QUESTIONARI!N2382:T2382,ESITI_QUESTIONARI!V2382:X2382,ESITI_QUESTIONARI!Z2382:AD2382,ESITI_QUESTIONARI!AF2382:AH2382,ESITI_QUESTIONARI!AJ2382:AL2382,ESITI_QUESTIONARI!AN2382,ESITI_QUESTIONARI!AQ2382)),"NON RISPONDE",AVERAGE(ESITI_QUESTIONARI!N2382:T2382,ESITI_QUESTIONARI!V2382:X2382,ESITI_QUESTIONARI!Z2382:AD2382,ESITI_QUESTIONARI!AF2382:AH2382,ESITI_QUESTIONARI!AJ2382:AL2382,ESITI_QUESTIONARI!AN2382,ESITI_QUESTIONARI!AQ2382)))</f>
        <v/>
      </c>
    </row>
    <row r="2383" spans="1:8" x14ac:dyDescent="0.3">
      <c r="A2383" t="str">
        <f>IF(ESITI_QUESTIONARI!A2383="","",TRIM(ESITI_QUESTIONARI!A2383))</f>
        <v/>
      </c>
      <c r="B2383" t="str">
        <f t="shared" si="38"/>
        <v/>
      </c>
      <c r="C2383" t="str">
        <f>IF(ESITI_QUESTIONARI!C2383="","",TRIM(ESITI_QUESTIONARI!C2383))</f>
        <v/>
      </c>
      <c r="D2383" t="str">
        <f>IFERROR(UPPER(TRIM(ESITI_QUESTIONARI!U2383)),"")</f>
        <v/>
      </c>
      <c r="E2383" t="str">
        <f>IFERROR(UPPER(TRIM(ESITI_QUESTIONARI!Y2383)),"")</f>
        <v/>
      </c>
      <c r="F2383" t="str">
        <f>IFERROR(UPPER(TRIM(ESITI_QUESTIONARI!AE2383)),"")</f>
        <v/>
      </c>
      <c r="G2383" t="str">
        <f>IFERROR(UPPER(TRIM(ESITI_QUESTIONARI!AI2383)),"")</f>
        <v/>
      </c>
      <c r="H2383" s="8" t="str">
        <f>IF(C2383="","",IF(ISERROR(AVERAGE(ESITI_QUESTIONARI!N2383:T2383,ESITI_QUESTIONARI!V2383:X2383,ESITI_QUESTIONARI!Z2383:AD2383,ESITI_QUESTIONARI!AF2383:AH2383,ESITI_QUESTIONARI!AJ2383:AL2383,ESITI_QUESTIONARI!AN2383,ESITI_QUESTIONARI!AQ2383)),"NON RISPONDE",AVERAGE(ESITI_QUESTIONARI!N2383:T2383,ESITI_QUESTIONARI!V2383:X2383,ESITI_QUESTIONARI!Z2383:AD2383,ESITI_QUESTIONARI!AF2383:AH2383,ESITI_QUESTIONARI!AJ2383:AL2383,ESITI_QUESTIONARI!AN2383,ESITI_QUESTIONARI!AQ2383)))</f>
        <v/>
      </c>
    </row>
    <row r="2384" spans="1:8" x14ac:dyDescent="0.3">
      <c r="A2384" t="str">
        <f>IF(ESITI_QUESTIONARI!A2384="","",TRIM(ESITI_QUESTIONARI!A2384))</f>
        <v/>
      </c>
      <c r="B2384" t="str">
        <f t="shared" si="38"/>
        <v/>
      </c>
      <c r="C2384" t="str">
        <f>IF(ESITI_QUESTIONARI!C2384="","",TRIM(ESITI_QUESTIONARI!C2384))</f>
        <v/>
      </c>
      <c r="D2384" t="str">
        <f>IFERROR(UPPER(TRIM(ESITI_QUESTIONARI!U2384)),"")</f>
        <v/>
      </c>
      <c r="E2384" t="str">
        <f>IFERROR(UPPER(TRIM(ESITI_QUESTIONARI!Y2384)),"")</f>
        <v/>
      </c>
      <c r="F2384" t="str">
        <f>IFERROR(UPPER(TRIM(ESITI_QUESTIONARI!AE2384)),"")</f>
        <v/>
      </c>
      <c r="G2384" t="str">
        <f>IFERROR(UPPER(TRIM(ESITI_QUESTIONARI!AI2384)),"")</f>
        <v/>
      </c>
      <c r="H2384" s="8" t="str">
        <f>IF(C2384="","",IF(ISERROR(AVERAGE(ESITI_QUESTIONARI!N2384:T2384,ESITI_QUESTIONARI!V2384:X2384,ESITI_QUESTIONARI!Z2384:AD2384,ESITI_QUESTIONARI!AF2384:AH2384,ESITI_QUESTIONARI!AJ2384:AL2384,ESITI_QUESTIONARI!AN2384,ESITI_QUESTIONARI!AQ2384)),"NON RISPONDE",AVERAGE(ESITI_QUESTIONARI!N2384:T2384,ESITI_QUESTIONARI!V2384:X2384,ESITI_QUESTIONARI!Z2384:AD2384,ESITI_QUESTIONARI!AF2384:AH2384,ESITI_QUESTIONARI!AJ2384:AL2384,ESITI_QUESTIONARI!AN2384,ESITI_QUESTIONARI!AQ2384)))</f>
        <v/>
      </c>
    </row>
    <row r="2385" spans="1:8" x14ac:dyDescent="0.3">
      <c r="A2385" t="str">
        <f>IF(ESITI_QUESTIONARI!A2385="","",TRIM(ESITI_QUESTIONARI!A2385))</f>
        <v/>
      </c>
      <c r="B2385" t="str">
        <f t="shared" si="38"/>
        <v/>
      </c>
      <c r="C2385" t="str">
        <f>IF(ESITI_QUESTIONARI!C2385="","",TRIM(ESITI_QUESTIONARI!C2385))</f>
        <v/>
      </c>
      <c r="D2385" t="str">
        <f>IFERROR(UPPER(TRIM(ESITI_QUESTIONARI!U2385)),"")</f>
        <v/>
      </c>
      <c r="E2385" t="str">
        <f>IFERROR(UPPER(TRIM(ESITI_QUESTIONARI!Y2385)),"")</f>
        <v/>
      </c>
      <c r="F2385" t="str">
        <f>IFERROR(UPPER(TRIM(ESITI_QUESTIONARI!AE2385)),"")</f>
        <v/>
      </c>
      <c r="G2385" t="str">
        <f>IFERROR(UPPER(TRIM(ESITI_QUESTIONARI!AI2385)),"")</f>
        <v/>
      </c>
      <c r="H2385" s="8" t="str">
        <f>IF(C2385="","",IF(ISERROR(AVERAGE(ESITI_QUESTIONARI!N2385:T2385,ESITI_QUESTIONARI!V2385:X2385,ESITI_QUESTIONARI!Z2385:AD2385,ESITI_QUESTIONARI!AF2385:AH2385,ESITI_QUESTIONARI!AJ2385:AL2385,ESITI_QUESTIONARI!AN2385,ESITI_QUESTIONARI!AQ2385)),"NON RISPONDE",AVERAGE(ESITI_QUESTIONARI!N2385:T2385,ESITI_QUESTIONARI!V2385:X2385,ESITI_QUESTIONARI!Z2385:AD2385,ESITI_QUESTIONARI!AF2385:AH2385,ESITI_QUESTIONARI!AJ2385:AL2385,ESITI_QUESTIONARI!AN2385,ESITI_QUESTIONARI!AQ2385)))</f>
        <v/>
      </c>
    </row>
    <row r="2386" spans="1:8" x14ac:dyDescent="0.3">
      <c r="A2386" t="str">
        <f>IF(ESITI_QUESTIONARI!A2386="","",TRIM(ESITI_QUESTIONARI!A2386))</f>
        <v/>
      </c>
      <c r="B2386" t="str">
        <f t="shared" si="38"/>
        <v/>
      </c>
      <c r="C2386" t="str">
        <f>IF(ESITI_QUESTIONARI!C2386="","",TRIM(ESITI_QUESTIONARI!C2386))</f>
        <v/>
      </c>
      <c r="D2386" t="str">
        <f>IFERROR(UPPER(TRIM(ESITI_QUESTIONARI!U2386)),"")</f>
        <v/>
      </c>
      <c r="E2386" t="str">
        <f>IFERROR(UPPER(TRIM(ESITI_QUESTIONARI!Y2386)),"")</f>
        <v/>
      </c>
      <c r="F2386" t="str">
        <f>IFERROR(UPPER(TRIM(ESITI_QUESTIONARI!AE2386)),"")</f>
        <v/>
      </c>
      <c r="G2386" t="str">
        <f>IFERROR(UPPER(TRIM(ESITI_QUESTIONARI!AI2386)),"")</f>
        <v/>
      </c>
      <c r="H2386" s="8" t="str">
        <f>IF(C2386="","",IF(ISERROR(AVERAGE(ESITI_QUESTIONARI!N2386:T2386,ESITI_QUESTIONARI!V2386:X2386,ESITI_QUESTIONARI!Z2386:AD2386,ESITI_QUESTIONARI!AF2386:AH2386,ESITI_QUESTIONARI!AJ2386:AL2386,ESITI_QUESTIONARI!AN2386,ESITI_QUESTIONARI!AQ2386)),"NON RISPONDE",AVERAGE(ESITI_QUESTIONARI!N2386:T2386,ESITI_QUESTIONARI!V2386:X2386,ESITI_QUESTIONARI!Z2386:AD2386,ESITI_QUESTIONARI!AF2386:AH2386,ESITI_QUESTIONARI!AJ2386:AL2386,ESITI_QUESTIONARI!AN2386,ESITI_QUESTIONARI!AQ2386)))</f>
        <v/>
      </c>
    </row>
    <row r="2387" spans="1:8" x14ac:dyDescent="0.3">
      <c r="A2387" t="str">
        <f>IF(ESITI_QUESTIONARI!A2387="","",TRIM(ESITI_QUESTIONARI!A2387))</f>
        <v/>
      </c>
      <c r="B2387" t="str">
        <f t="shared" si="38"/>
        <v/>
      </c>
      <c r="C2387" t="str">
        <f>IF(ESITI_QUESTIONARI!C2387="","",TRIM(ESITI_QUESTIONARI!C2387))</f>
        <v/>
      </c>
      <c r="D2387" t="str">
        <f>IFERROR(UPPER(TRIM(ESITI_QUESTIONARI!U2387)),"")</f>
        <v/>
      </c>
      <c r="E2387" t="str">
        <f>IFERROR(UPPER(TRIM(ESITI_QUESTIONARI!Y2387)),"")</f>
        <v/>
      </c>
      <c r="F2387" t="str">
        <f>IFERROR(UPPER(TRIM(ESITI_QUESTIONARI!AE2387)),"")</f>
        <v/>
      </c>
      <c r="G2387" t="str">
        <f>IFERROR(UPPER(TRIM(ESITI_QUESTIONARI!AI2387)),"")</f>
        <v/>
      </c>
      <c r="H2387" s="8" t="str">
        <f>IF(C2387="","",IF(ISERROR(AVERAGE(ESITI_QUESTIONARI!N2387:T2387,ESITI_QUESTIONARI!V2387:X2387,ESITI_QUESTIONARI!Z2387:AD2387,ESITI_QUESTIONARI!AF2387:AH2387,ESITI_QUESTIONARI!AJ2387:AL2387,ESITI_QUESTIONARI!AN2387,ESITI_QUESTIONARI!AQ2387)),"NON RISPONDE",AVERAGE(ESITI_QUESTIONARI!N2387:T2387,ESITI_QUESTIONARI!V2387:X2387,ESITI_QUESTIONARI!Z2387:AD2387,ESITI_QUESTIONARI!AF2387:AH2387,ESITI_QUESTIONARI!AJ2387:AL2387,ESITI_QUESTIONARI!AN2387,ESITI_QUESTIONARI!AQ2387)))</f>
        <v/>
      </c>
    </row>
    <row r="2388" spans="1:8" x14ac:dyDescent="0.3">
      <c r="A2388" t="str">
        <f>IF(ESITI_QUESTIONARI!A2388="","",TRIM(ESITI_QUESTIONARI!A2388))</f>
        <v/>
      </c>
      <c r="B2388" t="str">
        <f t="shared" si="38"/>
        <v/>
      </c>
      <c r="C2388" t="str">
        <f>IF(ESITI_QUESTIONARI!C2388="","",TRIM(ESITI_QUESTIONARI!C2388))</f>
        <v/>
      </c>
      <c r="D2388" t="str">
        <f>IFERROR(UPPER(TRIM(ESITI_QUESTIONARI!U2388)),"")</f>
        <v/>
      </c>
      <c r="E2388" t="str">
        <f>IFERROR(UPPER(TRIM(ESITI_QUESTIONARI!Y2388)),"")</f>
        <v/>
      </c>
      <c r="F2388" t="str">
        <f>IFERROR(UPPER(TRIM(ESITI_QUESTIONARI!AE2388)),"")</f>
        <v/>
      </c>
      <c r="G2388" t="str">
        <f>IFERROR(UPPER(TRIM(ESITI_QUESTIONARI!AI2388)),"")</f>
        <v/>
      </c>
      <c r="H2388" s="8" t="str">
        <f>IF(C2388="","",IF(ISERROR(AVERAGE(ESITI_QUESTIONARI!N2388:T2388,ESITI_QUESTIONARI!V2388:X2388,ESITI_QUESTIONARI!Z2388:AD2388,ESITI_QUESTIONARI!AF2388:AH2388,ESITI_QUESTIONARI!AJ2388:AL2388,ESITI_QUESTIONARI!AN2388,ESITI_QUESTIONARI!AQ2388)),"NON RISPONDE",AVERAGE(ESITI_QUESTIONARI!N2388:T2388,ESITI_QUESTIONARI!V2388:X2388,ESITI_QUESTIONARI!Z2388:AD2388,ESITI_QUESTIONARI!AF2388:AH2388,ESITI_QUESTIONARI!AJ2388:AL2388,ESITI_QUESTIONARI!AN2388,ESITI_QUESTIONARI!AQ2388)))</f>
        <v/>
      </c>
    </row>
    <row r="2389" spans="1:8" x14ac:dyDescent="0.3">
      <c r="A2389" t="str">
        <f>IF(ESITI_QUESTIONARI!A2389="","",TRIM(ESITI_QUESTIONARI!A2389))</f>
        <v/>
      </c>
      <c r="B2389" t="str">
        <f t="shared" si="38"/>
        <v/>
      </c>
      <c r="C2389" t="str">
        <f>IF(ESITI_QUESTIONARI!C2389="","",TRIM(ESITI_QUESTIONARI!C2389))</f>
        <v/>
      </c>
      <c r="D2389" t="str">
        <f>IFERROR(UPPER(TRIM(ESITI_QUESTIONARI!U2389)),"")</f>
        <v/>
      </c>
      <c r="E2389" t="str">
        <f>IFERROR(UPPER(TRIM(ESITI_QUESTIONARI!Y2389)),"")</f>
        <v/>
      </c>
      <c r="F2389" t="str">
        <f>IFERROR(UPPER(TRIM(ESITI_QUESTIONARI!AE2389)),"")</f>
        <v/>
      </c>
      <c r="G2389" t="str">
        <f>IFERROR(UPPER(TRIM(ESITI_QUESTIONARI!AI2389)),"")</f>
        <v/>
      </c>
      <c r="H2389" s="8" t="str">
        <f>IF(C2389="","",IF(ISERROR(AVERAGE(ESITI_QUESTIONARI!N2389:T2389,ESITI_QUESTIONARI!V2389:X2389,ESITI_QUESTIONARI!Z2389:AD2389,ESITI_QUESTIONARI!AF2389:AH2389,ESITI_QUESTIONARI!AJ2389:AL2389,ESITI_QUESTIONARI!AN2389,ESITI_QUESTIONARI!AQ2389)),"NON RISPONDE",AVERAGE(ESITI_QUESTIONARI!N2389:T2389,ESITI_QUESTIONARI!V2389:X2389,ESITI_QUESTIONARI!Z2389:AD2389,ESITI_QUESTIONARI!AF2389:AH2389,ESITI_QUESTIONARI!AJ2389:AL2389,ESITI_QUESTIONARI!AN2389,ESITI_QUESTIONARI!AQ2389)))</f>
        <v/>
      </c>
    </row>
    <row r="2390" spans="1:8" x14ac:dyDescent="0.3">
      <c r="A2390" t="str">
        <f>IF(ESITI_QUESTIONARI!A2390="","",TRIM(ESITI_QUESTIONARI!A2390))</f>
        <v/>
      </c>
      <c r="B2390" t="str">
        <f t="shared" si="38"/>
        <v/>
      </c>
      <c r="C2390" t="str">
        <f>IF(ESITI_QUESTIONARI!C2390="","",TRIM(ESITI_QUESTIONARI!C2390))</f>
        <v/>
      </c>
      <c r="D2390" t="str">
        <f>IFERROR(UPPER(TRIM(ESITI_QUESTIONARI!U2390)),"")</f>
        <v/>
      </c>
      <c r="E2390" t="str">
        <f>IFERROR(UPPER(TRIM(ESITI_QUESTIONARI!Y2390)),"")</f>
        <v/>
      </c>
      <c r="F2390" t="str">
        <f>IFERROR(UPPER(TRIM(ESITI_QUESTIONARI!AE2390)),"")</f>
        <v/>
      </c>
      <c r="G2390" t="str">
        <f>IFERROR(UPPER(TRIM(ESITI_QUESTIONARI!AI2390)),"")</f>
        <v/>
      </c>
      <c r="H2390" s="8" t="str">
        <f>IF(C2390="","",IF(ISERROR(AVERAGE(ESITI_QUESTIONARI!N2390:T2390,ESITI_QUESTIONARI!V2390:X2390,ESITI_QUESTIONARI!Z2390:AD2390,ESITI_QUESTIONARI!AF2390:AH2390,ESITI_QUESTIONARI!AJ2390:AL2390,ESITI_QUESTIONARI!AN2390,ESITI_QUESTIONARI!AQ2390)),"NON RISPONDE",AVERAGE(ESITI_QUESTIONARI!N2390:T2390,ESITI_QUESTIONARI!V2390:X2390,ESITI_QUESTIONARI!Z2390:AD2390,ESITI_QUESTIONARI!AF2390:AH2390,ESITI_QUESTIONARI!AJ2390:AL2390,ESITI_QUESTIONARI!AN2390,ESITI_QUESTIONARI!AQ2390)))</f>
        <v/>
      </c>
    </row>
    <row r="2391" spans="1:8" x14ac:dyDescent="0.3">
      <c r="A2391" t="str">
        <f>IF(ESITI_QUESTIONARI!A2391="","",TRIM(ESITI_QUESTIONARI!A2391))</f>
        <v/>
      </c>
      <c r="B2391" t="str">
        <f t="shared" si="38"/>
        <v/>
      </c>
      <c r="C2391" t="str">
        <f>IF(ESITI_QUESTIONARI!C2391="","",TRIM(ESITI_QUESTIONARI!C2391))</f>
        <v/>
      </c>
      <c r="D2391" t="str">
        <f>IFERROR(UPPER(TRIM(ESITI_QUESTIONARI!U2391)),"")</f>
        <v/>
      </c>
      <c r="E2391" t="str">
        <f>IFERROR(UPPER(TRIM(ESITI_QUESTIONARI!Y2391)),"")</f>
        <v/>
      </c>
      <c r="F2391" t="str">
        <f>IFERROR(UPPER(TRIM(ESITI_QUESTIONARI!AE2391)),"")</f>
        <v/>
      </c>
      <c r="G2391" t="str">
        <f>IFERROR(UPPER(TRIM(ESITI_QUESTIONARI!AI2391)),"")</f>
        <v/>
      </c>
      <c r="H2391" s="8" t="str">
        <f>IF(C2391="","",IF(ISERROR(AVERAGE(ESITI_QUESTIONARI!N2391:T2391,ESITI_QUESTIONARI!V2391:X2391,ESITI_QUESTIONARI!Z2391:AD2391,ESITI_QUESTIONARI!AF2391:AH2391,ESITI_QUESTIONARI!AJ2391:AL2391,ESITI_QUESTIONARI!AN2391,ESITI_QUESTIONARI!AQ2391)),"NON RISPONDE",AVERAGE(ESITI_QUESTIONARI!N2391:T2391,ESITI_QUESTIONARI!V2391:X2391,ESITI_QUESTIONARI!Z2391:AD2391,ESITI_QUESTIONARI!AF2391:AH2391,ESITI_QUESTIONARI!AJ2391:AL2391,ESITI_QUESTIONARI!AN2391,ESITI_QUESTIONARI!AQ2391)))</f>
        <v/>
      </c>
    </row>
    <row r="2392" spans="1:8" x14ac:dyDescent="0.3">
      <c r="A2392" t="str">
        <f>IF(ESITI_QUESTIONARI!A2392="","",TRIM(ESITI_QUESTIONARI!A2392))</f>
        <v/>
      </c>
      <c r="B2392" t="str">
        <f t="shared" si="38"/>
        <v/>
      </c>
      <c r="C2392" t="str">
        <f>IF(ESITI_QUESTIONARI!C2392="","",TRIM(ESITI_QUESTIONARI!C2392))</f>
        <v/>
      </c>
      <c r="D2392" t="str">
        <f>IFERROR(UPPER(TRIM(ESITI_QUESTIONARI!U2392)),"")</f>
        <v/>
      </c>
      <c r="E2392" t="str">
        <f>IFERROR(UPPER(TRIM(ESITI_QUESTIONARI!Y2392)),"")</f>
        <v/>
      </c>
      <c r="F2392" t="str">
        <f>IFERROR(UPPER(TRIM(ESITI_QUESTIONARI!AE2392)),"")</f>
        <v/>
      </c>
      <c r="G2392" t="str">
        <f>IFERROR(UPPER(TRIM(ESITI_QUESTIONARI!AI2392)),"")</f>
        <v/>
      </c>
      <c r="H2392" s="8" t="str">
        <f>IF(C2392="","",IF(ISERROR(AVERAGE(ESITI_QUESTIONARI!N2392:T2392,ESITI_QUESTIONARI!V2392:X2392,ESITI_QUESTIONARI!Z2392:AD2392,ESITI_QUESTIONARI!AF2392:AH2392,ESITI_QUESTIONARI!AJ2392:AL2392,ESITI_QUESTIONARI!AN2392,ESITI_QUESTIONARI!AQ2392)),"NON RISPONDE",AVERAGE(ESITI_QUESTIONARI!N2392:T2392,ESITI_QUESTIONARI!V2392:X2392,ESITI_QUESTIONARI!Z2392:AD2392,ESITI_QUESTIONARI!AF2392:AH2392,ESITI_QUESTIONARI!AJ2392:AL2392,ESITI_QUESTIONARI!AN2392,ESITI_QUESTIONARI!AQ2392)))</f>
        <v/>
      </c>
    </row>
    <row r="2393" spans="1:8" x14ac:dyDescent="0.3">
      <c r="A2393" t="str">
        <f>IF(ESITI_QUESTIONARI!A2393="","",TRIM(ESITI_QUESTIONARI!A2393))</f>
        <v/>
      </c>
      <c r="B2393" t="str">
        <f t="shared" si="38"/>
        <v/>
      </c>
      <c r="C2393" t="str">
        <f>IF(ESITI_QUESTIONARI!C2393="","",TRIM(ESITI_QUESTIONARI!C2393))</f>
        <v/>
      </c>
      <c r="D2393" t="str">
        <f>IFERROR(UPPER(TRIM(ESITI_QUESTIONARI!U2393)),"")</f>
        <v/>
      </c>
      <c r="E2393" t="str">
        <f>IFERROR(UPPER(TRIM(ESITI_QUESTIONARI!Y2393)),"")</f>
        <v/>
      </c>
      <c r="F2393" t="str">
        <f>IFERROR(UPPER(TRIM(ESITI_QUESTIONARI!AE2393)),"")</f>
        <v/>
      </c>
      <c r="G2393" t="str">
        <f>IFERROR(UPPER(TRIM(ESITI_QUESTIONARI!AI2393)),"")</f>
        <v/>
      </c>
      <c r="H2393" s="8" t="str">
        <f>IF(C2393="","",IF(ISERROR(AVERAGE(ESITI_QUESTIONARI!N2393:T2393,ESITI_QUESTIONARI!V2393:X2393,ESITI_QUESTIONARI!Z2393:AD2393,ESITI_QUESTIONARI!AF2393:AH2393,ESITI_QUESTIONARI!AJ2393:AL2393,ESITI_QUESTIONARI!AN2393,ESITI_QUESTIONARI!AQ2393)),"NON RISPONDE",AVERAGE(ESITI_QUESTIONARI!N2393:T2393,ESITI_QUESTIONARI!V2393:X2393,ESITI_QUESTIONARI!Z2393:AD2393,ESITI_QUESTIONARI!AF2393:AH2393,ESITI_QUESTIONARI!AJ2393:AL2393,ESITI_QUESTIONARI!AN2393,ESITI_QUESTIONARI!AQ2393)))</f>
        <v/>
      </c>
    </row>
    <row r="2394" spans="1:8" x14ac:dyDescent="0.3">
      <c r="A2394" t="str">
        <f>IF(ESITI_QUESTIONARI!A2394="","",TRIM(ESITI_QUESTIONARI!A2394))</f>
        <v/>
      </c>
      <c r="B2394" t="str">
        <f t="shared" si="38"/>
        <v/>
      </c>
      <c r="C2394" t="str">
        <f>IF(ESITI_QUESTIONARI!C2394="","",TRIM(ESITI_QUESTIONARI!C2394))</f>
        <v/>
      </c>
      <c r="D2394" t="str">
        <f>IFERROR(UPPER(TRIM(ESITI_QUESTIONARI!U2394)),"")</f>
        <v/>
      </c>
      <c r="E2394" t="str">
        <f>IFERROR(UPPER(TRIM(ESITI_QUESTIONARI!Y2394)),"")</f>
        <v/>
      </c>
      <c r="F2394" t="str">
        <f>IFERROR(UPPER(TRIM(ESITI_QUESTIONARI!AE2394)),"")</f>
        <v/>
      </c>
      <c r="G2394" t="str">
        <f>IFERROR(UPPER(TRIM(ESITI_QUESTIONARI!AI2394)),"")</f>
        <v/>
      </c>
      <c r="H2394" s="8" t="str">
        <f>IF(C2394="","",IF(ISERROR(AVERAGE(ESITI_QUESTIONARI!N2394:T2394,ESITI_QUESTIONARI!V2394:X2394,ESITI_QUESTIONARI!Z2394:AD2394,ESITI_QUESTIONARI!AF2394:AH2394,ESITI_QUESTIONARI!AJ2394:AL2394,ESITI_QUESTIONARI!AN2394,ESITI_QUESTIONARI!AQ2394)),"NON RISPONDE",AVERAGE(ESITI_QUESTIONARI!N2394:T2394,ESITI_QUESTIONARI!V2394:X2394,ESITI_QUESTIONARI!Z2394:AD2394,ESITI_QUESTIONARI!AF2394:AH2394,ESITI_QUESTIONARI!AJ2394:AL2394,ESITI_QUESTIONARI!AN2394,ESITI_QUESTIONARI!AQ2394)))</f>
        <v/>
      </c>
    </row>
    <row r="2395" spans="1:8" x14ac:dyDescent="0.3">
      <c r="A2395" t="str">
        <f>IF(ESITI_QUESTIONARI!A2395="","",TRIM(ESITI_QUESTIONARI!A2395))</f>
        <v/>
      </c>
      <c r="B2395" t="str">
        <f t="shared" si="38"/>
        <v/>
      </c>
      <c r="C2395" t="str">
        <f>IF(ESITI_QUESTIONARI!C2395="","",TRIM(ESITI_QUESTIONARI!C2395))</f>
        <v/>
      </c>
      <c r="D2395" t="str">
        <f>IFERROR(UPPER(TRIM(ESITI_QUESTIONARI!U2395)),"")</f>
        <v/>
      </c>
      <c r="E2395" t="str">
        <f>IFERROR(UPPER(TRIM(ESITI_QUESTIONARI!Y2395)),"")</f>
        <v/>
      </c>
      <c r="F2395" t="str">
        <f>IFERROR(UPPER(TRIM(ESITI_QUESTIONARI!AE2395)),"")</f>
        <v/>
      </c>
      <c r="G2395" t="str">
        <f>IFERROR(UPPER(TRIM(ESITI_QUESTIONARI!AI2395)),"")</f>
        <v/>
      </c>
      <c r="H2395" s="8" t="str">
        <f>IF(C2395="","",IF(ISERROR(AVERAGE(ESITI_QUESTIONARI!N2395:T2395,ESITI_QUESTIONARI!V2395:X2395,ESITI_QUESTIONARI!Z2395:AD2395,ESITI_QUESTIONARI!AF2395:AH2395,ESITI_QUESTIONARI!AJ2395:AL2395,ESITI_QUESTIONARI!AN2395,ESITI_QUESTIONARI!AQ2395)),"NON RISPONDE",AVERAGE(ESITI_QUESTIONARI!N2395:T2395,ESITI_QUESTIONARI!V2395:X2395,ESITI_QUESTIONARI!Z2395:AD2395,ESITI_QUESTIONARI!AF2395:AH2395,ESITI_QUESTIONARI!AJ2395:AL2395,ESITI_QUESTIONARI!AN2395,ESITI_QUESTIONARI!AQ2395)))</f>
        <v/>
      </c>
    </row>
    <row r="2396" spans="1:8" x14ac:dyDescent="0.3">
      <c r="A2396" t="str">
        <f>IF(ESITI_QUESTIONARI!A2396="","",TRIM(ESITI_QUESTIONARI!A2396))</f>
        <v/>
      </c>
      <c r="B2396" t="str">
        <f t="shared" si="38"/>
        <v/>
      </c>
      <c r="C2396" t="str">
        <f>IF(ESITI_QUESTIONARI!C2396="","",TRIM(ESITI_QUESTIONARI!C2396))</f>
        <v/>
      </c>
      <c r="D2396" t="str">
        <f>IFERROR(UPPER(TRIM(ESITI_QUESTIONARI!U2396)),"")</f>
        <v/>
      </c>
      <c r="E2396" t="str">
        <f>IFERROR(UPPER(TRIM(ESITI_QUESTIONARI!Y2396)),"")</f>
        <v/>
      </c>
      <c r="F2396" t="str">
        <f>IFERROR(UPPER(TRIM(ESITI_QUESTIONARI!AE2396)),"")</f>
        <v/>
      </c>
      <c r="G2396" t="str">
        <f>IFERROR(UPPER(TRIM(ESITI_QUESTIONARI!AI2396)),"")</f>
        <v/>
      </c>
      <c r="H2396" s="8" t="str">
        <f>IF(C2396="","",IF(ISERROR(AVERAGE(ESITI_QUESTIONARI!N2396:T2396,ESITI_QUESTIONARI!V2396:X2396,ESITI_QUESTIONARI!Z2396:AD2396,ESITI_QUESTIONARI!AF2396:AH2396,ESITI_QUESTIONARI!AJ2396:AL2396,ESITI_QUESTIONARI!AN2396,ESITI_QUESTIONARI!AQ2396)),"NON RISPONDE",AVERAGE(ESITI_QUESTIONARI!N2396:T2396,ESITI_QUESTIONARI!V2396:X2396,ESITI_QUESTIONARI!Z2396:AD2396,ESITI_QUESTIONARI!AF2396:AH2396,ESITI_QUESTIONARI!AJ2396:AL2396,ESITI_QUESTIONARI!AN2396,ESITI_QUESTIONARI!AQ2396)))</f>
        <v/>
      </c>
    </row>
    <row r="2397" spans="1:8" x14ac:dyDescent="0.3">
      <c r="A2397" t="str">
        <f>IF(ESITI_QUESTIONARI!A2397="","",TRIM(ESITI_QUESTIONARI!A2397))</f>
        <v/>
      </c>
      <c r="B2397" t="str">
        <f t="shared" si="38"/>
        <v/>
      </c>
      <c r="C2397" t="str">
        <f>IF(ESITI_QUESTIONARI!C2397="","",TRIM(ESITI_QUESTIONARI!C2397))</f>
        <v/>
      </c>
      <c r="D2397" t="str">
        <f>IFERROR(UPPER(TRIM(ESITI_QUESTIONARI!U2397)),"")</f>
        <v/>
      </c>
      <c r="E2397" t="str">
        <f>IFERROR(UPPER(TRIM(ESITI_QUESTIONARI!Y2397)),"")</f>
        <v/>
      </c>
      <c r="F2397" t="str">
        <f>IFERROR(UPPER(TRIM(ESITI_QUESTIONARI!AE2397)),"")</f>
        <v/>
      </c>
      <c r="G2397" t="str">
        <f>IFERROR(UPPER(TRIM(ESITI_QUESTIONARI!AI2397)),"")</f>
        <v/>
      </c>
      <c r="H2397" s="8" t="str">
        <f>IF(C2397="","",IF(ISERROR(AVERAGE(ESITI_QUESTIONARI!N2397:T2397,ESITI_QUESTIONARI!V2397:X2397,ESITI_QUESTIONARI!Z2397:AD2397,ESITI_QUESTIONARI!AF2397:AH2397,ESITI_QUESTIONARI!AJ2397:AL2397,ESITI_QUESTIONARI!AN2397,ESITI_QUESTIONARI!AQ2397)),"NON RISPONDE",AVERAGE(ESITI_QUESTIONARI!N2397:T2397,ESITI_QUESTIONARI!V2397:X2397,ESITI_QUESTIONARI!Z2397:AD2397,ESITI_QUESTIONARI!AF2397:AH2397,ESITI_QUESTIONARI!AJ2397:AL2397,ESITI_QUESTIONARI!AN2397,ESITI_QUESTIONARI!AQ2397)))</f>
        <v/>
      </c>
    </row>
    <row r="2398" spans="1:8" x14ac:dyDescent="0.3">
      <c r="A2398" t="str">
        <f>IF(ESITI_QUESTIONARI!A2398="","",TRIM(ESITI_QUESTIONARI!A2398))</f>
        <v/>
      </c>
      <c r="B2398" t="str">
        <f t="shared" si="38"/>
        <v/>
      </c>
      <c r="C2398" t="str">
        <f>IF(ESITI_QUESTIONARI!C2398="","",TRIM(ESITI_QUESTIONARI!C2398))</f>
        <v/>
      </c>
      <c r="D2398" t="str">
        <f>IFERROR(UPPER(TRIM(ESITI_QUESTIONARI!U2398)),"")</f>
        <v/>
      </c>
      <c r="E2398" t="str">
        <f>IFERROR(UPPER(TRIM(ESITI_QUESTIONARI!Y2398)),"")</f>
        <v/>
      </c>
      <c r="F2398" t="str">
        <f>IFERROR(UPPER(TRIM(ESITI_QUESTIONARI!AE2398)),"")</f>
        <v/>
      </c>
      <c r="G2398" t="str">
        <f>IFERROR(UPPER(TRIM(ESITI_QUESTIONARI!AI2398)),"")</f>
        <v/>
      </c>
      <c r="H2398" s="8" t="str">
        <f>IF(C2398="","",IF(ISERROR(AVERAGE(ESITI_QUESTIONARI!N2398:T2398,ESITI_QUESTIONARI!V2398:X2398,ESITI_QUESTIONARI!Z2398:AD2398,ESITI_QUESTIONARI!AF2398:AH2398,ESITI_QUESTIONARI!AJ2398:AL2398,ESITI_QUESTIONARI!AN2398,ESITI_QUESTIONARI!AQ2398)),"NON RISPONDE",AVERAGE(ESITI_QUESTIONARI!N2398:T2398,ESITI_QUESTIONARI!V2398:X2398,ESITI_QUESTIONARI!Z2398:AD2398,ESITI_QUESTIONARI!AF2398:AH2398,ESITI_QUESTIONARI!AJ2398:AL2398,ESITI_QUESTIONARI!AN2398,ESITI_QUESTIONARI!AQ2398)))</f>
        <v/>
      </c>
    </row>
    <row r="2399" spans="1:8" x14ac:dyDescent="0.3">
      <c r="A2399" t="str">
        <f>IF(ESITI_QUESTIONARI!A2399="","",TRIM(ESITI_QUESTIONARI!A2399))</f>
        <v/>
      </c>
      <c r="B2399" t="str">
        <f t="shared" si="38"/>
        <v/>
      </c>
      <c r="C2399" t="str">
        <f>IF(ESITI_QUESTIONARI!C2399="","",TRIM(ESITI_QUESTIONARI!C2399))</f>
        <v/>
      </c>
      <c r="D2399" t="str">
        <f>IFERROR(UPPER(TRIM(ESITI_QUESTIONARI!U2399)),"")</f>
        <v/>
      </c>
      <c r="E2399" t="str">
        <f>IFERROR(UPPER(TRIM(ESITI_QUESTIONARI!Y2399)),"")</f>
        <v/>
      </c>
      <c r="F2399" t="str">
        <f>IFERROR(UPPER(TRIM(ESITI_QUESTIONARI!AE2399)),"")</f>
        <v/>
      </c>
      <c r="G2399" t="str">
        <f>IFERROR(UPPER(TRIM(ESITI_QUESTIONARI!AI2399)),"")</f>
        <v/>
      </c>
      <c r="H2399" s="8" t="str">
        <f>IF(C2399="","",IF(ISERROR(AVERAGE(ESITI_QUESTIONARI!N2399:T2399,ESITI_QUESTIONARI!V2399:X2399,ESITI_QUESTIONARI!Z2399:AD2399,ESITI_QUESTIONARI!AF2399:AH2399,ESITI_QUESTIONARI!AJ2399:AL2399,ESITI_QUESTIONARI!AN2399,ESITI_QUESTIONARI!AQ2399)),"NON RISPONDE",AVERAGE(ESITI_QUESTIONARI!N2399:T2399,ESITI_QUESTIONARI!V2399:X2399,ESITI_QUESTIONARI!Z2399:AD2399,ESITI_QUESTIONARI!AF2399:AH2399,ESITI_QUESTIONARI!AJ2399:AL2399,ESITI_QUESTIONARI!AN2399,ESITI_QUESTIONARI!AQ2399)))</f>
        <v/>
      </c>
    </row>
    <row r="2400" spans="1:8" x14ac:dyDescent="0.3">
      <c r="A2400" t="str">
        <f>IF(ESITI_QUESTIONARI!A2400="","",TRIM(ESITI_QUESTIONARI!A2400))</f>
        <v/>
      </c>
      <c r="B2400" t="str">
        <f t="shared" si="38"/>
        <v/>
      </c>
      <c r="C2400" t="str">
        <f>IF(ESITI_QUESTIONARI!C2400="","",TRIM(ESITI_QUESTIONARI!C2400))</f>
        <v/>
      </c>
      <c r="D2400" t="str">
        <f>IFERROR(UPPER(TRIM(ESITI_QUESTIONARI!U2400)),"")</f>
        <v/>
      </c>
      <c r="E2400" t="str">
        <f>IFERROR(UPPER(TRIM(ESITI_QUESTIONARI!Y2400)),"")</f>
        <v/>
      </c>
      <c r="F2400" t="str">
        <f>IFERROR(UPPER(TRIM(ESITI_QUESTIONARI!AE2400)),"")</f>
        <v/>
      </c>
      <c r="G2400" t="str">
        <f>IFERROR(UPPER(TRIM(ESITI_QUESTIONARI!AI2400)),"")</f>
        <v/>
      </c>
      <c r="H2400" s="8" t="str">
        <f>IF(C2400="","",IF(ISERROR(AVERAGE(ESITI_QUESTIONARI!N2400:T2400,ESITI_QUESTIONARI!V2400:X2400,ESITI_QUESTIONARI!Z2400:AD2400,ESITI_QUESTIONARI!AF2400:AH2400,ESITI_QUESTIONARI!AJ2400:AL2400,ESITI_QUESTIONARI!AN2400,ESITI_QUESTIONARI!AQ2400)),"NON RISPONDE",AVERAGE(ESITI_QUESTIONARI!N2400:T2400,ESITI_QUESTIONARI!V2400:X2400,ESITI_QUESTIONARI!Z2400:AD2400,ESITI_QUESTIONARI!AF2400:AH2400,ESITI_QUESTIONARI!AJ2400:AL2400,ESITI_QUESTIONARI!AN2400,ESITI_QUESTIONARI!AQ2400)))</f>
        <v/>
      </c>
    </row>
    <row r="2401" spans="1:8" x14ac:dyDescent="0.3">
      <c r="A2401" t="str">
        <f>IF(ESITI_QUESTIONARI!A2401="","",TRIM(ESITI_QUESTIONARI!A2401))</f>
        <v/>
      </c>
      <c r="B2401" t="str">
        <f t="shared" si="38"/>
        <v/>
      </c>
      <c r="C2401" t="str">
        <f>IF(ESITI_QUESTIONARI!C2401="","",TRIM(ESITI_QUESTIONARI!C2401))</f>
        <v/>
      </c>
      <c r="D2401" t="str">
        <f>IFERROR(UPPER(TRIM(ESITI_QUESTIONARI!U2401)),"")</f>
        <v/>
      </c>
      <c r="E2401" t="str">
        <f>IFERROR(UPPER(TRIM(ESITI_QUESTIONARI!Y2401)),"")</f>
        <v/>
      </c>
      <c r="F2401" t="str">
        <f>IFERROR(UPPER(TRIM(ESITI_QUESTIONARI!AE2401)),"")</f>
        <v/>
      </c>
      <c r="G2401" t="str">
        <f>IFERROR(UPPER(TRIM(ESITI_QUESTIONARI!AI2401)),"")</f>
        <v/>
      </c>
      <c r="H2401" s="8" t="str">
        <f>IF(C2401="","",IF(ISERROR(AVERAGE(ESITI_QUESTIONARI!N2401:T2401,ESITI_QUESTIONARI!V2401:X2401,ESITI_QUESTIONARI!Z2401:AD2401,ESITI_QUESTIONARI!AF2401:AH2401,ESITI_QUESTIONARI!AJ2401:AL2401,ESITI_QUESTIONARI!AN2401,ESITI_QUESTIONARI!AQ2401)),"NON RISPONDE",AVERAGE(ESITI_QUESTIONARI!N2401:T2401,ESITI_QUESTIONARI!V2401:X2401,ESITI_QUESTIONARI!Z2401:AD2401,ESITI_QUESTIONARI!AF2401:AH2401,ESITI_QUESTIONARI!AJ2401:AL2401,ESITI_QUESTIONARI!AN2401,ESITI_QUESTIONARI!AQ2401)))</f>
        <v/>
      </c>
    </row>
    <row r="2402" spans="1:8" x14ac:dyDescent="0.3">
      <c r="A2402" t="str">
        <f>IF(ESITI_QUESTIONARI!A2402="","",TRIM(ESITI_QUESTIONARI!A2402))</f>
        <v/>
      </c>
      <c r="B2402" t="str">
        <f t="shared" si="38"/>
        <v/>
      </c>
      <c r="C2402" t="str">
        <f>IF(ESITI_QUESTIONARI!C2402="","",TRIM(ESITI_QUESTIONARI!C2402))</f>
        <v/>
      </c>
      <c r="D2402" t="str">
        <f>IFERROR(UPPER(TRIM(ESITI_QUESTIONARI!U2402)),"")</f>
        <v/>
      </c>
      <c r="E2402" t="str">
        <f>IFERROR(UPPER(TRIM(ESITI_QUESTIONARI!Y2402)),"")</f>
        <v/>
      </c>
      <c r="F2402" t="str">
        <f>IFERROR(UPPER(TRIM(ESITI_QUESTIONARI!AE2402)),"")</f>
        <v/>
      </c>
      <c r="G2402" t="str">
        <f>IFERROR(UPPER(TRIM(ESITI_QUESTIONARI!AI2402)),"")</f>
        <v/>
      </c>
      <c r="H2402" s="8" t="str">
        <f>IF(C2402="","",IF(ISERROR(AVERAGE(ESITI_QUESTIONARI!N2402:T2402,ESITI_QUESTIONARI!V2402:X2402,ESITI_QUESTIONARI!Z2402:AD2402,ESITI_QUESTIONARI!AF2402:AH2402,ESITI_QUESTIONARI!AJ2402:AL2402,ESITI_QUESTIONARI!AN2402,ESITI_QUESTIONARI!AQ2402)),"NON RISPONDE",AVERAGE(ESITI_QUESTIONARI!N2402:T2402,ESITI_QUESTIONARI!V2402:X2402,ESITI_QUESTIONARI!Z2402:AD2402,ESITI_QUESTIONARI!AF2402:AH2402,ESITI_QUESTIONARI!AJ2402:AL2402,ESITI_QUESTIONARI!AN2402,ESITI_QUESTIONARI!AQ2402)))</f>
        <v/>
      </c>
    </row>
    <row r="2403" spans="1:8" x14ac:dyDescent="0.3">
      <c r="A2403" t="str">
        <f>IF(ESITI_QUESTIONARI!A2403="","",TRIM(ESITI_QUESTIONARI!A2403))</f>
        <v/>
      </c>
      <c r="B2403" t="str">
        <f t="shared" si="38"/>
        <v/>
      </c>
      <c r="C2403" t="str">
        <f>IF(ESITI_QUESTIONARI!C2403="","",TRIM(ESITI_QUESTIONARI!C2403))</f>
        <v/>
      </c>
      <c r="D2403" t="str">
        <f>IFERROR(UPPER(TRIM(ESITI_QUESTIONARI!U2403)),"")</f>
        <v/>
      </c>
      <c r="E2403" t="str">
        <f>IFERROR(UPPER(TRIM(ESITI_QUESTIONARI!Y2403)),"")</f>
        <v/>
      </c>
      <c r="F2403" t="str">
        <f>IFERROR(UPPER(TRIM(ESITI_QUESTIONARI!AE2403)),"")</f>
        <v/>
      </c>
      <c r="G2403" t="str">
        <f>IFERROR(UPPER(TRIM(ESITI_QUESTIONARI!AI2403)),"")</f>
        <v/>
      </c>
      <c r="H2403" s="8" t="str">
        <f>IF(C2403="","",IF(ISERROR(AVERAGE(ESITI_QUESTIONARI!N2403:T2403,ESITI_QUESTIONARI!V2403:X2403,ESITI_QUESTIONARI!Z2403:AD2403,ESITI_QUESTIONARI!AF2403:AH2403,ESITI_QUESTIONARI!AJ2403:AL2403,ESITI_QUESTIONARI!AN2403,ESITI_QUESTIONARI!AQ2403)),"NON RISPONDE",AVERAGE(ESITI_QUESTIONARI!N2403:T2403,ESITI_QUESTIONARI!V2403:X2403,ESITI_QUESTIONARI!Z2403:AD2403,ESITI_QUESTIONARI!AF2403:AH2403,ESITI_QUESTIONARI!AJ2403:AL2403,ESITI_QUESTIONARI!AN2403,ESITI_QUESTIONARI!AQ2403)))</f>
        <v/>
      </c>
    </row>
    <row r="2404" spans="1:8" x14ac:dyDescent="0.3">
      <c r="A2404" t="str">
        <f>IF(ESITI_QUESTIONARI!A2404="","",TRIM(ESITI_QUESTIONARI!A2404))</f>
        <v/>
      </c>
      <c r="B2404" t="str">
        <f t="shared" si="38"/>
        <v/>
      </c>
      <c r="C2404" t="str">
        <f>IF(ESITI_QUESTIONARI!C2404="","",TRIM(ESITI_QUESTIONARI!C2404))</f>
        <v/>
      </c>
      <c r="D2404" t="str">
        <f>IFERROR(UPPER(TRIM(ESITI_QUESTIONARI!U2404)),"")</f>
        <v/>
      </c>
      <c r="E2404" t="str">
        <f>IFERROR(UPPER(TRIM(ESITI_QUESTIONARI!Y2404)),"")</f>
        <v/>
      </c>
      <c r="F2404" t="str">
        <f>IFERROR(UPPER(TRIM(ESITI_QUESTIONARI!AE2404)),"")</f>
        <v/>
      </c>
      <c r="G2404" t="str">
        <f>IFERROR(UPPER(TRIM(ESITI_QUESTIONARI!AI2404)),"")</f>
        <v/>
      </c>
      <c r="H2404" s="8" t="str">
        <f>IF(C2404="","",IF(ISERROR(AVERAGE(ESITI_QUESTIONARI!N2404:T2404,ESITI_QUESTIONARI!V2404:X2404,ESITI_QUESTIONARI!Z2404:AD2404,ESITI_QUESTIONARI!AF2404:AH2404,ESITI_QUESTIONARI!AJ2404:AL2404,ESITI_QUESTIONARI!AN2404,ESITI_QUESTIONARI!AQ2404)),"NON RISPONDE",AVERAGE(ESITI_QUESTIONARI!N2404:T2404,ESITI_QUESTIONARI!V2404:X2404,ESITI_QUESTIONARI!Z2404:AD2404,ESITI_QUESTIONARI!AF2404:AH2404,ESITI_QUESTIONARI!AJ2404:AL2404,ESITI_QUESTIONARI!AN2404,ESITI_QUESTIONARI!AQ2404)))</f>
        <v/>
      </c>
    </row>
    <row r="2405" spans="1:8" x14ac:dyDescent="0.3">
      <c r="A2405" t="str">
        <f>IF(ESITI_QUESTIONARI!A2405="","",TRIM(ESITI_QUESTIONARI!A2405))</f>
        <v/>
      </c>
      <c r="B2405" t="str">
        <f t="shared" si="38"/>
        <v/>
      </c>
      <c r="C2405" t="str">
        <f>IF(ESITI_QUESTIONARI!C2405="","",TRIM(ESITI_QUESTIONARI!C2405))</f>
        <v/>
      </c>
      <c r="D2405" t="str">
        <f>IFERROR(UPPER(TRIM(ESITI_QUESTIONARI!U2405)),"")</f>
        <v/>
      </c>
      <c r="E2405" t="str">
        <f>IFERROR(UPPER(TRIM(ESITI_QUESTIONARI!Y2405)),"")</f>
        <v/>
      </c>
      <c r="F2405" t="str">
        <f>IFERROR(UPPER(TRIM(ESITI_QUESTIONARI!AE2405)),"")</f>
        <v/>
      </c>
      <c r="G2405" t="str">
        <f>IFERROR(UPPER(TRIM(ESITI_QUESTIONARI!AI2405)),"")</f>
        <v/>
      </c>
      <c r="H2405" s="8" t="str">
        <f>IF(C2405="","",IF(ISERROR(AVERAGE(ESITI_QUESTIONARI!N2405:T2405,ESITI_QUESTIONARI!V2405:X2405,ESITI_QUESTIONARI!Z2405:AD2405,ESITI_QUESTIONARI!AF2405:AH2405,ESITI_QUESTIONARI!AJ2405:AL2405,ESITI_QUESTIONARI!AN2405,ESITI_QUESTIONARI!AQ2405)),"NON RISPONDE",AVERAGE(ESITI_QUESTIONARI!N2405:T2405,ESITI_QUESTIONARI!V2405:X2405,ESITI_QUESTIONARI!Z2405:AD2405,ESITI_QUESTIONARI!AF2405:AH2405,ESITI_QUESTIONARI!AJ2405:AL2405,ESITI_QUESTIONARI!AN2405,ESITI_QUESTIONARI!AQ2405)))</f>
        <v/>
      </c>
    </row>
    <row r="2406" spans="1:8" x14ac:dyDescent="0.3">
      <c r="A2406" t="str">
        <f>IF(ESITI_QUESTIONARI!A2406="","",TRIM(ESITI_QUESTIONARI!A2406))</f>
        <v/>
      </c>
      <c r="B2406" t="str">
        <f t="shared" si="38"/>
        <v/>
      </c>
      <c r="C2406" t="str">
        <f>IF(ESITI_QUESTIONARI!C2406="","",TRIM(ESITI_QUESTIONARI!C2406))</f>
        <v/>
      </c>
      <c r="D2406" t="str">
        <f>IFERROR(UPPER(TRIM(ESITI_QUESTIONARI!U2406)),"")</f>
        <v/>
      </c>
      <c r="E2406" t="str">
        <f>IFERROR(UPPER(TRIM(ESITI_QUESTIONARI!Y2406)),"")</f>
        <v/>
      </c>
      <c r="F2406" t="str">
        <f>IFERROR(UPPER(TRIM(ESITI_QUESTIONARI!AE2406)),"")</f>
        <v/>
      </c>
      <c r="G2406" t="str">
        <f>IFERROR(UPPER(TRIM(ESITI_QUESTIONARI!AI2406)),"")</f>
        <v/>
      </c>
      <c r="H2406" s="8" t="str">
        <f>IF(C2406="","",IF(ISERROR(AVERAGE(ESITI_QUESTIONARI!N2406:T2406,ESITI_QUESTIONARI!V2406:X2406,ESITI_QUESTIONARI!Z2406:AD2406,ESITI_QUESTIONARI!AF2406:AH2406,ESITI_QUESTIONARI!AJ2406:AL2406,ESITI_QUESTIONARI!AN2406,ESITI_QUESTIONARI!AQ2406)),"NON RISPONDE",AVERAGE(ESITI_QUESTIONARI!N2406:T2406,ESITI_QUESTIONARI!V2406:X2406,ESITI_QUESTIONARI!Z2406:AD2406,ESITI_QUESTIONARI!AF2406:AH2406,ESITI_QUESTIONARI!AJ2406:AL2406,ESITI_QUESTIONARI!AN2406,ESITI_QUESTIONARI!AQ2406)))</f>
        <v/>
      </c>
    </row>
    <row r="2407" spans="1:8" x14ac:dyDescent="0.3">
      <c r="A2407" t="str">
        <f>IF(ESITI_QUESTIONARI!A2407="","",TRIM(ESITI_QUESTIONARI!A2407))</f>
        <v/>
      </c>
      <c r="B2407" t="str">
        <f t="shared" si="38"/>
        <v/>
      </c>
      <c r="C2407" t="str">
        <f>IF(ESITI_QUESTIONARI!C2407="","",TRIM(ESITI_QUESTIONARI!C2407))</f>
        <v/>
      </c>
      <c r="D2407" t="str">
        <f>IFERROR(UPPER(TRIM(ESITI_QUESTIONARI!U2407)),"")</f>
        <v/>
      </c>
      <c r="E2407" t="str">
        <f>IFERROR(UPPER(TRIM(ESITI_QUESTIONARI!Y2407)),"")</f>
        <v/>
      </c>
      <c r="F2407" t="str">
        <f>IFERROR(UPPER(TRIM(ESITI_QUESTIONARI!AE2407)),"")</f>
        <v/>
      </c>
      <c r="G2407" t="str">
        <f>IFERROR(UPPER(TRIM(ESITI_QUESTIONARI!AI2407)),"")</f>
        <v/>
      </c>
      <c r="H2407" s="8" t="str">
        <f>IF(C2407="","",IF(ISERROR(AVERAGE(ESITI_QUESTIONARI!N2407:T2407,ESITI_QUESTIONARI!V2407:X2407,ESITI_QUESTIONARI!Z2407:AD2407,ESITI_QUESTIONARI!AF2407:AH2407,ESITI_QUESTIONARI!AJ2407:AL2407,ESITI_QUESTIONARI!AN2407,ESITI_QUESTIONARI!AQ2407)),"NON RISPONDE",AVERAGE(ESITI_QUESTIONARI!N2407:T2407,ESITI_QUESTIONARI!V2407:X2407,ESITI_QUESTIONARI!Z2407:AD2407,ESITI_QUESTIONARI!AF2407:AH2407,ESITI_QUESTIONARI!AJ2407:AL2407,ESITI_QUESTIONARI!AN2407,ESITI_QUESTIONARI!AQ2407)))</f>
        <v/>
      </c>
    </row>
    <row r="2408" spans="1:8" x14ac:dyDescent="0.3">
      <c r="A2408" t="str">
        <f>IF(ESITI_QUESTIONARI!A2408="","",TRIM(ESITI_QUESTIONARI!A2408))</f>
        <v/>
      </c>
      <c r="B2408" t="str">
        <f t="shared" si="38"/>
        <v/>
      </c>
      <c r="C2408" t="str">
        <f>IF(ESITI_QUESTIONARI!C2408="","",TRIM(ESITI_QUESTIONARI!C2408))</f>
        <v/>
      </c>
      <c r="D2408" t="str">
        <f>IFERROR(UPPER(TRIM(ESITI_QUESTIONARI!U2408)),"")</f>
        <v/>
      </c>
      <c r="E2408" t="str">
        <f>IFERROR(UPPER(TRIM(ESITI_QUESTIONARI!Y2408)),"")</f>
        <v/>
      </c>
      <c r="F2408" t="str">
        <f>IFERROR(UPPER(TRIM(ESITI_QUESTIONARI!AE2408)),"")</f>
        <v/>
      </c>
      <c r="G2408" t="str">
        <f>IFERROR(UPPER(TRIM(ESITI_QUESTIONARI!AI2408)),"")</f>
        <v/>
      </c>
      <c r="H2408" s="8" t="str">
        <f>IF(C2408="","",IF(ISERROR(AVERAGE(ESITI_QUESTIONARI!N2408:T2408,ESITI_QUESTIONARI!V2408:X2408,ESITI_QUESTIONARI!Z2408:AD2408,ESITI_QUESTIONARI!AF2408:AH2408,ESITI_QUESTIONARI!AJ2408:AL2408,ESITI_QUESTIONARI!AN2408,ESITI_QUESTIONARI!AQ2408)),"NON RISPONDE",AVERAGE(ESITI_QUESTIONARI!N2408:T2408,ESITI_QUESTIONARI!V2408:X2408,ESITI_QUESTIONARI!Z2408:AD2408,ESITI_QUESTIONARI!AF2408:AH2408,ESITI_QUESTIONARI!AJ2408:AL2408,ESITI_QUESTIONARI!AN2408,ESITI_QUESTIONARI!AQ2408)))</f>
        <v/>
      </c>
    </row>
    <row r="2409" spans="1:8" x14ac:dyDescent="0.3">
      <c r="A2409" t="str">
        <f>IF(ESITI_QUESTIONARI!A2409="","",TRIM(ESITI_QUESTIONARI!A2409))</f>
        <v/>
      </c>
      <c r="B2409" t="str">
        <f t="shared" si="38"/>
        <v/>
      </c>
      <c r="C2409" t="str">
        <f>IF(ESITI_QUESTIONARI!C2409="","",TRIM(ESITI_QUESTIONARI!C2409))</f>
        <v/>
      </c>
      <c r="D2409" t="str">
        <f>IFERROR(UPPER(TRIM(ESITI_QUESTIONARI!U2409)),"")</f>
        <v/>
      </c>
      <c r="E2409" t="str">
        <f>IFERROR(UPPER(TRIM(ESITI_QUESTIONARI!Y2409)),"")</f>
        <v/>
      </c>
      <c r="F2409" t="str">
        <f>IFERROR(UPPER(TRIM(ESITI_QUESTIONARI!AE2409)),"")</f>
        <v/>
      </c>
      <c r="G2409" t="str">
        <f>IFERROR(UPPER(TRIM(ESITI_QUESTIONARI!AI2409)),"")</f>
        <v/>
      </c>
      <c r="H2409" s="8" t="str">
        <f>IF(C2409="","",IF(ISERROR(AVERAGE(ESITI_QUESTIONARI!N2409:T2409,ESITI_QUESTIONARI!V2409:X2409,ESITI_QUESTIONARI!Z2409:AD2409,ESITI_QUESTIONARI!AF2409:AH2409,ESITI_QUESTIONARI!AJ2409:AL2409,ESITI_QUESTIONARI!AN2409,ESITI_QUESTIONARI!AQ2409)),"NON RISPONDE",AVERAGE(ESITI_QUESTIONARI!N2409:T2409,ESITI_QUESTIONARI!V2409:X2409,ESITI_QUESTIONARI!Z2409:AD2409,ESITI_QUESTIONARI!AF2409:AH2409,ESITI_QUESTIONARI!AJ2409:AL2409,ESITI_QUESTIONARI!AN2409,ESITI_QUESTIONARI!AQ2409)))</f>
        <v/>
      </c>
    </row>
    <row r="2410" spans="1:8" x14ac:dyDescent="0.3">
      <c r="A2410" t="str">
        <f>IF(ESITI_QUESTIONARI!A2410="","",TRIM(ESITI_QUESTIONARI!A2410))</f>
        <v/>
      </c>
      <c r="B2410" t="str">
        <f t="shared" si="38"/>
        <v/>
      </c>
      <c r="C2410" t="str">
        <f>IF(ESITI_QUESTIONARI!C2410="","",TRIM(ESITI_QUESTIONARI!C2410))</f>
        <v/>
      </c>
      <c r="D2410" t="str">
        <f>IFERROR(UPPER(TRIM(ESITI_QUESTIONARI!U2410)),"")</f>
        <v/>
      </c>
      <c r="E2410" t="str">
        <f>IFERROR(UPPER(TRIM(ESITI_QUESTIONARI!Y2410)),"")</f>
        <v/>
      </c>
      <c r="F2410" t="str">
        <f>IFERROR(UPPER(TRIM(ESITI_QUESTIONARI!AE2410)),"")</f>
        <v/>
      </c>
      <c r="G2410" t="str">
        <f>IFERROR(UPPER(TRIM(ESITI_QUESTIONARI!AI2410)),"")</f>
        <v/>
      </c>
      <c r="H2410" s="8" t="str">
        <f>IF(C2410="","",IF(ISERROR(AVERAGE(ESITI_QUESTIONARI!N2410:T2410,ESITI_QUESTIONARI!V2410:X2410,ESITI_QUESTIONARI!Z2410:AD2410,ESITI_QUESTIONARI!AF2410:AH2410,ESITI_QUESTIONARI!AJ2410:AL2410,ESITI_QUESTIONARI!AN2410,ESITI_QUESTIONARI!AQ2410)),"NON RISPONDE",AVERAGE(ESITI_QUESTIONARI!N2410:T2410,ESITI_QUESTIONARI!V2410:X2410,ESITI_QUESTIONARI!Z2410:AD2410,ESITI_QUESTIONARI!AF2410:AH2410,ESITI_QUESTIONARI!AJ2410:AL2410,ESITI_QUESTIONARI!AN2410,ESITI_QUESTIONARI!AQ2410)))</f>
        <v/>
      </c>
    </row>
    <row r="2411" spans="1:8" x14ac:dyDescent="0.3">
      <c r="A2411" t="str">
        <f>IF(ESITI_QUESTIONARI!A2411="","",TRIM(ESITI_QUESTIONARI!A2411))</f>
        <v/>
      </c>
      <c r="B2411" t="str">
        <f t="shared" si="38"/>
        <v/>
      </c>
      <c r="C2411" t="str">
        <f>IF(ESITI_QUESTIONARI!C2411="","",TRIM(ESITI_QUESTIONARI!C2411))</f>
        <v/>
      </c>
      <c r="D2411" t="str">
        <f>IFERROR(UPPER(TRIM(ESITI_QUESTIONARI!U2411)),"")</f>
        <v/>
      </c>
      <c r="E2411" t="str">
        <f>IFERROR(UPPER(TRIM(ESITI_QUESTIONARI!Y2411)),"")</f>
        <v/>
      </c>
      <c r="F2411" t="str">
        <f>IFERROR(UPPER(TRIM(ESITI_QUESTIONARI!AE2411)),"")</f>
        <v/>
      </c>
      <c r="G2411" t="str">
        <f>IFERROR(UPPER(TRIM(ESITI_QUESTIONARI!AI2411)),"")</f>
        <v/>
      </c>
      <c r="H2411" s="8" t="str">
        <f>IF(C2411="","",IF(ISERROR(AVERAGE(ESITI_QUESTIONARI!N2411:T2411,ESITI_QUESTIONARI!V2411:X2411,ESITI_QUESTIONARI!Z2411:AD2411,ESITI_QUESTIONARI!AF2411:AH2411,ESITI_QUESTIONARI!AJ2411:AL2411,ESITI_QUESTIONARI!AN2411,ESITI_QUESTIONARI!AQ2411)),"NON RISPONDE",AVERAGE(ESITI_QUESTIONARI!N2411:T2411,ESITI_QUESTIONARI!V2411:X2411,ESITI_QUESTIONARI!Z2411:AD2411,ESITI_QUESTIONARI!AF2411:AH2411,ESITI_QUESTIONARI!AJ2411:AL2411,ESITI_QUESTIONARI!AN2411,ESITI_QUESTIONARI!AQ2411)))</f>
        <v/>
      </c>
    </row>
    <row r="2412" spans="1:8" x14ac:dyDescent="0.3">
      <c r="A2412" t="str">
        <f>IF(ESITI_QUESTIONARI!A2412="","",TRIM(ESITI_QUESTIONARI!A2412))</f>
        <v/>
      </c>
      <c r="B2412" t="str">
        <f t="shared" si="38"/>
        <v/>
      </c>
      <c r="C2412" t="str">
        <f>IF(ESITI_QUESTIONARI!C2412="","",TRIM(ESITI_QUESTIONARI!C2412))</f>
        <v/>
      </c>
      <c r="D2412" t="str">
        <f>IFERROR(UPPER(TRIM(ESITI_QUESTIONARI!U2412)),"")</f>
        <v/>
      </c>
      <c r="E2412" t="str">
        <f>IFERROR(UPPER(TRIM(ESITI_QUESTIONARI!Y2412)),"")</f>
        <v/>
      </c>
      <c r="F2412" t="str">
        <f>IFERROR(UPPER(TRIM(ESITI_QUESTIONARI!AE2412)),"")</f>
        <v/>
      </c>
      <c r="G2412" t="str">
        <f>IFERROR(UPPER(TRIM(ESITI_QUESTIONARI!AI2412)),"")</f>
        <v/>
      </c>
      <c r="H2412" s="8" t="str">
        <f>IF(C2412="","",IF(ISERROR(AVERAGE(ESITI_QUESTIONARI!N2412:T2412,ESITI_QUESTIONARI!V2412:X2412,ESITI_QUESTIONARI!Z2412:AD2412,ESITI_QUESTIONARI!AF2412:AH2412,ESITI_QUESTIONARI!AJ2412:AL2412,ESITI_QUESTIONARI!AN2412,ESITI_QUESTIONARI!AQ2412)),"NON RISPONDE",AVERAGE(ESITI_QUESTIONARI!N2412:T2412,ESITI_QUESTIONARI!V2412:X2412,ESITI_QUESTIONARI!Z2412:AD2412,ESITI_QUESTIONARI!AF2412:AH2412,ESITI_QUESTIONARI!AJ2412:AL2412,ESITI_QUESTIONARI!AN2412,ESITI_QUESTIONARI!AQ2412)))</f>
        <v/>
      </c>
    </row>
    <row r="2413" spans="1:8" x14ac:dyDescent="0.3">
      <c r="A2413" t="str">
        <f>IF(ESITI_QUESTIONARI!A2413="","",TRIM(ESITI_QUESTIONARI!A2413))</f>
        <v/>
      </c>
      <c r="B2413" t="str">
        <f t="shared" si="38"/>
        <v/>
      </c>
      <c r="C2413" t="str">
        <f>IF(ESITI_QUESTIONARI!C2413="","",TRIM(ESITI_QUESTIONARI!C2413))</f>
        <v/>
      </c>
      <c r="D2413" t="str">
        <f>IFERROR(UPPER(TRIM(ESITI_QUESTIONARI!U2413)),"")</f>
        <v/>
      </c>
      <c r="E2413" t="str">
        <f>IFERROR(UPPER(TRIM(ESITI_QUESTIONARI!Y2413)),"")</f>
        <v/>
      </c>
      <c r="F2413" t="str">
        <f>IFERROR(UPPER(TRIM(ESITI_QUESTIONARI!AE2413)),"")</f>
        <v/>
      </c>
      <c r="G2413" t="str">
        <f>IFERROR(UPPER(TRIM(ESITI_QUESTIONARI!AI2413)),"")</f>
        <v/>
      </c>
      <c r="H2413" s="8" t="str">
        <f>IF(C2413="","",IF(ISERROR(AVERAGE(ESITI_QUESTIONARI!N2413:T2413,ESITI_QUESTIONARI!V2413:X2413,ESITI_QUESTIONARI!Z2413:AD2413,ESITI_QUESTIONARI!AF2413:AH2413,ESITI_QUESTIONARI!AJ2413:AL2413,ESITI_QUESTIONARI!AN2413,ESITI_QUESTIONARI!AQ2413)),"NON RISPONDE",AVERAGE(ESITI_QUESTIONARI!N2413:T2413,ESITI_QUESTIONARI!V2413:X2413,ESITI_QUESTIONARI!Z2413:AD2413,ESITI_QUESTIONARI!AF2413:AH2413,ESITI_QUESTIONARI!AJ2413:AL2413,ESITI_QUESTIONARI!AN2413,ESITI_QUESTIONARI!AQ2413)))</f>
        <v/>
      </c>
    </row>
    <row r="2414" spans="1:8" x14ac:dyDescent="0.3">
      <c r="A2414" t="str">
        <f>IF(ESITI_QUESTIONARI!A2414="","",TRIM(ESITI_QUESTIONARI!A2414))</f>
        <v/>
      </c>
      <c r="B2414" t="str">
        <f t="shared" si="38"/>
        <v/>
      </c>
      <c r="C2414" t="str">
        <f>IF(ESITI_QUESTIONARI!C2414="","",TRIM(ESITI_QUESTIONARI!C2414))</f>
        <v/>
      </c>
      <c r="D2414" t="str">
        <f>IFERROR(UPPER(TRIM(ESITI_QUESTIONARI!U2414)),"")</f>
        <v/>
      </c>
      <c r="E2414" t="str">
        <f>IFERROR(UPPER(TRIM(ESITI_QUESTIONARI!Y2414)),"")</f>
        <v/>
      </c>
      <c r="F2414" t="str">
        <f>IFERROR(UPPER(TRIM(ESITI_QUESTIONARI!AE2414)),"")</f>
        <v/>
      </c>
      <c r="G2414" t="str">
        <f>IFERROR(UPPER(TRIM(ESITI_QUESTIONARI!AI2414)),"")</f>
        <v/>
      </c>
      <c r="H2414" s="8" t="str">
        <f>IF(C2414="","",IF(ISERROR(AVERAGE(ESITI_QUESTIONARI!N2414:T2414,ESITI_QUESTIONARI!V2414:X2414,ESITI_QUESTIONARI!Z2414:AD2414,ESITI_QUESTIONARI!AF2414:AH2414,ESITI_QUESTIONARI!AJ2414:AL2414,ESITI_QUESTIONARI!AN2414,ESITI_QUESTIONARI!AQ2414)),"NON RISPONDE",AVERAGE(ESITI_QUESTIONARI!N2414:T2414,ESITI_QUESTIONARI!V2414:X2414,ESITI_QUESTIONARI!Z2414:AD2414,ESITI_QUESTIONARI!AF2414:AH2414,ESITI_QUESTIONARI!AJ2414:AL2414,ESITI_QUESTIONARI!AN2414,ESITI_QUESTIONARI!AQ2414)))</f>
        <v/>
      </c>
    </row>
    <row r="2415" spans="1:8" x14ac:dyDescent="0.3">
      <c r="A2415" t="str">
        <f>IF(ESITI_QUESTIONARI!A2415="","",TRIM(ESITI_QUESTIONARI!A2415))</f>
        <v/>
      </c>
      <c r="B2415" t="str">
        <f t="shared" si="38"/>
        <v/>
      </c>
      <c r="C2415" t="str">
        <f>IF(ESITI_QUESTIONARI!C2415="","",TRIM(ESITI_QUESTIONARI!C2415))</f>
        <v/>
      </c>
      <c r="D2415" t="str">
        <f>IFERROR(UPPER(TRIM(ESITI_QUESTIONARI!U2415)),"")</f>
        <v/>
      </c>
      <c r="E2415" t="str">
        <f>IFERROR(UPPER(TRIM(ESITI_QUESTIONARI!Y2415)),"")</f>
        <v/>
      </c>
      <c r="F2415" t="str">
        <f>IFERROR(UPPER(TRIM(ESITI_QUESTIONARI!AE2415)),"")</f>
        <v/>
      </c>
      <c r="G2415" t="str">
        <f>IFERROR(UPPER(TRIM(ESITI_QUESTIONARI!AI2415)),"")</f>
        <v/>
      </c>
      <c r="H2415" s="8" t="str">
        <f>IF(C2415="","",IF(ISERROR(AVERAGE(ESITI_QUESTIONARI!N2415:T2415,ESITI_QUESTIONARI!V2415:X2415,ESITI_QUESTIONARI!Z2415:AD2415,ESITI_QUESTIONARI!AF2415:AH2415,ESITI_QUESTIONARI!AJ2415:AL2415,ESITI_QUESTIONARI!AN2415,ESITI_QUESTIONARI!AQ2415)),"NON RISPONDE",AVERAGE(ESITI_QUESTIONARI!N2415:T2415,ESITI_QUESTIONARI!V2415:X2415,ESITI_QUESTIONARI!Z2415:AD2415,ESITI_QUESTIONARI!AF2415:AH2415,ESITI_QUESTIONARI!AJ2415:AL2415,ESITI_QUESTIONARI!AN2415,ESITI_QUESTIONARI!AQ2415)))</f>
        <v/>
      </c>
    </row>
    <row r="2416" spans="1:8" x14ac:dyDescent="0.3">
      <c r="A2416" t="str">
        <f>IF(ESITI_QUESTIONARI!A2416="","",TRIM(ESITI_QUESTIONARI!A2416))</f>
        <v/>
      </c>
      <c r="B2416" t="str">
        <f t="shared" si="38"/>
        <v/>
      </c>
      <c r="C2416" t="str">
        <f>IF(ESITI_QUESTIONARI!C2416="","",TRIM(ESITI_QUESTIONARI!C2416))</f>
        <v/>
      </c>
      <c r="D2416" t="str">
        <f>IFERROR(UPPER(TRIM(ESITI_QUESTIONARI!U2416)),"")</f>
        <v/>
      </c>
      <c r="E2416" t="str">
        <f>IFERROR(UPPER(TRIM(ESITI_QUESTIONARI!Y2416)),"")</f>
        <v/>
      </c>
      <c r="F2416" t="str">
        <f>IFERROR(UPPER(TRIM(ESITI_QUESTIONARI!AE2416)),"")</f>
        <v/>
      </c>
      <c r="G2416" t="str">
        <f>IFERROR(UPPER(TRIM(ESITI_QUESTIONARI!AI2416)),"")</f>
        <v/>
      </c>
      <c r="H2416" s="8" t="str">
        <f>IF(C2416="","",IF(ISERROR(AVERAGE(ESITI_QUESTIONARI!N2416:T2416,ESITI_QUESTIONARI!V2416:X2416,ESITI_QUESTIONARI!Z2416:AD2416,ESITI_QUESTIONARI!AF2416:AH2416,ESITI_QUESTIONARI!AJ2416:AL2416,ESITI_QUESTIONARI!AN2416,ESITI_QUESTIONARI!AQ2416)),"NON RISPONDE",AVERAGE(ESITI_QUESTIONARI!N2416:T2416,ESITI_QUESTIONARI!V2416:X2416,ESITI_QUESTIONARI!Z2416:AD2416,ESITI_QUESTIONARI!AF2416:AH2416,ESITI_QUESTIONARI!AJ2416:AL2416,ESITI_QUESTIONARI!AN2416,ESITI_QUESTIONARI!AQ2416)))</f>
        <v/>
      </c>
    </row>
    <row r="2417" spans="1:8" x14ac:dyDescent="0.3">
      <c r="A2417" t="str">
        <f>IF(ESITI_QUESTIONARI!A2417="","",TRIM(ESITI_QUESTIONARI!A2417))</f>
        <v/>
      </c>
      <c r="B2417" t="str">
        <f t="shared" si="38"/>
        <v/>
      </c>
      <c r="C2417" t="str">
        <f>IF(ESITI_QUESTIONARI!C2417="","",TRIM(ESITI_QUESTIONARI!C2417))</f>
        <v/>
      </c>
      <c r="D2417" t="str">
        <f>IFERROR(UPPER(TRIM(ESITI_QUESTIONARI!U2417)),"")</f>
        <v/>
      </c>
      <c r="E2417" t="str">
        <f>IFERROR(UPPER(TRIM(ESITI_QUESTIONARI!Y2417)),"")</f>
        <v/>
      </c>
      <c r="F2417" t="str">
        <f>IFERROR(UPPER(TRIM(ESITI_QUESTIONARI!AE2417)),"")</f>
        <v/>
      </c>
      <c r="G2417" t="str">
        <f>IFERROR(UPPER(TRIM(ESITI_QUESTIONARI!AI2417)),"")</f>
        <v/>
      </c>
      <c r="H2417" s="8" t="str">
        <f>IF(C2417="","",IF(ISERROR(AVERAGE(ESITI_QUESTIONARI!N2417:T2417,ESITI_QUESTIONARI!V2417:X2417,ESITI_QUESTIONARI!Z2417:AD2417,ESITI_QUESTIONARI!AF2417:AH2417,ESITI_QUESTIONARI!AJ2417:AL2417,ESITI_QUESTIONARI!AN2417,ESITI_QUESTIONARI!AQ2417)),"NON RISPONDE",AVERAGE(ESITI_QUESTIONARI!N2417:T2417,ESITI_QUESTIONARI!V2417:X2417,ESITI_QUESTIONARI!Z2417:AD2417,ESITI_QUESTIONARI!AF2417:AH2417,ESITI_QUESTIONARI!AJ2417:AL2417,ESITI_QUESTIONARI!AN2417,ESITI_QUESTIONARI!AQ2417)))</f>
        <v/>
      </c>
    </row>
    <row r="2418" spans="1:8" x14ac:dyDescent="0.3">
      <c r="A2418" t="str">
        <f>IF(ESITI_QUESTIONARI!A2418="","",TRIM(ESITI_QUESTIONARI!A2418))</f>
        <v/>
      </c>
      <c r="B2418" t="str">
        <f t="shared" si="38"/>
        <v/>
      </c>
      <c r="C2418" t="str">
        <f>IF(ESITI_QUESTIONARI!C2418="","",TRIM(ESITI_QUESTIONARI!C2418))</f>
        <v/>
      </c>
      <c r="D2418" t="str">
        <f>IFERROR(UPPER(TRIM(ESITI_QUESTIONARI!U2418)),"")</f>
        <v/>
      </c>
      <c r="E2418" t="str">
        <f>IFERROR(UPPER(TRIM(ESITI_QUESTIONARI!Y2418)),"")</f>
        <v/>
      </c>
      <c r="F2418" t="str">
        <f>IFERROR(UPPER(TRIM(ESITI_QUESTIONARI!AE2418)),"")</f>
        <v/>
      </c>
      <c r="G2418" t="str">
        <f>IFERROR(UPPER(TRIM(ESITI_QUESTIONARI!AI2418)),"")</f>
        <v/>
      </c>
      <c r="H2418" s="8" t="str">
        <f>IF(C2418="","",IF(ISERROR(AVERAGE(ESITI_QUESTIONARI!N2418:T2418,ESITI_QUESTIONARI!V2418:X2418,ESITI_QUESTIONARI!Z2418:AD2418,ESITI_QUESTIONARI!AF2418:AH2418,ESITI_QUESTIONARI!AJ2418:AL2418,ESITI_QUESTIONARI!AN2418,ESITI_QUESTIONARI!AQ2418)),"NON RISPONDE",AVERAGE(ESITI_QUESTIONARI!N2418:T2418,ESITI_QUESTIONARI!V2418:X2418,ESITI_QUESTIONARI!Z2418:AD2418,ESITI_QUESTIONARI!AF2418:AH2418,ESITI_QUESTIONARI!AJ2418:AL2418,ESITI_QUESTIONARI!AN2418,ESITI_QUESTIONARI!AQ2418)))</f>
        <v/>
      </c>
    </row>
    <row r="2419" spans="1:8" x14ac:dyDescent="0.3">
      <c r="A2419" t="str">
        <f>IF(ESITI_QUESTIONARI!A2419="","",TRIM(ESITI_QUESTIONARI!A2419))</f>
        <v/>
      </c>
      <c r="B2419" t="str">
        <f t="shared" si="38"/>
        <v/>
      </c>
      <c r="C2419" t="str">
        <f>IF(ESITI_QUESTIONARI!C2419="","",TRIM(ESITI_QUESTIONARI!C2419))</f>
        <v/>
      </c>
      <c r="D2419" t="str">
        <f>IFERROR(UPPER(TRIM(ESITI_QUESTIONARI!U2419)),"")</f>
        <v/>
      </c>
      <c r="E2419" t="str">
        <f>IFERROR(UPPER(TRIM(ESITI_QUESTIONARI!Y2419)),"")</f>
        <v/>
      </c>
      <c r="F2419" t="str">
        <f>IFERROR(UPPER(TRIM(ESITI_QUESTIONARI!AE2419)),"")</f>
        <v/>
      </c>
      <c r="G2419" t="str">
        <f>IFERROR(UPPER(TRIM(ESITI_QUESTIONARI!AI2419)),"")</f>
        <v/>
      </c>
      <c r="H2419" s="8" t="str">
        <f>IF(C2419="","",IF(ISERROR(AVERAGE(ESITI_QUESTIONARI!N2419:T2419,ESITI_QUESTIONARI!V2419:X2419,ESITI_QUESTIONARI!Z2419:AD2419,ESITI_QUESTIONARI!AF2419:AH2419,ESITI_QUESTIONARI!AJ2419:AL2419,ESITI_QUESTIONARI!AN2419,ESITI_QUESTIONARI!AQ2419)),"NON RISPONDE",AVERAGE(ESITI_QUESTIONARI!N2419:T2419,ESITI_QUESTIONARI!V2419:X2419,ESITI_QUESTIONARI!Z2419:AD2419,ESITI_QUESTIONARI!AF2419:AH2419,ESITI_QUESTIONARI!AJ2419:AL2419,ESITI_QUESTIONARI!AN2419,ESITI_QUESTIONARI!AQ2419)))</f>
        <v/>
      </c>
    </row>
    <row r="2420" spans="1:8" x14ac:dyDescent="0.3">
      <c r="A2420" t="str">
        <f>IF(ESITI_QUESTIONARI!A2420="","",TRIM(ESITI_QUESTIONARI!A2420))</f>
        <v/>
      </c>
      <c r="B2420" t="str">
        <f t="shared" si="38"/>
        <v/>
      </c>
      <c r="C2420" t="str">
        <f>IF(ESITI_QUESTIONARI!C2420="","",TRIM(ESITI_QUESTIONARI!C2420))</f>
        <v/>
      </c>
      <c r="D2420" t="str">
        <f>IFERROR(UPPER(TRIM(ESITI_QUESTIONARI!U2420)),"")</f>
        <v/>
      </c>
      <c r="E2420" t="str">
        <f>IFERROR(UPPER(TRIM(ESITI_QUESTIONARI!Y2420)),"")</f>
        <v/>
      </c>
      <c r="F2420" t="str">
        <f>IFERROR(UPPER(TRIM(ESITI_QUESTIONARI!AE2420)),"")</f>
        <v/>
      </c>
      <c r="G2420" t="str">
        <f>IFERROR(UPPER(TRIM(ESITI_QUESTIONARI!AI2420)),"")</f>
        <v/>
      </c>
      <c r="H2420" s="8" t="str">
        <f>IF(C2420="","",IF(ISERROR(AVERAGE(ESITI_QUESTIONARI!N2420:T2420,ESITI_QUESTIONARI!V2420:X2420,ESITI_QUESTIONARI!Z2420:AD2420,ESITI_QUESTIONARI!AF2420:AH2420,ESITI_QUESTIONARI!AJ2420:AL2420,ESITI_QUESTIONARI!AN2420,ESITI_QUESTIONARI!AQ2420)),"NON RISPONDE",AVERAGE(ESITI_QUESTIONARI!N2420:T2420,ESITI_QUESTIONARI!V2420:X2420,ESITI_QUESTIONARI!Z2420:AD2420,ESITI_QUESTIONARI!AF2420:AH2420,ESITI_QUESTIONARI!AJ2420:AL2420,ESITI_QUESTIONARI!AN2420,ESITI_QUESTIONARI!AQ2420)))</f>
        <v/>
      </c>
    </row>
    <row r="2421" spans="1:8" x14ac:dyDescent="0.3">
      <c r="A2421" t="str">
        <f>IF(ESITI_QUESTIONARI!A2421="","",TRIM(ESITI_QUESTIONARI!A2421))</f>
        <v/>
      </c>
      <c r="B2421" t="str">
        <f t="shared" si="38"/>
        <v/>
      </c>
      <c r="C2421" t="str">
        <f>IF(ESITI_QUESTIONARI!C2421="","",TRIM(ESITI_QUESTIONARI!C2421))</f>
        <v/>
      </c>
      <c r="D2421" t="str">
        <f>IFERROR(UPPER(TRIM(ESITI_QUESTIONARI!U2421)),"")</f>
        <v/>
      </c>
      <c r="E2421" t="str">
        <f>IFERROR(UPPER(TRIM(ESITI_QUESTIONARI!Y2421)),"")</f>
        <v/>
      </c>
      <c r="F2421" t="str">
        <f>IFERROR(UPPER(TRIM(ESITI_QUESTIONARI!AE2421)),"")</f>
        <v/>
      </c>
      <c r="G2421" t="str">
        <f>IFERROR(UPPER(TRIM(ESITI_QUESTIONARI!AI2421)),"")</f>
        <v/>
      </c>
      <c r="H2421" s="8" t="str">
        <f>IF(C2421="","",IF(ISERROR(AVERAGE(ESITI_QUESTIONARI!N2421:T2421,ESITI_QUESTIONARI!V2421:X2421,ESITI_QUESTIONARI!Z2421:AD2421,ESITI_QUESTIONARI!AF2421:AH2421,ESITI_QUESTIONARI!AJ2421:AL2421,ESITI_QUESTIONARI!AN2421,ESITI_QUESTIONARI!AQ2421)),"NON RISPONDE",AVERAGE(ESITI_QUESTIONARI!N2421:T2421,ESITI_QUESTIONARI!V2421:X2421,ESITI_QUESTIONARI!Z2421:AD2421,ESITI_QUESTIONARI!AF2421:AH2421,ESITI_QUESTIONARI!AJ2421:AL2421,ESITI_QUESTIONARI!AN2421,ESITI_QUESTIONARI!AQ2421)))</f>
        <v/>
      </c>
    </row>
    <row r="2422" spans="1:8" x14ac:dyDescent="0.3">
      <c r="A2422" t="str">
        <f>IF(ESITI_QUESTIONARI!A2422="","",TRIM(ESITI_QUESTIONARI!A2422))</f>
        <v/>
      </c>
      <c r="B2422" t="str">
        <f t="shared" si="38"/>
        <v/>
      </c>
      <c r="C2422" t="str">
        <f>IF(ESITI_QUESTIONARI!C2422="","",TRIM(ESITI_QUESTIONARI!C2422))</f>
        <v/>
      </c>
      <c r="D2422" t="str">
        <f>IFERROR(UPPER(TRIM(ESITI_QUESTIONARI!U2422)),"")</f>
        <v/>
      </c>
      <c r="E2422" t="str">
        <f>IFERROR(UPPER(TRIM(ESITI_QUESTIONARI!Y2422)),"")</f>
        <v/>
      </c>
      <c r="F2422" t="str">
        <f>IFERROR(UPPER(TRIM(ESITI_QUESTIONARI!AE2422)),"")</f>
        <v/>
      </c>
      <c r="G2422" t="str">
        <f>IFERROR(UPPER(TRIM(ESITI_QUESTIONARI!AI2422)),"")</f>
        <v/>
      </c>
      <c r="H2422" s="8" t="str">
        <f>IF(C2422="","",IF(ISERROR(AVERAGE(ESITI_QUESTIONARI!N2422:T2422,ESITI_QUESTIONARI!V2422:X2422,ESITI_QUESTIONARI!Z2422:AD2422,ESITI_QUESTIONARI!AF2422:AH2422,ESITI_QUESTIONARI!AJ2422:AL2422,ESITI_QUESTIONARI!AN2422,ESITI_QUESTIONARI!AQ2422)),"NON RISPONDE",AVERAGE(ESITI_QUESTIONARI!N2422:T2422,ESITI_QUESTIONARI!V2422:X2422,ESITI_QUESTIONARI!Z2422:AD2422,ESITI_QUESTIONARI!AF2422:AH2422,ESITI_QUESTIONARI!AJ2422:AL2422,ESITI_QUESTIONARI!AN2422,ESITI_QUESTIONARI!AQ2422)))</f>
        <v/>
      </c>
    </row>
    <row r="2423" spans="1:8" x14ac:dyDescent="0.3">
      <c r="A2423" t="str">
        <f>IF(ESITI_QUESTIONARI!A2423="","",TRIM(ESITI_QUESTIONARI!A2423))</f>
        <v/>
      </c>
      <c r="B2423" t="str">
        <f t="shared" si="38"/>
        <v/>
      </c>
      <c r="C2423" t="str">
        <f>IF(ESITI_QUESTIONARI!C2423="","",TRIM(ESITI_QUESTIONARI!C2423))</f>
        <v/>
      </c>
      <c r="D2423" t="str">
        <f>IFERROR(UPPER(TRIM(ESITI_QUESTIONARI!U2423)),"")</f>
        <v/>
      </c>
      <c r="E2423" t="str">
        <f>IFERROR(UPPER(TRIM(ESITI_QUESTIONARI!Y2423)),"")</f>
        <v/>
      </c>
      <c r="F2423" t="str">
        <f>IFERROR(UPPER(TRIM(ESITI_QUESTIONARI!AE2423)),"")</f>
        <v/>
      </c>
      <c r="G2423" t="str">
        <f>IFERROR(UPPER(TRIM(ESITI_QUESTIONARI!AI2423)),"")</f>
        <v/>
      </c>
      <c r="H2423" s="8" t="str">
        <f>IF(C2423="","",IF(ISERROR(AVERAGE(ESITI_QUESTIONARI!N2423:T2423,ESITI_QUESTIONARI!V2423:X2423,ESITI_QUESTIONARI!Z2423:AD2423,ESITI_QUESTIONARI!AF2423:AH2423,ESITI_QUESTIONARI!AJ2423:AL2423,ESITI_QUESTIONARI!AN2423,ESITI_QUESTIONARI!AQ2423)),"NON RISPONDE",AVERAGE(ESITI_QUESTIONARI!N2423:T2423,ESITI_QUESTIONARI!V2423:X2423,ESITI_QUESTIONARI!Z2423:AD2423,ESITI_QUESTIONARI!AF2423:AH2423,ESITI_QUESTIONARI!AJ2423:AL2423,ESITI_QUESTIONARI!AN2423,ESITI_QUESTIONARI!AQ2423)))</f>
        <v/>
      </c>
    </row>
    <row r="2424" spans="1:8" x14ac:dyDescent="0.3">
      <c r="A2424" t="str">
        <f>IF(ESITI_QUESTIONARI!A2424="","",TRIM(ESITI_QUESTIONARI!A2424))</f>
        <v/>
      </c>
      <c r="B2424" t="str">
        <f t="shared" si="38"/>
        <v/>
      </c>
      <c r="C2424" t="str">
        <f>IF(ESITI_QUESTIONARI!C2424="","",TRIM(ESITI_QUESTIONARI!C2424))</f>
        <v/>
      </c>
      <c r="D2424" t="str">
        <f>IFERROR(UPPER(TRIM(ESITI_QUESTIONARI!U2424)),"")</f>
        <v/>
      </c>
      <c r="E2424" t="str">
        <f>IFERROR(UPPER(TRIM(ESITI_QUESTIONARI!Y2424)),"")</f>
        <v/>
      </c>
      <c r="F2424" t="str">
        <f>IFERROR(UPPER(TRIM(ESITI_QUESTIONARI!AE2424)),"")</f>
        <v/>
      </c>
      <c r="G2424" t="str">
        <f>IFERROR(UPPER(TRIM(ESITI_QUESTIONARI!AI2424)),"")</f>
        <v/>
      </c>
      <c r="H2424" s="8" t="str">
        <f>IF(C2424="","",IF(ISERROR(AVERAGE(ESITI_QUESTIONARI!N2424:T2424,ESITI_QUESTIONARI!V2424:X2424,ESITI_QUESTIONARI!Z2424:AD2424,ESITI_QUESTIONARI!AF2424:AH2424,ESITI_QUESTIONARI!AJ2424:AL2424,ESITI_QUESTIONARI!AN2424,ESITI_QUESTIONARI!AQ2424)),"NON RISPONDE",AVERAGE(ESITI_QUESTIONARI!N2424:T2424,ESITI_QUESTIONARI!V2424:X2424,ESITI_QUESTIONARI!Z2424:AD2424,ESITI_QUESTIONARI!AF2424:AH2424,ESITI_QUESTIONARI!AJ2424:AL2424,ESITI_QUESTIONARI!AN2424,ESITI_QUESTIONARI!AQ2424)))</f>
        <v/>
      </c>
    </row>
    <row r="2425" spans="1:8" x14ac:dyDescent="0.3">
      <c r="A2425" t="str">
        <f>IF(ESITI_QUESTIONARI!A2425="","",TRIM(ESITI_QUESTIONARI!A2425))</f>
        <v/>
      </c>
      <c r="B2425" t="str">
        <f t="shared" si="38"/>
        <v/>
      </c>
      <c r="C2425" t="str">
        <f>IF(ESITI_QUESTIONARI!C2425="","",TRIM(ESITI_QUESTIONARI!C2425))</f>
        <v/>
      </c>
      <c r="D2425" t="str">
        <f>IFERROR(UPPER(TRIM(ESITI_QUESTIONARI!U2425)),"")</f>
        <v/>
      </c>
      <c r="E2425" t="str">
        <f>IFERROR(UPPER(TRIM(ESITI_QUESTIONARI!Y2425)),"")</f>
        <v/>
      </c>
      <c r="F2425" t="str">
        <f>IFERROR(UPPER(TRIM(ESITI_QUESTIONARI!AE2425)),"")</f>
        <v/>
      </c>
      <c r="G2425" t="str">
        <f>IFERROR(UPPER(TRIM(ESITI_QUESTIONARI!AI2425)),"")</f>
        <v/>
      </c>
      <c r="H2425" s="8" t="str">
        <f>IF(C2425="","",IF(ISERROR(AVERAGE(ESITI_QUESTIONARI!N2425:T2425,ESITI_QUESTIONARI!V2425:X2425,ESITI_QUESTIONARI!Z2425:AD2425,ESITI_QUESTIONARI!AF2425:AH2425,ESITI_QUESTIONARI!AJ2425:AL2425,ESITI_QUESTIONARI!AN2425,ESITI_QUESTIONARI!AQ2425)),"NON RISPONDE",AVERAGE(ESITI_QUESTIONARI!N2425:T2425,ESITI_QUESTIONARI!V2425:X2425,ESITI_QUESTIONARI!Z2425:AD2425,ESITI_QUESTIONARI!AF2425:AH2425,ESITI_QUESTIONARI!AJ2425:AL2425,ESITI_QUESTIONARI!AN2425,ESITI_QUESTIONARI!AQ2425)))</f>
        <v/>
      </c>
    </row>
    <row r="2426" spans="1:8" x14ac:dyDescent="0.3">
      <c r="A2426" t="str">
        <f>IF(ESITI_QUESTIONARI!A2426="","",TRIM(ESITI_QUESTIONARI!A2426))</f>
        <v/>
      </c>
      <c r="B2426" t="str">
        <f t="shared" si="38"/>
        <v/>
      </c>
      <c r="C2426" t="str">
        <f>IF(ESITI_QUESTIONARI!C2426="","",TRIM(ESITI_QUESTIONARI!C2426))</f>
        <v/>
      </c>
      <c r="D2426" t="str">
        <f>IFERROR(UPPER(TRIM(ESITI_QUESTIONARI!U2426)),"")</f>
        <v/>
      </c>
      <c r="E2426" t="str">
        <f>IFERROR(UPPER(TRIM(ESITI_QUESTIONARI!Y2426)),"")</f>
        <v/>
      </c>
      <c r="F2426" t="str">
        <f>IFERROR(UPPER(TRIM(ESITI_QUESTIONARI!AE2426)),"")</f>
        <v/>
      </c>
      <c r="G2426" t="str">
        <f>IFERROR(UPPER(TRIM(ESITI_QUESTIONARI!AI2426)),"")</f>
        <v/>
      </c>
      <c r="H2426" s="8" t="str">
        <f>IF(C2426="","",IF(ISERROR(AVERAGE(ESITI_QUESTIONARI!N2426:T2426,ESITI_QUESTIONARI!V2426:X2426,ESITI_QUESTIONARI!Z2426:AD2426,ESITI_QUESTIONARI!AF2426:AH2426,ESITI_QUESTIONARI!AJ2426:AL2426,ESITI_QUESTIONARI!AN2426,ESITI_QUESTIONARI!AQ2426)),"NON RISPONDE",AVERAGE(ESITI_QUESTIONARI!N2426:T2426,ESITI_QUESTIONARI!V2426:X2426,ESITI_QUESTIONARI!Z2426:AD2426,ESITI_QUESTIONARI!AF2426:AH2426,ESITI_QUESTIONARI!AJ2426:AL2426,ESITI_QUESTIONARI!AN2426,ESITI_QUESTIONARI!AQ2426)))</f>
        <v/>
      </c>
    </row>
    <row r="2427" spans="1:8" x14ac:dyDescent="0.3">
      <c r="A2427" t="str">
        <f>IF(ESITI_QUESTIONARI!A2427="","",TRIM(ESITI_QUESTIONARI!A2427))</f>
        <v/>
      </c>
      <c r="B2427" t="str">
        <f t="shared" si="38"/>
        <v/>
      </c>
      <c r="C2427" t="str">
        <f>IF(ESITI_QUESTIONARI!C2427="","",TRIM(ESITI_QUESTIONARI!C2427))</f>
        <v/>
      </c>
      <c r="D2427" t="str">
        <f>IFERROR(UPPER(TRIM(ESITI_QUESTIONARI!U2427)),"")</f>
        <v/>
      </c>
      <c r="E2427" t="str">
        <f>IFERROR(UPPER(TRIM(ESITI_QUESTIONARI!Y2427)),"")</f>
        <v/>
      </c>
      <c r="F2427" t="str">
        <f>IFERROR(UPPER(TRIM(ESITI_QUESTIONARI!AE2427)),"")</f>
        <v/>
      </c>
      <c r="G2427" t="str">
        <f>IFERROR(UPPER(TRIM(ESITI_QUESTIONARI!AI2427)),"")</f>
        <v/>
      </c>
      <c r="H2427" s="8" t="str">
        <f>IF(C2427="","",IF(ISERROR(AVERAGE(ESITI_QUESTIONARI!N2427:T2427,ESITI_QUESTIONARI!V2427:X2427,ESITI_QUESTIONARI!Z2427:AD2427,ESITI_QUESTIONARI!AF2427:AH2427,ESITI_QUESTIONARI!AJ2427:AL2427,ESITI_QUESTIONARI!AN2427,ESITI_QUESTIONARI!AQ2427)),"NON RISPONDE",AVERAGE(ESITI_QUESTIONARI!N2427:T2427,ESITI_QUESTIONARI!V2427:X2427,ESITI_QUESTIONARI!Z2427:AD2427,ESITI_QUESTIONARI!AF2427:AH2427,ESITI_QUESTIONARI!AJ2427:AL2427,ESITI_QUESTIONARI!AN2427,ESITI_QUESTIONARI!AQ2427)))</f>
        <v/>
      </c>
    </row>
    <row r="2428" spans="1:8" x14ac:dyDescent="0.3">
      <c r="A2428" t="str">
        <f>IF(ESITI_QUESTIONARI!A2428="","",TRIM(ESITI_QUESTIONARI!A2428))</f>
        <v/>
      </c>
      <c r="B2428" t="str">
        <f t="shared" si="38"/>
        <v/>
      </c>
      <c r="C2428" t="str">
        <f>IF(ESITI_QUESTIONARI!C2428="","",TRIM(ESITI_QUESTIONARI!C2428))</f>
        <v/>
      </c>
      <c r="D2428" t="str">
        <f>IFERROR(UPPER(TRIM(ESITI_QUESTIONARI!U2428)),"")</f>
        <v/>
      </c>
      <c r="E2428" t="str">
        <f>IFERROR(UPPER(TRIM(ESITI_QUESTIONARI!Y2428)),"")</f>
        <v/>
      </c>
      <c r="F2428" t="str">
        <f>IFERROR(UPPER(TRIM(ESITI_QUESTIONARI!AE2428)),"")</f>
        <v/>
      </c>
      <c r="G2428" t="str">
        <f>IFERROR(UPPER(TRIM(ESITI_QUESTIONARI!AI2428)),"")</f>
        <v/>
      </c>
      <c r="H2428" s="8" t="str">
        <f>IF(C2428="","",IF(ISERROR(AVERAGE(ESITI_QUESTIONARI!N2428:T2428,ESITI_QUESTIONARI!V2428:X2428,ESITI_QUESTIONARI!Z2428:AD2428,ESITI_QUESTIONARI!AF2428:AH2428,ESITI_QUESTIONARI!AJ2428:AL2428,ESITI_QUESTIONARI!AN2428,ESITI_QUESTIONARI!AQ2428)),"NON RISPONDE",AVERAGE(ESITI_QUESTIONARI!N2428:T2428,ESITI_QUESTIONARI!V2428:X2428,ESITI_QUESTIONARI!Z2428:AD2428,ESITI_QUESTIONARI!AF2428:AH2428,ESITI_QUESTIONARI!AJ2428:AL2428,ESITI_QUESTIONARI!AN2428,ESITI_QUESTIONARI!AQ2428)))</f>
        <v/>
      </c>
    </row>
    <row r="2429" spans="1:8" x14ac:dyDescent="0.3">
      <c r="A2429" t="str">
        <f>IF(ESITI_QUESTIONARI!A2429="","",TRIM(ESITI_QUESTIONARI!A2429))</f>
        <v/>
      </c>
      <c r="B2429" t="str">
        <f t="shared" si="38"/>
        <v/>
      </c>
      <c r="C2429" t="str">
        <f>IF(ESITI_QUESTIONARI!C2429="","",TRIM(ESITI_QUESTIONARI!C2429))</f>
        <v/>
      </c>
      <c r="D2429" t="str">
        <f>IFERROR(UPPER(TRIM(ESITI_QUESTIONARI!U2429)),"")</f>
        <v/>
      </c>
      <c r="E2429" t="str">
        <f>IFERROR(UPPER(TRIM(ESITI_QUESTIONARI!Y2429)),"")</f>
        <v/>
      </c>
      <c r="F2429" t="str">
        <f>IFERROR(UPPER(TRIM(ESITI_QUESTIONARI!AE2429)),"")</f>
        <v/>
      </c>
      <c r="G2429" t="str">
        <f>IFERROR(UPPER(TRIM(ESITI_QUESTIONARI!AI2429)),"")</f>
        <v/>
      </c>
      <c r="H2429" s="8" t="str">
        <f>IF(C2429="","",IF(ISERROR(AVERAGE(ESITI_QUESTIONARI!N2429:T2429,ESITI_QUESTIONARI!V2429:X2429,ESITI_QUESTIONARI!Z2429:AD2429,ESITI_QUESTIONARI!AF2429:AH2429,ESITI_QUESTIONARI!AJ2429:AL2429,ESITI_QUESTIONARI!AN2429,ESITI_QUESTIONARI!AQ2429)),"NON RISPONDE",AVERAGE(ESITI_QUESTIONARI!N2429:T2429,ESITI_QUESTIONARI!V2429:X2429,ESITI_QUESTIONARI!Z2429:AD2429,ESITI_QUESTIONARI!AF2429:AH2429,ESITI_QUESTIONARI!AJ2429:AL2429,ESITI_QUESTIONARI!AN2429,ESITI_QUESTIONARI!AQ2429)))</f>
        <v/>
      </c>
    </row>
    <row r="2430" spans="1:8" x14ac:dyDescent="0.3">
      <c r="A2430" t="str">
        <f>IF(ESITI_QUESTIONARI!A2430="","",TRIM(ESITI_QUESTIONARI!A2430))</f>
        <v/>
      </c>
      <c r="B2430" t="str">
        <f t="shared" si="38"/>
        <v/>
      </c>
      <c r="C2430" t="str">
        <f>IF(ESITI_QUESTIONARI!C2430="","",TRIM(ESITI_QUESTIONARI!C2430))</f>
        <v/>
      </c>
      <c r="D2430" t="str">
        <f>IFERROR(UPPER(TRIM(ESITI_QUESTIONARI!U2430)),"")</f>
        <v/>
      </c>
      <c r="E2430" t="str">
        <f>IFERROR(UPPER(TRIM(ESITI_QUESTIONARI!Y2430)),"")</f>
        <v/>
      </c>
      <c r="F2430" t="str">
        <f>IFERROR(UPPER(TRIM(ESITI_QUESTIONARI!AE2430)),"")</f>
        <v/>
      </c>
      <c r="G2430" t="str">
        <f>IFERROR(UPPER(TRIM(ESITI_QUESTIONARI!AI2430)),"")</f>
        <v/>
      </c>
      <c r="H2430" s="8" t="str">
        <f>IF(C2430="","",IF(ISERROR(AVERAGE(ESITI_QUESTIONARI!N2430:T2430,ESITI_QUESTIONARI!V2430:X2430,ESITI_QUESTIONARI!Z2430:AD2430,ESITI_QUESTIONARI!AF2430:AH2430,ESITI_QUESTIONARI!AJ2430:AL2430,ESITI_QUESTIONARI!AN2430,ESITI_QUESTIONARI!AQ2430)),"NON RISPONDE",AVERAGE(ESITI_QUESTIONARI!N2430:T2430,ESITI_QUESTIONARI!V2430:X2430,ESITI_QUESTIONARI!Z2430:AD2430,ESITI_QUESTIONARI!AF2430:AH2430,ESITI_QUESTIONARI!AJ2430:AL2430,ESITI_QUESTIONARI!AN2430,ESITI_QUESTIONARI!AQ2430)))</f>
        <v/>
      </c>
    </row>
    <row r="2431" spans="1:8" x14ac:dyDescent="0.3">
      <c r="A2431" t="str">
        <f>IF(ESITI_QUESTIONARI!A2431="","",TRIM(ESITI_QUESTIONARI!A2431))</f>
        <v/>
      </c>
      <c r="B2431" t="str">
        <f t="shared" si="38"/>
        <v/>
      </c>
      <c r="C2431" t="str">
        <f>IF(ESITI_QUESTIONARI!C2431="","",TRIM(ESITI_QUESTIONARI!C2431))</f>
        <v/>
      </c>
      <c r="D2431" t="str">
        <f>IFERROR(UPPER(TRIM(ESITI_QUESTIONARI!U2431)),"")</f>
        <v/>
      </c>
      <c r="E2431" t="str">
        <f>IFERROR(UPPER(TRIM(ESITI_QUESTIONARI!Y2431)),"")</f>
        <v/>
      </c>
      <c r="F2431" t="str">
        <f>IFERROR(UPPER(TRIM(ESITI_QUESTIONARI!AE2431)),"")</f>
        <v/>
      </c>
      <c r="G2431" t="str">
        <f>IFERROR(UPPER(TRIM(ESITI_QUESTIONARI!AI2431)),"")</f>
        <v/>
      </c>
      <c r="H2431" s="8" t="str">
        <f>IF(C2431="","",IF(ISERROR(AVERAGE(ESITI_QUESTIONARI!N2431:T2431,ESITI_QUESTIONARI!V2431:X2431,ESITI_QUESTIONARI!Z2431:AD2431,ESITI_QUESTIONARI!AF2431:AH2431,ESITI_QUESTIONARI!AJ2431:AL2431,ESITI_QUESTIONARI!AN2431,ESITI_QUESTIONARI!AQ2431)),"NON RISPONDE",AVERAGE(ESITI_QUESTIONARI!N2431:T2431,ESITI_QUESTIONARI!V2431:X2431,ESITI_QUESTIONARI!Z2431:AD2431,ESITI_QUESTIONARI!AF2431:AH2431,ESITI_QUESTIONARI!AJ2431:AL2431,ESITI_QUESTIONARI!AN2431,ESITI_QUESTIONARI!AQ2431)))</f>
        <v/>
      </c>
    </row>
    <row r="2432" spans="1:8" x14ac:dyDescent="0.3">
      <c r="A2432" t="str">
        <f>IF(ESITI_QUESTIONARI!A2432="","",TRIM(ESITI_QUESTIONARI!A2432))</f>
        <v/>
      </c>
      <c r="B2432" t="str">
        <f t="shared" si="38"/>
        <v/>
      </c>
      <c r="C2432" t="str">
        <f>IF(ESITI_QUESTIONARI!C2432="","",TRIM(ESITI_QUESTIONARI!C2432))</f>
        <v/>
      </c>
      <c r="D2432" t="str">
        <f>IFERROR(UPPER(TRIM(ESITI_QUESTIONARI!U2432)),"")</f>
        <v/>
      </c>
      <c r="E2432" t="str">
        <f>IFERROR(UPPER(TRIM(ESITI_QUESTIONARI!Y2432)),"")</f>
        <v/>
      </c>
      <c r="F2432" t="str">
        <f>IFERROR(UPPER(TRIM(ESITI_QUESTIONARI!AE2432)),"")</f>
        <v/>
      </c>
      <c r="G2432" t="str">
        <f>IFERROR(UPPER(TRIM(ESITI_QUESTIONARI!AI2432)),"")</f>
        <v/>
      </c>
      <c r="H2432" s="8" t="str">
        <f>IF(C2432="","",IF(ISERROR(AVERAGE(ESITI_QUESTIONARI!N2432:T2432,ESITI_QUESTIONARI!V2432:X2432,ESITI_QUESTIONARI!Z2432:AD2432,ESITI_QUESTIONARI!AF2432:AH2432,ESITI_QUESTIONARI!AJ2432:AL2432,ESITI_QUESTIONARI!AN2432,ESITI_QUESTIONARI!AQ2432)),"NON RISPONDE",AVERAGE(ESITI_QUESTIONARI!N2432:T2432,ESITI_QUESTIONARI!V2432:X2432,ESITI_QUESTIONARI!Z2432:AD2432,ESITI_QUESTIONARI!AF2432:AH2432,ESITI_QUESTIONARI!AJ2432:AL2432,ESITI_QUESTIONARI!AN2432,ESITI_QUESTIONARI!AQ2432)))</f>
        <v/>
      </c>
    </row>
    <row r="2433" spans="1:8" x14ac:dyDescent="0.3">
      <c r="A2433" t="str">
        <f>IF(ESITI_QUESTIONARI!A2433="","",TRIM(ESITI_QUESTIONARI!A2433))</f>
        <v/>
      </c>
      <c r="B2433" t="str">
        <f t="shared" si="38"/>
        <v/>
      </c>
      <c r="C2433" t="str">
        <f>IF(ESITI_QUESTIONARI!C2433="","",TRIM(ESITI_QUESTIONARI!C2433))</f>
        <v/>
      </c>
      <c r="D2433" t="str">
        <f>IFERROR(UPPER(TRIM(ESITI_QUESTIONARI!U2433)),"")</f>
        <v/>
      </c>
      <c r="E2433" t="str">
        <f>IFERROR(UPPER(TRIM(ESITI_QUESTIONARI!Y2433)),"")</f>
        <v/>
      </c>
      <c r="F2433" t="str">
        <f>IFERROR(UPPER(TRIM(ESITI_QUESTIONARI!AE2433)),"")</f>
        <v/>
      </c>
      <c r="G2433" t="str">
        <f>IFERROR(UPPER(TRIM(ESITI_QUESTIONARI!AI2433)),"")</f>
        <v/>
      </c>
      <c r="H2433" s="8" t="str">
        <f>IF(C2433="","",IF(ISERROR(AVERAGE(ESITI_QUESTIONARI!N2433:T2433,ESITI_QUESTIONARI!V2433:X2433,ESITI_QUESTIONARI!Z2433:AD2433,ESITI_QUESTIONARI!AF2433:AH2433,ESITI_QUESTIONARI!AJ2433:AL2433,ESITI_QUESTIONARI!AN2433,ESITI_QUESTIONARI!AQ2433)),"NON RISPONDE",AVERAGE(ESITI_QUESTIONARI!N2433:T2433,ESITI_QUESTIONARI!V2433:X2433,ESITI_QUESTIONARI!Z2433:AD2433,ESITI_QUESTIONARI!AF2433:AH2433,ESITI_QUESTIONARI!AJ2433:AL2433,ESITI_QUESTIONARI!AN2433,ESITI_QUESTIONARI!AQ2433)))</f>
        <v/>
      </c>
    </row>
    <row r="2434" spans="1:8" x14ac:dyDescent="0.3">
      <c r="A2434" t="str">
        <f>IF(ESITI_QUESTIONARI!A2434="","",TRIM(ESITI_QUESTIONARI!A2434))</f>
        <v/>
      </c>
      <c r="B2434" t="str">
        <f t="shared" si="38"/>
        <v/>
      </c>
      <c r="C2434" t="str">
        <f>IF(ESITI_QUESTIONARI!C2434="","",TRIM(ESITI_QUESTIONARI!C2434))</f>
        <v/>
      </c>
      <c r="D2434" t="str">
        <f>IFERROR(UPPER(TRIM(ESITI_QUESTIONARI!U2434)),"")</f>
        <v/>
      </c>
      <c r="E2434" t="str">
        <f>IFERROR(UPPER(TRIM(ESITI_QUESTIONARI!Y2434)),"")</f>
        <v/>
      </c>
      <c r="F2434" t="str">
        <f>IFERROR(UPPER(TRIM(ESITI_QUESTIONARI!AE2434)),"")</f>
        <v/>
      </c>
      <c r="G2434" t="str">
        <f>IFERROR(UPPER(TRIM(ESITI_QUESTIONARI!AI2434)),"")</f>
        <v/>
      </c>
      <c r="H2434" s="8" t="str">
        <f>IF(C2434="","",IF(ISERROR(AVERAGE(ESITI_QUESTIONARI!N2434:T2434,ESITI_QUESTIONARI!V2434:X2434,ESITI_QUESTIONARI!Z2434:AD2434,ESITI_QUESTIONARI!AF2434:AH2434,ESITI_QUESTIONARI!AJ2434:AL2434,ESITI_QUESTIONARI!AN2434,ESITI_QUESTIONARI!AQ2434)),"NON RISPONDE",AVERAGE(ESITI_QUESTIONARI!N2434:T2434,ESITI_QUESTIONARI!V2434:X2434,ESITI_QUESTIONARI!Z2434:AD2434,ESITI_QUESTIONARI!AF2434:AH2434,ESITI_QUESTIONARI!AJ2434:AL2434,ESITI_QUESTIONARI!AN2434,ESITI_QUESTIONARI!AQ2434)))</f>
        <v/>
      </c>
    </row>
    <row r="2435" spans="1:8" x14ac:dyDescent="0.3">
      <c r="A2435" t="str">
        <f>IF(ESITI_QUESTIONARI!A2435="","",TRIM(ESITI_QUESTIONARI!A2435))</f>
        <v/>
      </c>
      <c r="B2435" t="str">
        <f t="shared" ref="B2435:B2498" si="39">IF(C2435="","",C2435)</f>
        <v/>
      </c>
      <c r="C2435" t="str">
        <f>IF(ESITI_QUESTIONARI!C2435="","",TRIM(ESITI_QUESTIONARI!C2435))</f>
        <v/>
      </c>
      <c r="D2435" t="str">
        <f>IFERROR(UPPER(TRIM(ESITI_QUESTIONARI!U2435)),"")</f>
        <v/>
      </c>
      <c r="E2435" t="str">
        <f>IFERROR(UPPER(TRIM(ESITI_QUESTIONARI!Y2435)),"")</f>
        <v/>
      </c>
      <c r="F2435" t="str">
        <f>IFERROR(UPPER(TRIM(ESITI_QUESTIONARI!AE2435)),"")</f>
        <v/>
      </c>
      <c r="G2435" t="str">
        <f>IFERROR(UPPER(TRIM(ESITI_QUESTIONARI!AI2435)),"")</f>
        <v/>
      </c>
      <c r="H2435" s="8" t="str">
        <f>IF(C2435="","",IF(ISERROR(AVERAGE(ESITI_QUESTIONARI!N2435:T2435,ESITI_QUESTIONARI!V2435:X2435,ESITI_QUESTIONARI!Z2435:AD2435,ESITI_QUESTIONARI!AF2435:AH2435,ESITI_QUESTIONARI!AJ2435:AL2435,ESITI_QUESTIONARI!AN2435,ESITI_QUESTIONARI!AQ2435)),"NON RISPONDE",AVERAGE(ESITI_QUESTIONARI!N2435:T2435,ESITI_QUESTIONARI!V2435:X2435,ESITI_QUESTIONARI!Z2435:AD2435,ESITI_QUESTIONARI!AF2435:AH2435,ESITI_QUESTIONARI!AJ2435:AL2435,ESITI_QUESTIONARI!AN2435,ESITI_QUESTIONARI!AQ2435)))</f>
        <v/>
      </c>
    </row>
    <row r="2436" spans="1:8" x14ac:dyDescent="0.3">
      <c r="A2436" t="str">
        <f>IF(ESITI_QUESTIONARI!A2436="","",TRIM(ESITI_QUESTIONARI!A2436))</f>
        <v/>
      </c>
      <c r="B2436" t="str">
        <f t="shared" si="39"/>
        <v/>
      </c>
      <c r="C2436" t="str">
        <f>IF(ESITI_QUESTIONARI!C2436="","",TRIM(ESITI_QUESTIONARI!C2436))</f>
        <v/>
      </c>
      <c r="D2436" t="str">
        <f>IFERROR(UPPER(TRIM(ESITI_QUESTIONARI!U2436)),"")</f>
        <v/>
      </c>
      <c r="E2436" t="str">
        <f>IFERROR(UPPER(TRIM(ESITI_QUESTIONARI!Y2436)),"")</f>
        <v/>
      </c>
      <c r="F2436" t="str">
        <f>IFERROR(UPPER(TRIM(ESITI_QUESTIONARI!AE2436)),"")</f>
        <v/>
      </c>
      <c r="G2436" t="str">
        <f>IFERROR(UPPER(TRIM(ESITI_QUESTIONARI!AI2436)),"")</f>
        <v/>
      </c>
      <c r="H2436" s="8" t="str">
        <f>IF(C2436="","",IF(ISERROR(AVERAGE(ESITI_QUESTIONARI!N2436:T2436,ESITI_QUESTIONARI!V2436:X2436,ESITI_QUESTIONARI!Z2436:AD2436,ESITI_QUESTIONARI!AF2436:AH2436,ESITI_QUESTIONARI!AJ2436:AL2436,ESITI_QUESTIONARI!AN2436,ESITI_QUESTIONARI!AQ2436)),"NON RISPONDE",AVERAGE(ESITI_QUESTIONARI!N2436:T2436,ESITI_QUESTIONARI!V2436:X2436,ESITI_QUESTIONARI!Z2436:AD2436,ESITI_QUESTIONARI!AF2436:AH2436,ESITI_QUESTIONARI!AJ2436:AL2436,ESITI_QUESTIONARI!AN2436,ESITI_QUESTIONARI!AQ2436)))</f>
        <v/>
      </c>
    </row>
    <row r="2437" spans="1:8" x14ac:dyDescent="0.3">
      <c r="A2437" t="str">
        <f>IF(ESITI_QUESTIONARI!A2437="","",TRIM(ESITI_QUESTIONARI!A2437))</f>
        <v/>
      </c>
      <c r="B2437" t="str">
        <f t="shared" si="39"/>
        <v/>
      </c>
      <c r="C2437" t="str">
        <f>IF(ESITI_QUESTIONARI!C2437="","",TRIM(ESITI_QUESTIONARI!C2437))</f>
        <v/>
      </c>
      <c r="D2437" t="str">
        <f>IFERROR(UPPER(TRIM(ESITI_QUESTIONARI!U2437)),"")</f>
        <v/>
      </c>
      <c r="E2437" t="str">
        <f>IFERROR(UPPER(TRIM(ESITI_QUESTIONARI!Y2437)),"")</f>
        <v/>
      </c>
      <c r="F2437" t="str">
        <f>IFERROR(UPPER(TRIM(ESITI_QUESTIONARI!AE2437)),"")</f>
        <v/>
      </c>
      <c r="G2437" t="str">
        <f>IFERROR(UPPER(TRIM(ESITI_QUESTIONARI!AI2437)),"")</f>
        <v/>
      </c>
      <c r="H2437" s="8" t="str">
        <f>IF(C2437="","",IF(ISERROR(AVERAGE(ESITI_QUESTIONARI!N2437:T2437,ESITI_QUESTIONARI!V2437:X2437,ESITI_QUESTIONARI!Z2437:AD2437,ESITI_QUESTIONARI!AF2437:AH2437,ESITI_QUESTIONARI!AJ2437:AL2437,ESITI_QUESTIONARI!AN2437,ESITI_QUESTIONARI!AQ2437)),"NON RISPONDE",AVERAGE(ESITI_QUESTIONARI!N2437:T2437,ESITI_QUESTIONARI!V2437:X2437,ESITI_QUESTIONARI!Z2437:AD2437,ESITI_QUESTIONARI!AF2437:AH2437,ESITI_QUESTIONARI!AJ2437:AL2437,ESITI_QUESTIONARI!AN2437,ESITI_QUESTIONARI!AQ2437)))</f>
        <v/>
      </c>
    </row>
    <row r="2438" spans="1:8" x14ac:dyDescent="0.3">
      <c r="A2438" t="str">
        <f>IF(ESITI_QUESTIONARI!A2438="","",TRIM(ESITI_QUESTIONARI!A2438))</f>
        <v/>
      </c>
      <c r="B2438" t="str">
        <f t="shared" si="39"/>
        <v/>
      </c>
      <c r="C2438" t="str">
        <f>IF(ESITI_QUESTIONARI!C2438="","",TRIM(ESITI_QUESTIONARI!C2438))</f>
        <v/>
      </c>
      <c r="D2438" t="str">
        <f>IFERROR(UPPER(TRIM(ESITI_QUESTIONARI!U2438)),"")</f>
        <v/>
      </c>
      <c r="E2438" t="str">
        <f>IFERROR(UPPER(TRIM(ESITI_QUESTIONARI!Y2438)),"")</f>
        <v/>
      </c>
      <c r="F2438" t="str">
        <f>IFERROR(UPPER(TRIM(ESITI_QUESTIONARI!AE2438)),"")</f>
        <v/>
      </c>
      <c r="G2438" t="str">
        <f>IFERROR(UPPER(TRIM(ESITI_QUESTIONARI!AI2438)),"")</f>
        <v/>
      </c>
      <c r="H2438" s="8" t="str">
        <f>IF(C2438="","",IF(ISERROR(AVERAGE(ESITI_QUESTIONARI!N2438:T2438,ESITI_QUESTIONARI!V2438:X2438,ESITI_QUESTIONARI!Z2438:AD2438,ESITI_QUESTIONARI!AF2438:AH2438,ESITI_QUESTIONARI!AJ2438:AL2438,ESITI_QUESTIONARI!AN2438,ESITI_QUESTIONARI!AQ2438)),"NON RISPONDE",AVERAGE(ESITI_QUESTIONARI!N2438:T2438,ESITI_QUESTIONARI!V2438:X2438,ESITI_QUESTIONARI!Z2438:AD2438,ESITI_QUESTIONARI!AF2438:AH2438,ESITI_QUESTIONARI!AJ2438:AL2438,ESITI_QUESTIONARI!AN2438,ESITI_QUESTIONARI!AQ2438)))</f>
        <v/>
      </c>
    </row>
    <row r="2439" spans="1:8" x14ac:dyDescent="0.3">
      <c r="A2439" t="str">
        <f>IF(ESITI_QUESTIONARI!A2439="","",TRIM(ESITI_QUESTIONARI!A2439))</f>
        <v/>
      </c>
      <c r="B2439" t="str">
        <f t="shared" si="39"/>
        <v/>
      </c>
      <c r="C2439" t="str">
        <f>IF(ESITI_QUESTIONARI!C2439="","",TRIM(ESITI_QUESTIONARI!C2439))</f>
        <v/>
      </c>
      <c r="D2439" t="str">
        <f>IFERROR(UPPER(TRIM(ESITI_QUESTIONARI!U2439)),"")</f>
        <v/>
      </c>
      <c r="E2439" t="str">
        <f>IFERROR(UPPER(TRIM(ESITI_QUESTIONARI!Y2439)),"")</f>
        <v/>
      </c>
      <c r="F2439" t="str">
        <f>IFERROR(UPPER(TRIM(ESITI_QUESTIONARI!AE2439)),"")</f>
        <v/>
      </c>
      <c r="G2439" t="str">
        <f>IFERROR(UPPER(TRIM(ESITI_QUESTIONARI!AI2439)),"")</f>
        <v/>
      </c>
      <c r="H2439" s="8" t="str">
        <f>IF(C2439="","",IF(ISERROR(AVERAGE(ESITI_QUESTIONARI!N2439:T2439,ESITI_QUESTIONARI!V2439:X2439,ESITI_QUESTIONARI!Z2439:AD2439,ESITI_QUESTIONARI!AF2439:AH2439,ESITI_QUESTIONARI!AJ2439:AL2439,ESITI_QUESTIONARI!AN2439,ESITI_QUESTIONARI!AQ2439)),"NON RISPONDE",AVERAGE(ESITI_QUESTIONARI!N2439:T2439,ESITI_QUESTIONARI!V2439:X2439,ESITI_QUESTIONARI!Z2439:AD2439,ESITI_QUESTIONARI!AF2439:AH2439,ESITI_QUESTIONARI!AJ2439:AL2439,ESITI_QUESTIONARI!AN2439,ESITI_QUESTIONARI!AQ2439)))</f>
        <v/>
      </c>
    </row>
    <row r="2440" spans="1:8" x14ac:dyDescent="0.3">
      <c r="A2440" t="str">
        <f>IF(ESITI_QUESTIONARI!A2440="","",TRIM(ESITI_QUESTIONARI!A2440))</f>
        <v/>
      </c>
      <c r="B2440" t="str">
        <f t="shared" si="39"/>
        <v/>
      </c>
      <c r="C2440" t="str">
        <f>IF(ESITI_QUESTIONARI!C2440="","",TRIM(ESITI_QUESTIONARI!C2440))</f>
        <v/>
      </c>
      <c r="D2440" t="str">
        <f>IFERROR(UPPER(TRIM(ESITI_QUESTIONARI!U2440)),"")</f>
        <v/>
      </c>
      <c r="E2440" t="str">
        <f>IFERROR(UPPER(TRIM(ESITI_QUESTIONARI!Y2440)),"")</f>
        <v/>
      </c>
      <c r="F2440" t="str">
        <f>IFERROR(UPPER(TRIM(ESITI_QUESTIONARI!AE2440)),"")</f>
        <v/>
      </c>
      <c r="G2440" t="str">
        <f>IFERROR(UPPER(TRIM(ESITI_QUESTIONARI!AI2440)),"")</f>
        <v/>
      </c>
      <c r="H2440" s="8" t="str">
        <f>IF(C2440="","",IF(ISERROR(AVERAGE(ESITI_QUESTIONARI!N2440:T2440,ESITI_QUESTIONARI!V2440:X2440,ESITI_QUESTIONARI!Z2440:AD2440,ESITI_QUESTIONARI!AF2440:AH2440,ESITI_QUESTIONARI!AJ2440:AL2440,ESITI_QUESTIONARI!AN2440,ESITI_QUESTIONARI!AQ2440)),"NON RISPONDE",AVERAGE(ESITI_QUESTIONARI!N2440:T2440,ESITI_QUESTIONARI!V2440:X2440,ESITI_QUESTIONARI!Z2440:AD2440,ESITI_QUESTIONARI!AF2440:AH2440,ESITI_QUESTIONARI!AJ2440:AL2440,ESITI_QUESTIONARI!AN2440,ESITI_QUESTIONARI!AQ2440)))</f>
        <v/>
      </c>
    </row>
    <row r="2441" spans="1:8" x14ac:dyDescent="0.3">
      <c r="A2441" t="str">
        <f>IF(ESITI_QUESTIONARI!A2441="","",TRIM(ESITI_QUESTIONARI!A2441))</f>
        <v/>
      </c>
      <c r="B2441" t="str">
        <f t="shared" si="39"/>
        <v/>
      </c>
      <c r="C2441" t="str">
        <f>IF(ESITI_QUESTIONARI!C2441="","",TRIM(ESITI_QUESTIONARI!C2441))</f>
        <v/>
      </c>
      <c r="D2441" t="str">
        <f>IFERROR(UPPER(TRIM(ESITI_QUESTIONARI!U2441)),"")</f>
        <v/>
      </c>
      <c r="E2441" t="str">
        <f>IFERROR(UPPER(TRIM(ESITI_QUESTIONARI!Y2441)),"")</f>
        <v/>
      </c>
      <c r="F2441" t="str">
        <f>IFERROR(UPPER(TRIM(ESITI_QUESTIONARI!AE2441)),"")</f>
        <v/>
      </c>
      <c r="G2441" t="str">
        <f>IFERROR(UPPER(TRIM(ESITI_QUESTIONARI!AI2441)),"")</f>
        <v/>
      </c>
      <c r="H2441" s="8" t="str">
        <f>IF(C2441="","",IF(ISERROR(AVERAGE(ESITI_QUESTIONARI!N2441:T2441,ESITI_QUESTIONARI!V2441:X2441,ESITI_QUESTIONARI!Z2441:AD2441,ESITI_QUESTIONARI!AF2441:AH2441,ESITI_QUESTIONARI!AJ2441:AL2441,ESITI_QUESTIONARI!AN2441,ESITI_QUESTIONARI!AQ2441)),"NON RISPONDE",AVERAGE(ESITI_QUESTIONARI!N2441:T2441,ESITI_QUESTIONARI!V2441:X2441,ESITI_QUESTIONARI!Z2441:AD2441,ESITI_QUESTIONARI!AF2441:AH2441,ESITI_QUESTIONARI!AJ2441:AL2441,ESITI_QUESTIONARI!AN2441,ESITI_QUESTIONARI!AQ2441)))</f>
        <v/>
      </c>
    </row>
    <row r="2442" spans="1:8" x14ac:dyDescent="0.3">
      <c r="A2442" t="str">
        <f>IF(ESITI_QUESTIONARI!A2442="","",TRIM(ESITI_QUESTIONARI!A2442))</f>
        <v/>
      </c>
      <c r="B2442" t="str">
        <f t="shared" si="39"/>
        <v/>
      </c>
      <c r="C2442" t="str">
        <f>IF(ESITI_QUESTIONARI!C2442="","",TRIM(ESITI_QUESTIONARI!C2442))</f>
        <v/>
      </c>
      <c r="D2442" t="str">
        <f>IFERROR(UPPER(TRIM(ESITI_QUESTIONARI!U2442)),"")</f>
        <v/>
      </c>
      <c r="E2442" t="str">
        <f>IFERROR(UPPER(TRIM(ESITI_QUESTIONARI!Y2442)),"")</f>
        <v/>
      </c>
      <c r="F2442" t="str">
        <f>IFERROR(UPPER(TRIM(ESITI_QUESTIONARI!AE2442)),"")</f>
        <v/>
      </c>
      <c r="G2442" t="str">
        <f>IFERROR(UPPER(TRIM(ESITI_QUESTIONARI!AI2442)),"")</f>
        <v/>
      </c>
      <c r="H2442" s="8" t="str">
        <f>IF(C2442="","",IF(ISERROR(AVERAGE(ESITI_QUESTIONARI!N2442:T2442,ESITI_QUESTIONARI!V2442:X2442,ESITI_QUESTIONARI!Z2442:AD2442,ESITI_QUESTIONARI!AF2442:AH2442,ESITI_QUESTIONARI!AJ2442:AL2442,ESITI_QUESTIONARI!AN2442,ESITI_QUESTIONARI!AQ2442)),"NON RISPONDE",AVERAGE(ESITI_QUESTIONARI!N2442:T2442,ESITI_QUESTIONARI!V2442:X2442,ESITI_QUESTIONARI!Z2442:AD2442,ESITI_QUESTIONARI!AF2442:AH2442,ESITI_QUESTIONARI!AJ2442:AL2442,ESITI_QUESTIONARI!AN2442,ESITI_QUESTIONARI!AQ2442)))</f>
        <v/>
      </c>
    </row>
    <row r="2443" spans="1:8" x14ac:dyDescent="0.3">
      <c r="A2443" t="str">
        <f>IF(ESITI_QUESTIONARI!A2443="","",TRIM(ESITI_QUESTIONARI!A2443))</f>
        <v/>
      </c>
      <c r="B2443" t="str">
        <f t="shared" si="39"/>
        <v/>
      </c>
      <c r="C2443" t="str">
        <f>IF(ESITI_QUESTIONARI!C2443="","",TRIM(ESITI_QUESTIONARI!C2443))</f>
        <v/>
      </c>
      <c r="D2443" t="str">
        <f>IFERROR(UPPER(TRIM(ESITI_QUESTIONARI!U2443)),"")</f>
        <v/>
      </c>
      <c r="E2443" t="str">
        <f>IFERROR(UPPER(TRIM(ESITI_QUESTIONARI!Y2443)),"")</f>
        <v/>
      </c>
      <c r="F2443" t="str">
        <f>IFERROR(UPPER(TRIM(ESITI_QUESTIONARI!AE2443)),"")</f>
        <v/>
      </c>
      <c r="G2443" t="str">
        <f>IFERROR(UPPER(TRIM(ESITI_QUESTIONARI!AI2443)),"")</f>
        <v/>
      </c>
      <c r="H2443" s="8" t="str">
        <f>IF(C2443="","",IF(ISERROR(AVERAGE(ESITI_QUESTIONARI!N2443:T2443,ESITI_QUESTIONARI!V2443:X2443,ESITI_QUESTIONARI!Z2443:AD2443,ESITI_QUESTIONARI!AF2443:AH2443,ESITI_QUESTIONARI!AJ2443:AL2443,ESITI_QUESTIONARI!AN2443,ESITI_QUESTIONARI!AQ2443)),"NON RISPONDE",AVERAGE(ESITI_QUESTIONARI!N2443:T2443,ESITI_QUESTIONARI!V2443:X2443,ESITI_QUESTIONARI!Z2443:AD2443,ESITI_QUESTIONARI!AF2443:AH2443,ESITI_QUESTIONARI!AJ2443:AL2443,ESITI_QUESTIONARI!AN2443,ESITI_QUESTIONARI!AQ2443)))</f>
        <v/>
      </c>
    </row>
    <row r="2444" spans="1:8" x14ac:dyDescent="0.3">
      <c r="A2444" t="str">
        <f>IF(ESITI_QUESTIONARI!A2444="","",TRIM(ESITI_QUESTIONARI!A2444))</f>
        <v/>
      </c>
      <c r="B2444" t="str">
        <f t="shared" si="39"/>
        <v/>
      </c>
      <c r="C2444" t="str">
        <f>IF(ESITI_QUESTIONARI!C2444="","",TRIM(ESITI_QUESTIONARI!C2444))</f>
        <v/>
      </c>
      <c r="D2444" t="str">
        <f>IFERROR(UPPER(TRIM(ESITI_QUESTIONARI!U2444)),"")</f>
        <v/>
      </c>
      <c r="E2444" t="str">
        <f>IFERROR(UPPER(TRIM(ESITI_QUESTIONARI!Y2444)),"")</f>
        <v/>
      </c>
      <c r="F2444" t="str">
        <f>IFERROR(UPPER(TRIM(ESITI_QUESTIONARI!AE2444)),"")</f>
        <v/>
      </c>
      <c r="G2444" t="str">
        <f>IFERROR(UPPER(TRIM(ESITI_QUESTIONARI!AI2444)),"")</f>
        <v/>
      </c>
      <c r="H2444" s="8" t="str">
        <f>IF(C2444="","",IF(ISERROR(AVERAGE(ESITI_QUESTIONARI!N2444:T2444,ESITI_QUESTIONARI!V2444:X2444,ESITI_QUESTIONARI!Z2444:AD2444,ESITI_QUESTIONARI!AF2444:AH2444,ESITI_QUESTIONARI!AJ2444:AL2444,ESITI_QUESTIONARI!AN2444,ESITI_QUESTIONARI!AQ2444)),"NON RISPONDE",AVERAGE(ESITI_QUESTIONARI!N2444:T2444,ESITI_QUESTIONARI!V2444:X2444,ESITI_QUESTIONARI!Z2444:AD2444,ESITI_QUESTIONARI!AF2444:AH2444,ESITI_QUESTIONARI!AJ2444:AL2444,ESITI_QUESTIONARI!AN2444,ESITI_QUESTIONARI!AQ2444)))</f>
        <v/>
      </c>
    </row>
    <row r="2445" spans="1:8" x14ac:dyDescent="0.3">
      <c r="A2445" t="str">
        <f>IF(ESITI_QUESTIONARI!A2445="","",TRIM(ESITI_QUESTIONARI!A2445))</f>
        <v/>
      </c>
      <c r="B2445" t="str">
        <f t="shared" si="39"/>
        <v/>
      </c>
      <c r="C2445" t="str">
        <f>IF(ESITI_QUESTIONARI!C2445="","",TRIM(ESITI_QUESTIONARI!C2445))</f>
        <v/>
      </c>
      <c r="D2445" t="str">
        <f>IFERROR(UPPER(TRIM(ESITI_QUESTIONARI!U2445)),"")</f>
        <v/>
      </c>
      <c r="E2445" t="str">
        <f>IFERROR(UPPER(TRIM(ESITI_QUESTIONARI!Y2445)),"")</f>
        <v/>
      </c>
      <c r="F2445" t="str">
        <f>IFERROR(UPPER(TRIM(ESITI_QUESTIONARI!AE2445)),"")</f>
        <v/>
      </c>
      <c r="G2445" t="str">
        <f>IFERROR(UPPER(TRIM(ESITI_QUESTIONARI!AI2445)),"")</f>
        <v/>
      </c>
      <c r="H2445" s="8" t="str">
        <f>IF(C2445="","",IF(ISERROR(AVERAGE(ESITI_QUESTIONARI!N2445:T2445,ESITI_QUESTIONARI!V2445:X2445,ESITI_QUESTIONARI!Z2445:AD2445,ESITI_QUESTIONARI!AF2445:AH2445,ESITI_QUESTIONARI!AJ2445:AL2445,ESITI_QUESTIONARI!AN2445,ESITI_QUESTIONARI!AQ2445)),"NON RISPONDE",AVERAGE(ESITI_QUESTIONARI!N2445:T2445,ESITI_QUESTIONARI!V2445:X2445,ESITI_QUESTIONARI!Z2445:AD2445,ESITI_QUESTIONARI!AF2445:AH2445,ESITI_QUESTIONARI!AJ2445:AL2445,ESITI_QUESTIONARI!AN2445,ESITI_QUESTIONARI!AQ2445)))</f>
        <v/>
      </c>
    </row>
    <row r="2446" spans="1:8" x14ac:dyDescent="0.3">
      <c r="A2446" t="str">
        <f>IF(ESITI_QUESTIONARI!A2446="","",TRIM(ESITI_QUESTIONARI!A2446))</f>
        <v/>
      </c>
      <c r="B2446" t="str">
        <f t="shared" si="39"/>
        <v/>
      </c>
      <c r="C2446" t="str">
        <f>IF(ESITI_QUESTIONARI!C2446="","",TRIM(ESITI_QUESTIONARI!C2446))</f>
        <v/>
      </c>
      <c r="D2446" t="str">
        <f>IFERROR(UPPER(TRIM(ESITI_QUESTIONARI!U2446)),"")</f>
        <v/>
      </c>
      <c r="E2446" t="str">
        <f>IFERROR(UPPER(TRIM(ESITI_QUESTIONARI!Y2446)),"")</f>
        <v/>
      </c>
      <c r="F2446" t="str">
        <f>IFERROR(UPPER(TRIM(ESITI_QUESTIONARI!AE2446)),"")</f>
        <v/>
      </c>
      <c r="G2446" t="str">
        <f>IFERROR(UPPER(TRIM(ESITI_QUESTIONARI!AI2446)),"")</f>
        <v/>
      </c>
      <c r="H2446" s="8" t="str">
        <f>IF(C2446="","",IF(ISERROR(AVERAGE(ESITI_QUESTIONARI!N2446:T2446,ESITI_QUESTIONARI!V2446:X2446,ESITI_QUESTIONARI!Z2446:AD2446,ESITI_QUESTIONARI!AF2446:AH2446,ESITI_QUESTIONARI!AJ2446:AL2446,ESITI_QUESTIONARI!AN2446,ESITI_QUESTIONARI!AQ2446)),"NON RISPONDE",AVERAGE(ESITI_QUESTIONARI!N2446:T2446,ESITI_QUESTIONARI!V2446:X2446,ESITI_QUESTIONARI!Z2446:AD2446,ESITI_QUESTIONARI!AF2446:AH2446,ESITI_QUESTIONARI!AJ2446:AL2446,ESITI_QUESTIONARI!AN2446,ESITI_QUESTIONARI!AQ2446)))</f>
        <v/>
      </c>
    </row>
    <row r="2447" spans="1:8" x14ac:dyDescent="0.3">
      <c r="A2447" t="str">
        <f>IF(ESITI_QUESTIONARI!A2447="","",TRIM(ESITI_QUESTIONARI!A2447))</f>
        <v/>
      </c>
      <c r="B2447" t="str">
        <f t="shared" si="39"/>
        <v/>
      </c>
      <c r="C2447" t="str">
        <f>IF(ESITI_QUESTIONARI!C2447="","",TRIM(ESITI_QUESTIONARI!C2447))</f>
        <v/>
      </c>
      <c r="D2447" t="str">
        <f>IFERROR(UPPER(TRIM(ESITI_QUESTIONARI!U2447)),"")</f>
        <v/>
      </c>
      <c r="E2447" t="str">
        <f>IFERROR(UPPER(TRIM(ESITI_QUESTIONARI!Y2447)),"")</f>
        <v/>
      </c>
      <c r="F2447" t="str">
        <f>IFERROR(UPPER(TRIM(ESITI_QUESTIONARI!AE2447)),"")</f>
        <v/>
      </c>
      <c r="G2447" t="str">
        <f>IFERROR(UPPER(TRIM(ESITI_QUESTIONARI!AI2447)),"")</f>
        <v/>
      </c>
      <c r="H2447" s="8" t="str">
        <f>IF(C2447="","",IF(ISERROR(AVERAGE(ESITI_QUESTIONARI!N2447:T2447,ESITI_QUESTIONARI!V2447:X2447,ESITI_QUESTIONARI!Z2447:AD2447,ESITI_QUESTIONARI!AF2447:AH2447,ESITI_QUESTIONARI!AJ2447:AL2447,ESITI_QUESTIONARI!AN2447,ESITI_QUESTIONARI!AQ2447)),"NON RISPONDE",AVERAGE(ESITI_QUESTIONARI!N2447:T2447,ESITI_QUESTIONARI!V2447:X2447,ESITI_QUESTIONARI!Z2447:AD2447,ESITI_QUESTIONARI!AF2447:AH2447,ESITI_QUESTIONARI!AJ2447:AL2447,ESITI_QUESTIONARI!AN2447,ESITI_QUESTIONARI!AQ2447)))</f>
        <v/>
      </c>
    </row>
    <row r="2448" spans="1:8" x14ac:dyDescent="0.3">
      <c r="A2448" t="str">
        <f>IF(ESITI_QUESTIONARI!A2448="","",TRIM(ESITI_QUESTIONARI!A2448))</f>
        <v/>
      </c>
      <c r="B2448" t="str">
        <f t="shared" si="39"/>
        <v/>
      </c>
      <c r="C2448" t="str">
        <f>IF(ESITI_QUESTIONARI!C2448="","",TRIM(ESITI_QUESTIONARI!C2448))</f>
        <v/>
      </c>
      <c r="D2448" t="str">
        <f>IFERROR(UPPER(TRIM(ESITI_QUESTIONARI!U2448)),"")</f>
        <v/>
      </c>
      <c r="E2448" t="str">
        <f>IFERROR(UPPER(TRIM(ESITI_QUESTIONARI!Y2448)),"")</f>
        <v/>
      </c>
      <c r="F2448" t="str">
        <f>IFERROR(UPPER(TRIM(ESITI_QUESTIONARI!AE2448)),"")</f>
        <v/>
      </c>
      <c r="G2448" t="str">
        <f>IFERROR(UPPER(TRIM(ESITI_QUESTIONARI!AI2448)),"")</f>
        <v/>
      </c>
      <c r="H2448" s="8" t="str">
        <f>IF(C2448="","",IF(ISERROR(AVERAGE(ESITI_QUESTIONARI!N2448:T2448,ESITI_QUESTIONARI!V2448:X2448,ESITI_QUESTIONARI!Z2448:AD2448,ESITI_QUESTIONARI!AF2448:AH2448,ESITI_QUESTIONARI!AJ2448:AL2448,ESITI_QUESTIONARI!AN2448,ESITI_QUESTIONARI!AQ2448)),"NON RISPONDE",AVERAGE(ESITI_QUESTIONARI!N2448:T2448,ESITI_QUESTIONARI!V2448:X2448,ESITI_QUESTIONARI!Z2448:AD2448,ESITI_QUESTIONARI!AF2448:AH2448,ESITI_QUESTIONARI!AJ2448:AL2448,ESITI_QUESTIONARI!AN2448,ESITI_QUESTIONARI!AQ2448)))</f>
        <v/>
      </c>
    </row>
    <row r="2449" spans="1:8" x14ac:dyDescent="0.3">
      <c r="A2449" t="str">
        <f>IF(ESITI_QUESTIONARI!A2449="","",TRIM(ESITI_QUESTIONARI!A2449))</f>
        <v/>
      </c>
      <c r="B2449" t="str">
        <f t="shared" si="39"/>
        <v/>
      </c>
      <c r="C2449" t="str">
        <f>IF(ESITI_QUESTIONARI!C2449="","",TRIM(ESITI_QUESTIONARI!C2449))</f>
        <v/>
      </c>
      <c r="D2449" t="str">
        <f>IFERROR(UPPER(TRIM(ESITI_QUESTIONARI!U2449)),"")</f>
        <v/>
      </c>
      <c r="E2449" t="str">
        <f>IFERROR(UPPER(TRIM(ESITI_QUESTIONARI!Y2449)),"")</f>
        <v/>
      </c>
      <c r="F2449" t="str">
        <f>IFERROR(UPPER(TRIM(ESITI_QUESTIONARI!AE2449)),"")</f>
        <v/>
      </c>
      <c r="G2449" t="str">
        <f>IFERROR(UPPER(TRIM(ESITI_QUESTIONARI!AI2449)),"")</f>
        <v/>
      </c>
      <c r="H2449" s="8" t="str">
        <f>IF(C2449="","",IF(ISERROR(AVERAGE(ESITI_QUESTIONARI!N2449:T2449,ESITI_QUESTIONARI!V2449:X2449,ESITI_QUESTIONARI!Z2449:AD2449,ESITI_QUESTIONARI!AF2449:AH2449,ESITI_QUESTIONARI!AJ2449:AL2449,ESITI_QUESTIONARI!AN2449,ESITI_QUESTIONARI!AQ2449)),"NON RISPONDE",AVERAGE(ESITI_QUESTIONARI!N2449:T2449,ESITI_QUESTIONARI!V2449:X2449,ESITI_QUESTIONARI!Z2449:AD2449,ESITI_QUESTIONARI!AF2449:AH2449,ESITI_QUESTIONARI!AJ2449:AL2449,ESITI_QUESTIONARI!AN2449,ESITI_QUESTIONARI!AQ2449)))</f>
        <v/>
      </c>
    </row>
    <row r="2450" spans="1:8" x14ac:dyDescent="0.3">
      <c r="A2450" t="str">
        <f>IF(ESITI_QUESTIONARI!A2450="","",TRIM(ESITI_QUESTIONARI!A2450))</f>
        <v/>
      </c>
      <c r="B2450" t="str">
        <f t="shared" si="39"/>
        <v/>
      </c>
      <c r="C2450" t="str">
        <f>IF(ESITI_QUESTIONARI!C2450="","",TRIM(ESITI_QUESTIONARI!C2450))</f>
        <v/>
      </c>
      <c r="D2450" t="str">
        <f>IFERROR(UPPER(TRIM(ESITI_QUESTIONARI!U2450)),"")</f>
        <v/>
      </c>
      <c r="E2450" t="str">
        <f>IFERROR(UPPER(TRIM(ESITI_QUESTIONARI!Y2450)),"")</f>
        <v/>
      </c>
      <c r="F2450" t="str">
        <f>IFERROR(UPPER(TRIM(ESITI_QUESTIONARI!AE2450)),"")</f>
        <v/>
      </c>
      <c r="G2450" t="str">
        <f>IFERROR(UPPER(TRIM(ESITI_QUESTIONARI!AI2450)),"")</f>
        <v/>
      </c>
      <c r="H2450" s="8" t="str">
        <f>IF(C2450="","",IF(ISERROR(AVERAGE(ESITI_QUESTIONARI!N2450:T2450,ESITI_QUESTIONARI!V2450:X2450,ESITI_QUESTIONARI!Z2450:AD2450,ESITI_QUESTIONARI!AF2450:AH2450,ESITI_QUESTIONARI!AJ2450:AL2450,ESITI_QUESTIONARI!AN2450,ESITI_QUESTIONARI!AQ2450)),"NON RISPONDE",AVERAGE(ESITI_QUESTIONARI!N2450:T2450,ESITI_QUESTIONARI!V2450:X2450,ESITI_QUESTIONARI!Z2450:AD2450,ESITI_QUESTIONARI!AF2450:AH2450,ESITI_QUESTIONARI!AJ2450:AL2450,ESITI_QUESTIONARI!AN2450,ESITI_QUESTIONARI!AQ2450)))</f>
        <v/>
      </c>
    </row>
    <row r="2451" spans="1:8" x14ac:dyDescent="0.3">
      <c r="A2451" t="str">
        <f>IF(ESITI_QUESTIONARI!A2451="","",TRIM(ESITI_QUESTIONARI!A2451))</f>
        <v/>
      </c>
      <c r="B2451" t="str">
        <f t="shared" si="39"/>
        <v/>
      </c>
      <c r="C2451" t="str">
        <f>IF(ESITI_QUESTIONARI!C2451="","",TRIM(ESITI_QUESTIONARI!C2451))</f>
        <v/>
      </c>
      <c r="D2451" t="str">
        <f>IFERROR(UPPER(TRIM(ESITI_QUESTIONARI!U2451)),"")</f>
        <v/>
      </c>
      <c r="E2451" t="str">
        <f>IFERROR(UPPER(TRIM(ESITI_QUESTIONARI!Y2451)),"")</f>
        <v/>
      </c>
      <c r="F2451" t="str">
        <f>IFERROR(UPPER(TRIM(ESITI_QUESTIONARI!AE2451)),"")</f>
        <v/>
      </c>
      <c r="G2451" t="str">
        <f>IFERROR(UPPER(TRIM(ESITI_QUESTIONARI!AI2451)),"")</f>
        <v/>
      </c>
      <c r="H2451" s="8" t="str">
        <f>IF(C2451="","",IF(ISERROR(AVERAGE(ESITI_QUESTIONARI!N2451:T2451,ESITI_QUESTIONARI!V2451:X2451,ESITI_QUESTIONARI!Z2451:AD2451,ESITI_QUESTIONARI!AF2451:AH2451,ESITI_QUESTIONARI!AJ2451:AL2451,ESITI_QUESTIONARI!AN2451,ESITI_QUESTIONARI!AQ2451)),"NON RISPONDE",AVERAGE(ESITI_QUESTIONARI!N2451:T2451,ESITI_QUESTIONARI!V2451:X2451,ESITI_QUESTIONARI!Z2451:AD2451,ESITI_QUESTIONARI!AF2451:AH2451,ESITI_QUESTIONARI!AJ2451:AL2451,ESITI_QUESTIONARI!AN2451,ESITI_QUESTIONARI!AQ2451)))</f>
        <v/>
      </c>
    </row>
    <row r="2452" spans="1:8" x14ac:dyDescent="0.3">
      <c r="A2452" t="str">
        <f>IF(ESITI_QUESTIONARI!A2452="","",TRIM(ESITI_QUESTIONARI!A2452))</f>
        <v/>
      </c>
      <c r="B2452" t="str">
        <f t="shared" si="39"/>
        <v/>
      </c>
      <c r="C2452" t="str">
        <f>IF(ESITI_QUESTIONARI!C2452="","",TRIM(ESITI_QUESTIONARI!C2452))</f>
        <v/>
      </c>
      <c r="D2452" t="str">
        <f>IFERROR(UPPER(TRIM(ESITI_QUESTIONARI!U2452)),"")</f>
        <v/>
      </c>
      <c r="E2452" t="str">
        <f>IFERROR(UPPER(TRIM(ESITI_QUESTIONARI!Y2452)),"")</f>
        <v/>
      </c>
      <c r="F2452" t="str">
        <f>IFERROR(UPPER(TRIM(ESITI_QUESTIONARI!AE2452)),"")</f>
        <v/>
      </c>
      <c r="G2452" t="str">
        <f>IFERROR(UPPER(TRIM(ESITI_QUESTIONARI!AI2452)),"")</f>
        <v/>
      </c>
      <c r="H2452" s="8" t="str">
        <f>IF(C2452="","",IF(ISERROR(AVERAGE(ESITI_QUESTIONARI!N2452:T2452,ESITI_QUESTIONARI!V2452:X2452,ESITI_QUESTIONARI!Z2452:AD2452,ESITI_QUESTIONARI!AF2452:AH2452,ESITI_QUESTIONARI!AJ2452:AL2452,ESITI_QUESTIONARI!AN2452,ESITI_QUESTIONARI!AQ2452)),"NON RISPONDE",AVERAGE(ESITI_QUESTIONARI!N2452:T2452,ESITI_QUESTIONARI!V2452:X2452,ESITI_QUESTIONARI!Z2452:AD2452,ESITI_QUESTIONARI!AF2452:AH2452,ESITI_QUESTIONARI!AJ2452:AL2452,ESITI_QUESTIONARI!AN2452,ESITI_QUESTIONARI!AQ2452)))</f>
        <v/>
      </c>
    </row>
    <row r="2453" spans="1:8" x14ac:dyDescent="0.3">
      <c r="A2453" t="str">
        <f>IF(ESITI_QUESTIONARI!A2453="","",TRIM(ESITI_QUESTIONARI!A2453))</f>
        <v/>
      </c>
      <c r="B2453" t="str">
        <f t="shared" si="39"/>
        <v/>
      </c>
      <c r="C2453" t="str">
        <f>IF(ESITI_QUESTIONARI!C2453="","",TRIM(ESITI_QUESTIONARI!C2453))</f>
        <v/>
      </c>
      <c r="D2453" t="str">
        <f>IFERROR(UPPER(TRIM(ESITI_QUESTIONARI!U2453)),"")</f>
        <v/>
      </c>
      <c r="E2453" t="str">
        <f>IFERROR(UPPER(TRIM(ESITI_QUESTIONARI!Y2453)),"")</f>
        <v/>
      </c>
      <c r="F2453" t="str">
        <f>IFERROR(UPPER(TRIM(ESITI_QUESTIONARI!AE2453)),"")</f>
        <v/>
      </c>
      <c r="G2453" t="str">
        <f>IFERROR(UPPER(TRIM(ESITI_QUESTIONARI!AI2453)),"")</f>
        <v/>
      </c>
      <c r="H2453" s="8" t="str">
        <f>IF(C2453="","",IF(ISERROR(AVERAGE(ESITI_QUESTIONARI!N2453:T2453,ESITI_QUESTIONARI!V2453:X2453,ESITI_QUESTIONARI!Z2453:AD2453,ESITI_QUESTIONARI!AF2453:AH2453,ESITI_QUESTIONARI!AJ2453:AL2453,ESITI_QUESTIONARI!AN2453,ESITI_QUESTIONARI!AQ2453)),"NON RISPONDE",AVERAGE(ESITI_QUESTIONARI!N2453:T2453,ESITI_QUESTIONARI!V2453:X2453,ESITI_QUESTIONARI!Z2453:AD2453,ESITI_QUESTIONARI!AF2453:AH2453,ESITI_QUESTIONARI!AJ2453:AL2453,ESITI_QUESTIONARI!AN2453,ESITI_QUESTIONARI!AQ2453)))</f>
        <v/>
      </c>
    </row>
    <row r="2454" spans="1:8" x14ac:dyDescent="0.3">
      <c r="A2454" t="str">
        <f>IF(ESITI_QUESTIONARI!A2454="","",TRIM(ESITI_QUESTIONARI!A2454))</f>
        <v/>
      </c>
      <c r="B2454" t="str">
        <f t="shared" si="39"/>
        <v/>
      </c>
      <c r="C2454" t="str">
        <f>IF(ESITI_QUESTIONARI!C2454="","",TRIM(ESITI_QUESTIONARI!C2454))</f>
        <v/>
      </c>
      <c r="D2454" t="str">
        <f>IFERROR(UPPER(TRIM(ESITI_QUESTIONARI!U2454)),"")</f>
        <v/>
      </c>
      <c r="E2454" t="str">
        <f>IFERROR(UPPER(TRIM(ESITI_QUESTIONARI!Y2454)),"")</f>
        <v/>
      </c>
      <c r="F2454" t="str">
        <f>IFERROR(UPPER(TRIM(ESITI_QUESTIONARI!AE2454)),"")</f>
        <v/>
      </c>
      <c r="G2454" t="str">
        <f>IFERROR(UPPER(TRIM(ESITI_QUESTIONARI!AI2454)),"")</f>
        <v/>
      </c>
      <c r="H2454" s="8" t="str">
        <f>IF(C2454="","",IF(ISERROR(AVERAGE(ESITI_QUESTIONARI!N2454:T2454,ESITI_QUESTIONARI!V2454:X2454,ESITI_QUESTIONARI!Z2454:AD2454,ESITI_QUESTIONARI!AF2454:AH2454,ESITI_QUESTIONARI!AJ2454:AL2454,ESITI_QUESTIONARI!AN2454,ESITI_QUESTIONARI!AQ2454)),"NON RISPONDE",AVERAGE(ESITI_QUESTIONARI!N2454:T2454,ESITI_QUESTIONARI!V2454:X2454,ESITI_QUESTIONARI!Z2454:AD2454,ESITI_QUESTIONARI!AF2454:AH2454,ESITI_QUESTIONARI!AJ2454:AL2454,ESITI_QUESTIONARI!AN2454,ESITI_QUESTIONARI!AQ2454)))</f>
        <v/>
      </c>
    </row>
    <row r="2455" spans="1:8" x14ac:dyDescent="0.3">
      <c r="A2455" t="str">
        <f>IF(ESITI_QUESTIONARI!A2455="","",TRIM(ESITI_QUESTIONARI!A2455))</f>
        <v/>
      </c>
      <c r="B2455" t="str">
        <f t="shared" si="39"/>
        <v/>
      </c>
      <c r="C2455" t="str">
        <f>IF(ESITI_QUESTIONARI!C2455="","",TRIM(ESITI_QUESTIONARI!C2455))</f>
        <v/>
      </c>
      <c r="D2455" t="str">
        <f>IFERROR(UPPER(TRIM(ESITI_QUESTIONARI!U2455)),"")</f>
        <v/>
      </c>
      <c r="E2455" t="str">
        <f>IFERROR(UPPER(TRIM(ESITI_QUESTIONARI!Y2455)),"")</f>
        <v/>
      </c>
      <c r="F2455" t="str">
        <f>IFERROR(UPPER(TRIM(ESITI_QUESTIONARI!AE2455)),"")</f>
        <v/>
      </c>
      <c r="G2455" t="str">
        <f>IFERROR(UPPER(TRIM(ESITI_QUESTIONARI!AI2455)),"")</f>
        <v/>
      </c>
      <c r="H2455" s="8" t="str">
        <f>IF(C2455="","",IF(ISERROR(AVERAGE(ESITI_QUESTIONARI!N2455:T2455,ESITI_QUESTIONARI!V2455:X2455,ESITI_QUESTIONARI!Z2455:AD2455,ESITI_QUESTIONARI!AF2455:AH2455,ESITI_QUESTIONARI!AJ2455:AL2455,ESITI_QUESTIONARI!AN2455,ESITI_QUESTIONARI!AQ2455)),"NON RISPONDE",AVERAGE(ESITI_QUESTIONARI!N2455:T2455,ESITI_QUESTIONARI!V2455:X2455,ESITI_QUESTIONARI!Z2455:AD2455,ESITI_QUESTIONARI!AF2455:AH2455,ESITI_QUESTIONARI!AJ2455:AL2455,ESITI_QUESTIONARI!AN2455,ESITI_QUESTIONARI!AQ2455)))</f>
        <v/>
      </c>
    </row>
    <row r="2456" spans="1:8" x14ac:dyDescent="0.3">
      <c r="A2456" t="str">
        <f>IF(ESITI_QUESTIONARI!A2456="","",TRIM(ESITI_QUESTIONARI!A2456))</f>
        <v/>
      </c>
      <c r="B2456" t="str">
        <f t="shared" si="39"/>
        <v/>
      </c>
      <c r="C2456" t="str">
        <f>IF(ESITI_QUESTIONARI!C2456="","",TRIM(ESITI_QUESTIONARI!C2456))</f>
        <v/>
      </c>
      <c r="D2456" t="str">
        <f>IFERROR(UPPER(TRIM(ESITI_QUESTIONARI!U2456)),"")</f>
        <v/>
      </c>
      <c r="E2456" t="str">
        <f>IFERROR(UPPER(TRIM(ESITI_QUESTIONARI!Y2456)),"")</f>
        <v/>
      </c>
      <c r="F2456" t="str">
        <f>IFERROR(UPPER(TRIM(ESITI_QUESTIONARI!AE2456)),"")</f>
        <v/>
      </c>
      <c r="G2456" t="str">
        <f>IFERROR(UPPER(TRIM(ESITI_QUESTIONARI!AI2456)),"")</f>
        <v/>
      </c>
      <c r="H2456" s="8" t="str">
        <f>IF(C2456="","",IF(ISERROR(AVERAGE(ESITI_QUESTIONARI!N2456:T2456,ESITI_QUESTIONARI!V2456:X2456,ESITI_QUESTIONARI!Z2456:AD2456,ESITI_QUESTIONARI!AF2456:AH2456,ESITI_QUESTIONARI!AJ2456:AL2456,ESITI_QUESTIONARI!AN2456,ESITI_QUESTIONARI!AQ2456)),"NON RISPONDE",AVERAGE(ESITI_QUESTIONARI!N2456:T2456,ESITI_QUESTIONARI!V2456:X2456,ESITI_QUESTIONARI!Z2456:AD2456,ESITI_QUESTIONARI!AF2456:AH2456,ESITI_QUESTIONARI!AJ2456:AL2456,ESITI_QUESTIONARI!AN2456,ESITI_QUESTIONARI!AQ2456)))</f>
        <v/>
      </c>
    </row>
    <row r="2457" spans="1:8" x14ac:dyDescent="0.3">
      <c r="A2457" t="str">
        <f>IF(ESITI_QUESTIONARI!A2457="","",TRIM(ESITI_QUESTIONARI!A2457))</f>
        <v/>
      </c>
      <c r="B2457" t="str">
        <f t="shared" si="39"/>
        <v/>
      </c>
      <c r="C2457" t="str">
        <f>IF(ESITI_QUESTIONARI!C2457="","",TRIM(ESITI_QUESTIONARI!C2457))</f>
        <v/>
      </c>
      <c r="D2457" t="str">
        <f>IFERROR(UPPER(TRIM(ESITI_QUESTIONARI!U2457)),"")</f>
        <v/>
      </c>
      <c r="E2457" t="str">
        <f>IFERROR(UPPER(TRIM(ESITI_QUESTIONARI!Y2457)),"")</f>
        <v/>
      </c>
      <c r="F2457" t="str">
        <f>IFERROR(UPPER(TRIM(ESITI_QUESTIONARI!AE2457)),"")</f>
        <v/>
      </c>
      <c r="G2457" t="str">
        <f>IFERROR(UPPER(TRIM(ESITI_QUESTIONARI!AI2457)),"")</f>
        <v/>
      </c>
      <c r="H2457" s="8" t="str">
        <f>IF(C2457="","",IF(ISERROR(AVERAGE(ESITI_QUESTIONARI!N2457:T2457,ESITI_QUESTIONARI!V2457:X2457,ESITI_QUESTIONARI!Z2457:AD2457,ESITI_QUESTIONARI!AF2457:AH2457,ESITI_QUESTIONARI!AJ2457:AL2457,ESITI_QUESTIONARI!AN2457,ESITI_QUESTIONARI!AQ2457)),"NON RISPONDE",AVERAGE(ESITI_QUESTIONARI!N2457:T2457,ESITI_QUESTIONARI!V2457:X2457,ESITI_QUESTIONARI!Z2457:AD2457,ESITI_QUESTIONARI!AF2457:AH2457,ESITI_QUESTIONARI!AJ2457:AL2457,ESITI_QUESTIONARI!AN2457,ESITI_QUESTIONARI!AQ2457)))</f>
        <v/>
      </c>
    </row>
    <row r="2458" spans="1:8" x14ac:dyDescent="0.3">
      <c r="A2458" t="str">
        <f>IF(ESITI_QUESTIONARI!A2458="","",TRIM(ESITI_QUESTIONARI!A2458))</f>
        <v/>
      </c>
      <c r="B2458" t="str">
        <f t="shared" si="39"/>
        <v/>
      </c>
      <c r="C2458" t="str">
        <f>IF(ESITI_QUESTIONARI!C2458="","",TRIM(ESITI_QUESTIONARI!C2458))</f>
        <v/>
      </c>
      <c r="D2458" t="str">
        <f>IFERROR(UPPER(TRIM(ESITI_QUESTIONARI!U2458)),"")</f>
        <v/>
      </c>
      <c r="E2458" t="str">
        <f>IFERROR(UPPER(TRIM(ESITI_QUESTIONARI!Y2458)),"")</f>
        <v/>
      </c>
      <c r="F2458" t="str">
        <f>IFERROR(UPPER(TRIM(ESITI_QUESTIONARI!AE2458)),"")</f>
        <v/>
      </c>
      <c r="G2458" t="str">
        <f>IFERROR(UPPER(TRIM(ESITI_QUESTIONARI!AI2458)),"")</f>
        <v/>
      </c>
      <c r="H2458" s="8" t="str">
        <f>IF(C2458="","",IF(ISERROR(AVERAGE(ESITI_QUESTIONARI!N2458:T2458,ESITI_QUESTIONARI!V2458:X2458,ESITI_QUESTIONARI!Z2458:AD2458,ESITI_QUESTIONARI!AF2458:AH2458,ESITI_QUESTIONARI!AJ2458:AL2458,ESITI_QUESTIONARI!AN2458,ESITI_QUESTIONARI!AQ2458)),"NON RISPONDE",AVERAGE(ESITI_QUESTIONARI!N2458:T2458,ESITI_QUESTIONARI!V2458:X2458,ESITI_QUESTIONARI!Z2458:AD2458,ESITI_QUESTIONARI!AF2458:AH2458,ESITI_QUESTIONARI!AJ2458:AL2458,ESITI_QUESTIONARI!AN2458,ESITI_QUESTIONARI!AQ2458)))</f>
        <v/>
      </c>
    </row>
    <row r="2459" spans="1:8" x14ac:dyDescent="0.3">
      <c r="A2459" t="str">
        <f>IF(ESITI_QUESTIONARI!A2459="","",TRIM(ESITI_QUESTIONARI!A2459))</f>
        <v/>
      </c>
      <c r="B2459" t="str">
        <f t="shared" si="39"/>
        <v/>
      </c>
      <c r="C2459" t="str">
        <f>IF(ESITI_QUESTIONARI!C2459="","",TRIM(ESITI_QUESTIONARI!C2459))</f>
        <v/>
      </c>
      <c r="D2459" t="str">
        <f>IFERROR(UPPER(TRIM(ESITI_QUESTIONARI!U2459)),"")</f>
        <v/>
      </c>
      <c r="E2459" t="str">
        <f>IFERROR(UPPER(TRIM(ESITI_QUESTIONARI!Y2459)),"")</f>
        <v/>
      </c>
      <c r="F2459" t="str">
        <f>IFERROR(UPPER(TRIM(ESITI_QUESTIONARI!AE2459)),"")</f>
        <v/>
      </c>
      <c r="G2459" t="str">
        <f>IFERROR(UPPER(TRIM(ESITI_QUESTIONARI!AI2459)),"")</f>
        <v/>
      </c>
      <c r="H2459" s="8" t="str">
        <f>IF(C2459="","",IF(ISERROR(AVERAGE(ESITI_QUESTIONARI!N2459:T2459,ESITI_QUESTIONARI!V2459:X2459,ESITI_QUESTIONARI!Z2459:AD2459,ESITI_QUESTIONARI!AF2459:AH2459,ESITI_QUESTIONARI!AJ2459:AL2459,ESITI_QUESTIONARI!AN2459,ESITI_QUESTIONARI!AQ2459)),"NON RISPONDE",AVERAGE(ESITI_QUESTIONARI!N2459:T2459,ESITI_QUESTIONARI!V2459:X2459,ESITI_QUESTIONARI!Z2459:AD2459,ESITI_QUESTIONARI!AF2459:AH2459,ESITI_QUESTIONARI!AJ2459:AL2459,ESITI_QUESTIONARI!AN2459,ESITI_QUESTIONARI!AQ2459)))</f>
        <v/>
      </c>
    </row>
    <row r="2460" spans="1:8" x14ac:dyDescent="0.3">
      <c r="A2460" t="str">
        <f>IF(ESITI_QUESTIONARI!A2460="","",TRIM(ESITI_QUESTIONARI!A2460))</f>
        <v/>
      </c>
      <c r="B2460" t="str">
        <f t="shared" si="39"/>
        <v/>
      </c>
      <c r="C2460" t="str">
        <f>IF(ESITI_QUESTIONARI!C2460="","",TRIM(ESITI_QUESTIONARI!C2460))</f>
        <v/>
      </c>
      <c r="D2460" t="str">
        <f>IFERROR(UPPER(TRIM(ESITI_QUESTIONARI!U2460)),"")</f>
        <v/>
      </c>
      <c r="E2460" t="str">
        <f>IFERROR(UPPER(TRIM(ESITI_QUESTIONARI!Y2460)),"")</f>
        <v/>
      </c>
      <c r="F2460" t="str">
        <f>IFERROR(UPPER(TRIM(ESITI_QUESTIONARI!AE2460)),"")</f>
        <v/>
      </c>
      <c r="G2460" t="str">
        <f>IFERROR(UPPER(TRIM(ESITI_QUESTIONARI!AI2460)),"")</f>
        <v/>
      </c>
      <c r="H2460" s="8" t="str">
        <f>IF(C2460="","",IF(ISERROR(AVERAGE(ESITI_QUESTIONARI!N2460:T2460,ESITI_QUESTIONARI!V2460:X2460,ESITI_QUESTIONARI!Z2460:AD2460,ESITI_QUESTIONARI!AF2460:AH2460,ESITI_QUESTIONARI!AJ2460:AL2460,ESITI_QUESTIONARI!AN2460,ESITI_QUESTIONARI!AQ2460)),"NON RISPONDE",AVERAGE(ESITI_QUESTIONARI!N2460:T2460,ESITI_QUESTIONARI!V2460:X2460,ESITI_QUESTIONARI!Z2460:AD2460,ESITI_QUESTIONARI!AF2460:AH2460,ESITI_QUESTIONARI!AJ2460:AL2460,ESITI_QUESTIONARI!AN2460,ESITI_QUESTIONARI!AQ2460)))</f>
        <v/>
      </c>
    </row>
    <row r="2461" spans="1:8" x14ac:dyDescent="0.3">
      <c r="A2461" t="str">
        <f>IF(ESITI_QUESTIONARI!A2461="","",TRIM(ESITI_QUESTIONARI!A2461))</f>
        <v/>
      </c>
      <c r="B2461" t="str">
        <f t="shared" si="39"/>
        <v/>
      </c>
      <c r="C2461" t="str">
        <f>IF(ESITI_QUESTIONARI!C2461="","",TRIM(ESITI_QUESTIONARI!C2461))</f>
        <v/>
      </c>
      <c r="D2461" t="str">
        <f>IFERROR(UPPER(TRIM(ESITI_QUESTIONARI!U2461)),"")</f>
        <v/>
      </c>
      <c r="E2461" t="str">
        <f>IFERROR(UPPER(TRIM(ESITI_QUESTIONARI!Y2461)),"")</f>
        <v/>
      </c>
      <c r="F2461" t="str">
        <f>IFERROR(UPPER(TRIM(ESITI_QUESTIONARI!AE2461)),"")</f>
        <v/>
      </c>
      <c r="G2461" t="str">
        <f>IFERROR(UPPER(TRIM(ESITI_QUESTIONARI!AI2461)),"")</f>
        <v/>
      </c>
      <c r="H2461" s="8" t="str">
        <f>IF(C2461="","",IF(ISERROR(AVERAGE(ESITI_QUESTIONARI!N2461:T2461,ESITI_QUESTIONARI!V2461:X2461,ESITI_QUESTIONARI!Z2461:AD2461,ESITI_QUESTIONARI!AF2461:AH2461,ESITI_QUESTIONARI!AJ2461:AL2461,ESITI_QUESTIONARI!AN2461,ESITI_QUESTIONARI!AQ2461)),"NON RISPONDE",AVERAGE(ESITI_QUESTIONARI!N2461:T2461,ESITI_QUESTIONARI!V2461:X2461,ESITI_QUESTIONARI!Z2461:AD2461,ESITI_QUESTIONARI!AF2461:AH2461,ESITI_QUESTIONARI!AJ2461:AL2461,ESITI_QUESTIONARI!AN2461,ESITI_QUESTIONARI!AQ2461)))</f>
        <v/>
      </c>
    </row>
    <row r="2462" spans="1:8" x14ac:dyDescent="0.3">
      <c r="A2462" t="str">
        <f>IF(ESITI_QUESTIONARI!A2462="","",TRIM(ESITI_QUESTIONARI!A2462))</f>
        <v/>
      </c>
      <c r="B2462" t="str">
        <f t="shared" si="39"/>
        <v/>
      </c>
      <c r="C2462" t="str">
        <f>IF(ESITI_QUESTIONARI!C2462="","",TRIM(ESITI_QUESTIONARI!C2462))</f>
        <v/>
      </c>
      <c r="D2462" t="str">
        <f>IFERROR(UPPER(TRIM(ESITI_QUESTIONARI!U2462)),"")</f>
        <v/>
      </c>
      <c r="E2462" t="str">
        <f>IFERROR(UPPER(TRIM(ESITI_QUESTIONARI!Y2462)),"")</f>
        <v/>
      </c>
      <c r="F2462" t="str">
        <f>IFERROR(UPPER(TRIM(ESITI_QUESTIONARI!AE2462)),"")</f>
        <v/>
      </c>
      <c r="G2462" t="str">
        <f>IFERROR(UPPER(TRIM(ESITI_QUESTIONARI!AI2462)),"")</f>
        <v/>
      </c>
      <c r="H2462" s="8" t="str">
        <f>IF(C2462="","",IF(ISERROR(AVERAGE(ESITI_QUESTIONARI!N2462:T2462,ESITI_QUESTIONARI!V2462:X2462,ESITI_QUESTIONARI!Z2462:AD2462,ESITI_QUESTIONARI!AF2462:AH2462,ESITI_QUESTIONARI!AJ2462:AL2462,ESITI_QUESTIONARI!AN2462,ESITI_QUESTIONARI!AQ2462)),"NON RISPONDE",AVERAGE(ESITI_QUESTIONARI!N2462:T2462,ESITI_QUESTIONARI!V2462:X2462,ESITI_QUESTIONARI!Z2462:AD2462,ESITI_QUESTIONARI!AF2462:AH2462,ESITI_QUESTIONARI!AJ2462:AL2462,ESITI_QUESTIONARI!AN2462,ESITI_QUESTIONARI!AQ2462)))</f>
        <v/>
      </c>
    </row>
    <row r="2463" spans="1:8" x14ac:dyDescent="0.3">
      <c r="A2463" t="str">
        <f>IF(ESITI_QUESTIONARI!A2463="","",TRIM(ESITI_QUESTIONARI!A2463))</f>
        <v/>
      </c>
      <c r="B2463" t="str">
        <f t="shared" si="39"/>
        <v/>
      </c>
      <c r="C2463" t="str">
        <f>IF(ESITI_QUESTIONARI!C2463="","",TRIM(ESITI_QUESTIONARI!C2463))</f>
        <v/>
      </c>
      <c r="D2463" t="str">
        <f>IFERROR(UPPER(TRIM(ESITI_QUESTIONARI!U2463)),"")</f>
        <v/>
      </c>
      <c r="E2463" t="str">
        <f>IFERROR(UPPER(TRIM(ESITI_QUESTIONARI!Y2463)),"")</f>
        <v/>
      </c>
      <c r="F2463" t="str">
        <f>IFERROR(UPPER(TRIM(ESITI_QUESTIONARI!AE2463)),"")</f>
        <v/>
      </c>
      <c r="G2463" t="str">
        <f>IFERROR(UPPER(TRIM(ESITI_QUESTIONARI!AI2463)),"")</f>
        <v/>
      </c>
      <c r="H2463" s="8" t="str">
        <f>IF(C2463="","",IF(ISERROR(AVERAGE(ESITI_QUESTIONARI!N2463:T2463,ESITI_QUESTIONARI!V2463:X2463,ESITI_QUESTIONARI!Z2463:AD2463,ESITI_QUESTIONARI!AF2463:AH2463,ESITI_QUESTIONARI!AJ2463:AL2463,ESITI_QUESTIONARI!AN2463,ESITI_QUESTIONARI!AQ2463)),"NON RISPONDE",AVERAGE(ESITI_QUESTIONARI!N2463:T2463,ESITI_QUESTIONARI!V2463:X2463,ESITI_QUESTIONARI!Z2463:AD2463,ESITI_QUESTIONARI!AF2463:AH2463,ESITI_QUESTIONARI!AJ2463:AL2463,ESITI_QUESTIONARI!AN2463,ESITI_QUESTIONARI!AQ2463)))</f>
        <v/>
      </c>
    </row>
    <row r="2464" spans="1:8" x14ac:dyDescent="0.3">
      <c r="A2464" t="str">
        <f>IF(ESITI_QUESTIONARI!A2464="","",TRIM(ESITI_QUESTIONARI!A2464))</f>
        <v/>
      </c>
      <c r="B2464" t="str">
        <f t="shared" si="39"/>
        <v/>
      </c>
      <c r="C2464" t="str">
        <f>IF(ESITI_QUESTIONARI!C2464="","",TRIM(ESITI_QUESTIONARI!C2464))</f>
        <v/>
      </c>
      <c r="D2464" t="str">
        <f>IFERROR(UPPER(TRIM(ESITI_QUESTIONARI!U2464)),"")</f>
        <v/>
      </c>
      <c r="E2464" t="str">
        <f>IFERROR(UPPER(TRIM(ESITI_QUESTIONARI!Y2464)),"")</f>
        <v/>
      </c>
      <c r="F2464" t="str">
        <f>IFERROR(UPPER(TRIM(ESITI_QUESTIONARI!AE2464)),"")</f>
        <v/>
      </c>
      <c r="G2464" t="str">
        <f>IFERROR(UPPER(TRIM(ESITI_QUESTIONARI!AI2464)),"")</f>
        <v/>
      </c>
      <c r="H2464" s="8" t="str">
        <f>IF(C2464="","",IF(ISERROR(AVERAGE(ESITI_QUESTIONARI!N2464:T2464,ESITI_QUESTIONARI!V2464:X2464,ESITI_QUESTIONARI!Z2464:AD2464,ESITI_QUESTIONARI!AF2464:AH2464,ESITI_QUESTIONARI!AJ2464:AL2464,ESITI_QUESTIONARI!AN2464,ESITI_QUESTIONARI!AQ2464)),"NON RISPONDE",AVERAGE(ESITI_QUESTIONARI!N2464:T2464,ESITI_QUESTIONARI!V2464:X2464,ESITI_QUESTIONARI!Z2464:AD2464,ESITI_QUESTIONARI!AF2464:AH2464,ESITI_QUESTIONARI!AJ2464:AL2464,ESITI_QUESTIONARI!AN2464,ESITI_QUESTIONARI!AQ2464)))</f>
        <v/>
      </c>
    </row>
    <row r="2465" spans="1:8" x14ac:dyDescent="0.3">
      <c r="A2465" t="str">
        <f>IF(ESITI_QUESTIONARI!A2465="","",TRIM(ESITI_QUESTIONARI!A2465))</f>
        <v/>
      </c>
      <c r="B2465" t="str">
        <f t="shared" si="39"/>
        <v/>
      </c>
      <c r="C2465" t="str">
        <f>IF(ESITI_QUESTIONARI!C2465="","",TRIM(ESITI_QUESTIONARI!C2465))</f>
        <v/>
      </c>
      <c r="D2465" t="str">
        <f>IFERROR(UPPER(TRIM(ESITI_QUESTIONARI!U2465)),"")</f>
        <v/>
      </c>
      <c r="E2465" t="str">
        <f>IFERROR(UPPER(TRIM(ESITI_QUESTIONARI!Y2465)),"")</f>
        <v/>
      </c>
      <c r="F2465" t="str">
        <f>IFERROR(UPPER(TRIM(ESITI_QUESTIONARI!AE2465)),"")</f>
        <v/>
      </c>
      <c r="G2465" t="str">
        <f>IFERROR(UPPER(TRIM(ESITI_QUESTIONARI!AI2465)),"")</f>
        <v/>
      </c>
      <c r="H2465" s="8" t="str">
        <f>IF(C2465="","",IF(ISERROR(AVERAGE(ESITI_QUESTIONARI!N2465:T2465,ESITI_QUESTIONARI!V2465:X2465,ESITI_QUESTIONARI!Z2465:AD2465,ESITI_QUESTIONARI!AF2465:AH2465,ESITI_QUESTIONARI!AJ2465:AL2465,ESITI_QUESTIONARI!AN2465,ESITI_QUESTIONARI!AQ2465)),"NON RISPONDE",AVERAGE(ESITI_QUESTIONARI!N2465:T2465,ESITI_QUESTIONARI!V2465:X2465,ESITI_QUESTIONARI!Z2465:AD2465,ESITI_QUESTIONARI!AF2465:AH2465,ESITI_QUESTIONARI!AJ2465:AL2465,ESITI_QUESTIONARI!AN2465,ESITI_QUESTIONARI!AQ2465)))</f>
        <v/>
      </c>
    </row>
    <row r="2466" spans="1:8" x14ac:dyDescent="0.3">
      <c r="A2466" t="str">
        <f>IF(ESITI_QUESTIONARI!A2466="","",TRIM(ESITI_QUESTIONARI!A2466))</f>
        <v/>
      </c>
      <c r="B2466" t="str">
        <f t="shared" si="39"/>
        <v/>
      </c>
      <c r="C2466" t="str">
        <f>IF(ESITI_QUESTIONARI!C2466="","",TRIM(ESITI_QUESTIONARI!C2466))</f>
        <v/>
      </c>
      <c r="D2466" t="str">
        <f>IFERROR(UPPER(TRIM(ESITI_QUESTIONARI!U2466)),"")</f>
        <v/>
      </c>
      <c r="E2466" t="str">
        <f>IFERROR(UPPER(TRIM(ESITI_QUESTIONARI!Y2466)),"")</f>
        <v/>
      </c>
      <c r="F2466" t="str">
        <f>IFERROR(UPPER(TRIM(ESITI_QUESTIONARI!AE2466)),"")</f>
        <v/>
      </c>
      <c r="G2466" t="str">
        <f>IFERROR(UPPER(TRIM(ESITI_QUESTIONARI!AI2466)),"")</f>
        <v/>
      </c>
      <c r="H2466" s="8" t="str">
        <f>IF(C2466="","",IF(ISERROR(AVERAGE(ESITI_QUESTIONARI!N2466:T2466,ESITI_QUESTIONARI!V2466:X2466,ESITI_QUESTIONARI!Z2466:AD2466,ESITI_QUESTIONARI!AF2466:AH2466,ESITI_QUESTIONARI!AJ2466:AL2466,ESITI_QUESTIONARI!AN2466,ESITI_QUESTIONARI!AQ2466)),"NON RISPONDE",AVERAGE(ESITI_QUESTIONARI!N2466:T2466,ESITI_QUESTIONARI!V2466:X2466,ESITI_QUESTIONARI!Z2466:AD2466,ESITI_QUESTIONARI!AF2466:AH2466,ESITI_QUESTIONARI!AJ2466:AL2466,ESITI_QUESTIONARI!AN2466,ESITI_QUESTIONARI!AQ2466)))</f>
        <v/>
      </c>
    </row>
    <row r="2467" spans="1:8" x14ac:dyDescent="0.3">
      <c r="A2467" t="str">
        <f>IF(ESITI_QUESTIONARI!A2467="","",TRIM(ESITI_QUESTIONARI!A2467))</f>
        <v/>
      </c>
      <c r="B2467" t="str">
        <f t="shared" si="39"/>
        <v/>
      </c>
      <c r="C2467" t="str">
        <f>IF(ESITI_QUESTIONARI!C2467="","",TRIM(ESITI_QUESTIONARI!C2467))</f>
        <v/>
      </c>
      <c r="D2467" t="str">
        <f>IFERROR(UPPER(TRIM(ESITI_QUESTIONARI!U2467)),"")</f>
        <v/>
      </c>
      <c r="E2467" t="str">
        <f>IFERROR(UPPER(TRIM(ESITI_QUESTIONARI!Y2467)),"")</f>
        <v/>
      </c>
      <c r="F2467" t="str">
        <f>IFERROR(UPPER(TRIM(ESITI_QUESTIONARI!AE2467)),"")</f>
        <v/>
      </c>
      <c r="G2467" t="str">
        <f>IFERROR(UPPER(TRIM(ESITI_QUESTIONARI!AI2467)),"")</f>
        <v/>
      </c>
      <c r="H2467" s="8" t="str">
        <f>IF(C2467="","",IF(ISERROR(AVERAGE(ESITI_QUESTIONARI!N2467:T2467,ESITI_QUESTIONARI!V2467:X2467,ESITI_QUESTIONARI!Z2467:AD2467,ESITI_QUESTIONARI!AF2467:AH2467,ESITI_QUESTIONARI!AJ2467:AL2467,ESITI_QUESTIONARI!AN2467,ESITI_QUESTIONARI!AQ2467)),"NON RISPONDE",AVERAGE(ESITI_QUESTIONARI!N2467:T2467,ESITI_QUESTIONARI!V2467:X2467,ESITI_QUESTIONARI!Z2467:AD2467,ESITI_QUESTIONARI!AF2467:AH2467,ESITI_QUESTIONARI!AJ2467:AL2467,ESITI_QUESTIONARI!AN2467,ESITI_QUESTIONARI!AQ2467)))</f>
        <v/>
      </c>
    </row>
    <row r="2468" spans="1:8" x14ac:dyDescent="0.3">
      <c r="A2468" t="str">
        <f>IF(ESITI_QUESTIONARI!A2468="","",TRIM(ESITI_QUESTIONARI!A2468))</f>
        <v/>
      </c>
      <c r="B2468" t="str">
        <f t="shared" si="39"/>
        <v/>
      </c>
      <c r="C2468" t="str">
        <f>IF(ESITI_QUESTIONARI!C2468="","",TRIM(ESITI_QUESTIONARI!C2468))</f>
        <v/>
      </c>
      <c r="D2468" t="str">
        <f>IFERROR(UPPER(TRIM(ESITI_QUESTIONARI!U2468)),"")</f>
        <v/>
      </c>
      <c r="E2468" t="str">
        <f>IFERROR(UPPER(TRIM(ESITI_QUESTIONARI!Y2468)),"")</f>
        <v/>
      </c>
      <c r="F2468" t="str">
        <f>IFERROR(UPPER(TRIM(ESITI_QUESTIONARI!AE2468)),"")</f>
        <v/>
      </c>
      <c r="G2468" t="str">
        <f>IFERROR(UPPER(TRIM(ESITI_QUESTIONARI!AI2468)),"")</f>
        <v/>
      </c>
      <c r="H2468" s="8" t="str">
        <f>IF(C2468="","",IF(ISERROR(AVERAGE(ESITI_QUESTIONARI!N2468:T2468,ESITI_QUESTIONARI!V2468:X2468,ESITI_QUESTIONARI!Z2468:AD2468,ESITI_QUESTIONARI!AF2468:AH2468,ESITI_QUESTIONARI!AJ2468:AL2468,ESITI_QUESTIONARI!AN2468,ESITI_QUESTIONARI!AQ2468)),"NON RISPONDE",AVERAGE(ESITI_QUESTIONARI!N2468:T2468,ESITI_QUESTIONARI!V2468:X2468,ESITI_QUESTIONARI!Z2468:AD2468,ESITI_QUESTIONARI!AF2468:AH2468,ESITI_QUESTIONARI!AJ2468:AL2468,ESITI_QUESTIONARI!AN2468,ESITI_QUESTIONARI!AQ2468)))</f>
        <v/>
      </c>
    </row>
    <row r="2469" spans="1:8" x14ac:dyDescent="0.3">
      <c r="A2469" t="str">
        <f>IF(ESITI_QUESTIONARI!A2469="","",TRIM(ESITI_QUESTIONARI!A2469))</f>
        <v/>
      </c>
      <c r="B2469" t="str">
        <f t="shared" si="39"/>
        <v/>
      </c>
      <c r="C2469" t="str">
        <f>IF(ESITI_QUESTIONARI!C2469="","",TRIM(ESITI_QUESTIONARI!C2469))</f>
        <v/>
      </c>
      <c r="D2469" t="str">
        <f>IFERROR(UPPER(TRIM(ESITI_QUESTIONARI!U2469)),"")</f>
        <v/>
      </c>
      <c r="E2469" t="str">
        <f>IFERROR(UPPER(TRIM(ESITI_QUESTIONARI!Y2469)),"")</f>
        <v/>
      </c>
      <c r="F2469" t="str">
        <f>IFERROR(UPPER(TRIM(ESITI_QUESTIONARI!AE2469)),"")</f>
        <v/>
      </c>
      <c r="G2469" t="str">
        <f>IFERROR(UPPER(TRIM(ESITI_QUESTIONARI!AI2469)),"")</f>
        <v/>
      </c>
      <c r="H2469" s="8" t="str">
        <f>IF(C2469="","",IF(ISERROR(AVERAGE(ESITI_QUESTIONARI!N2469:T2469,ESITI_QUESTIONARI!V2469:X2469,ESITI_QUESTIONARI!Z2469:AD2469,ESITI_QUESTIONARI!AF2469:AH2469,ESITI_QUESTIONARI!AJ2469:AL2469,ESITI_QUESTIONARI!AN2469,ESITI_QUESTIONARI!AQ2469)),"NON RISPONDE",AVERAGE(ESITI_QUESTIONARI!N2469:T2469,ESITI_QUESTIONARI!V2469:X2469,ESITI_QUESTIONARI!Z2469:AD2469,ESITI_QUESTIONARI!AF2469:AH2469,ESITI_QUESTIONARI!AJ2469:AL2469,ESITI_QUESTIONARI!AN2469,ESITI_QUESTIONARI!AQ2469)))</f>
        <v/>
      </c>
    </row>
    <row r="2470" spans="1:8" x14ac:dyDescent="0.3">
      <c r="A2470" t="str">
        <f>IF(ESITI_QUESTIONARI!A2470="","",TRIM(ESITI_QUESTIONARI!A2470))</f>
        <v/>
      </c>
      <c r="B2470" t="str">
        <f t="shared" si="39"/>
        <v/>
      </c>
      <c r="C2470" t="str">
        <f>IF(ESITI_QUESTIONARI!C2470="","",TRIM(ESITI_QUESTIONARI!C2470))</f>
        <v/>
      </c>
      <c r="D2470" t="str">
        <f>IFERROR(UPPER(TRIM(ESITI_QUESTIONARI!U2470)),"")</f>
        <v/>
      </c>
      <c r="E2470" t="str">
        <f>IFERROR(UPPER(TRIM(ESITI_QUESTIONARI!Y2470)),"")</f>
        <v/>
      </c>
      <c r="F2470" t="str">
        <f>IFERROR(UPPER(TRIM(ESITI_QUESTIONARI!AE2470)),"")</f>
        <v/>
      </c>
      <c r="G2470" t="str">
        <f>IFERROR(UPPER(TRIM(ESITI_QUESTIONARI!AI2470)),"")</f>
        <v/>
      </c>
      <c r="H2470" s="8" t="str">
        <f>IF(C2470="","",IF(ISERROR(AVERAGE(ESITI_QUESTIONARI!N2470:T2470,ESITI_QUESTIONARI!V2470:X2470,ESITI_QUESTIONARI!Z2470:AD2470,ESITI_QUESTIONARI!AF2470:AH2470,ESITI_QUESTIONARI!AJ2470:AL2470,ESITI_QUESTIONARI!AN2470,ESITI_QUESTIONARI!AQ2470)),"NON RISPONDE",AVERAGE(ESITI_QUESTIONARI!N2470:T2470,ESITI_QUESTIONARI!V2470:X2470,ESITI_QUESTIONARI!Z2470:AD2470,ESITI_QUESTIONARI!AF2470:AH2470,ESITI_QUESTIONARI!AJ2470:AL2470,ESITI_QUESTIONARI!AN2470,ESITI_QUESTIONARI!AQ2470)))</f>
        <v/>
      </c>
    </row>
    <row r="2471" spans="1:8" x14ac:dyDescent="0.3">
      <c r="A2471" t="str">
        <f>IF(ESITI_QUESTIONARI!A2471="","",TRIM(ESITI_QUESTIONARI!A2471))</f>
        <v/>
      </c>
      <c r="B2471" t="str">
        <f t="shared" si="39"/>
        <v/>
      </c>
      <c r="C2471" t="str">
        <f>IF(ESITI_QUESTIONARI!C2471="","",TRIM(ESITI_QUESTIONARI!C2471))</f>
        <v/>
      </c>
      <c r="D2471" t="str">
        <f>IFERROR(UPPER(TRIM(ESITI_QUESTIONARI!U2471)),"")</f>
        <v/>
      </c>
      <c r="E2471" t="str">
        <f>IFERROR(UPPER(TRIM(ESITI_QUESTIONARI!Y2471)),"")</f>
        <v/>
      </c>
      <c r="F2471" t="str">
        <f>IFERROR(UPPER(TRIM(ESITI_QUESTIONARI!AE2471)),"")</f>
        <v/>
      </c>
      <c r="G2471" t="str">
        <f>IFERROR(UPPER(TRIM(ESITI_QUESTIONARI!AI2471)),"")</f>
        <v/>
      </c>
      <c r="H2471" s="8" t="str">
        <f>IF(C2471="","",IF(ISERROR(AVERAGE(ESITI_QUESTIONARI!N2471:T2471,ESITI_QUESTIONARI!V2471:X2471,ESITI_QUESTIONARI!Z2471:AD2471,ESITI_QUESTIONARI!AF2471:AH2471,ESITI_QUESTIONARI!AJ2471:AL2471,ESITI_QUESTIONARI!AN2471,ESITI_QUESTIONARI!AQ2471)),"NON RISPONDE",AVERAGE(ESITI_QUESTIONARI!N2471:T2471,ESITI_QUESTIONARI!V2471:X2471,ESITI_QUESTIONARI!Z2471:AD2471,ESITI_QUESTIONARI!AF2471:AH2471,ESITI_QUESTIONARI!AJ2471:AL2471,ESITI_QUESTIONARI!AN2471,ESITI_QUESTIONARI!AQ2471)))</f>
        <v/>
      </c>
    </row>
    <row r="2472" spans="1:8" x14ac:dyDescent="0.3">
      <c r="A2472" t="str">
        <f>IF(ESITI_QUESTIONARI!A2472="","",TRIM(ESITI_QUESTIONARI!A2472))</f>
        <v/>
      </c>
      <c r="B2472" t="str">
        <f t="shared" si="39"/>
        <v/>
      </c>
      <c r="C2472" t="str">
        <f>IF(ESITI_QUESTIONARI!C2472="","",TRIM(ESITI_QUESTIONARI!C2472))</f>
        <v/>
      </c>
      <c r="D2472" t="str">
        <f>IFERROR(UPPER(TRIM(ESITI_QUESTIONARI!U2472)),"")</f>
        <v/>
      </c>
      <c r="E2472" t="str">
        <f>IFERROR(UPPER(TRIM(ESITI_QUESTIONARI!Y2472)),"")</f>
        <v/>
      </c>
      <c r="F2472" t="str">
        <f>IFERROR(UPPER(TRIM(ESITI_QUESTIONARI!AE2472)),"")</f>
        <v/>
      </c>
      <c r="G2472" t="str">
        <f>IFERROR(UPPER(TRIM(ESITI_QUESTIONARI!AI2472)),"")</f>
        <v/>
      </c>
      <c r="H2472" s="8" t="str">
        <f>IF(C2472="","",IF(ISERROR(AVERAGE(ESITI_QUESTIONARI!N2472:T2472,ESITI_QUESTIONARI!V2472:X2472,ESITI_QUESTIONARI!Z2472:AD2472,ESITI_QUESTIONARI!AF2472:AH2472,ESITI_QUESTIONARI!AJ2472:AL2472,ESITI_QUESTIONARI!AN2472,ESITI_QUESTIONARI!AQ2472)),"NON RISPONDE",AVERAGE(ESITI_QUESTIONARI!N2472:T2472,ESITI_QUESTIONARI!V2472:X2472,ESITI_QUESTIONARI!Z2472:AD2472,ESITI_QUESTIONARI!AF2472:AH2472,ESITI_QUESTIONARI!AJ2472:AL2472,ESITI_QUESTIONARI!AN2472,ESITI_QUESTIONARI!AQ2472)))</f>
        <v/>
      </c>
    </row>
    <row r="2473" spans="1:8" x14ac:dyDescent="0.3">
      <c r="A2473" t="str">
        <f>IF(ESITI_QUESTIONARI!A2473="","",TRIM(ESITI_QUESTIONARI!A2473))</f>
        <v/>
      </c>
      <c r="B2473" t="str">
        <f t="shared" si="39"/>
        <v/>
      </c>
      <c r="C2473" t="str">
        <f>IF(ESITI_QUESTIONARI!C2473="","",TRIM(ESITI_QUESTIONARI!C2473))</f>
        <v/>
      </c>
      <c r="D2473" t="str">
        <f>IFERROR(UPPER(TRIM(ESITI_QUESTIONARI!U2473)),"")</f>
        <v/>
      </c>
      <c r="E2473" t="str">
        <f>IFERROR(UPPER(TRIM(ESITI_QUESTIONARI!Y2473)),"")</f>
        <v/>
      </c>
      <c r="F2473" t="str">
        <f>IFERROR(UPPER(TRIM(ESITI_QUESTIONARI!AE2473)),"")</f>
        <v/>
      </c>
      <c r="G2473" t="str">
        <f>IFERROR(UPPER(TRIM(ESITI_QUESTIONARI!AI2473)),"")</f>
        <v/>
      </c>
      <c r="H2473" s="8" t="str">
        <f>IF(C2473="","",IF(ISERROR(AVERAGE(ESITI_QUESTIONARI!N2473:T2473,ESITI_QUESTIONARI!V2473:X2473,ESITI_QUESTIONARI!Z2473:AD2473,ESITI_QUESTIONARI!AF2473:AH2473,ESITI_QUESTIONARI!AJ2473:AL2473,ESITI_QUESTIONARI!AN2473,ESITI_QUESTIONARI!AQ2473)),"NON RISPONDE",AVERAGE(ESITI_QUESTIONARI!N2473:T2473,ESITI_QUESTIONARI!V2473:X2473,ESITI_QUESTIONARI!Z2473:AD2473,ESITI_QUESTIONARI!AF2473:AH2473,ESITI_QUESTIONARI!AJ2473:AL2473,ESITI_QUESTIONARI!AN2473,ESITI_QUESTIONARI!AQ2473)))</f>
        <v/>
      </c>
    </row>
    <row r="2474" spans="1:8" x14ac:dyDescent="0.3">
      <c r="A2474" t="str">
        <f>IF(ESITI_QUESTIONARI!A2474="","",TRIM(ESITI_QUESTIONARI!A2474))</f>
        <v/>
      </c>
      <c r="B2474" t="str">
        <f t="shared" si="39"/>
        <v/>
      </c>
      <c r="C2474" t="str">
        <f>IF(ESITI_QUESTIONARI!C2474="","",TRIM(ESITI_QUESTIONARI!C2474))</f>
        <v/>
      </c>
      <c r="D2474" t="str">
        <f>IFERROR(UPPER(TRIM(ESITI_QUESTIONARI!U2474)),"")</f>
        <v/>
      </c>
      <c r="E2474" t="str">
        <f>IFERROR(UPPER(TRIM(ESITI_QUESTIONARI!Y2474)),"")</f>
        <v/>
      </c>
      <c r="F2474" t="str">
        <f>IFERROR(UPPER(TRIM(ESITI_QUESTIONARI!AE2474)),"")</f>
        <v/>
      </c>
      <c r="G2474" t="str">
        <f>IFERROR(UPPER(TRIM(ESITI_QUESTIONARI!AI2474)),"")</f>
        <v/>
      </c>
      <c r="H2474" s="8" t="str">
        <f>IF(C2474="","",IF(ISERROR(AVERAGE(ESITI_QUESTIONARI!N2474:T2474,ESITI_QUESTIONARI!V2474:X2474,ESITI_QUESTIONARI!Z2474:AD2474,ESITI_QUESTIONARI!AF2474:AH2474,ESITI_QUESTIONARI!AJ2474:AL2474,ESITI_QUESTIONARI!AN2474,ESITI_QUESTIONARI!AQ2474)),"NON RISPONDE",AVERAGE(ESITI_QUESTIONARI!N2474:T2474,ESITI_QUESTIONARI!V2474:X2474,ESITI_QUESTIONARI!Z2474:AD2474,ESITI_QUESTIONARI!AF2474:AH2474,ESITI_QUESTIONARI!AJ2474:AL2474,ESITI_QUESTIONARI!AN2474,ESITI_QUESTIONARI!AQ2474)))</f>
        <v/>
      </c>
    </row>
    <row r="2475" spans="1:8" x14ac:dyDescent="0.3">
      <c r="A2475" t="str">
        <f>IF(ESITI_QUESTIONARI!A2475="","",TRIM(ESITI_QUESTIONARI!A2475))</f>
        <v/>
      </c>
      <c r="B2475" t="str">
        <f t="shared" si="39"/>
        <v/>
      </c>
      <c r="C2475" t="str">
        <f>IF(ESITI_QUESTIONARI!C2475="","",TRIM(ESITI_QUESTIONARI!C2475))</f>
        <v/>
      </c>
      <c r="D2475" t="str">
        <f>IFERROR(UPPER(TRIM(ESITI_QUESTIONARI!U2475)),"")</f>
        <v/>
      </c>
      <c r="E2475" t="str">
        <f>IFERROR(UPPER(TRIM(ESITI_QUESTIONARI!Y2475)),"")</f>
        <v/>
      </c>
      <c r="F2475" t="str">
        <f>IFERROR(UPPER(TRIM(ESITI_QUESTIONARI!AE2475)),"")</f>
        <v/>
      </c>
      <c r="G2475" t="str">
        <f>IFERROR(UPPER(TRIM(ESITI_QUESTIONARI!AI2475)),"")</f>
        <v/>
      </c>
      <c r="H2475" s="8" t="str">
        <f>IF(C2475="","",IF(ISERROR(AVERAGE(ESITI_QUESTIONARI!N2475:T2475,ESITI_QUESTIONARI!V2475:X2475,ESITI_QUESTIONARI!Z2475:AD2475,ESITI_QUESTIONARI!AF2475:AH2475,ESITI_QUESTIONARI!AJ2475:AL2475,ESITI_QUESTIONARI!AN2475,ESITI_QUESTIONARI!AQ2475)),"NON RISPONDE",AVERAGE(ESITI_QUESTIONARI!N2475:T2475,ESITI_QUESTIONARI!V2475:X2475,ESITI_QUESTIONARI!Z2475:AD2475,ESITI_QUESTIONARI!AF2475:AH2475,ESITI_QUESTIONARI!AJ2475:AL2475,ESITI_QUESTIONARI!AN2475,ESITI_QUESTIONARI!AQ2475)))</f>
        <v/>
      </c>
    </row>
    <row r="2476" spans="1:8" x14ac:dyDescent="0.3">
      <c r="A2476" t="str">
        <f>IF(ESITI_QUESTIONARI!A2476="","",TRIM(ESITI_QUESTIONARI!A2476))</f>
        <v/>
      </c>
      <c r="B2476" t="str">
        <f t="shared" si="39"/>
        <v/>
      </c>
      <c r="C2476" t="str">
        <f>IF(ESITI_QUESTIONARI!C2476="","",TRIM(ESITI_QUESTIONARI!C2476))</f>
        <v/>
      </c>
      <c r="D2476" t="str">
        <f>IFERROR(UPPER(TRIM(ESITI_QUESTIONARI!U2476)),"")</f>
        <v/>
      </c>
      <c r="E2476" t="str">
        <f>IFERROR(UPPER(TRIM(ESITI_QUESTIONARI!Y2476)),"")</f>
        <v/>
      </c>
      <c r="F2476" t="str">
        <f>IFERROR(UPPER(TRIM(ESITI_QUESTIONARI!AE2476)),"")</f>
        <v/>
      </c>
      <c r="G2476" t="str">
        <f>IFERROR(UPPER(TRIM(ESITI_QUESTIONARI!AI2476)),"")</f>
        <v/>
      </c>
      <c r="H2476" s="8" t="str">
        <f>IF(C2476="","",IF(ISERROR(AVERAGE(ESITI_QUESTIONARI!N2476:T2476,ESITI_QUESTIONARI!V2476:X2476,ESITI_QUESTIONARI!Z2476:AD2476,ESITI_QUESTIONARI!AF2476:AH2476,ESITI_QUESTIONARI!AJ2476:AL2476,ESITI_QUESTIONARI!AN2476,ESITI_QUESTIONARI!AQ2476)),"NON RISPONDE",AVERAGE(ESITI_QUESTIONARI!N2476:T2476,ESITI_QUESTIONARI!V2476:X2476,ESITI_QUESTIONARI!Z2476:AD2476,ESITI_QUESTIONARI!AF2476:AH2476,ESITI_QUESTIONARI!AJ2476:AL2476,ESITI_QUESTIONARI!AN2476,ESITI_QUESTIONARI!AQ2476)))</f>
        <v/>
      </c>
    </row>
    <row r="2477" spans="1:8" x14ac:dyDescent="0.3">
      <c r="A2477" t="str">
        <f>IF(ESITI_QUESTIONARI!A2477="","",TRIM(ESITI_QUESTIONARI!A2477))</f>
        <v/>
      </c>
      <c r="B2477" t="str">
        <f t="shared" si="39"/>
        <v/>
      </c>
      <c r="C2477" t="str">
        <f>IF(ESITI_QUESTIONARI!C2477="","",TRIM(ESITI_QUESTIONARI!C2477))</f>
        <v/>
      </c>
      <c r="D2477" t="str">
        <f>IFERROR(UPPER(TRIM(ESITI_QUESTIONARI!U2477)),"")</f>
        <v/>
      </c>
      <c r="E2477" t="str">
        <f>IFERROR(UPPER(TRIM(ESITI_QUESTIONARI!Y2477)),"")</f>
        <v/>
      </c>
      <c r="F2477" t="str">
        <f>IFERROR(UPPER(TRIM(ESITI_QUESTIONARI!AE2477)),"")</f>
        <v/>
      </c>
      <c r="G2477" t="str">
        <f>IFERROR(UPPER(TRIM(ESITI_QUESTIONARI!AI2477)),"")</f>
        <v/>
      </c>
      <c r="H2477" s="8" t="str">
        <f>IF(C2477="","",IF(ISERROR(AVERAGE(ESITI_QUESTIONARI!N2477:T2477,ESITI_QUESTIONARI!V2477:X2477,ESITI_QUESTIONARI!Z2477:AD2477,ESITI_QUESTIONARI!AF2477:AH2477,ESITI_QUESTIONARI!AJ2477:AL2477,ESITI_QUESTIONARI!AN2477,ESITI_QUESTIONARI!AQ2477)),"NON RISPONDE",AVERAGE(ESITI_QUESTIONARI!N2477:T2477,ESITI_QUESTIONARI!V2477:X2477,ESITI_QUESTIONARI!Z2477:AD2477,ESITI_QUESTIONARI!AF2477:AH2477,ESITI_QUESTIONARI!AJ2477:AL2477,ESITI_QUESTIONARI!AN2477,ESITI_QUESTIONARI!AQ2477)))</f>
        <v/>
      </c>
    </row>
    <row r="2478" spans="1:8" x14ac:dyDescent="0.3">
      <c r="A2478" t="str">
        <f>IF(ESITI_QUESTIONARI!A2478="","",TRIM(ESITI_QUESTIONARI!A2478))</f>
        <v/>
      </c>
      <c r="B2478" t="str">
        <f t="shared" si="39"/>
        <v/>
      </c>
      <c r="C2478" t="str">
        <f>IF(ESITI_QUESTIONARI!C2478="","",TRIM(ESITI_QUESTIONARI!C2478))</f>
        <v/>
      </c>
      <c r="D2478" t="str">
        <f>IFERROR(UPPER(TRIM(ESITI_QUESTIONARI!U2478)),"")</f>
        <v/>
      </c>
      <c r="E2478" t="str">
        <f>IFERROR(UPPER(TRIM(ESITI_QUESTIONARI!Y2478)),"")</f>
        <v/>
      </c>
      <c r="F2478" t="str">
        <f>IFERROR(UPPER(TRIM(ESITI_QUESTIONARI!AE2478)),"")</f>
        <v/>
      </c>
      <c r="G2478" t="str">
        <f>IFERROR(UPPER(TRIM(ESITI_QUESTIONARI!AI2478)),"")</f>
        <v/>
      </c>
      <c r="H2478" s="8" t="str">
        <f>IF(C2478="","",IF(ISERROR(AVERAGE(ESITI_QUESTIONARI!N2478:T2478,ESITI_QUESTIONARI!V2478:X2478,ESITI_QUESTIONARI!Z2478:AD2478,ESITI_QUESTIONARI!AF2478:AH2478,ESITI_QUESTIONARI!AJ2478:AL2478,ESITI_QUESTIONARI!AN2478,ESITI_QUESTIONARI!AQ2478)),"NON RISPONDE",AVERAGE(ESITI_QUESTIONARI!N2478:T2478,ESITI_QUESTIONARI!V2478:X2478,ESITI_QUESTIONARI!Z2478:AD2478,ESITI_QUESTIONARI!AF2478:AH2478,ESITI_QUESTIONARI!AJ2478:AL2478,ESITI_QUESTIONARI!AN2478,ESITI_QUESTIONARI!AQ2478)))</f>
        <v/>
      </c>
    </row>
    <row r="2479" spans="1:8" x14ac:dyDescent="0.3">
      <c r="A2479" t="str">
        <f>IF(ESITI_QUESTIONARI!A2479="","",TRIM(ESITI_QUESTIONARI!A2479))</f>
        <v/>
      </c>
      <c r="B2479" t="str">
        <f t="shared" si="39"/>
        <v/>
      </c>
      <c r="C2479" t="str">
        <f>IF(ESITI_QUESTIONARI!C2479="","",TRIM(ESITI_QUESTIONARI!C2479))</f>
        <v/>
      </c>
      <c r="D2479" t="str">
        <f>IFERROR(UPPER(TRIM(ESITI_QUESTIONARI!U2479)),"")</f>
        <v/>
      </c>
      <c r="E2479" t="str">
        <f>IFERROR(UPPER(TRIM(ESITI_QUESTIONARI!Y2479)),"")</f>
        <v/>
      </c>
      <c r="F2479" t="str">
        <f>IFERROR(UPPER(TRIM(ESITI_QUESTIONARI!AE2479)),"")</f>
        <v/>
      </c>
      <c r="G2479" t="str">
        <f>IFERROR(UPPER(TRIM(ESITI_QUESTIONARI!AI2479)),"")</f>
        <v/>
      </c>
      <c r="H2479" s="8" t="str">
        <f>IF(C2479="","",IF(ISERROR(AVERAGE(ESITI_QUESTIONARI!N2479:T2479,ESITI_QUESTIONARI!V2479:X2479,ESITI_QUESTIONARI!Z2479:AD2479,ESITI_QUESTIONARI!AF2479:AH2479,ESITI_QUESTIONARI!AJ2479:AL2479,ESITI_QUESTIONARI!AN2479,ESITI_QUESTIONARI!AQ2479)),"NON RISPONDE",AVERAGE(ESITI_QUESTIONARI!N2479:T2479,ESITI_QUESTIONARI!V2479:X2479,ESITI_QUESTIONARI!Z2479:AD2479,ESITI_QUESTIONARI!AF2479:AH2479,ESITI_QUESTIONARI!AJ2479:AL2479,ESITI_QUESTIONARI!AN2479,ESITI_QUESTIONARI!AQ2479)))</f>
        <v/>
      </c>
    </row>
    <row r="2480" spans="1:8" x14ac:dyDescent="0.3">
      <c r="A2480" t="str">
        <f>IF(ESITI_QUESTIONARI!A2480="","",TRIM(ESITI_QUESTIONARI!A2480))</f>
        <v/>
      </c>
      <c r="B2480" t="str">
        <f t="shared" si="39"/>
        <v/>
      </c>
      <c r="C2480" t="str">
        <f>IF(ESITI_QUESTIONARI!C2480="","",TRIM(ESITI_QUESTIONARI!C2480))</f>
        <v/>
      </c>
      <c r="D2480" t="str">
        <f>IFERROR(UPPER(TRIM(ESITI_QUESTIONARI!U2480)),"")</f>
        <v/>
      </c>
      <c r="E2480" t="str">
        <f>IFERROR(UPPER(TRIM(ESITI_QUESTIONARI!Y2480)),"")</f>
        <v/>
      </c>
      <c r="F2480" t="str">
        <f>IFERROR(UPPER(TRIM(ESITI_QUESTIONARI!AE2480)),"")</f>
        <v/>
      </c>
      <c r="G2480" t="str">
        <f>IFERROR(UPPER(TRIM(ESITI_QUESTIONARI!AI2480)),"")</f>
        <v/>
      </c>
      <c r="H2480" s="8" t="str">
        <f>IF(C2480="","",IF(ISERROR(AVERAGE(ESITI_QUESTIONARI!N2480:T2480,ESITI_QUESTIONARI!V2480:X2480,ESITI_QUESTIONARI!Z2480:AD2480,ESITI_QUESTIONARI!AF2480:AH2480,ESITI_QUESTIONARI!AJ2480:AL2480,ESITI_QUESTIONARI!AN2480,ESITI_QUESTIONARI!AQ2480)),"NON RISPONDE",AVERAGE(ESITI_QUESTIONARI!N2480:T2480,ESITI_QUESTIONARI!V2480:X2480,ESITI_QUESTIONARI!Z2480:AD2480,ESITI_QUESTIONARI!AF2480:AH2480,ESITI_QUESTIONARI!AJ2480:AL2480,ESITI_QUESTIONARI!AN2480,ESITI_QUESTIONARI!AQ2480)))</f>
        <v/>
      </c>
    </row>
    <row r="2481" spans="1:8" x14ac:dyDescent="0.3">
      <c r="A2481" t="str">
        <f>IF(ESITI_QUESTIONARI!A2481="","",TRIM(ESITI_QUESTIONARI!A2481))</f>
        <v/>
      </c>
      <c r="B2481" t="str">
        <f t="shared" si="39"/>
        <v/>
      </c>
      <c r="C2481" t="str">
        <f>IF(ESITI_QUESTIONARI!C2481="","",TRIM(ESITI_QUESTIONARI!C2481))</f>
        <v/>
      </c>
      <c r="D2481" t="str">
        <f>IFERROR(UPPER(TRIM(ESITI_QUESTIONARI!U2481)),"")</f>
        <v/>
      </c>
      <c r="E2481" t="str">
        <f>IFERROR(UPPER(TRIM(ESITI_QUESTIONARI!Y2481)),"")</f>
        <v/>
      </c>
      <c r="F2481" t="str">
        <f>IFERROR(UPPER(TRIM(ESITI_QUESTIONARI!AE2481)),"")</f>
        <v/>
      </c>
      <c r="G2481" t="str">
        <f>IFERROR(UPPER(TRIM(ESITI_QUESTIONARI!AI2481)),"")</f>
        <v/>
      </c>
      <c r="H2481" s="8" t="str">
        <f>IF(C2481="","",IF(ISERROR(AVERAGE(ESITI_QUESTIONARI!N2481:T2481,ESITI_QUESTIONARI!V2481:X2481,ESITI_QUESTIONARI!Z2481:AD2481,ESITI_QUESTIONARI!AF2481:AH2481,ESITI_QUESTIONARI!AJ2481:AL2481,ESITI_QUESTIONARI!AN2481,ESITI_QUESTIONARI!AQ2481)),"NON RISPONDE",AVERAGE(ESITI_QUESTIONARI!N2481:T2481,ESITI_QUESTIONARI!V2481:X2481,ESITI_QUESTIONARI!Z2481:AD2481,ESITI_QUESTIONARI!AF2481:AH2481,ESITI_QUESTIONARI!AJ2481:AL2481,ESITI_QUESTIONARI!AN2481,ESITI_QUESTIONARI!AQ2481)))</f>
        <v/>
      </c>
    </row>
    <row r="2482" spans="1:8" x14ac:dyDescent="0.3">
      <c r="A2482" t="str">
        <f>IF(ESITI_QUESTIONARI!A2482="","",TRIM(ESITI_QUESTIONARI!A2482))</f>
        <v/>
      </c>
      <c r="B2482" t="str">
        <f t="shared" si="39"/>
        <v/>
      </c>
      <c r="C2482" t="str">
        <f>IF(ESITI_QUESTIONARI!C2482="","",TRIM(ESITI_QUESTIONARI!C2482))</f>
        <v/>
      </c>
      <c r="D2482" t="str">
        <f>IFERROR(UPPER(TRIM(ESITI_QUESTIONARI!U2482)),"")</f>
        <v/>
      </c>
      <c r="E2482" t="str">
        <f>IFERROR(UPPER(TRIM(ESITI_QUESTIONARI!Y2482)),"")</f>
        <v/>
      </c>
      <c r="F2482" t="str">
        <f>IFERROR(UPPER(TRIM(ESITI_QUESTIONARI!AE2482)),"")</f>
        <v/>
      </c>
      <c r="G2482" t="str">
        <f>IFERROR(UPPER(TRIM(ESITI_QUESTIONARI!AI2482)),"")</f>
        <v/>
      </c>
      <c r="H2482" s="8" t="str">
        <f>IF(C2482="","",IF(ISERROR(AVERAGE(ESITI_QUESTIONARI!N2482:T2482,ESITI_QUESTIONARI!V2482:X2482,ESITI_QUESTIONARI!Z2482:AD2482,ESITI_QUESTIONARI!AF2482:AH2482,ESITI_QUESTIONARI!AJ2482:AL2482,ESITI_QUESTIONARI!AN2482,ESITI_QUESTIONARI!AQ2482)),"NON RISPONDE",AVERAGE(ESITI_QUESTIONARI!N2482:T2482,ESITI_QUESTIONARI!V2482:X2482,ESITI_QUESTIONARI!Z2482:AD2482,ESITI_QUESTIONARI!AF2482:AH2482,ESITI_QUESTIONARI!AJ2482:AL2482,ESITI_QUESTIONARI!AN2482,ESITI_QUESTIONARI!AQ2482)))</f>
        <v/>
      </c>
    </row>
    <row r="2483" spans="1:8" x14ac:dyDescent="0.3">
      <c r="A2483" t="str">
        <f>IF(ESITI_QUESTIONARI!A2483="","",TRIM(ESITI_QUESTIONARI!A2483))</f>
        <v/>
      </c>
      <c r="B2483" t="str">
        <f t="shared" si="39"/>
        <v/>
      </c>
      <c r="C2483" t="str">
        <f>IF(ESITI_QUESTIONARI!C2483="","",TRIM(ESITI_QUESTIONARI!C2483))</f>
        <v/>
      </c>
      <c r="D2483" t="str">
        <f>IFERROR(UPPER(TRIM(ESITI_QUESTIONARI!U2483)),"")</f>
        <v/>
      </c>
      <c r="E2483" t="str">
        <f>IFERROR(UPPER(TRIM(ESITI_QUESTIONARI!Y2483)),"")</f>
        <v/>
      </c>
      <c r="F2483" t="str">
        <f>IFERROR(UPPER(TRIM(ESITI_QUESTIONARI!AE2483)),"")</f>
        <v/>
      </c>
      <c r="G2483" t="str">
        <f>IFERROR(UPPER(TRIM(ESITI_QUESTIONARI!AI2483)),"")</f>
        <v/>
      </c>
      <c r="H2483" s="8" t="str">
        <f>IF(C2483="","",IF(ISERROR(AVERAGE(ESITI_QUESTIONARI!N2483:T2483,ESITI_QUESTIONARI!V2483:X2483,ESITI_QUESTIONARI!Z2483:AD2483,ESITI_QUESTIONARI!AF2483:AH2483,ESITI_QUESTIONARI!AJ2483:AL2483,ESITI_QUESTIONARI!AN2483,ESITI_QUESTIONARI!AQ2483)),"NON RISPONDE",AVERAGE(ESITI_QUESTIONARI!N2483:T2483,ESITI_QUESTIONARI!V2483:X2483,ESITI_QUESTIONARI!Z2483:AD2483,ESITI_QUESTIONARI!AF2483:AH2483,ESITI_QUESTIONARI!AJ2483:AL2483,ESITI_QUESTIONARI!AN2483,ESITI_QUESTIONARI!AQ2483)))</f>
        <v/>
      </c>
    </row>
    <row r="2484" spans="1:8" x14ac:dyDescent="0.3">
      <c r="A2484" t="str">
        <f>IF(ESITI_QUESTIONARI!A2484="","",TRIM(ESITI_QUESTIONARI!A2484))</f>
        <v/>
      </c>
      <c r="B2484" t="str">
        <f t="shared" si="39"/>
        <v/>
      </c>
      <c r="C2484" t="str">
        <f>IF(ESITI_QUESTIONARI!C2484="","",TRIM(ESITI_QUESTIONARI!C2484))</f>
        <v/>
      </c>
      <c r="D2484" t="str">
        <f>IFERROR(UPPER(TRIM(ESITI_QUESTIONARI!U2484)),"")</f>
        <v/>
      </c>
      <c r="E2484" t="str">
        <f>IFERROR(UPPER(TRIM(ESITI_QUESTIONARI!Y2484)),"")</f>
        <v/>
      </c>
      <c r="F2484" t="str">
        <f>IFERROR(UPPER(TRIM(ESITI_QUESTIONARI!AE2484)),"")</f>
        <v/>
      </c>
      <c r="G2484" t="str">
        <f>IFERROR(UPPER(TRIM(ESITI_QUESTIONARI!AI2484)),"")</f>
        <v/>
      </c>
      <c r="H2484" s="8" t="str">
        <f>IF(C2484="","",IF(ISERROR(AVERAGE(ESITI_QUESTIONARI!N2484:T2484,ESITI_QUESTIONARI!V2484:X2484,ESITI_QUESTIONARI!Z2484:AD2484,ESITI_QUESTIONARI!AF2484:AH2484,ESITI_QUESTIONARI!AJ2484:AL2484,ESITI_QUESTIONARI!AN2484,ESITI_QUESTIONARI!AQ2484)),"NON RISPONDE",AVERAGE(ESITI_QUESTIONARI!N2484:T2484,ESITI_QUESTIONARI!V2484:X2484,ESITI_QUESTIONARI!Z2484:AD2484,ESITI_QUESTIONARI!AF2484:AH2484,ESITI_QUESTIONARI!AJ2484:AL2484,ESITI_QUESTIONARI!AN2484,ESITI_QUESTIONARI!AQ2484)))</f>
        <v/>
      </c>
    </row>
    <row r="2485" spans="1:8" x14ac:dyDescent="0.3">
      <c r="A2485" t="str">
        <f>IF(ESITI_QUESTIONARI!A2485="","",TRIM(ESITI_QUESTIONARI!A2485))</f>
        <v/>
      </c>
      <c r="B2485" t="str">
        <f t="shared" si="39"/>
        <v/>
      </c>
      <c r="C2485" t="str">
        <f>IF(ESITI_QUESTIONARI!C2485="","",TRIM(ESITI_QUESTIONARI!C2485))</f>
        <v/>
      </c>
      <c r="D2485" t="str">
        <f>IFERROR(UPPER(TRIM(ESITI_QUESTIONARI!U2485)),"")</f>
        <v/>
      </c>
      <c r="E2485" t="str">
        <f>IFERROR(UPPER(TRIM(ESITI_QUESTIONARI!Y2485)),"")</f>
        <v/>
      </c>
      <c r="F2485" t="str">
        <f>IFERROR(UPPER(TRIM(ESITI_QUESTIONARI!AE2485)),"")</f>
        <v/>
      </c>
      <c r="G2485" t="str">
        <f>IFERROR(UPPER(TRIM(ESITI_QUESTIONARI!AI2485)),"")</f>
        <v/>
      </c>
      <c r="H2485" s="8" t="str">
        <f>IF(C2485="","",IF(ISERROR(AVERAGE(ESITI_QUESTIONARI!N2485:T2485,ESITI_QUESTIONARI!V2485:X2485,ESITI_QUESTIONARI!Z2485:AD2485,ESITI_QUESTIONARI!AF2485:AH2485,ESITI_QUESTIONARI!AJ2485:AL2485,ESITI_QUESTIONARI!AN2485,ESITI_QUESTIONARI!AQ2485)),"NON RISPONDE",AVERAGE(ESITI_QUESTIONARI!N2485:T2485,ESITI_QUESTIONARI!V2485:X2485,ESITI_QUESTIONARI!Z2485:AD2485,ESITI_QUESTIONARI!AF2485:AH2485,ESITI_QUESTIONARI!AJ2485:AL2485,ESITI_QUESTIONARI!AN2485,ESITI_QUESTIONARI!AQ2485)))</f>
        <v/>
      </c>
    </row>
    <row r="2486" spans="1:8" x14ac:dyDescent="0.3">
      <c r="A2486" t="str">
        <f>IF(ESITI_QUESTIONARI!A2486="","",TRIM(ESITI_QUESTIONARI!A2486))</f>
        <v/>
      </c>
      <c r="B2486" t="str">
        <f t="shared" si="39"/>
        <v/>
      </c>
      <c r="C2486" t="str">
        <f>IF(ESITI_QUESTIONARI!C2486="","",TRIM(ESITI_QUESTIONARI!C2486))</f>
        <v/>
      </c>
      <c r="D2486" t="str">
        <f>IFERROR(UPPER(TRIM(ESITI_QUESTIONARI!U2486)),"")</f>
        <v/>
      </c>
      <c r="E2486" t="str">
        <f>IFERROR(UPPER(TRIM(ESITI_QUESTIONARI!Y2486)),"")</f>
        <v/>
      </c>
      <c r="F2486" t="str">
        <f>IFERROR(UPPER(TRIM(ESITI_QUESTIONARI!AE2486)),"")</f>
        <v/>
      </c>
      <c r="G2486" t="str">
        <f>IFERROR(UPPER(TRIM(ESITI_QUESTIONARI!AI2486)),"")</f>
        <v/>
      </c>
      <c r="H2486" s="8" t="str">
        <f>IF(C2486="","",IF(ISERROR(AVERAGE(ESITI_QUESTIONARI!N2486:T2486,ESITI_QUESTIONARI!V2486:X2486,ESITI_QUESTIONARI!Z2486:AD2486,ESITI_QUESTIONARI!AF2486:AH2486,ESITI_QUESTIONARI!AJ2486:AL2486,ESITI_QUESTIONARI!AN2486,ESITI_QUESTIONARI!AQ2486)),"NON RISPONDE",AVERAGE(ESITI_QUESTIONARI!N2486:T2486,ESITI_QUESTIONARI!V2486:X2486,ESITI_QUESTIONARI!Z2486:AD2486,ESITI_QUESTIONARI!AF2486:AH2486,ESITI_QUESTIONARI!AJ2486:AL2486,ESITI_QUESTIONARI!AN2486,ESITI_QUESTIONARI!AQ2486)))</f>
        <v/>
      </c>
    </row>
    <row r="2487" spans="1:8" x14ac:dyDescent="0.3">
      <c r="A2487" t="str">
        <f>IF(ESITI_QUESTIONARI!A2487="","",TRIM(ESITI_QUESTIONARI!A2487))</f>
        <v/>
      </c>
      <c r="B2487" t="str">
        <f t="shared" si="39"/>
        <v/>
      </c>
      <c r="C2487" t="str">
        <f>IF(ESITI_QUESTIONARI!C2487="","",TRIM(ESITI_QUESTIONARI!C2487))</f>
        <v/>
      </c>
      <c r="D2487" t="str">
        <f>IFERROR(UPPER(TRIM(ESITI_QUESTIONARI!U2487)),"")</f>
        <v/>
      </c>
      <c r="E2487" t="str">
        <f>IFERROR(UPPER(TRIM(ESITI_QUESTIONARI!Y2487)),"")</f>
        <v/>
      </c>
      <c r="F2487" t="str">
        <f>IFERROR(UPPER(TRIM(ESITI_QUESTIONARI!AE2487)),"")</f>
        <v/>
      </c>
      <c r="G2487" t="str">
        <f>IFERROR(UPPER(TRIM(ESITI_QUESTIONARI!AI2487)),"")</f>
        <v/>
      </c>
      <c r="H2487" s="8" t="str">
        <f>IF(C2487="","",IF(ISERROR(AVERAGE(ESITI_QUESTIONARI!N2487:T2487,ESITI_QUESTIONARI!V2487:X2487,ESITI_QUESTIONARI!Z2487:AD2487,ESITI_QUESTIONARI!AF2487:AH2487,ESITI_QUESTIONARI!AJ2487:AL2487,ESITI_QUESTIONARI!AN2487,ESITI_QUESTIONARI!AQ2487)),"NON RISPONDE",AVERAGE(ESITI_QUESTIONARI!N2487:T2487,ESITI_QUESTIONARI!V2487:X2487,ESITI_QUESTIONARI!Z2487:AD2487,ESITI_QUESTIONARI!AF2487:AH2487,ESITI_QUESTIONARI!AJ2487:AL2487,ESITI_QUESTIONARI!AN2487,ESITI_QUESTIONARI!AQ2487)))</f>
        <v/>
      </c>
    </row>
    <row r="2488" spans="1:8" x14ac:dyDescent="0.3">
      <c r="A2488" t="str">
        <f>IF(ESITI_QUESTIONARI!A2488="","",TRIM(ESITI_QUESTIONARI!A2488))</f>
        <v/>
      </c>
      <c r="B2488" t="str">
        <f t="shared" si="39"/>
        <v/>
      </c>
      <c r="C2488" t="str">
        <f>IF(ESITI_QUESTIONARI!C2488="","",TRIM(ESITI_QUESTIONARI!C2488))</f>
        <v/>
      </c>
      <c r="D2488" t="str">
        <f>IFERROR(UPPER(TRIM(ESITI_QUESTIONARI!U2488)),"")</f>
        <v/>
      </c>
      <c r="E2488" t="str">
        <f>IFERROR(UPPER(TRIM(ESITI_QUESTIONARI!Y2488)),"")</f>
        <v/>
      </c>
      <c r="F2488" t="str">
        <f>IFERROR(UPPER(TRIM(ESITI_QUESTIONARI!AE2488)),"")</f>
        <v/>
      </c>
      <c r="G2488" t="str">
        <f>IFERROR(UPPER(TRIM(ESITI_QUESTIONARI!AI2488)),"")</f>
        <v/>
      </c>
      <c r="H2488" s="8" t="str">
        <f>IF(C2488="","",IF(ISERROR(AVERAGE(ESITI_QUESTIONARI!N2488:T2488,ESITI_QUESTIONARI!V2488:X2488,ESITI_QUESTIONARI!Z2488:AD2488,ESITI_QUESTIONARI!AF2488:AH2488,ESITI_QUESTIONARI!AJ2488:AL2488,ESITI_QUESTIONARI!AN2488,ESITI_QUESTIONARI!AQ2488)),"NON RISPONDE",AVERAGE(ESITI_QUESTIONARI!N2488:T2488,ESITI_QUESTIONARI!V2488:X2488,ESITI_QUESTIONARI!Z2488:AD2488,ESITI_QUESTIONARI!AF2488:AH2488,ESITI_QUESTIONARI!AJ2488:AL2488,ESITI_QUESTIONARI!AN2488,ESITI_QUESTIONARI!AQ2488)))</f>
        <v/>
      </c>
    </row>
    <row r="2489" spans="1:8" x14ac:dyDescent="0.3">
      <c r="A2489" t="str">
        <f>IF(ESITI_QUESTIONARI!A2489="","",TRIM(ESITI_QUESTIONARI!A2489))</f>
        <v/>
      </c>
      <c r="B2489" t="str">
        <f t="shared" si="39"/>
        <v/>
      </c>
      <c r="C2489" t="str">
        <f>IF(ESITI_QUESTIONARI!C2489="","",TRIM(ESITI_QUESTIONARI!C2489))</f>
        <v/>
      </c>
      <c r="D2489" t="str">
        <f>IFERROR(UPPER(TRIM(ESITI_QUESTIONARI!U2489)),"")</f>
        <v/>
      </c>
      <c r="E2489" t="str">
        <f>IFERROR(UPPER(TRIM(ESITI_QUESTIONARI!Y2489)),"")</f>
        <v/>
      </c>
      <c r="F2489" t="str">
        <f>IFERROR(UPPER(TRIM(ESITI_QUESTIONARI!AE2489)),"")</f>
        <v/>
      </c>
      <c r="G2489" t="str">
        <f>IFERROR(UPPER(TRIM(ESITI_QUESTIONARI!AI2489)),"")</f>
        <v/>
      </c>
      <c r="H2489" s="8" t="str">
        <f>IF(C2489="","",IF(ISERROR(AVERAGE(ESITI_QUESTIONARI!N2489:T2489,ESITI_QUESTIONARI!V2489:X2489,ESITI_QUESTIONARI!Z2489:AD2489,ESITI_QUESTIONARI!AF2489:AH2489,ESITI_QUESTIONARI!AJ2489:AL2489,ESITI_QUESTIONARI!AN2489,ESITI_QUESTIONARI!AQ2489)),"NON RISPONDE",AVERAGE(ESITI_QUESTIONARI!N2489:T2489,ESITI_QUESTIONARI!V2489:X2489,ESITI_QUESTIONARI!Z2489:AD2489,ESITI_QUESTIONARI!AF2489:AH2489,ESITI_QUESTIONARI!AJ2489:AL2489,ESITI_QUESTIONARI!AN2489,ESITI_QUESTIONARI!AQ2489)))</f>
        <v/>
      </c>
    </row>
    <row r="2490" spans="1:8" x14ac:dyDescent="0.3">
      <c r="A2490" t="str">
        <f>IF(ESITI_QUESTIONARI!A2490="","",TRIM(ESITI_QUESTIONARI!A2490))</f>
        <v/>
      </c>
      <c r="B2490" t="str">
        <f t="shared" si="39"/>
        <v/>
      </c>
      <c r="C2490" t="str">
        <f>IF(ESITI_QUESTIONARI!C2490="","",TRIM(ESITI_QUESTIONARI!C2490))</f>
        <v/>
      </c>
      <c r="D2490" t="str">
        <f>IFERROR(UPPER(TRIM(ESITI_QUESTIONARI!U2490)),"")</f>
        <v/>
      </c>
      <c r="E2490" t="str">
        <f>IFERROR(UPPER(TRIM(ESITI_QUESTIONARI!Y2490)),"")</f>
        <v/>
      </c>
      <c r="F2490" t="str">
        <f>IFERROR(UPPER(TRIM(ESITI_QUESTIONARI!AE2490)),"")</f>
        <v/>
      </c>
      <c r="G2490" t="str">
        <f>IFERROR(UPPER(TRIM(ESITI_QUESTIONARI!AI2490)),"")</f>
        <v/>
      </c>
      <c r="H2490" s="8" t="str">
        <f>IF(C2490="","",IF(ISERROR(AVERAGE(ESITI_QUESTIONARI!N2490:T2490,ESITI_QUESTIONARI!V2490:X2490,ESITI_QUESTIONARI!Z2490:AD2490,ESITI_QUESTIONARI!AF2490:AH2490,ESITI_QUESTIONARI!AJ2490:AL2490,ESITI_QUESTIONARI!AN2490,ESITI_QUESTIONARI!AQ2490)),"NON RISPONDE",AVERAGE(ESITI_QUESTIONARI!N2490:T2490,ESITI_QUESTIONARI!V2490:X2490,ESITI_QUESTIONARI!Z2490:AD2490,ESITI_QUESTIONARI!AF2490:AH2490,ESITI_QUESTIONARI!AJ2490:AL2490,ESITI_QUESTIONARI!AN2490,ESITI_QUESTIONARI!AQ2490)))</f>
        <v/>
      </c>
    </row>
    <row r="2491" spans="1:8" x14ac:dyDescent="0.3">
      <c r="A2491" t="str">
        <f>IF(ESITI_QUESTIONARI!A2491="","",TRIM(ESITI_QUESTIONARI!A2491))</f>
        <v/>
      </c>
      <c r="B2491" t="str">
        <f t="shared" si="39"/>
        <v/>
      </c>
      <c r="C2491" t="str">
        <f>IF(ESITI_QUESTIONARI!C2491="","",TRIM(ESITI_QUESTIONARI!C2491))</f>
        <v/>
      </c>
      <c r="D2491" t="str">
        <f>IFERROR(UPPER(TRIM(ESITI_QUESTIONARI!U2491)),"")</f>
        <v/>
      </c>
      <c r="E2491" t="str">
        <f>IFERROR(UPPER(TRIM(ESITI_QUESTIONARI!Y2491)),"")</f>
        <v/>
      </c>
      <c r="F2491" t="str">
        <f>IFERROR(UPPER(TRIM(ESITI_QUESTIONARI!AE2491)),"")</f>
        <v/>
      </c>
      <c r="G2491" t="str">
        <f>IFERROR(UPPER(TRIM(ESITI_QUESTIONARI!AI2491)),"")</f>
        <v/>
      </c>
      <c r="H2491" s="8" t="str">
        <f>IF(C2491="","",IF(ISERROR(AVERAGE(ESITI_QUESTIONARI!N2491:T2491,ESITI_QUESTIONARI!V2491:X2491,ESITI_QUESTIONARI!Z2491:AD2491,ESITI_QUESTIONARI!AF2491:AH2491,ESITI_QUESTIONARI!AJ2491:AL2491,ESITI_QUESTIONARI!AN2491,ESITI_QUESTIONARI!AQ2491)),"NON RISPONDE",AVERAGE(ESITI_QUESTIONARI!N2491:T2491,ESITI_QUESTIONARI!V2491:X2491,ESITI_QUESTIONARI!Z2491:AD2491,ESITI_QUESTIONARI!AF2491:AH2491,ESITI_QUESTIONARI!AJ2491:AL2491,ESITI_QUESTIONARI!AN2491,ESITI_QUESTIONARI!AQ2491)))</f>
        <v/>
      </c>
    </row>
    <row r="2492" spans="1:8" x14ac:dyDescent="0.3">
      <c r="A2492" t="str">
        <f>IF(ESITI_QUESTIONARI!A2492="","",TRIM(ESITI_QUESTIONARI!A2492))</f>
        <v/>
      </c>
      <c r="B2492" t="str">
        <f t="shared" si="39"/>
        <v/>
      </c>
      <c r="C2492" t="str">
        <f>IF(ESITI_QUESTIONARI!C2492="","",TRIM(ESITI_QUESTIONARI!C2492))</f>
        <v/>
      </c>
      <c r="D2492" t="str">
        <f>IFERROR(UPPER(TRIM(ESITI_QUESTIONARI!U2492)),"")</f>
        <v/>
      </c>
      <c r="E2492" t="str">
        <f>IFERROR(UPPER(TRIM(ESITI_QUESTIONARI!Y2492)),"")</f>
        <v/>
      </c>
      <c r="F2492" t="str">
        <f>IFERROR(UPPER(TRIM(ESITI_QUESTIONARI!AE2492)),"")</f>
        <v/>
      </c>
      <c r="G2492" t="str">
        <f>IFERROR(UPPER(TRIM(ESITI_QUESTIONARI!AI2492)),"")</f>
        <v/>
      </c>
      <c r="H2492" s="8" t="str">
        <f>IF(C2492="","",IF(ISERROR(AVERAGE(ESITI_QUESTIONARI!N2492:T2492,ESITI_QUESTIONARI!V2492:X2492,ESITI_QUESTIONARI!Z2492:AD2492,ESITI_QUESTIONARI!AF2492:AH2492,ESITI_QUESTIONARI!AJ2492:AL2492,ESITI_QUESTIONARI!AN2492,ESITI_QUESTIONARI!AQ2492)),"NON RISPONDE",AVERAGE(ESITI_QUESTIONARI!N2492:T2492,ESITI_QUESTIONARI!V2492:X2492,ESITI_QUESTIONARI!Z2492:AD2492,ESITI_QUESTIONARI!AF2492:AH2492,ESITI_QUESTIONARI!AJ2492:AL2492,ESITI_QUESTIONARI!AN2492,ESITI_QUESTIONARI!AQ2492)))</f>
        <v/>
      </c>
    </row>
    <row r="2493" spans="1:8" x14ac:dyDescent="0.3">
      <c r="A2493" t="str">
        <f>IF(ESITI_QUESTIONARI!A2493="","",TRIM(ESITI_QUESTIONARI!A2493))</f>
        <v/>
      </c>
      <c r="B2493" t="str">
        <f t="shared" si="39"/>
        <v/>
      </c>
      <c r="C2493" t="str">
        <f>IF(ESITI_QUESTIONARI!C2493="","",TRIM(ESITI_QUESTIONARI!C2493))</f>
        <v/>
      </c>
      <c r="D2493" t="str">
        <f>IFERROR(UPPER(TRIM(ESITI_QUESTIONARI!U2493)),"")</f>
        <v/>
      </c>
      <c r="E2493" t="str">
        <f>IFERROR(UPPER(TRIM(ESITI_QUESTIONARI!Y2493)),"")</f>
        <v/>
      </c>
      <c r="F2493" t="str">
        <f>IFERROR(UPPER(TRIM(ESITI_QUESTIONARI!AE2493)),"")</f>
        <v/>
      </c>
      <c r="G2493" t="str">
        <f>IFERROR(UPPER(TRIM(ESITI_QUESTIONARI!AI2493)),"")</f>
        <v/>
      </c>
      <c r="H2493" s="8" t="str">
        <f>IF(C2493="","",IF(ISERROR(AVERAGE(ESITI_QUESTIONARI!N2493:T2493,ESITI_QUESTIONARI!V2493:X2493,ESITI_QUESTIONARI!Z2493:AD2493,ESITI_QUESTIONARI!AF2493:AH2493,ESITI_QUESTIONARI!AJ2493:AL2493,ESITI_QUESTIONARI!AN2493,ESITI_QUESTIONARI!AQ2493)),"NON RISPONDE",AVERAGE(ESITI_QUESTIONARI!N2493:T2493,ESITI_QUESTIONARI!V2493:X2493,ESITI_QUESTIONARI!Z2493:AD2493,ESITI_QUESTIONARI!AF2493:AH2493,ESITI_QUESTIONARI!AJ2493:AL2493,ESITI_QUESTIONARI!AN2493,ESITI_QUESTIONARI!AQ2493)))</f>
        <v/>
      </c>
    </row>
    <row r="2494" spans="1:8" x14ac:dyDescent="0.3">
      <c r="A2494" t="str">
        <f>IF(ESITI_QUESTIONARI!A2494="","",TRIM(ESITI_QUESTIONARI!A2494))</f>
        <v/>
      </c>
      <c r="B2494" t="str">
        <f t="shared" si="39"/>
        <v/>
      </c>
      <c r="C2494" t="str">
        <f>IF(ESITI_QUESTIONARI!C2494="","",TRIM(ESITI_QUESTIONARI!C2494))</f>
        <v/>
      </c>
      <c r="D2494" t="str">
        <f>IFERROR(UPPER(TRIM(ESITI_QUESTIONARI!U2494)),"")</f>
        <v/>
      </c>
      <c r="E2494" t="str">
        <f>IFERROR(UPPER(TRIM(ESITI_QUESTIONARI!Y2494)),"")</f>
        <v/>
      </c>
      <c r="F2494" t="str">
        <f>IFERROR(UPPER(TRIM(ESITI_QUESTIONARI!AE2494)),"")</f>
        <v/>
      </c>
      <c r="G2494" t="str">
        <f>IFERROR(UPPER(TRIM(ESITI_QUESTIONARI!AI2494)),"")</f>
        <v/>
      </c>
      <c r="H2494" s="8" t="str">
        <f>IF(C2494="","",IF(ISERROR(AVERAGE(ESITI_QUESTIONARI!N2494:T2494,ESITI_QUESTIONARI!V2494:X2494,ESITI_QUESTIONARI!Z2494:AD2494,ESITI_QUESTIONARI!AF2494:AH2494,ESITI_QUESTIONARI!AJ2494:AL2494,ESITI_QUESTIONARI!AN2494,ESITI_QUESTIONARI!AQ2494)),"NON RISPONDE",AVERAGE(ESITI_QUESTIONARI!N2494:T2494,ESITI_QUESTIONARI!V2494:X2494,ESITI_QUESTIONARI!Z2494:AD2494,ESITI_QUESTIONARI!AF2494:AH2494,ESITI_QUESTIONARI!AJ2494:AL2494,ESITI_QUESTIONARI!AN2494,ESITI_QUESTIONARI!AQ2494)))</f>
        <v/>
      </c>
    </row>
    <row r="2495" spans="1:8" x14ac:dyDescent="0.3">
      <c r="A2495" t="str">
        <f>IF(ESITI_QUESTIONARI!A2495="","",TRIM(ESITI_QUESTIONARI!A2495))</f>
        <v/>
      </c>
      <c r="B2495" t="str">
        <f t="shared" si="39"/>
        <v/>
      </c>
      <c r="C2495" t="str">
        <f>IF(ESITI_QUESTIONARI!C2495="","",TRIM(ESITI_QUESTIONARI!C2495))</f>
        <v/>
      </c>
      <c r="D2495" t="str">
        <f>IFERROR(UPPER(TRIM(ESITI_QUESTIONARI!U2495)),"")</f>
        <v/>
      </c>
      <c r="E2495" t="str">
        <f>IFERROR(UPPER(TRIM(ESITI_QUESTIONARI!Y2495)),"")</f>
        <v/>
      </c>
      <c r="F2495" t="str">
        <f>IFERROR(UPPER(TRIM(ESITI_QUESTIONARI!AE2495)),"")</f>
        <v/>
      </c>
      <c r="G2495" t="str">
        <f>IFERROR(UPPER(TRIM(ESITI_QUESTIONARI!AI2495)),"")</f>
        <v/>
      </c>
      <c r="H2495" s="8" t="str">
        <f>IF(C2495="","",IF(ISERROR(AVERAGE(ESITI_QUESTIONARI!N2495:T2495,ESITI_QUESTIONARI!V2495:X2495,ESITI_QUESTIONARI!Z2495:AD2495,ESITI_QUESTIONARI!AF2495:AH2495,ESITI_QUESTIONARI!AJ2495:AL2495,ESITI_QUESTIONARI!AN2495,ESITI_QUESTIONARI!AQ2495)),"NON RISPONDE",AVERAGE(ESITI_QUESTIONARI!N2495:T2495,ESITI_QUESTIONARI!V2495:X2495,ESITI_QUESTIONARI!Z2495:AD2495,ESITI_QUESTIONARI!AF2495:AH2495,ESITI_QUESTIONARI!AJ2495:AL2495,ESITI_QUESTIONARI!AN2495,ESITI_QUESTIONARI!AQ2495)))</f>
        <v/>
      </c>
    </row>
    <row r="2496" spans="1:8" x14ac:dyDescent="0.3">
      <c r="A2496" t="str">
        <f>IF(ESITI_QUESTIONARI!A2496="","",TRIM(ESITI_QUESTIONARI!A2496))</f>
        <v/>
      </c>
      <c r="B2496" t="str">
        <f t="shared" si="39"/>
        <v/>
      </c>
      <c r="C2496" t="str">
        <f>IF(ESITI_QUESTIONARI!C2496="","",TRIM(ESITI_QUESTIONARI!C2496))</f>
        <v/>
      </c>
      <c r="D2496" t="str">
        <f>IFERROR(UPPER(TRIM(ESITI_QUESTIONARI!U2496)),"")</f>
        <v/>
      </c>
      <c r="E2496" t="str">
        <f>IFERROR(UPPER(TRIM(ESITI_QUESTIONARI!Y2496)),"")</f>
        <v/>
      </c>
      <c r="F2496" t="str">
        <f>IFERROR(UPPER(TRIM(ESITI_QUESTIONARI!AE2496)),"")</f>
        <v/>
      </c>
      <c r="G2496" t="str">
        <f>IFERROR(UPPER(TRIM(ESITI_QUESTIONARI!AI2496)),"")</f>
        <v/>
      </c>
      <c r="H2496" s="8" t="str">
        <f>IF(C2496="","",IF(ISERROR(AVERAGE(ESITI_QUESTIONARI!N2496:T2496,ESITI_QUESTIONARI!V2496:X2496,ESITI_QUESTIONARI!Z2496:AD2496,ESITI_QUESTIONARI!AF2496:AH2496,ESITI_QUESTIONARI!AJ2496:AL2496,ESITI_QUESTIONARI!AN2496,ESITI_QUESTIONARI!AQ2496)),"NON RISPONDE",AVERAGE(ESITI_QUESTIONARI!N2496:T2496,ESITI_QUESTIONARI!V2496:X2496,ESITI_QUESTIONARI!Z2496:AD2496,ESITI_QUESTIONARI!AF2496:AH2496,ESITI_QUESTIONARI!AJ2496:AL2496,ESITI_QUESTIONARI!AN2496,ESITI_QUESTIONARI!AQ2496)))</f>
        <v/>
      </c>
    </row>
    <row r="2497" spans="1:8" x14ac:dyDescent="0.3">
      <c r="A2497" t="str">
        <f>IF(ESITI_QUESTIONARI!A2497="","",TRIM(ESITI_QUESTIONARI!A2497))</f>
        <v/>
      </c>
      <c r="B2497" t="str">
        <f t="shared" si="39"/>
        <v/>
      </c>
      <c r="C2497" t="str">
        <f>IF(ESITI_QUESTIONARI!C2497="","",TRIM(ESITI_QUESTIONARI!C2497))</f>
        <v/>
      </c>
      <c r="D2497" t="str">
        <f>IFERROR(UPPER(TRIM(ESITI_QUESTIONARI!U2497)),"")</f>
        <v/>
      </c>
      <c r="E2497" t="str">
        <f>IFERROR(UPPER(TRIM(ESITI_QUESTIONARI!Y2497)),"")</f>
        <v/>
      </c>
      <c r="F2497" t="str">
        <f>IFERROR(UPPER(TRIM(ESITI_QUESTIONARI!AE2497)),"")</f>
        <v/>
      </c>
      <c r="G2497" t="str">
        <f>IFERROR(UPPER(TRIM(ESITI_QUESTIONARI!AI2497)),"")</f>
        <v/>
      </c>
      <c r="H2497" s="8" t="str">
        <f>IF(C2497="","",IF(ISERROR(AVERAGE(ESITI_QUESTIONARI!N2497:T2497,ESITI_QUESTIONARI!V2497:X2497,ESITI_QUESTIONARI!Z2497:AD2497,ESITI_QUESTIONARI!AF2497:AH2497,ESITI_QUESTIONARI!AJ2497:AL2497,ESITI_QUESTIONARI!AN2497,ESITI_QUESTIONARI!AQ2497)),"NON RISPONDE",AVERAGE(ESITI_QUESTIONARI!N2497:T2497,ESITI_QUESTIONARI!V2497:X2497,ESITI_QUESTIONARI!Z2497:AD2497,ESITI_QUESTIONARI!AF2497:AH2497,ESITI_QUESTIONARI!AJ2497:AL2497,ESITI_QUESTIONARI!AN2497,ESITI_QUESTIONARI!AQ2497)))</f>
        <v/>
      </c>
    </row>
    <row r="2498" spans="1:8" x14ac:dyDescent="0.3">
      <c r="A2498" t="str">
        <f>IF(ESITI_QUESTIONARI!A2498="","",TRIM(ESITI_QUESTIONARI!A2498))</f>
        <v/>
      </c>
      <c r="B2498" t="str">
        <f t="shared" si="39"/>
        <v/>
      </c>
      <c r="C2498" t="str">
        <f>IF(ESITI_QUESTIONARI!C2498="","",TRIM(ESITI_QUESTIONARI!C2498))</f>
        <v/>
      </c>
      <c r="D2498" t="str">
        <f>IFERROR(UPPER(TRIM(ESITI_QUESTIONARI!U2498)),"")</f>
        <v/>
      </c>
      <c r="E2498" t="str">
        <f>IFERROR(UPPER(TRIM(ESITI_QUESTIONARI!Y2498)),"")</f>
        <v/>
      </c>
      <c r="F2498" t="str">
        <f>IFERROR(UPPER(TRIM(ESITI_QUESTIONARI!AE2498)),"")</f>
        <v/>
      </c>
      <c r="G2498" t="str">
        <f>IFERROR(UPPER(TRIM(ESITI_QUESTIONARI!AI2498)),"")</f>
        <v/>
      </c>
      <c r="H2498" s="8" t="str">
        <f>IF(C2498="","",IF(ISERROR(AVERAGE(ESITI_QUESTIONARI!N2498:T2498,ESITI_QUESTIONARI!V2498:X2498,ESITI_QUESTIONARI!Z2498:AD2498,ESITI_QUESTIONARI!AF2498:AH2498,ESITI_QUESTIONARI!AJ2498:AL2498,ESITI_QUESTIONARI!AN2498,ESITI_QUESTIONARI!AQ2498)),"NON RISPONDE",AVERAGE(ESITI_QUESTIONARI!N2498:T2498,ESITI_QUESTIONARI!V2498:X2498,ESITI_QUESTIONARI!Z2498:AD2498,ESITI_QUESTIONARI!AF2498:AH2498,ESITI_QUESTIONARI!AJ2498:AL2498,ESITI_QUESTIONARI!AN2498,ESITI_QUESTIONARI!AQ2498)))</f>
        <v/>
      </c>
    </row>
    <row r="2499" spans="1:8" x14ac:dyDescent="0.3">
      <c r="A2499" t="str">
        <f>IF(ESITI_QUESTIONARI!A2499="","",TRIM(ESITI_QUESTIONARI!A2499))</f>
        <v/>
      </c>
      <c r="B2499" t="str">
        <f t="shared" ref="B2499:B2562" si="40">IF(C2499="","",C2499)</f>
        <v/>
      </c>
      <c r="C2499" t="str">
        <f>IF(ESITI_QUESTIONARI!C2499="","",TRIM(ESITI_QUESTIONARI!C2499))</f>
        <v/>
      </c>
      <c r="D2499" t="str">
        <f>IFERROR(UPPER(TRIM(ESITI_QUESTIONARI!U2499)),"")</f>
        <v/>
      </c>
      <c r="E2499" t="str">
        <f>IFERROR(UPPER(TRIM(ESITI_QUESTIONARI!Y2499)),"")</f>
        <v/>
      </c>
      <c r="F2499" t="str">
        <f>IFERROR(UPPER(TRIM(ESITI_QUESTIONARI!AE2499)),"")</f>
        <v/>
      </c>
      <c r="G2499" t="str">
        <f>IFERROR(UPPER(TRIM(ESITI_QUESTIONARI!AI2499)),"")</f>
        <v/>
      </c>
      <c r="H2499" s="8" t="str">
        <f>IF(C2499="","",IF(ISERROR(AVERAGE(ESITI_QUESTIONARI!N2499:T2499,ESITI_QUESTIONARI!V2499:X2499,ESITI_QUESTIONARI!Z2499:AD2499,ESITI_QUESTIONARI!AF2499:AH2499,ESITI_QUESTIONARI!AJ2499:AL2499,ESITI_QUESTIONARI!AN2499,ESITI_QUESTIONARI!AQ2499)),"NON RISPONDE",AVERAGE(ESITI_QUESTIONARI!N2499:T2499,ESITI_QUESTIONARI!V2499:X2499,ESITI_QUESTIONARI!Z2499:AD2499,ESITI_QUESTIONARI!AF2499:AH2499,ESITI_QUESTIONARI!AJ2499:AL2499,ESITI_QUESTIONARI!AN2499,ESITI_QUESTIONARI!AQ2499)))</f>
        <v/>
      </c>
    </row>
    <row r="2500" spans="1:8" x14ac:dyDescent="0.3">
      <c r="A2500" t="str">
        <f>IF(ESITI_QUESTIONARI!A2500="","",TRIM(ESITI_QUESTIONARI!A2500))</f>
        <v/>
      </c>
      <c r="B2500" t="str">
        <f t="shared" si="40"/>
        <v/>
      </c>
      <c r="C2500" t="str">
        <f>IF(ESITI_QUESTIONARI!C2500="","",TRIM(ESITI_QUESTIONARI!C2500))</f>
        <v/>
      </c>
      <c r="D2500" t="str">
        <f>IFERROR(UPPER(TRIM(ESITI_QUESTIONARI!U2500)),"")</f>
        <v/>
      </c>
      <c r="E2500" t="str">
        <f>IFERROR(UPPER(TRIM(ESITI_QUESTIONARI!Y2500)),"")</f>
        <v/>
      </c>
      <c r="F2500" t="str">
        <f>IFERROR(UPPER(TRIM(ESITI_QUESTIONARI!AE2500)),"")</f>
        <v/>
      </c>
      <c r="G2500" t="str">
        <f>IFERROR(UPPER(TRIM(ESITI_QUESTIONARI!AI2500)),"")</f>
        <v/>
      </c>
      <c r="H2500" s="8" t="str">
        <f>IF(C2500="","",IF(ISERROR(AVERAGE(ESITI_QUESTIONARI!N2500:T2500,ESITI_QUESTIONARI!V2500:X2500,ESITI_QUESTIONARI!Z2500:AD2500,ESITI_QUESTIONARI!AF2500:AH2500,ESITI_QUESTIONARI!AJ2500:AL2500,ESITI_QUESTIONARI!AN2500,ESITI_QUESTIONARI!AQ2500)),"NON RISPONDE",AVERAGE(ESITI_QUESTIONARI!N2500:T2500,ESITI_QUESTIONARI!V2500:X2500,ESITI_QUESTIONARI!Z2500:AD2500,ESITI_QUESTIONARI!AF2500:AH2500,ESITI_QUESTIONARI!AJ2500:AL2500,ESITI_QUESTIONARI!AN2500,ESITI_QUESTIONARI!AQ2500)))</f>
        <v/>
      </c>
    </row>
    <row r="2501" spans="1:8" x14ac:dyDescent="0.3">
      <c r="A2501" t="str">
        <f>IF(ESITI_QUESTIONARI!A2501="","",TRIM(ESITI_QUESTIONARI!A2501))</f>
        <v/>
      </c>
      <c r="B2501" t="str">
        <f t="shared" si="40"/>
        <v/>
      </c>
      <c r="C2501" t="str">
        <f>IF(ESITI_QUESTIONARI!C2501="","",TRIM(ESITI_QUESTIONARI!C2501))</f>
        <v/>
      </c>
      <c r="D2501" t="str">
        <f>IFERROR(UPPER(TRIM(ESITI_QUESTIONARI!U2501)),"")</f>
        <v/>
      </c>
      <c r="E2501" t="str">
        <f>IFERROR(UPPER(TRIM(ESITI_QUESTIONARI!Y2501)),"")</f>
        <v/>
      </c>
      <c r="F2501" t="str">
        <f>IFERROR(UPPER(TRIM(ESITI_QUESTIONARI!AE2501)),"")</f>
        <v/>
      </c>
      <c r="G2501" t="str">
        <f>IFERROR(UPPER(TRIM(ESITI_QUESTIONARI!AI2501)),"")</f>
        <v/>
      </c>
      <c r="H2501" s="8" t="str">
        <f>IF(C2501="","",IF(ISERROR(AVERAGE(ESITI_QUESTIONARI!N2501:T2501,ESITI_QUESTIONARI!V2501:X2501,ESITI_QUESTIONARI!Z2501:AD2501,ESITI_QUESTIONARI!AF2501:AH2501,ESITI_QUESTIONARI!AJ2501:AL2501,ESITI_QUESTIONARI!AN2501,ESITI_QUESTIONARI!AQ2501)),"NON RISPONDE",AVERAGE(ESITI_QUESTIONARI!N2501:T2501,ESITI_QUESTIONARI!V2501:X2501,ESITI_QUESTIONARI!Z2501:AD2501,ESITI_QUESTIONARI!AF2501:AH2501,ESITI_QUESTIONARI!AJ2501:AL2501,ESITI_QUESTIONARI!AN2501,ESITI_QUESTIONARI!AQ2501)))</f>
        <v/>
      </c>
    </row>
    <row r="2502" spans="1:8" x14ac:dyDescent="0.3">
      <c r="A2502" t="str">
        <f>IF(ESITI_QUESTIONARI!A2502="","",TRIM(ESITI_QUESTIONARI!A2502))</f>
        <v/>
      </c>
      <c r="B2502" t="str">
        <f t="shared" si="40"/>
        <v/>
      </c>
      <c r="C2502" t="str">
        <f>IF(ESITI_QUESTIONARI!C2502="","",TRIM(ESITI_QUESTIONARI!C2502))</f>
        <v/>
      </c>
      <c r="D2502" t="str">
        <f>IFERROR(UPPER(TRIM(ESITI_QUESTIONARI!U2502)),"")</f>
        <v/>
      </c>
      <c r="E2502" t="str">
        <f>IFERROR(UPPER(TRIM(ESITI_QUESTIONARI!Y2502)),"")</f>
        <v/>
      </c>
      <c r="F2502" t="str">
        <f>IFERROR(UPPER(TRIM(ESITI_QUESTIONARI!AE2502)),"")</f>
        <v/>
      </c>
      <c r="G2502" t="str">
        <f>IFERROR(UPPER(TRIM(ESITI_QUESTIONARI!AI2502)),"")</f>
        <v/>
      </c>
      <c r="H2502" s="8" t="str">
        <f>IF(C2502="","",IF(ISERROR(AVERAGE(ESITI_QUESTIONARI!N2502:T2502,ESITI_QUESTIONARI!V2502:X2502,ESITI_QUESTIONARI!Z2502:AD2502,ESITI_QUESTIONARI!AF2502:AH2502,ESITI_QUESTIONARI!AJ2502:AL2502,ESITI_QUESTIONARI!AN2502,ESITI_QUESTIONARI!AQ2502)),"NON RISPONDE",AVERAGE(ESITI_QUESTIONARI!N2502:T2502,ESITI_QUESTIONARI!V2502:X2502,ESITI_QUESTIONARI!Z2502:AD2502,ESITI_QUESTIONARI!AF2502:AH2502,ESITI_QUESTIONARI!AJ2502:AL2502,ESITI_QUESTIONARI!AN2502,ESITI_QUESTIONARI!AQ2502)))</f>
        <v/>
      </c>
    </row>
    <row r="2503" spans="1:8" x14ac:dyDescent="0.3">
      <c r="A2503" t="str">
        <f>IF(ESITI_QUESTIONARI!A2503="","",TRIM(ESITI_QUESTIONARI!A2503))</f>
        <v/>
      </c>
      <c r="B2503" t="str">
        <f t="shared" si="40"/>
        <v/>
      </c>
      <c r="C2503" t="str">
        <f>IF(ESITI_QUESTIONARI!C2503="","",TRIM(ESITI_QUESTIONARI!C2503))</f>
        <v/>
      </c>
      <c r="D2503" t="str">
        <f>IFERROR(UPPER(TRIM(ESITI_QUESTIONARI!U2503)),"")</f>
        <v/>
      </c>
      <c r="E2503" t="str">
        <f>IFERROR(UPPER(TRIM(ESITI_QUESTIONARI!Y2503)),"")</f>
        <v/>
      </c>
      <c r="F2503" t="str">
        <f>IFERROR(UPPER(TRIM(ESITI_QUESTIONARI!AE2503)),"")</f>
        <v/>
      </c>
      <c r="G2503" t="str">
        <f>IFERROR(UPPER(TRIM(ESITI_QUESTIONARI!AI2503)),"")</f>
        <v/>
      </c>
      <c r="H2503" s="8" t="str">
        <f>IF(C2503="","",IF(ISERROR(AVERAGE(ESITI_QUESTIONARI!N2503:T2503,ESITI_QUESTIONARI!V2503:X2503,ESITI_QUESTIONARI!Z2503:AD2503,ESITI_QUESTIONARI!AF2503:AH2503,ESITI_QUESTIONARI!AJ2503:AL2503,ESITI_QUESTIONARI!AN2503,ESITI_QUESTIONARI!AQ2503)),"NON RISPONDE",AVERAGE(ESITI_QUESTIONARI!N2503:T2503,ESITI_QUESTIONARI!V2503:X2503,ESITI_QUESTIONARI!Z2503:AD2503,ESITI_QUESTIONARI!AF2503:AH2503,ESITI_QUESTIONARI!AJ2503:AL2503,ESITI_QUESTIONARI!AN2503,ESITI_QUESTIONARI!AQ2503)))</f>
        <v/>
      </c>
    </row>
    <row r="2504" spans="1:8" x14ac:dyDescent="0.3">
      <c r="A2504" t="str">
        <f>IF(ESITI_QUESTIONARI!A2504="","",TRIM(ESITI_QUESTIONARI!A2504))</f>
        <v/>
      </c>
      <c r="B2504" t="str">
        <f t="shared" si="40"/>
        <v/>
      </c>
      <c r="C2504" t="str">
        <f>IF(ESITI_QUESTIONARI!C2504="","",TRIM(ESITI_QUESTIONARI!C2504))</f>
        <v/>
      </c>
      <c r="D2504" t="str">
        <f>IFERROR(UPPER(TRIM(ESITI_QUESTIONARI!U2504)),"")</f>
        <v/>
      </c>
      <c r="E2504" t="str">
        <f>IFERROR(UPPER(TRIM(ESITI_QUESTIONARI!Y2504)),"")</f>
        <v/>
      </c>
      <c r="F2504" t="str">
        <f>IFERROR(UPPER(TRIM(ESITI_QUESTIONARI!AE2504)),"")</f>
        <v/>
      </c>
      <c r="G2504" t="str">
        <f>IFERROR(UPPER(TRIM(ESITI_QUESTIONARI!AI2504)),"")</f>
        <v/>
      </c>
      <c r="H2504" s="8" t="str">
        <f>IF(C2504="","",IF(ISERROR(AVERAGE(ESITI_QUESTIONARI!N2504:T2504,ESITI_QUESTIONARI!V2504:X2504,ESITI_QUESTIONARI!Z2504:AD2504,ESITI_QUESTIONARI!AF2504:AH2504,ESITI_QUESTIONARI!AJ2504:AL2504,ESITI_QUESTIONARI!AN2504,ESITI_QUESTIONARI!AQ2504)),"NON RISPONDE",AVERAGE(ESITI_QUESTIONARI!N2504:T2504,ESITI_QUESTIONARI!V2504:X2504,ESITI_QUESTIONARI!Z2504:AD2504,ESITI_QUESTIONARI!AF2504:AH2504,ESITI_QUESTIONARI!AJ2504:AL2504,ESITI_QUESTIONARI!AN2504,ESITI_QUESTIONARI!AQ2504)))</f>
        <v/>
      </c>
    </row>
    <row r="2505" spans="1:8" x14ac:dyDescent="0.3">
      <c r="A2505" t="str">
        <f>IF(ESITI_QUESTIONARI!A2505="","",TRIM(ESITI_QUESTIONARI!A2505))</f>
        <v/>
      </c>
      <c r="B2505" t="str">
        <f t="shared" si="40"/>
        <v/>
      </c>
      <c r="C2505" t="str">
        <f>IF(ESITI_QUESTIONARI!C2505="","",TRIM(ESITI_QUESTIONARI!C2505))</f>
        <v/>
      </c>
      <c r="D2505" t="str">
        <f>IFERROR(UPPER(TRIM(ESITI_QUESTIONARI!U2505)),"")</f>
        <v/>
      </c>
      <c r="E2505" t="str">
        <f>IFERROR(UPPER(TRIM(ESITI_QUESTIONARI!Y2505)),"")</f>
        <v/>
      </c>
      <c r="F2505" t="str">
        <f>IFERROR(UPPER(TRIM(ESITI_QUESTIONARI!AE2505)),"")</f>
        <v/>
      </c>
      <c r="G2505" t="str">
        <f>IFERROR(UPPER(TRIM(ESITI_QUESTIONARI!AI2505)),"")</f>
        <v/>
      </c>
      <c r="H2505" s="8" t="str">
        <f>IF(C2505="","",IF(ISERROR(AVERAGE(ESITI_QUESTIONARI!N2505:T2505,ESITI_QUESTIONARI!V2505:X2505,ESITI_QUESTIONARI!Z2505:AD2505,ESITI_QUESTIONARI!AF2505:AH2505,ESITI_QUESTIONARI!AJ2505:AL2505,ESITI_QUESTIONARI!AN2505,ESITI_QUESTIONARI!AQ2505)),"NON RISPONDE",AVERAGE(ESITI_QUESTIONARI!N2505:T2505,ESITI_QUESTIONARI!V2505:X2505,ESITI_QUESTIONARI!Z2505:AD2505,ESITI_QUESTIONARI!AF2505:AH2505,ESITI_QUESTIONARI!AJ2505:AL2505,ESITI_QUESTIONARI!AN2505,ESITI_QUESTIONARI!AQ2505)))</f>
        <v/>
      </c>
    </row>
    <row r="2506" spans="1:8" x14ac:dyDescent="0.3">
      <c r="A2506" t="str">
        <f>IF(ESITI_QUESTIONARI!A2506="","",TRIM(ESITI_QUESTIONARI!A2506))</f>
        <v/>
      </c>
      <c r="B2506" t="str">
        <f t="shared" si="40"/>
        <v/>
      </c>
      <c r="C2506" t="str">
        <f>IF(ESITI_QUESTIONARI!C2506="","",TRIM(ESITI_QUESTIONARI!C2506))</f>
        <v/>
      </c>
      <c r="D2506" t="str">
        <f>IFERROR(UPPER(TRIM(ESITI_QUESTIONARI!U2506)),"")</f>
        <v/>
      </c>
      <c r="E2506" t="str">
        <f>IFERROR(UPPER(TRIM(ESITI_QUESTIONARI!Y2506)),"")</f>
        <v/>
      </c>
      <c r="F2506" t="str">
        <f>IFERROR(UPPER(TRIM(ESITI_QUESTIONARI!AE2506)),"")</f>
        <v/>
      </c>
      <c r="G2506" t="str">
        <f>IFERROR(UPPER(TRIM(ESITI_QUESTIONARI!AI2506)),"")</f>
        <v/>
      </c>
      <c r="H2506" s="8" t="str">
        <f>IF(C2506="","",IF(ISERROR(AVERAGE(ESITI_QUESTIONARI!N2506:T2506,ESITI_QUESTIONARI!V2506:X2506,ESITI_QUESTIONARI!Z2506:AD2506,ESITI_QUESTIONARI!AF2506:AH2506,ESITI_QUESTIONARI!AJ2506:AL2506,ESITI_QUESTIONARI!AN2506,ESITI_QUESTIONARI!AQ2506)),"NON RISPONDE",AVERAGE(ESITI_QUESTIONARI!N2506:T2506,ESITI_QUESTIONARI!V2506:X2506,ESITI_QUESTIONARI!Z2506:AD2506,ESITI_QUESTIONARI!AF2506:AH2506,ESITI_QUESTIONARI!AJ2506:AL2506,ESITI_QUESTIONARI!AN2506,ESITI_QUESTIONARI!AQ2506)))</f>
        <v/>
      </c>
    </row>
    <row r="2507" spans="1:8" x14ac:dyDescent="0.3">
      <c r="A2507" t="str">
        <f>IF(ESITI_QUESTIONARI!A2507="","",TRIM(ESITI_QUESTIONARI!A2507))</f>
        <v/>
      </c>
      <c r="B2507" t="str">
        <f t="shared" si="40"/>
        <v/>
      </c>
      <c r="C2507" t="str">
        <f>IF(ESITI_QUESTIONARI!C2507="","",TRIM(ESITI_QUESTIONARI!C2507))</f>
        <v/>
      </c>
      <c r="D2507" t="str">
        <f>IFERROR(UPPER(TRIM(ESITI_QUESTIONARI!U2507)),"")</f>
        <v/>
      </c>
      <c r="E2507" t="str">
        <f>IFERROR(UPPER(TRIM(ESITI_QUESTIONARI!Y2507)),"")</f>
        <v/>
      </c>
      <c r="F2507" t="str">
        <f>IFERROR(UPPER(TRIM(ESITI_QUESTIONARI!AE2507)),"")</f>
        <v/>
      </c>
      <c r="G2507" t="str">
        <f>IFERROR(UPPER(TRIM(ESITI_QUESTIONARI!AI2507)),"")</f>
        <v/>
      </c>
      <c r="H2507" s="8" t="str">
        <f>IF(C2507="","",IF(ISERROR(AVERAGE(ESITI_QUESTIONARI!N2507:T2507,ESITI_QUESTIONARI!V2507:X2507,ESITI_QUESTIONARI!Z2507:AD2507,ESITI_QUESTIONARI!AF2507:AH2507,ESITI_QUESTIONARI!AJ2507:AL2507,ESITI_QUESTIONARI!AN2507,ESITI_QUESTIONARI!AQ2507)),"NON RISPONDE",AVERAGE(ESITI_QUESTIONARI!N2507:T2507,ESITI_QUESTIONARI!V2507:X2507,ESITI_QUESTIONARI!Z2507:AD2507,ESITI_QUESTIONARI!AF2507:AH2507,ESITI_QUESTIONARI!AJ2507:AL2507,ESITI_QUESTIONARI!AN2507,ESITI_QUESTIONARI!AQ2507)))</f>
        <v/>
      </c>
    </row>
    <row r="2508" spans="1:8" x14ac:dyDescent="0.3">
      <c r="A2508" t="str">
        <f>IF(ESITI_QUESTIONARI!A2508="","",TRIM(ESITI_QUESTIONARI!A2508))</f>
        <v/>
      </c>
      <c r="B2508" t="str">
        <f t="shared" si="40"/>
        <v/>
      </c>
      <c r="C2508" t="str">
        <f>IF(ESITI_QUESTIONARI!C2508="","",TRIM(ESITI_QUESTIONARI!C2508))</f>
        <v/>
      </c>
      <c r="D2508" t="str">
        <f>IFERROR(UPPER(TRIM(ESITI_QUESTIONARI!U2508)),"")</f>
        <v/>
      </c>
      <c r="E2508" t="str">
        <f>IFERROR(UPPER(TRIM(ESITI_QUESTIONARI!Y2508)),"")</f>
        <v/>
      </c>
      <c r="F2508" t="str">
        <f>IFERROR(UPPER(TRIM(ESITI_QUESTIONARI!AE2508)),"")</f>
        <v/>
      </c>
      <c r="G2508" t="str">
        <f>IFERROR(UPPER(TRIM(ESITI_QUESTIONARI!AI2508)),"")</f>
        <v/>
      </c>
      <c r="H2508" s="8" t="str">
        <f>IF(C2508="","",IF(ISERROR(AVERAGE(ESITI_QUESTIONARI!N2508:T2508,ESITI_QUESTIONARI!V2508:X2508,ESITI_QUESTIONARI!Z2508:AD2508,ESITI_QUESTIONARI!AF2508:AH2508,ESITI_QUESTIONARI!AJ2508:AL2508,ESITI_QUESTIONARI!AN2508,ESITI_QUESTIONARI!AQ2508)),"NON RISPONDE",AVERAGE(ESITI_QUESTIONARI!N2508:T2508,ESITI_QUESTIONARI!V2508:X2508,ESITI_QUESTIONARI!Z2508:AD2508,ESITI_QUESTIONARI!AF2508:AH2508,ESITI_QUESTIONARI!AJ2508:AL2508,ESITI_QUESTIONARI!AN2508,ESITI_QUESTIONARI!AQ2508)))</f>
        <v/>
      </c>
    </row>
    <row r="2509" spans="1:8" x14ac:dyDescent="0.3">
      <c r="A2509" t="str">
        <f>IF(ESITI_QUESTIONARI!A2509="","",TRIM(ESITI_QUESTIONARI!A2509))</f>
        <v/>
      </c>
      <c r="B2509" t="str">
        <f t="shared" si="40"/>
        <v/>
      </c>
      <c r="C2509" t="str">
        <f>IF(ESITI_QUESTIONARI!C2509="","",TRIM(ESITI_QUESTIONARI!C2509))</f>
        <v/>
      </c>
      <c r="D2509" t="str">
        <f>IFERROR(UPPER(TRIM(ESITI_QUESTIONARI!U2509)),"")</f>
        <v/>
      </c>
      <c r="E2509" t="str">
        <f>IFERROR(UPPER(TRIM(ESITI_QUESTIONARI!Y2509)),"")</f>
        <v/>
      </c>
      <c r="F2509" t="str">
        <f>IFERROR(UPPER(TRIM(ESITI_QUESTIONARI!AE2509)),"")</f>
        <v/>
      </c>
      <c r="G2509" t="str">
        <f>IFERROR(UPPER(TRIM(ESITI_QUESTIONARI!AI2509)),"")</f>
        <v/>
      </c>
      <c r="H2509" s="8" t="str">
        <f>IF(C2509="","",IF(ISERROR(AVERAGE(ESITI_QUESTIONARI!N2509:T2509,ESITI_QUESTIONARI!V2509:X2509,ESITI_QUESTIONARI!Z2509:AD2509,ESITI_QUESTIONARI!AF2509:AH2509,ESITI_QUESTIONARI!AJ2509:AL2509,ESITI_QUESTIONARI!AN2509,ESITI_QUESTIONARI!AQ2509)),"NON RISPONDE",AVERAGE(ESITI_QUESTIONARI!N2509:T2509,ESITI_QUESTIONARI!V2509:X2509,ESITI_QUESTIONARI!Z2509:AD2509,ESITI_QUESTIONARI!AF2509:AH2509,ESITI_QUESTIONARI!AJ2509:AL2509,ESITI_QUESTIONARI!AN2509,ESITI_QUESTIONARI!AQ2509)))</f>
        <v/>
      </c>
    </row>
    <row r="2510" spans="1:8" x14ac:dyDescent="0.3">
      <c r="A2510" t="str">
        <f>IF(ESITI_QUESTIONARI!A2510="","",TRIM(ESITI_QUESTIONARI!A2510))</f>
        <v/>
      </c>
      <c r="B2510" t="str">
        <f t="shared" si="40"/>
        <v/>
      </c>
      <c r="C2510" t="str">
        <f>IF(ESITI_QUESTIONARI!C2510="","",TRIM(ESITI_QUESTIONARI!C2510))</f>
        <v/>
      </c>
      <c r="D2510" t="str">
        <f>IFERROR(UPPER(TRIM(ESITI_QUESTIONARI!U2510)),"")</f>
        <v/>
      </c>
      <c r="E2510" t="str">
        <f>IFERROR(UPPER(TRIM(ESITI_QUESTIONARI!Y2510)),"")</f>
        <v/>
      </c>
      <c r="F2510" t="str">
        <f>IFERROR(UPPER(TRIM(ESITI_QUESTIONARI!AE2510)),"")</f>
        <v/>
      </c>
      <c r="G2510" t="str">
        <f>IFERROR(UPPER(TRIM(ESITI_QUESTIONARI!AI2510)),"")</f>
        <v/>
      </c>
      <c r="H2510" s="8" t="str">
        <f>IF(C2510="","",IF(ISERROR(AVERAGE(ESITI_QUESTIONARI!N2510:T2510,ESITI_QUESTIONARI!V2510:X2510,ESITI_QUESTIONARI!Z2510:AD2510,ESITI_QUESTIONARI!AF2510:AH2510,ESITI_QUESTIONARI!AJ2510:AL2510,ESITI_QUESTIONARI!AN2510,ESITI_QUESTIONARI!AQ2510)),"NON RISPONDE",AVERAGE(ESITI_QUESTIONARI!N2510:T2510,ESITI_QUESTIONARI!V2510:X2510,ESITI_QUESTIONARI!Z2510:AD2510,ESITI_QUESTIONARI!AF2510:AH2510,ESITI_QUESTIONARI!AJ2510:AL2510,ESITI_QUESTIONARI!AN2510,ESITI_QUESTIONARI!AQ2510)))</f>
        <v/>
      </c>
    </row>
    <row r="2511" spans="1:8" x14ac:dyDescent="0.3">
      <c r="A2511" t="str">
        <f>IF(ESITI_QUESTIONARI!A2511="","",TRIM(ESITI_QUESTIONARI!A2511))</f>
        <v/>
      </c>
      <c r="B2511" t="str">
        <f t="shared" si="40"/>
        <v/>
      </c>
      <c r="C2511" t="str">
        <f>IF(ESITI_QUESTIONARI!C2511="","",TRIM(ESITI_QUESTIONARI!C2511))</f>
        <v/>
      </c>
      <c r="D2511" t="str">
        <f>IFERROR(UPPER(TRIM(ESITI_QUESTIONARI!U2511)),"")</f>
        <v/>
      </c>
      <c r="E2511" t="str">
        <f>IFERROR(UPPER(TRIM(ESITI_QUESTIONARI!Y2511)),"")</f>
        <v/>
      </c>
      <c r="F2511" t="str">
        <f>IFERROR(UPPER(TRIM(ESITI_QUESTIONARI!AE2511)),"")</f>
        <v/>
      </c>
      <c r="G2511" t="str">
        <f>IFERROR(UPPER(TRIM(ESITI_QUESTIONARI!AI2511)),"")</f>
        <v/>
      </c>
      <c r="H2511" s="8" t="str">
        <f>IF(C2511="","",IF(ISERROR(AVERAGE(ESITI_QUESTIONARI!N2511:T2511,ESITI_QUESTIONARI!V2511:X2511,ESITI_QUESTIONARI!Z2511:AD2511,ESITI_QUESTIONARI!AF2511:AH2511,ESITI_QUESTIONARI!AJ2511:AL2511,ESITI_QUESTIONARI!AN2511,ESITI_QUESTIONARI!AQ2511)),"NON RISPONDE",AVERAGE(ESITI_QUESTIONARI!N2511:T2511,ESITI_QUESTIONARI!V2511:X2511,ESITI_QUESTIONARI!Z2511:AD2511,ESITI_QUESTIONARI!AF2511:AH2511,ESITI_QUESTIONARI!AJ2511:AL2511,ESITI_QUESTIONARI!AN2511,ESITI_QUESTIONARI!AQ2511)))</f>
        <v/>
      </c>
    </row>
    <row r="2512" spans="1:8" x14ac:dyDescent="0.3">
      <c r="A2512" t="str">
        <f>IF(ESITI_QUESTIONARI!A2512="","",TRIM(ESITI_QUESTIONARI!A2512))</f>
        <v/>
      </c>
      <c r="B2512" t="str">
        <f t="shared" si="40"/>
        <v/>
      </c>
      <c r="C2512" t="str">
        <f>IF(ESITI_QUESTIONARI!C2512="","",TRIM(ESITI_QUESTIONARI!C2512))</f>
        <v/>
      </c>
      <c r="D2512" t="str">
        <f>IFERROR(UPPER(TRIM(ESITI_QUESTIONARI!U2512)),"")</f>
        <v/>
      </c>
      <c r="E2512" t="str">
        <f>IFERROR(UPPER(TRIM(ESITI_QUESTIONARI!Y2512)),"")</f>
        <v/>
      </c>
      <c r="F2512" t="str">
        <f>IFERROR(UPPER(TRIM(ESITI_QUESTIONARI!AE2512)),"")</f>
        <v/>
      </c>
      <c r="G2512" t="str">
        <f>IFERROR(UPPER(TRIM(ESITI_QUESTIONARI!AI2512)),"")</f>
        <v/>
      </c>
      <c r="H2512" s="8" t="str">
        <f>IF(C2512="","",IF(ISERROR(AVERAGE(ESITI_QUESTIONARI!N2512:T2512,ESITI_QUESTIONARI!V2512:X2512,ESITI_QUESTIONARI!Z2512:AD2512,ESITI_QUESTIONARI!AF2512:AH2512,ESITI_QUESTIONARI!AJ2512:AL2512,ESITI_QUESTIONARI!AN2512,ESITI_QUESTIONARI!AQ2512)),"NON RISPONDE",AVERAGE(ESITI_QUESTIONARI!N2512:T2512,ESITI_QUESTIONARI!V2512:X2512,ESITI_QUESTIONARI!Z2512:AD2512,ESITI_QUESTIONARI!AF2512:AH2512,ESITI_QUESTIONARI!AJ2512:AL2512,ESITI_QUESTIONARI!AN2512,ESITI_QUESTIONARI!AQ2512)))</f>
        <v/>
      </c>
    </row>
    <row r="2513" spans="1:8" x14ac:dyDescent="0.3">
      <c r="A2513" t="str">
        <f>IF(ESITI_QUESTIONARI!A2513="","",TRIM(ESITI_QUESTIONARI!A2513))</f>
        <v/>
      </c>
      <c r="B2513" t="str">
        <f t="shared" si="40"/>
        <v/>
      </c>
      <c r="C2513" t="str">
        <f>IF(ESITI_QUESTIONARI!C2513="","",TRIM(ESITI_QUESTIONARI!C2513))</f>
        <v/>
      </c>
      <c r="D2513" t="str">
        <f>IFERROR(UPPER(TRIM(ESITI_QUESTIONARI!U2513)),"")</f>
        <v/>
      </c>
      <c r="E2513" t="str">
        <f>IFERROR(UPPER(TRIM(ESITI_QUESTIONARI!Y2513)),"")</f>
        <v/>
      </c>
      <c r="F2513" t="str">
        <f>IFERROR(UPPER(TRIM(ESITI_QUESTIONARI!AE2513)),"")</f>
        <v/>
      </c>
      <c r="G2513" t="str">
        <f>IFERROR(UPPER(TRIM(ESITI_QUESTIONARI!AI2513)),"")</f>
        <v/>
      </c>
      <c r="H2513" s="8" t="str">
        <f>IF(C2513="","",IF(ISERROR(AVERAGE(ESITI_QUESTIONARI!N2513:T2513,ESITI_QUESTIONARI!V2513:X2513,ESITI_QUESTIONARI!Z2513:AD2513,ESITI_QUESTIONARI!AF2513:AH2513,ESITI_QUESTIONARI!AJ2513:AL2513,ESITI_QUESTIONARI!AN2513,ESITI_QUESTIONARI!AQ2513)),"NON RISPONDE",AVERAGE(ESITI_QUESTIONARI!N2513:T2513,ESITI_QUESTIONARI!V2513:X2513,ESITI_QUESTIONARI!Z2513:AD2513,ESITI_QUESTIONARI!AF2513:AH2513,ESITI_QUESTIONARI!AJ2513:AL2513,ESITI_QUESTIONARI!AN2513,ESITI_QUESTIONARI!AQ2513)))</f>
        <v/>
      </c>
    </row>
    <row r="2514" spans="1:8" x14ac:dyDescent="0.3">
      <c r="A2514" t="str">
        <f>IF(ESITI_QUESTIONARI!A2514="","",TRIM(ESITI_QUESTIONARI!A2514))</f>
        <v/>
      </c>
      <c r="B2514" t="str">
        <f t="shared" si="40"/>
        <v/>
      </c>
      <c r="C2514" t="str">
        <f>IF(ESITI_QUESTIONARI!C2514="","",TRIM(ESITI_QUESTIONARI!C2514))</f>
        <v/>
      </c>
      <c r="D2514" t="str">
        <f>IFERROR(UPPER(TRIM(ESITI_QUESTIONARI!U2514)),"")</f>
        <v/>
      </c>
      <c r="E2514" t="str">
        <f>IFERROR(UPPER(TRIM(ESITI_QUESTIONARI!Y2514)),"")</f>
        <v/>
      </c>
      <c r="F2514" t="str">
        <f>IFERROR(UPPER(TRIM(ESITI_QUESTIONARI!AE2514)),"")</f>
        <v/>
      </c>
      <c r="G2514" t="str">
        <f>IFERROR(UPPER(TRIM(ESITI_QUESTIONARI!AI2514)),"")</f>
        <v/>
      </c>
      <c r="H2514" s="8" t="str">
        <f>IF(C2514="","",IF(ISERROR(AVERAGE(ESITI_QUESTIONARI!N2514:T2514,ESITI_QUESTIONARI!V2514:X2514,ESITI_QUESTIONARI!Z2514:AD2514,ESITI_QUESTIONARI!AF2514:AH2514,ESITI_QUESTIONARI!AJ2514:AL2514,ESITI_QUESTIONARI!AN2514,ESITI_QUESTIONARI!AQ2514)),"NON RISPONDE",AVERAGE(ESITI_QUESTIONARI!N2514:T2514,ESITI_QUESTIONARI!V2514:X2514,ESITI_QUESTIONARI!Z2514:AD2514,ESITI_QUESTIONARI!AF2514:AH2514,ESITI_QUESTIONARI!AJ2514:AL2514,ESITI_QUESTIONARI!AN2514,ESITI_QUESTIONARI!AQ2514)))</f>
        <v/>
      </c>
    </row>
    <row r="2515" spans="1:8" x14ac:dyDescent="0.3">
      <c r="A2515" t="str">
        <f>IF(ESITI_QUESTIONARI!A2515="","",TRIM(ESITI_QUESTIONARI!A2515))</f>
        <v/>
      </c>
      <c r="B2515" t="str">
        <f t="shared" si="40"/>
        <v/>
      </c>
      <c r="C2515" t="str">
        <f>IF(ESITI_QUESTIONARI!C2515="","",TRIM(ESITI_QUESTIONARI!C2515))</f>
        <v/>
      </c>
      <c r="D2515" t="str">
        <f>IFERROR(UPPER(TRIM(ESITI_QUESTIONARI!U2515)),"")</f>
        <v/>
      </c>
      <c r="E2515" t="str">
        <f>IFERROR(UPPER(TRIM(ESITI_QUESTIONARI!Y2515)),"")</f>
        <v/>
      </c>
      <c r="F2515" t="str">
        <f>IFERROR(UPPER(TRIM(ESITI_QUESTIONARI!AE2515)),"")</f>
        <v/>
      </c>
      <c r="G2515" t="str">
        <f>IFERROR(UPPER(TRIM(ESITI_QUESTIONARI!AI2515)),"")</f>
        <v/>
      </c>
      <c r="H2515" s="8" t="str">
        <f>IF(C2515="","",IF(ISERROR(AVERAGE(ESITI_QUESTIONARI!N2515:T2515,ESITI_QUESTIONARI!V2515:X2515,ESITI_QUESTIONARI!Z2515:AD2515,ESITI_QUESTIONARI!AF2515:AH2515,ESITI_QUESTIONARI!AJ2515:AL2515,ESITI_QUESTIONARI!AN2515,ESITI_QUESTIONARI!AQ2515)),"NON RISPONDE",AVERAGE(ESITI_QUESTIONARI!N2515:T2515,ESITI_QUESTIONARI!V2515:X2515,ESITI_QUESTIONARI!Z2515:AD2515,ESITI_QUESTIONARI!AF2515:AH2515,ESITI_QUESTIONARI!AJ2515:AL2515,ESITI_QUESTIONARI!AN2515,ESITI_QUESTIONARI!AQ2515)))</f>
        <v/>
      </c>
    </row>
    <row r="2516" spans="1:8" x14ac:dyDescent="0.3">
      <c r="A2516" t="str">
        <f>IF(ESITI_QUESTIONARI!A2516="","",TRIM(ESITI_QUESTIONARI!A2516))</f>
        <v/>
      </c>
      <c r="B2516" t="str">
        <f t="shared" si="40"/>
        <v/>
      </c>
      <c r="C2516" t="str">
        <f>IF(ESITI_QUESTIONARI!C2516="","",TRIM(ESITI_QUESTIONARI!C2516))</f>
        <v/>
      </c>
      <c r="D2516" t="str">
        <f>IFERROR(UPPER(TRIM(ESITI_QUESTIONARI!U2516)),"")</f>
        <v/>
      </c>
      <c r="E2516" t="str">
        <f>IFERROR(UPPER(TRIM(ESITI_QUESTIONARI!Y2516)),"")</f>
        <v/>
      </c>
      <c r="F2516" t="str">
        <f>IFERROR(UPPER(TRIM(ESITI_QUESTIONARI!AE2516)),"")</f>
        <v/>
      </c>
      <c r="G2516" t="str">
        <f>IFERROR(UPPER(TRIM(ESITI_QUESTIONARI!AI2516)),"")</f>
        <v/>
      </c>
      <c r="H2516" s="8" t="str">
        <f>IF(C2516="","",IF(ISERROR(AVERAGE(ESITI_QUESTIONARI!N2516:T2516,ESITI_QUESTIONARI!V2516:X2516,ESITI_QUESTIONARI!Z2516:AD2516,ESITI_QUESTIONARI!AF2516:AH2516,ESITI_QUESTIONARI!AJ2516:AL2516,ESITI_QUESTIONARI!AN2516,ESITI_QUESTIONARI!AQ2516)),"NON RISPONDE",AVERAGE(ESITI_QUESTIONARI!N2516:T2516,ESITI_QUESTIONARI!V2516:X2516,ESITI_QUESTIONARI!Z2516:AD2516,ESITI_QUESTIONARI!AF2516:AH2516,ESITI_QUESTIONARI!AJ2516:AL2516,ESITI_QUESTIONARI!AN2516,ESITI_QUESTIONARI!AQ2516)))</f>
        <v/>
      </c>
    </row>
    <row r="2517" spans="1:8" x14ac:dyDescent="0.3">
      <c r="A2517" t="str">
        <f>IF(ESITI_QUESTIONARI!A2517="","",TRIM(ESITI_QUESTIONARI!A2517))</f>
        <v/>
      </c>
      <c r="B2517" t="str">
        <f t="shared" si="40"/>
        <v/>
      </c>
      <c r="C2517" t="str">
        <f>IF(ESITI_QUESTIONARI!C2517="","",TRIM(ESITI_QUESTIONARI!C2517))</f>
        <v/>
      </c>
      <c r="D2517" t="str">
        <f>IFERROR(UPPER(TRIM(ESITI_QUESTIONARI!U2517)),"")</f>
        <v/>
      </c>
      <c r="E2517" t="str">
        <f>IFERROR(UPPER(TRIM(ESITI_QUESTIONARI!Y2517)),"")</f>
        <v/>
      </c>
      <c r="F2517" t="str">
        <f>IFERROR(UPPER(TRIM(ESITI_QUESTIONARI!AE2517)),"")</f>
        <v/>
      </c>
      <c r="G2517" t="str">
        <f>IFERROR(UPPER(TRIM(ESITI_QUESTIONARI!AI2517)),"")</f>
        <v/>
      </c>
      <c r="H2517" s="8" t="str">
        <f>IF(C2517="","",IF(ISERROR(AVERAGE(ESITI_QUESTIONARI!N2517:T2517,ESITI_QUESTIONARI!V2517:X2517,ESITI_QUESTIONARI!Z2517:AD2517,ESITI_QUESTIONARI!AF2517:AH2517,ESITI_QUESTIONARI!AJ2517:AL2517,ESITI_QUESTIONARI!AN2517,ESITI_QUESTIONARI!AQ2517)),"NON RISPONDE",AVERAGE(ESITI_QUESTIONARI!N2517:T2517,ESITI_QUESTIONARI!V2517:X2517,ESITI_QUESTIONARI!Z2517:AD2517,ESITI_QUESTIONARI!AF2517:AH2517,ESITI_QUESTIONARI!AJ2517:AL2517,ESITI_QUESTIONARI!AN2517,ESITI_QUESTIONARI!AQ2517)))</f>
        <v/>
      </c>
    </row>
    <row r="2518" spans="1:8" x14ac:dyDescent="0.3">
      <c r="A2518" t="str">
        <f>IF(ESITI_QUESTIONARI!A2518="","",TRIM(ESITI_QUESTIONARI!A2518))</f>
        <v/>
      </c>
      <c r="B2518" t="str">
        <f t="shared" si="40"/>
        <v/>
      </c>
      <c r="C2518" t="str">
        <f>IF(ESITI_QUESTIONARI!C2518="","",TRIM(ESITI_QUESTIONARI!C2518))</f>
        <v/>
      </c>
      <c r="D2518" t="str">
        <f>IFERROR(UPPER(TRIM(ESITI_QUESTIONARI!U2518)),"")</f>
        <v/>
      </c>
      <c r="E2518" t="str">
        <f>IFERROR(UPPER(TRIM(ESITI_QUESTIONARI!Y2518)),"")</f>
        <v/>
      </c>
      <c r="F2518" t="str">
        <f>IFERROR(UPPER(TRIM(ESITI_QUESTIONARI!AE2518)),"")</f>
        <v/>
      </c>
      <c r="G2518" t="str">
        <f>IFERROR(UPPER(TRIM(ESITI_QUESTIONARI!AI2518)),"")</f>
        <v/>
      </c>
      <c r="H2518" s="8" t="str">
        <f>IF(C2518="","",IF(ISERROR(AVERAGE(ESITI_QUESTIONARI!N2518:T2518,ESITI_QUESTIONARI!V2518:X2518,ESITI_QUESTIONARI!Z2518:AD2518,ESITI_QUESTIONARI!AF2518:AH2518,ESITI_QUESTIONARI!AJ2518:AL2518,ESITI_QUESTIONARI!AN2518,ESITI_QUESTIONARI!AQ2518)),"NON RISPONDE",AVERAGE(ESITI_QUESTIONARI!N2518:T2518,ESITI_QUESTIONARI!V2518:X2518,ESITI_QUESTIONARI!Z2518:AD2518,ESITI_QUESTIONARI!AF2518:AH2518,ESITI_QUESTIONARI!AJ2518:AL2518,ESITI_QUESTIONARI!AN2518,ESITI_QUESTIONARI!AQ2518)))</f>
        <v/>
      </c>
    </row>
    <row r="2519" spans="1:8" x14ac:dyDescent="0.3">
      <c r="A2519" t="str">
        <f>IF(ESITI_QUESTIONARI!A2519="","",TRIM(ESITI_QUESTIONARI!A2519))</f>
        <v/>
      </c>
      <c r="B2519" t="str">
        <f t="shared" si="40"/>
        <v/>
      </c>
      <c r="C2519" t="str">
        <f>IF(ESITI_QUESTIONARI!C2519="","",TRIM(ESITI_QUESTIONARI!C2519))</f>
        <v/>
      </c>
      <c r="D2519" t="str">
        <f>IFERROR(UPPER(TRIM(ESITI_QUESTIONARI!U2519)),"")</f>
        <v/>
      </c>
      <c r="E2519" t="str">
        <f>IFERROR(UPPER(TRIM(ESITI_QUESTIONARI!Y2519)),"")</f>
        <v/>
      </c>
      <c r="F2519" t="str">
        <f>IFERROR(UPPER(TRIM(ESITI_QUESTIONARI!AE2519)),"")</f>
        <v/>
      </c>
      <c r="G2519" t="str">
        <f>IFERROR(UPPER(TRIM(ESITI_QUESTIONARI!AI2519)),"")</f>
        <v/>
      </c>
      <c r="H2519" s="8" t="str">
        <f>IF(C2519="","",IF(ISERROR(AVERAGE(ESITI_QUESTIONARI!N2519:T2519,ESITI_QUESTIONARI!V2519:X2519,ESITI_QUESTIONARI!Z2519:AD2519,ESITI_QUESTIONARI!AF2519:AH2519,ESITI_QUESTIONARI!AJ2519:AL2519,ESITI_QUESTIONARI!AN2519,ESITI_QUESTIONARI!AQ2519)),"NON RISPONDE",AVERAGE(ESITI_QUESTIONARI!N2519:T2519,ESITI_QUESTIONARI!V2519:X2519,ESITI_QUESTIONARI!Z2519:AD2519,ESITI_QUESTIONARI!AF2519:AH2519,ESITI_QUESTIONARI!AJ2519:AL2519,ESITI_QUESTIONARI!AN2519,ESITI_QUESTIONARI!AQ2519)))</f>
        <v/>
      </c>
    </row>
    <row r="2520" spans="1:8" x14ac:dyDescent="0.3">
      <c r="A2520" t="str">
        <f>IF(ESITI_QUESTIONARI!A2520="","",TRIM(ESITI_QUESTIONARI!A2520))</f>
        <v/>
      </c>
      <c r="B2520" t="str">
        <f t="shared" si="40"/>
        <v/>
      </c>
      <c r="C2520" t="str">
        <f>IF(ESITI_QUESTIONARI!C2520="","",TRIM(ESITI_QUESTIONARI!C2520))</f>
        <v/>
      </c>
      <c r="D2520" t="str">
        <f>IFERROR(UPPER(TRIM(ESITI_QUESTIONARI!U2520)),"")</f>
        <v/>
      </c>
      <c r="E2520" t="str">
        <f>IFERROR(UPPER(TRIM(ESITI_QUESTIONARI!Y2520)),"")</f>
        <v/>
      </c>
      <c r="F2520" t="str">
        <f>IFERROR(UPPER(TRIM(ESITI_QUESTIONARI!AE2520)),"")</f>
        <v/>
      </c>
      <c r="G2520" t="str">
        <f>IFERROR(UPPER(TRIM(ESITI_QUESTIONARI!AI2520)),"")</f>
        <v/>
      </c>
      <c r="H2520" s="8" t="str">
        <f>IF(C2520="","",IF(ISERROR(AVERAGE(ESITI_QUESTIONARI!N2520:T2520,ESITI_QUESTIONARI!V2520:X2520,ESITI_QUESTIONARI!Z2520:AD2520,ESITI_QUESTIONARI!AF2520:AH2520,ESITI_QUESTIONARI!AJ2520:AL2520,ESITI_QUESTIONARI!AN2520,ESITI_QUESTIONARI!AQ2520)),"NON RISPONDE",AVERAGE(ESITI_QUESTIONARI!N2520:T2520,ESITI_QUESTIONARI!V2520:X2520,ESITI_QUESTIONARI!Z2520:AD2520,ESITI_QUESTIONARI!AF2520:AH2520,ESITI_QUESTIONARI!AJ2520:AL2520,ESITI_QUESTIONARI!AN2520,ESITI_QUESTIONARI!AQ2520)))</f>
        <v/>
      </c>
    </row>
    <row r="2521" spans="1:8" x14ac:dyDescent="0.3">
      <c r="A2521" t="str">
        <f>IF(ESITI_QUESTIONARI!A2521="","",TRIM(ESITI_QUESTIONARI!A2521))</f>
        <v/>
      </c>
      <c r="B2521" t="str">
        <f t="shared" si="40"/>
        <v/>
      </c>
      <c r="C2521" t="str">
        <f>IF(ESITI_QUESTIONARI!C2521="","",TRIM(ESITI_QUESTIONARI!C2521))</f>
        <v/>
      </c>
      <c r="D2521" t="str">
        <f>IFERROR(UPPER(TRIM(ESITI_QUESTIONARI!U2521)),"")</f>
        <v/>
      </c>
      <c r="E2521" t="str">
        <f>IFERROR(UPPER(TRIM(ESITI_QUESTIONARI!Y2521)),"")</f>
        <v/>
      </c>
      <c r="F2521" t="str">
        <f>IFERROR(UPPER(TRIM(ESITI_QUESTIONARI!AE2521)),"")</f>
        <v/>
      </c>
      <c r="G2521" t="str">
        <f>IFERROR(UPPER(TRIM(ESITI_QUESTIONARI!AI2521)),"")</f>
        <v/>
      </c>
      <c r="H2521" s="8" t="str">
        <f>IF(C2521="","",IF(ISERROR(AVERAGE(ESITI_QUESTIONARI!N2521:T2521,ESITI_QUESTIONARI!V2521:X2521,ESITI_QUESTIONARI!Z2521:AD2521,ESITI_QUESTIONARI!AF2521:AH2521,ESITI_QUESTIONARI!AJ2521:AL2521,ESITI_QUESTIONARI!AN2521,ESITI_QUESTIONARI!AQ2521)),"NON RISPONDE",AVERAGE(ESITI_QUESTIONARI!N2521:T2521,ESITI_QUESTIONARI!V2521:X2521,ESITI_QUESTIONARI!Z2521:AD2521,ESITI_QUESTIONARI!AF2521:AH2521,ESITI_QUESTIONARI!AJ2521:AL2521,ESITI_QUESTIONARI!AN2521,ESITI_QUESTIONARI!AQ2521)))</f>
        <v/>
      </c>
    </row>
    <row r="2522" spans="1:8" x14ac:dyDescent="0.3">
      <c r="A2522" t="str">
        <f>IF(ESITI_QUESTIONARI!A2522="","",TRIM(ESITI_QUESTIONARI!A2522))</f>
        <v/>
      </c>
      <c r="B2522" t="str">
        <f t="shared" si="40"/>
        <v/>
      </c>
      <c r="C2522" t="str">
        <f>IF(ESITI_QUESTIONARI!C2522="","",TRIM(ESITI_QUESTIONARI!C2522))</f>
        <v/>
      </c>
      <c r="D2522" t="str">
        <f>IFERROR(UPPER(TRIM(ESITI_QUESTIONARI!U2522)),"")</f>
        <v/>
      </c>
      <c r="E2522" t="str">
        <f>IFERROR(UPPER(TRIM(ESITI_QUESTIONARI!Y2522)),"")</f>
        <v/>
      </c>
      <c r="F2522" t="str">
        <f>IFERROR(UPPER(TRIM(ESITI_QUESTIONARI!AE2522)),"")</f>
        <v/>
      </c>
      <c r="G2522" t="str">
        <f>IFERROR(UPPER(TRIM(ESITI_QUESTIONARI!AI2522)),"")</f>
        <v/>
      </c>
      <c r="H2522" s="8" t="str">
        <f>IF(C2522="","",IF(ISERROR(AVERAGE(ESITI_QUESTIONARI!N2522:T2522,ESITI_QUESTIONARI!V2522:X2522,ESITI_QUESTIONARI!Z2522:AD2522,ESITI_QUESTIONARI!AF2522:AH2522,ESITI_QUESTIONARI!AJ2522:AL2522,ESITI_QUESTIONARI!AN2522,ESITI_QUESTIONARI!AQ2522)),"NON RISPONDE",AVERAGE(ESITI_QUESTIONARI!N2522:T2522,ESITI_QUESTIONARI!V2522:X2522,ESITI_QUESTIONARI!Z2522:AD2522,ESITI_QUESTIONARI!AF2522:AH2522,ESITI_QUESTIONARI!AJ2522:AL2522,ESITI_QUESTIONARI!AN2522,ESITI_QUESTIONARI!AQ2522)))</f>
        <v/>
      </c>
    </row>
    <row r="2523" spans="1:8" x14ac:dyDescent="0.3">
      <c r="A2523" t="str">
        <f>IF(ESITI_QUESTIONARI!A2523="","",TRIM(ESITI_QUESTIONARI!A2523))</f>
        <v/>
      </c>
      <c r="B2523" t="str">
        <f t="shared" si="40"/>
        <v/>
      </c>
      <c r="C2523" t="str">
        <f>IF(ESITI_QUESTIONARI!C2523="","",TRIM(ESITI_QUESTIONARI!C2523))</f>
        <v/>
      </c>
      <c r="D2523" t="str">
        <f>IFERROR(UPPER(TRIM(ESITI_QUESTIONARI!U2523)),"")</f>
        <v/>
      </c>
      <c r="E2523" t="str">
        <f>IFERROR(UPPER(TRIM(ESITI_QUESTIONARI!Y2523)),"")</f>
        <v/>
      </c>
      <c r="F2523" t="str">
        <f>IFERROR(UPPER(TRIM(ESITI_QUESTIONARI!AE2523)),"")</f>
        <v/>
      </c>
      <c r="G2523" t="str">
        <f>IFERROR(UPPER(TRIM(ESITI_QUESTIONARI!AI2523)),"")</f>
        <v/>
      </c>
      <c r="H2523" s="8" t="str">
        <f>IF(C2523="","",IF(ISERROR(AVERAGE(ESITI_QUESTIONARI!N2523:T2523,ESITI_QUESTIONARI!V2523:X2523,ESITI_QUESTIONARI!Z2523:AD2523,ESITI_QUESTIONARI!AF2523:AH2523,ESITI_QUESTIONARI!AJ2523:AL2523,ESITI_QUESTIONARI!AN2523,ESITI_QUESTIONARI!AQ2523)),"NON RISPONDE",AVERAGE(ESITI_QUESTIONARI!N2523:T2523,ESITI_QUESTIONARI!V2523:X2523,ESITI_QUESTIONARI!Z2523:AD2523,ESITI_QUESTIONARI!AF2523:AH2523,ESITI_QUESTIONARI!AJ2523:AL2523,ESITI_QUESTIONARI!AN2523,ESITI_QUESTIONARI!AQ2523)))</f>
        <v/>
      </c>
    </row>
    <row r="2524" spans="1:8" x14ac:dyDescent="0.3">
      <c r="A2524" t="str">
        <f>IF(ESITI_QUESTIONARI!A2524="","",TRIM(ESITI_QUESTIONARI!A2524))</f>
        <v/>
      </c>
      <c r="B2524" t="str">
        <f t="shared" si="40"/>
        <v/>
      </c>
      <c r="C2524" t="str">
        <f>IF(ESITI_QUESTIONARI!C2524="","",TRIM(ESITI_QUESTIONARI!C2524))</f>
        <v/>
      </c>
      <c r="D2524" t="str">
        <f>IFERROR(UPPER(TRIM(ESITI_QUESTIONARI!U2524)),"")</f>
        <v/>
      </c>
      <c r="E2524" t="str">
        <f>IFERROR(UPPER(TRIM(ESITI_QUESTIONARI!Y2524)),"")</f>
        <v/>
      </c>
      <c r="F2524" t="str">
        <f>IFERROR(UPPER(TRIM(ESITI_QUESTIONARI!AE2524)),"")</f>
        <v/>
      </c>
      <c r="G2524" t="str">
        <f>IFERROR(UPPER(TRIM(ESITI_QUESTIONARI!AI2524)),"")</f>
        <v/>
      </c>
      <c r="H2524" s="8" t="str">
        <f>IF(C2524="","",IF(ISERROR(AVERAGE(ESITI_QUESTIONARI!N2524:T2524,ESITI_QUESTIONARI!V2524:X2524,ESITI_QUESTIONARI!Z2524:AD2524,ESITI_QUESTIONARI!AF2524:AH2524,ESITI_QUESTIONARI!AJ2524:AL2524,ESITI_QUESTIONARI!AN2524,ESITI_QUESTIONARI!AQ2524)),"NON RISPONDE",AVERAGE(ESITI_QUESTIONARI!N2524:T2524,ESITI_QUESTIONARI!V2524:X2524,ESITI_QUESTIONARI!Z2524:AD2524,ESITI_QUESTIONARI!AF2524:AH2524,ESITI_QUESTIONARI!AJ2524:AL2524,ESITI_QUESTIONARI!AN2524,ESITI_QUESTIONARI!AQ2524)))</f>
        <v/>
      </c>
    </row>
    <row r="2525" spans="1:8" x14ac:dyDescent="0.3">
      <c r="A2525" t="str">
        <f>IF(ESITI_QUESTIONARI!A2525="","",TRIM(ESITI_QUESTIONARI!A2525))</f>
        <v/>
      </c>
      <c r="B2525" t="str">
        <f t="shared" si="40"/>
        <v/>
      </c>
      <c r="C2525" t="str">
        <f>IF(ESITI_QUESTIONARI!C2525="","",TRIM(ESITI_QUESTIONARI!C2525))</f>
        <v/>
      </c>
      <c r="D2525" t="str">
        <f>IFERROR(UPPER(TRIM(ESITI_QUESTIONARI!U2525)),"")</f>
        <v/>
      </c>
      <c r="E2525" t="str">
        <f>IFERROR(UPPER(TRIM(ESITI_QUESTIONARI!Y2525)),"")</f>
        <v/>
      </c>
      <c r="F2525" t="str">
        <f>IFERROR(UPPER(TRIM(ESITI_QUESTIONARI!AE2525)),"")</f>
        <v/>
      </c>
      <c r="G2525" t="str">
        <f>IFERROR(UPPER(TRIM(ESITI_QUESTIONARI!AI2525)),"")</f>
        <v/>
      </c>
      <c r="H2525" s="8" t="str">
        <f>IF(C2525="","",IF(ISERROR(AVERAGE(ESITI_QUESTIONARI!N2525:T2525,ESITI_QUESTIONARI!V2525:X2525,ESITI_QUESTIONARI!Z2525:AD2525,ESITI_QUESTIONARI!AF2525:AH2525,ESITI_QUESTIONARI!AJ2525:AL2525,ESITI_QUESTIONARI!AN2525,ESITI_QUESTIONARI!AQ2525)),"NON RISPONDE",AVERAGE(ESITI_QUESTIONARI!N2525:T2525,ESITI_QUESTIONARI!V2525:X2525,ESITI_QUESTIONARI!Z2525:AD2525,ESITI_QUESTIONARI!AF2525:AH2525,ESITI_QUESTIONARI!AJ2525:AL2525,ESITI_QUESTIONARI!AN2525,ESITI_QUESTIONARI!AQ2525)))</f>
        <v/>
      </c>
    </row>
    <row r="2526" spans="1:8" x14ac:dyDescent="0.3">
      <c r="A2526" t="str">
        <f>IF(ESITI_QUESTIONARI!A2526="","",TRIM(ESITI_QUESTIONARI!A2526))</f>
        <v/>
      </c>
      <c r="B2526" t="str">
        <f t="shared" si="40"/>
        <v/>
      </c>
      <c r="C2526" t="str">
        <f>IF(ESITI_QUESTIONARI!C2526="","",TRIM(ESITI_QUESTIONARI!C2526))</f>
        <v/>
      </c>
      <c r="D2526" t="str">
        <f>IFERROR(UPPER(TRIM(ESITI_QUESTIONARI!U2526)),"")</f>
        <v/>
      </c>
      <c r="E2526" t="str">
        <f>IFERROR(UPPER(TRIM(ESITI_QUESTIONARI!Y2526)),"")</f>
        <v/>
      </c>
      <c r="F2526" t="str">
        <f>IFERROR(UPPER(TRIM(ESITI_QUESTIONARI!AE2526)),"")</f>
        <v/>
      </c>
      <c r="G2526" t="str">
        <f>IFERROR(UPPER(TRIM(ESITI_QUESTIONARI!AI2526)),"")</f>
        <v/>
      </c>
      <c r="H2526" s="8" t="str">
        <f>IF(C2526="","",IF(ISERROR(AVERAGE(ESITI_QUESTIONARI!N2526:T2526,ESITI_QUESTIONARI!V2526:X2526,ESITI_QUESTIONARI!Z2526:AD2526,ESITI_QUESTIONARI!AF2526:AH2526,ESITI_QUESTIONARI!AJ2526:AL2526,ESITI_QUESTIONARI!AN2526,ESITI_QUESTIONARI!AQ2526)),"NON RISPONDE",AVERAGE(ESITI_QUESTIONARI!N2526:T2526,ESITI_QUESTIONARI!V2526:X2526,ESITI_QUESTIONARI!Z2526:AD2526,ESITI_QUESTIONARI!AF2526:AH2526,ESITI_QUESTIONARI!AJ2526:AL2526,ESITI_QUESTIONARI!AN2526,ESITI_QUESTIONARI!AQ2526)))</f>
        <v/>
      </c>
    </row>
    <row r="2527" spans="1:8" x14ac:dyDescent="0.3">
      <c r="A2527" t="str">
        <f>IF(ESITI_QUESTIONARI!A2527="","",TRIM(ESITI_QUESTIONARI!A2527))</f>
        <v/>
      </c>
      <c r="B2527" t="str">
        <f t="shared" si="40"/>
        <v/>
      </c>
      <c r="C2527" t="str">
        <f>IF(ESITI_QUESTIONARI!C2527="","",TRIM(ESITI_QUESTIONARI!C2527))</f>
        <v/>
      </c>
      <c r="D2527" t="str">
        <f>IFERROR(UPPER(TRIM(ESITI_QUESTIONARI!U2527)),"")</f>
        <v/>
      </c>
      <c r="E2527" t="str">
        <f>IFERROR(UPPER(TRIM(ESITI_QUESTIONARI!Y2527)),"")</f>
        <v/>
      </c>
      <c r="F2527" t="str">
        <f>IFERROR(UPPER(TRIM(ESITI_QUESTIONARI!AE2527)),"")</f>
        <v/>
      </c>
      <c r="G2527" t="str">
        <f>IFERROR(UPPER(TRIM(ESITI_QUESTIONARI!AI2527)),"")</f>
        <v/>
      </c>
      <c r="H2527" s="8" t="str">
        <f>IF(C2527="","",IF(ISERROR(AVERAGE(ESITI_QUESTIONARI!N2527:T2527,ESITI_QUESTIONARI!V2527:X2527,ESITI_QUESTIONARI!Z2527:AD2527,ESITI_QUESTIONARI!AF2527:AH2527,ESITI_QUESTIONARI!AJ2527:AL2527,ESITI_QUESTIONARI!AN2527,ESITI_QUESTIONARI!AQ2527)),"NON RISPONDE",AVERAGE(ESITI_QUESTIONARI!N2527:T2527,ESITI_QUESTIONARI!V2527:X2527,ESITI_QUESTIONARI!Z2527:AD2527,ESITI_QUESTIONARI!AF2527:AH2527,ESITI_QUESTIONARI!AJ2527:AL2527,ESITI_QUESTIONARI!AN2527,ESITI_QUESTIONARI!AQ2527)))</f>
        <v/>
      </c>
    </row>
    <row r="2528" spans="1:8" x14ac:dyDescent="0.3">
      <c r="A2528" t="str">
        <f>IF(ESITI_QUESTIONARI!A2528="","",TRIM(ESITI_QUESTIONARI!A2528))</f>
        <v/>
      </c>
      <c r="B2528" t="str">
        <f t="shared" si="40"/>
        <v/>
      </c>
      <c r="C2528" t="str">
        <f>IF(ESITI_QUESTIONARI!C2528="","",TRIM(ESITI_QUESTIONARI!C2528))</f>
        <v/>
      </c>
      <c r="D2528" t="str">
        <f>IFERROR(UPPER(TRIM(ESITI_QUESTIONARI!U2528)),"")</f>
        <v/>
      </c>
      <c r="E2528" t="str">
        <f>IFERROR(UPPER(TRIM(ESITI_QUESTIONARI!Y2528)),"")</f>
        <v/>
      </c>
      <c r="F2528" t="str">
        <f>IFERROR(UPPER(TRIM(ESITI_QUESTIONARI!AE2528)),"")</f>
        <v/>
      </c>
      <c r="G2528" t="str">
        <f>IFERROR(UPPER(TRIM(ESITI_QUESTIONARI!AI2528)),"")</f>
        <v/>
      </c>
      <c r="H2528" s="8" t="str">
        <f>IF(C2528="","",IF(ISERROR(AVERAGE(ESITI_QUESTIONARI!N2528:T2528,ESITI_QUESTIONARI!V2528:X2528,ESITI_QUESTIONARI!Z2528:AD2528,ESITI_QUESTIONARI!AF2528:AH2528,ESITI_QUESTIONARI!AJ2528:AL2528,ESITI_QUESTIONARI!AN2528,ESITI_QUESTIONARI!AQ2528)),"NON RISPONDE",AVERAGE(ESITI_QUESTIONARI!N2528:T2528,ESITI_QUESTIONARI!V2528:X2528,ESITI_QUESTIONARI!Z2528:AD2528,ESITI_QUESTIONARI!AF2528:AH2528,ESITI_QUESTIONARI!AJ2528:AL2528,ESITI_QUESTIONARI!AN2528,ESITI_QUESTIONARI!AQ2528)))</f>
        <v/>
      </c>
    </row>
    <row r="2529" spans="1:8" x14ac:dyDescent="0.3">
      <c r="A2529" t="str">
        <f>IF(ESITI_QUESTIONARI!A2529="","",TRIM(ESITI_QUESTIONARI!A2529))</f>
        <v/>
      </c>
      <c r="B2529" t="str">
        <f t="shared" si="40"/>
        <v/>
      </c>
      <c r="C2529" t="str">
        <f>IF(ESITI_QUESTIONARI!C2529="","",TRIM(ESITI_QUESTIONARI!C2529))</f>
        <v/>
      </c>
      <c r="D2529" t="str">
        <f>IFERROR(UPPER(TRIM(ESITI_QUESTIONARI!U2529)),"")</f>
        <v/>
      </c>
      <c r="E2529" t="str">
        <f>IFERROR(UPPER(TRIM(ESITI_QUESTIONARI!Y2529)),"")</f>
        <v/>
      </c>
      <c r="F2529" t="str">
        <f>IFERROR(UPPER(TRIM(ESITI_QUESTIONARI!AE2529)),"")</f>
        <v/>
      </c>
      <c r="G2529" t="str">
        <f>IFERROR(UPPER(TRIM(ESITI_QUESTIONARI!AI2529)),"")</f>
        <v/>
      </c>
      <c r="H2529" s="8" t="str">
        <f>IF(C2529="","",IF(ISERROR(AVERAGE(ESITI_QUESTIONARI!N2529:T2529,ESITI_QUESTIONARI!V2529:X2529,ESITI_QUESTIONARI!Z2529:AD2529,ESITI_QUESTIONARI!AF2529:AH2529,ESITI_QUESTIONARI!AJ2529:AL2529,ESITI_QUESTIONARI!AN2529,ESITI_QUESTIONARI!AQ2529)),"NON RISPONDE",AVERAGE(ESITI_QUESTIONARI!N2529:T2529,ESITI_QUESTIONARI!V2529:X2529,ESITI_QUESTIONARI!Z2529:AD2529,ESITI_QUESTIONARI!AF2529:AH2529,ESITI_QUESTIONARI!AJ2529:AL2529,ESITI_QUESTIONARI!AN2529,ESITI_QUESTIONARI!AQ2529)))</f>
        <v/>
      </c>
    </row>
    <row r="2530" spans="1:8" x14ac:dyDescent="0.3">
      <c r="A2530" t="str">
        <f>IF(ESITI_QUESTIONARI!A2530="","",TRIM(ESITI_QUESTIONARI!A2530))</f>
        <v/>
      </c>
      <c r="B2530" t="str">
        <f t="shared" si="40"/>
        <v/>
      </c>
      <c r="C2530" t="str">
        <f>IF(ESITI_QUESTIONARI!C2530="","",TRIM(ESITI_QUESTIONARI!C2530))</f>
        <v/>
      </c>
      <c r="D2530" t="str">
        <f>IFERROR(UPPER(TRIM(ESITI_QUESTIONARI!U2530)),"")</f>
        <v/>
      </c>
      <c r="E2530" t="str">
        <f>IFERROR(UPPER(TRIM(ESITI_QUESTIONARI!Y2530)),"")</f>
        <v/>
      </c>
      <c r="F2530" t="str">
        <f>IFERROR(UPPER(TRIM(ESITI_QUESTIONARI!AE2530)),"")</f>
        <v/>
      </c>
      <c r="G2530" t="str">
        <f>IFERROR(UPPER(TRIM(ESITI_QUESTIONARI!AI2530)),"")</f>
        <v/>
      </c>
      <c r="H2530" s="8" t="str">
        <f>IF(C2530="","",IF(ISERROR(AVERAGE(ESITI_QUESTIONARI!N2530:T2530,ESITI_QUESTIONARI!V2530:X2530,ESITI_QUESTIONARI!Z2530:AD2530,ESITI_QUESTIONARI!AF2530:AH2530,ESITI_QUESTIONARI!AJ2530:AL2530,ESITI_QUESTIONARI!AN2530,ESITI_QUESTIONARI!AQ2530)),"NON RISPONDE",AVERAGE(ESITI_QUESTIONARI!N2530:T2530,ESITI_QUESTIONARI!V2530:X2530,ESITI_QUESTIONARI!Z2530:AD2530,ESITI_QUESTIONARI!AF2530:AH2530,ESITI_QUESTIONARI!AJ2530:AL2530,ESITI_QUESTIONARI!AN2530,ESITI_QUESTIONARI!AQ2530)))</f>
        <v/>
      </c>
    </row>
    <row r="2531" spans="1:8" x14ac:dyDescent="0.3">
      <c r="A2531" t="str">
        <f>IF(ESITI_QUESTIONARI!A2531="","",TRIM(ESITI_QUESTIONARI!A2531))</f>
        <v/>
      </c>
      <c r="B2531" t="str">
        <f t="shared" si="40"/>
        <v/>
      </c>
      <c r="C2531" t="str">
        <f>IF(ESITI_QUESTIONARI!C2531="","",TRIM(ESITI_QUESTIONARI!C2531))</f>
        <v/>
      </c>
      <c r="D2531" t="str">
        <f>IFERROR(UPPER(TRIM(ESITI_QUESTIONARI!U2531)),"")</f>
        <v/>
      </c>
      <c r="E2531" t="str">
        <f>IFERROR(UPPER(TRIM(ESITI_QUESTIONARI!Y2531)),"")</f>
        <v/>
      </c>
      <c r="F2531" t="str">
        <f>IFERROR(UPPER(TRIM(ESITI_QUESTIONARI!AE2531)),"")</f>
        <v/>
      </c>
      <c r="G2531" t="str">
        <f>IFERROR(UPPER(TRIM(ESITI_QUESTIONARI!AI2531)),"")</f>
        <v/>
      </c>
      <c r="H2531" s="8" t="str">
        <f>IF(C2531="","",IF(ISERROR(AVERAGE(ESITI_QUESTIONARI!N2531:T2531,ESITI_QUESTIONARI!V2531:X2531,ESITI_QUESTIONARI!Z2531:AD2531,ESITI_QUESTIONARI!AF2531:AH2531,ESITI_QUESTIONARI!AJ2531:AL2531,ESITI_QUESTIONARI!AN2531,ESITI_QUESTIONARI!AQ2531)),"NON RISPONDE",AVERAGE(ESITI_QUESTIONARI!N2531:T2531,ESITI_QUESTIONARI!V2531:X2531,ESITI_QUESTIONARI!Z2531:AD2531,ESITI_QUESTIONARI!AF2531:AH2531,ESITI_QUESTIONARI!AJ2531:AL2531,ESITI_QUESTIONARI!AN2531,ESITI_QUESTIONARI!AQ2531)))</f>
        <v/>
      </c>
    </row>
    <row r="2532" spans="1:8" x14ac:dyDescent="0.3">
      <c r="A2532" t="str">
        <f>IF(ESITI_QUESTIONARI!A2532="","",TRIM(ESITI_QUESTIONARI!A2532))</f>
        <v/>
      </c>
      <c r="B2532" t="str">
        <f t="shared" si="40"/>
        <v/>
      </c>
      <c r="C2532" t="str">
        <f>IF(ESITI_QUESTIONARI!C2532="","",TRIM(ESITI_QUESTIONARI!C2532))</f>
        <v/>
      </c>
      <c r="D2532" t="str">
        <f>IFERROR(UPPER(TRIM(ESITI_QUESTIONARI!U2532)),"")</f>
        <v/>
      </c>
      <c r="E2532" t="str">
        <f>IFERROR(UPPER(TRIM(ESITI_QUESTIONARI!Y2532)),"")</f>
        <v/>
      </c>
      <c r="F2532" t="str">
        <f>IFERROR(UPPER(TRIM(ESITI_QUESTIONARI!AE2532)),"")</f>
        <v/>
      </c>
      <c r="G2532" t="str">
        <f>IFERROR(UPPER(TRIM(ESITI_QUESTIONARI!AI2532)),"")</f>
        <v/>
      </c>
      <c r="H2532" s="8" t="str">
        <f>IF(C2532="","",IF(ISERROR(AVERAGE(ESITI_QUESTIONARI!N2532:T2532,ESITI_QUESTIONARI!V2532:X2532,ESITI_QUESTIONARI!Z2532:AD2532,ESITI_QUESTIONARI!AF2532:AH2532,ESITI_QUESTIONARI!AJ2532:AL2532,ESITI_QUESTIONARI!AN2532,ESITI_QUESTIONARI!AQ2532)),"NON RISPONDE",AVERAGE(ESITI_QUESTIONARI!N2532:T2532,ESITI_QUESTIONARI!V2532:X2532,ESITI_QUESTIONARI!Z2532:AD2532,ESITI_QUESTIONARI!AF2532:AH2532,ESITI_QUESTIONARI!AJ2532:AL2532,ESITI_QUESTIONARI!AN2532,ESITI_QUESTIONARI!AQ2532)))</f>
        <v/>
      </c>
    </row>
    <row r="2533" spans="1:8" x14ac:dyDescent="0.3">
      <c r="A2533" t="str">
        <f>IF(ESITI_QUESTIONARI!A2533="","",TRIM(ESITI_QUESTIONARI!A2533))</f>
        <v/>
      </c>
      <c r="B2533" t="str">
        <f t="shared" si="40"/>
        <v/>
      </c>
      <c r="C2533" t="str">
        <f>IF(ESITI_QUESTIONARI!C2533="","",TRIM(ESITI_QUESTIONARI!C2533))</f>
        <v/>
      </c>
      <c r="D2533" t="str">
        <f>IFERROR(UPPER(TRIM(ESITI_QUESTIONARI!U2533)),"")</f>
        <v/>
      </c>
      <c r="E2533" t="str">
        <f>IFERROR(UPPER(TRIM(ESITI_QUESTIONARI!Y2533)),"")</f>
        <v/>
      </c>
      <c r="F2533" t="str">
        <f>IFERROR(UPPER(TRIM(ESITI_QUESTIONARI!AE2533)),"")</f>
        <v/>
      </c>
      <c r="G2533" t="str">
        <f>IFERROR(UPPER(TRIM(ESITI_QUESTIONARI!AI2533)),"")</f>
        <v/>
      </c>
      <c r="H2533" s="8" t="str">
        <f>IF(C2533="","",IF(ISERROR(AVERAGE(ESITI_QUESTIONARI!N2533:T2533,ESITI_QUESTIONARI!V2533:X2533,ESITI_QUESTIONARI!Z2533:AD2533,ESITI_QUESTIONARI!AF2533:AH2533,ESITI_QUESTIONARI!AJ2533:AL2533,ESITI_QUESTIONARI!AN2533,ESITI_QUESTIONARI!AQ2533)),"NON RISPONDE",AVERAGE(ESITI_QUESTIONARI!N2533:T2533,ESITI_QUESTIONARI!V2533:X2533,ESITI_QUESTIONARI!Z2533:AD2533,ESITI_QUESTIONARI!AF2533:AH2533,ESITI_QUESTIONARI!AJ2533:AL2533,ESITI_QUESTIONARI!AN2533,ESITI_QUESTIONARI!AQ2533)))</f>
        <v/>
      </c>
    </row>
    <row r="2534" spans="1:8" x14ac:dyDescent="0.3">
      <c r="A2534" t="str">
        <f>IF(ESITI_QUESTIONARI!A2534="","",TRIM(ESITI_QUESTIONARI!A2534))</f>
        <v/>
      </c>
      <c r="B2534" t="str">
        <f t="shared" si="40"/>
        <v/>
      </c>
      <c r="C2534" t="str">
        <f>IF(ESITI_QUESTIONARI!C2534="","",TRIM(ESITI_QUESTIONARI!C2534))</f>
        <v/>
      </c>
      <c r="D2534" t="str">
        <f>IFERROR(UPPER(TRIM(ESITI_QUESTIONARI!U2534)),"")</f>
        <v/>
      </c>
      <c r="E2534" t="str">
        <f>IFERROR(UPPER(TRIM(ESITI_QUESTIONARI!Y2534)),"")</f>
        <v/>
      </c>
      <c r="F2534" t="str">
        <f>IFERROR(UPPER(TRIM(ESITI_QUESTIONARI!AE2534)),"")</f>
        <v/>
      </c>
      <c r="G2534" t="str">
        <f>IFERROR(UPPER(TRIM(ESITI_QUESTIONARI!AI2534)),"")</f>
        <v/>
      </c>
      <c r="H2534" s="8" t="str">
        <f>IF(C2534="","",IF(ISERROR(AVERAGE(ESITI_QUESTIONARI!N2534:T2534,ESITI_QUESTIONARI!V2534:X2534,ESITI_QUESTIONARI!Z2534:AD2534,ESITI_QUESTIONARI!AF2534:AH2534,ESITI_QUESTIONARI!AJ2534:AL2534,ESITI_QUESTIONARI!AN2534,ESITI_QUESTIONARI!AQ2534)),"NON RISPONDE",AVERAGE(ESITI_QUESTIONARI!N2534:T2534,ESITI_QUESTIONARI!V2534:X2534,ESITI_QUESTIONARI!Z2534:AD2534,ESITI_QUESTIONARI!AF2534:AH2534,ESITI_QUESTIONARI!AJ2534:AL2534,ESITI_QUESTIONARI!AN2534,ESITI_QUESTIONARI!AQ2534)))</f>
        <v/>
      </c>
    </row>
    <row r="2535" spans="1:8" x14ac:dyDescent="0.3">
      <c r="A2535" t="str">
        <f>IF(ESITI_QUESTIONARI!A2535="","",TRIM(ESITI_QUESTIONARI!A2535))</f>
        <v/>
      </c>
      <c r="B2535" t="str">
        <f t="shared" si="40"/>
        <v/>
      </c>
      <c r="C2535" t="str">
        <f>IF(ESITI_QUESTIONARI!C2535="","",TRIM(ESITI_QUESTIONARI!C2535))</f>
        <v/>
      </c>
      <c r="D2535" t="str">
        <f>IFERROR(UPPER(TRIM(ESITI_QUESTIONARI!U2535)),"")</f>
        <v/>
      </c>
      <c r="E2535" t="str">
        <f>IFERROR(UPPER(TRIM(ESITI_QUESTIONARI!Y2535)),"")</f>
        <v/>
      </c>
      <c r="F2535" t="str">
        <f>IFERROR(UPPER(TRIM(ESITI_QUESTIONARI!AE2535)),"")</f>
        <v/>
      </c>
      <c r="G2535" t="str">
        <f>IFERROR(UPPER(TRIM(ESITI_QUESTIONARI!AI2535)),"")</f>
        <v/>
      </c>
      <c r="H2535" s="8" t="str">
        <f>IF(C2535="","",IF(ISERROR(AVERAGE(ESITI_QUESTIONARI!N2535:T2535,ESITI_QUESTIONARI!V2535:X2535,ESITI_QUESTIONARI!Z2535:AD2535,ESITI_QUESTIONARI!AF2535:AH2535,ESITI_QUESTIONARI!AJ2535:AL2535,ESITI_QUESTIONARI!AN2535,ESITI_QUESTIONARI!AQ2535)),"NON RISPONDE",AVERAGE(ESITI_QUESTIONARI!N2535:T2535,ESITI_QUESTIONARI!V2535:X2535,ESITI_QUESTIONARI!Z2535:AD2535,ESITI_QUESTIONARI!AF2535:AH2535,ESITI_QUESTIONARI!AJ2535:AL2535,ESITI_QUESTIONARI!AN2535,ESITI_QUESTIONARI!AQ2535)))</f>
        <v/>
      </c>
    </row>
    <row r="2536" spans="1:8" x14ac:dyDescent="0.3">
      <c r="A2536" t="str">
        <f>IF(ESITI_QUESTIONARI!A2536="","",TRIM(ESITI_QUESTIONARI!A2536))</f>
        <v/>
      </c>
      <c r="B2536" t="str">
        <f t="shared" si="40"/>
        <v/>
      </c>
      <c r="C2536" t="str">
        <f>IF(ESITI_QUESTIONARI!C2536="","",TRIM(ESITI_QUESTIONARI!C2536))</f>
        <v/>
      </c>
      <c r="D2536" t="str">
        <f>IFERROR(UPPER(TRIM(ESITI_QUESTIONARI!U2536)),"")</f>
        <v/>
      </c>
      <c r="E2536" t="str">
        <f>IFERROR(UPPER(TRIM(ESITI_QUESTIONARI!Y2536)),"")</f>
        <v/>
      </c>
      <c r="F2536" t="str">
        <f>IFERROR(UPPER(TRIM(ESITI_QUESTIONARI!AE2536)),"")</f>
        <v/>
      </c>
      <c r="G2536" t="str">
        <f>IFERROR(UPPER(TRIM(ESITI_QUESTIONARI!AI2536)),"")</f>
        <v/>
      </c>
      <c r="H2536" s="8" t="str">
        <f>IF(C2536="","",IF(ISERROR(AVERAGE(ESITI_QUESTIONARI!N2536:T2536,ESITI_QUESTIONARI!V2536:X2536,ESITI_QUESTIONARI!Z2536:AD2536,ESITI_QUESTIONARI!AF2536:AH2536,ESITI_QUESTIONARI!AJ2536:AL2536,ESITI_QUESTIONARI!AN2536,ESITI_QUESTIONARI!AQ2536)),"NON RISPONDE",AVERAGE(ESITI_QUESTIONARI!N2536:T2536,ESITI_QUESTIONARI!V2536:X2536,ESITI_QUESTIONARI!Z2536:AD2536,ESITI_QUESTIONARI!AF2536:AH2536,ESITI_QUESTIONARI!AJ2536:AL2536,ESITI_QUESTIONARI!AN2536,ESITI_QUESTIONARI!AQ2536)))</f>
        <v/>
      </c>
    </row>
    <row r="2537" spans="1:8" x14ac:dyDescent="0.3">
      <c r="A2537" t="str">
        <f>IF(ESITI_QUESTIONARI!A2537="","",TRIM(ESITI_QUESTIONARI!A2537))</f>
        <v/>
      </c>
      <c r="B2537" t="str">
        <f t="shared" si="40"/>
        <v/>
      </c>
      <c r="C2537" t="str">
        <f>IF(ESITI_QUESTIONARI!C2537="","",TRIM(ESITI_QUESTIONARI!C2537))</f>
        <v/>
      </c>
      <c r="D2537" t="str">
        <f>IFERROR(UPPER(TRIM(ESITI_QUESTIONARI!U2537)),"")</f>
        <v/>
      </c>
      <c r="E2537" t="str">
        <f>IFERROR(UPPER(TRIM(ESITI_QUESTIONARI!Y2537)),"")</f>
        <v/>
      </c>
      <c r="F2537" t="str">
        <f>IFERROR(UPPER(TRIM(ESITI_QUESTIONARI!AE2537)),"")</f>
        <v/>
      </c>
      <c r="G2537" t="str">
        <f>IFERROR(UPPER(TRIM(ESITI_QUESTIONARI!AI2537)),"")</f>
        <v/>
      </c>
      <c r="H2537" s="8" t="str">
        <f>IF(C2537="","",IF(ISERROR(AVERAGE(ESITI_QUESTIONARI!N2537:T2537,ESITI_QUESTIONARI!V2537:X2537,ESITI_QUESTIONARI!Z2537:AD2537,ESITI_QUESTIONARI!AF2537:AH2537,ESITI_QUESTIONARI!AJ2537:AL2537,ESITI_QUESTIONARI!AN2537,ESITI_QUESTIONARI!AQ2537)),"NON RISPONDE",AVERAGE(ESITI_QUESTIONARI!N2537:T2537,ESITI_QUESTIONARI!V2537:X2537,ESITI_QUESTIONARI!Z2537:AD2537,ESITI_QUESTIONARI!AF2537:AH2537,ESITI_QUESTIONARI!AJ2537:AL2537,ESITI_QUESTIONARI!AN2537,ESITI_QUESTIONARI!AQ2537)))</f>
        <v/>
      </c>
    </row>
    <row r="2538" spans="1:8" x14ac:dyDescent="0.3">
      <c r="A2538" t="str">
        <f>IF(ESITI_QUESTIONARI!A2538="","",TRIM(ESITI_QUESTIONARI!A2538))</f>
        <v/>
      </c>
      <c r="B2538" t="str">
        <f t="shared" si="40"/>
        <v/>
      </c>
      <c r="C2538" t="str">
        <f>IF(ESITI_QUESTIONARI!C2538="","",TRIM(ESITI_QUESTIONARI!C2538))</f>
        <v/>
      </c>
      <c r="D2538" t="str">
        <f>IFERROR(UPPER(TRIM(ESITI_QUESTIONARI!U2538)),"")</f>
        <v/>
      </c>
      <c r="E2538" t="str">
        <f>IFERROR(UPPER(TRIM(ESITI_QUESTIONARI!Y2538)),"")</f>
        <v/>
      </c>
      <c r="F2538" t="str">
        <f>IFERROR(UPPER(TRIM(ESITI_QUESTIONARI!AE2538)),"")</f>
        <v/>
      </c>
      <c r="G2538" t="str">
        <f>IFERROR(UPPER(TRIM(ESITI_QUESTIONARI!AI2538)),"")</f>
        <v/>
      </c>
      <c r="H2538" s="8" t="str">
        <f>IF(C2538="","",IF(ISERROR(AVERAGE(ESITI_QUESTIONARI!N2538:T2538,ESITI_QUESTIONARI!V2538:X2538,ESITI_QUESTIONARI!Z2538:AD2538,ESITI_QUESTIONARI!AF2538:AH2538,ESITI_QUESTIONARI!AJ2538:AL2538,ESITI_QUESTIONARI!AN2538,ESITI_QUESTIONARI!AQ2538)),"NON RISPONDE",AVERAGE(ESITI_QUESTIONARI!N2538:T2538,ESITI_QUESTIONARI!V2538:X2538,ESITI_QUESTIONARI!Z2538:AD2538,ESITI_QUESTIONARI!AF2538:AH2538,ESITI_QUESTIONARI!AJ2538:AL2538,ESITI_QUESTIONARI!AN2538,ESITI_QUESTIONARI!AQ2538)))</f>
        <v/>
      </c>
    </row>
    <row r="2539" spans="1:8" x14ac:dyDescent="0.3">
      <c r="A2539" t="str">
        <f>IF(ESITI_QUESTIONARI!A2539="","",TRIM(ESITI_QUESTIONARI!A2539))</f>
        <v/>
      </c>
      <c r="B2539" t="str">
        <f t="shared" si="40"/>
        <v/>
      </c>
      <c r="C2539" t="str">
        <f>IF(ESITI_QUESTIONARI!C2539="","",TRIM(ESITI_QUESTIONARI!C2539))</f>
        <v/>
      </c>
      <c r="D2539" t="str">
        <f>IFERROR(UPPER(TRIM(ESITI_QUESTIONARI!U2539)),"")</f>
        <v/>
      </c>
      <c r="E2539" t="str">
        <f>IFERROR(UPPER(TRIM(ESITI_QUESTIONARI!Y2539)),"")</f>
        <v/>
      </c>
      <c r="F2539" t="str">
        <f>IFERROR(UPPER(TRIM(ESITI_QUESTIONARI!AE2539)),"")</f>
        <v/>
      </c>
      <c r="G2539" t="str">
        <f>IFERROR(UPPER(TRIM(ESITI_QUESTIONARI!AI2539)),"")</f>
        <v/>
      </c>
      <c r="H2539" s="8" t="str">
        <f>IF(C2539="","",IF(ISERROR(AVERAGE(ESITI_QUESTIONARI!N2539:T2539,ESITI_QUESTIONARI!V2539:X2539,ESITI_QUESTIONARI!Z2539:AD2539,ESITI_QUESTIONARI!AF2539:AH2539,ESITI_QUESTIONARI!AJ2539:AL2539,ESITI_QUESTIONARI!AN2539,ESITI_QUESTIONARI!AQ2539)),"NON RISPONDE",AVERAGE(ESITI_QUESTIONARI!N2539:T2539,ESITI_QUESTIONARI!V2539:X2539,ESITI_QUESTIONARI!Z2539:AD2539,ESITI_QUESTIONARI!AF2539:AH2539,ESITI_QUESTIONARI!AJ2539:AL2539,ESITI_QUESTIONARI!AN2539,ESITI_QUESTIONARI!AQ2539)))</f>
        <v/>
      </c>
    </row>
    <row r="2540" spans="1:8" x14ac:dyDescent="0.3">
      <c r="A2540" t="str">
        <f>IF(ESITI_QUESTIONARI!A2540="","",TRIM(ESITI_QUESTIONARI!A2540))</f>
        <v/>
      </c>
      <c r="B2540" t="str">
        <f t="shared" si="40"/>
        <v/>
      </c>
      <c r="C2540" t="str">
        <f>IF(ESITI_QUESTIONARI!C2540="","",TRIM(ESITI_QUESTIONARI!C2540))</f>
        <v/>
      </c>
      <c r="D2540" t="str">
        <f>IFERROR(UPPER(TRIM(ESITI_QUESTIONARI!U2540)),"")</f>
        <v/>
      </c>
      <c r="E2540" t="str">
        <f>IFERROR(UPPER(TRIM(ESITI_QUESTIONARI!Y2540)),"")</f>
        <v/>
      </c>
      <c r="F2540" t="str">
        <f>IFERROR(UPPER(TRIM(ESITI_QUESTIONARI!AE2540)),"")</f>
        <v/>
      </c>
      <c r="G2540" t="str">
        <f>IFERROR(UPPER(TRIM(ESITI_QUESTIONARI!AI2540)),"")</f>
        <v/>
      </c>
      <c r="H2540" s="8" t="str">
        <f>IF(C2540="","",IF(ISERROR(AVERAGE(ESITI_QUESTIONARI!N2540:T2540,ESITI_QUESTIONARI!V2540:X2540,ESITI_QUESTIONARI!Z2540:AD2540,ESITI_QUESTIONARI!AF2540:AH2540,ESITI_QUESTIONARI!AJ2540:AL2540,ESITI_QUESTIONARI!AN2540,ESITI_QUESTIONARI!AQ2540)),"NON RISPONDE",AVERAGE(ESITI_QUESTIONARI!N2540:T2540,ESITI_QUESTIONARI!V2540:X2540,ESITI_QUESTIONARI!Z2540:AD2540,ESITI_QUESTIONARI!AF2540:AH2540,ESITI_QUESTIONARI!AJ2540:AL2540,ESITI_QUESTIONARI!AN2540,ESITI_QUESTIONARI!AQ2540)))</f>
        <v/>
      </c>
    </row>
    <row r="2541" spans="1:8" x14ac:dyDescent="0.3">
      <c r="A2541" t="str">
        <f>IF(ESITI_QUESTIONARI!A2541="","",TRIM(ESITI_QUESTIONARI!A2541))</f>
        <v/>
      </c>
      <c r="B2541" t="str">
        <f t="shared" si="40"/>
        <v/>
      </c>
      <c r="C2541" t="str">
        <f>IF(ESITI_QUESTIONARI!C2541="","",TRIM(ESITI_QUESTIONARI!C2541))</f>
        <v/>
      </c>
      <c r="D2541" t="str">
        <f>IFERROR(UPPER(TRIM(ESITI_QUESTIONARI!U2541)),"")</f>
        <v/>
      </c>
      <c r="E2541" t="str">
        <f>IFERROR(UPPER(TRIM(ESITI_QUESTIONARI!Y2541)),"")</f>
        <v/>
      </c>
      <c r="F2541" t="str">
        <f>IFERROR(UPPER(TRIM(ESITI_QUESTIONARI!AE2541)),"")</f>
        <v/>
      </c>
      <c r="G2541" t="str">
        <f>IFERROR(UPPER(TRIM(ESITI_QUESTIONARI!AI2541)),"")</f>
        <v/>
      </c>
      <c r="H2541" s="8" t="str">
        <f>IF(C2541="","",IF(ISERROR(AVERAGE(ESITI_QUESTIONARI!N2541:T2541,ESITI_QUESTIONARI!V2541:X2541,ESITI_QUESTIONARI!Z2541:AD2541,ESITI_QUESTIONARI!AF2541:AH2541,ESITI_QUESTIONARI!AJ2541:AL2541,ESITI_QUESTIONARI!AN2541,ESITI_QUESTIONARI!AQ2541)),"NON RISPONDE",AVERAGE(ESITI_QUESTIONARI!N2541:T2541,ESITI_QUESTIONARI!V2541:X2541,ESITI_QUESTIONARI!Z2541:AD2541,ESITI_QUESTIONARI!AF2541:AH2541,ESITI_QUESTIONARI!AJ2541:AL2541,ESITI_QUESTIONARI!AN2541,ESITI_QUESTIONARI!AQ2541)))</f>
        <v/>
      </c>
    </row>
    <row r="2542" spans="1:8" x14ac:dyDescent="0.3">
      <c r="A2542" t="str">
        <f>IF(ESITI_QUESTIONARI!A2542="","",TRIM(ESITI_QUESTIONARI!A2542))</f>
        <v/>
      </c>
      <c r="B2542" t="str">
        <f t="shared" si="40"/>
        <v/>
      </c>
      <c r="C2542" t="str">
        <f>IF(ESITI_QUESTIONARI!C2542="","",TRIM(ESITI_QUESTIONARI!C2542))</f>
        <v/>
      </c>
      <c r="D2542" t="str">
        <f>IFERROR(UPPER(TRIM(ESITI_QUESTIONARI!U2542)),"")</f>
        <v/>
      </c>
      <c r="E2542" t="str">
        <f>IFERROR(UPPER(TRIM(ESITI_QUESTIONARI!Y2542)),"")</f>
        <v/>
      </c>
      <c r="F2542" t="str">
        <f>IFERROR(UPPER(TRIM(ESITI_QUESTIONARI!AE2542)),"")</f>
        <v/>
      </c>
      <c r="G2542" t="str">
        <f>IFERROR(UPPER(TRIM(ESITI_QUESTIONARI!AI2542)),"")</f>
        <v/>
      </c>
      <c r="H2542" s="8" t="str">
        <f>IF(C2542="","",IF(ISERROR(AVERAGE(ESITI_QUESTIONARI!N2542:T2542,ESITI_QUESTIONARI!V2542:X2542,ESITI_QUESTIONARI!Z2542:AD2542,ESITI_QUESTIONARI!AF2542:AH2542,ESITI_QUESTIONARI!AJ2542:AL2542,ESITI_QUESTIONARI!AN2542,ESITI_QUESTIONARI!AQ2542)),"NON RISPONDE",AVERAGE(ESITI_QUESTIONARI!N2542:T2542,ESITI_QUESTIONARI!V2542:X2542,ESITI_QUESTIONARI!Z2542:AD2542,ESITI_QUESTIONARI!AF2542:AH2542,ESITI_QUESTIONARI!AJ2542:AL2542,ESITI_QUESTIONARI!AN2542,ESITI_QUESTIONARI!AQ2542)))</f>
        <v/>
      </c>
    </row>
    <row r="2543" spans="1:8" x14ac:dyDescent="0.3">
      <c r="A2543" t="str">
        <f>IF(ESITI_QUESTIONARI!A2543="","",TRIM(ESITI_QUESTIONARI!A2543))</f>
        <v/>
      </c>
      <c r="B2543" t="str">
        <f t="shared" si="40"/>
        <v/>
      </c>
      <c r="C2543" t="str">
        <f>IF(ESITI_QUESTIONARI!C2543="","",TRIM(ESITI_QUESTIONARI!C2543))</f>
        <v/>
      </c>
      <c r="D2543" t="str">
        <f>IFERROR(UPPER(TRIM(ESITI_QUESTIONARI!U2543)),"")</f>
        <v/>
      </c>
      <c r="E2543" t="str">
        <f>IFERROR(UPPER(TRIM(ESITI_QUESTIONARI!Y2543)),"")</f>
        <v/>
      </c>
      <c r="F2543" t="str">
        <f>IFERROR(UPPER(TRIM(ESITI_QUESTIONARI!AE2543)),"")</f>
        <v/>
      </c>
      <c r="G2543" t="str">
        <f>IFERROR(UPPER(TRIM(ESITI_QUESTIONARI!AI2543)),"")</f>
        <v/>
      </c>
      <c r="H2543" s="8" t="str">
        <f>IF(C2543="","",IF(ISERROR(AVERAGE(ESITI_QUESTIONARI!N2543:T2543,ESITI_QUESTIONARI!V2543:X2543,ESITI_QUESTIONARI!Z2543:AD2543,ESITI_QUESTIONARI!AF2543:AH2543,ESITI_QUESTIONARI!AJ2543:AL2543,ESITI_QUESTIONARI!AN2543,ESITI_QUESTIONARI!AQ2543)),"NON RISPONDE",AVERAGE(ESITI_QUESTIONARI!N2543:T2543,ESITI_QUESTIONARI!V2543:X2543,ESITI_QUESTIONARI!Z2543:AD2543,ESITI_QUESTIONARI!AF2543:AH2543,ESITI_QUESTIONARI!AJ2543:AL2543,ESITI_QUESTIONARI!AN2543,ESITI_QUESTIONARI!AQ2543)))</f>
        <v/>
      </c>
    </row>
    <row r="2544" spans="1:8" x14ac:dyDescent="0.3">
      <c r="A2544" t="str">
        <f>IF(ESITI_QUESTIONARI!A2544="","",TRIM(ESITI_QUESTIONARI!A2544))</f>
        <v/>
      </c>
      <c r="B2544" t="str">
        <f t="shared" si="40"/>
        <v/>
      </c>
      <c r="C2544" t="str">
        <f>IF(ESITI_QUESTIONARI!C2544="","",TRIM(ESITI_QUESTIONARI!C2544))</f>
        <v/>
      </c>
      <c r="D2544" t="str">
        <f>IFERROR(UPPER(TRIM(ESITI_QUESTIONARI!U2544)),"")</f>
        <v/>
      </c>
      <c r="E2544" t="str">
        <f>IFERROR(UPPER(TRIM(ESITI_QUESTIONARI!Y2544)),"")</f>
        <v/>
      </c>
      <c r="F2544" t="str">
        <f>IFERROR(UPPER(TRIM(ESITI_QUESTIONARI!AE2544)),"")</f>
        <v/>
      </c>
      <c r="G2544" t="str">
        <f>IFERROR(UPPER(TRIM(ESITI_QUESTIONARI!AI2544)),"")</f>
        <v/>
      </c>
      <c r="H2544" s="8" t="str">
        <f>IF(C2544="","",IF(ISERROR(AVERAGE(ESITI_QUESTIONARI!N2544:T2544,ESITI_QUESTIONARI!V2544:X2544,ESITI_QUESTIONARI!Z2544:AD2544,ESITI_QUESTIONARI!AF2544:AH2544,ESITI_QUESTIONARI!AJ2544:AL2544,ESITI_QUESTIONARI!AN2544,ESITI_QUESTIONARI!AQ2544)),"NON RISPONDE",AVERAGE(ESITI_QUESTIONARI!N2544:T2544,ESITI_QUESTIONARI!V2544:X2544,ESITI_QUESTIONARI!Z2544:AD2544,ESITI_QUESTIONARI!AF2544:AH2544,ESITI_QUESTIONARI!AJ2544:AL2544,ESITI_QUESTIONARI!AN2544,ESITI_QUESTIONARI!AQ2544)))</f>
        <v/>
      </c>
    </row>
    <row r="2545" spans="1:8" x14ac:dyDescent="0.3">
      <c r="A2545" t="str">
        <f>IF(ESITI_QUESTIONARI!A2545="","",TRIM(ESITI_QUESTIONARI!A2545))</f>
        <v/>
      </c>
      <c r="B2545" t="str">
        <f t="shared" si="40"/>
        <v/>
      </c>
      <c r="C2545" t="str">
        <f>IF(ESITI_QUESTIONARI!C2545="","",TRIM(ESITI_QUESTIONARI!C2545))</f>
        <v/>
      </c>
      <c r="D2545" t="str">
        <f>IFERROR(UPPER(TRIM(ESITI_QUESTIONARI!U2545)),"")</f>
        <v/>
      </c>
      <c r="E2545" t="str">
        <f>IFERROR(UPPER(TRIM(ESITI_QUESTIONARI!Y2545)),"")</f>
        <v/>
      </c>
      <c r="F2545" t="str">
        <f>IFERROR(UPPER(TRIM(ESITI_QUESTIONARI!AE2545)),"")</f>
        <v/>
      </c>
      <c r="G2545" t="str">
        <f>IFERROR(UPPER(TRIM(ESITI_QUESTIONARI!AI2545)),"")</f>
        <v/>
      </c>
      <c r="H2545" s="8" t="str">
        <f>IF(C2545="","",IF(ISERROR(AVERAGE(ESITI_QUESTIONARI!N2545:T2545,ESITI_QUESTIONARI!V2545:X2545,ESITI_QUESTIONARI!Z2545:AD2545,ESITI_QUESTIONARI!AF2545:AH2545,ESITI_QUESTIONARI!AJ2545:AL2545,ESITI_QUESTIONARI!AN2545,ESITI_QUESTIONARI!AQ2545)),"NON RISPONDE",AVERAGE(ESITI_QUESTIONARI!N2545:T2545,ESITI_QUESTIONARI!V2545:X2545,ESITI_QUESTIONARI!Z2545:AD2545,ESITI_QUESTIONARI!AF2545:AH2545,ESITI_QUESTIONARI!AJ2545:AL2545,ESITI_QUESTIONARI!AN2545,ESITI_QUESTIONARI!AQ2545)))</f>
        <v/>
      </c>
    </row>
    <row r="2546" spans="1:8" x14ac:dyDescent="0.3">
      <c r="A2546" t="str">
        <f>IF(ESITI_QUESTIONARI!A2546="","",TRIM(ESITI_QUESTIONARI!A2546))</f>
        <v/>
      </c>
      <c r="B2546" t="str">
        <f t="shared" si="40"/>
        <v/>
      </c>
      <c r="C2546" t="str">
        <f>IF(ESITI_QUESTIONARI!C2546="","",TRIM(ESITI_QUESTIONARI!C2546))</f>
        <v/>
      </c>
      <c r="D2546" t="str">
        <f>IFERROR(UPPER(TRIM(ESITI_QUESTIONARI!U2546)),"")</f>
        <v/>
      </c>
      <c r="E2546" t="str">
        <f>IFERROR(UPPER(TRIM(ESITI_QUESTIONARI!Y2546)),"")</f>
        <v/>
      </c>
      <c r="F2546" t="str">
        <f>IFERROR(UPPER(TRIM(ESITI_QUESTIONARI!AE2546)),"")</f>
        <v/>
      </c>
      <c r="G2546" t="str">
        <f>IFERROR(UPPER(TRIM(ESITI_QUESTIONARI!AI2546)),"")</f>
        <v/>
      </c>
      <c r="H2546" s="8" t="str">
        <f>IF(C2546="","",IF(ISERROR(AVERAGE(ESITI_QUESTIONARI!N2546:T2546,ESITI_QUESTIONARI!V2546:X2546,ESITI_QUESTIONARI!Z2546:AD2546,ESITI_QUESTIONARI!AF2546:AH2546,ESITI_QUESTIONARI!AJ2546:AL2546,ESITI_QUESTIONARI!AN2546,ESITI_QUESTIONARI!AQ2546)),"NON RISPONDE",AVERAGE(ESITI_QUESTIONARI!N2546:T2546,ESITI_QUESTIONARI!V2546:X2546,ESITI_QUESTIONARI!Z2546:AD2546,ESITI_QUESTIONARI!AF2546:AH2546,ESITI_QUESTIONARI!AJ2546:AL2546,ESITI_QUESTIONARI!AN2546,ESITI_QUESTIONARI!AQ2546)))</f>
        <v/>
      </c>
    </row>
    <row r="2547" spans="1:8" x14ac:dyDescent="0.3">
      <c r="A2547" t="str">
        <f>IF(ESITI_QUESTIONARI!A2547="","",TRIM(ESITI_QUESTIONARI!A2547))</f>
        <v/>
      </c>
      <c r="B2547" t="str">
        <f t="shared" si="40"/>
        <v/>
      </c>
      <c r="C2547" t="str">
        <f>IF(ESITI_QUESTIONARI!C2547="","",TRIM(ESITI_QUESTIONARI!C2547))</f>
        <v/>
      </c>
      <c r="D2547" t="str">
        <f>IFERROR(UPPER(TRIM(ESITI_QUESTIONARI!U2547)),"")</f>
        <v/>
      </c>
      <c r="E2547" t="str">
        <f>IFERROR(UPPER(TRIM(ESITI_QUESTIONARI!Y2547)),"")</f>
        <v/>
      </c>
      <c r="F2547" t="str">
        <f>IFERROR(UPPER(TRIM(ESITI_QUESTIONARI!AE2547)),"")</f>
        <v/>
      </c>
      <c r="G2547" t="str">
        <f>IFERROR(UPPER(TRIM(ESITI_QUESTIONARI!AI2547)),"")</f>
        <v/>
      </c>
      <c r="H2547" s="8" t="str">
        <f>IF(C2547="","",IF(ISERROR(AVERAGE(ESITI_QUESTIONARI!N2547:T2547,ESITI_QUESTIONARI!V2547:X2547,ESITI_QUESTIONARI!Z2547:AD2547,ESITI_QUESTIONARI!AF2547:AH2547,ESITI_QUESTIONARI!AJ2547:AL2547,ESITI_QUESTIONARI!AN2547,ESITI_QUESTIONARI!AQ2547)),"NON RISPONDE",AVERAGE(ESITI_QUESTIONARI!N2547:T2547,ESITI_QUESTIONARI!V2547:X2547,ESITI_QUESTIONARI!Z2547:AD2547,ESITI_QUESTIONARI!AF2547:AH2547,ESITI_QUESTIONARI!AJ2547:AL2547,ESITI_QUESTIONARI!AN2547,ESITI_QUESTIONARI!AQ2547)))</f>
        <v/>
      </c>
    </row>
    <row r="2548" spans="1:8" x14ac:dyDescent="0.3">
      <c r="A2548" t="str">
        <f>IF(ESITI_QUESTIONARI!A2548="","",TRIM(ESITI_QUESTIONARI!A2548))</f>
        <v/>
      </c>
      <c r="B2548" t="str">
        <f t="shared" si="40"/>
        <v/>
      </c>
      <c r="C2548" t="str">
        <f>IF(ESITI_QUESTIONARI!C2548="","",TRIM(ESITI_QUESTIONARI!C2548))</f>
        <v/>
      </c>
      <c r="D2548" t="str">
        <f>IFERROR(UPPER(TRIM(ESITI_QUESTIONARI!U2548)),"")</f>
        <v/>
      </c>
      <c r="E2548" t="str">
        <f>IFERROR(UPPER(TRIM(ESITI_QUESTIONARI!Y2548)),"")</f>
        <v/>
      </c>
      <c r="F2548" t="str">
        <f>IFERROR(UPPER(TRIM(ESITI_QUESTIONARI!AE2548)),"")</f>
        <v/>
      </c>
      <c r="G2548" t="str">
        <f>IFERROR(UPPER(TRIM(ESITI_QUESTIONARI!AI2548)),"")</f>
        <v/>
      </c>
      <c r="H2548" s="8" t="str">
        <f>IF(C2548="","",IF(ISERROR(AVERAGE(ESITI_QUESTIONARI!N2548:T2548,ESITI_QUESTIONARI!V2548:X2548,ESITI_QUESTIONARI!Z2548:AD2548,ESITI_QUESTIONARI!AF2548:AH2548,ESITI_QUESTIONARI!AJ2548:AL2548,ESITI_QUESTIONARI!AN2548,ESITI_QUESTIONARI!AQ2548)),"NON RISPONDE",AVERAGE(ESITI_QUESTIONARI!N2548:T2548,ESITI_QUESTIONARI!V2548:X2548,ESITI_QUESTIONARI!Z2548:AD2548,ESITI_QUESTIONARI!AF2548:AH2548,ESITI_QUESTIONARI!AJ2548:AL2548,ESITI_QUESTIONARI!AN2548,ESITI_QUESTIONARI!AQ2548)))</f>
        <v/>
      </c>
    </row>
    <row r="2549" spans="1:8" x14ac:dyDescent="0.3">
      <c r="A2549" t="str">
        <f>IF(ESITI_QUESTIONARI!A2549="","",TRIM(ESITI_QUESTIONARI!A2549))</f>
        <v/>
      </c>
      <c r="B2549" t="str">
        <f t="shared" si="40"/>
        <v/>
      </c>
      <c r="C2549" t="str">
        <f>IF(ESITI_QUESTIONARI!C2549="","",TRIM(ESITI_QUESTIONARI!C2549))</f>
        <v/>
      </c>
      <c r="D2549" t="str">
        <f>IFERROR(UPPER(TRIM(ESITI_QUESTIONARI!U2549)),"")</f>
        <v/>
      </c>
      <c r="E2549" t="str">
        <f>IFERROR(UPPER(TRIM(ESITI_QUESTIONARI!Y2549)),"")</f>
        <v/>
      </c>
      <c r="F2549" t="str">
        <f>IFERROR(UPPER(TRIM(ESITI_QUESTIONARI!AE2549)),"")</f>
        <v/>
      </c>
      <c r="G2549" t="str">
        <f>IFERROR(UPPER(TRIM(ESITI_QUESTIONARI!AI2549)),"")</f>
        <v/>
      </c>
      <c r="H2549" s="8" t="str">
        <f>IF(C2549="","",IF(ISERROR(AVERAGE(ESITI_QUESTIONARI!N2549:T2549,ESITI_QUESTIONARI!V2549:X2549,ESITI_QUESTIONARI!Z2549:AD2549,ESITI_QUESTIONARI!AF2549:AH2549,ESITI_QUESTIONARI!AJ2549:AL2549,ESITI_QUESTIONARI!AN2549,ESITI_QUESTIONARI!AQ2549)),"NON RISPONDE",AVERAGE(ESITI_QUESTIONARI!N2549:T2549,ESITI_QUESTIONARI!V2549:X2549,ESITI_QUESTIONARI!Z2549:AD2549,ESITI_QUESTIONARI!AF2549:AH2549,ESITI_QUESTIONARI!AJ2549:AL2549,ESITI_QUESTIONARI!AN2549,ESITI_QUESTIONARI!AQ2549)))</f>
        <v/>
      </c>
    </row>
    <row r="2550" spans="1:8" x14ac:dyDescent="0.3">
      <c r="A2550" t="str">
        <f>IF(ESITI_QUESTIONARI!A2550="","",TRIM(ESITI_QUESTIONARI!A2550))</f>
        <v/>
      </c>
      <c r="B2550" t="str">
        <f t="shared" si="40"/>
        <v/>
      </c>
      <c r="C2550" t="str">
        <f>IF(ESITI_QUESTIONARI!C2550="","",TRIM(ESITI_QUESTIONARI!C2550))</f>
        <v/>
      </c>
      <c r="D2550" t="str">
        <f>IFERROR(UPPER(TRIM(ESITI_QUESTIONARI!U2550)),"")</f>
        <v/>
      </c>
      <c r="E2550" t="str">
        <f>IFERROR(UPPER(TRIM(ESITI_QUESTIONARI!Y2550)),"")</f>
        <v/>
      </c>
      <c r="F2550" t="str">
        <f>IFERROR(UPPER(TRIM(ESITI_QUESTIONARI!AE2550)),"")</f>
        <v/>
      </c>
      <c r="G2550" t="str">
        <f>IFERROR(UPPER(TRIM(ESITI_QUESTIONARI!AI2550)),"")</f>
        <v/>
      </c>
      <c r="H2550" s="8" t="str">
        <f>IF(C2550="","",IF(ISERROR(AVERAGE(ESITI_QUESTIONARI!N2550:T2550,ESITI_QUESTIONARI!V2550:X2550,ESITI_QUESTIONARI!Z2550:AD2550,ESITI_QUESTIONARI!AF2550:AH2550,ESITI_QUESTIONARI!AJ2550:AL2550,ESITI_QUESTIONARI!AN2550,ESITI_QUESTIONARI!AQ2550)),"NON RISPONDE",AVERAGE(ESITI_QUESTIONARI!N2550:T2550,ESITI_QUESTIONARI!V2550:X2550,ESITI_QUESTIONARI!Z2550:AD2550,ESITI_QUESTIONARI!AF2550:AH2550,ESITI_QUESTIONARI!AJ2550:AL2550,ESITI_QUESTIONARI!AN2550,ESITI_QUESTIONARI!AQ2550)))</f>
        <v/>
      </c>
    </row>
    <row r="2551" spans="1:8" x14ac:dyDescent="0.3">
      <c r="A2551" t="str">
        <f>IF(ESITI_QUESTIONARI!A2551="","",TRIM(ESITI_QUESTIONARI!A2551))</f>
        <v/>
      </c>
      <c r="B2551" t="str">
        <f t="shared" si="40"/>
        <v/>
      </c>
      <c r="C2551" t="str">
        <f>IF(ESITI_QUESTIONARI!C2551="","",TRIM(ESITI_QUESTIONARI!C2551))</f>
        <v/>
      </c>
      <c r="D2551" t="str">
        <f>IFERROR(UPPER(TRIM(ESITI_QUESTIONARI!U2551)),"")</f>
        <v/>
      </c>
      <c r="E2551" t="str">
        <f>IFERROR(UPPER(TRIM(ESITI_QUESTIONARI!Y2551)),"")</f>
        <v/>
      </c>
      <c r="F2551" t="str">
        <f>IFERROR(UPPER(TRIM(ESITI_QUESTIONARI!AE2551)),"")</f>
        <v/>
      </c>
      <c r="G2551" t="str">
        <f>IFERROR(UPPER(TRIM(ESITI_QUESTIONARI!AI2551)),"")</f>
        <v/>
      </c>
      <c r="H2551" s="8" t="str">
        <f>IF(C2551="","",IF(ISERROR(AVERAGE(ESITI_QUESTIONARI!N2551:T2551,ESITI_QUESTIONARI!V2551:X2551,ESITI_QUESTIONARI!Z2551:AD2551,ESITI_QUESTIONARI!AF2551:AH2551,ESITI_QUESTIONARI!AJ2551:AL2551,ESITI_QUESTIONARI!AN2551,ESITI_QUESTIONARI!AQ2551)),"NON RISPONDE",AVERAGE(ESITI_QUESTIONARI!N2551:T2551,ESITI_QUESTIONARI!V2551:X2551,ESITI_QUESTIONARI!Z2551:AD2551,ESITI_QUESTIONARI!AF2551:AH2551,ESITI_QUESTIONARI!AJ2551:AL2551,ESITI_QUESTIONARI!AN2551,ESITI_QUESTIONARI!AQ2551)))</f>
        <v/>
      </c>
    </row>
    <row r="2552" spans="1:8" x14ac:dyDescent="0.3">
      <c r="A2552" t="str">
        <f>IF(ESITI_QUESTIONARI!A2552="","",TRIM(ESITI_QUESTIONARI!A2552))</f>
        <v/>
      </c>
      <c r="B2552" t="str">
        <f t="shared" si="40"/>
        <v/>
      </c>
      <c r="C2552" t="str">
        <f>IF(ESITI_QUESTIONARI!C2552="","",TRIM(ESITI_QUESTIONARI!C2552))</f>
        <v/>
      </c>
      <c r="D2552" t="str">
        <f>IFERROR(UPPER(TRIM(ESITI_QUESTIONARI!U2552)),"")</f>
        <v/>
      </c>
      <c r="E2552" t="str">
        <f>IFERROR(UPPER(TRIM(ESITI_QUESTIONARI!Y2552)),"")</f>
        <v/>
      </c>
      <c r="F2552" t="str">
        <f>IFERROR(UPPER(TRIM(ESITI_QUESTIONARI!AE2552)),"")</f>
        <v/>
      </c>
      <c r="G2552" t="str">
        <f>IFERROR(UPPER(TRIM(ESITI_QUESTIONARI!AI2552)),"")</f>
        <v/>
      </c>
      <c r="H2552" s="8" t="str">
        <f>IF(C2552="","",IF(ISERROR(AVERAGE(ESITI_QUESTIONARI!N2552:T2552,ESITI_QUESTIONARI!V2552:X2552,ESITI_QUESTIONARI!Z2552:AD2552,ESITI_QUESTIONARI!AF2552:AH2552,ESITI_QUESTIONARI!AJ2552:AL2552,ESITI_QUESTIONARI!AN2552,ESITI_QUESTIONARI!AQ2552)),"NON RISPONDE",AVERAGE(ESITI_QUESTIONARI!N2552:T2552,ESITI_QUESTIONARI!V2552:X2552,ESITI_QUESTIONARI!Z2552:AD2552,ESITI_QUESTIONARI!AF2552:AH2552,ESITI_QUESTIONARI!AJ2552:AL2552,ESITI_QUESTIONARI!AN2552,ESITI_QUESTIONARI!AQ2552)))</f>
        <v/>
      </c>
    </row>
    <row r="2553" spans="1:8" x14ac:dyDescent="0.3">
      <c r="A2553" t="str">
        <f>IF(ESITI_QUESTIONARI!A2553="","",TRIM(ESITI_QUESTIONARI!A2553))</f>
        <v/>
      </c>
      <c r="B2553" t="str">
        <f t="shared" si="40"/>
        <v/>
      </c>
      <c r="C2553" t="str">
        <f>IF(ESITI_QUESTIONARI!C2553="","",TRIM(ESITI_QUESTIONARI!C2553))</f>
        <v/>
      </c>
      <c r="D2553" t="str">
        <f>IFERROR(UPPER(TRIM(ESITI_QUESTIONARI!U2553)),"")</f>
        <v/>
      </c>
      <c r="E2553" t="str">
        <f>IFERROR(UPPER(TRIM(ESITI_QUESTIONARI!Y2553)),"")</f>
        <v/>
      </c>
      <c r="F2553" t="str">
        <f>IFERROR(UPPER(TRIM(ESITI_QUESTIONARI!AE2553)),"")</f>
        <v/>
      </c>
      <c r="G2553" t="str">
        <f>IFERROR(UPPER(TRIM(ESITI_QUESTIONARI!AI2553)),"")</f>
        <v/>
      </c>
      <c r="H2553" s="8" t="str">
        <f>IF(C2553="","",IF(ISERROR(AVERAGE(ESITI_QUESTIONARI!N2553:T2553,ESITI_QUESTIONARI!V2553:X2553,ESITI_QUESTIONARI!Z2553:AD2553,ESITI_QUESTIONARI!AF2553:AH2553,ESITI_QUESTIONARI!AJ2553:AL2553,ESITI_QUESTIONARI!AN2553,ESITI_QUESTIONARI!AQ2553)),"NON RISPONDE",AVERAGE(ESITI_QUESTIONARI!N2553:T2553,ESITI_QUESTIONARI!V2553:X2553,ESITI_QUESTIONARI!Z2553:AD2553,ESITI_QUESTIONARI!AF2553:AH2553,ESITI_QUESTIONARI!AJ2553:AL2553,ESITI_QUESTIONARI!AN2553,ESITI_QUESTIONARI!AQ2553)))</f>
        <v/>
      </c>
    </row>
    <row r="2554" spans="1:8" x14ac:dyDescent="0.3">
      <c r="A2554" t="str">
        <f>IF(ESITI_QUESTIONARI!A2554="","",TRIM(ESITI_QUESTIONARI!A2554))</f>
        <v/>
      </c>
      <c r="B2554" t="str">
        <f t="shared" si="40"/>
        <v/>
      </c>
      <c r="C2554" t="str">
        <f>IF(ESITI_QUESTIONARI!C2554="","",TRIM(ESITI_QUESTIONARI!C2554))</f>
        <v/>
      </c>
      <c r="D2554" t="str">
        <f>IFERROR(UPPER(TRIM(ESITI_QUESTIONARI!U2554)),"")</f>
        <v/>
      </c>
      <c r="E2554" t="str">
        <f>IFERROR(UPPER(TRIM(ESITI_QUESTIONARI!Y2554)),"")</f>
        <v/>
      </c>
      <c r="F2554" t="str">
        <f>IFERROR(UPPER(TRIM(ESITI_QUESTIONARI!AE2554)),"")</f>
        <v/>
      </c>
      <c r="G2554" t="str">
        <f>IFERROR(UPPER(TRIM(ESITI_QUESTIONARI!AI2554)),"")</f>
        <v/>
      </c>
      <c r="H2554" s="8" t="str">
        <f>IF(C2554="","",IF(ISERROR(AVERAGE(ESITI_QUESTIONARI!N2554:T2554,ESITI_QUESTIONARI!V2554:X2554,ESITI_QUESTIONARI!Z2554:AD2554,ESITI_QUESTIONARI!AF2554:AH2554,ESITI_QUESTIONARI!AJ2554:AL2554,ESITI_QUESTIONARI!AN2554,ESITI_QUESTIONARI!AQ2554)),"NON RISPONDE",AVERAGE(ESITI_QUESTIONARI!N2554:T2554,ESITI_QUESTIONARI!V2554:X2554,ESITI_QUESTIONARI!Z2554:AD2554,ESITI_QUESTIONARI!AF2554:AH2554,ESITI_QUESTIONARI!AJ2554:AL2554,ESITI_QUESTIONARI!AN2554,ESITI_QUESTIONARI!AQ2554)))</f>
        <v/>
      </c>
    </row>
    <row r="2555" spans="1:8" x14ac:dyDescent="0.3">
      <c r="A2555" t="str">
        <f>IF(ESITI_QUESTIONARI!A2555="","",TRIM(ESITI_QUESTIONARI!A2555))</f>
        <v/>
      </c>
      <c r="B2555" t="str">
        <f t="shared" si="40"/>
        <v/>
      </c>
      <c r="C2555" t="str">
        <f>IF(ESITI_QUESTIONARI!C2555="","",TRIM(ESITI_QUESTIONARI!C2555))</f>
        <v/>
      </c>
      <c r="D2555" t="str">
        <f>IFERROR(UPPER(TRIM(ESITI_QUESTIONARI!U2555)),"")</f>
        <v/>
      </c>
      <c r="E2555" t="str">
        <f>IFERROR(UPPER(TRIM(ESITI_QUESTIONARI!Y2555)),"")</f>
        <v/>
      </c>
      <c r="F2555" t="str">
        <f>IFERROR(UPPER(TRIM(ESITI_QUESTIONARI!AE2555)),"")</f>
        <v/>
      </c>
      <c r="G2555" t="str">
        <f>IFERROR(UPPER(TRIM(ESITI_QUESTIONARI!AI2555)),"")</f>
        <v/>
      </c>
      <c r="H2555" s="8" t="str">
        <f>IF(C2555="","",IF(ISERROR(AVERAGE(ESITI_QUESTIONARI!N2555:T2555,ESITI_QUESTIONARI!V2555:X2555,ESITI_QUESTIONARI!Z2555:AD2555,ESITI_QUESTIONARI!AF2555:AH2555,ESITI_QUESTIONARI!AJ2555:AL2555,ESITI_QUESTIONARI!AN2555,ESITI_QUESTIONARI!AQ2555)),"NON RISPONDE",AVERAGE(ESITI_QUESTIONARI!N2555:T2555,ESITI_QUESTIONARI!V2555:X2555,ESITI_QUESTIONARI!Z2555:AD2555,ESITI_QUESTIONARI!AF2555:AH2555,ESITI_QUESTIONARI!AJ2555:AL2555,ESITI_QUESTIONARI!AN2555,ESITI_QUESTIONARI!AQ2555)))</f>
        <v/>
      </c>
    </row>
    <row r="2556" spans="1:8" x14ac:dyDescent="0.3">
      <c r="A2556" t="str">
        <f>IF(ESITI_QUESTIONARI!A2556="","",TRIM(ESITI_QUESTIONARI!A2556))</f>
        <v/>
      </c>
      <c r="B2556" t="str">
        <f t="shared" si="40"/>
        <v/>
      </c>
      <c r="C2556" t="str">
        <f>IF(ESITI_QUESTIONARI!C2556="","",TRIM(ESITI_QUESTIONARI!C2556))</f>
        <v/>
      </c>
      <c r="D2556" t="str">
        <f>IFERROR(UPPER(TRIM(ESITI_QUESTIONARI!U2556)),"")</f>
        <v/>
      </c>
      <c r="E2556" t="str">
        <f>IFERROR(UPPER(TRIM(ESITI_QUESTIONARI!Y2556)),"")</f>
        <v/>
      </c>
      <c r="F2556" t="str">
        <f>IFERROR(UPPER(TRIM(ESITI_QUESTIONARI!AE2556)),"")</f>
        <v/>
      </c>
      <c r="G2556" t="str">
        <f>IFERROR(UPPER(TRIM(ESITI_QUESTIONARI!AI2556)),"")</f>
        <v/>
      </c>
      <c r="H2556" s="8" t="str">
        <f>IF(C2556="","",IF(ISERROR(AVERAGE(ESITI_QUESTIONARI!N2556:T2556,ESITI_QUESTIONARI!V2556:X2556,ESITI_QUESTIONARI!Z2556:AD2556,ESITI_QUESTIONARI!AF2556:AH2556,ESITI_QUESTIONARI!AJ2556:AL2556,ESITI_QUESTIONARI!AN2556,ESITI_QUESTIONARI!AQ2556)),"NON RISPONDE",AVERAGE(ESITI_QUESTIONARI!N2556:T2556,ESITI_QUESTIONARI!V2556:X2556,ESITI_QUESTIONARI!Z2556:AD2556,ESITI_QUESTIONARI!AF2556:AH2556,ESITI_QUESTIONARI!AJ2556:AL2556,ESITI_QUESTIONARI!AN2556,ESITI_QUESTIONARI!AQ2556)))</f>
        <v/>
      </c>
    </row>
    <row r="2557" spans="1:8" x14ac:dyDescent="0.3">
      <c r="A2557" t="str">
        <f>IF(ESITI_QUESTIONARI!A2557="","",TRIM(ESITI_QUESTIONARI!A2557))</f>
        <v/>
      </c>
      <c r="B2557" t="str">
        <f t="shared" si="40"/>
        <v/>
      </c>
      <c r="C2557" t="str">
        <f>IF(ESITI_QUESTIONARI!C2557="","",TRIM(ESITI_QUESTIONARI!C2557))</f>
        <v/>
      </c>
      <c r="D2557" t="str">
        <f>IFERROR(UPPER(TRIM(ESITI_QUESTIONARI!U2557)),"")</f>
        <v/>
      </c>
      <c r="E2557" t="str">
        <f>IFERROR(UPPER(TRIM(ESITI_QUESTIONARI!Y2557)),"")</f>
        <v/>
      </c>
      <c r="F2557" t="str">
        <f>IFERROR(UPPER(TRIM(ESITI_QUESTIONARI!AE2557)),"")</f>
        <v/>
      </c>
      <c r="G2557" t="str">
        <f>IFERROR(UPPER(TRIM(ESITI_QUESTIONARI!AI2557)),"")</f>
        <v/>
      </c>
      <c r="H2557" s="8" t="str">
        <f>IF(C2557="","",IF(ISERROR(AVERAGE(ESITI_QUESTIONARI!N2557:T2557,ESITI_QUESTIONARI!V2557:X2557,ESITI_QUESTIONARI!Z2557:AD2557,ESITI_QUESTIONARI!AF2557:AH2557,ESITI_QUESTIONARI!AJ2557:AL2557,ESITI_QUESTIONARI!AN2557,ESITI_QUESTIONARI!AQ2557)),"NON RISPONDE",AVERAGE(ESITI_QUESTIONARI!N2557:T2557,ESITI_QUESTIONARI!V2557:X2557,ESITI_QUESTIONARI!Z2557:AD2557,ESITI_QUESTIONARI!AF2557:AH2557,ESITI_QUESTIONARI!AJ2557:AL2557,ESITI_QUESTIONARI!AN2557,ESITI_QUESTIONARI!AQ2557)))</f>
        <v/>
      </c>
    </row>
    <row r="2558" spans="1:8" x14ac:dyDescent="0.3">
      <c r="A2558" t="str">
        <f>IF(ESITI_QUESTIONARI!A2558="","",TRIM(ESITI_QUESTIONARI!A2558))</f>
        <v/>
      </c>
      <c r="B2558" t="str">
        <f t="shared" si="40"/>
        <v/>
      </c>
      <c r="C2558" t="str">
        <f>IF(ESITI_QUESTIONARI!C2558="","",TRIM(ESITI_QUESTIONARI!C2558))</f>
        <v/>
      </c>
      <c r="D2558" t="str">
        <f>IFERROR(UPPER(TRIM(ESITI_QUESTIONARI!U2558)),"")</f>
        <v/>
      </c>
      <c r="E2558" t="str">
        <f>IFERROR(UPPER(TRIM(ESITI_QUESTIONARI!Y2558)),"")</f>
        <v/>
      </c>
      <c r="F2558" t="str">
        <f>IFERROR(UPPER(TRIM(ESITI_QUESTIONARI!AE2558)),"")</f>
        <v/>
      </c>
      <c r="G2558" t="str">
        <f>IFERROR(UPPER(TRIM(ESITI_QUESTIONARI!AI2558)),"")</f>
        <v/>
      </c>
      <c r="H2558" s="8" t="str">
        <f>IF(C2558="","",IF(ISERROR(AVERAGE(ESITI_QUESTIONARI!N2558:T2558,ESITI_QUESTIONARI!V2558:X2558,ESITI_QUESTIONARI!Z2558:AD2558,ESITI_QUESTIONARI!AF2558:AH2558,ESITI_QUESTIONARI!AJ2558:AL2558,ESITI_QUESTIONARI!AN2558,ESITI_QUESTIONARI!AQ2558)),"NON RISPONDE",AVERAGE(ESITI_QUESTIONARI!N2558:T2558,ESITI_QUESTIONARI!V2558:X2558,ESITI_QUESTIONARI!Z2558:AD2558,ESITI_QUESTIONARI!AF2558:AH2558,ESITI_QUESTIONARI!AJ2558:AL2558,ESITI_QUESTIONARI!AN2558,ESITI_QUESTIONARI!AQ2558)))</f>
        <v/>
      </c>
    </row>
    <row r="2559" spans="1:8" x14ac:dyDescent="0.3">
      <c r="A2559" t="str">
        <f>IF(ESITI_QUESTIONARI!A2559="","",TRIM(ESITI_QUESTIONARI!A2559))</f>
        <v/>
      </c>
      <c r="B2559" t="str">
        <f t="shared" si="40"/>
        <v/>
      </c>
      <c r="C2559" t="str">
        <f>IF(ESITI_QUESTIONARI!C2559="","",TRIM(ESITI_QUESTIONARI!C2559))</f>
        <v/>
      </c>
      <c r="D2559" t="str">
        <f>IFERROR(UPPER(TRIM(ESITI_QUESTIONARI!U2559)),"")</f>
        <v/>
      </c>
      <c r="E2559" t="str">
        <f>IFERROR(UPPER(TRIM(ESITI_QUESTIONARI!Y2559)),"")</f>
        <v/>
      </c>
      <c r="F2559" t="str">
        <f>IFERROR(UPPER(TRIM(ESITI_QUESTIONARI!AE2559)),"")</f>
        <v/>
      </c>
      <c r="G2559" t="str">
        <f>IFERROR(UPPER(TRIM(ESITI_QUESTIONARI!AI2559)),"")</f>
        <v/>
      </c>
      <c r="H2559" s="8" t="str">
        <f>IF(C2559="","",IF(ISERROR(AVERAGE(ESITI_QUESTIONARI!N2559:T2559,ESITI_QUESTIONARI!V2559:X2559,ESITI_QUESTIONARI!Z2559:AD2559,ESITI_QUESTIONARI!AF2559:AH2559,ESITI_QUESTIONARI!AJ2559:AL2559,ESITI_QUESTIONARI!AN2559,ESITI_QUESTIONARI!AQ2559)),"NON RISPONDE",AVERAGE(ESITI_QUESTIONARI!N2559:T2559,ESITI_QUESTIONARI!V2559:X2559,ESITI_QUESTIONARI!Z2559:AD2559,ESITI_QUESTIONARI!AF2559:AH2559,ESITI_QUESTIONARI!AJ2559:AL2559,ESITI_QUESTIONARI!AN2559,ESITI_QUESTIONARI!AQ2559)))</f>
        <v/>
      </c>
    </row>
    <row r="2560" spans="1:8" x14ac:dyDescent="0.3">
      <c r="A2560" t="str">
        <f>IF(ESITI_QUESTIONARI!A2560="","",TRIM(ESITI_QUESTIONARI!A2560))</f>
        <v/>
      </c>
      <c r="B2560" t="str">
        <f t="shared" si="40"/>
        <v/>
      </c>
      <c r="C2560" t="str">
        <f>IF(ESITI_QUESTIONARI!C2560="","",TRIM(ESITI_QUESTIONARI!C2560))</f>
        <v/>
      </c>
      <c r="D2560" t="str">
        <f>IFERROR(UPPER(TRIM(ESITI_QUESTIONARI!U2560)),"")</f>
        <v/>
      </c>
      <c r="E2560" t="str">
        <f>IFERROR(UPPER(TRIM(ESITI_QUESTIONARI!Y2560)),"")</f>
        <v/>
      </c>
      <c r="F2560" t="str">
        <f>IFERROR(UPPER(TRIM(ESITI_QUESTIONARI!AE2560)),"")</f>
        <v/>
      </c>
      <c r="G2560" t="str">
        <f>IFERROR(UPPER(TRIM(ESITI_QUESTIONARI!AI2560)),"")</f>
        <v/>
      </c>
      <c r="H2560" s="8" t="str">
        <f>IF(C2560="","",IF(ISERROR(AVERAGE(ESITI_QUESTIONARI!N2560:T2560,ESITI_QUESTIONARI!V2560:X2560,ESITI_QUESTIONARI!Z2560:AD2560,ESITI_QUESTIONARI!AF2560:AH2560,ESITI_QUESTIONARI!AJ2560:AL2560,ESITI_QUESTIONARI!AN2560,ESITI_QUESTIONARI!AQ2560)),"NON RISPONDE",AVERAGE(ESITI_QUESTIONARI!N2560:T2560,ESITI_QUESTIONARI!V2560:X2560,ESITI_QUESTIONARI!Z2560:AD2560,ESITI_QUESTIONARI!AF2560:AH2560,ESITI_QUESTIONARI!AJ2560:AL2560,ESITI_QUESTIONARI!AN2560,ESITI_QUESTIONARI!AQ2560)))</f>
        <v/>
      </c>
    </row>
    <row r="2561" spans="1:8" x14ac:dyDescent="0.3">
      <c r="A2561" t="str">
        <f>IF(ESITI_QUESTIONARI!A2561="","",TRIM(ESITI_QUESTIONARI!A2561))</f>
        <v/>
      </c>
      <c r="B2561" t="str">
        <f t="shared" si="40"/>
        <v/>
      </c>
      <c r="C2561" t="str">
        <f>IF(ESITI_QUESTIONARI!C2561="","",TRIM(ESITI_QUESTIONARI!C2561))</f>
        <v/>
      </c>
      <c r="D2561" t="str">
        <f>IFERROR(UPPER(TRIM(ESITI_QUESTIONARI!U2561)),"")</f>
        <v/>
      </c>
      <c r="E2561" t="str">
        <f>IFERROR(UPPER(TRIM(ESITI_QUESTIONARI!Y2561)),"")</f>
        <v/>
      </c>
      <c r="F2561" t="str">
        <f>IFERROR(UPPER(TRIM(ESITI_QUESTIONARI!AE2561)),"")</f>
        <v/>
      </c>
      <c r="G2561" t="str">
        <f>IFERROR(UPPER(TRIM(ESITI_QUESTIONARI!AI2561)),"")</f>
        <v/>
      </c>
      <c r="H2561" s="8" t="str">
        <f>IF(C2561="","",IF(ISERROR(AVERAGE(ESITI_QUESTIONARI!N2561:T2561,ESITI_QUESTIONARI!V2561:X2561,ESITI_QUESTIONARI!Z2561:AD2561,ESITI_QUESTIONARI!AF2561:AH2561,ESITI_QUESTIONARI!AJ2561:AL2561,ESITI_QUESTIONARI!AN2561,ESITI_QUESTIONARI!AQ2561)),"NON RISPONDE",AVERAGE(ESITI_QUESTIONARI!N2561:T2561,ESITI_QUESTIONARI!V2561:X2561,ESITI_QUESTIONARI!Z2561:AD2561,ESITI_QUESTIONARI!AF2561:AH2561,ESITI_QUESTIONARI!AJ2561:AL2561,ESITI_QUESTIONARI!AN2561,ESITI_QUESTIONARI!AQ2561)))</f>
        <v/>
      </c>
    </row>
    <row r="2562" spans="1:8" x14ac:dyDescent="0.3">
      <c r="A2562" t="str">
        <f>IF(ESITI_QUESTIONARI!A2562="","",TRIM(ESITI_QUESTIONARI!A2562))</f>
        <v/>
      </c>
      <c r="B2562" t="str">
        <f t="shared" si="40"/>
        <v/>
      </c>
      <c r="C2562" t="str">
        <f>IF(ESITI_QUESTIONARI!C2562="","",TRIM(ESITI_QUESTIONARI!C2562))</f>
        <v/>
      </c>
      <c r="D2562" t="str">
        <f>IFERROR(UPPER(TRIM(ESITI_QUESTIONARI!U2562)),"")</f>
        <v/>
      </c>
      <c r="E2562" t="str">
        <f>IFERROR(UPPER(TRIM(ESITI_QUESTIONARI!Y2562)),"")</f>
        <v/>
      </c>
      <c r="F2562" t="str">
        <f>IFERROR(UPPER(TRIM(ESITI_QUESTIONARI!AE2562)),"")</f>
        <v/>
      </c>
      <c r="G2562" t="str">
        <f>IFERROR(UPPER(TRIM(ESITI_QUESTIONARI!AI2562)),"")</f>
        <v/>
      </c>
      <c r="H2562" s="8" t="str">
        <f>IF(C2562="","",IF(ISERROR(AVERAGE(ESITI_QUESTIONARI!N2562:T2562,ESITI_QUESTIONARI!V2562:X2562,ESITI_QUESTIONARI!Z2562:AD2562,ESITI_QUESTIONARI!AF2562:AH2562,ESITI_QUESTIONARI!AJ2562:AL2562,ESITI_QUESTIONARI!AN2562,ESITI_QUESTIONARI!AQ2562)),"NON RISPONDE",AVERAGE(ESITI_QUESTIONARI!N2562:T2562,ESITI_QUESTIONARI!V2562:X2562,ESITI_QUESTIONARI!Z2562:AD2562,ESITI_QUESTIONARI!AF2562:AH2562,ESITI_QUESTIONARI!AJ2562:AL2562,ESITI_QUESTIONARI!AN2562,ESITI_QUESTIONARI!AQ2562)))</f>
        <v/>
      </c>
    </row>
    <row r="2563" spans="1:8" x14ac:dyDescent="0.3">
      <c r="A2563" t="str">
        <f>IF(ESITI_QUESTIONARI!A2563="","",TRIM(ESITI_QUESTIONARI!A2563))</f>
        <v/>
      </c>
      <c r="B2563" t="str">
        <f t="shared" ref="B2563:B2626" si="41">IF(C2563="","",C2563)</f>
        <v/>
      </c>
      <c r="C2563" t="str">
        <f>IF(ESITI_QUESTIONARI!C2563="","",TRIM(ESITI_QUESTIONARI!C2563))</f>
        <v/>
      </c>
      <c r="D2563" t="str">
        <f>IFERROR(UPPER(TRIM(ESITI_QUESTIONARI!U2563)),"")</f>
        <v/>
      </c>
      <c r="E2563" t="str">
        <f>IFERROR(UPPER(TRIM(ESITI_QUESTIONARI!Y2563)),"")</f>
        <v/>
      </c>
      <c r="F2563" t="str">
        <f>IFERROR(UPPER(TRIM(ESITI_QUESTIONARI!AE2563)),"")</f>
        <v/>
      </c>
      <c r="G2563" t="str">
        <f>IFERROR(UPPER(TRIM(ESITI_QUESTIONARI!AI2563)),"")</f>
        <v/>
      </c>
      <c r="H2563" s="8" t="str">
        <f>IF(C2563="","",IF(ISERROR(AVERAGE(ESITI_QUESTIONARI!N2563:T2563,ESITI_QUESTIONARI!V2563:X2563,ESITI_QUESTIONARI!Z2563:AD2563,ESITI_QUESTIONARI!AF2563:AH2563,ESITI_QUESTIONARI!AJ2563:AL2563,ESITI_QUESTIONARI!AN2563,ESITI_QUESTIONARI!AQ2563)),"NON RISPONDE",AVERAGE(ESITI_QUESTIONARI!N2563:T2563,ESITI_QUESTIONARI!V2563:X2563,ESITI_QUESTIONARI!Z2563:AD2563,ESITI_QUESTIONARI!AF2563:AH2563,ESITI_QUESTIONARI!AJ2563:AL2563,ESITI_QUESTIONARI!AN2563,ESITI_QUESTIONARI!AQ2563)))</f>
        <v/>
      </c>
    </row>
    <row r="2564" spans="1:8" x14ac:dyDescent="0.3">
      <c r="A2564" t="str">
        <f>IF(ESITI_QUESTIONARI!A2564="","",TRIM(ESITI_QUESTIONARI!A2564))</f>
        <v/>
      </c>
      <c r="B2564" t="str">
        <f t="shared" si="41"/>
        <v/>
      </c>
      <c r="C2564" t="str">
        <f>IF(ESITI_QUESTIONARI!C2564="","",TRIM(ESITI_QUESTIONARI!C2564))</f>
        <v/>
      </c>
      <c r="D2564" t="str">
        <f>IFERROR(UPPER(TRIM(ESITI_QUESTIONARI!U2564)),"")</f>
        <v/>
      </c>
      <c r="E2564" t="str">
        <f>IFERROR(UPPER(TRIM(ESITI_QUESTIONARI!Y2564)),"")</f>
        <v/>
      </c>
      <c r="F2564" t="str">
        <f>IFERROR(UPPER(TRIM(ESITI_QUESTIONARI!AE2564)),"")</f>
        <v/>
      </c>
      <c r="G2564" t="str">
        <f>IFERROR(UPPER(TRIM(ESITI_QUESTIONARI!AI2564)),"")</f>
        <v/>
      </c>
      <c r="H2564" s="8" t="str">
        <f>IF(C2564="","",IF(ISERROR(AVERAGE(ESITI_QUESTIONARI!N2564:T2564,ESITI_QUESTIONARI!V2564:X2564,ESITI_QUESTIONARI!Z2564:AD2564,ESITI_QUESTIONARI!AF2564:AH2564,ESITI_QUESTIONARI!AJ2564:AL2564,ESITI_QUESTIONARI!AN2564,ESITI_QUESTIONARI!AQ2564)),"NON RISPONDE",AVERAGE(ESITI_QUESTIONARI!N2564:T2564,ESITI_QUESTIONARI!V2564:X2564,ESITI_QUESTIONARI!Z2564:AD2564,ESITI_QUESTIONARI!AF2564:AH2564,ESITI_QUESTIONARI!AJ2564:AL2564,ESITI_QUESTIONARI!AN2564,ESITI_QUESTIONARI!AQ2564)))</f>
        <v/>
      </c>
    </row>
    <row r="2565" spans="1:8" x14ac:dyDescent="0.3">
      <c r="A2565" t="str">
        <f>IF(ESITI_QUESTIONARI!A2565="","",TRIM(ESITI_QUESTIONARI!A2565))</f>
        <v/>
      </c>
      <c r="B2565" t="str">
        <f t="shared" si="41"/>
        <v/>
      </c>
      <c r="C2565" t="str">
        <f>IF(ESITI_QUESTIONARI!C2565="","",TRIM(ESITI_QUESTIONARI!C2565))</f>
        <v/>
      </c>
      <c r="D2565" t="str">
        <f>IFERROR(UPPER(TRIM(ESITI_QUESTIONARI!U2565)),"")</f>
        <v/>
      </c>
      <c r="E2565" t="str">
        <f>IFERROR(UPPER(TRIM(ESITI_QUESTIONARI!Y2565)),"")</f>
        <v/>
      </c>
      <c r="F2565" t="str">
        <f>IFERROR(UPPER(TRIM(ESITI_QUESTIONARI!AE2565)),"")</f>
        <v/>
      </c>
      <c r="G2565" t="str">
        <f>IFERROR(UPPER(TRIM(ESITI_QUESTIONARI!AI2565)),"")</f>
        <v/>
      </c>
      <c r="H2565" s="8" t="str">
        <f>IF(C2565="","",IF(ISERROR(AVERAGE(ESITI_QUESTIONARI!N2565:T2565,ESITI_QUESTIONARI!V2565:X2565,ESITI_QUESTIONARI!Z2565:AD2565,ESITI_QUESTIONARI!AF2565:AH2565,ESITI_QUESTIONARI!AJ2565:AL2565,ESITI_QUESTIONARI!AN2565,ESITI_QUESTIONARI!AQ2565)),"NON RISPONDE",AVERAGE(ESITI_QUESTIONARI!N2565:T2565,ESITI_QUESTIONARI!V2565:X2565,ESITI_QUESTIONARI!Z2565:AD2565,ESITI_QUESTIONARI!AF2565:AH2565,ESITI_QUESTIONARI!AJ2565:AL2565,ESITI_QUESTIONARI!AN2565,ESITI_QUESTIONARI!AQ2565)))</f>
        <v/>
      </c>
    </row>
    <row r="2566" spans="1:8" x14ac:dyDescent="0.3">
      <c r="A2566" t="str">
        <f>IF(ESITI_QUESTIONARI!A2566="","",TRIM(ESITI_QUESTIONARI!A2566))</f>
        <v/>
      </c>
      <c r="B2566" t="str">
        <f t="shared" si="41"/>
        <v/>
      </c>
      <c r="C2566" t="str">
        <f>IF(ESITI_QUESTIONARI!C2566="","",TRIM(ESITI_QUESTIONARI!C2566))</f>
        <v/>
      </c>
      <c r="D2566" t="str">
        <f>IFERROR(UPPER(TRIM(ESITI_QUESTIONARI!U2566)),"")</f>
        <v/>
      </c>
      <c r="E2566" t="str">
        <f>IFERROR(UPPER(TRIM(ESITI_QUESTIONARI!Y2566)),"")</f>
        <v/>
      </c>
      <c r="F2566" t="str">
        <f>IFERROR(UPPER(TRIM(ESITI_QUESTIONARI!AE2566)),"")</f>
        <v/>
      </c>
      <c r="G2566" t="str">
        <f>IFERROR(UPPER(TRIM(ESITI_QUESTIONARI!AI2566)),"")</f>
        <v/>
      </c>
      <c r="H2566" s="8" t="str">
        <f>IF(C2566="","",IF(ISERROR(AVERAGE(ESITI_QUESTIONARI!N2566:T2566,ESITI_QUESTIONARI!V2566:X2566,ESITI_QUESTIONARI!Z2566:AD2566,ESITI_QUESTIONARI!AF2566:AH2566,ESITI_QUESTIONARI!AJ2566:AL2566,ESITI_QUESTIONARI!AN2566,ESITI_QUESTIONARI!AQ2566)),"NON RISPONDE",AVERAGE(ESITI_QUESTIONARI!N2566:T2566,ESITI_QUESTIONARI!V2566:X2566,ESITI_QUESTIONARI!Z2566:AD2566,ESITI_QUESTIONARI!AF2566:AH2566,ESITI_QUESTIONARI!AJ2566:AL2566,ESITI_QUESTIONARI!AN2566,ESITI_QUESTIONARI!AQ2566)))</f>
        <v/>
      </c>
    </row>
    <row r="2567" spans="1:8" x14ac:dyDescent="0.3">
      <c r="A2567" t="str">
        <f>IF(ESITI_QUESTIONARI!A2567="","",TRIM(ESITI_QUESTIONARI!A2567))</f>
        <v/>
      </c>
      <c r="B2567" t="str">
        <f t="shared" si="41"/>
        <v/>
      </c>
      <c r="C2567" t="str">
        <f>IF(ESITI_QUESTIONARI!C2567="","",TRIM(ESITI_QUESTIONARI!C2567))</f>
        <v/>
      </c>
      <c r="D2567" t="str">
        <f>IFERROR(UPPER(TRIM(ESITI_QUESTIONARI!U2567)),"")</f>
        <v/>
      </c>
      <c r="E2567" t="str">
        <f>IFERROR(UPPER(TRIM(ESITI_QUESTIONARI!Y2567)),"")</f>
        <v/>
      </c>
      <c r="F2567" t="str">
        <f>IFERROR(UPPER(TRIM(ESITI_QUESTIONARI!AE2567)),"")</f>
        <v/>
      </c>
      <c r="G2567" t="str">
        <f>IFERROR(UPPER(TRIM(ESITI_QUESTIONARI!AI2567)),"")</f>
        <v/>
      </c>
      <c r="H2567" s="8" t="str">
        <f>IF(C2567="","",IF(ISERROR(AVERAGE(ESITI_QUESTIONARI!N2567:T2567,ESITI_QUESTIONARI!V2567:X2567,ESITI_QUESTIONARI!Z2567:AD2567,ESITI_QUESTIONARI!AF2567:AH2567,ESITI_QUESTIONARI!AJ2567:AL2567,ESITI_QUESTIONARI!AN2567,ESITI_QUESTIONARI!AQ2567)),"NON RISPONDE",AVERAGE(ESITI_QUESTIONARI!N2567:T2567,ESITI_QUESTIONARI!V2567:X2567,ESITI_QUESTIONARI!Z2567:AD2567,ESITI_QUESTIONARI!AF2567:AH2567,ESITI_QUESTIONARI!AJ2567:AL2567,ESITI_QUESTIONARI!AN2567,ESITI_QUESTIONARI!AQ2567)))</f>
        <v/>
      </c>
    </row>
    <row r="2568" spans="1:8" x14ac:dyDescent="0.3">
      <c r="A2568" t="str">
        <f>IF(ESITI_QUESTIONARI!A2568="","",TRIM(ESITI_QUESTIONARI!A2568))</f>
        <v/>
      </c>
      <c r="B2568" t="str">
        <f t="shared" si="41"/>
        <v/>
      </c>
      <c r="C2568" t="str">
        <f>IF(ESITI_QUESTIONARI!C2568="","",TRIM(ESITI_QUESTIONARI!C2568))</f>
        <v/>
      </c>
      <c r="D2568" t="str">
        <f>IFERROR(UPPER(TRIM(ESITI_QUESTIONARI!U2568)),"")</f>
        <v/>
      </c>
      <c r="E2568" t="str">
        <f>IFERROR(UPPER(TRIM(ESITI_QUESTIONARI!Y2568)),"")</f>
        <v/>
      </c>
      <c r="F2568" t="str">
        <f>IFERROR(UPPER(TRIM(ESITI_QUESTIONARI!AE2568)),"")</f>
        <v/>
      </c>
      <c r="G2568" t="str">
        <f>IFERROR(UPPER(TRIM(ESITI_QUESTIONARI!AI2568)),"")</f>
        <v/>
      </c>
      <c r="H2568" s="8" t="str">
        <f>IF(C2568="","",IF(ISERROR(AVERAGE(ESITI_QUESTIONARI!N2568:T2568,ESITI_QUESTIONARI!V2568:X2568,ESITI_QUESTIONARI!Z2568:AD2568,ESITI_QUESTIONARI!AF2568:AH2568,ESITI_QUESTIONARI!AJ2568:AL2568,ESITI_QUESTIONARI!AN2568,ESITI_QUESTIONARI!AQ2568)),"NON RISPONDE",AVERAGE(ESITI_QUESTIONARI!N2568:T2568,ESITI_QUESTIONARI!V2568:X2568,ESITI_QUESTIONARI!Z2568:AD2568,ESITI_QUESTIONARI!AF2568:AH2568,ESITI_QUESTIONARI!AJ2568:AL2568,ESITI_QUESTIONARI!AN2568,ESITI_QUESTIONARI!AQ2568)))</f>
        <v/>
      </c>
    </row>
    <row r="2569" spans="1:8" x14ac:dyDescent="0.3">
      <c r="A2569" t="str">
        <f>IF(ESITI_QUESTIONARI!A2569="","",TRIM(ESITI_QUESTIONARI!A2569))</f>
        <v/>
      </c>
      <c r="B2569" t="str">
        <f t="shared" si="41"/>
        <v/>
      </c>
      <c r="C2569" t="str">
        <f>IF(ESITI_QUESTIONARI!C2569="","",TRIM(ESITI_QUESTIONARI!C2569))</f>
        <v/>
      </c>
      <c r="D2569" t="str">
        <f>IFERROR(UPPER(TRIM(ESITI_QUESTIONARI!U2569)),"")</f>
        <v/>
      </c>
      <c r="E2569" t="str">
        <f>IFERROR(UPPER(TRIM(ESITI_QUESTIONARI!Y2569)),"")</f>
        <v/>
      </c>
      <c r="F2569" t="str">
        <f>IFERROR(UPPER(TRIM(ESITI_QUESTIONARI!AE2569)),"")</f>
        <v/>
      </c>
      <c r="G2569" t="str">
        <f>IFERROR(UPPER(TRIM(ESITI_QUESTIONARI!AI2569)),"")</f>
        <v/>
      </c>
      <c r="H2569" s="8" t="str">
        <f>IF(C2569="","",IF(ISERROR(AVERAGE(ESITI_QUESTIONARI!N2569:T2569,ESITI_QUESTIONARI!V2569:X2569,ESITI_QUESTIONARI!Z2569:AD2569,ESITI_QUESTIONARI!AF2569:AH2569,ESITI_QUESTIONARI!AJ2569:AL2569,ESITI_QUESTIONARI!AN2569,ESITI_QUESTIONARI!AQ2569)),"NON RISPONDE",AVERAGE(ESITI_QUESTIONARI!N2569:T2569,ESITI_QUESTIONARI!V2569:X2569,ESITI_QUESTIONARI!Z2569:AD2569,ESITI_QUESTIONARI!AF2569:AH2569,ESITI_QUESTIONARI!AJ2569:AL2569,ESITI_QUESTIONARI!AN2569,ESITI_QUESTIONARI!AQ2569)))</f>
        <v/>
      </c>
    </row>
    <row r="2570" spans="1:8" x14ac:dyDescent="0.3">
      <c r="A2570" t="str">
        <f>IF(ESITI_QUESTIONARI!A2570="","",TRIM(ESITI_QUESTIONARI!A2570))</f>
        <v/>
      </c>
      <c r="B2570" t="str">
        <f t="shared" si="41"/>
        <v/>
      </c>
      <c r="C2570" t="str">
        <f>IF(ESITI_QUESTIONARI!C2570="","",TRIM(ESITI_QUESTIONARI!C2570))</f>
        <v/>
      </c>
      <c r="D2570" t="str">
        <f>IFERROR(UPPER(TRIM(ESITI_QUESTIONARI!U2570)),"")</f>
        <v/>
      </c>
      <c r="E2570" t="str">
        <f>IFERROR(UPPER(TRIM(ESITI_QUESTIONARI!Y2570)),"")</f>
        <v/>
      </c>
      <c r="F2570" t="str">
        <f>IFERROR(UPPER(TRIM(ESITI_QUESTIONARI!AE2570)),"")</f>
        <v/>
      </c>
      <c r="G2570" t="str">
        <f>IFERROR(UPPER(TRIM(ESITI_QUESTIONARI!AI2570)),"")</f>
        <v/>
      </c>
      <c r="H2570" s="8" t="str">
        <f>IF(C2570="","",IF(ISERROR(AVERAGE(ESITI_QUESTIONARI!N2570:T2570,ESITI_QUESTIONARI!V2570:X2570,ESITI_QUESTIONARI!Z2570:AD2570,ESITI_QUESTIONARI!AF2570:AH2570,ESITI_QUESTIONARI!AJ2570:AL2570,ESITI_QUESTIONARI!AN2570,ESITI_QUESTIONARI!AQ2570)),"NON RISPONDE",AVERAGE(ESITI_QUESTIONARI!N2570:T2570,ESITI_QUESTIONARI!V2570:X2570,ESITI_QUESTIONARI!Z2570:AD2570,ESITI_QUESTIONARI!AF2570:AH2570,ESITI_QUESTIONARI!AJ2570:AL2570,ESITI_QUESTIONARI!AN2570,ESITI_QUESTIONARI!AQ2570)))</f>
        <v/>
      </c>
    </row>
    <row r="2571" spans="1:8" x14ac:dyDescent="0.3">
      <c r="A2571" t="str">
        <f>IF(ESITI_QUESTIONARI!A2571="","",TRIM(ESITI_QUESTIONARI!A2571))</f>
        <v/>
      </c>
      <c r="B2571" t="str">
        <f t="shared" si="41"/>
        <v/>
      </c>
      <c r="C2571" t="str">
        <f>IF(ESITI_QUESTIONARI!C2571="","",TRIM(ESITI_QUESTIONARI!C2571))</f>
        <v/>
      </c>
      <c r="D2571" t="str">
        <f>IFERROR(UPPER(TRIM(ESITI_QUESTIONARI!U2571)),"")</f>
        <v/>
      </c>
      <c r="E2571" t="str">
        <f>IFERROR(UPPER(TRIM(ESITI_QUESTIONARI!Y2571)),"")</f>
        <v/>
      </c>
      <c r="F2571" t="str">
        <f>IFERROR(UPPER(TRIM(ESITI_QUESTIONARI!AE2571)),"")</f>
        <v/>
      </c>
      <c r="G2571" t="str">
        <f>IFERROR(UPPER(TRIM(ESITI_QUESTIONARI!AI2571)),"")</f>
        <v/>
      </c>
      <c r="H2571" s="8" t="str">
        <f>IF(C2571="","",IF(ISERROR(AVERAGE(ESITI_QUESTIONARI!N2571:T2571,ESITI_QUESTIONARI!V2571:X2571,ESITI_QUESTIONARI!Z2571:AD2571,ESITI_QUESTIONARI!AF2571:AH2571,ESITI_QUESTIONARI!AJ2571:AL2571,ESITI_QUESTIONARI!AN2571,ESITI_QUESTIONARI!AQ2571)),"NON RISPONDE",AVERAGE(ESITI_QUESTIONARI!N2571:T2571,ESITI_QUESTIONARI!V2571:X2571,ESITI_QUESTIONARI!Z2571:AD2571,ESITI_QUESTIONARI!AF2571:AH2571,ESITI_QUESTIONARI!AJ2571:AL2571,ESITI_QUESTIONARI!AN2571,ESITI_QUESTIONARI!AQ2571)))</f>
        <v/>
      </c>
    </row>
    <row r="2572" spans="1:8" x14ac:dyDescent="0.3">
      <c r="A2572" t="str">
        <f>IF(ESITI_QUESTIONARI!A2572="","",TRIM(ESITI_QUESTIONARI!A2572))</f>
        <v/>
      </c>
      <c r="B2572" t="str">
        <f t="shared" si="41"/>
        <v/>
      </c>
      <c r="C2572" t="str">
        <f>IF(ESITI_QUESTIONARI!C2572="","",TRIM(ESITI_QUESTIONARI!C2572))</f>
        <v/>
      </c>
      <c r="D2572" t="str">
        <f>IFERROR(UPPER(TRIM(ESITI_QUESTIONARI!U2572)),"")</f>
        <v/>
      </c>
      <c r="E2572" t="str">
        <f>IFERROR(UPPER(TRIM(ESITI_QUESTIONARI!Y2572)),"")</f>
        <v/>
      </c>
      <c r="F2572" t="str">
        <f>IFERROR(UPPER(TRIM(ESITI_QUESTIONARI!AE2572)),"")</f>
        <v/>
      </c>
      <c r="G2572" t="str">
        <f>IFERROR(UPPER(TRIM(ESITI_QUESTIONARI!AI2572)),"")</f>
        <v/>
      </c>
      <c r="H2572" s="8" t="str">
        <f>IF(C2572="","",IF(ISERROR(AVERAGE(ESITI_QUESTIONARI!N2572:T2572,ESITI_QUESTIONARI!V2572:X2572,ESITI_QUESTIONARI!Z2572:AD2572,ESITI_QUESTIONARI!AF2572:AH2572,ESITI_QUESTIONARI!AJ2572:AL2572,ESITI_QUESTIONARI!AN2572,ESITI_QUESTIONARI!AQ2572)),"NON RISPONDE",AVERAGE(ESITI_QUESTIONARI!N2572:T2572,ESITI_QUESTIONARI!V2572:X2572,ESITI_QUESTIONARI!Z2572:AD2572,ESITI_QUESTIONARI!AF2572:AH2572,ESITI_QUESTIONARI!AJ2572:AL2572,ESITI_QUESTIONARI!AN2572,ESITI_QUESTIONARI!AQ2572)))</f>
        <v/>
      </c>
    </row>
    <row r="2573" spans="1:8" x14ac:dyDescent="0.3">
      <c r="A2573" t="str">
        <f>IF(ESITI_QUESTIONARI!A2573="","",TRIM(ESITI_QUESTIONARI!A2573))</f>
        <v/>
      </c>
      <c r="B2573" t="str">
        <f t="shared" si="41"/>
        <v/>
      </c>
      <c r="C2573" t="str">
        <f>IF(ESITI_QUESTIONARI!C2573="","",TRIM(ESITI_QUESTIONARI!C2573))</f>
        <v/>
      </c>
      <c r="D2573" t="str">
        <f>IFERROR(UPPER(TRIM(ESITI_QUESTIONARI!U2573)),"")</f>
        <v/>
      </c>
      <c r="E2573" t="str">
        <f>IFERROR(UPPER(TRIM(ESITI_QUESTIONARI!Y2573)),"")</f>
        <v/>
      </c>
      <c r="F2573" t="str">
        <f>IFERROR(UPPER(TRIM(ESITI_QUESTIONARI!AE2573)),"")</f>
        <v/>
      </c>
      <c r="G2573" t="str">
        <f>IFERROR(UPPER(TRIM(ESITI_QUESTIONARI!AI2573)),"")</f>
        <v/>
      </c>
      <c r="H2573" s="8" t="str">
        <f>IF(C2573="","",IF(ISERROR(AVERAGE(ESITI_QUESTIONARI!N2573:T2573,ESITI_QUESTIONARI!V2573:X2573,ESITI_QUESTIONARI!Z2573:AD2573,ESITI_QUESTIONARI!AF2573:AH2573,ESITI_QUESTIONARI!AJ2573:AL2573,ESITI_QUESTIONARI!AN2573,ESITI_QUESTIONARI!AQ2573)),"NON RISPONDE",AVERAGE(ESITI_QUESTIONARI!N2573:T2573,ESITI_QUESTIONARI!V2573:X2573,ESITI_QUESTIONARI!Z2573:AD2573,ESITI_QUESTIONARI!AF2573:AH2573,ESITI_QUESTIONARI!AJ2573:AL2573,ESITI_QUESTIONARI!AN2573,ESITI_QUESTIONARI!AQ2573)))</f>
        <v/>
      </c>
    </row>
    <row r="2574" spans="1:8" x14ac:dyDescent="0.3">
      <c r="A2574" t="str">
        <f>IF(ESITI_QUESTIONARI!A2574="","",TRIM(ESITI_QUESTIONARI!A2574))</f>
        <v/>
      </c>
      <c r="B2574" t="str">
        <f t="shared" si="41"/>
        <v/>
      </c>
      <c r="C2574" t="str">
        <f>IF(ESITI_QUESTIONARI!C2574="","",TRIM(ESITI_QUESTIONARI!C2574))</f>
        <v/>
      </c>
      <c r="D2574" t="str">
        <f>IFERROR(UPPER(TRIM(ESITI_QUESTIONARI!U2574)),"")</f>
        <v/>
      </c>
      <c r="E2574" t="str">
        <f>IFERROR(UPPER(TRIM(ESITI_QUESTIONARI!Y2574)),"")</f>
        <v/>
      </c>
      <c r="F2574" t="str">
        <f>IFERROR(UPPER(TRIM(ESITI_QUESTIONARI!AE2574)),"")</f>
        <v/>
      </c>
      <c r="G2574" t="str">
        <f>IFERROR(UPPER(TRIM(ESITI_QUESTIONARI!AI2574)),"")</f>
        <v/>
      </c>
      <c r="H2574" s="8" t="str">
        <f>IF(C2574="","",IF(ISERROR(AVERAGE(ESITI_QUESTIONARI!N2574:T2574,ESITI_QUESTIONARI!V2574:X2574,ESITI_QUESTIONARI!Z2574:AD2574,ESITI_QUESTIONARI!AF2574:AH2574,ESITI_QUESTIONARI!AJ2574:AL2574,ESITI_QUESTIONARI!AN2574,ESITI_QUESTIONARI!AQ2574)),"NON RISPONDE",AVERAGE(ESITI_QUESTIONARI!N2574:T2574,ESITI_QUESTIONARI!V2574:X2574,ESITI_QUESTIONARI!Z2574:AD2574,ESITI_QUESTIONARI!AF2574:AH2574,ESITI_QUESTIONARI!AJ2574:AL2574,ESITI_QUESTIONARI!AN2574,ESITI_QUESTIONARI!AQ2574)))</f>
        <v/>
      </c>
    </row>
    <row r="2575" spans="1:8" x14ac:dyDescent="0.3">
      <c r="A2575" t="str">
        <f>IF(ESITI_QUESTIONARI!A2575="","",TRIM(ESITI_QUESTIONARI!A2575))</f>
        <v/>
      </c>
      <c r="B2575" t="str">
        <f t="shared" si="41"/>
        <v/>
      </c>
      <c r="C2575" t="str">
        <f>IF(ESITI_QUESTIONARI!C2575="","",TRIM(ESITI_QUESTIONARI!C2575))</f>
        <v/>
      </c>
      <c r="D2575" t="str">
        <f>IFERROR(UPPER(TRIM(ESITI_QUESTIONARI!U2575)),"")</f>
        <v/>
      </c>
      <c r="E2575" t="str">
        <f>IFERROR(UPPER(TRIM(ESITI_QUESTIONARI!Y2575)),"")</f>
        <v/>
      </c>
      <c r="F2575" t="str">
        <f>IFERROR(UPPER(TRIM(ESITI_QUESTIONARI!AE2575)),"")</f>
        <v/>
      </c>
      <c r="G2575" t="str">
        <f>IFERROR(UPPER(TRIM(ESITI_QUESTIONARI!AI2575)),"")</f>
        <v/>
      </c>
      <c r="H2575" s="8" t="str">
        <f>IF(C2575="","",IF(ISERROR(AVERAGE(ESITI_QUESTIONARI!N2575:T2575,ESITI_QUESTIONARI!V2575:X2575,ESITI_QUESTIONARI!Z2575:AD2575,ESITI_QUESTIONARI!AF2575:AH2575,ESITI_QUESTIONARI!AJ2575:AL2575,ESITI_QUESTIONARI!AN2575,ESITI_QUESTIONARI!AQ2575)),"NON RISPONDE",AVERAGE(ESITI_QUESTIONARI!N2575:T2575,ESITI_QUESTIONARI!V2575:X2575,ESITI_QUESTIONARI!Z2575:AD2575,ESITI_QUESTIONARI!AF2575:AH2575,ESITI_QUESTIONARI!AJ2575:AL2575,ESITI_QUESTIONARI!AN2575,ESITI_QUESTIONARI!AQ2575)))</f>
        <v/>
      </c>
    </row>
    <row r="2576" spans="1:8" x14ac:dyDescent="0.3">
      <c r="A2576" t="str">
        <f>IF(ESITI_QUESTIONARI!A2576="","",TRIM(ESITI_QUESTIONARI!A2576))</f>
        <v/>
      </c>
      <c r="B2576" t="str">
        <f t="shared" si="41"/>
        <v/>
      </c>
      <c r="C2576" t="str">
        <f>IF(ESITI_QUESTIONARI!C2576="","",TRIM(ESITI_QUESTIONARI!C2576))</f>
        <v/>
      </c>
      <c r="D2576" t="str">
        <f>IFERROR(UPPER(TRIM(ESITI_QUESTIONARI!U2576)),"")</f>
        <v/>
      </c>
      <c r="E2576" t="str">
        <f>IFERROR(UPPER(TRIM(ESITI_QUESTIONARI!Y2576)),"")</f>
        <v/>
      </c>
      <c r="F2576" t="str">
        <f>IFERROR(UPPER(TRIM(ESITI_QUESTIONARI!AE2576)),"")</f>
        <v/>
      </c>
      <c r="G2576" t="str">
        <f>IFERROR(UPPER(TRIM(ESITI_QUESTIONARI!AI2576)),"")</f>
        <v/>
      </c>
      <c r="H2576" s="8" t="str">
        <f>IF(C2576="","",IF(ISERROR(AVERAGE(ESITI_QUESTIONARI!N2576:T2576,ESITI_QUESTIONARI!V2576:X2576,ESITI_QUESTIONARI!Z2576:AD2576,ESITI_QUESTIONARI!AF2576:AH2576,ESITI_QUESTIONARI!AJ2576:AL2576,ESITI_QUESTIONARI!AN2576,ESITI_QUESTIONARI!AQ2576)),"NON RISPONDE",AVERAGE(ESITI_QUESTIONARI!N2576:T2576,ESITI_QUESTIONARI!V2576:X2576,ESITI_QUESTIONARI!Z2576:AD2576,ESITI_QUESTIONARI!AF2576:AH2576,ESITI_QUESTIONARI!AJ2576:AL2576,ESITI_QUESTIONARI!AN2576,ESITI_QUESTIONARI!AQ2576)))</f>
        <v/>
      </c>
    </row>
    <row r="2577" spans="1:8" x14ac:dyDescent="0.3">
      <c r="A2577" t="str">
        <f>IF(ESITI_QUESTIONARI!A2577="","",TRIM(ESITI_QUESTIONARI!A2577))</f>
        <v/>
      </c>
      <c r="B2577" t="str">
        <f t="shared" si="41"/>
        <v/>
      </c>
      <c r="C2577" t="str">
        <f>IF(ESITI_QUESTIONARI!C2577="","",TRIM(ESITI_QUESTIONARI!C2577))</f>
        <v/>
      </c>
      <c r="D2577" t="str">
        <f>IFERROR(UPPER(TRIM(ESITI_QUESTIONARI!U2577)),"")</f>
        <v/>
      </c>
      <c r="E2577" t="str">
        <f>IFERROR(UPPER(TRIM(ESITI_QUESTIONARI!Y2577)),"")</f>
        <v/>
      </c>
      <c r="F2577" t="str">
        <f>IFERROR(UPPER(TRIM(ESITI_QUESTIONARI!AE2577)),"")</f>
        <v/>
      </c>
      <c r="G2577" t="str">
        <f>IFERROR(UPPER(TRIM(ESITI_QUESTIONARI!AI2577)),"")</f>
        <v/>
      </c>
      <c r="H2577" s="8" t="str">
        <f>IF(C2577="","",IF(ISERROR(AVERAGE(ESITI_QUESTIONARI!N2577:T2577,ESITI_QUESTIONARI!V2577:X2577,ESITI_QUESTIONARI!Z2577:AD2577,ESITI_QUESTIONARI!AF2577:AH2577,ESITI_QUESTIONARI!AJ2577:AL2577,ESITI_QUESTIONARI!AN2577,ESITI_QUESTIONARI!AQ2577)),"NON RISPONDE",AVERAGE(ESITI_QUESTIONARI!N2577:T2577,ESITI_QUESTIONARI!V2577:X2577,ESITI_QUESTIONARI!Z2577:AD2577,ESITI_QUESTIONARI!AF2577:AH2577,ESITI_QUESTIONARI!AJ2577:AL2577,ESITI_QUESTIONARI!AN2577,ESITI_QUESTIONARI!AQ2577)))</f>
        <v/>
      </c>
    </row>
    <row r="2578" spans="1:8" x14ac:dyDescent="0.3">
      <c r="A2578" t="str">
        <f>IF(ESITI_QUESTIONARI!A2578="","",TRIM(ESITI_QUESTIONARI!A2578))</f>
        <v/>
      </c>
      <c r="B2578" t="str">
        <f t="shared" si="41"/>
        <v/>
      </c>
      <c r="C2578" t="str">
        <f>IF(ESITI_QUESTIONARI!C2578="","",TRIM(ESITI_QUESTIONARI!C2578))</f>
        <v/>
      </c>
      <c r="D2578" t="str">
        <f>IFERROR(UPPER(TRIM(ESITI_QUESTIONARI!U2578)),"")</f>
        <v/>
      </c>
      <c r="E2578" t="str">
        <f>IFERROR(UPPER(TRIM(ESITI_QUESTIONARI!Y2578)),"")</f>
        <v/>
      </c>
      <c r="F2578" t="str">
        <f>IFERROR(UPPER(TRIM(ESITI_QUESTIONARI!AE2578)),"")</f>
        <v/>
      </c>
      <c r="G2578" t="str">
        <f>IFERROR(UPPER(TRIM(ESITI_QUESTIONARI!AI2578)),"")</f>
        <v/>
      </c>
      <c r="H2578" s="8" t="str">
        <f>IF(C2578="","",IF(ISERROR(AVERAGE(ESITI_QUESTIONARI!N2578:T2578,ESITI_QUESTIONARI!V2578:X2578,ESITI_QUESTIONARI!Z2578:AD2578,ESITI_QUESTIONARI!AF2578:AH2578,ESITI_QUESTIONARI!AJ2578:AL2578,ESITI_QUESTIONARI!AN2578,ESITI_QUESTIONARI!AQ2578)),"NON RISPONDE",AVERAGE(ESITI_QUESTIONARI!N2578:T2578,ESITI_QUESTIONARI!V2578:X2578,ESITI_QUESTIONARI!Z2578:AD2578,ESITI_QUESTIONARI!AF2578:AH2578,ESITI_QUESTIONARI!AJ2578:AL2578,ESITI_QUESTIONARI!AN2578,ESITI_QUESTIONARI!AQ2578)))</f>
        <v/>
      </c>
    </row>
    <row r="2579" spans="1:8" x14ac:dyDescent="0.3">
      <c r="A2579" t="str">
        <f>IF(ESITI_QUESTIONARI!A2579="","",TRIM(ESITI_QUESTIONARI!A2579))</f>
        <v/>
      </c>
      <c r="B2579" t="str">
        <f t="shared" si="41"/>
        <v/>
      </c>
      <c r="C2579" t="str">
        <f>IF(ESITI_QUESTIONARI!C2579="","",TRIM(ESITI_QUESTIONARI!C2579))</f>
        <v/>
      </c>
      <c r="D2579" t="str">
        <f>IFERROR(UPPER(TRIM(ESITI_QUESTIONARI!U2579)),"")</f>
        <v/>
      </c>
      <c r="E2579" t="str">
        <f>IFERROR(UPPER(TRIM(ESITI_QUESTIONARI!Y2579)),"")</f>
        <v/>
      </c>
      <c r="F2579" t="str">
        <f>IFERROR(UPPER(TRIM(ESITI_QUESTIONARI!AE2579)),"")</f>
        <v/>
      </c>
      <c r="G2579" t="str">
        <f>IFERROR(UPPER(TRIM(ESITI_QUESTIONARI!AI2579)),"")</f>
        <v/>
      </c>
      <c r="H2579" s="8" t="str">
        <f>IF(C2579="","",IF(ISERROR(AVERAGE(ESITI_QUESTIONARI!N2579:T2579,ESITI_QUESTIONARI!V2579:X2579,ESITI_QUESTIONARI!Z2579:AD2579,ESITI_QUESTIONARI!AF2579:AH2579,ESITI_QUESTIONARI!AJ2579:AL2579,ESITI_QUESTIONARI!AN2579,ESITI_QUESTIONARI!AQ2579)),"NON RISPONDE",AVERAGE(ESITI_QUESTIONARI!N2579:T2579,ESITI_QUESTIONARI!V2579:X2579,ESITI_QUESTIONARI!Z2579:AD2579,ESITI_QUESTIONARI!AF2579:AH2579,ESITI_QUESTIONARI!AJ2579:AL2579,ESITI_QUESTIONARI!AN2579,ESITI_QUESTIONARI!AQ2579)))</f>
        <v/>
      </c>
    </row>
    <row r="2580" spans="1:8" x14ac:dyDescent="0.3">
      <c r="A2580" t="str">
        <f>IF(ESITI_QUESTIONARI!A2580="","",TRIM(ESITI_QUESTIONARI!A2580))</f>
        <v/>
      </c>
      <c r="B2580" t="str">
        <f t="shared" si="41"/>
        <v/>
      </c>
      <c r="C2580" t="str">
        <f>IF(ESITI_QUESTIONARI!C2580="","",TRIM(ESITI_QUESTIONARI!C2580))</f>
        <v/>
      </c>
      <c r="D2580" t="str">
        <f>IFERROR(UPPER(TRIM(ESITI_QUESTIONARI!U2580)),"")</f>
        <v/>
      </c>
      <c r="E2580" t="str">
        <f>IFERROR(UPPER(TRIM(ESITI_QUESTIONARI!Y2580)),"")</f>
        <v/>
      </c>
      <c r="F2580" t="str">
        <f>IFERROR(UPPER(TRIM(ESITI_QUESTIONARI!AE2580)),"")</f>
        <v/>
      </c>
      <c r="G2580" t="str">
        <f>IFERROR(UPPER(TRIM(ESITI_QUESTIONARI!AI2580)),"")</f>
        <v/>
      </c>
      <c r="H2580" s="8" t="str">
        <f>IF(C2580="","",IF(ISERROR(AVERAGE(ESITI_QUESTIONARI!N2580:T2580,ESITI_QUESTIONARI!V2580:X2580,ESITI_QUESTIONARI!Z2580:AD2580,ESITI_QUESTIONARI!AF2580:AH2580,ESITI_QUESTIONARI!AJ2580:AL2580,ESITI_QUESTIONARI!AN2580,ESITI_QUESTIONARI!AQ2580)),"NON RISPONDE",AVERAGE(ESITI_QUESTIONARI!N2580:T2580,ESITI_QUESTIONARI!V2580:X2580,ESITI_QUESTIONARI!Z2580:AD2580,ESITI_QUESTIONARI!AF2580:AH2580,ESITI_QUESTIONARI!AJ2580:AL2580,ESITI_QUESTIONARI!AN2580,ESITI_QUESTIONARI!AQ2580)))</f>
        <v/>
      </c>
    </row>
    <row r="2581" spans="1:8" x14ac:dyDescent="0.3">
      <c r="A2581" t="str">
        <f>IF(ESITI_QUESTIONARI!A2581="","",TRIM(ESITI_QUESTIONARI!A2581))</f>
        <v/>
      </c>
      <c r="B2581" t="str">
        <f t="shared" si="41"/>
        <v/>
      </c>
      <c r="C2581" t="str">
        <f>IF(ESITI_QUESTIONARI!C2581="","",TRIM(ESITI_QUESTIONARI!C2581))</f>
        <v/>
      </c>
      <c r="D2581" t="str">
        <f>IFERROR(UPPER(TRIM(ESITI_QUESTIONARI!U2581)),"")</f>
        <v/>
      </c>
      <c r="E2581" t="str">
        <f>IFERROR(UPPER(TRIM(ESITI_QUESTIONARI!Y2581)),"")</f>
        <v/>
      </c>
      <c r="F2581" t="str">
        <f>IFERROR(UPPER(TRIM(ESITI_QUESTIONARI!AE2581)),"")</f>
        <v/>
      </c>
      <c r="G2581" t="str">
        <f>IFERROR(UPPER(TRIM(ESITI_QUESTIONARI!AI2581)),"")</f>
        <v/>
      </c>
      <c r="H2581" s="8" t="str">
        <f>IF(C2581="","",IF(ISERROR(AVERAGE(ESITI_QUESTIONARI!N2581:T2581,ESITI_QUESTIONARI!V2581:X2581,ESITI_QUESTIONARI!Z2581:AD2581,ESITI_QUESTIONARI!AF2581:AH2581,ESITI_QUESTIONARI!AJ2581:AL2581,ESITI_QUESTIONARI!AN2581,ESITI_QUESTIONARI!AQ2581)),"NON RISPONDE",AVERAGE(ESITI_QUESTIONARI!N2581:T2581,ESITI_QUESTIONARI!V2581:X2581,ESITI_QUESTIONARI!Z2581:AD2581,ESITI_QUESTIONARI!AF2581:AH2581,ESITI_QUESTIONARI!AJ2581:AL2581,ESITI_QUESTIONARI!AN2581,ESITI_QUESTIONARI!AQ2581)))</f>
        <v/>
      </c>
    </row>
    <row r="2582" spans="1:8" x14ac:dyDescent="0.3">
      <c r="A2582" t="str">
        <f>IF(ESITI_QUESTIONARI!A2582="","",TRIM(ESITI_QUESTIONARI!A2582))</f>
        <v/>
      </c>
      <c r="B2582" t="str">
        <f t="shared" si="41"/>
        <v/>
      </c>
      <c r="C2582" t="str">
        <f>IF(ESITI_QUESTIONARI!C2582="","",TRIM(ESITI_QUESTIONARI!C2582))</f>
        <v/>
      </c>
      <c r="D2582" t="str">
        <f>IFERROR(UPPER(TRIM(ESITI_QUESTIONARI!U2582)),"")</f>
        <v/>
      </c>
      <c r="E2582" t="str">
        <f>IFERROR(UPPER(TRIM(ESITI_QUESTIONARI!Y2582)),"")</f>
        <v/>
      </c>
      <c r="F2582" t="str">
        <f>IFERROR(UPPER(TRIM(ESITI_QUESTIONARI!AE2582)),"")</f>
        <v/>
      </c>
      <c r="G2582" t="str">
        <f>IFERROR(UPPER(TRIM(ESITI_QUESTIONARI!AI2582)),"")</f>
        <v/>
      </c>
      <c r="H2582" s="8" t="str">
        <f>IF(C2582="","",IF(ISERROR(AVERAGE(ESITI_QUESTIONARI!N2582:T2582,ESITI_QUESTIONARI!V2582:X2582,ESITI_QUESTIONARI!Z2582:AD2582,ESITI_QUESTIONARI!AF2582:AH2582,ESITI_QUESTIONARI!AJ2582:AL2582,ESITI_QUESTIONARI!AN2582,ESITI_QUESTIONARI!AQ2582)),"NON RISPONDE",AVERAGE(ESITI_QUESTIONARI!N2582:T2582,ESITI_QUESTIONARI!V2582:X2582,ESITI_QUESTIONARI!Z2582:AD2582,ESITI_QUESTIONARI!AF2582:AH2582,ESITI_QUESTIONARI!AJ2582:AL2582,ESITI_QUESTIONARI!AN2582,ESITI_QUESTIONARI!AQ2582)))</f>
        <v/>
      </c>
    </row>
    <row r="2583" spans="1:8" x14ac:dyDescent="0.3">
      <c r="A2583" t="str">
        <f>IF(ESITI_QUESTIONARI!A2583="","",TRIM(ESITI_QUESTIONARI!A2583))</f>
        <v/>
      </c>
      <c r="B2583" t="str">
        <f t="shared" si="41"/>
        <v/>
      </c>
      <c r="C2583" t="str">
        <f>IF(ESITI_QUESTIONARI!C2583="","",TRIM(ESITI_QUESTIONARI!C2583))</f>
        <v/>
      </c>
      <c r="D2583" t="str">
        <f>IFERROR(UPPER(TRIM(ESITI_QUESTIONARI!U2583)),"")</f>
        <v/>
      </c>
      <c r="E2583" t="str">
        <f>IFERROR(UPPER(TRIM(ESITI_QUESTIONARI!Y2583)),"")</f>
        <v/>
      </c>
      <c r="F2583" t="str">
        <f>IFERROR(UPPER(TRIM(ESITI_QUESTIONARI!AE2583)),"")</f>
        <v/>
      </c>
      <c r="G2583" t="str">
        <f>IFERROR(UPPER(TRIM(ESITI_QUESTIONARI!AI2583)),"")</f>
        <v/>
      </c>
      <c r="H2583" s="8" t="str">
        <f>IF(C2583="","",IF(ISERROR(AVERAGE(ESITI_QUESTIONARI!N2583:T2583,ESITI_QUESTIONARI!V2583:X2583,ESITI_QUESTIONARI!Z2583:AD2583,ESITI_QUESTIONARI!AF2583:AH2583,ESITI_QUESTIONARI!AJ2583:AL2583,ESITI_QUESTIONARI!AN2583,ESITI_QUESTIONARI!AQ2583)),"NON RISPONDE",AVERAGE(ESITI_QUESTIONARI!N2583:T2583,ESITI_QUESTIONARI!V2583:X2583,ESITI_QUESTIONARI!Z2583:AD2583,ESITI_QUESTIONARI!AF2583:AH2583,ESITI_QUESTIONARI!AJ2583:AL2583,ESITI_QUESTIONARI!AN2583,ESITI_QUESTIONARI!AQ2583)))</f>
        <v/>
      </c>
    </row>
    <row r="2584" spans="1:8" x14ac:dyDescent="0.3">
      <c r="A2584" t="str">
        <f>IF(ESITI_QUESTIONARI!A2584="","",TRIM(ESITI_QUESTIONARI!A2584))</f>
        <v/>
      </c>
      <c r="B2584" t="str">
        <f t="shared" si="41"/>
        <v/>
      </c>
      <c r="C2584" t="str">
        <f>IF(ESITI_QUESTIONARI!C2584="","",TRIM(ESITI_QUESTIONARI!C2584))</f>
        <v/>
      </c>
      <c r="D2584" t="str">
        <f>IFERROR(UPPER(TRIM(ESITI_QUESTIONARI!U2584)),"")</f>
        <v/>
      </c>
      <c r="E2584" t="str">
        <f>IFERROR(UPPER(TRIM(ESITI_QUESTIONARI!Y2584)),"")</f>
        <v/>
      </c>
      <c r="F2584" t="str">
        <f>IFERROR(UPPER(TRIM(ESITI_QUESTIONARI!AE2584)),"")</f>
        <v/>
      </c>
      <c r="G2584" t="str">
        <f>IFERROR(UPPER(TRIM(ESITI_QUESTIONARI!AI2584)),"")</f>
        <v/>
      </c>
      <c r="H2584" s="8" t="str">
        <f>IF(C2584="","",IF(ISERROR(AVERAGE(ESITI_QUESTIONARI!N2584:T2584,ESITI_QUESTIONARI!V2584:X2584,ESITI_QUESTIONARI!Z2584:AD2584,ESITI_QUESTIONARI!AF2584:AH2584,ESITI_QUESTIONARI!AJ2584:AL2584,ESITI_QUESTIONARI!AN2584,ESITI_QUESTIONARI!AQ2584)),"NON RISPONDE",AVERAGE(ESITI_QUESTIONARI!N2584:T2584,ESITI_QUESTIONARI!V2584:X2584,ESITI_QUESTIONARI!Z2584:AD2584,ESITI_QUESTIONARI!AF2584:AH2584,ESITI_QUESTIONARI!AJ2584:AL2584,ESITI_QUESTIONARI!AN2584,ESITI_QUESTIONARI!AQ2584)))</f>
        <v/>
      </c>
    </row>
    <row r="2585" spans="1:8" x14ac:dyDescent="0.3">
      <c r="A2585" t="str">
        <f>IF(ESITI_QUESTIONARI!A2585="","",TRIM(ESITI_QUESTIONARI!A2585))</f>
        <v/>
      </c>
      <c r="B2585" t="str">
        <f t="shared" si="41"/>
        <v/>
      </c>
      <c r="C2585" t="str">
        <f>IF(ESITI_QUESTIONARI!C2585="","",TRIM(ESITI_QUESTIONARI!C2585))</f>
        <v/>
      </c>
      <c r="D2585" t="str">
        <f>IFERROR(UPPER(TRIM(ESITI_QUESTIONARI!U2585)),"")</f>
        <v/>
      </c>
      <c r="E2585" t="str">
        <f>IFERROR(UPPER(TRIM(ESITI_QUESTIONARI!Y2585)),"")</f>
        <v/>
      </c>
      <c r="F2585" t="str">
        <f>IFERROR(UPPER(TRIM(ESITI_QUESTIONARI!AE2585)),"")</f>
        <v/>
      </c>
      <c r="G2585" t="str">
        <f>IFERROR(UPPER(TRIM(ESITI_QUESTIONARI!AI2585)),"")</f>
        <v/>
      </c>
      <c r="H2585" s="8" t="str">
        <f>IF(C2585="","",IF(ISERROR(AVERAGE(ESITI_QUESTIONARI!N2585:T2585,ESITI_QUESTIONARI!V2585:X2585,ESITI_QUESTIONARI!Z2585:AD2585,ESITI_QUESTIONARI!AF2585:AH2585,ESITI_QUESTIONARI!AJ2585:AL2585,ESITI_QUESTIONARI!AN2585,ESITI_QUESTIONARI!AQ2585)),"NON RISPONDE",AVERAGE(ESITI_QUESTIONARI!N2585:T2585,ESITI_QUESTIONARI!V2585:X2585,ESITI_QUESTIONARI!Z2585:AD2585,ESITI_QUESTIONARI!AF2585:AH2585,ESITI_QUESTIONARI!AJ2585:AL2585,ESITI_QUESTIONARI!AN2585,ESITI_QUESTIONARI!AQ2585)))</f>
        <v/>
      </c>
    </row>
    <row r="2586" spans="1:8" x14ac:dyDescent="0.3">
      <c r="A2586" t="str">
        <f>IF(ESITI_QUESTIONARI!A2586="","",TRIM(ESITI_QUESTIONARI!A2586))</f>
        <v/>
      </c>
      <c r="B2586" t="str">
        <f t="shared" si="41"/>
        <v/>
      </c>
      <c r="C2586" t="str">
        <f>IF(ESITI_QUESTIONARI!C2586="","",TRIM(ESITI_QUESTIONARI!C2586))</f>
        <v/>
      </c>
      <c r="D2586" t="str">
        <f>IFERROR(UPPER(TRIM(ESITI_QUESTIONARI!U2586)),"")</f>
        <v/>
      </c>
      <c r="E2586" t="str">
        <f>IFERROR(UPPER(TRIM(ESITI_QUESTIONARI!Y2586)),"")</f>
        <v/>
      </c>
      <c r="F2586" t="str">
        <f>IFERROR(UPPER(TRIM(ESITI_QUESTIONARI!AE2586)),"")</f>
        <v/>
      </c>
      <c r="G2586" t="str">
        <f>IFERROR(UPPER(TRIM(ESITI_QUESTIONARI!AI2586)),"")</f>
        <v/>
      </c>
      <c r="H2586" s="8" t="str">
        <f>IF(C2586="","",IF(ISERROR(AVERAGE(ESITI_QUESTIONARI!N2586:T2586,ESITI_QUESTIONARI!V2586:X2586,ESITI_QUESTIONARI!Z2586:AD2586,ESITI_QUESTIONARI!AF2586:AH2586,ESITI_QUESTIONARI!AJ2586:AL2586,ESITI_QUESTIONARI!AN2586,ESITI_QUESTIONARI!AQ2586)),"NON RISPONDE",AVERAGE(ESITI_QUESTIONARI!N2586:T2586,ESITI_QUESTIONARI!V2586:X2586,ESITI_QUESTIONARI!Z2586:AD2586,ESITI_QUESTIONARI!AF2586:AH2586,ESITI_QUESTIONARI!AJ2586:AL2586,ESITI_QUESTIONARI!AN2586,ESITI_QUESTIONARI!AQ2586)))</f>
        <v/>
      </c>
    </row>
    <row r="2587" spans="1:8" x14ac:dyDescent="0.3">
      <c r="A2587" t="str">
        <f>IF(ESITI_QUESTIONARI!A2587="","",TRIM(ESITI_QUESTIONARI!A2587))</f>
        <v/>
      </c>
      <c r="B2587" t="str">
        <f t="shared" si="41"/>
        <v/>
      </c>
      <c r="C2587" t="str">
        <f>IF(ESITI_QUESTIONARI!C2587="","",TRIM(ESITI_QUESTIONARI!C2587))</f>
        <v/>
      </c>
      <c r="D2587" t="str">
        <f>IFERROR(UPPER(TRIM(ESITI_QUESTIONARI!U2587)),"")</f>
        <v/>
      </c>
      <c r="E2587" t="str">
        <f>IFERROR(UPPER(TRIM(ESITI_QUESTIONARI!Y2587)),"")</f>
        <v/>
      </c>
      <c r="F2587" t="str">
        <f>IFERROR(UPPER(TRIM(ESITI_QUESTIONARI!AE2587)),"")</f>
        <v/>
      </c>
      <c r="G2587" t="str">
        <f>IFERROR(UPPER(TRIM(ESITI_QUESTIONARI!AI2587)),"")</f>
        <v/>
      </c>
      <c r="H2587" s="8" t="str">
        <f>IF(C2587="","",IF(ISERROR(AVERAGE(ESITI_QUESTIONARI!N2587:T2587,ESITI_QUESTIONARI!V2587:X2587,ESITI_QUESTIONARI!Z2587:AD2587,ESITI_QUESTIONARI!AF2587:AH2587,ESITI_QUESTIONARI!AJ2587:AL2587,ESITI_QUESTIONARI!AN2587,ESITI_QUESTIONARI!AQ2587)),"NON RISPONDE",AVERAGE(ESITI_QUESTIONARI!N2587:T2587,ESITI_QUESTIONARI!V2587:X2587,ESITI_QUESTIONARI!Z2587:AD2587,ESITI_QUESTIONARI!AF2587:AH2587,ESITI_QUESTIONARI!AJ2587:AL2587,ESITI_QUESTIONARI!AN2587,ESITI_QUESTIONARI!AQ2587)))</f>
        <v/>
      </c>
    </row>
    <row r="2588" spans="1:8" x14ac:dyDescent="0.3">
      <c r="A2588" t="str">
        <f>IF(ESITI_QUESTIONARI!A2588="","",TRIM(ESITI_QUESTIONARI!A2588))</f>
        <v/>
      </c>
      <c r="B2588" t="str">
        <f t="shared" si="41"/>
        <v/>
      </c>
      <c r="C2588" t="str">
        <f>IF(ESITI_QUESTIONARI!C2588="","",TRIM(ESITI_QUESTIONARI!C2588))</f>
        <v/>
      </c>
      <c r="D2588" t="str">
        <f>IFERROR(UPPER(TRIM(ESITI_QUESTIONARI!U2588)),"")</f>
        <v/>
      </c>
      <c r="E2588" t="str">
        <f>IFERROR(UPPER(TRIM(ESITI_QUESTIONARI!Y2588)),"")</f>
        <v/>
      </c>
      <c r="F2588" t="str">
        <f>IFERROR(UPPER(TRIM(ESITI_QUESTIONARI!AE2588)),"")</f>
        <v/>
      </c>
      <c r="G2588" t="str">
        <f>IFERROR(UPPER(TRIM(ESITI_QUESTIONARI!AI2588)),"")</f>
        <v/>
      </c>
      <c r="H2588" s="8" t="str">
        <f>IF(C2588="","",IF(ISERROR(AVERAGE(ESITI_QUESTIONARI!N2588:T2588,ESITI_QUESTIONARI!V2588:X2588,ESITI_QUESTIONARI!Z2588:AD2588,ESITI_QUESTIONARI!AF2588:AH2588,ESITI_QUESTIONARI!AJ2588:AL2588,ESITI_QUESTIONARI!AN2588,ESITI_QUESTIONARI!AQ2588)),"NON RISPONDE",AVERAGE(ESITI_QUESTIONARI!N2588:T2588,ESITI_QUESTIONARI!V2588:X2588,ESITI_QUESTIONARI!Z2588:AD2588,ESITI_QUESTIONARI!AF2588:AH2588,ESITI_QUESTIONARI!AJ2588:AL2588,ESITI_QUESTIONARI!AN2588,ESITI_QUESTIONARI!AQ2588)))</f>
        <v/>
      </c>
    </row>
    <row r="2589" spans="1:8" x14ac:dyDescent="0.3">
      <c r="A2589" t="str">
        <f>IF(ESITI_QUESTIONARI!A2589="","",TRIM(ESITI_QUESTIONARI!A2589))</f>
        <v/>
      </c>
      <c r="B2589" t="str">
        <f t="shared" si="41"/>
        <v/>
      </c>
      <c r="C2589" t="str">
        <f>IF(ESITI_QUESTIONARI!C2589="","",TRIM(ESITI_QUESTIONARI!C2589))</f>
        <v/>
      </c>
      <c r="D2589" t="str">
        <f>IFERROR(UPPER(TRIM(ESITI_QUESTIONARI!U2589)),"")</f>
        <v/>
      </c>
      <c r="E2589" t="str">
        <f>IFERROR(UPPER(TRIM(ESITI_QUESTIONARI!Y2589)),"")</f>
        <v/>
      </c>
      <c r="F2589" t="str">
        <f>IFERROR(UPPER(TRIM(ESITI_QUESTIONARI!AE2589)),"")</f>
        <v/>
      </c>
      <c r="G2589" t="str">
        <f>IFERROR(UPPER(TRIM(ESITI_QUESTIONARI!AI2589)),"")</f>
        <v/>
      </c>
      <c r="H2589" s="8" t="str">
        <f>IF(C2589="","",IF(ISERROR(AVERAGE(ESITI_QUESTIONARI!N2589:T2589,ESITI_QUESTIONARI!V2589:X2589,ESITI_QUESTIONARI!Z2589:AD2589,ESITI_QUESTIONARI!AF2589:AH2589,ESITI_QUESTIONARI!AJ2589:AL2589,ESITI_QUESTIONARI!AN2589,ESITI_QUESTIONARI!AQ2589)),"NON RISPONDE",AVERAGE(ESITI_QUESTIONARI!N2589:T2589,ESITI_QUESTIONARI!V2589:X2589,ESITI_QUESTIONARI!Z2589:AD2589,ESITI_QUESTIONARI!AF2589:AH2589,ESITI_QUESTIONARI!AJ2589:AL2589,ESITI_QUESTIONARI!AN2589,ESITI_QUESTIONARI!AQ2589)))</f>
        <v/>
      </c>
    </row>
    <row r="2590" spans="1:8" x14ac:dyDescent="0.3">
      <c r="A2590" t="str">
        <f>IF(ESITI_QUESTIONARI!A2590="","",TRIM(ESITI_QUESTIONARI!A2590))</f>
        <v/>
      </c>
      <c r="B2590" t="str">
        <f t="shared" si="41"/>
        <v/>
      </c>
      <c r="C2590" t="str">
        <f>IF(ESITI_QUESTIONARI!C2590="","",TRIM(ESITI_QUESTIONARI!C2590))</f>
        <v/>
      </c>
      <c r="D2590" t="str">
        <f>IFERROR(UPPER(TRIM(ESITI_QUESTIONARI!U2590)),"")</f>
        <v/>
      </c>
      <c r="E2590" t="str">
        <f>IFERROR(UPPER(TRIM(ESITI_QUESTIONARI!Y2590)),"")</f>
        <v/>
      </c>
      <c r="F2590" t="str">
        <f>IFERROR(UPPER(TRIM(ESITI_QUESTIONARI!AE2590)),"")</f>
        <v/>
      </c>
      <c r="G2590" t="str">
        <f>IFERROR(UPPER(TRIM(ESITI_QUESTIONARI!AI2590)),"")</f>
        <v/>
      </c>
      <c r="H2590" s="8" t="str">
        <f>IF(C2590="","",IF(ISERROR(AVERAGE(ESITI_QUESTIONARI!N2590:T2590,ESITI_QUESTIONARI!V2590:X2590,ESITI_QUESTIONARI!Z2590:AD2590,ESITI_QUESTIONARI!AF2590:AH2590,ESITI_QUESTIONARI!AJ2590:AL2590,ESITI_QUESTIONARI!AN2590,ESITI_QUESTIONARI!AQ2590)),"NON RISPONDE",AVERAGE(ESITI_QUESTIONARI!N2590:T2590,ESITI_QUESTIONARI!V2590:X2590,ESITI_QUESTIONARI!Z2590:AD2590,ESITI_QUESTIONARI!AF2590:AH2590,ESITI_QUESTIONARI!AJ2590:AL2590,ESITI_QUESTIONARI!AN2590,ESITI_QUESTIONARI!AQ2590)))</f>
        <v/>
      </c>
    </row>
    <row r="2591" spans="1:8" x14ac:dyDescent="0.3">
      <c r="A2591" t="str">
        <f>IF(ESITI_QUESTIONARI!A2591="","",TRIM(ESITI_QUESTIONARI!A2591))</f>
        <v/>
      </c>
      <c r="B2591" t="str">
        <f t="shared" si="41"/>
        <v/>
      </c>
      <c r="C2591" t="str">
        <f>IF(ESITI_QUESTIONARI!C2591="","",TRIM(ESITI_QUESTIONARI!C2591))</f>
        <v/>
      </c>
      <c r="D2591" t="str">
        <f>IFERROR(UPPER(TRIM(ESITI_QUESTIONARI!U2591)),"")</f>
        <v/>
      </c>
      <c r="E2591" t="str">
        <f>IFERROR(UPPER(TRIM(ESITI_QUESTIONARI!Y2591)),"")</f>
        <v/>
      </c>
      <c r="F2591" t="str">
        <f>IFERROR(UPPER(TRIM(ESITI_QUESTIONARI!AE2591)),"")</f>
        <v/>
      </c>
      <c r="G2591" t="str">
        <f>IFERROR(UPPER(TRIM(ESITI_QUESTIONARI!AI2591)),"")</f>
        <v/>
      </c>
      <c r="H2591" s="8" t="str">
        <f>IF(C2591="","",IF(ISERROR(AVERAGE(ESITI_QUESTIONARI!N2591:T2591,ESITI_QUESTIONARI!V2591:X2591,ESITI_QUESTIONARI!Z2591:AD2591,ESITI_QUESTIONARI!AF2591:AH2591,ESITI_QUESTIONARI!AJ2591:AL2591,ESITI_QUESTIONARI!AN2591,ESITI_QUESTIONARI!AQ2591)),"NON RISPONDE",AVERAGE(ESITI_QUESTIONARI!N2591:T2591,ESITI_QUESTIONARI!V2591:X2591,ESITI_QUESTIONARI!Z2591:AD2591,ESITI_QUESTIONARI!AF2591:AH2591,ESITI_QUESTIONARI!AJ2591:AL2591,ESITI_QUESTIONARI!AN2591,ESITI_QUESTIONARI!AQ2591)))</f>
        <v/>
      </c>
    </row>
    <row r="2592" spans="1:8" x14ac:dyDescent="0.3">
      <c r="A2592" t="str">
        <f>IF(ESITI_QUESTIONARI!A2592="","",TRIM(ESITI_QUESTIONARI!A2592))</f>
        <v/>
      </c>
      <c r="B2592" t="str">
        <f t="shared" si="41"/>
        <v/>
      </c>
      <c r="C2592" t="str">
        <f>IF(ESITI_QUESTIONARI!C2592="","",TRIM(ESITI_QUESTIONARI!C2592))</f>
        <v/>
      </c>
      <c r="D2592" t="str">
        <f>IFERROR(UPPER(TRIM(ESITI_QUESTIONARI!U2592)),"")</f>
        <v/>
      </c>
      <c r="E2592" t="str">
        <f>IFERROR(UPPER(TRIM(ESITI_QUESTIONARI!Y2592)),"")</f>
        <v/>
      </c>
      <c r="F2592" t="str">
        <f>IFERROR(UPPER(TRIM(ESITI_QUESTIONARI!AE2592)),"")</f>
        <v/>
      </c>
      <c r="G2592" t="str">
        <f>IFERROR(UPPER(TRIM(ESITI_QUESTIONARI!AI2592)),"")</f>
        <v/>
      </c>
      <c r="H2592" s="8" t="str">
        <f>IF(C2592="","",IF(ISERROR(AVERAGE(ESITI_QUESTIONARI!N2592:T2592,ESITI_QUESTIONARI!V2592:X2592,ESITI_QUESTIONARI!Z2592:AD2592,ESITI_QUESTIONARI!AF2592:AH2592,ESITI_QUESTIONARI!AJ2592:AL2592,ESITI_QUESTIONARI!AN2592,ESITI_QUESTIONARI!AQ2592)),"NON RISPONDE",AVERAGE(ESITI_QUESTIONARI!N2592:T2592,ESITI_QUESTIONARI!V2592:X2592,ESITI_QUESTIONARI!Z2592:AD2592,ESITI_QUESTIONARI!AF2592:AH2592,ESITI_QUESTIONARI!AJ2592:AL2592,ESITI_QUESTIONARI!AN2592,ESITI_QUESTIONARI!AQ2592)))</f>
        <v/>
      </c>
    </row>
    <row r="2593" spans="1:8" x14ac:dyDescent="0.3">
      <c r="A2593" t="str">
        <f>IF(ESITI_QUESTIONARI!A2593="","",TRIM(ESITI_QUESTIONARI!A2593))</f>
        <v/>
      </c>
      <c r="B2593" t="str">
        <f t="shared" si="41"/>
        <v/>
      </c>
      <c r="C2593" t="str">
        <f>IF(ESITI_QUESTIONARI!C2593="","",TRIM(ESITI_QUESTIONARI!C2593))</f>
        <v/>
      </c>
      <c r="D2593" t="str">
        <f>IFERROR(UPPER(TRIM(ESITI_QUESTIONARI!U2593)),"")</f>
        <v/>
      </c>
      <c r="E2593" t="str">
        <f>IFERROR(UPPER(TRIM(ESITI_QUESTIONARI!Y2593)),"")</f>
        <v/>
      </c>
      <c r="F2593" t="str">
        <f>IFERROR(UPPER(TRIM(ESITI_QUESTIONARI!AE2593)),"")</f>
        <v/>
      </c>
      <c r="G2593" t="str">
        <f>IFERROR(UPPER(TRIM(ESITI_QUESTIONARI!AI2593)),"")</f>
        <v/>
      </c>
      <c r="H2593" s="8" t="str">
        <f>IF(C2593="","",IF(ISERROR(AVERAGE(ESITI_QUESTIONARI!N2593:T2593,ESITI_QUESTIONARI!V2593:X2593,ESITI_QUESTIONARI!Z2593:AD2593,ESITI_QUESTIONARI!AF2593:AH2593,ESITI_QUESTIONARI!AJ2593:AL2593,ESITI_QUESTIONARI!AN2593,ESITI_QUESTIONARI!AQ2593)),"NON RISPONDE",AVERAGE(ESITI_QUESTIONARI!N2593:T2593,ESITI_QUESTIONARI!V2593:X2593,ESITI_QUESTIONARI!Z2593:AD2593,ESITI_QUESTIONARI!AF2593:AH2593,ESITI_QUESTIONARI!AJ2593:AL2593,ESITI_QUESTIONARI!AN2593,ESITI_QUESTIONARI!AQ2593)))</f>
        <v/>
      </c>
    </row>
    <row r="2594" spans="1:8" x14ac:dyDescent="0.3">
      <c r="A2594" t="str">
        <f>IF(ESITI_QUESTIONARI!A2594="","",TRIM(ESITI_QUESTIONARI!A2594))</f>
        <v/>
      </c>
      <c r="B2594" t="str">
        <f t="shared" si="41"/>
        <v/>
      </c>
      <c r="C2594" t="str">
        <f>IF(ESITI_QUESTIONARI!C2594="","",TRIM(ESITI_QUESTIONARI!C2594))</f>
        <v/>
      </c>
      <c r="D2594" t="str">
        <f>IFERROR(UPPER(TRIM(ESITI_QUESTIONARI!U2594)),"")</f>
        <v/>
      </c>
      <c r="E2594" t="str">
        <f>IFERROR(UPPER(TRIM(ESITI_QUESTIONARI!Y2594)),"")</f>
        <v/>
      </c>
      <c r="F2594" t="str">
        <f>IFERROR(UPPER(TRIM(ESITI_QUESTIONARI!AE2594)),"")</f>
        <v/>
      </c>
      <c r="G2594" t="str">
        <f>IFERROR(UPPER(TRIM(ESITI_QUESTIONARI!AI2594)),"")</f>
        <v/>
      </c>
      <c r="H2594" s="8" t="str">
        <f>IF(C2594="","",IF(ISERROR(AVERAGE(ESITI_QUESTIONARI!N2594:T2594,ESITI_QUESTIONARI!V2594:X2594,ESITI_QUESTIONARI!Z2594:AD2594,ESITI_QUESTIONARI!AF2594:AH2594,ESITI_QUESTIONARI!AJ2594:AL2594,ESITI_QUESTIONARI!AN2594,ESITI_QUESTIONARI!AQ2594)),"NON RISPONDE",AVERAGE(ESITI_QUESTIONARI!N2594:T2594,ESITI_QUESTIONARI!V2594:X2594,ESITI_QUESTIONARI!Z2594:AD2594,ESITI_QUESTIONARI!AF2594:AH2594,ESITI_QUESTIONARI!AJ2594:AL2594,ESITI_QUESTIONARI!AN2594,ESITI_QUESTIONARI!AQ2594)))</f>
        <v/>
      </c>
    </row>
    <row r="2595" spans="1:8" x14ac:dyDescent="0.3">
      <c r="A2595" t="str">
        <f>IF(ESITI_QUESTIONARI!A2595="","",TRIM(ESITI_QUESTIONARI!A2595))</f>
        <v/>
      </c>
      <c r="B2595" t="str">
        <f t="shared" si="41"/>
        <v/>
      </c>
      <c r="C2595" t="str">
        <f>IF(ESITI_QUESTIONARI!C2595="","",TRIM(ESITI_QUESTIONARI!C2595))</f>
        <v/>
      </c>
      <c r="D2595" t="str">
        <f>IFERROR(UPPER(TRIM(ESITI_QUESTIONARI!U2595)),"")</f>
        <v/>
      </c>
      <c r="E2595" t="str">
        <f>IFERROR(UPPER(TRIM(ESITI_QUESTIONARI!Y2595)),"")</f>
        <v/>
      </c>
      <c r="F2595" t="str">
        <f>IFERROR(UPPER(TRIM(ESITI_QUESTIONARI!AE2595)),"")</f>
        <v/>
      </c>
      <c r="G2595" t="str">
        <f>IFERROR(UPPER(TRIM(ESITI_QUESTIONARI!AI2595)),"")</f>
        <v/>
      </c>
      <c r="H2595" s="8" t="str">
        <f>IF(C2595="","",IF(ISERROR(AVERAGE(ESITI_QUESTIONARI!N2595:T2595,ESITI_QUESTIONARI!V2595:X2595,ESITI_QUESTIONARI!Z2595:AD2595,ESITI_QUESTIONARI!AF2595:AH2595,ESITI_QUESTIONARI!AJ2595:AL2595,ESITI_QUESTIONARI!AN2595,ESITI_QUESTIONARI!AQ2595)),"NON RISPONDE",AVERAGE(ESITI_QUESTIONARI!N2595:T2595,ESITI_QUESTIONARI!V2595:X2595,ESITI_QUESTIONARI!Z2595:AD2595,ESITI_QUESTIONARI!AF2595:AH2595,ESITI_QUESTIONARI!AJ2595:AL2595,ESITI_QUESTIONARI!AN2595,ESITI_QUESTIONARI!AQ2595)))</f>
        <v/>
      </c>
    </row>
    <row r="2596" spans="1:8" x14ac:dyDescent="0.3">
      <c r="A2596" t="str">
        <f>IF(ESITI_QUESTIONARI!A2596="","",TRIM(ESITI_QUESTIONARI!A2596))</f>
        <v/>
      </c>
      <c r="B2596" t="str">
        <f t="shared" si="41"/>
        <v/>
      </c>
      <c r="C2596" t="str">
        <f>IF(ESITI_QUESTIONARI!C2596="","",TRIM(ESITI_QUESTIONARI!C2596))</f>
        <v/>
      </c>
      <c r="D2596" t="str">
        <f>IFERROR(UPPER(TRIM(ESITI_QUESTIONARI!U2596)),"")</f>
        <v/>
      </c>
      <c r="E2596" t="str">
        <f>IFERROR(UPPER(TRIM(ESITI_QUESTIONARI!Y2596)),"")</f>
        <v/>
      </c>
      <c r="F2596" t="str">
        <f>IFERROR(UPPER(TRIM(ESITI_QUESTIONARI!AE2596)),"")</f>
        <v/>
      </c>
      <c r="G2596" t="str">
        <f>IFERROR(UPPER(TRIM(ESITI_QUESTIONARI!AI2596)),"")</f>
        <v/>
      </c>
      <c r="H2596" s="8" t="str">
        <f>IF(C2596="","",IF(ISERROR(AVERAGE(ESITI_QUESTIONARI!N2596:T2596,ESITI_QUESTIONARI!V2596:X2596,ESITI_QUESTIONARI!Z2596:AD2596,ESITI_QUESTIONARI!AF2596:AH2596,ESITI_QUESTIONARI!AJ2596:AL2596,ESITI_QUESTIONARI!AN2596,ESITI_QUESTIONARI!AQ2596)),"NON RISPONDE",AVERAGE(ESITI_QUESTIONARI!N2596:T2596,ESITI_QUESTIONARI!V2596:X2596,ESITI_QUESTIONARI!Z2596:AD2596,ESITI_QUESTIONARI!AF2596:AH2596,ESITI_QUESTIONARI!AJ2596:AL2596,ESITI_QUESTIONARI!AN2596,ESITI_QUESTIONARI!AQ2596)))</f>
        <v/>
      </c>
    </row>
    <row r="2597" spans="1:8" x14ac:dyDescent="0.3">
      <c r="A2597" t="str">
        <f>IF(ESITI_QUESTIONARI!A2597="","",TRIM(ESITI_QUESTIONARI!A2597))</f>
        <v/>
      </c>
      <c r="B2597" t="str">
        <f t="shared" si="41"/>
        <v/>
      </c>
      <c r="C2597" t="str">
        <f>IF(ESITI_QUESTIONARI!C2597="","",TRIM(ESITI_QUESTIONARI!C2597))</f>
        <v/>
      </c>
      <c r="D2597" t="str">
        <f>IFERROR(UPPER(TRIM(ESITI_QUESTIONARI!U2597)),"")</f>
        <v/>
      </c>
      <c r="E2597" t="str">
        <f>IFERROR(UPPER(TRIM(ESITI_QUESTIONARI!Y2597)),"")</f>
        <v/>
      </c>
      <c r="F2597" t="str">
        <f>IFERROR(UPPER(TRIM(ESITI_QUESTIONARI!AE2597)),"")</f>
        <v/>
      </c>
      <c r="G2597" t="str">
        <f>IFERROR(UPPER(TRIM(ESITI_QUESTIONARI!AI2597)),"")</f>
        <v/>
      </c>
      <c r="H2597" s="8" t="str">
        <f>IF(C2597="","",IF(ISERROR(AVERAGE(ESITI_QUESTIONARI!N2597:T2597,ESITI_QUESTIONARI!V2597:X2597,ESITI_QUESTIONARI!Z2597:AD2597,ESITI_QUESTIONARI!AF2597:AH2597,ESITI_QUESTIONARI!AJ2597:AL2597,ESITI_QUESTIONARI!AN2597,ESITI_QUESTIONARI!AQ2597)),"NON RISPONDE",AVERAGE(ESITI_QUESTIONARI!N2597:T2597,ESITI_QUESTIONARI!V2597:X2597,ESITI_QUESTIONARI!Z2597:AD2597,ESITI_QUESTIONARI!AF2597:AH2597,ESITI_QUESTIONARI!AJ2597:AL2597,ESITI_QUESTIONARI!AN2597,ESITI_QUESTIONARI!AQ2597)))</f>
        <v/>
      </c>
    </row>
    <row r="2598" spans="1:8" x14ac:dyDescent="0.3">
      <c r="A2598" t="str">
        <f>IF(ESITI_QUESTIONARI!A2598="","",TRIM(ESITI_QUESTIONARI!A2598))</f>
        <v/>
      </c>
      <c r="B2598" t="str">
        <f t="shared" si="41"/>
        <v/>
      </c>
      <c r="C2598" t="str">
        <f>IF(ESITI_QUESTIONARI!C2598="","",TRIM(ESITI_QUESTIONARI!C2598))</f>
        <v/>
      </c>
      <c r="D2598" t="str">
        <f>IFERROR(UPPER(TRIM(ESITI_QUESTIONARI!U2598)),"")</f>
        <v/>
      </c>
      <c r="E2598" t="str">
        <f>IFERROR(UPPER(TRIM(ESITI_QUESTIONARI!Y2598)),"")</f>
        <v/>
      </c>
      <c r="F2598" t="str">
        <f>IFERROR(UPPER(TRIM(ESITI_QUESTIONARI!AE2598)),"")</f>
        <v/>
      </c>
      <c r="G2598" t="str">
        <f>IFERROR(UPPER(TRIM(ESITI_QUESTIONARI!AI2598)),"")</f>
        <v/>
      </c>
      <c r="H2598" s="8" t="str">
        <f>IF(C2598="","",IF(ISERROR(AVERAGE(ESITI_QUESTIONARI!N2598:T2598,ESITI_QUESTIONARI!V2598:X2598,ESITI_QUESTIONARI!Z2598:AD2598,ESITI_QUESTIONARI!AF2598:AH2598,ESITI_QUESTIONARI!AJ2598:AL2598,ESITI_QUESTIONARI!AN2598,ESITI_QUESTIONARI!AQ2598)),"NON RISPONDE",AVERAGE(ESITI_QUESTIONARI!N2598:T2598,ESITI_QUESTIONARI!V2598:X2598,ESITI_QUESTIONARI!Z2598:AD2598,ESITI_QUESTIONARI!AF2598:AH2598,ESITI_QUESTIONARI!AJ2598:AL2598,ESITI_QUESTIONARI!AN2598,ESITI_QUESTIONARI!AQ2598)))</f>
        <v/>
      </c>
    </row>
    <row r="2599" spans="1:8" x14ac:dyDescent="0.3">
      <c r="A2599" t="str">
        <f>IF(ESITI_QUESTIONARI!A2599="","",TRIM(ESITI_QUESTIONARI!A2599))</f>
        <v/>
      </c>
      <c r="B2599" t="str">
        <f t="shared" si="41"/>
        <v/>
      </c>
      <c r="C2599" t="str">
        <f>IF(ESITI_QUESTIONARI!C2599="","",TRIM(ESITI_QUESTIONARI!C2599))</f>
        <v/>
      </c>
      <c r="D2599" t="str">
        <f>IFERROR(UPPER(TRIM(ESITI_QUESTIONARI!U2599)),"")</f>
        <v/>
      </c>
      <c r="E2599" t="str">
        <f>IFERROR(UPPER(TRIM(ESITI_QUESTIONARI!Y2599)),"")</f>
        <v/>
      </c>
      <c r="F2599" t="str">
        <f>IFERROR(UPPER(TRIM(ESITI_QUESTIONARI!AE2599)),"")</f>
        <v/>
      </c>
      <c r="G2599" t="str">
        <f>IFERROR(UPPER(TRIM(ESITI_QUESTIONARI!AI2599)),"")</f>
        <v/>
      </c>
      <c r="H2599" s="8" t="str">
        <f>IF(C2599="","",IF(ISERROR(AVERAGE(ESITI_QUESTIONARI!N2599:T2599,ESITI_QUESTIONARI!V2599:X2599,ESITI_QUESTIONARI!Z2599:AD2599,ESITI_QUESTIONARI!AF2599:AH2599,ESITI_QUESTIONARI!AJ2599:AL2599,ESITI_QUESTIONARI!AN2599,ESITI_QUESTIONARI!AQ2599)),"NON RISPONDE",AVERAGE(ESITI_QUESTIONARI!N2599:T2599,ESITI_QUESTIONARI!V2599:X2599,ESITI_QUESTIONARI!Z2599:AD2599,ESITI_QUESTIONARI!AF2599:AH2599,ESITI_QUESTIONARI!AJ2599:AL2599,ESITI_QUESTIONARI!AN2599,ESITI_QUESTIONARI!AQ2599)))</f>
        <v/>
      </c>
    </row>
    <row r="2600" spans="1:8" x14ac:dyDescent="0.3">
      <c r="A2600" t="str">
        <f>IF(ESITI_QUESTIONARI!A2600="","",TRIM(ESITI_QUESTIONARI!A2600))</f>
        <v/>
      </c>
      <c r="B2600" t="str">
        <f t="shared" si="41"/>
        <v/>
      </c>
      <c r="C2600" t="str">
        <f>IF(ESITI_QUESTIONARI!C2600="","",TRIM(ESITI_QUESTIONARI!C2600))</f>
        <v/>
      </c>
      <c r="D2600" t="str">
        <f>IFERROR(UPPER(TRIM(ESITI_QUESTIONARI!U2600)),"")</f>
        <v/>
      </c>
      <c r="E2600" t="str">
        <f>IFERROR(UPPER(TRIM(ESITI_QUESTIONARI!Y2600)),"")</f>
        <v/>
      </c>
      <c r="F2600" t="str">
        <f>IFERROR(UPPER(TRIM(ESITI_QUESTIONARI!AE2600)),"")</f>
        <v/>
      </c>
      <c r="G2600" t="str">
        <f>IFERROR(UPPER(TRIM(ESITI_QUESTIONARI!AI2600)),"")</f>
        <v/>
      </c>
      <c r="H2600" s="8" t="str">
        <f>IF(C2600="","",IF(ISERROR(AVERAGE(ESITI_QUESTIONARI!N2600:T2600,ESITI_QUESTIONARI!V2600:X2600,ESITI_QUESTIONARI!Z2600:AD2600,ESITI_QUESTIONARI!AF2600:AH2600,ESITI_QUESTIONARI!AJ2600:AL2600,ESITI_QUESTIONARI!AN2600,ESITI_QUESTIONARI!AQ2600)),"NON RISPONDE",AVERAGE(ESITI_QUESTIONARI!N2600:T2600,ESITI_QUESTIONARI!V2600:X2600,ESITI_QUESTIONARI!Z2600:AD2600,ESITI_QUESTIONARI!AF2600:AH2600,ESITI_QUESTIONARI!AJ2600:AL2600,ESITI_QUESTIONARI!AN2600,ESITI_QUESTIONARI!AQ2600)))</f>
        <v/>
      </c>
    </row>
    <row r="2601" spans="1:8" x14ac:dyDescent="0.3">
      <c r="A2601" t="str">
        <f>IF(ESITI_QUESTIONARI!A2601="","",TRIM(ESITI_QUESTIONARI!A2601))</f>
        <v/>
      </c>
      <c r="B2601" t="str">
        <f t="shared" si="41"/>
        <v/>
      </c>
      <c r="C2601" t="str">
        <f>IF(ESITI_QUESTIONARI!C2601="","",TRIM(ESITI_QUESTIONARI!C2601))</f>
        <v/>
      </c>
      <c r="D2601" t="str">
        <f>IFERROR(UPPER(TRIM(ESITI_QUESTIONARI!U2601)),"")</f>
        <v/>
      </c>
      <c r="E2601" t="str">
        <f>IFERROR(UPPER(TRIM(ESITI_QUESTIONARI!Y2601)),"")</f>
        <v/>
      </c>
      <c r="F2601" t="str">
        <f>IFERROR(UPPER(TRIM(ESITI_QUESTIONARI!AE2601)),"")</f>
        <v/>
      </c>
      <c r="G2601" t="str">
        <f>IFERROR(UPPER(TRIM(ESITI_QUESTIONARI!AI2601)),"")</f>
        <v/>
      </c>
      <c r="H2601" s="8" t="str">
        <f>IF(C2601="","",IF(ISERROR(AVERAGE(ESITI_QUESTIONARI!N2601:T2601,ESITI_QUESTIONARI!V2601:X2601,ESITI_QUESTIONARI!Z2601:AD2601,ESITI_QUESTIONARI!AF2601:AH2601,ESITI_QUESTIONARI!AJ2601:AL2601,ESITI_QUESTIONARI!AN2601,ESITI_QUESTIONARI!AQ2601)),"NON RISPONDE",AVERAGE(ESITI_QUESTIONARI!N2601:T2601,ESITI_QUESTIONARI!V2601:X2601,ESITI_QUESTIONARI!Z2601:AD2601,ESITI_QUESTIONARI!AF2601:AH2601,ESITI_QUESTIONARI!AJ2601:AL2601,ESITI_QUESTIONARI!AN2601,ESITI_QUESTIONARI!AQ2601)))</f>
        <v/>
      </c>
    </row>
    <row r="2602" spans="1:8" x14ac:dyDescent="0.3">
      <c r="A2602" t="str">
        <f>IF(ESITI_QUESTIONARI!A2602="","",TRIM(ESITI_QUESTIONARI!A2602))</f>
        <v/>
      </c>
      <c r="B2602" t="str">
        <f t="shared" si="41"/>
        <v/>
      </c>
      <c r="C2602" t="str">
        <f>IF(ESITI_QUESTIONARI!C2602="","",TRIM(ESITI_QUESTIONARI!C2602))</f>
        <v/>
      </c>
      <c r="D2602" t="str">
        <f>IFERROR(UPPER(TRIM(ESITI_QUESTIONARI!U2602)),"")</f>
        <v/>
      </c>
      <c r="E2602" t="str">
        <f>IFERROR(UPPER(TRIM(ESITI_QUESTIONARI!Y2602)),"")</f>
        <v/>
      </c>
      <c r="F2602" t="str">
        <f>IFERROR(UPPER(TRIM(ESITI_QUESTIONARI!AE2602)),"")</f>
        <v/>
      </c>
      <c r="G2602" t="str">
        <f>IFERROR(UPPER(TRIM(ESITI_QUESTIONARI!AI2602)),"")</f>
        <v/>
      </c>
      <c r="H2602" s="8" t="str">
        <f>IF(C2602="","",IF(ISERROR(AVERAGE(ESITI_QUESTIONARI!N2602:T2602,ESITI_QUESTIONARI!V2602:X2602,ESITI_QUESTIONARI!Z2602:AD2602,ESITI_QUESTIONARI!AF2602:AH2602,ESITI_QUESTIONARI!AJ2602:AL2602,ESITI_QUESTIONARI!AN2602,ESITI_QUESTIONARI!AQ2602)),"NON RISPONDE",AVERAGE(ESITI_QUESTIONARI!N2602:T2602,ESITI_QUESTIONARI!V2602:X2602,ESITI_QUESTIONARI!Z2602:AD2602,ESITI_QUESTIONARI!AF2602:AH2602,ESITI_QUESTIONARI!AJ2602:AL2602,ESITI_QUESTIONARI!AN2602,ESITI_QUESTIONARI!AQ2602)))</f>
        <v/>
      </c>
    </row>
    <row r="2603" spans="1:8" x14ac:dyDescent="0.3">
      <c r="A2603" t="str">
        <f>IF(ESITI_QUESTIONARI!A2603="","",TRIM(ESITI_QUESTIONARI!A2603))</f>
        <v/>
      </c>
      <c r="B2603" t="str">
        <f t="shared" si="41"/>
        <v/>
      </c>
      <c r="C2603" t="str">
        <f>IF(ESITI_QUESTIONARI!C2603="","",TRIM(ESITI_QUESTIONARI!C2603))</f>
        <v/>
      </c>
      <c r="D2603" t="str">
        <f>IFERROR(UPPER(TRIM(ESITI_QUESTIONARI!U2603)),"")</f>
        <v/>
      </c>
      <c r="E2603" t="str">
        <f>IFERROR(UPPER(TRIM(ESITI_QUESTIONARI!Y2603)),"")</f>
        <v/>
      </c>
      <c r="F2603" t="str">
        <f>IFERROR(UPPER(TRIM(ESITI_QUESTIONARI!AE2603)),"")</f>
        <v/>
      </c>
      <c r="G2603" t="str">
        <f>IFERROR(UPPER(TRIM(ESITI_QUESTIONARI!AI2603)),"")</f>
        <v/>
      </c>
      <c r="H2603" s="8" t="str">
        <f>IF(C2603="","",IF(ISERROR(AVERAGE(ESITI_QUESTIONARI!N2603:T2603,ESITI_QUESTIONARI!V2603:X2603,ESITI_QUESTIONARI!Z2603:AD2603,ESITI_QUESTIONARI!AF2603:AH2603,ESITI_QUESTIONARI!AJ2603:AL2603,ESITI_QUESTIONARI!AN2603,ESITI_QUESTIONARI!AQ2603)),"NON RISPONDE",AVERAGE(ESITI_QUESTIONARI!N2603:T2603,ESITI_QUESTIONARI!V2603:X2603,ESITI_QUESTIONARI!Z2603:AD2603,ESITI_QUESTIONARI!AF2603:AH2603,ESITI_QUESTIONARI!AJ2603:AL2603,ESITI_QUESTIONARI!AN2603,ESITI_QUESTIONARI!AQ2603)))</f>
        <v/>
      </c>
    </row>
    <row r="2604" spans="1:8" x14ac:dyDescent="0.3">
      <c r="A2604" t="str">
        <f>IF(ESITI_QUESTIONARI!A2604="","",TRIM(ESITI_QUESTIONARI!A2604))</f>
        <v/>
      </c>
      <c r="B2604" t="str">
        <f t="shared" si="41"/>
        <v/>
      </c>
      <c r="C2604" t="str">
        <f>IF(ESITI_QUESTIONARI!C2604="","",TRIM(ESITI_QUESTIONARI!C2604))</f>
        <v/>
      </c>
      <c r="D2604" t="str">
        <f>IFERROR(UPPER(TRIM(ESITI_QUESTIONARI!U2604)),"")</f>
        <v/>
      </c>
      <c r="E2604" t="str">
        <f>IFERROR(UPPER(TRIM(ESITI_QUESTIONARI!Y2604)),"")</f>
        <v/>
      </c>
      <c r="F2604" t="str">
        <f>IFERROR(UPPER(TRIM(ESITI_QUESTIONARI!AE2604)),"")</f>
        <v/>
      </c>
      <c r="G2604" t="str">
        <f>IFERROR(UPPER(TRIM(ESITI_QUESTIONARI!AI2604)),"")</f>
        <v/>
      </c>
      <c r="H2604" s="8" t="str">
        <f>IF(C2604="","",IF(ISERROR(AVERAGE(ESITI_QUESTIONARI!N2604:T2604,ESITI_QUESTIONARI!V2604:X2604,ESITI_QUESTIONARI!Z2604:AD2604,ESITI_QUESTIONARI!AF2604:AH2604,ESITI_QUESTIONARI!AJ2604:AL2604,ESITI_QUESTIONARI!AN2604,ESITI_QUESTIONARI!AQ2604)),"NON RISPONDE",AVERAGE(ESITI_QUESTIONARI!N2604:T2604,ESITI_QUESTIONARI!V2604:X2604,ESITI_QUESTIONARI!Z2604:AD2604,ESITI_QUESTIONARI!AF2604:AH2604,ESITI_QUESTIONARI!AJ2604:AL2604,ESITI_QUESTIONARI!AN2604,ESITI_QUESTIONARI!AQ2604)))</f>
        <v/>
      </c>
    </row>
    <row r="2605" spans="1:8" x14ac:dyDescent="0.3">
      <c r="A2605" t="str">
        <f>IF(ESITI_QUESTIONARI!A2605="","",TRIM(ESITI_QUESTIONARI!A2605))</f>
        <v/>
      </c>
      <c r="B2605" t="str">
        <f t="shared" si="41"/>
        <v/>
      </c>
      <c r="C2605" t="str">
        <f>IF(ESITI_QUESTIONARI!C2605="","",TRIM(ESITI_QUESTIONARI!C2605))</f>
        <v/>
      </c>
      <c r="D2605" t="str">
        <f>IFERROR(UPPER(TRIM(ESITI_QUESTIONARI!U2605)),"")</f>
        <v/>
      </c>
      <c r="E2605" t="str">
        <f>IFERROR(UPPER(TRIM(ESITI_QUESTIONARI!Y2605)),"")</f>
        <v/>
      </c>
      <c r="F2605" t="str">
        <f>IFERROR(UPPER(TRIM(ESITI_QUESTIONARI!AE2605)),"")</f>
        <v/>
      </c>
      <c r="G2605" t="str">
        <f>IFERROR(UPPER(TRIM(ESITI_QUESTIONARI!AI2605)),"")</f>
        <v/>
      </c>
      <c r="H2605" s="8" t="str">
        <f>IF(C2605="","",IF(ISERROR(AVERAGE(ESITI_QUESTIONARI!N2605:T2605,ESITI_QUESTIONARI!V2605:X2605,ESITI_QUESTIONARI!Z2605:AD2605,ESITI_QUESTIONARI!AF2605:AH2605,ESITI_QUESTIONARI!AJ2605:AL2605,ESITI_QUESTIONARI!AN2605,ESITI_QUESTIONARI!AQ2605)),"NON RISPONDE",AVERAGE(ESITI_QUESTIONARI!N2605:T2605,ESITI_QUESTIONARI!V2605:X2605,ESITI_QUESTIONARI!Z2605:AD2605,ESITI_QUESTIONARI!AF2605:AH2605,ESITI_QUESTIONARI!AJ2605:AL2605,ESITI_QUESTIONARI!AN2605,ESITI_QUESTIONARI!AQ2605)))</f>
        <v/>
      </c>
    </row>
    <row r="2606" spans="1:8" x14ac:dyDescent="0.3">
      <c r="A2606" t="str">
        <f>IF(ESITI_QUESTIONARI!A2606="","",TRIM(ESITI_QUESTIONARI!A2606))</f>
        <v/>
      </c>
      <c r="B2606" t="str">
        <f t="shared" si="41"/>
        <v/>
      </c>
      <c r="C2606" t="str">
        <f>IF(ESITI_QUESTIONARI!C2606="","",TRIM(ESITI_QUESTIONARI!C2606))</f>
        <v/>
      </c>
      <c r="D2606" t="str">
        <f>IFERROR(UPPER(TRIM(ESITI_QUESTIONARI!U2606)),"")</f>
        <v/>
      </c>
      <c r="E2606" t="str">
        <f>IFERROR(UPPER(TRIM(ESITI_QUESTIONARI!Y2606)),"")</f>
        <v/>
      </c>
      <c r="F2606" t="str">
        <f>IFERROR(UPPER(TRIM(ESITI_QUESTIONARI!AE2606)),"")</f>
        <v/>
      </c>
      <c r="G2606" t="str">
        <f>IFERROR(UPPER(TRIM(ESITI_QUESTIONARI!AI2606)),"")</f>
        <v/>
      </c>
      <c r="H2606" s="8" t="str">
        <f>IF(C2606="","",IF(ISERROR(AVERAGE(ESITI_QUESTIONARI!N2606:T2606,ESITI_QUESTIONARI!V2606:X2606,ESITI_QUESTIONARI!Z2606:AD2606,ESITI_QUESTIONARI!AF2606:AH2606,ESITI_QUESTIONARI!AJ2606:AL2606,ESITI_QUESTIONARI!AN2606,ESITI_QUESTIONARI!AQ2606)),"NON RISPONDE",AVERAGE(ESITI_QUESTIONARI!N2606:T2606,ESITI_QUESTIONARI!V2606:X2606,ESITI_QUESTIONARI!Z2606:AD2606,ESITI_QUESTIONARI!AF2606:AH2606,ESITI_QUESTIONARI!AJ2606:AL2606,ESITI_QUESTIONARI!AN2606,ESITI_QUESTIONARI!AQ2606)))</f>
        <v/>
      </c>
    </row>
    <row r="2607" spans="1:8" x14ac:dyDescent="0.3">
      <c r="A2607" t="str">
        <f>IF(ESITI_QUESTIONARI!A2607="","",TRIM(ESITI_QUESTIONARI!A2607))</f>
        <v/>
      </c>
      <c r="B2607" t="str">
        <f t="shared" si="41"/>
        <v/>
      </c>
      <c r="C2607" t="str">
        <f>IF(ESITI_QUESTIONARI!C2607="","",TRIM(ESITI_QUESTIONARI!C2607))</f>
        <v/>
      </c>
      <c r="D2607" t="str">
        <f>IFERROR(UPPER(TRIM(ESITI_QUESTIONARI!U2607)),"")</f>
        <v/>
      </c>
      <c r="E2607" t="str">
        <f>IFERROR(UPPER(TRIM(ESITI_QUESTIONARI!Y2607)),"")</f>
        <v/>
      </c>
      <c r="F2607" t="str">
        <f>IFERROR(UPPER(TRIM(ESITI_QUESTIONARI!AE2607)),"")</f>
        <v/>
      </c>
      <c r="G2607" t="str">
        <f>IFERROR(UPPER(TRIM(ESITI_QUESTIONARI!AI2607)),"")</f>
        <v/>
      </c>
      <c r="H2607" s="8" t="str">
        <f>IF(C2607="","",IF(ISERROR(AVERAGE(ESITI_QUESTIONARI!N2607:T2607,ESITI_QUESTIONARI!V2607:X2607,ESITI_QUESTIONARI!Z2607:AD2607,ESITI_QUESTIONARI!AF2607:AH2607,ESITI_QUESTIONARI!AJ2607:AL2607,ESITI_QUESTIONARI!AN2607,ESITI_QUESTIONARI!AQ2607)),"NON RISPONDE",AVERAGE(ESITI_QUESTIONARI!N2607:T2607,ESITI_QUESTIONARI!V2607:X2607,ESITI_QUESTIONARI!Z2607:AD2607,ESITI_QUESTIONARI!AF2607:AH2607,ESITI_QUESTIONARI!AJ2607:AL2607,ESITI_QUESTIONARI!AN2607,ESITI_QUESTIONARI!AQ2607)))</f>
        <v/>
      </c>
    </row>
    <row r="2608" spans="1:8" x14ac:dyDescent="0.3">
      <c r="A2608" t="str">
        <f>IF(ESITI_QUESTIONARI!A2608="","",TRIM(ESITI_QUESTIONARI!A2608))</f>
        <v/>
      </c>
      <c r="B2608" t="str">
        <f t="shared" si="41"/>
        <v/>
      </c>
      <c r="C2608" t="str">
        <f>IF(ESITI_QUESTIONARI!C2608="","",TRIM(ESITI_QUESTIONARI!C2608))</f>
        <v/>
      </c>
      <c r="D2608" t="str">
        <f>IFERROR(UPPER(TRIM(ESITI_QUESTIONARI!U2608)),"")</f>
        <v/>
      </c>
      <c r="E2608" t="str">
        <f>IFERROR(UPPER(TRIM(ESITI_QUESTIONARI!Y2608)),"")</f>
        <v/>
      </c>
      <c r="F2608" t="str">
        <f>IFERROR(UPPER(TRIM(ESITI_QUESTIONARI!AE2608)),"")</f>
        <v/>
      </c>
      <c r="G2608" t="str">
        <f>IFERROR(UPPER(TRIM(ESITI_QUESTIONARI!AI2608)),"")</f>
        <v/>
      </c>
      <c r="H2608" s="8" t="str">
        <f>IF(C2608="","",IF(ISERROR(AVERAGE(ESITI_QUESTIONARI!N2608:T2608,ESITI_QUESTIONARI!V2608:X2608,ESITI_QUESTIONARI!Z2608:AD2608,ESITI_QUESTIONARI!AF2608:AH2608,ESITI_QUESTIONARI!AJ2608:AL2608,ESITI_QUESTIONARI!AN2608,ESITI_QUESTIONARI!AQ2608)),"NON RISPONDE",AVERAGE(ESITI_QUESTIONARI!N2608:T2608,ESITI_QUESTIONARI!V2608:X2608,ESITI_QUESTIONARI!Z2608:AD2608,ESITI_QUESTIONARI!AF2608:AH2608,ESITI_QUESTIONARI!AJ2608:AL2608,ESITI_QUESTIONARI!AN2608,ESITI_QUESTIONARI!AQ2608)))</f>
        <v/>
      </c>
    </row>
    <row r="2609" spans="1:8" x14ac:dyDescent="0.3">
      <c r="A2609" t="str">
        <f>IF(ESITI_QUESTIONARI!A2609="","",TRIM(ESITI_QUESTIONARI!A2609))</f>
        <v/>
      </c>
      <c r="B2609" t="str">
        <f t="shared" si="41"/>
        <v/>
      </c>
      <c r="C2609" t="str">
        <f>IF(ESITI_QUESTIONARI!C2609="","",TRIM(ESITI_QUESTIONARI!C2609))</f>
        <v/>
      </c>
      <c r="D2609" t="str">
        <f>IFERROR(UPPER(TRIM(ESITI_QUESTIONARI!U2609)),"")</f>
        <v/>
      </c>
      <c r="E2609" t="str">
        <f>IFERROR(UPPER(TRIM(ESITI_QUESTIONARI!Y2609)),"")</f>
        <v/>
      </c>
      <c r="F2609" t="str">
        <f>IFERROR(UPPER(TRIM(ESITI_QUESTIONARI!AE2609)),"")</f>
        <v/>
      </c>
      <c r="G2609" t="str">
        <f>IFERROR(UPPER(TRIM(ESITI_QUESTIONARI!AI2609)),"")</f>
        <v/>
      </c>
      <c r="H2609" s="8" t="str">
        <f>IF(C2609="","",IF(ISERROR(AVERAGE(ESITI_QUESTIONARI!N2609:T2609,ESITI_QUESTIONARI!V2609:X2609,ESITI_QUESTIONARI!Z2609:AD2609,ESITI_QUESTIONARI!AF2609:AH2609,ESITI_QUESTIONARI!AJ2609:AL2609,ESITI_QUESTIONARI!AN2609,ESITI_QUESTIONARI!AQ2609)),"NON RISPONDE",AVERAGE(ESITI_QUESTIONARI!N2609:T2609,ESITI_QUESTIONARI!V2609:X2609,ESITI_QUESTIONARI!Z2609:AD2609,ESITI_QUESTIONARI!AF2609:AH2609,ESITI_QUESTIONARI!AJ2609:AL2609,ESITI_QUESTIONARI!AN2609,ESITI_QUESTIONARI!AQ2609)))</f>
        <v/>
      </c>
    </row>
    <row r="2610" spans="1:8" x14ac:dyDescent="0.3">
      <c r="A2610" t="str">
        <f>IF(ESITI_QUESTIONARI!A2610="","",TRIM(ESITI_QUESTIONARI!A2610))</f>
        <v/>
      </c>
      <c r="B2610" t="str">
        <f t="shared" si="41"/>
        <v/>
      </c>
      <c r="C2610" t="str">
        <f>IF(ESITI_QUESTIONARI!C2610="","",TRIM(ESITI_QUESTIONARI!C2610))</f>
        <v/>
      </c>
      <c r="D2610" t="str">
        <f>IFERROR(UPPER(TRIM(ESITI_QUESTIONARI!U2610)),"")</f>
        <v/>
      </c>
      <c r="E2610" t="str">
        <f>IFERROR(UPPER(TRIM(ESITI_QUESTIONARI!Y2610)),"")</f>
        <v/>
      </c>
      <c r="F2610" t="str">
        <f>IFERROR(UPPER(TRIM(ESITI_QUESTIONARI!AE2610)),"")</f>
        <v/>
      </c>
      <c r="G2610" t="str">
        <f>IFERROR(UPPER(TRIM(ESITI_QUESTIONARI!AI2610)),"")</f>
        <v/>
      </c>
      <c r="H2610" s="8" t="str">
        <f>IF(C2610="","",IF(ISERROR(AVERAGE(ESITI_QUESTIONARI!N2610:T2610,ESITI_QUESTIONARI!V2610:X2610,ESITI_QUESTIONARI!Z2610:AD2610,ESITI_QUESTIONARI!AF2610:AH2610,ESITI_QUESTIONARI!AJ2610:AL2610,ESITI_QUESTIONARI!AN2610,ESITI_QUESTIONARI!AQ2610)),"NON RISPONDE",AVERAGE(ESITI_QUESTIONARI!N2610:T2610,ESITI_QUESTIONARI!V2610:X2610,ESITI_QUESTIONARI!Z2610:AD2610,ESITI_QUESTIONARI!AF2610:AH2610,ESITI_QUESTIONARI!AJ2610:AL2610,ESITI_QUESTIONARI!AN2610,ESITI_QUESTIONARI!AQ2610)))</f>
        <v/>
      </c>
    </row>
    <row r="2611" spans="1:8" x14ac:dyDescent="0.3">
      <c r="A2611" t="str">
        <f>IF(ESITI_QUESTIONARI!A2611="","",TRIM(ESITI_QUESTIONARI!A2611))</f>
        <v/>
      </c>
      <c r="B2611" t="str">
        <f t="shared" si="41"/>
        <v/>
      </c>
      <c r="C2611" t="str">
        <f>IF(ESITI_QUESTIONARI!C2611="","",TRIM(ESITI_QUESTIONARI!C2611))</f>
        <v/>
      </c>
      <c r="D2611" t="str">
        <f>IFERROR(UPPER(TRIM(ESITI_QUESTIONARI!U2611)),"")</f>
        <v/>
      </c>
      <c r="E2611" t="str">
        <f>IFERROR(UPPER(TRIM(ESITI_QUESTIONARI!Y2611)),"")</f>
        <v/>
      </c>
      <c r="F2611" t="str">
        <f>IFERROR(UPPER(TRIM(ESITI_QUESTIONARI!AE2611)),"")</f>
        <v/>
      </c>
      <c r="G2611" t="str">
        <f>IFERROR(UPPER(TRIM(ESITI_QUESTIONARI!AI2611)),"")</f>
        <v/>
      </c>
      <c r="H2611" s="8" t="str">
        <f>IF(C2611="","",IF(ISERROR(AVERAGE(ESITI_QUESTIONARI!N2611:T2611,ESITI_QUESTIONARI!V2611:X2611,ESITI_QUESTIONARI!Z2611:AD2611,ESITI_QUESTIONARI!AF2611:AH2611,ESITI_QUESTIONARI!AJ2611:AL2611,ESITI_QUESTIONARI!AN2611,ESITI_QUESTIONARI!AQ2611)),"NON RISPONDE",AVERAGE(ESITI_QUESTIONARI!N2611:T2611,ESITI_QUESTIONARI!V2611:X2611,ESITI_QUESTIONARI!Z2611:AD2611,ESITI_QUESTIONARI!AF2611:AH2611,ESITI_QUESTIONARI!AJ2611:AL2611,ESITI_QUESTIONARI!AN2611,ESITI_QUESTIONARI!AQ2611)))</f>
        <v/>
      </c>
    </row>
    <row r="2612" spans="1:8" x14ac:dyDescent="0.3">
      <c r="A2612" t="str">
        <f>IF(ESITI_QUESTIONARI!A2612="","",TRIM(ESITI_QUESTIONARI!A2612))</f>
        <v/>
      </c>
      <c r="B2612" t="str">
        <f t="shared" si="41"/>
        <v/>
      </c>
      <c r="C2612" t="str">
        <f>IF(ESITI_QUESTIONARI!C2612="","",TRIM(ESITI_QUESTIONARI!C2612))</f>
        <v/>
      </c>
      <c r="D2612" t="str">
        <f>IFERROR(UPPER(TRIM(ESITI_QUESTIONARI!U2612)),"")</f>
        <v/>
      </c>
      <c r="E2612" t="str">
        <f>IFERROR(UPPER(TRIM(ESITI_QUESTIONARI!Y2612)),"")</f>
        <v/>
      </c>
      <c r="F2612" t="str">
        <f>IFERROR(UPPER(TRIM(ESITI_QUESTIONARI!AE2612)),"")</f>
        <v/>
      </c>
      <c r="G2612" t="str">
        <f>IFERROR(UPPER(TRIM(ESITI_QUESTIONARI!AI2612)),"")</f>
        <v/>
      </c>
      <c r="H2612" s="8" t="str">
        <f>IF(C2612="","",IF(ISERROR(AVERAGE(ESITI_QUESTIONARI!N2612:T2612,ESITI_QUESTIONARI!V2612:X2612,ESITI_QUESTIONARI!Z2612:AD2612,ESITI_QUESTIONARI!AF2612:AH2612,ESITI_QUESTIONARI!AJ2612:AL2612,ESITI_QUESTIONARI!AN2612,ESITI_QUESTIONARI!AQ2612)),"NON RISPONDE",AVERAGE(ESITI_QUESTIONARI!N2612:T2612,ESITI_QUESTIONARI!V2612:X2612,ESITI_QUESTIONARI!Z2612:AD2612,ESITI_QUESTIONARI!AF2612:AH2612,ESITI_QUESTIONARI!AJ2612:AL2612,ESITI_QUESTIONARI!AN2612,ESITI_QUESTIONARI!AQ2612)))</f>
        <v/>
      </c>
    </row>
    <row r="2613" spans="1:8" x14ac:dyDescent="0.3">
      <c r="A2613" t="str">
        <f>IF(ESITI_QUESTIONARI!A2613="","",TRIM(ESITI_QUESTIONARI!A2613))</f>
        <v/>
      </c>
      <c r="B2613" t="str">
        <f t="shared" si="41"/>
        <v/>
      </c>
      <c r="C2613" t="str">
        <f>IF(ESITI_QUESTIONARI!C2613="","",TRIM(ESITI_QUESTIONARI!C2613))</f>
        <v/>
      </c>
      <c r="D2613" t="str">
        <f>IFERROR(UPPER(TRIM(ESITI_QUESTIONARI!U2613)),"")</f>
        <v/>
      </c>
      <c r="E2613" t="str">
        <f>IFERROR(UPPER(TRIM(ESITI_QUESTIONARI!Y2613)),"")</f>
        <v/>
      </c>
      <c r="F2613" t="str">
        <f>IFERROR(UPPER(TRIM(ESITI_QUESTIONARI!AE2613)),"")</f>
        <v/>
      </c>
      <c r="G2613" t="str">
        <f>IFERROR(UPPER(TRIM(ESITI_QUESTIONARI!AI2613)),"")</f>
        <v/>
      </c>
      <c r="H2613" s="8" t="str">
        <f>IF(C2613="","",IF(ISERROR(AVERAGE(ESITI_QUESTIONARI!N2613:T2613,ESITI_QUESTIONARI!V2613:X2613,ESITI_QUESTIONARI!Z2613:AD2613,ESITI_QUESTIONARI!AF2613:AH2613,ESITI_QUESTIONARI!AJ2613:AL2613,ESITI_QUESTIONARI!AN2613,ESITI_QUESTIONARI!AQ2613)),"NON RISPONDE",AVERAGE(ESITI_QUESTIONARI!N2613:T2613,ESITI_QUESTIONARI!V2613:X2613,ESITI_QUESTIONARI!Z2613:AD2613,ESITI_QUESTIONARI!AF2613:AH2613,ESITI_QUESTIONARI!AJ2613:AL2613,ESITI_QUESTIONARI!AN2613,ESITI_QUESTIONARI!AQ2613)))</f>
        <v/>
      </c>
    </row>
    <row r="2614" spans="1:8" x14ac:dyDescent="0.3">
      <c r="A2614" t="str">
        <f>IF(ESITI_QUESTIONARI!A2614="","",TRIM(ESITI_QUESTIONARI!A2614))</f>
        <v/>
      </c>
      <c r="B2614" t="str">
        <f t="shared" si="41"/>
        <v/>
      </c>
      <c r="C2614" t="str">
        <f>IF(ESITI_QUESTIONARI!C2614="","",TRIM(ESITI_QUESTIONARI!C2614))</f>
        <v/>
      </c>
      <c r="D2614" t="str">
        <f>IFERROR(UPPER(TRIM(ESITI_QUESTIONARI!U2614)),"")</f>
        <v/>
      </c>
      <c r="E2614" t="str">
        <f>IFERROR(UPPER(TRIM(ESITI_QUESTIONARI!Y2614)),"")</f>
        <v/>
      </c>
      <c r="F2614" t="str">
        <f>IFERROR(UPPER(TRIM(ESITI_QUESTIONARI!AE2614)),"")</f>
        <v/>
      </c>
      <c r="G2614" t="str">
        <f>IFERROR(UPPER(TRIM(ESITI_QUESTIONARI!AI2614)),"")</f>
        <v/>
      </c>
      <c r="H2614" s="8" t="str">
        <f>IF(C2614="","",IF(ISERROR(AVERAGE(ESITI_QUESTIONARI!N2614:T2614,ESITI_QUESTIONARI!V2614:X2614,ESITI_QUESTIONARI!Z2614:AD2614,ESITI_QUESTIONARI!AF2614:AH2614,ESITI_QUESTIONARI!AJ2614:AL2614,ESITI_QUESTIONARI!AN2614,ESITI_QUESTIONARI!AQ2614)),"NON RISPONDE",AVERAGE(ESITI_QUESTIONARI!N2614:T2614,ESITI_QUESTIONARI!V2614:X2614,ESITI_QUESTIONARI!Z2614:AD2614,ESITI_QUESTIONARI!AF2614:AH2614,ESITI_QUESTIONARI!AJ2614:AL2614,ESITI_QUESTIONARI!AN2614,ESITI_QUESTIONARI!AQ2614)))</f>
        <v/>
      </c>
    </row>
    <row r="2615" spans="1:8" x14ac:dyDescent="0.3">
      <c r="A2615" t="str">
        <f>IF(ESITI_QUESTIONARI!A2615="","",TRIM(ESITI_QUESTIONARI!A2615))</f>
        <v/>
      </c>
      <c r="B2615" t="str">
        <f t="shared" si="41"/>
        <v/>
      </c>
      <c r="C2615" t="str">
        <f>IF(ESITI_QUESTIONARI!C2615="","",TRIM(ESITI_QUESTIONARI!C2615))</f>
        <v/>
      </c>
      <c r="D2615" t="str">
        <f>IFERROR(UPPER(TRIM(ESITI_QUESTIONARI!U2615)),"")</f>
        <v/>
      </c>
      <c r="E2615" t="str">
        <f>IFERROR(UPPER(TRIM(ESITI_QUESTIONARI!Y2615)),"")</f>
        <v/>
      </c>
      <c r="F2615" t="str">
        <f>IFERROR(UPPER(TRIM(ESITI_QUESTIONARI!AE2615)),"")</f>
        <v/>
      </c>
      <c r="G2615" t="str">
        <f>IFERROR(UPPER(TRIM(ESITI_QUESTIONARI!AI2615)),"")</f>
        <v/>
      </c>
      <c r="H2615" s="8" t="str">
        <f>IF(C2615="","",IF(ISERROR(AVERAGE(ESITI_QUESTIONARI!N2615:T2615,ESITI_QUESTIONARI!V2615:X2615,ESITI_QUESTIONARI!Z2615:AD2615,ESITI_QUESTIONARI!AF2615:AH2615,ESITI_QUESTIONARI!AJ2615:AL2615,ESITI_QUESTIONARI!AN2615,ESITI_QUESTIONARI!AQ2615)),"NON RISPONDE",AVERAGE(ESITI_QUESTIONARI!N2615:T2615,ESITI_QUESTIONARI!V2615:X2615,ESITI_QUESTIONARI!Z2615:AD2615,ESITI_QUESTIONARI!AF2615:AH2615,ESITI_QUESTIONARI!AJ2615:AL2615,ESITI_QUESTIONARI!AN2615,ESITI_QUESTIONARI!AQ2615)))</f>
        <v/>
      </c>
    </row>
    <row r="2616" spans="1:8" x14ac:dyDescent="0.3">
      <c r="A2616" t="str">
        <f>IF(ESITI_QUESTIONARI!A2616="","",TRIM(ESITI_QUESTIONARI!A2616))</f>
        <v/>
      </c>
      <c r="B2616" t="str">
        <f t="shared" si="41"/>
        <v/>
      </c>
      <c r="C2616" t="str">
        <f>IF(ESITI_QUESTIONARI!C2616="","",TRIM(ESITI_QUESTIONARI!C2616))</f>
        <v/>
      </c>
      <c r="D2616" t="str">
        <f>IFERROR(UPPER(TRIM(ESITI_QUESTIONARI!U2616)),"")</f>
        <v/>
      </c>
      <c r="E2616" t="str">
        <f>IFERROR(UPPER(TRIM(ESITI_QUESTIONARI!Y2616)),"")</f>
        <v/>
      </c>
      <c r="F2616" t="str">
        <f>IFERROR(UPPER(TRIM(ESITI_QUESTIONARI!AE2616)),"")</f>
        <v/>
      </c>
      <c r="G2616" t="str">
        <f>IFERROR(UPPER(TRIM(ESITI_QUESTIONARI!AI2616)),"")</f>
        <v/>
      </c>
      <c r="H2616" s="8" t="str">
        <f>IF(C2616="","",IF(ISERROR(AVERAGE(ESITI_QUESTIONARI!N2616:T2616,ESITI_QUESTIONARI!V2616:X2616,ESITI_QUESTIONARI!Z2616:AD2616,ESITI_QUESTIONARI!AF2616:AH2616,ESITI_QUESTIONARI!AJ2616:AL2616,ESITI_QUESTIONARI!AN2616,ESITI_QUESTIONARI!AQ2616)),"NON RISPONDE",AVERAGE(ESITI_QUESTIONARI!N2616:T2616,ESITI_QUESTIONARI!V2616:X2616,ESITI_QUESTIONARI!Z2616:AD2616,ESITI_QUESTIONARI!AF2616:AH2616,ESITI_QUESTIONARI!AJ2616:AL2616,ESITI_QUESTIONARI!AN2616,ESITI_QUESTIONARI!AQ2616)))</f>
        <v/>
      </c>
    </row>
    <row r="2617" spans="1:8" x14ac:dyDescent="0.3">
      <c r="A2617" t="str">
        <f>IF(ESITI_QUESTIONARI!A2617="","",TRIM(ESITI_QUESTIONARI!A2617))</f>
        <v/>
      </c>
      <c r="B2617" t="str">
        <f t="shared" si="41"/>
        <v/>
      </c>
      <c r="C2617" t="str">
        <f>IF(ESITI_QUESTIONARI!C2617="","",TRIM(ESITI_QUESTIONARI!C2617))</f>
        <v/>
      </c>
      <c r="D2617" t="str">
        <f>IFERROR(UPPER(TRIM(ESITI_QUESTIONARI!U2617)),"")</f>
        <v/>
      </c>
      <c r="E2617" t="str">
        <f>IFERROR(UPPER(TRIM(ESITI_QUESTIONARI!Y2617)),"")</f>
        <v/>
      </c>
      <c r="F2617" t="str">
        <f>IFERROR(UPPER(TRIM(ESITI_QUESTIONARI!AE2617)),"")</f>
        <v/>
      </c>
      <c r="G2617" t="str">
        <f>IFERROR(UPPER(TRIM(ESITI_QUESTIONARI!AI2617)),"")</f>
        <v/>
      </c>
      <c r="H2617" s="8" t="str">
        <f>IF(C2617="","",IF(ISERROR(AVERAGE(ESITI_QUESTIONARI!N2617:T2617,ESITI_QUESTIONARI!V2617:X2617,ESITI_QUESTIONARI!Z2617:AD2617,ESITI_QUESTIONARI!AF2617:AH2617,ESITI_QUESTIONARI!AJ2617:AL2617,ESITI_QUESTIONARI!AN2617,ESITI_QUESTIONARI!AQ2617)),"NON RISPONDE",AVERAGE(ESITI_QUESTIONARI!N2617:T2617,ESITI_QUESTIONARI!V2617:X2617,ESITI_QUESTIONARI!Z2617:AD2617,ESITI_QUESTIONARI!AF2617:AH2617,ESITI_QUESTIONARI!AJ2617:AL2617,ESITI_QUESTIONARI!AN2617,ESITI_QUESTIONARI!AQ2617)))</f>
        <v/>
      </c>
    </row>
    <row r="2618" spans="1:8" x14ac:dyDescent="0.3">
      <c r="A2618" t="str">
        <f>IF(ESITI_QUESTIONARI!A2618="","",TRIM(ESITI_QUESTIONARI!A2618))</f>
        <v/>
      </c>
      <c r="B2618" t="str">
        <f t="shared" si="41"/>
        <v/>
      </c>
      <c r="C2618" t="str">
        <f>IF(ESITI_QUESTIONARI!C2618="","",TRIM(ESITI_QUESTIONARI!C2618))</f>
        <v/>
      </c>
      <c r="D2618" t="str">
        <f>IFERROR(UPPER(TRIM(ESITI_QUESTIONARI!U2618)),"")</f>
        <v/>
      </c>
      <c r="E2618" t="str">
        <f>IFERROR(UPPER(TRIM(ESITI_QUESTIONARI!Y2618)),"")</f>
        <v/>
      </c>
      <c r="F2618" t="str">
        <f>IFERROR(UPPER(TRIM(ESITI_QUESTIONARI!AE2618)),"")</f>
        <v/>
      </c>
      <c r="G2618" t="str">
        <f>IFERROR(UPPER(TRIM(ESITI_QUESTIONARI!AI2618)),"")</f>
        <v/>
      </c>
      <c r="H2618" s="8" t="str">
        <f>IF(C2618="","",IF(ISERROR(AVERAGE(ESITI_QUESTIONARI!N2618:T2618,ESITI_QUESTIONARI!V2618:X2618,ESITI_QUESTIONARI!Z2618:AD2618,ESITI_QUESTIONARI!AF2618:AH2618,ESITI_QUESTIONARI!AJ2618:AL2618,ESITI_QUESTIONARI!AN2618,ESITI_QUESTIONARI!AQ2618)),"NON RISPONDE",AVERAGE(ESITI_QUESTIONARI!N2618:T2618,ESITI_QUESTIONARI!V2618:X2618,ESITI_QUESTIONARI!Z2618:AD2618,ESITI_QUESTIONARI!AF2618:AH2618,ESITI_QUESTIONARI!AJ2618:AL2618,ESITI_QUESTIONARI!AN2618,ESITI_QUESTIONARI!AQ2618)))</f>
        <v/>
      </c>
    </row>
    <row r="2619" spans="1:8" x14ac:dyDescent="0.3">
      <c r="A2619" t="str">
        <f>IF(ESITI_QUESTIONARI!A2619="","",TRIM(ESITI_QUESTIONARI!A2619))</f>
        <v/>
      </c>
      <c r="B2619" t="str">
        <f t="shared" si="41"/>
        <v/>
      </c>
      <c r="C2619" t="str">
        <f>IF(ESITI_QUESTIONARI!C2619="","",TRIM(ESITI_QUESTIONARI!C2619))</f>
        <v/>
      </c>
      <c r="D2619" t="str">
        <f>IFERROR(UPPER(TRIM(ESITI_QUESTIONARI!U2619)),"")</f>
        <v/>
      </c>
      <c r="E2619" t="str">
        <f>IFERROR(UPPER(TRIM(ESITI_QUESTIONARI!Y2619)),"")</f>
        <v/>
      </c>
      <c r="F2619" t="str">
        <f>IFERROR(UPPER(TRIM(ESITI_QUESTIONARI!AE2619)),"")</f>
        <v/>
      </c>
      <c r="G2619" t="str">
        <f>IFERROR(UPPER(TRIM(ESITI_QUESTIONARI!AI2619)),"")</f>
        <v/>
      </c>
      <c r="H2619" s="8" t="str">
        <f>IF(C2619="","",IF(ISERROR(AVERAGE(ESITI_QUESTIONARI!N2619:T2619,ESITI_QUESTIONARI!V2619:X2619,ESITI_QUESTIONARI!Z2619:AD2619,ESITI_QUESTIONARI!AF2619:AH2619,ESITI_QUESTIONARI!AJ2619:AL2619,ESITI_QUESTIONARI!AN2619,ESITI_QUESTIONARI!AQ2619)),"NON RISPONDE",AVERAGE(ESITI_QUESTIONARI!N2619:T2619,ESITI_QUESTIONARI!V2619:X2619,ESITI_QUESTIONARI!Z2619:AD2619,ESITI_QUESTIONARI!AF2619:AH2619,ESITI_QUESTIONARI!AJ2619:AL2619,ESITI_QUESTIONARI!AN2619,ESITI_QUESTIONARI!AQ2619)))</f>
        <v/>
      </c>
    </row>
    <row r="2620" spans="1:8" x14ac:dyDescent="0.3">
      <c r="A2620" t="str">
        <f>IF(ESITI_QUESTIONARI!A2620="","",TRIM(ESITI_QUESTIONARI!A2620))</f>
        <v/>
      </c>
      <c r="B2620" t="str">
        <f t="shared" si="41"/>
        <v/>
      </c>
      <c r="C2620" t="str">
        <f>IF(ESITI_QUESTIONARI!C2620="","",TRIM(ESITI_QUESTIONARI!C2620))</f>
        <v/>
      </c>
      <c r="D2620" t="str">
        <f>IFERROR(UPPER(TRIM(ESITI_QUESTIONARI!U2620)),"")</f>
        <v/>
      </c>
      <c r="E2620" t="str">
        <f>IFERROR(UPPER(TRIM(ESITI_QUESTIONARI!Y2620)),"")</f>
        <v/>
      </c>
      <c r="F2620" t="str">
        <f>IFERROR(UPPER(TRIM(ESITI_QUESTIONARI!AE2620)),"")</f>
        <v/>
      </c>
      <c r="G2620" t="str">
        <f>IFERROR(UPPER(TRIM(ESITI_QUESTIONARI!AI2620)),"")</f>
        <v/>
      </c>
      <c r="H2620" s="8" t="str">
        <f>IF(C2620="","",IF(ISERROR(AVERAGE(ESITI_QUESTIONARI!N2620:T2620,ESITI_QUESTIONARI!V2620:X2620,ESITI_QUESTIONARI!Z2620:AD2620,ESITI_QUESTIONARI!AF2620:AH2620,ESITI_QUESTIONARI!AJ2620:AL2620,ESITI_QUESTIONARI!AN2620,ESITI_QUESTIONARI!AQ2620)),"NON RISPONDE",AVERAGE(ESITI_QUESTIONARI!N2620:T2620,ESITI_QUESTIONARI!V2620:X2620,ESITI_QUESTIONARI!Z2620:AD2620,ESITI_QUESTIONARI!AF2620:AH2620,ESITI_QUESTIONARI!AJ2620:AL2620,ESITI_QUESTIONARI!AN2620,ESITI_QUESTIONARI!AQ2620)))</f>
        <v/>
      </c>
    </row>
    <row r="2621" spans="1:8" x14ac:dyDescent="0.3">
      <c r="A2621" t="str">
        <f>IF(ESITI_QUESTIONARI!A2621="","",TRIM(ESITI_QUESTIONARI!A2621))</f>
        <v/>
      </c>
      <c r="B2621" t="str">
        <f t="shared" si="41"/>
        <v/>
      </c>
      <c r="C2621" t="str">
        <f>IF(ESITI_QUESTIONARI!C2621="","",TRIM(ESITI_QUESTIONARI!C2621))</f>
        <v/>
      </c>
      <c r="D2621" t="str">
        <f>IFERROR(UPPER(TRIM(ESITI_QUESTIONARI!U2621)),"")</f>
        <v/>
      </c>
      <c r="E2621" t="str">
        <f>IFERROR(UPPER(TRIM(ESITI_QUESTIONARI!Y2621)),"")</f>
        <v/>
      </c>
      <c r="F2621" t="str">
        <f>IFERROR(UPPER(TRIM(ESITI_QUESTIONARI!AE2621)),"")</f>
        <v/>
      </c>
      <c r="G2621" t="str">
        <f>IFERROR(UPPER(TRIM(ESITI_QUESTIONARI!AI2621)),"")</f>
        <v/>
      </c>
      <c r="H2621" s="8" t="str">
        <f>IF(C2621="","",IF(ISERROR(AVERAGE(ESITI_QUESTIONARI!N2621:T2621,ESITI_QUESTIONARI!V2621:X2621,ESITI_QUESTIONARI!Z2621:AD2621,ESITI_QUESTIONARI!AF2621:AH2621,ESITI_QUESTIONARI!AJ2621:AL2621,ESITI_QUESTIONARI!AN2621,ESITI_QUESTIONARI!AQ2621)),"NON RISPONDE",AVERAGE(ESITI_QUESTIONARI!N2621:T2621,ESITI_QUESTIONARI!V2621:X2621,ESITI_QUESTIONARI!Z2621:AD2621,ESITI_QUESTIONARI!AF2621:AH2621,ESITI_QUESTIONARI!AJ2621:AL2621,ESITI_QUESTIONARI!AN2621,ESITI_QUESTIONARI!AQ2621)))</f>
        <v/>
      </c>
    </row>
    <row r="2622" spans="1:8" x14ac:dyDescent="0.3">
      <c r="A2622" t="str">
        <f>IF(ESITI_QUESTIONARI!A2622="","",TRIM(ESITI_QUESTIONARI!A2622))</f>
        <v/>
      </c>
      <c r="B2622" t="str">
        <f t="shared" si="41"/>
        <v/>
      </c>
      <c r="C2622" t="str">
        <f>IF(ESITI_QUESTIONARI!C2622="","",TRIM(ESITI_QUESTIONARI!C2622))</f>
        <v/>
      </c>
      <c r="D2622" t="str">
        <f>IFERROR(UPPER(TRIM(ESITI_QUESTIONARI!U2622)),"")</f>
        <v/>
      </c>
      <c r="E2622" t="str">
        <f>IFERROR(UPPER(TRIM(ESITI_QUESTIONARI!Y2622)),"")</f>
        <v/>
      </c>
      <c r="F2622" t="str">
        <f>IFERROR(UPPER(TRIM(ESITI_QUESTIONARI!AE2622)),"")</f>
        <v/>
      </c>
      <c r="G2622" t="str">
        <f>IFERROR(UPPER(TRIM(ESITI_QUESTIONARI!AI2622)),"")</f>
        <v/>
      </c>
      <c r="H2622" s="8" t="str">
        <f>IF(C2622="","",IF(ISERROR(AVERAGE(ESITI_QUESTIONARI!N2622:T2622,ESITI_QUESTIONARI!V2622:X2622,ESITI_QUESTIONARI!Z2622:AD2622,ESITI_QUESTIONARI!AF2622:AH2622,ESITI_QUESTIONARI!AJ2622:AL2622,ESITI_QUESTIONARI!AN2622,ESITI_QUESTIONARI!AQ2622)),"NON RISPONDE",AVERAGE(ESITI_QUESTIONARI!N2622:T2622,ESITI_QUESTIONARI!V2622:X2622,ESITI_QUESTIONARI!Z2622:AD2622,ESITI_QUESTIONARI!AF2622:AH2622,ESITI_QUESTIONARI!AJ2622:AL2622,ESITI_QUESTIONARI!AN2622,ESITI_QUESTIONARI!AQ2622)))</f>
        <v/>
      </c>
    </row>
    <row r="2623" spans="1:8" x14ac:dyDescent="0.3">
      <c r="A2623" t="str">
        <f>IF(ESITI_QUESTIONARI!A2623="","",TRIM(ESITI_QUESTIONARI!A2623))</f>
        <v/>
      </c>
      <c r="B2623" t="str">
        <f t="shared" si="41"/>
        <v/>
      </c>
      <c r="C2623" t="str">
        <f>IF(ESITI_QUESTIONARI!C2623="","",TRIM(ESITI_QUESTIONARI!C2623))</f>
        <v/>
      </c>
      <c r="D2623" t="str">
        <f>IFERROR(UPPER(TRIM(ESITI_QUESTIONARI!U2623)),"")</f>
        <v/>
      </c>
      <c r="E2623" t="str">
        <f>IFERROR(UPPER(TRIM(ESITI_QUESTIONARI!Y2623)),"")</f>
        <v/>
      </c>
      <c r="F2623" t="str">
        <f>IFERROR(UPPER(TRIM(ESITI_QUESTIONARI!AE2623)),"")</f>
        <v/>
      </c>
      <c r="G2623" t="str">
        <f>IFERROR(UPPER(TRIM(ESITI_QUESTIONARI!AI2623)),"")</f>
        <v/>
      </c>
      <c r="H2623" s="8" t="str">
        <f>IF(C2623="","",IF(ISERROR(AVERAGE(ESITI_QUESTIONARI!N2623:T2623,ESITI_QUESTIONARI!V2623:X2623,ESITI_QUESTIONARI!Z2623:AD2623,ESITI_QUESTIONARI!AF2623:AH2623,ESITI_QUESTIONARI!AJ2623:AL2623,ESITI_QUESTIONARI!AN2623,ESITI_QUESTIONARI!AQ2623)),"NON RISPONDE",AVERAGE(ESITI_QUESTIONARI!N2623:T2623,ESITI_QUESTIONARI!V2623:X2623,ESITI_QUESTIONARI!Z2623:AD2623,ESITI_QUESTIONARI!AF2623:AH2623,ESITI_QUESTIONARI!AJ2623:AL2623,ESITI_QUESTIONARI!AN2623,ESITI_QUESTIONARI!AQ2623)))</f>
        <v/>
      </c>
    </row>
    <row r="2624" spans="1:8" x14ac:dyDescent="0.3">
      <c r="A2624" t="str">
        <f>IF(ESITI_QUESTIONARI!A2624="","",TRIM(ESITI_QUESTIONARI!A2624))</f>
        <v/>
      </c>
      <c r="B2624" t="str">
        <f t="shared" si="41"/>
        <v/>
      </c>
      <c r="C2624" t="str">
        <f>IF(ESITI_QUESTIONARI!C2624="","",TRIM(ESITI_QUESTIONARI!C2624))</f>
        <v/>
      </c>
      <c r="D2624" t="str">
        <f>IFERROR(UPPER(TRIM(ESITI_QUESTIONARI!U2624)),"")</f>
        <v/>
      </c>
      <c r="E2624" t="str">
        <f>IFERROR(UPPER(TRIM(ESITI_QUESTIONARI!Y2624)),"")</f>
        <v/>
      </c>
      <c r="F2624" t="str">
        <f>IFERROR(UPPER(TRIM(ESITI_QUESTIONARI!AE2624)),"")</f>
        <v/>
      </c>
      <c r="G2624" t="str">
        <f>IFERROR(UPPER(TRIM(ESITI_QUESTIONARI!AI2624)),"")</f>
        <v/>
      </c>
      <c r="H2624" s="8" t="str">
        <f>IF(C2624="","",IF(ISERROR(AVERAGE(ESITI_QUESTIONARI!N2624:T2624,ESITI_QUESTIONARI!V2624:X2624,ESITI_QUESTIONARI!Z2624:AD2624,ESITI_QUESTIONARI!AF2624:AH2624,ESITI_QUESTIONARI!AJ2624:AL2624,ESITI_QUESTIONARI!AN2624,ESITI_QUESTIONARI!AQ2624)),"NON RISPONDE",AVERAGE(ESITI_QUESTIONARI!N2624:T2624,ESITI_QUESTIONARI!V2624:X2624,ESITI_QUESTIONARI!Z2624:AD2624,ESITI_QUESTIONARI!AF2624:AH2624,ESITI_QUESTIONARI!AJ2624:AL2624,ESITI_QUESTIONARI!AN2624,ESITI_QUESTIONARI!AQ2624)))</f>
        <v/>
      </c>
    </row>
    <row r="2625" spans="1:8" x14ac:dyDescent="0.3">
      <c r="A2625" t="str">
        <f>IF(ESITI_QUESTIONARI!A2625="","",TRIM(ESITI_QUESTIONARI!A2625))</f>
        <v/>
      </c>
      <c r="B2625" t="str">
        <f t="shared" si="41"/>
        <v/>
      </c>
      <c r="C2625" t="str">
        <f>IF(ESITI_QUESTIONARI!C2625="","",TRIM(ESITI_QUESTIONARI!C2625))</f>
        <v/>
      </c>
      <c r="D2625" t="str">
        <f>IFERROR(UPPER(TRIM(ESITI_QUESTIONARI!U2625)),"")</f>
        <v/>
      </c>
      <c r="E2625" t="str">
        <f>IFERROR(UPPER(TRIM(ESITI_QUESTIONARI!Y2625)),"")</f>
        <v/>
      </c>
      <c r="F2625" t="str">
        <f>IFERROR(UPPER(TRIM(ESITI_QUESTIONARI!AE2625)),"")</f>
        <v/>
      </c>
      <c r="G2625" t="str">
        <f>IFERROR(UPPER(TRIM(ESITI_QUESTIONARI!AI2625)),"")</f>
        <v/>
      </c>
      <c r="H2625" s="8" t="str">
        <f>IF(C2625="","",IF(ISERROR(AVERAGE(ESITI_QUESTIONARI!N2625:T2625,ESITI_QUESTIONARI!V2625:X2625,ESITI_QUESTIONARI!Z2625:AD2625,ESITI_QUESTIONARI!AF2625:AH2625,ESITI_QUESTIONARI!AJ2625:AL2625,ESITI_QUESTIONARI!AN2625,ESITI_QUESTIONARI!AQ2625)),"NON RISPONDE",AVERAGE(ESITI_QUESTIONARI!N2625:T2625,ESITI_QUESTIONARI!V2625:X2625,ESITI_QUESTIONARI!Z2625:AD2625,ESITI_QUESTIONARI!AF2625:AH2625,ESITI_QUESTIONARI!AJ2625:AL2625,ESITI_QUESTIONARI!AN2625,ESITI_QUESTIONARI!AQ2625)))</f>
        <v/>
      </c>
    </row>
    <row r="2626" spans="1:8" x14ac:dyDescent="0.3">
      <c r="A2626" t="str">
        <f>IF(ESITI_QUESTIONARI!A2626="","",TRIM(ESITI_QUESTIONARI!A2626))</f>
        <v/>
      </c>
      <c r="B2626" t="str">
        <f t="shared" si="41"/>
        <v/>
      </c>
      <c r="C2626" t="str">
        <f>IF(ESITI_QUESTIONARI!C2626="","",TRIM(ESITI_QUESTIONARI!C2626))</f>
        <v/>
      </c>
      <c r="D2626" t="str">
        <f>IFERROR(UPPER(TRIM(ESITI_QUESTIONARI!U2626)),"")</f>
        <v/>
      </c>
      <c r="E2626" t="str">
        <f>IFERROR(UPPER(TRIM(ESITI_QUESTIONARI!Y2626)),"")</f>
        <v/>
      </c>
      <c r="F2626" t="str">
        <f>IFERROR(UPPER(TRIM(ESITI_QUESTIONARI!AE2626)),"")</f>
        <v/>
      </c>
      <c r="G2626" t="str">
        <f>IFERROR(UPPER(TRIM(ESITI_QUESTIONARI!AI2626)),"")</f>
        <v/>
      </c>
      <c r="H2626" s="8" t="str">
        <f>IF(C2626="","",IF(ISERROR(AVERAGE(ESITI_QUESTIONARI!N2626:T2626,ESITI_QUESTIONARI!V2626:X2626,ESITI_QUESTIONARI!Z2626:AD2626,ESITI_QUESTIONARI!AF2626:AH2626,ESITI_QUESTIONARI!AJ2626:AL2626,ESITI_QUESTIONARI!AN2626,ESITI_QUESTIONARI!AQ2626)),"NON RISPONDE",AVERAGE(ESITI_QUESTIONARI!N2626:T2626,ESITI_QUESTIONARI!V2626:X2626,ESITI_QUESTIONARI!Z2626:AD2626,ESITI_QUESTIONARI!AF2626:AH2626,ESITI_QUESTIONARI!AJ2626:AL2626,ESITI_QUESTIONARI!AN2626,ESITI_QUESTIONARI!AQ2626)))</f>
        <v/>
      </c>
    </row>
    <row r="2627" spans="1:8" x14ac:dyDescent="0.3">
      <c r="A2627" t="str">
        <f>IF(ESITI_QUESTIONARI!A2627="","",TRIM(ESITI_QUESTIONARI!A2627))</f>
        <v/>
      </c>
      <c r="B2627" t="str">
        <f t="shared" ref="B2627:B2690" si="42">IF(C2627="","",C2627)</f>
        <v/>
      </c>
      <c r="C2627" t="str">
        <f>IF(ESITI_QUESTIONARI!C2627="","",TRIM(ESITI_QUESTIONARI!C2627))</f>
        <v/>
      </c>
      <c r="D2627" t="str">
        <f>IFERROR(UPPER(TRIM(ESITI_QUESTIONARI!U2627)),"")</f>
        <v/>
      </c>
      <c r="E2627" t="str">
        <f>IFERROR(UPPER(TRIM(ESITI_QUESTIONARI!Y2627)),"")</f>
        <v/>
      </c>
      <c r="F2627" t="str">
        <f>IFERROR(UPPER(TRIM(ESITI_QUESTIONARI!AE2627)),"")</f>
        <v/>
      </c>
      <c r="G2627" t="str">
        <f>IFERROR(UPPER(TRIM(ESITI_QUESTIONARI!AI2627)),"")</f>
        <v/>
      </c>
      <c r="H2627" s="8" t="str">
        <f>IF(C2627="","",IF(ISERROR(AVERAGE(ESITI_QUESTIONARI!N2627:T2627,ESITI_QUESTIONARI!V2627:X2627,ESITI_QUESTIONARI!Z2627:AD2627,ESITI_QUESTIONARI!AF2627:AH2627,ESITI_QUESTIONARI!AJ2627:AL2627,ESITI_QUESTIONARI!AN2627,ESITI_QUESTIONARI!AQ2627)),"NON RISPONDE",AVERAGE(ESITI_QUESTIONARI!N2627:T2627,ESITI_QUESTIONARI!V2627:X2627,ESITI_QUESTIONARI!Z2627:AD2627,ESITI_QUESTIONARI!AF2627:AH2627,ESITI_QUESTIONARI!AJ2627:AL2627,ESITI_QUESTIONARI!AN2627,ESITI_QUESTIONARI!AQ2627)))</f>
        <v/>
      </c>
    </row>
    <row r="2628" spans="1:8" x14ac:dyDescent="0.3">
      <c r="A2628" t="str">
        <f>IF(ESITI_QUESTIONARI!A2628="","",TRIM(ESITI_QUESTIONARI!A2628))</f>
        <v/>
      </c>
      <c r="B2628" t="str">
        <f t="shared" si="42"/>
        <v/>
      </c>
      <c r="C2628" t="str">
        <f>IF(ESITI_QUESTIONARI!C2628="","",TRIM(ESITI_QUESTIONARI!C2628))</f>
        <v/>
      </c>
      <c r="D2628" t="str">
        <f>IFERROR(UPPER(TRIM(ESITI_QUESTIONARI!U2628)),"")</f>
        <v/>
      </c>
      <c r="E2628" t="str">
        <f>IFERROR(UPPER(TRIM(ESITI_QUESTIONARI!Y2628)),"")</f>
        <v/>
      </c>
      <c r="F2628" t="str">
        <f>IFERROR(UPPER(TRIM(ESITI_QUESTIONARI!AE2628)),"")</f>
        <v/>
      </c>
      <c r="G2628" t="str">
        <f>IFERROR(UPPER(TRIM(ESITI_QUESTIONARI!AI2628)),"")</f>
        <v/>
      </c>
      <c r="H2628" s="8" t="str">
        <f>IF(C2628="","",IF(ISERROR(AVERAGE(ESITI_QUESTIONARI!N2628:T2628,ESITI_QUESTIONARI!V2628:X2628,ESITI_QUESTIONARI!Z2628:AD2628,ESITI_QUESTIONARI!AF2628:AH2628,ESITI_QUESTIONARI!AJ2628:AL2628,ESITI_QUESTIONARI!AN2628,ESITI_QUESTIONARI!AQ2628)),"NON RISPONDE",AVERAGE(ESITI_QUESTIONARI!N2628:T2628,ESITI_QUESTIONARI!V2628:X2628,ESITI_QUESTIONARI!Z2628:AD2628,ESITI_QUESTIONARI!AF2628:AH2628,ESITI_QUESTIONARI!AJ2628:AL2628,ESITI_QUESTIONARI!AN2628,ESITI_QUESTIONARI!AQ2628)))</f>
        <v/>
      </c>
    </row>
    <row r="2629" spans="1:8" x14ac:dyDescent="0.3">
      <c r="A2629" t="str">
        <f>IF(ESITI_QUESTIONARI!A2629="","",TRIM(ESITI_QUESTIONARI!A2629))</f>
        <v/>
      </c>
      <c r="B2629" t="str">
        <f t="shared" si="42"/>
        <v/>
      </c>
      <c r="C2629" t="str">
        <f>IF(ESITI_QUESTIONARI!C2629="","",TRIM(ESITI_QUESTIONARI!C2629))</f>
        <v/>
      </c>
      <c r="D2629" t="str">
        <f>IFERROR(UPPER(TRIM(ESITI_QUESTIONARI!U2629)),"")</f>
        <v/>
      </c>
      <c r="E2629" t="str">
        <f>IFERROR(UPPER(TRIM(ESITI_QUESTIONARI!Y2629)),"")</f>
        <v/>
      </c>
      <c r="F2629" t="str">
        <f>IFERROR(UPPER(TRIM(ESITI_QUESTIONARI!AE2629)),"")</f>
        <v/>
      </c>
      <c r="G2629" t="str">
        <f>IFERROR(UPPER(TRIM(ESITI_QUESTIONARI!AI2629)),"")</f>
        <v/>
      </c>
      <c r="H2629" s="8" t="str">
        <f>IF(C2629="","",IF(ISERROR(AVERAGE(ESITI_QUESTIONARI!N2629:T2629,ESITI_QUESTIONARI!V2629:X2629,ESITI_QUESTIONARI!Z2629:AD2629,ESITI_QUESTIONARI!AF2629:AH2629,ESITI_QUESTIONARI!AJ2629:AL2629,ESITI_QUESTIONARI!AN2629,ESITI_QUESTIONARI!AQ2629)),"NON RISPONDE",AVERAGE(ESITI_QUESTIONARI!N2629:T2629,ESITI_QUESTIONARI!V2629:X2629,ESITI_QUESTIONARI!Z2629:AD2629,ESITI_QUESTIONARI!AF2629:AH2629,ESITI_QUESTIONARI!AJ2629:AL2629,ESITI_QUESTIONARI!AN2629,ESITI_QUESTIONARI!AQ2629)))</f>
        <v/>
      </c>
    </row>
    <row r="2630" spans="1:8" x14ac:dyDescent="0.3">
      <c r="A2630" t="str">
        <f>IF(ESITI_QUESTIONARI!A2630="","",TRIM(ESITI_QUESTIONARI!A2630))</f>
        <v/>
      </c>
      <c r="B2630" t="str">
        <f t="shared" si="42"/>
        <v/>
      </c>
      <c r="C2630" t="str">
        <f>IF(ESITI_QUESTIONARI!C2630="","",TRIM(ESITI_QUESTIONARI!C2630))</f>
        <v/>
      </c>
      <c r="D2630" t="str">
        <f>IFERROR(UPPER(TRIM(ESITI_QUESTIONARI!U2630)),"")</f>
        <v/>
      </c>
      <c r="E2630" t="str">
        <f>IFERROR(UPPER(TRIM(ESITI_QUESTIONARI!Y2630)),"")</f>
        <v/>
      </c>
      <c r="F2630" t="str">
        <f>IFERROR(UPPER(TRIM(ESITI_QUESTIONARI!AE2630)),"")</f>
        <v/>
      </c>
      <c r="G2630" t="str">
        <f>IFERROR(UPPER(TRIM(ESITI_QUESTIONARI!AI2630)),"")</f>
        <v/>
      </c>
      <c r="H2630" s="8" t="str">
        <f>IF(C2630="","",IF(ISERROR(AVERAGE(ESITI_QUESTIONARI!N2630:T2630,ESITI_QUESTIONARI!V2630:X2630,ESITI_QUESTIONARI!Z2630:AD2630,ESITI_QUESTIONARI!AF2630:AH2630,ESITI_QUESTIONARI!AJ2630:AL2630,ESITI_QUESTIONARI!AN2630,ESITI_QUESTIONARI!AQ2630)),"NON RISPONDE",AVERAGE(ESITI_QUESTIONARI!N2630:T2630,ESITI_QUESTIONARI!V2630:X2630,ESITI_QUESTIONARI!Z2630:AD2630,ESITI_QUESTIONARI!AF2630:AH2630,ESITI_QUESTIONARI!AJ2630:AL2630,ESITI_QUESTIONARI!AN2630,ESITI_QUESTIONARI!AQ2630)))</f>
        <v/>
      </c>
    </row>
    <row r="2631" spans="1:8" x14ac:dyDescent="0.3">
      <c r="A2631" t="str">
        <f>IF(ESITI_QUESTIONARI!A2631="","",TRIM(ESITI_QUESTIONARI!A2631))</f>
        <v/>
      </c>
      <c r="B2631" t="str">
        <f t="shared" si="42"/>
        <v/>
      </c>
      <c r="C2631" t="str">
        <f>IF(ESITI_QUESTIONARI!C2631="","",TRIM(ESITI_QUESTIONARI!C2631))</f>
        <v/>
      </c>
      <c r="D2631" t="str">
        <f>IFERROR(UPPER(TRIM(ESITI_QUESTIONARI!U2631)),"")</f>
        <v/>
      </c>
      <c r="E2631" t="str">
        <f>IFERROR(UPPER(TRIM(ESITI_QUESTIONARI!Y2631)),"")</f>
        <v/>
      </c>
      <c r="F2631" t="str">
        <f>IFERROR(UPPER(TRIM(ESITI_QUESTIONARI!AE2631)),"")</f>
        <v/>
      </c>
      <c r="G2631" t="str">
        <f>IFERROR(UPPER(TRIM(ESITI_QUESTIONARI!AI2631)),"")</f>
        <v/>
      </c>
      <c r="H2631" s="8" t="str">
        <f>IF(C2631="","",IF(ISERROR(AVERAGE(ESITI_QUESTIONARI!N2631:T2631,ESITI_QUESTIONARI!V2631:X2631,ESITI_QUESTIONARI!Z2631:AD2631,ESITI_QUESTIONARI!AF2631:AH2631,ESITI_QUESTIONARI!AJ2631:AL2631,ESITI_QUESTIONARI!AN2631,ESITI_QUESTIONARI!AQ2631)),"NON RISPONDE",AVERAGE(ESITI_QUESTIONARI!N2631:T2631,ESITI_QUESTIONARI!V2631:X2631,ESITI_QUESTIONARI!Z2631:AD2631,ESITI_QUESTIONARI!AF2631:AH2631,ESITI_QUESTIONARI!AJ2631:AL2631,ESITI_QUESTIONARI!AN2631,ESITI_QUESTIONARI!AQ2631)))</f>
        <v/>
      </c>
    </row>
    <row r="2632" spans="1:8" x14ac:dyDescent="0.3">
      <c r="A2632" t="str">
        <f>IF(ESITI_QUESTIONARI!A2632="","",TRIM(ESITI_QUESTIONARI!A2632))</f>
        <v/>
      </c>
      <c r="B2632" t="str">
        <f t="shared" si="42"/>
        <v/>
      </c>
      <c r="C2632" t="str">
        <f>IF(ESITI_QUESTIONARI!C2632="","",TRIM(ESITI_QUESTIONARI!C2632))</f>
        <v/>
      </c>
      <c r="D2632" t="str">
        <f>IFERROR(UPPER(TRIM(ESITI_QUESTIONARI!U2632)),"")</f>
        <v/>
      </c>
      <c r="E2632" t="str">
        <f>IFERROR(UPPER(TRIM(ESITI_QUESTIONARI!Y2632)),"")</f>
        <v/>
      </c>
      <c r="F2632" t="str">
        <f>IFERROR(UPPER(TRIM(ESITI_QUESTIONARI!AE2632)),"")</f>
        <v/>
      </c>
      <c r="G2632" t="str">
        <f>IFERROR(UPPER(TRIM(ESITI_QUESTIONARI!AI2632)),"")</f>
        <v/>
      </c>
      <c r="H2632" s="8" t="str">
        <f>IF(C2632="","",IF(ISERROR(AVERAGE(ESITI_QUESTIONARI!N2632:T2632,ESITI_QUESTIONARI!V2632:X2632,ESITI_QUESTIONARI!Z2632:AD2632,ESITI_QUESTIONARI!AF2632:AH2632,ESITI_QUESTIONARI!AJ2632:AL2632,ESITI_QUESTIONARI!AN2632,ESITI_QUESTIONARI!AQ2632)),"NON RISPONDE",AVERAGE(ESITI_QUESTIONARI!N2632:T2632,ESITI_QUESTIONARI!V2632:X2632,ESITI_QUESTIONARI!Z2632:AD2632,ESITI_QUESTIONARI!AF2632:AH2632,ESITI_QUESTIONARI!AJ2632:AL2632,ESITI_QUESTIONARI!AN2632,ESITI_QUESTIONARI!AQ2632)))</f>
        <v/>
      </c>
    </row>
    <row r="2633" spans="1:8" x14ac:dyDescent="0.3">
      <c r="A2633" t="str">
        <f>IF(ESITI_QUESTIONARI!A2633="","",TRIM(ESITI_QUESTIONARI!A2633))</f>
        <v/>
      </c>
      <c r="B2633" t="str">
        <f t="shared" si="42"/>
        <v/>
      </c>
      <c r="C2633" t="str">
        <f>IF(ESITI_QUESTIONARI!C2633="","",TRIM(ESITI_QUESTIONARI!C2633))</f>
        <v/>
      </c>
      <c r="D2633" t="str">
        <f>IFERROR(UPPER(TRIM(ESITI_QUESTIONARI!U2633)),"")</f>
        <v/>
      </c>
      <c r="E2633" t="str">
        <f>IFERROR(UPPER(TRIM(ESITI_QUESTIONARI!Y2633)),"")</f>
        <v/>
      </c>
      <c r="F2633" t="str">
        <f>IFERROR(UPPER(TRIM(ESITI_QUESTIONARI!AE2633)),"")</f>
        <v/>
      </c>
      <c r="G2633" t="str">
        <f>IFERROR(UPPER(TRIM(ESITI_QUESTIONARI!AI2633)),"")</f>
        <v/>
      </c>
      <c r="H2633" s="8" t="str">
        <f>IF(C2633="","",IF(ISERROR(AVERAGE(ESITI_QUESTIONARI!N2633:T2633,ESITI_QUESTIONARI!V2633:X2633,ESITI_QUESTIONARI!Z2633:AD2633,ESITI_QUESTIONARI!AF2633:AH2633,ESITI_QUESTIONARI!AJ2633:AL2633,ESITI_QUESTIONARI!AN2633,ESITI_QUESTIONARI!AQ2633)),"NON RISPONDE",AVERAGE(ESITI_QUESTIONARI!N2633:T2633,ESITI_QUESTIONARI!V2633:X2633,ESITI_QUESTIONARI!Z2633:AD2633,ESITI_QUESTIONARI!AF2633:AH2633,ESITI_QUESTIONARI!AJ2633:AL2633,ESITI_QUESTIONARI!AN2633,ESITI_QUESTIONARI!AQ2633)))</f>
        <v/>
      </c>
    </row>
    <row r="2634" spans="1:8" x14ac:dyDescent="0.3">
      <c r="A2634" t="str">
        <f>IF(ESITI_QUESTIONARI!A2634="","",TRIM(ESITI_QUESTIONARI!A2634))</f>
        <v/>
      </c>
      <c r="B2634" t="str">
        <f t="shared" si="42"/>
        <v/>
      </c>
      <c r="C2634" t="str">
        <f>IF(ESITI_QUESTIONARI!C2634="","",TRIM(ESITI_QUESTIONARI!C2634))</f>
        <v/>
      </c>
      <c r="D2634" t="str">
        <f>IFERROR(UPPER(TRIM(ESITI_QUESTIONARI!U2634)),"")</f>
        <v/>
      </c>
      <c r="E2634" t="str">
        <f>IFERROR(UPPER(TRIM(ESITI_QUESTIONARI!Y2634)),"")</f>
        <v/>
      </c>
      <c r="F2634" t="str">
        <f>IFERROR(UPPER(TRIM(ESITI_QUESTIONARI!AE2634)),"")</f>
        <v/>
      </c>
      <c r="G2634" t="str">
        <f>IFERROR(UPPER(TRIM(ESITI_QUESTIONARI!AI2634)),"")</f>
        <v/>
      </c>
      <c r="H2634" s="8" t="str">
        <f>IF(C2634="","",IF(ISERROR(AVERAGE(ESITI_QUESTIONARI!N2634:T2634,ESITI_QUESTIONARI!V2634:X2634,ESITI_QUESTIONARI!Z2634:AD2634,ESITI_QUESTIONARI!AF2634:AH2634,ESITI_QUESTIONARI!AJ2634:AL2634,ESITI_QUESTIONARI!AN2634,ESITI_QUESTIONARI!AQ2634)),"NON RISPONDE",AVERAGE(ESITI_QUESTIONARI!N2634:T2634,ESITI_QUESTIONARI!V2634:X2634,ESITI_QUESTIONARI!Z2634:AD2634,ESITI_QUESTIONARI!AF2634:AH2634,ESITI_QUESTIONARI!AJ2634:AL2634,ESITI_QUESTIONARI!AN2634,ESITI_QUESTIONARI!AQ2634)))</f>
        <v/>
      </c>
    </row>
    <row r="2635" spans="1:8" x14ac:dyDescent="0.3">
      <c r="A2635" t="str">
        <f>IF(ESITI_QUESTIONARI!A2635="","",TRIM(ESITI_QUESTIONARI!A2635))</f>
        <v/>
      </c>
      <c r="B2635" t="str">
        <f t="shared" si="42"/>
        <v/>
      </c>
      <c r="C2635" t="str">
        <f>IF(ESITI_QUESTIONARI!C2635="","",TRIM(ESITI_QUESTIONARI!C2635))</f>
        <v/>
      </c>
      <c r="D2635" t="str">
        <f>IFERROR(UPPER(TRIM(ESITI_QUESTIONARI!U2635)),"")</f>
        <v/>
      </c>
      <c r="E2635" t="str">
        <f>IFERROR(UPPER(TRIM(ESITI_QUESTIONARI!Y2635)),"")</f>
        <v/>
      </c>
      <c r="F2635" t="str">
        <f>IFERROR(UPPER(TRIM(ESITI_QUESTIONARI!AE2635)),"")</f>
        <v/>
      </c>
      <c r="G2635" t="str">
        <f>IFERROR(UPPER(TRIM(ESITI_QUESTIONARI!AI2635)),"")</f>
        <v/>
      </c>
      <c r="H2635" s="8" t="str">
        <f>IF(C2635="","",IF(ISERROR(AVERAGE(ESITI_QUESTIONARI!N2635:T2635,ESITI_QUESTIONARI!V2635:X2635,ESITI_QUESTIONARI!Z2635:AD2635,ESITI_QUESTIONARI!AF2635:AH2635,ESITI_QUESTIONARI!AJ2635:AL2635,ESITI_QUESTIONARI!AN2635,ESITI_QUESTIONARI!AQ2635)),"NON RISPONDE",AVERAGE(ESITI_QUESTIONARI!N2635:T2635,ESITI_QUESTIONARI!V2635:X2635,ESITI_QUESTIONARI!Z2635:AD2635,ESITI_QUESTIONARI!AF2635:AH2635,ESITI_QUESTIONARI!AJ2635:AL2635,ESITI_QUESTIONARI!AN2635,ESITI_QUESTIONARI!AQ2635)))</f>
        <v/>
      </c>
    </row>
    <row r="2636" spans="1:8" x14ac:dyDescent="0.3">
      <c r="A2636" t="str">
        <f>IF(ESITI_QUESTIONARI!A2636="","",TRIM(ESITI_QUESTIONARI!A2636))</f>
        <v/>
      </c>
      <c r="B2636" t="str">
        <f t="shared" si="42"/>
        <v/>
      </c>
      <c r="C2636" t="str">
        <f>IF(ESITI_QUESTIONARI!C2636="","",TRIM(ESITI_QUESTIONARI!C2636))</f>
        <v/>
      </c>
      <c r="D2636" t="str">
        <f>IFERROR(UPPER(TRIM(ESITI_QUESTIONARI!U2636)),"")</f>
        <v/>
      </c>
      <c r="E2636" t="str">
        <f>IFERROR(UPPER(TRIM(ESITI_QUESTIONARI!Y2636)),"")</f>
        <v/>
      </c>
      <c r="F2636" t="str">
        <f>IFERROR(UPPER(TRIM(ESITI_QUESTIONARI!AE2636)),"")</f>
        <v/>
      </c>
      <c r="G2636" t="str">
        <f>IFERROR(UPPER(TRIM(ESITI_QUESTIONARI!AI2636)),"")</f>
        <v/>
      </c>
      <c r="H2636" s="8" t="str">
        <f>IF(C2636="","",IF(ISERROR(AVERAGE(ESITI_QUESTIONARI!N2636:T2636,ESITI_QUESTIONARI!V2636:X2636,ESITI_QUESTIONARI!Z2636:AD2636,ESITI_QUESTIONARI!AF2636:AH2636,ESITI_QUESTIONARI!AJ2636:AL2636,ESITI_QUESTIONARI!AN2636,ESITI_QUESTIONARI!AQ2636)),"NON RISPONDE",AVERAGE(ESITI_QUESTIONARI!N2636:T2636,ESITI_QUESTIONARI!V2636:X2636,ESITI_QUESTIONARI!Z2636:AD2636,ESITI_QUESTIONARI!AF2636:AH2636,ESITI_QUESTIONARI!AJ2636:AL2636,ESITI_QUESTIONARI!AN2636,ESITI_QUESTIONARI!AQ2636)))</f>
        <v/>
      </c>
    </row>
    <row r="2637" spans="1:8" x14ac:dyDescent="0.3">
      <c r="A2637" t="str">
        <f>IF(ESITI_QUESTIONARI!A2637="","",TRIM(ESITI_QUESTIONARI!A2637))</f>
        <v/>
      </c>
      <c r="B2637" t="str">
        <f t="shared" si="42"/>
        <v/>
      </c>
      <c r="C2637" t="str">
        <f>IF(ESITI_QUESTIONARI!C2637="","",TRIM(ESITI_QUESTIONARI!C2637))</f>
        <v/>
      </c>
      <c r="D2637" t="str">
        <f>IFERROR(UPPER(TRIM(ESITI_QUESTIONARI!U2637)),"")</f>
        <v/>
      </c>
      <c r="E2637" t="str">
        <f>IFERROR(UPPER(TRIM(ESITI_QUESTIONARI!Y2637)),"")</f>
        <v/>
      </c>
      <c r="F2637" t="str">
        <f>IFERROR(UPPER(TRIM(ESITI_QUESTIONARI!AE2637)),"")</f>
        <v/>
      </c>
      <c r="G2637" t="str">
        <f>IFERROR(UPPER(TRIM(ESITI_QUESTIONARI!AI2637)),"")</f>
        <v/>
      </c>
      <c r="H2637" s="8" t="str">
        <f>IF(C2637="","",IF(ISERROR(AVERAGE(ESITI_QUESTIONARI!N2637:T2637,ESITI_QUESTIONARI!V2637:X2637,ESITI_QUESTIONARI!Z2637:AD2637,ESITI_QUESTIONARI!AF2637:AH2637,ESITI_QUESTIONARI!AJ2637:AL2637,ESITI_QUESTIONARI!AN2637,ESITI_QUESTIONARI!AQ2637)),"NON RISPONDE",AVERAGE(ESITI_QUESTIONARI!N2637:T2637,ESITI_QUESTIONARI!V2637:X2637,ESITI_QUESTIONARI!Z2637:AD2637,ESITI_QUESTIONARI!AF2637:AH2637,ESITI_QUESTIONARI!AJ2637:AL2637,ESITI_QUESTIONARI!AN2637,ESITI_QUESTIONARI!AQ2637)))</f>
        <v/>
      </c>
    </row>
    <row r="2638" spans="1:8" x14ac:dyDescent="0.3">
      <c r="A2638" t="str">
        <f>IF(ESITI_QUESTIONARI!A2638="","",TRIM(ESITI_QUESTIONARI!A2638))</f>
        <v/>
      </c>
      <c r="B2638" t="str">
        <f t="shared" si="42"/>
        <v/>
      </c>
      <c r="C2638" t="str">
        <f>IF(ESITI_QUESTIONARI!C2638="","",TRIM(ESITI_QUESTIONARI!C2638))</f>
        <v/>
      </c>
      <c r="D2638" t="str">
        <f>IFERROR(UPPER(TRIM(ESITI_QUESTIONARI!U2638)),"")</f>
        <v/>
      </c>
      <c r="E2638" t="str">
        <f>IFERROR(UPPER(TRIM(ESITI_QUESTIONARI!Y2638)),"")</f>
        <v/>
      </c>
      <c r="F2638" t="str">
        <f>IFERROR(UPPER(TRIM(ESITI_QUESTIONARI!AE2638)),"")</f>
        <v/>
      </c>
      <c r="G2638" t="str">
        <f>IFERROR(UPPER(TRIM(ESITI_QUESTIONARI!AI2638)),"")</f>
        <v/>
      </c>
      <c r="H2638" s="8" t="str">
        <f>IF(C2638="","",IF(ISERROR(AVERAGE(ESITI_QUESTIONARI!N2638:T2638,ESITI_QUESTIONARI!V2638:X2638,ESITI_QUESTIONARI!Z2638:AD2638,ESITI_QUESTIONARI!AF2638:AH2638,ESITI_QUESTIONARI!AJ2638:AL2638,ESITI_QUESTIONARI!AN2638,ESITI_QUESTIONARI!AQ2638)),"NON RISPONDE",AVERAGE(ESITI_QUESTIONARI!N2638:T2638,ESITI_QUESTIONARI!V2638:X2638,ESITI_QUESTIONARI!Z2638:AD2638,ESITI_QUESTIONARI!AF2638:AH2638,ESITI_QUESTIONARI!AJ2638:AL2638,ESITI_QUESTIONARI!AN2638,ESITI_QUESTIONARI!AQ2638)))</f>
        <v/>
      </c>
    </row>
    <row r="2639" spans="1:8" x14ac:dyDescent="0.3">
      <c r="A2639" t="str">
        <f>IF(ESITI_QUESTIONARI!A2639="","",TRIM(ESITI_QUESTIONARI!A2639))</f>
        <v/>
      </c>
      <c r="B2639" t="str">
        <f t="shared" si="42"/>
        <v/>
      </c>
      <c r="C2639" t="str">
        <f>IF(ESITI_QUESTIONARI!C2639="","",TRIM(ESITI_QUESTIONARI!C2639))</f>
        <v/>
      </c>
      <c r="D2639" t="str">
        <f>IFERROR(UPPER(TRIM(ESITI_QUESTIONARI!U2639)),"")</f>
        <v/>
      </c>
      <c r="E2639" t="str">
        <f>IFERROR(UPPER(TRIM(ESITI_QUESTIONARI!Y2639)),"")</f>
        <v/>
      </c>
      <c r="F2639" t="str">
        <f>IFERROR(UPPER(TRIM(ESITI_QUESTIONARI!AE2639)),"")</f>
        <v/>
      </c>
      <c r="G2639" t="str">
        <f>IFERROR(UPPER(TRIM(ESITI_QUESTIONARI!AI2639)),"")</f>
        <v/>
      </c>
      <c r="H2639" s="8" t="str">
        <f>IF(C2639="","",IF(ISERROR(AVERAGE(ESITI_QUESTIONARI!N2639:T2639,ESITI_QUESTIONARI!V2639:X2639,ESITI_QUESTIONARI!Z2639:AD2639,ESITI_QUESTIONARI!AF2639:AH2639,ESITI_QUESTIONARI!AJ2639:AL2639,ESITI_QUESTIONARI!AN2639,ESITI_QUESTIONARI!AQ2639)),"NON RISPONDE",AVERAGE(ESITI_QUESTIONARI!N2639:T2639,ESITI_QUESTIONARI!V2639:X2639,ESITI_QUESTIONARI!Z2639:AD2639,ESITI_QUESTIONARI!AF2639:AH2639,ESITI_QUESTIONARI!AJ2639:AL2639,ESITI_QUESTIONARI!AN2639,ESITI_QUESTIONARI!AQ2639)))</f>
        <v/>
      </c>
    </row>
    <row r="2640" spans="1:8" x14ac:dyDescent="0.3">
      <c r="A2640" t="str">
        <f>IF(ESITI_QUESTIONARI!A2640="","",TRIM(ESITI_QUESTIONARI!A2640))</f>
        <v/>
      </c>
      <c r="B2640" t="str">
        <f t="shared" si="42"/>
        <v/>
      </c>
      <c r="C2640" t="str">
        <f>IF(ESITI_QUESTIONARI!C2640="","",TRIM(ESITI_QUESTIONARI!C2640))</f>
        <v/>
      </c>
      <c r="D2640" t="str">
        <f>IFERROR(UPPER(TRIM(ESITI_QUESTIONARI!U2640)),"")</f>
        <v/>
      </c>
      <c r="E2640" t="str">
        <f>IFERROR(UPPER(TRIM(ESITI_QUESTIONARI!Y2640)),"")</f>
        <v/>
      </c>
      <c r="F2640" t="str">
        <f>IFERROR(UPPER(TRIM(ESITI_QUESTIONARI!AE2640)),"")</f>
        <v/>
      </c>
      <c r="G2640" t="str">
        <f>IFERROR(UPPER(TRIM(ESITI_QUESTIONARI!AI2640)),"")</f>
        <v/>
      </c>
      <c r="H2640" s="8" t="str">
        <f>IF(C2640="","",IF(ISERROR(AVERAGE(ESITI_QUESTIONARI!N2640:T2640,ESITI_QUESTIONARI!V2640:X2640,ESITI_QUESTIONARI!Z2640:AD2640,ESITI_QUESTIONARI!AF2640:AH2640,ESITI_QUESTIONARI!AJ2640:AL2640,ESITI_QUESTIONARI!AN2640,ESITI_QUESTIONARI!AQ2640)),"NON RISPONDE",AVERAGE(ESITI_QUESTIONARI!N2640:T2640,ESITI_QUESTIONARI!V2640:X2640,ESITI_QUESTIONARI!Z2640:AD2640,ESITI_QUESTIONARI!AF2640:AH2640,ESITI_QUESTIONARI!AJ2640:AL2640,ESITI_QUESTIONARI!AN2640,ESITI_QUESTIONARI!AQ2640)))</f>
        <v/>
      </c>
    </row>
    <row r="2641" spans="1:8" x14ac:dyDescent="0.3">
      <c r="A2641" t="str">
        <f>IF(ESITI_QUESTIONARI!A2641="","",TRIM(ESITI_QUESTIONARI!A2641))</f>
        <v/>
      </c>
      <c r="B2641" t="str">
        <f t="shared" si="42"/>
        <v/>
      </c>
      <c r="C2641" t="str">
        <f>IF(ESITI_QUESTIONARI!C2641="","",TRIM(ESITI_QUESTIONARI!C2641))</f>
        <v/>
      </c>
      <c r="D2641" t="str">
        <f>IFERROR(UPPER(TRIM(ESITI_QUESTIONARI!U2641)),"")</f>
        <v/>
      </c>
      <c r="E2641" t="str">
        <f>IFERROR(UPPER(TRIM(ESITI_QUESTIONARI!Y2641)),"")</f>
        <v/>
      </c>
      <c r="F2641" t="str">
        <f>IFERROR(UPPER(TRIM(ESITI_QUESTIONARI!AE2641)),"")</f>
        <v/>
      </c>
      <c r="G2641" t="str">
        <f>IFERROR(UPPER(TRIM(ESITI_QUESTIONARI!AI2641)),"")</f>
        <v/>
      </c>
      <c r="H2641" s="8" t="str">
        <f>IF(C2641="","",IF(ISERROR(AVERAGE(ESITI_QUESTIONARI!N2641:T2641,ESITI_QUESTIONARI!V2641:X2641,ESITI_QUESTIONARI!Z2641:AD2641,ESITI_QUESTIONARI!AF2641:AH2641,ESITI_QUESTIONARI!AJ2641:AL2641,ESITI_QUESTIONARI!AN2641,ESITI_QUESTIONARI!AQ2641)),"NON RISPONDE",AVERAGE(ESITI_QUESTIONARI!N2641:T2641,ESITI_QUESTIONARI!V2641:X2641,ESITI_QUESTIONARI!Z2641:AD2641,ESITI_QUESTIONARI!AF2641:AH2641,ESITI_QUESTIONARI!AJ2641:AL2641,ESITI_QUESTIONARI!AN2641,ESITI_QUESTIONARI!AQ2641)))</f>
        <v/>
      </c>
    </row>
    <row r="2642" spans="1:8" x14ac:dyDescent="0.3">
      <c r="A2642" t="str">
        <f>IF(ESITI_QUESTIONARI!A2642="","",TRIM(ESITI_QUESTIONARI!A2642))</f>
        <v/>
      </c>
      <c r="B2642" t="str">
        <f t="shared" si="42"/>
        <v/>
      </c>
      <c r="C2642" t="str">
        <f>IF(ESITI_QUESTIONARI!C2642="","",TRIM(ESITI_QUESTIONARI!C2642))</f>
        <v/>
      </c>
      <c r="D2642" t="str">
        <f>IFERROR(UPPER(TRIM(ESITI_QUESTIONARI!U2642)),"")</f>
        <v/>
      </c>
      <c r="E2642" t="str">
        <f>IFERROR(UPPER(TRIM(ESITI_QUESTIONARI!Y2642)),"")</f>
        <v/>
      </c>
      <c r="F2642" t="str">
        <f>IFERROR(UPPER(TRIM(ESITI_QUESTIONARI!AE2642)),"")</f>
        <v/>
      </c>
      <c r="G2642" t="str">
        <f>IFERROR(UPPER(TRIM(ESITI_QUESTIONARI!AI2642)),"")</f>
        <v/>
      </c>
      <c r="H2642" s="8" t="str">
        <f>IF(C2642="","",IF(ISERROR(AVERAGE(ESITI_QUESTIONARI!N2642:T2642,ESITI_QUESTIONARI!V2642:X2642,ESITI_QUESTIONARI!Z2642:AD2642,ESITI_QUESTIONARI!AF2642:AH2642,ESITI_QUESTIONARI!AJ2642:AL2642,ESITI_QUESTIONARI!AN2642,ESITI_QUESTIONARI!AQ2642)),"NON RISPONDE",AVERAGE(ESITI_QUESTIONARI!N2642:T2642,ESITI_QUESTIONARI!V2642:X2642,ESITI_QUESTIONARI!Z2642:AD2642,ESITI_QUESTIONARI!AF2642:AH2642,ESITI_QUESTIONARI!AJ2642:AL2642,ESITI_QUESTIONARI!AN2642,ESITI_QUESTIONARI!AQ2642)))</f>
        <v/>
      </c>
    </row>
    <row r="2643" spans="1:8" x14ac:dyDescent="0.3">
      <c r="A2643" t="str">
        <f>IF(ESITI_QUESTIONARI!A2643="","",TRIM(ESITI_QUESTIONARI!A2643))</f>
        <v/>
      </c>
      <c r="B2643" t="str">
        <f t="shared" si="42"/>
        <v/>
      </c>
      <c r="C2643" t="str">
        <f>IF(ESITI_QUESTIONARI!C2643="","",TRIM(ESITI_QUESTIONARI!C2643))</f>
        <v/>
      </c>
      <c r="D2643" t="str">
        <f>IFERROR(UPPER(TRIM(ESITI_QUESTIONARI!U2643)),"")</f>
        <v/>
      </c>
      <c r="E2643" t="str">
        <f>IFERROR(UPPER(TRIM(ESITI_QUESTIONARI!Y2643)),"")</f>
        <v/>
      </c>
      <c r="F2643" t="str">
        <f>IFERROR(UPPER(TRIM(ESITI_QUESTIONARI!AE2643)),"")</f>
        <v/>
      </c>
      <c r="G2643" t="str">
        <f>IFERROR(UPPER(TRIM(ESITI_QUESTIONARI!AI2643)),"")</f>
        <v/>
      </c>
      <c r="H2643" s="8" t="str">
        <f>IF(C2643="","",IF(ISERROR(AVERAGE(ESITI_QUESTIONARI!N2643:T2643,ESITI_QUESTIONARI!V2643:X2643,ESITI_QUESTIONARI!Z2643:AD2643,ESITI_QUESTIONARI!AF2643:AH2643,ESITI_QUESTIONARI!AJ2643:AL2643,ESITI_QUESTIONARI!AN2643,ESITI_QUESTIONARI!AQ2643)),"NON RISPONDE",AVERAGE(ESITI_QUESTIONARI!N2643:T2643,ESITI_QUESTIONARI!V2643:X2643,ESITI_QUESTIONARI!Z2643:AD2643,ESITI_QUESTIONARI!AF2643:AH2643,ESITI_QUESTIONARI!AJ2643:AL2643,ESITI_QUESTIONARI!AN2643,ESITI_QUESTIONARI!AQ2643)))</f>
        <v/>
      </c>
    </row>
    <row r="2644" spans="1:8" x14ac:dyDescent="0.3">
      <c r="A2644" t="str">
        <f>IF(ESITI_QUESTIONARI!A2644="","",TRIM(ESITI_QUESTIONARI!A2644))</f>
        <v/>
      </c>
      <c r="B2644" t="str">
        <f t="shared" si="42"/>
        <v/>
      </c>
      <c r="C2644" t="str">
        <f>IF(ESITI_QUESTIONARI!C2644="","",TRIM(ESITI_QUESTIONARI!C2644))</f>
        <v/>
      </c>
      <c r="D2644" t="str">
        <f>IFERROR(UPPER(TRIM(ESITI_QUESTIONARI!U2644)),"")</f>
        <v/>
      </c>
      <c r="E2644" t="str">
        <f>IFERROR(UPPER(TRIM(ESITI_QUESTIONARI!Y2644)),"")</f>
        <v/>
      </c>
      <c r="F2644" t="str">
        <f>IFERROR(UPPER(TRIM(ESITI_QUESTIONARI!AE2644)),"")</f>
        <v/>
      </c>
      <c r="G2644" t="str">
        <f>IFERROR(UPPER(TRIM(ESITI_QUESTIONARI!AI2644)),"")</f>
        <v/>
      </c>
      <c r="H2644" s="8" t="str">
        <f>IF(C2644="","",IF(ISERROR(AVERAGE(ESITI_QUESTIONARI!N2644:T2644,ESITI_QUESTIONARI!V2644:X2644,ESITI_QUESTIONARI!Z2644:AD2644,ESITI_QUESTIONARI!AF2644:AH2644,ESITI_QUESTIONARI!AJ2644:AL2644,ESITI_QUESTIONARI!AN2644,ESITI_QUESTIONARI!AQ2644)),"NON RISPONDE",AVERAGE(ESITI_QUESTIONARI!N2644:T2644,ESITI_QUESTIONARI!V2644:X2644,ESITI_QUESTIONARI!Z2644:AD2644,ESITI_QUESTIONARI!AF2644:AH2644,ESITI_QUESTIONARI!AJ2644:AL2644,ESITI_QUESTIONARI!AN2644,ESITI_QUESTIONARI!AQ2644)))</f>
        <v/>
      </c>
    </row>
    <row r="2645" spans="1:8" x14ac:dyDescent="0.3">
      <c r="A2645" t="str">
        <f>IF(ESITI_QUESTIONARI!A2645="","",TRIM(ESITI_QUESTIONARI!A2645))</f>
        <v/>
      </c>
      <c r="B2645" t="str">
        <f t="shared" si="42"/>
        <v/>
      </c>
      <c r="C2645" t="str">
        <f>IF(ESITI_QUESTIONARI!C2645="","",TRIM(ESITI_QUESTIONARI!C2645))</f>
        <v/>
      </c>
      <c r="D2645" t="str">
        <f>IFERROR(UPPER(TRIM(ESITI_QUESTIONARI!U2645)),"")</f>
        <v/>
      </c>
      <c r="E2645" t="str">
        <f>IFERROR(UPPER(TRIM(ESITI_QUESTIONARI!Y2645)),"")</f>
        <v/>
      </c>
      <c r="F2645" t="str">
        <f>IFERROR(UPPER(TRIM(ESITI_QUESTIONARI!AE2645)),"")</f>
        <v/>
      </c>
      <c r="G2645" t="str">
        <f>IFERROR(UPPER(TRIM(ESITI_QUESTIONARI!AI2645)),"")</f>
        <v/>
      </c>
      <c r="H2645" s="8" t="str">
        <f>IF(C2645="","",IF(ISERROR(AVERAGE(ESITI_QUESTIONARI!N2645:T2645,ESITI_QUESTIONARI!V2645:X2645,ESITI_QUESTIONARI!Z2645:AD2645,ESITI_QUESTIONARI!AF2645:AH2645,ESITI_QUESTIONARI!AJ2645:AL2645,ESITI_QUESTIONARI!AN2645,ESITI_QUESTIONARI!AQ2645)),"NON RISPONDE",AVERAGE(ESITI_QUESTIONARI!N2645:T2645,ESITI_QUESTIONARI!V2645:X2645,ESITI_QUESTIONARI!Z2645:AD2645,ESITI_QUESTIONARI!AF2645:AH2645,ESITI_QUESTIONARI!AJ2645:AL2645,ESITI_QUESTIONARI!AN2645,ESITI_QUESTIONARI!AQ2645)))</f>
        <v/>
      </c>
    </row>
    <row r="2646" spans="1:8" x14ac:dyDescent="0.3">
      <c r="A2646" t="str">
        <f>IF(ESITI_QUESTIONARI!A2646="","",TRIM(ESITI_QUESTIONARI!A2646))</f>
        <v/>
      </c>
      <c r="B2646" t="str">
        <f t="shared" si="42"/>
        <v/>
      </c>
      <c r="C2646" t="str">
        <f>IF(ESITI_QUESTIONARI!C2646="","",TRIM(ESITI_QUESTIONARI!C2646))</f>
        <v/>
      </c>
      <c r="D2646" t="str">
        <f>IFERROR(UPPER(TRIM(ESITI_QUESTIONARI!U2646)),"")</f>
        <v/>
      </c>
      <c r="E2646" t="str">
        <f>IFERROR(UPPER(TRIM(ESITI_QUESTIONARI!Y2646)),"")</f>
        <v/>
      </c>
      <c r="F2646" t="str">
        <f>IFERROR(UPPER(TRIM(ESITI_QUESTIONARI!AE2646)),"")</f>
        <v/>
      </c>
      <c r="G2646" t="str">
        <f>IFERROR(UPPER(TRIM(ESITI_QUESTIONARI!AI2646)),"")</f>
        <v/>
      </c>
      <c r="H2646" s="8" t="str">
        <f>IF(C2646="","",IF(ISERROR(AVERAGE(ESITI_QUESTIONARI!N2646:T2646,ESITI_QUESTIONARI!V2646:X2646,ESITI_QUESTIONARI!Z2646:AD2646,ESITI_QUESTIONARI!AF2646:AH2646,ESITI_QUESTIONARI!AJ2646:AL2646,ESITI_QUESTIONARI!AN2646,ESITI_QUESTIONARI!AQ2646)),"NON RISPONDE",AVERAGE(ESITI_QUESTIONARI!N2646:T2646,ESITI_QUESTIONARI!V2646:X2646,ESITI_QUESTIONARI!Z2646:AD2646,ESITI_QUESTIONARI!AF2646:AH2646,ESITI_QUESTIONARI!AJ2646:AL2646,ESITI_QUESTIONARI!AN2646,ESITI_QUESTIONARI!AQ2646)))</f>
        <v/>
      </c>
    </row>
    <row r="2647" spans="1:8" x14ac:dyDescent="0.3">
      <c r="A2647" t="str">
        <f>IF(ESITI_QUESTIONARI!A2647="","",TRIM(ESITI_QUESTIONARI!A2647))</f>
        <v/>
      </c>
      <c r="B2647" t="str">
        <f t="shared" si="42"/>
        <v/>
      </c>
      <c r="C2647" t="str">
        <f>IF(ESITI_QUESTIONARI!C2647="","",TRIM(ESITI_QUESTIONARI!C2647))</f>
        <v/>
      </c>
      <c r="D2647" t="str">
        <f>IFERROR(UPPER(TRIM(ESITI_QUESTIONARI!U2647)),"")</f>
        <v/>
      </c>
      <c r="E2647" t="str">
        <f>IFERROR(UPPER(TRIM(ESITI_QUESTIONARI!Y2647)),"")</f>
        <v/>
      </c>
      <c r="F2647" t="str">
        <f>IFERROR(UPPER(TRIM(ESITI_QUESTIONARI!AE2647)),"")</f>
        <v/>
      </c>
      <c r="G2647" t="str">
        <f>IFERROR(UPPER(TRIM(ESITI_QUESTIONARI!AI2647)),"")</f>
        <v/>
      </c>
      <c r="H2647" s="8" t="str">
        <f>IF(C2647="","",IF(ISERROR(AVERAGE(ESITI_QUESTIONARI!N2647:T2647,ESITI_QUESTIONARI!V2647:X2647,ESITI_QUESTIONARI!Z2647:AD2647,ESITI_QUESTIONARI!AF2647:AH2647,ESITI_QUESTIONARI!AJ2647:AL2647,ESITI_QUESTIONARI!AN2647,ESITI_QUESTIONARI!AQ2647)),"NON RISPONDE",AVERAGE(ESITI_QUESTIONARI!N2647:T2647,ESITI_QUESTIONARI!V2647:X2647,ESITI_QUESTIONARI!Z2647:AD2647,ESITI_QUESTIONARI!AF2647:AH2647,ESITI_QUESTIONARI!AJ2647:AL2647,ESITI_QUESTIONARI!AN2647,ESITI_QUESTIONARI!AQ2647)))</f>
        <v/>
      </c>
    </row>
    <row r="2648" spans="1:8" x14ac:dyDescent="0.3">
      <c r="A2648" t="str">
        <f>IF(ESITI_QUESTIONARI!A2648="","",TRIM(ESITI_QUESTIONARI!A2648))</f>
        <v/>
      </c>
      <c r="B2648" t="str">
        <f t="shared" si="42"/>
        <v/>
      </c>
      <c r="C2648" t="str">
        <f>IF(ESITI_QUESTIONARI!C2648="","",TRIM(ESITI_QUESTIONARI!C2648))</f>
        <v/>
      </c>
      <c r="D2648" t="str">
        <f>IFERROR(UPPER(TRIM(ESITI_QUESTIONARI!U2648)),"")</f>
        <v/>
      </c>
      <c r="E2648" t="str">
        <f>IFERROR(UPPER(TRIM(ESITI_QUESTIONARI!Y2648)),"")</f>
        <v/>
      </c>
      <c r="F2648" t="str">
        <f>IFERROR(UPPER(TRIM(ESITI_QUESTIONARI!AE2648)),"")</f>
        <v/>
      </c>
      <c r="G2648" t="str">
        <f>IFERROR(UPPER(TRIM(ESITI_QUESTIONARI!AI2648)),"")</f>
        <v/>
      </c>
      <c r="H2648" s="8" t="str">
        <f>IF(C2648="","",IF(ISERROR(AVERAGE(ESITI_QUESTIONARI!N2648:T2648,ESITI_QUESTIONARI!V2648:X2648,ESITI_QUESTIONARI!Z2648:AD2648,ESITI_QUESTIONARI!AF2648:AH2648,ESITI_QUESTIONARI!AJ2648:AL2648,ESITI_QUESTIONARI!AN2648,ESITI_QUESTIONARI!AQ2648)),"NON RISPONDE",AVERAGE(ESITI_QUESTIONARI!N2648:T2648,ESITI_QUESTIONARI!V2648:X2648,ESITI_QUESTIONARI!Z2648:AD2648,ESITI_QUESTIONARI!AF2648:AH2648,ESITI_QUESTIONARI!AJ2648:AL2648,ESITI_QUESTIONARI!AN2648,ESITI_QUESTIONARI!AQ2648)))</f>
        <v/>
      </c>
    </row>
    <row r="2649" spans="1:8" x14ac:dyDescent="0.3">
      <c r="A2649" t="str">
        <f>IF(ESITI_QUESTIONARI!A2649="","",TRIM(ESITI_QUESTIONARI!A2649))</f>
        <v/>
      </c>
      <c r="B2649" t="str">
        <f t="shared" si="42"/>
        <v/>
      </c>
      <c r="C2649" t="str">
        <f>IF(ESITI_QUESTIONARI!C2649="","",TRIM(ESITI_QUESTIONARI!C2649))</f>
        <v/>
      </c>
      <c r="D2649" t="str">
        <f>IFERROR(UPPER(TRIM(ESITI_QUESTIONARI!U2649)),"")</f>
        <v/>
      </c>
      <c r="E2649" t="str">
        <f>IFERROR(UPPER(TRIM(ESITI_QUESTIONARI!Y2649)),"")</f>
        <v/>
      </c>
      <c r="F2649" t="str">
        <f>IFERROR(UPPER(TRIM(ESITI_QUESTIONARI!AE2649)),"")</f>
        <v/>
      </c>
      <c r="G2649" t="str">
        <f>IFERROR(UPPER(TRIM(ESITI_QUESTIONARI!AI2649)),"")</f>
        <v/>
      </c>
      <c r="H2649" s="8" t="str">
        <f>IF(C2649="","",IF(ISERROR(AVERAGE(ESITI_QUESTIONARI!N2649:T2649,ESITI_QUESTIONARI!V2649:X2649,ESITI_QUESTIONARI!Z2649:AD2649,ESITI_QUESTIONARI!AF2649:AH2649,ESITI_QUESTIONARI!AJ2649:AL2649,ESITI_QUESTIONARI!AN2649,ESITI_QUESTIONARI!AQ2649)),"NON RISPONDE",AVERAGE(ESITI_QUESTIONARI!N2649:T2649,ESITI_QUESTIONARI!V2649:X2649,ESITI_QUESTIONARI!Z2649:AD2649,ESITI_QUESTIONARI!AF2649:AH2649,ESITI_QUESTIONARI!AJ2649:AL2649,ESITI_QUESTIONARI!AN2649,ESITI_QUESTIONARI!AQ2649)))</f>
        <v/>
      </c>
    </row>
    <row r="2650" spans="1:8" x14ac:dyDescent="0.3">
      <c r="A2650" t="str">
        <f>IF(ESITI_QUESTIONARI!A2650="","",TRIM(ESITI_QUESTIONARI!A2650))</f>
        <v/>
      </c>
      <c r="B2650" t="str">
        <f t="shared" si="42"/>
        <v/>
      </c>
      <c r="C2650" t="str">
        <f>IF(ESITI_QUESTIONARI!C2650="","",TRIM(ESITI_QUESTIONARI!C2650))</f>
        <v/>
      </c>
      <c r="D2650" t="str">
        <f>IFERROR(UPPER(TRIM(ESITI_QUESTIONARI!U2650)),"")</f>
        <v/>
      </c>
      <c r="E2650" t="str">
        <f>IFERROR(UPPER(TRIM(ESITI_QUESTIONARI!Y2650)),"")</f>
        <v/>
      </c>
      <c r="F2650" t="str">
        <f>IFERROR(UPPER(TRIM(ESITI_QUESTIONARI!AE2650)),"")</f>
        <v/>
      </c>
      <c r="G2650" t="str">
        <f>IFERROR(UPPER(TRIM(ESITI_QUESTIONARI!AI2650)),"")</f>
        <v/>
      </c>
      <c r="H2650" s="8" t="str">
        <f>IF(C2650="","",IF(ISERROR(AVERAGE(ESITI_QUESTIONARI!N2650:T2650,ESITI_QUESTIONARI!V2650:X2650,ESITI_QUESTIONARI!Z2650:AD2650,ESITI_QUESTIONARI!AF2650:AH2650,ESITI_QUESTIONARI!AJ2650:AL2650,ESITI_QUESTIONARI!AN2650,ESITI_QUESTIONARI!AQ2650)),"NON RISPONDE",AVERAGE(ESITI_QUESTIONARI!N2650:T2650,ESITI_QUESTIONARI!V2650:X2650,ESITI_QUESTIONARI!Z2650:AD2650,ESITI_QUESTIONARI!AF2650:AH2650,ESITI_QUESTIONARI!AJ2650:AL2650,ESITI_QUESTIONARI!AN2650,ESITI_QUESTIONARI!AQ2650)))</f>
        <v/>
      </c>
    </row>
    <row r="2651" spans="1:8" x14ac:dyDescent="0.3">
      <c r="A2651" t="str">
        <f>IF(ESITI_QUESTIONARI!A2651="","",TRIM(ESITI_QUESTIONARI!A2651))</f>
        <v/>
      </c>
      <c r="B2651" t="str">
        <f t="shared" si="42"/>
        <v/>
      </c>
      <c r="C2651" t="str">
        <f>IF(ESITI_QUESTIONARI!C2651="","",TRIM(ESITI_QUESTIONARI!C2651))</f>
        <v/>
      </c>
      <c r="D2651" t="str">
        <f>IFERROR(UPPER(TRIM(ESITI_QUESTIONARI!U2651)),"")</f>
        <v/>
      </c>
      <c r="E2651" t="str">
        <f>IFERROR(UPPER(TRIM(ESITI_QUESTIONARI!Y2651)),"")</f>
        <v/>
      </c>
      <c r="F2651" t="str">
        <f>IFERROR(UPPER(TRIM(ESITI_QUESTIONARI!AE2651)),"")</f>
        <v/>
      </c>
      <c r="G2651" t="str">
        <f>IFERROR(UPPER(TRIM(ESITI_QUESTIONARI!AI2651)),"")</f>
        <v/>
      </c>
      <c r="H2651" s="8" t="str">
        <f>IF(C2651="","",IF(ISERROR(AVERAGE(ESITI_QUESTIONARI!N2651:T2651,ESITI_QUESTIONARI!V2651:X2651,ESITI_QUESTIONARI!Z2651:AD2651,ESITI_QUESTIONARI!AF2651:AH2651,ESITI_QUESTIONARI!AJ2651:AL2651,ESITI_QUESTIONARI!AN2651,ESITI_QUESTIONARI!AQ2651)),"NON RISPONDE",AVERAGE(ESITI_QUESTIONARI!N2651:T2651,ESITI_QUESTIONARI!V2651:X2651,ESITI_QUESTIONARI!Z2651:AD2651,ESITI_QUESTIONARI!AF2651:AH2651,ESITI_QUESTIONARI!AJ2651:AL2651,ESITI_QUESTIONARI!AN2651,ESITI_QUESTIONARI!AQ2651)))</f>
        <v/>
      </c>
    </row>
    <row r="2652" spans="1:8" x14ac:dyDescent="0.3">
      <c r="A2652" t="str">
        <f>IF(ESITI_QUESTIONARI!A2652="","",TRIM(ESITI_QUESTIONARI!A2652))</f>
        <v/>
      </c>
      <c r="B2652" t="str">
        <f t="shared" si="42"/>
        <v/>
      </c>
      <c r="C2652" t="str">
        <f>IF(ESITI_QUESTIONARI!C2652="","",TRIM(ESITI_QUESTIONARI!C2652))</f>
        <v/>
      </c>
      <c r="D2652" t="str">
        <f>IFERROR(UPPER(TRIM(ESITI_QUESTIONARI!U2652)),"")</f>
        <v/>
      </c>
      <c r="E2652" t="str">
        <f>IFERROR(UPPER(TRIM(ESITI_QUESTIONARI!Y2652)),"")</f>
        <v/>
      </c>
      <c r="F2652" t="str">
        <f>IFERROR(UPPER(TRIM(ESITI_QUESTIONARI!AE2652)),"")</f>
        <v/>
      </c>
      <c r="G2652" t="str">
        <f>IFERROR(UPPER(TRIM(ESITI_QUESTIONARI!AI2652)),"")</f>
        <v/>
      </c>
      <c r="H2652" s="8" t="str">
        <f>IF(C2652="","",IF(ISERROR(AVERAGE(ESITI_QUESTIONARI!N2652:T2652,ESITI_QUESTIONARI!V2652:X2652,ESITI_QUESTIONARI!Z2652:AD2652,ESITI_QUESTIONARI!AF2652:AH2652,ESITI_QUESTIONARI!AJ2652:AL2652,ESITI_QUESTIONARI!AN2652,ESITI_QUESTIONARI!AQ2652)),"NON RISPONDE",AVERAGE(ESITI_QUESTIONARI!N2652:T2652,ESITI_QUESTIONARI!V2652:X2652,ESITI_QUESTIONARI!Z2652:AD2652,ESITI_QUESTIONARI!AF2652:AH2652,ESITI_QUESTIONARI!AJ2652:AL2652,ESITI_QUESTIONARI!AN2652,ESITI_QUESTIONARI!AQ2652)))</f>
        <v/>
      </c>
    </row>
    <row r="2653" spans="1:8" x14ac:dyDescent="0.3">
      <c r="A2653" t="str">
        <f>IF(ESITI_QUESTIONARI!A2653="","",TRIM(ESITI_QUESTIONARI!A2653))</f>
        <v/>
      </c>
      <c r="B2653" t="str">
        <f t="shared" si="42"/>
        <v/>
      </c>
      <c r="C2653" t="str">
        <f>IF(ESITI_QUESTIONARI!C2653="","",TRIM(ESITI_QUESTIONARI!C2653))</f>
        <v/>
      </c>
      <c r="D2653" t="str">
        <f>IFERROR(UPPER(TRIM(ESITI_QUESTIONARI!U2653)),"")</f>
        <v/>
      </c>
      <c r="E2653" t="str">
        <f>IFERROR(UPPER(TRIM(ESITI_QUESTIONARI!Y2653)),"")</f>
        <v/>
      </c>
      <c r="F2653" t="str">
        <f>IFERROR(UPPER(TRIM(ESITI_QUESTIONARI!AE2653)),"")</f>
        <v/>
      </c>
      <c r="G2653" t="str">
        <f>IFERROR(UPPER(TRIM(ESITI_QUESTIONARI!AI2653)),"")</f>
        <v/>
      </c>
      <c r="H2653" s="8" t="str">
        <f>IF(C2653="","",IF(ISERROR(AVERAGE(ESITI_QUESTIONARI!N2653:T2653,ESITI_QUESTIONARI!V2653:X2653,ESITI_QUESTIONARI!Z2653:AD2653,ESITI_QUESTIONARI!AF2653:AH2653,ESITI_QUESTIONARI!AJ2653:AL2653,ESITI_QUESTIONARI!AN2653,ESITI_QUESTIONARI!AQ2653)),"NON RISPONDE",AVERAGE(ESITI_QUESTIONARI!N2653:T2653,ESITI_QUESTIONARI!V2653:X2653,ESITI_QUESTIONARI!Z2653:AD2653,ESITI_QUESTIONARI!AF2653:AH2653,ESITI_QUESTIONARI!AJ2653:AL2653,ESITI_QUESTIONARI!AN2653,ESITI_QUESTIONARI!AQ2653)))</f>
        <v/>
      </c>
    </row>
    <row r="2654" spans="1:8" x14ac:dyDescent="0.3">
      <c r="A2654" t="str">
        <f>IF(ESITI_QUESTIONARI!A2654="","",TRIM(ESITI_QUESTIONARI!A2654))</f>
        <v/>
      </c>
      <c r="B2654" t="str">
        <f t="shared" si="42"/>
        <v/>
      </c>
      <c r="C2654" t="str">
        <f>IF(ESITI_QUESTIONARI!C2654="","",TRIM(ESITI_QUESTIONARI!C2654))</f>
        <v/>
      </c>
      <c r="D2654" t="str">
        <f>IFERROR(UPPER(TRIM(ESITI_QUESTIONARI!U2654)),"")</f>
        <v/>
      </c>
      <c r="E2654" t="str">
        <f>IFERROR(UPPER(TRIM(ESITI_QUESTIONARI!Y2654)),"")</f>
        <v/>
      </c>
      <c r="F2654" t="str">
        <f>IFERROR(UPPER(TRIM(ESITI_QUESTIONARI!AE2654)),"")</f>
        <v/>
      </c>
      <c r="G2654" t="str">
        <f>IFERROR(UPPER(TRIM(ESITI_QUESTIONARI!AI2654)),"")</f>
        <v/>
      </c>
      <c r="H2654" s="8" t="str">
        <f>IF(C2654="","",IF(ISERROR(AVERAGE(ESITI_QUESTIONARI!N2654:T2654,ESITI_QUESTIONARI!V2654:X2654,ESITI_QUESTIONARI!Z2654:AD2654,ESITI_QUESTIONARI!AF2654:AH2654,ESITI_QUESTIONARI!AJ2654:AL2654,ESITI_QUESTIONARI!AN2654,ESITI_QUESTIONARI!AQ2654)),"NON RISPONDE",AVERAGE(ESITI_QUESTIONARI!N2654:T2654,ESITI_QUESTIONARI!V2654:X2654,ESITI_QUESTIONARI!Z2654:AD2654,ESITI_QUESTIONARI!AF2654:AH2654,ESITI_QUESTIONARI!AJ2654:AL2654,ESITI_QUESTIONARI!AN2654,ESITI_QUESTIONARI!AQ2654)))</f>
        <v/>
      </c>
    </row>
    <row r="2655" spans="1:8" x14ac:dyDescent="0.3">
      <c r="A2655" t="str">
        <f>IF(ESITI_QUESTIONARI!A2655="","",TRIM(ESITI_QUESTIONARI!A2655))</f>
        <v/>
      </c>
      <c r="B2655" t="str">
        <f t="shared" si="42"/>
        <v/>
      </c>
      <c r="C2655" t="str">
        <f>IF(ESITI_QUESTIONARI!C2655="","",TRIM(ESITI_QUESTIONARI!C2655))</f>
        <v/>
      </c>
      <c r="D2655" t="str">
        <f>IFERROR(UPPER(TRIM(ESITI_QUESTIONARI!U2655)),"")</f>
        <v/>
      </c>
      <c r="E2655" t="str">
        <f>IFERROR(UPPER(TRIM(ESITI_QUESTIONARI!Y2655)),"")</f>
        <v/>
      </c>
      <c r="F2655" t="str">
        <f>IFERROR(UPPER(TRIM(ESITI_QUESTIONARI!AE2655)),"")</f>
        <v/>
      </c>
      <c r="G2655" t="str">
        <f>IFERROR(UPPER(TRIM(ESITI_QUESTIONARI!AI2655)),"")</f>
        <v/>
      </c>
      <c r="H2655" s="8" t="str">
        <f>IF(C2655="","",IF(ISERROR(AVERAGE(ESITI_QUESTIONARI!N2655:T2655,ESITI_QUESTIONARI!V2655:X2655,ESITI_QUESTIONARI!Z2655:AD2655,ESITI_QUESTIONARI!AF2655:AH2655,ESITI_QUESTIONARI!AJ2655:AL2655,ESITI_QUESTIONARI!AN2655,ESITI_QUESTIONARI!AQ2655)),"NON RISPONDE",AVERAGE(ESITI_QUESTIONARI!N2655:T2655,ESITI_QUESTIONARI!V2655:X2655,ESITI_QUESTIONARI!Z2655:AD2655,ESITI_QUESTIONARI!AF2655:AH2655,ESITI_QUESTIONARI!AJ2655:AL2655,ESITI_QUESTIONARI!AN2655,ESITI_QUESTIONARI!AQ2655)))</f>
        <v/>
      </c>
    </row>
    <row r="2656" spans="1:8" x14ac:dyDescent="0.3">
      <c r="A2656" t="str">
        <f>IF(ESITI_QUESTIONARI!A2656="","",TRIM(ESITI_QUESTIONARI!A2656))</f>
        <v/>
      </c>
      <c r="B2656" t="str">
        <f t="shared" si="42"/>
        <v/>
      </c>
      <c r="C2656" t="str">
        <f>IF(ESITI_QUESTIONARI!C2656="","",TRIM(ESITI_QUESTIONARI!C2656))</f>
        <v/>
      </c>
      <c r="D2656" t="str">
        <f>IFERROR(UPPER(TRIM(ESITI_QUESTIONARI!U2656)),"")</f>
        <v/>
      </c>
      <c r="E2656" t="str">
        <f>IFERROR(UPPER(TRIM(ESITI_QUESTIONARI!Y2656)),"")</f>
        <v/>
      </c>
      <c r="F2656" t="str">
        <f>IFERROR(UPPER(TRIM(ESITI_QUESTIONARI!AE2656)),"")</f>
        <v/>
      </c>
      <c r="G2656" t="str">
        <f>IFERROR(UPPER(TRIM(ESITI_QUESTIONARI!AI2656)),"")</f>
        <v/>
      </c>
      <c r="H2656" s="8" t="str">
        <f>IF(C2656="","",IF(ISERROR(AVERAGE(ESITI_QUESTIONARI!N2656:T2656,ESITI_QUESTIONARI!V2656:X2656,ESITI_QUESTIONARI!Z2656:AD2656,ESITI_QUESTIONARI!AF2656:AH2656,ESITI_QUESTIONARI!AJ2656:AL2656,ESITI_QUESTIONARI!AN2656,ESITI_QUESTIONARI!AQ2656)),"NON RISPONDE",AVERAGE(ESITI_QUESTIONARI!N2656:T2656,ESITI_QUESTIONARI!V2656:X2656,ESITI_QUESTIONARI!Z2656:AD2656,ESITI_QUESTIONARI!AF2656:AH2656,ESITI_QUESTIONARI!AJ2656:AL2656,ESITI_QUESTIONARI!AN2656,ESITI_QUESTIONARI!AQ2656)))</f>
        <v/>
      </c>
    </row>
    <row r="2657" spans="1:8" x14ac:dyDescent="0.3">
      <c r="A2657" t="str">
        <f>IF(ESITI_QUESTIONARI!A2657="","",TRIM(ESITI_QUESTIONARI!A2657))</f>
        <v/>
      </c>
      <c r="B2657" t="str">
        <f t="shared" si="42"/>
        <v/>
      </c>
      <c r="C2657" t="str">
        <f>IF(ESITI_QUESTIONARI!C2657="","",TRIM(ESITI_QUESTIONARI!C2657))</f>
        <v/>
      </c>
      <c r="D2657" t="str">
        <f>IFERROR(UPPER(TRIM(ESITI_QUESTIONARI!U2657)),"")</f>
        <v/>
      </c>
      <c r="E2657" t="str">
        <f>IFERROR(UPPER(TRIM(ESITI_QUESTIONARI!Y2657)),"")</f>
        <v/>
      </c>
      <c r="F2657" t="str">
        <f>IFERROR(UPPER(TRIM(ESITI_QUESTIONARI!AE2657)),"")</f>
        <v/>
      </c>
      <c r="G2657" t="str">
        <f>IFERROR(UPPER(TRIM(ESITI_QUESTIONARI!AI2657)),"")</f>
        <v/>
      </c>
      <c r="H2657" s="8" t="str">
        <f>IF(C2657="","",IF(ISERROR(AVERAGE(ESITI_QUESTIONARI!N2657:T2657,ESITI_QUESTIONARI!V2657:X2657,ESITI_QUESTIONARI!Z2657:AD2657,ESITI_QUESTIONARI!AF2657:AH2657,ESITI_QUESTIONARI!AJ2657:AL2657,ESITI_QUESTIONARI!AN2657,ESITI_QUESTIONARI!AQ2657)),"NON RISPONDE",AVERAGE(ESITI_QUESTIONARI!N2657:T2657,ESITI_QUESTIONARI!V2657:X2657,ESITI_QUESTIONARI!Z2657:AD2657,ESITI_QUESTIONARI!AF2657:AH2657,ESITI_QUESTIONARI!AJ2657:AL2657,ESITI_QUESTIONARI!AN2657,ESITI_QUESTIONARI!AQ2657)))</f>
        <v/>
      </c>
    </row>
    <row r="2658" spans="1:8" x14ac:dyDescent="0.3">
      <c r="A2658" t="str">
        <f>IF(ESITI_QUESTIONARI!A2658="","",TRIM(ESITI_QUESTIONARI!A2658))</f>
        <v/>
      </c>
      <c r="B2658" t="str">
        <f t="shared" si="42"/>
        <v/>
      </c>
      <c r="C2658" t="str">
        <f>IF(ESITI_QUESTIONARI!C2658="","",TRIM(ESITI_QUESTIONARI!C2658))</f>
        <v/>
      </c>
      <c r="D2658" t="str">
        <f>IFERROR(UPPER(TRIM(ESITI_QUESTIONARI!U2658)),"")</f>
        <v/>
      </c>
      <c r="E2658" t="str">
        <f>IFERROR(UPPER(TRIM(ESITI_QUESTIONARI!Y2658)),"")</f>
        <v/>
      </c>
      <c r="F2658" t="str">
        <f>IFERROR(UPPER(TRIM(ESITI_QUESTIONARI!AE2658)),"")</f>
        <v/>
      </c>
      <c r="G2658" t="str">
        <f>IFERROR(UPPER(TRIM(ESITI_QUESTIONARI!AI2658)),"")</f>
        <v/>
      </c>
      <c r="H2658" s="8" t="str">
        <f>IF(C2658="","",IF(ISERROR(AVERAGE(ESITI_QUESTIONARI!N2658:T2658,ESITI_QUESTIONARI!V2658:X2658,ESITI_QUESTIONARI!Z2658:AD2658,ESITI_QUESTIONARI!AF2658:AH2658,ESITI_QUESTIONARI!AJ2658:AL2658,ESITI_QUESTIONARI!AN2658,ESITI_QUESTIONARI!AQ2658)),"NON RISPONDE",AVERAGE(ESITI_QUESTIONARI!N2658:T2658,ESITI_QUESTIONARI!V2658:X2658,ESITI_QUESTIONARI!Z2658:AD2658,ESITI_QUESTIONARI!AF2658:AH2658,ESITI_QUESTIONARI!AJ2658:AL2658,ESITI_QUESTIONARI!AN2658,ESITI_QUESTIONARI!AQ2658)))</f>
        <v/>
      </c>
    </row>
    <row r="2659" spans="1:8" x14ac:dyDescent="0.3">
      <c r="A2659" t="str">
        <f>IF(ESITI_QUESTIONARI!A2659="","",TRIM(ESITI_QUESTIONARI!A2659))</f>
        <v/>
      </c>
      <c r="B2659" t="str">
        <f t="shared" si="42"/>
        <v/>
      </c>
      <c r="C2659" t="str">
        <f>IF(ESITI_QUESTIONARI!C2659="","",TRIM(ESITI_QUESTIONARI!C2659))</f>
        <v/>
      </c>
      <c r="D2659" t="str">
        <f>IFERROR(UPPER(TRIM(ESITI_QUESTIONARI!U2659)),"")</f>
        <v/>
      </c>
      <c r="E2659" t="str">
        <f>IFERROR(UPPER(TRIM(ESITI_QUESTIONARI!Y2659)),"")</f>
        <v/>
      </c>
      <c r="F2659" t="str">
        <f>IFERROR(UPPER(TRIM(ESITI_QUESTIONARI!AE2659)),"")</f>
        <v/>
      </c>
      <c r="G2659" t="str">
        <f>IFERROR(UPPER(TRIM(ESITI_QUESTIONARI!AI2659)),"")</f>
        <v/>
      </c>
      <c r="H2659" s="8" t="str">
        <f>IF(C2659="","",IF(ISERROR(AVERAGE(ESITI_QUESTIONARI!N2659:T2659,ESITI_QUESTIONARI!V2659:X2659,ESITI_QUESTIONARI!Z2659:AD2659,ESITI_QUESTIONARI!AF2659:AH2659,ESITI_QUESTIONARI!AJ2659:AL2659,ESITI_QUESTIONARI!AN2659,ESITI_QUESTIONARI!AQ2659)),"NON RISPONDE",AVERAGE(ESITI_QUESTIONARI!N2659:T2659,ESITI_QUESTIONARI!V2659:X2659,ESITI_QUESTIONARI!Z2659:AD2659,ESITI_QUESTIONARI!AF2659:AH2659,ESITI_QUESTIONARI!AJ2659:AL2659,ESITI_QUESTIONARI!AN2659,ESITI_QUESTIONARI!AQ2659)))</f>
        <v/>
      </c>
    </row>
    <row r="2660" spans="1:8" x14ac:dyDescent="0.3">
      <c r="A2660" t="str">
        <f>IF(ESITI_QUESTIONARI!A2660="","",TRIM(ESITI_QUESTIONARI!A2660))</f>
        <v/>
      </c>
      <c r="B2660" t="str">
        <f t="shared" si="42"/>
        <v/>
      </c>
      <c r="C2660" t="str">
        <f>IF(ESITI_QUESTIONARI!C2660="","",TRIM(ESITI_QUESTIONARI!C2660))</f>
        <v/>
      </c>
      <c r="D2660" t="str">
        <f>IFERROR(UPPER(TRIM(ESITI_QUESTIONARI!U2660)),"")</f>
        <v/>
      </c>
      <c r="E2660" t="str">
        <f>IFERROR(UPPER(TRIM(ESITI_QUESTIONARI!Y2660)),"")</f>
        <v/>
      </c>
      <c r="F2660" t="str">
        <f>IFERROR(UPPER(TRIM(ESITI_QUESTIONARI!AE2660)),"")</f>
        <v/>
      </c>
      <c r="G2660" t="str">
        <f>IFERROR(UPPER(TRIM(ESITI_QUESTIONARI!AI2660)),"")</f>
        <v/>
      </c>
      <c r="H2660" s="8" t="str">
        <f>IF(C2660="","",IF(ISERROR(AVERAGE(ESITI_QUESTIONARI!N2660:T2660,ESITI_QUESTIONARI!V2660:X2660,ESITI_QUESTIONARI!Z2660:AD2660,ESITI_QUESTIONARI!AF2660:AH2660,ESITI_QUESTIONARI!AJ2660:AL2660,ESITI_QUESTIONARI!AN2660,ESITI_QUESTIONARI!AQ2660)),"NON RISPONDE",AVERAGE(ESITI_QUESTIONARI!N2660:T2660,ESITI_QUESTIONARI!V2660:X2660,ESITI_QUESTIONARI!Z2660:AD2660,ESITI_QUESTIONARI!AF2660:AH2660,ESITI_QUESTIONARI!AJ2660:AL2660,ESITI_QUESTIONARI!AN2660,ESITI_QUESTIONARI!AQ2660)))</f>
        <v/>
      </c>
    </row>
    <row r="2661" spans="1:8" x14ac:dyDescent="0.3">
      <c r="A2661" t="str">
        <f>IF(ESITI_QUESTIONARI!A2661="","",TRIM(ESITI_QUESTIONARI!A2661))</f>
        <v/>
      </c>
      <c r="B2661" t="str">
        <f t="shared" si="42"/>
        <v/>
      </c>
      <c r="C2661" t="str">
        <f>IF(ESITI_QUESTIONARI!C2661="","",TRIM(ESITI_QUESTIONARI!C2661))</f>
        <v/>
      </c>
      <c r="D2661" t="str">
        <f>IFERROR(UPPER(TRIM(ESITI_QUESTIONARI!U2661)),"")</f>
        <v/>
      </c>
      <c r="E2661" t="str">
        <f>IFERROR(UPPER(TRIM(ESITI_QUESTIONARI!Y2661)),"")</f>
        <v/>
      </c>
      <c r="F2661" t="str">
        <f>IFERROR(UPPER(TRIM(ESITI_QUESTIONARI!AE2661)),"")</f>
        <v/>
      </c>
      <c r="G2661" t="str">
        <f>IFERROR(UPPER(TRIM(ESITI_QUESTIONARI!AI2661)),"")</f>
        <v/>
      </c>
      <c r="H2661" s="8" t="str">
        <f>IF(C2661="","",IF(ISERROR(AVERAGE(ESITI_QUESTIONARI!N2661:T2661,ESITI_QUESTIONARI!V2661:X2661,ESITI_QUESTIONARI!Z2661:AD2661,ESITI_QUESTIONARI!AF2661:AH2661,ESITI_QUESTIONARI!AJ2661:AL2661,ESITI_QUESTIONARI!AN2661,ESITI_QUESTIONARI!AQ2661)),"NON RISPONDE",AVERAGE(ESITI_QUESTIONARI!N2661:T2661,ESITI_QUESTIONARI!V2661:X2661,ESITI_QUESTIONARI!Z2661:AD2661,ESITI_QUESTIONARI!AF2661:AH2661,ESITI_QUESTIONARI!AJ2661:AL2661,ESITI_QUESTIONARI!AN2661,ESITI_QUESTIONARI!AQ2661)))</f>
        <v/>
      </c>
    </row>
    <row r="2662" spans="1:8" x14ac:dyDescent="0.3">
      <c r="A2662" t="str">
        <f>IF(ESITI_QUESTIONARI!A2662="","",TRIM(ESITI_QUESTIONARI!A2662))</f>
        <v/>
      </c>
      <c r="B2662" t="str">
        <f t="shared" si="42"/>
        <v/>
      </c>
      <c r="C2662" t="str">
        <f>IF(ESITI_QUESTIONARI!C2662="","",TRIM(ESITI_QUESTIONARI!C2662))</f>
        <v/>
      </c>
      <c r="D2662" t="str">
        <f>IFERROR(UPPER(TRIM(ESITI_QUESTIONARI!U2662)),"")</f>
        <v/>
      </c>
      <c r="E2662" t="str">
        <f>IFERROR(UPPER(TRIM(ESITI_QUESTIONARI!Y2662)),"")</f>
        <v/>
      </c>
      <c r="F2662" t="str">
        <f>IFERROR(UPPER(TRIM(ESITI_QUESTIONARI!AE2662)),"")</f>
        <v/>
      </c>
      <c r="G2662" t="str">
        <f>IFERROR(UPPER(TRIM(ESITI_QUESTIONARI!AI2662)),"")</f>
        <v/>
      </c>
      <c r="H2662" s="8" t="str">
        <f>IF(C2662="","",IF(ISERROR(AVERAGE(ESITI_QUESTIONARI!N2662:T2662,ESITI_QUESTIONARI!V2662:X2662,ESITI_QUESTIONARI!Z2662:AD2662,ESITI_QUESTIONARI!AF2662:AH2662,ESITI_QUESTIONARI!AJ2662:AL2662,ESITI_QUESTIONARI!AN2662,ESITI_QUESTIONARI!AQ2662)),"NON RISPONDE",AVERAGE(ESITI_QUESTIONARI!N2662:T2662,ESITI_QUESTIONARI!V2662:X2662,ESITI_QUESTIONARI!Z2662:AD2662,ESITI_QUESTIONARI!AF2662:AH2662,ESITI_QUESTIONARI!AJ2662:AL2662,ESITI_QUESTIONARI!AN2662,ESITI_QUESTIONARI!AQ2662)))</f>
        <v/>
      </c>
    </row>
    <row r="2663" spans="1:8" x14ac:dyDescent="0.3">
      <c r="A2663" t="str">
        <f>IF(ESITI_QUESTIONARI!A2663="","",TRIM(ESITI_QUESTIONARI!A2663))</f>
        <v/>
      </c>
      <c r="B2663" t="str">
        <f t="shared" si="42"/>
        <v/>
      </c>
      <c r="C2663" t="str">
        <f>IF(ESITI_QUESTIONARI!C2663="","",TRIM(ESITI_QUESTIONARI!C2663))</f>
        <v/>
      </c>
      <c r="D2663" t="str">
        <f>IFERROR(UPPER(TRIM(ESITI_QUESTIONARI!U2663)),"")</f>
        <v/>
      </c>
      <c r="E2663" t="str">
        <f>IFERROR(UPPER(TRIM(ESITI_QUESTIONARI!Y2663)),"")</f>
        <v/>
      </c>
      <c r="F2663" t="str">
        <f>IFERROR(UPPER(TRIM(ESITI_QUESTIONARI!AE2663)),"")</f>
        <v/>
      </c>
      <c r="G2663" t="str">
        <f>IFERROR(UPPER(TRIM(ESITI_QUESTIONARI!AI2663)),"")</f>
        <v/>
      </c>
      <c r="H2663" s="8" t="str">
        <f>IF(C2663="","",IF(ISERROR(AVERAGE(ESITI_QUESTIONARI!N2663:T2663,ESITI_QUESTIONARI!V2663:X2663,ESITI_QUESTIONARI!Z2663:AD2663,ESITI_QUESTIONARI!AF2663:AH2663,ESITI_QUESTIONARI!AJ2663:AL2663,ESITI_QUESTIONARI!AN2663,ESITI_QUESTIONARI!AQ2663)),"NON RISPONDE",AVERAGE(ESITI_QUESTIONARI!N2663:T2663,ESITI_QUESTIONARI!V2663:X2663,ESITI_QUESTIONARI!Z2663:AD2663,ESITI_QUESTIONARI!AF2663:AH2663,ESITI_QUESTIONARI!AJ2663:AL2663,ESITI_QUESTIONARI!AN2663,ESITI_QUESTIONARI!AQ2663)))</f>
        <v/>
      </c>
    </row>
    <row r="2664" spans="1:8" x14ac:dyDescent="0.3">
      <c r="A2664" t="str">
        <f>IF(ESITI_QUESTIONARI!A2664="","",TRIM(ESITI_QUESTIONARI!A2664))</f>
        <v/>
      </c>
      <c r="B2664" t="str">
        <f t="shared" si="42"/>
        <v/>
      </c>
      <c r="C2664" t="str">
        <f>IF(ESITI_QUESTIONARI!C2664="","",TRIM(ESITI_QUESTIONARI!C2664))</f>
        <v/>
      </c>
      <c r="D2664" t="str">
        <f>IFERROR(UPPER(TRIM(ESITI_QUESTIONARI!U2664)),"")</f>
        <v/>
      </c>
      <c r="E2664" t="str">
        <f>IFERROR(UPPER(TRIM(ESITI_QUESTIONARI!Y2664)),"")</f>
        <v/>
      </c>
      <c r="F2664" t="str">
        <f>IFERROR(UPPER(TRIM(ESITI_QUESTIONARI!AE2664)),"")</f>
        <v/>
      </c>
      <c r="G2664" t="str">
        <f>IFERROR(UPPER(TRIM(ESITI_QUESTIONARI!AI2664)),"")</f>
        <v/>
      </c>
      <c r="H2664" s="8" t="str">
        <f>IF(C2664="","",IF(ISERROR(AVERAGE(ESITI_QUESTIONARI!N2664:T2664,ESITI_QUESTIONARI!V2664:X2664,ESITI_QUESTIONARI!Z2664:AD2664,ESITI_QUESTIONARI!AF2664:AH2664,ESITI_QUESTIONARI!AJ2664:AL2664,ESITI_QUESTIONARI!AN2664,ESITI_QUESTIONARI!AQ2664)),"NON RISPONDE",AVERAGE(ESITI_QUESTIONARI!N2664:T2664,ESITI_QUESTIONARI!V2664:X2664,ESITI_QUESTIONARI!Z2664:AD2664,ESITI_QUESTIONARI!AF2664:AH2664,ESITI_QUESTIONARI!AJ2664:AL2664,ESITI_QUESTIONARI!AN2664,ESITI_QUESTIONARI!AQ2664)))</f>
        <v/>
      </c>
    </row>
    <row r="2665" spans="1:8" x14ac:dyDescent="0.3">
      <c r="A2665" t="str">
        <f>IF(ESITI_QUESTIONARI!A2665="","",TRIM(ESITI_QUESTIONARI!A2665))</f>
        <v/>
      </c>
      <c r="B2665" t="str">
        <f t="shared" si="42"/>
        <v/>
      </c>
      <c r="C2665" t="str">
        <f>IF(ESITI_QUESTIONARI!C2665="","",TRIM(ESITI_QUESTIONARI!C2665))</f>
        <v/>
      </c>
      <c r="D2665" t="str">
        <f>IFERROR(UPPER(TRIM(ESITI_QUESTIONARI!U2665)),"")</f>
        <v/>
      </c>
      <c r="E2665" t="str">
        <f>IFERROR(UPPER(TRIM(ESITI_QUESTIONARI!Y2665)),"")</f>
        <v/>
      </c>
      <c r="F2665" t="str">
        <f>IFERROR(UPPER(TRIM(ESITI_QUESTIONARI!AE2665)),"")</f>
        <v/>
      </c>
      <c r="G2665" t="str">
        <f>IFERROR(UPPER(TRIM(ESITI_QUESTIONARI!AI2665)),"")</f>
        <v/>
      </c>
      <c r="H2665" s="8" t="str">
        <f>IF(C2665="","",IF(ISERROR(AVERAGE(ESITI_QUESTIONARI!N2665:T2665,ESITI_QUESTIONARI!V2665:X2665,ESITI_QUESTIONARI!Z2665:AD2665,ESITI_QUESTIONARI!AF2665:AH2665,ESITI_QUESTIONARI!AJ2665:AL2665,ESITI_QUESTIONARI!AN2665,ESITI_QUESTIONARI!AQ2665)),"NON RISPONDE",AVERAGE(ESITI_QUESTIONARI!N2665:T2665,ESITI_QUESTIONARI!V2665:X2665,ESITI_QUESTIONARI!Z2665:AD2665,ESITI_QUESTIONARI!AF2665:AH2665,ESITI_QUESTIONARI!AJ2665:AL2665,ESITI_QUESTIONARI!AN2665,ESITI_QUESTIONARI!AQ2665)))</f>
        <v/>
      </c>
    </row>
    <row r="2666" spans="1:8" x14ac:dyDescent="0.3">
      <c r="A2666" t="str">
        <f>IF(ESITI_QUESTIONARI!A2666="","",TRIM(ESITI_QUESTIONARI!A2666))</f>
        <v/>
      </c>
      <c r="B2666" t="str">
        <f t="shared" si="42"/>
        <v/>
      </c>
      <c r="C2666" t="str">
        <f>IF(ESITI_QUESTIONARI!C2666="","",TRIM(ESITI_QUESTIONARI!C2666))</f>
        <v/>
      </c>
      <c r="D2666" t="str">
        <f>IFERROR(UPPER(TRIM(ESITI_QUESTIONARI!U2666)),"")</f>
        <v/>
      </c>
      <c r="E2666" t="str">
        <f>IFERROR(UPPER(TRIM(ESITI_QUESTIONARI!Y2666)),"")</f>
        <v/>
      </c>
      <c r="F2666" t="str">
        <f>IFERROR(UPPER(TRIM(ESITI_QUESTIONARI!AE2666)),"")</f>
        <v/>
      </c>
      <c r="G2666" t="str">
        <f>IFERROR(UPPER(TRIM(ESITI_QUESTIONARI!AI2666)),"")</f>
        <v/>
      </c>
      <c r="H2666" s="8" t="str">
        <f>IF(C2666="","",IF(ISERROR(AVERAGE(ESITI_QUESTIONARI!N2666:T2666,ESITI_QUESTIONARI!V2666:X2666,ESITI_QUESTIONARI!Z2666:AD2666,ESITI_QUESTIONARI!AF2666:AH2666,ESITI_QUESTIONARI!AJ2666:AL2666,ESITI_QUESTIONARI!AN2666,ESITI_QUESTIONARI!AQ2666)),"NON RISPONDE",AVERAGE(ESITI_QUESTIONARI!N2666:T2666,ESITI_QUESTIONARI!V2666:X2666,ESITI_QUESTIONARI!Z2666:AD2666,ESITI_QUESTIONARI!AF2666:AH2666,ESITI_QUESTIONARI!AJ2666:AL2666,ESITI_QUESTIONARI!AN2666,ESITI_QUESTIONARI!AQ2666)))</f>
        <v/>
      </c>
    </row>
    <row r="2667" spans="1:8" x14ac:dyDescent="0.3">
      <c r="A2667" t="str">
        <f>IF(ESITI_QUESTIONARI!A2667="","",TRIM(ESITI_QUESTIONARI!A2667))</f>
        <v/>
      </c>
      <c r="B2667" t="str">
        <f t="shared" si="42"/>
        <v/>
      </c>
      <c r="C2667" t="str">
        <f>IF(ESITI_QUESTIONARI!C2667="","",TRIM(ESITI_QUESTIONARI!C2667))</f>
        <v/>
      </c>
      <c r="D2667" t="str">
        <f>IFERROR(UPPER(TRIM(ESITI_QUESTIONARI!U2667)),"")</f>
        <v/>
      </c>
      <c r="E2667" t="str">
        <f>IFERROR(UPPER(TRIM(ESITI_QUESTIONARI!Y2667)),"")</f>
        <v/>
      </c>
      <c r="F2667" t="str">
        <f>IFERROR(UPPER(TRIM(ESITI_QUESTIONARI!AE2667)),"")</f>
        <v/>
      </c>
      <c r="G2667" t="str">
        <f>IFERROR(UPPER(TRIM(ESITI_QUESTIONARI!AI2667)),"")</f>
        <v/>
      </c>
      <c r="H2667" s="8" t="str">
        <f>IF(C2667="","",IF(ISERROR(AVERAGE(ESITI_QUESTIONARI!N2667:T2667,ESITI_QUESTIONARI!V2667:X2667,ESITI_QUESTIONARI!Z2667:AD2667,ESITI_QUESTIONARI!AF2667:AH2667,ESITI_QUESTIONARI!AJ2667:AL2667,ESITI_QUESTIONARI!AN2667,ESITI_QUESTIONARI!AQ2667)),"NON RISPONDE",AVERAGE(ESITI_QUESTIONARI!N2667:T2667,ESITI_QUESTIONARI!V2667:X2667,ESITI_QUESTIONARI!Z2667:AD2667,ESITI_QUESTIONARI!AF2667:AH2667,ESITI_QUESTIONARI!AJ2667:AL2667,ESITI_QUESTIONARI!AN2667,ESITI_QUESTIONARI!AQ2667)))</f>
        <v/>
      </c>
    </row>
    <row r="2668" spans="1:8" x14ac:dyDescent="0.3">
      <c r="A2668" t="str">
        <f>IF(ESITI_QUESTIONARI!A2668="","",TRIM(ESITI_QUESTIONARI!A2668))</f>
        <v/>
      </c>
      <c r="B2668" t="str">
        <f t="shared" si="42"/>
        <v/>
      </c>
      <c r="C2668" t="str">
        <f>IF(ESITI_QUESTIONARI!C2668="","",TRIM(ESITI_QUESTIONARI!C2668))</f>
        <v/>
      </c>
      <c r="D2668" t="str">
        <f>IFERROR(UPPER(TRIM(ESITI_QUESTIONARI!U2668)),"")</f>
        <v/>
      </c>
      <c r="E2668" t="str">
        <f>IFERROR(UPPER(TRIM(ESITI_QUESTIONARI!Y2668)),"")</f>
        <v/>
      </c>
      <c r="F2668" t="str">
        <f>IFERROR(UPPER(TRIM(ESITI_QUESTIONARI!AE2668)),"")</f>
        <v/>
      </c>
      <c r="G2668" t="str">
        <f>IFERROR(UPPER(TRIM(ESITI_QUESTIONARI!AI2668)),"")</f>
        <v/>
      </c>
      <c r="H2668" s="8" t="str">
        <f>IF(C2668="","",IF(ISERROR(AVERAGE(ESITI_QUESTIONARI!N2668:T2668,ESITI_QUESTIONARI!V2668:X2668,ESITI_QUESTIONARI!Z2668:AD2668,ESITI_QUESTIONARI!AF2668:AH2668,ESITI_QUESTIONARI!AJ2668:AL2668,ESITI_QUESTIONARI!AN2668,ESITI_QUESTIONARI!AQ2668)),"NON RISPONDE",AVERAGE(ESITI_QUESTIONARI!N2668:T2668,ESITI_QUESTIONARI!V2668:X2668,ESITI_QUESTIONARI!Z2668:AD2668,ESITI_QUESTIONARI!AF2668:AH2668,ESITI_QUESTIONARI!AJ2668:AL2668,ESITI_QUESTIONARI!AN2668,ESITI_QUESTIONARI!AQ2668)))</f>
        <v/>
      </c>
    </row>
    <row r="2669" spans="1:8" x14ac:dyDescent="0.3">
      <c r="A2669" t="str">
        <f>IF(ESITI_QUESTIONARI!A2669="","",TRIM(ESITI_QUESTIONARI!A2669))</f>
        <v/>
      </c>
      <c r="B2669" t="str">
        <f t="shared" si="42"/>
        <v/>
      </c>
      <c r="C2669" t="str">
        <f>IF(ESITI_QUESTIONARI!C2669="","",TRIM(ESITI_QUESTIONARI!C2669))</f>
        <v/>
      </c>
      <c r="D2669" t="str">
        <f>IFERROR(UPPER(TRIM(ESITI_QUESTIONARI!U2669)),"")</f>
        <v/>
      </c>
      <c r="E2669" t="str">
        <f>IFERROR(UPPER(TRIM(ESITI_QUESTIONARI!Y2669)),"")</f>
        <v/>
      </c>
      <c r="F2669" t="str">
        <f>IFERROR(UPPER(TRIM(ESITI_QUESTIONARI!AE2669)),"")</f>
        <v/>
      </c>
      <c r="G2669" t="str">
        <f>IFERROR(UPPER(TRIM(ESITI_QUESTIONARI!AI2669)),"")</f>
        <v/>
      </c>
      <c r="H2669" s="8" t="str">
        <f>IF(C2669="","",IF(ISERROR(AVERAGE(ESITI_QUESTIONARI!N2669:T2669,ESITI_QUESTIONARI!V2669:X2669,ESITI_QUESTIONARI!Z2669:AD2669,ESITI_QUESTIONARI!AF2669:AH2669,ESITI_QUESTIONARI!AJ2669:AL2669,ESITI_QUESTIONARI!AN2669,ESITI_QUESTIONARI!AQ2669)),"NON RISPONDE",AVERAGE(ESITI_QUESTIONARI!N2669:T2669,ESITI_QUESTIONARI!V2669:X2669,ESITI_QUESTIONARI!Z2669:AD2669,ESITI_QUESTIONARI!AF2669:AH2669,ESITI_QUESTIONARI!AJ2669:AL2669,ESITI_QUESTIONARI!AN2669,ESITI_QUESTIONARI!AQ2669)))</f>
        <v/>
      </c>
    </row>
    <row r="2670" spans="1:8" x14ac:dyDescent="0.3">
      <c r="A2670" t="str">
        <f>IF(ESITI_QUESTIONARI!A2670="","",TRIM(ESITI_QUESTIONARI!A2670))</f>
        <v/>
      </c>
      <c r="B2670" t="str">
        <f t="shared" si="42"/>
        <v/>
      </c>
      <c r="C2670" t="str">
        <f>IF(ESITI_QUESTIONARI!C2670="","",TRIM(ESITI_QUESTIONARI!C2670))</f>
        <v/>
      </c>
      <c r="D2670" t="str">
        <f>IFERROR(UPPER(TRIM(ESITI_QUESTIONARI!U2670)),"")</f>
        <v/>
      </c>
      <c r="E2670" t="str">
        <f>IFERROR(UPPER(TRIM(ESITI_QUESTIONARI!Y2670)),"")</f>
        <v/>
      </c>
      <c r="F2670" t="str">
        <f>IFERROR(UPPER(TRIM(ESITI_QUESTIONARI!AE2670)),"")</f>
        <v/>
      </c>
      <c r="G2670" t="str">
        <f>IFERROR(UPPER(TRIM(ESITI_QUESTIONARI!AI2670)),"")</f>
        <v/>
      </c>
      <c r="H2670" s="8" t="str">
        <f>IF(C2670="","",IF(ISERROR(AVERAGE(ESITI_QUESTIONARI!N2670:T2670,ESITI_QUESTIONARI!V2670:X2670,ESITI_QUESTIONARI!Z2670:AD2670,ESITI_QUESTIONARI!AF2670:AH2670,ESITI_QUESTIONARI!AJ2670:AL2670,ESITI_QUESTIONARI!AN2670,ESITI_QUESTIONARI!AQ2670)),"NON RISPONDE",AVERAGE(ESITI_QUESTIONARI!N2670:T2670,ESITI_QUESTIONARI!V2670:X2670,ESITI_QUESTIONARI!Z2670:AD2670,ESITI_QUESTIONARI!AF2670:AH2670,ESITI_QUESTIONARI!AJ2670:AL2670,ESITI_QUESTIONARI!AN2670,ESITI_QUESTIONARI!AQ2670)))</f>
        <v/>
      </c>
    </row>
    <row r="2671" spans="1:8" x14ac:dyDescent="0.3">
      <c r="A2671" t="str">
        <f>IF(ESITI_QUESTIONARI!A2671="","",TRIM(ESITI_QUESTIONARI!A2671))</f>
        <v/>
      </c>
      <c r="B2671" t="str">
        <f t="shared" si="42"/>
        <v/>
      </c>
      <c r="C2671" t="str">
        <f>IF(ESITI_QUESTIONARI!C2671="","",TRIM(ESITI_QUESTIONARI!C2671))</f>
        <v/>
      </c>
      <c r="D2671" t="str">
        <f>IFERROR(UPPER(TRIM(ESITI_QUESTIONARI!U2671)),"")</f>
        <v/>
      </c>
      <c r="E2671" t="str">
        <f>IFERROR(UPPER(TRIM(ESITI_QUESTIONARI!Y2671)),"")</f>
        <v/>
      </c>
      <c r="F2671" t="str">
        <f>IFERROR(UPPER(TRIM(ESITI_QUESTIONARI!AE2671)),"")</f>
        <v/>
      </c>
      <c r="G2671" t="str">
        <f>IFERROR(UPPER(TRIM(ESITI_QUESTIONARI!AI2671)),"")</f>
        <v/>
      </c>
      <c r="H2671" s="8" t="str">
        <f>IF(C2671="","",IF(ISERROR(AVERAGE(ESITI_QUESTIONARI!N2671:T2671,ESITI_QUESTIONARI!V2671:X2671,ESITI_QUESTIONARI!Z2671:AD2671,ESITI_QUESTIONARI!AF2671:AH2671,ESITI_QUESTIONARI!AJ2671:AL2671,ESITI_QUESTIONARI!AN2671,ESITI_QUESTIONARI!AQ2671)),"NON RISPONDE",AVERAGE(ESITI_QUESTIONARI!N2671:T2671,ESITI_QUESTIONARI!V2671:X2671,ESITI_QUESTIONARI!Z2671:AD2671,ESITI_QUESTIONARI!AF2671:AH2671,ESITI_QUESTIONARI!AJ2671:AL2671,ESITI_QUESTIONARI!AN2671,ESITI_QUESTIONARI!AQ2671)))</f>
        <v/>
      </c>
    </row>
    <row r="2672" spans="1:8" x14ac:dyDescent="0.3">
      <c r="A2672" t="str">
        <f>IF(ESITI_QUESTIONARI!A2672="","",TRIM(ESITI_QUESTIONARI!A2672))</f>
        <v/>
      </c>
      <c r="B2672" t="str">
        <f t="shared" si="42"/>
        <v/>
      </c>
      <c r="C2672" t="str">
        <f>IF(ESITI_QUESTIONARI!C2672="","",TRIM(ESITI_QUESTIONARI!C2672))</f>
        <v/>
      </c>
      <c r="D2672" t="str">
        <f>IFERROR(UPPER(TRIM(ESITI_QUESTIONARI!U2672)),"")</f>
        <v/>
      </c>
      <c r="E2672" t="str">
        <f>IFERROR(UPPER(TRIM(ESITI_QUESTIONARI!Y2672)),"")</f>
        <v/>
      </c>
      <c r="F2672" t="str">
        <f>IFERROR(UPPER(TRIM(ESITI_QUESTIONARI!AE2672)),"")</f>
        <v/>
      </c>
      <c r="G2672" t="str">
        <f>IFERROR(UPPER(TRIM(ESITI_QUESTIONARI!AI2672)),"")</f>
        <v/>
      </c>
      <c r="H2672" s="8" t="str">
        <f>IF(C2672="","",IF(ISERROR(AVERAGE(ESITI_QUESTIONARI!N2672:T2672,ESITI_QUESTIONARI!V2672:X2672,ESITI_QUESTIONARI!Z2672:AD2672,ESITI_QUESTIONARI!AF2672:AH2672,ESITI_QUESTIONARI!AJ2672:AL2672,ESITI_QUESTIONARI!AN2672,ESITI_QUESTIONARI!AQ2672)),"NON RISPONDE",AVERAGE(ESITI_QUESTIONARI!N2672:T2672,ESITI_QUESTIONARI!V2672:X2672,ESITI_QUESTIONARI!Z2672:AD2672,ESITI_QUESTIONARI!AF2672:AH2672,ESITI_QUESTIONARI!AJ2672:AL2672,ESITI_QUESTIONARI!AN2672,ESITI_QUESTIONARI!AQ2672)))</f>
        <v/>
      </c>
    </row>
    <row r="2673" spans="1:8" x14ac:dyDescent="0.3">
      <c r="A2673" t="str">
        <f>IF(ESITI_QUESTIONARI!A2673="","",TRIM(ESITI_QUESTIONARI!A2673))</f>
        <v/>
      </c>
      <c r="B2673" t="str">
        <f t="shared" si="42"/>
        <v/>
      </c>
      <c r="C2673" t="str">
        <f>IF(ESITI_QUESTIONARI!C2673="","",TRIM(ESITI_QUESTIONARI!C2673))</f>
        <v/>
      </c>
      <c r="D2673" t="str">
        <f>IFERROR(UPPER(TRIM(ESITI_QUESTIONARI!U2673)),"")</f>
        <v/>
      </c>
      <c r="E2673" t="str">
        <f>IFERROR(UPPER(TRIM(ESITI_QUESTIONARI!Y2673)),"")</f>
        <v/>
      </c>
      <c r="F2673" t="str">
        <f>IFERROR(UPPER(TRIM(ESITI_QUESTIONARI!AE2673)),"")</f>
        <v/>
      </c>
      <c r="G2673" t="str">
        <f>IFERROR(UPPER(TRIM(ESITI_QUESTIONARI!AI2673)),"")</f>
        <v/>
      </c>
      <c r="H2673" s="8" t="str">
        <f>IF(C2673="","",IF(ISERROR(AVERAGE(ESITI_QUESTIONARI!N2673:T2673,ESITI_QUESTIONARI!V2673:X2673,ESITI_QUESTIONARI!Z2673:AD2673,ESITI_QUESTIONARI!AF2673:AH2673,ESITI_QUESTIONARI!AJ2673:AL2673,ESITI_QUESTIONARI!AN2673,ESITI_QUESTIONARI!AQ2673)),"NON RISPONDE",AVERAGE(ESITI_QUESTIONARI!N2673:T2673,ESITI_QUESTIONARI!V2673:X2673,ESITI_QUESTIONARI!Z2673:AD2673,ESITI_QUESTIONARI!AF2673:AH2673,ESITI_QUESTIONARI!AJ2673:AL2673,ESITI_QUESTIONARI!AN2673,ESITI_QUESTIONARI!AQ2673)))</f>
        <v/>
      </c>
    </row>
    <row r="2674" spans="1:8" x14ac:dyDescent="0.3">
      <c r="A2674" t="str">
        <f>IF(ESITI_QUESTIONARI!A2674="","",TRIM(ESITI_QUESTIONARI!A2674))</f>
        <v/>
      </c>
      <c r="B2674" t="str">
        <f t="shared" si="42"/>
        <v/>
      </c>
      <c r="C2674" t="str">
        <f>IF(ESITI_QUESTIONARI!C2674="","",TRIM(ESITI_QUESTIONARI!C2674))</f>
        <v/>
      </c>
      <c r="D2674" t="str">
        <f>IFERROR(UPPER(TRIM(ESITI_QUESTIONARI!U2674)),"")</f>
        <v/>
      </c>
      <c r="E2674" t="str">
        <f>IFERROR(UPPER(TRIM(ESITI_QUESTIONARI!Y2674)),"")</f>
        <v/>
      </c>
      <c r="F2674" t="str">
        <f>IFERROR(UPPER(TRIM(ESITI_QUESTIONARI!AE2674)),"")</f>
        <v/>
      </c>
      <c r="G2674" t="str">
        <f>IFERROR(UPPER(TRIM(ESITI_QUESTIONARI!AI2674)),"")</f>
        <v/>
      </c>
      <c r="H2674" s="8" t="str">
        <f>IF(C2674="","",IF(ISERROR(AVERAGE(ESITI_QUESTIONARI!N2674:T2674,ESITI_QUESTIONARI!V2674:X2674,ESITI_QUESTIONARI!Z2674:AD2674,ESITI_QUESTIONARI!AF2674:AH2674,ESITI_QUESTIONARI!AJ2674:AL2674,ESITI_QUESTIONARI!AN2674,ESITI_QUESTIONARI!AQ2674)),"NON RISPONDE",AVERAGE(ESITI_QUESTIONARI!N2674:T2674,ESITI_QUESTIONARI!V2674:X2674,ESITI_QUESTIONARI!Z2674:AD2674,ESITI_QUESTIONARI!AF2674:AH2674,ESITI_QUESTIONARI!AJ2674:AL2674,ESITI_QUESTIONARI!AN2674,ESITI_QUESTIONARI!AQ2674)))</f>
        <v/>
      </c>
    </row>
    <row r="2675" spans="1:8" x14ac:dyDescent="0.3">
      <c r="A2675" t="str">
        <f>IF(ESITI_QUESTIONARI!A2675="","",TRIM(ESITI_QUESTIONARI!A2675))</f>
        <v/>
      </c>
      <c r="B2675" t="str">
        <f t="shared" si="42"/>
        <v/>
      </c>
      <c r="C2675" t="str">
        <f>IF(ESITI_QUESTIONARI!C2675="","",TRIM(ESITI_QUESTIONARI!C2675))</f>
        <v/>
      </c>
      <c r="D2675" t="str">
        <f>IFERROR(UPPER(TRIM(ESITI_QUESTIONARI!U2675)),"")</f>
        <v/>
      </c>
      <c r="E2675" t="str">
        <f>IFERROR(UPPER(TRIM(ESITI_QUESTIONARI!Y2675)),"")</f>
        <v/>
      </c>
      <c r="F2675" t="str">
        <f>IFERROR(UPPER(TRIM(ESITI_QUESTIONARI!AE2675)),"")</f>
        <v/>
      </c>
      <c r="G2675" t="str">
        <f>IFERROR(UPPER(TRIM(ESITI_QUESTIONARI!AI2675)),"")</f>
        <v/>
      </c>
      <c r="H2675" s="8" t="str">
        <f>IF(C2675="","",IF(ISERROR(AVERAGE(ESITI_QUESTIONARI!N2675:T2675,ESITI_QUESTIONARI!V2675:X2675,ESITI_QUESTIONARI!Z2675:AD2675,ESITI_QUESTIONARI!AF2675:AH2675,ESITI_QUESTIONARI!AJ2675:AL2675,ESITI_QUESTIONARI!AN2675,ESITI_QUESTIONARI!AQ2675)),"NON RISPONDE",AVERAGE(ESITI_QUESTIONARI!N2675:T2675,ESITI_QUESTIONARI!V2675:X2675,ESITI_QUESTIONARI!Z2675:AD2675,ESITI_QUESTIONARI!AF2675:AH2675,ESITI_QUESTIONARI!AJ2675:AL2675,ESITI_QUESTIONARI!AN2675,ESITI_QUESTIONARI!AQ2675)))</f>
        <v/>
      </c>
    </row>
    <row r="2676" spans="1:8" x14ac:dyDescent="0.3">
      <c r="A2676" t="str">
        <f>IF(ESITI_QUESTIONARI!A2676="","",TRIM(ESITI_QUESTIONARI!A2676))</f>
        <v/>
      </c>
      <c r="B2676" t="str">
        <f t="shared" si="42"/>
        <v/>
      </c>
      <c r="C2676" t="str">
        <f>IF(ESITI_QUESTIONARI!C2676="","",TRIM(ESITI_QUESTIONARI!C2676))</f>
        <v/>
      </c>
      <c r="D2676" t="str">
        <f>IFERROR(UPPER(TRIM(ESITI_QUESTIONARI!U2676)),"")</f>
        <v/>
      </c>
      <c r="E2676" t="str">
        <f>IFERROR(UPPER(TRIM(ESITI_QUESTIONARI!Y2676)),"")</f>
        <v/>
      </c>
      <c r="F2676" t="str">
        <f>IFERROR(UPPER(TRIM(ESITI_QUESTIONARI!AE2676)),"")</f>
        <v/>
      </c>
      <c r="G2676" t="str">
        <f>IFERROR(UPPER(TRIM(ESITI_QUESTIONARI!AI2676)),"")</f>
        <v/>
      </c>
      <c r="H2676" s="8" t="str">
        <f>IF(C2676="","",IF(ISERROR(AVERAGE(ESITI_QUESTIONARI!N2676:T2676,ESITI_QUESTIONARI!V2676:X2676,ESITI_QUESTIONARI!Z2676:AD2676,ESITI_QUESTIONARI!AF2676:AH2676,ESITI_QUESTIONARI!AJ2676:AL2676,ESITI_QUESTIONARI!AN2676,ESITI_QUESTIONARI!AQ2676)),"NON RISPONDE",AVERAGE(ESITI_QUESTIONARI!N2676:T2676,ESITI_QUESTIONARI!V2676:X2676,ESITI_QUESTIONARI!Z2676:AD2676,ESITI_QUESTIONARI!AF2676:AH2676,ESITI_QUESTIONARI!AJ2676:AL2676,ESITI_QUESTIONARI!AN2676,ESITI_QUESTIONARI!AQ2676)))</f>
        <v/>
      </c>
    </row>
    <row r="2677" spans="1:8" x14ac:dyDescent="0.3">
      <c r="A2677" t="str">
        <f>IF(ESITI_QUESTIONARI!A2677="","",TRIM(ESITI_QUESTIONARI!A2677))</f>
        <v/>
      </c>
      <c r="B2677" t="str">
        <f t="shared" si="42"/>
        <v/>
      </c>
      <c r="C2677" t="str">
        <f>IF(ESITI_QUESTIONARI!C2677="","",TRIM(ESITI_QUESTIONARI!C2677))</f>
        <v/>
      </c>
      <c r="D2677" t="str">
        <f>IFERROR(UPPER(TRIM(ESITI_QUESTIONARI!U2677)),"")</f>
        <v/>
      </c>
      <c r="E2677" t="str">
        <f>IFERROR(UPPER(TRIM(ESITI_QUESTIONARI!Y2677)),"")</f>
        <v/>
      </c>
      <c r="F2677" t="str">
        <f>IFERROR(UPPER(TRIM(ESITI_QUESTIONARI!AE2677)),"")</f>
        <v/>
      </c>
      <c r="G2677" t="str">
        <f>IFERROR(UPPER(TRIM(ESITI_QUESTIONARI!AI2677)),"")</f>
        <v/>
      </c>
      <c r="H2677" s="8" t="str">
        <f>IF(C2677="","",IF(ISERROR(AVERAGE(ESITI_QUESTIONARI!N2677:T2677,ESITI_QUESTIONARI!V2677:X2677,ESITI_QUESTIONARI!Z2677:AD2677,ESITI_QUESTIONARI!AF2677:AH2677,ESITI_QUESTIONARI!AJ2677:AL2677,ESITI_QUESTIONARI!AN2677,ESITI_QUESTIONARI!AQ2677)),"NON RISPONDE",AVERAGE(ESITI_QUESTIONARI!N2677:T2677,ESITI_QUESTIONARI!V2677:X2677,ESITI_QUESTIONARI!Z2677:AD2677,ESITI_QUESTIONARI!AF2677:AH2677,ESITI_QUESTIONARI!AJ2677:AL2677,ESITI_QUESTIONARI!AN2677,ESITI_QUESTIONARI!AQ2677)))</f>
        <v/>
      </c>
    </row>
    <row r="2678" spans="1:8" x14ac:dyDescent="0.3">
      <c r="A2678" t="str">
        <f>IF(ESITI_QUESTIONARI!A2678="","",TRIM(ESITI_QUESTIONARI!A2678))</f>
        <v/>
      </c>
      <c r="B2678" t="str">
        <f t="shared" si="42"/>
        <v/>
      </c>
      <c r="C2678" t="str">
        <f>IF(ESITI_QUESTIONARI!C2678="","",TRIM(ESITI_QUESTIONARI!C2678))</f>
        <v/>
      </c>
      <c r="D2678" t="str">
        <f>IFERROR(UPPER(TRIM(ESITI_QUESTIONARI!U2678)),"")</f>
        <v/>
      </c>
      <c r="E2678" t="str">
        <f>IFERROR(UPPER(TRIM(ESITI_QUESTIONARI!Y2678)),"")</f>
        <v/>
      </c>
      <c r="F2678" t="str">
        <f>IFERROR(UPPER(TRIM(ESITI_QUESTIONARI!AE2678)),"")</f>
        <v/>
      </c>
      <c r="G2678" t="str">
        <f>IFERROR(UPPER(TRIM(ESITI_QUESTIONARI!AI2678)),"")</f>
        <v/>
      </c>
      <c r="H2678" s="8" t="str">
        <f>IF(C2678="","",IF(ISERROR(AVERAGE(ESITI_QUESTIONARI!N2678:T2678,ESITI_QUESTIONARI!V2678:X2678,ESITI_QUESTIONARI!Z2678:AD2678,ESITI_QUESTIONARI!AF2678:AH2678,ESITI_QUESTIONARI!AJ2678:AL2678,ESITI_QUESTIONARI!AN2678,ESITI_QUESTIONARI!AQ2678)),"NON RISPONDE",AVERAGE(ESITI_QUESTIONARI!N2678:T2678,ESITI_QUESTIONARI!V2678:X2678,ESITI_QUESTIONARI!Z2678:AD2678,ESITI_QUESTIONARI!AF2678:AH2678,ESITI_QUESTIONARI!AJ2678:AL2678,ESITI_QUESTIONARI!AN2678,ESITI_QUESTIONARI!AQ2678)))</f>
        <v/>
      </c>
    </row>
    <row r="2679" spans="1:8" x14ac:dyDescent="0.3">
      <c r="A2679" t="str">
        <f>IF(ESITI_QUESTIONARI!A2679="","",TRIM(ESITI_QUESTIONARI!A2679))</f>
        <v/>
      </c>
      <c r="B2679" t="str">
        <f t="shared" si="42"/>
        <v/>
      </c>
      <c r="C2679" t="str">
        <f>IF(ESITI_QUESTIONARI!C2679="","",TRIM(ESITI_QUESTIONARI!C2679))</f>
        <v/>
      </c>
      <c r="D2679" t="str">
        <f>IFERROR(UPPER(TRIM(ESITI_QUESTIONARI!U2679)),"")</f>
        <v/>
      </c>
      <c r="E2679" t="str">
        <f>IFERROR(UPPER(TRIM(ESITI_QUESTIONARI!Y2679)),"")</f>
        <v/>
      </c>
      <c r="F2679" t="str">
        <f>IFERROR(UPPER(TRIM(ESITI_QUESTIONARI!AE2679)),"")</f>
        <v/>
      </c>
      <c r="G2679" t="str">
        <f>IFERROR(UPPER(TRIM(ESITI_QUESTIONARI!AI2679)),"")</f>
        <v/>
      </c>
      <c r="H2679" s="8" t="str">
        <f>IF(C2679="","",IF(ISERROR(AVERAGE(ESITI_QUESTIONARI!N2679:T2679,ESITI_QUESTIONARI!V2679:X2679,ESITI_QUESTIONARI!Z2679:AD2679,ESITI_QUESTIONARI!AF2679:AH2679,ESITI_QUESTIONARI!AJ2679:AL2679,ESITI_QUESTIONARI!AN2679,ESITI_QUESTIONARI!AQ2679)),"NON RISPONDE",AVERAGE(ESITI_QUESTIONARI!N2679:T2679,ESITI_QUESTIONARI!V2679:X2679,ESITI_QUESTIONARI!Z2679:AD2679,ESITI_QUESTIONARI!AF2679:AH2679,ESITI_QUESTIONARI!AJ2679:AL2679,ESITI_QUESTIONARI!AN2679,ESITI_QUESTIONARI!AQ2679)))</f>
        <v/>
      </c>
    </row>
    <row r="2680" spans="1:8" x14ac:dyDescent="0.3">
      <c r="A2680" t="str">
        <f>IF(ESITI_QUESTIONARI!A2680="","",TRIM(ESITI_QUESTIONARI!A2680))</f>
        <v/>
      </c>
      <c r="B2680" t="str">
        <f t="shared" si="42"/>
        <v/>
      </c>
      <c r="C2680" t="str">
        <f>IF(ESITI_QUESTIONARI!C2680="","",TRIM(ESITI_QUESTIONARI!C2680))</f>
        <v/>
      </c>
      <c r="D2680" t="str">
        <f>IFERROR(UPPER(TRIM(ESITI_QUESTIONARI!U2680)),"")</f>
        <v/>
      </c>
      <c r="E2680" t="str">
        <f>IFERROR(UPPER(TRIM(ESITI_QUESTIONARI!Y2680)),"")</f>
        <v/>
      </c>
      <c r="F2680" t="str">
        <f>IFERROR(UPPER(TRIM(ESITI_QUESTIONARI!AE2680)),"")</f>
        <v/>
      </c>
      <c r="G2680" t="str">
        <f>IFERROR(UPPER(TRIM(ESITI_QUESTIONARI!AI2680)),"")</f>
        <v/>
      </c>
      <c r="H2680" s="8" t="str">
        <f>IF(C2680="","",IF(ISERROR(AVERAGE(ESITI_QUESTIONARI!N2680:T2680,ESITI_QUESTIONARI!V2680:X2680,ESITI_QUESTIONARI!Z2680:AD2680,ESITI_QUESTIONARI!AF2680:AH2680,ESITI_QUESTIONARI!AJ2680:AL2680,ESITI_QUESTIONARI!AN2680,ESITI_QUESTIONARI!AQ2680)),"NON RISPONDE",AVERAGE(ESITI_QUESTIONARI!N2680:T2680,ESITI_QUESTIONARI!V2680:X2680,ESITI_QUESTIONARI!Z2680:AD2680,ESITI_QUESTIONARI!AF2680:AH2680,ESITI_QUESTIONARI!AJ2680:AL2680,ESITI_QUESTIONARI!AN2680,ESITI_QUESTIONARI!AQ2680)))</f>
        <v/>
      </c>
    </row>
    <row r="2681" spans="1:8" x14ac:dyDescent="0.3">
      <c r="A2681" t="str">
        <f>IF(ESITI_QUESTIONARI!A2681="","",TRIM(ESITI_QUESTIONARI!A2681))</f>
        <v/>
      </c>
      <c r="B2681" t="str">
        <f t="shared" si="42"/>
        <v/>
      </c>
      <c r="C2681" t="str">
        <f>IF(ESITI_QUESTIONARI!C2681="","",TRIM(ESITI_QUESTIONARI!C2681))</f>
        <v/>
      </c>
      <c r="D2681" t="str">
        <f>IFERROR(UPPER(TRIM(ESITI_QUESTIONARI!U2681)),"")</f>
        <v/>
      </c>
      <c r="E2681" t="str">
        <f>IFERROR(UPPER(TRIM(ESITI_QUESTIONARI!Y2681)),"")</f>
        <v/>
      </c>
      <c r="F2681" t="str">
        <f>IFERROR(UPPER(TRIM(ESITI_QUESTIONARI!AE2681)),"")</f>
        <v/>
      </c>
      <c r="G2681" t="str">
        <f>IFERROR(UPPER(TRIM(ESITI_QUESTIONARI!AI2681)),"")</f>
        <v/>
      </c>
      <c r="H2681" s="8" t="str">
        <f>IF(C2681="","",IF(ISERROR(AVERAGE(ESITI_QUESTIONARI!N2681:T2681,ESITI_QUESTIONARI!V2681:X2681,ESITI_QUESTIONARI!Z2681:AD2681,ESITI_QUESTIONARI!AF2681:AH2681,ESITI_QUESTIONARI!AJ2681:AL2681,ESITI_QUESTIONARI!AN2681,ESITI_QUESTIONARI!AQ2681)),"NON RISPONDE",AVERAGE(ESITI_QUESTIONARI!N2681:T2681,ESITI_QUESTIONARI!V2681:X2681,ESITI_QUESTIONARI!Z2681:AD2681,ESITI_QUESTIONARI!AF2681:AH2681,ESITI_QUESTIONARI!AJ2681:AL2681,ESITI_QUESTIONARI!AN2681,ESITI_QUESTIONARI!AQ2681)))</f>
        <v/>
      </c>
    </row>
    <row r="2682" spans="1:8" x14ac:dyDescent="0.3">
      <c r="A2682" t="str">
        <f>IF(ESITI_QUESTIONARI!A2682="","",TRIM(ESITI_QUESTIONARI!A2682))</f>
        <v/>
      </c>
      <c r="B2682" t="str">
        <f t="shared" si="42"/>
        <v/>
      </c>
      <c r="C2682" t="str">
        <f>IF(ESITI_QUESTIONARI!C2682="","",TRIM(ESITI_QUESTIONARI!C2682))</f>
        <v/>
      </c>
      <c r="D2682" t="str">
        <f>IFERROR(UPPER(TRIM(ESITI_QUESTIONARI!U2682)),"")</f>
        <v/>
      </c>
      <c r="E2682" t="str">
        <f>IFERROR(UPPER(TRIM(ESITI_QUESTIONARI!Y2682)),"")</f>
        <v/>
      </c>
      <c r="F2682" t="str">
        <f>IFERROR(UPPER(TRIM(ESITI_QUESTIONARI!AE2682)),"")</f>
        <v/>
      </c>
      <c r="G2682" t="str">
        <f>IFERROR(UPPER(TRIM(ESITI_QUESTIONARI!AI2682)),"")</f>
        <v/>
      </c>
      <c r="H2682" s="8" t="str">
        <f>IF(C2682="","",IF(ISERROR(AVERAGE(ESITI_QUESTIONARI!N2682:T2682,ESITI_QUESTIONARI!V2682:X2682,ESITI_QUESTIONARI!Z2682:AD2682,ESITI_QUESTIONARI!AF2682:AH2682,ESITI_QUESTIONARI!AJ2682:AL2682,ESITI_QUESTIONARI!AN2682,ESITI_QUESTIONARI!AQ2682)),"NON RISPONDE",AVERAGE(ESITI_QUESTIONARI!N2682:T2682,ESITI_QUESTIONARI!V2682:X2682,ESITI_QUESTIONARI!Z2682:AD2682,ESITI_QUESTIONARI!AF2682:AH2682,ESITI_QUESTIONARI!AJ2682:AL2682,ESITI_QUESTIONARI!AN2682,ESITI_QUESTIONARI!AQ2682)))</f>
        <v/>
      </c>
    </row>
    <row r="2683" spans="1:8" x14ac:dyDescent="0.3">
      <c r="A2683" t="str">
        <f>IF(ESITI_QUESTIONARI!A2683="","",TRIM(ESITI_QUESTIONARI!A2683))</f>
        <v/>
      </c>
      <c r="B2683" t="str">
        <f t="shared" si="42"/>
        <v/>
      </c>
      <c r="C2683" t="str">
        <f>IF(ESITI_QUESTIONARI!C2683="","",TRIM(ESITI_QUESTIONARI!C2683))</f>
        <v/>
      </c>
      <c r="D2683" t="str">
        <f>IFERROR(UPPER(TRIM(ESITI_QUESTIONARI!U2683)),"")</f>
        <v/>
      </c>
      <c r="E2683" t="str">
        <f>IFERROR(UPPER(TRIM(ESITI_QUESTIONARI!Y2683)),"")</f>
        <v/>
      </c>
      <c r="F2683" t="str">
        <f>IFERROR(UPPER(TRIM(ESITI_QUESTIONARI!AE2683)),"")</f>
        <v/>
      </c>
      <c r="G2683" t="str">
        <f>IFERROR(UPPER(TRIM(ESITI_QUESTIONARI!AI2683)),"")</f>
        <v/>
      </c>
      <c r="H2683" s="8" t="str">
        <f>IF(C2683="","",IF(ISERROR(AVERAGE(ESITI_QUESTIONARI!N2683:T2683,ESITI_QUESTIONARI!V2683:X2683,ESITI_QUESTIONARI!Z2683:AD2683,ESITI_QUESTIONARI!AF2683:AH2683,ESITI_QUESTIONARI!AJ2683:AL2683,ESITI_QUESTIONARI!AN2683,ESITI_QUESTIONARI!AQ2683)),"NON RISPONDE",AVERAGE(ESITI_QUESTIONARI!N2683:T2683,ESITI_QUESTIONARI!V2683:X2683,ESITI_QUESTIONARI!Z2683:AD2683,ESITI_QUESTIONARI!AF2683:AH2683,ESITI_QUESTIONARI!AJ2683:AL2683,ESITI_QUESTIONARI!AN2683,ESITI_QUESTIONARI!AQ2683)))</f>
        <v/>
      </c>
    </row>
    <row r="2684" spans="1:8" x14ac:dyDescent="0.3">
      <c r="A2684" t="str">
        <f>IF(ESITI_QUESTIONARI!A2684="","",TRIM(ESITI_QUESTIONARI!A2684))</f>
        <v/>
      </c>
      <c r="B2684" t="str">
        <f t="shared" si="42"/>
        <v/>
      </c>
      <c r="C2684" t="str">
        <f>IF(ESITI_QUESTIONARI!C2684="","",TRIM(ESITI_QUESTIONARI!C2684))</f>
        <v/>
      </c>
      <c r="D2684" t="str">
        <f>IFERROR(UPPER(TRIM(ESITI_QUESTIONARI!U2684)),"")</f>
        <v/>
      </c>
      <c r="E2684" t="str">
        <f>IFERROR(UPPER(TRIM(ESITI_QUESTIONARI!Y2684)),"")</f>
        <v/>
      </c>
      <c r="F2684" t="str">
        <f>IFERROR(UPPER(TRIM(ESITI_QUESTIONARI!AE2684)),"")</f>
        <v/>
      </c>
      <c r="G2684" t="str">
        <f>IFERROR(UPPER(TRIM(ESITI_QUESTIONARI!AI2684)),"")</f>
        <v/>
      </c>
      <c r="H2684" s="8" t="str">
        <f>IF(C2684="","",IF(ISERROR(AVERAGE(ESITI_QUESTIONARI!N2684:T2684,ESITI_QUESTIONARI!V2684:X2684,ESITI_QUESTIONARI!Z2684:AD2684,ESITI_QUESTIONARI!AF2684:AH2684,ESITI_QUESTIONARI!AJ2684:AL2684,ESITI_QUESTIONARI!AN2684,ESITI_QUESTIONARI!AQ2684)),"NON RISPONDE",AVERAGE(ESITI_QUESTIONARI!N2684:T2684,ESITI_QUESTIONARI!V2684:X2684,ESITI_QUESTIONARI!Z2684:AD2684,ESITI_QUESTIONARI!AF2684:AH2684,ESITI_QUESTIONARI!AJ2684:AL2684,ESITI_QUESTIONARI!AN2684,ESITI_QUESTIONARI!AQ2684)))</f>
        <v/>
      </c>
    </row>
    <row r="2685" spans="1:8" x14ac:dyDescent="0.3">
      <c r="A2685" t="str">
        <f>IF(ESITI_QUESTIONARI!A2685="","",TRIM(ESITI_QUESTIONARI!A2685))</f>
        <v/>
      </c>
      <c r="B2685" t="str">
        <f t="shared" si="42"/>
        <v/>
      </c>
      <c r="C2685" t="str">
        <f>IF(ESITI_QUESTIONARI!C2685="","",TRIM(ESITI_QUESTIONARI!C2685))</f>
        <v/>
      </c>
      <c r="D2685" t="str">
        <f>IFERROR(UPPER(TRIM(ESITI_QUESTIONARI!U2685)),"")</f>
        <v/>
      </c>
      <c r="E2685" t="str">
        <f>IFERROR(UPPER(TRIM(ESITI_QUESTIONARI!Y2685)),"")</f>
        <v/>
      </c>
      <c r="F2685" t="str">
        <f>IFERROR(UPPER(TRIM(ESITI_QUESTIONARI!AE2685)),"")</f>
        <v/>
      </c>
      <c r="G2685" t="str">
        <f>IFERROR(UPPER(TRIM(ESITI_QUESTIONARI!AI2685)),"")</f>
        <v/>
      </c>
      <c r="H2685" s="8" t="str">
        <f>IF(C2685="","",IF(ISERROR(AVERAGE(ESITI_QUESTIONARI!N2685:T2685,ESITI_QUESTIONARI!V2685:X2685,ESITI_QUESTIONARI!Z2685:AD2685,ESITI_QUESTIONARI!AF2685:AH2685,ESITI_QUESTIONARI!AJ2685:AL2685,ESITI_QUESTIONARI!AN2685,ESITI_QUESTIONARI!AQ2685)),"NON RISPONDE",AVERAGE(ESITI_QUESTIONARI!N2685:T2685,ESITI_QUESTIONARI!V2685:X2685,ESITI_QUESTIONARI!Z2685:AD2685,ESITI_QUESTIONARI!AF2685:AH2685,ESITI_QUESTIONARI!AJ2685:AL2685,ESITI_QUESTIONARI!AN2685,ESITI_QUESTIONARI!AQ2685)))</f>
        <v/>
      </c>
    </row>
    <row r="2686" spans="1:8" x14ac:dyDescent="0.3">
      <c r="A2686" t="str">
        <f>IF(ESITI_QUESTIONARI!A2686="","",TRIM(ESITI_QUESTIONARI!A2686))</f>
        <v/>
      </c>
      <c r="B2686" t="str">
        <f t="shared" si="42"/>
        <v/>
      </c>
      <c r="C2686" t="str">
        <f>IF(ESITI_QUESTIONARI!C2686="","",TRIM(ESITI_QUESTIONARI!C2686))</f>
        <v/>
      </c>
      <c r="D2686" t="str">
        <f>IFERROR(UPPER(TRIM(ESITI_QUESTIONARI!U2686)),"")</f>
        <v/>
      </c>
      <c r="E2686" t="str">
        <f>IFERROR(UPPER(TRIM(ESITI_QUESTIONARI!Y2686)),"")</f>
        <v/>
      </c>
      <c r="F2686" t="str">
        <f>IFERROR(UPPER(TRIM(ESITI_QUESTIONARI!AE2686)),"")</f>
        <v/>
      </c>
      <c r="G2686" t="str">
        <f>IFERROR(UPPER(TRIM(ESITI_QUESTIONARI!AI2686)),"")</f>
        <v/>
      </c>
      <c r="H2686" s="8" t="str">
        <f>IF(C2686="","",IF(ISERROR(AVERAGE(ESITI_QUESTIONARI!N2686:T2686,ESITI_QUESTIONARI!V2686:X2686,ESITI_QUESTIONARI!Z2686:AD2686,ESITI_QUESTIONARI!AF2686:AH2686,ESITI_QUESTIONARI!AJ2686:AL2686,ESITI_QUESTIONARI!AN2686,ESITI_QUESTIONARI!AQ2686)),"NON RISPONDE",AVERAGE(ESITI_QUESTIONARI!N2686:T2686,ESITI_QUESTIONARI!V2686:X2686,ESITI_QUESTIONARI!Z2686:AD2686,ESITI_QUESTIONARI!AF2686:AH2686,ESITI_QUESTIONARI!AJ2686:AL2686,ESITI_QUESTIONARI!AN2686,ESITI_QUESTIONARI!AQ2686)))</f>
        <v/>
      </c>
    </row>
    <row r="2687" spans="1:8" x14ac:dyDescent="0.3">
      <c r="A2687" t="str">
        <f>IF(ESITI_QUESTIONARI!A2687="","",TRIM(ESITI_QUESTIONARI!A2687))</f>
        <v/>
      </c>
      <c r="B2687" t="str">
        <f t="shared" si="42"/>
        <v/>
      </c>
      <c r="C2687" t="str">
        <f>IF(ESITI_QUESTIONARI!C2687="","",TRIM(ESITI_QUESTIONARI!C2687))</f>
        <v/>
      </c>
      <c r="D2687" t="str">
        <f>IFERROR(UPPER(TRIM(ESITI_QUESTIONARI!U2687)),"")</f>
        <v/>
      </c>
      <c r="E2687" t="str">
        <f>IFERROR(UPPER(TRIM(ESITI_QUESTIONARI!Y2687)),"")</f>
        <v/>
      </c>
      <c r="F2687" t="str">
        <f>IFERROR(UPPER(TRIM(ESITI_QUESTIONARI!AE2687)),"")</f>
        <v/>
      </c>
      <c r="G2687" t="str">
        <f>IFERROR(UPPER(TRIM(ESITI_QUESTIONARI!AI2687)),"")</f>
        <v/>
      </c>
      <c r="H2687" s="8" t="str">
        <f>IF(C2687="","",IF(ISERROR(AVERAGE(ESITI_QUESTIONARI!N2687:T2687,ESITI_QUESTIONARI!V2687:X2687,ESITI_QUESTIONARI!Z2687:AD2687,ESITI_QUESTIONARI!AF2687:AH2687,ESITI_QUESTIONARI!AJ2687:AL2687,ESITI_QUESTIONARI!AN2687,ESITI_QUESTIONARI!AQ2687)),"NON RISPONDE",AVERAGE(ESITI_QUESTIONARI!N2687:T2687,ESITI_QUESTIONARI!V2687:X2687,ESITI_QUESTIONARI!Z2687:AD2687,ESITI_QUESTIONARI!AF2687:AH2687,ESITI_QUESTIONARI!AJ2687:AL2687,ESITI_QUESTIONARI!AN2687,ESITI_QUESTIONARI!AQ2687)))</f>
        <v/>
      </c>
    </row>
    <row r="2688" spans="1:8" x14ac:dyDescent="0.3">
      <c r="A2688" t="str">
        <f>IF(ESITI_QUESTIONARI!A2688="","",TRIM(ESITI_QUESTIONARI!A2688))</f>
        <v/>
      </c>
      <c r="B2688" t="str">
        <f t="shared" si="42"/>
        <v/>
      </c>
      <c r="C2688" t="str">
        <f>IF(ESITI_QUESTIONARI!C2688="","",TRIM(ESITI_QUESTIONARI!C2688))</f>
        <v/>
      </c>
      <c r="D2688" t="str">
        <f>IFERROR(UPPER(TRIM(ESITI_QUESTIONARI!U2688)),"")</f>
        <v/>
      </c>
      <c r="E2688" t="str">
        <f>IFERROR(UPPER(TRIM(ESITI_QUESTIONARI!Y2688)),"")</f>
        <v/>
      </c>
      <c r="F2688" t="str">
        <f>IFERROR(UPPER(TRIM(ESITI_QUESTIONARI!AE2688)),"")</f>
        <v/>
      </c>
      <c r="G2688" t="str">
        <f>IFERROR(UPPER(TRIM(ESITI_QUESTIONARI!AI2688)),"")</f>
        <v/>
      </c>
      <c r="H2688" s="8" t="str">
        <f>IF(C2688="","",IF(ISERROR(AVERAGE(ESITI_QUESTIONARI!N2688:T2688,ESITI_QUESTIONARI!V2688:X2688,ESITI_QUESTIONARI!Z2688:AD2688,ESITI_QUESTIONARI!AF2688:AH2688,ESITI_QUESTIONARI!AJ2688:AL2688,ESITI_QUESTIONARI!AN2688,ESITI_QUESTIONARI!AQ2688)),"NON RISPONDE",AVERAGE(ESITI_QUESTIONARI!N2688:T2688,ESITI_QUESTIONARI!V2688:X2688,ESITI_QUESTIONARI!Z2688:AD2688,ESITI_QUESTIONARI!AF2688:AH2688,ESITI_QUESTIONARI!AJ2688:AL2688,ESITI_QUESTIONARI!AN2688,ESITI_QUESTIONARI!AQ2688)))</f>
        <v/>
      </c>
    </row>
    <row r="2689" spans="1:8" x14ac:dyDescent="0.3">
      <c r="A2689" t="str">
        <f>IF(ESITI_QUESTIONARI!A2689="","",TRIM(ESITI_QUESTIONARI!A2689))</f>
        <v/>
      </c>
      <c r="B2689" t="str">
        <f t="shared" si="42"/>
        <v/>
      </c>
      <c r="C2689" t="str">
        <f>IF(ESITI_QUESTIONARI!C2689="","",TRIM(ESITI_QUESTIONARI!C2689))</f>
        <v/>
      </c>
      <c r="D2689" t="str">
        <f>IFERROR(UPPER(TRIM(ESITI_QUESTIONARI!U2689)),"")</f>
        <v/>
      </c>
      <c r="E2689" t="str">
        <f>IFERROR(UPPER(TRIM(ESITI_QUESTIONARI!Y2689)),"")</f>
        <v/>
      </c>
      <c r="F2689" t="str">
        <f>IFERROR(UPPER(TRIM(ESITI_QUESTIONARI!AE2689)),"")</f>
        <v/>
      </c>
      <c r="G2689" t="str">
        <f>IFERROR(UPPER(TRIM(ESITI_QUESTIONARI!AI2689)),"")</f>
        <v/>
      </c>
      <c r="H2689" s="8" t="str">
        <f>IF(C2689="","",IF(ISERROR(AVERAGE(ESITI_QUESTIONARI!N2689:T2689,ESITI_QUESTIONARI!V2689:X2689,ESITI_QUESTIONARI!Z2689:AD2689,ESITI_QUESTIONARI!AF2689:AH2689,ESITI_QUESTIONARI!AJ2689:AL2689,ESITI_QUESTIONARI!AN2689,ESITI_QUESTIONARI!AQ2689)),"NON RISPONDE",AVERAGE(ESITI_QUESTIONARI!N2689:T2689,ESITI_QUESTIONARI!V2689:X2689,ESITI_QUESTIONARI!Z2689:AD2689,ESITI_QUESTIONARI!AF2689:AH2689,ESITI_QUESTIONARI!AJ2689:AL2689,ESITI_QUESTIONARI!AN2689,ESITI_QUESTIONARI!AQ2689)))</f>
        <v/>
      </c>
    </row>
    <row r="2690" spans="1:8" x14ac:dyDescent="0.3">
      <c r="A2690" t="str">
        <f>IF(ESITI_QUESTIONARI!A2690="","",TRIM(ESITI_QUESTIONARI!A2690))</f>
        <v/>
      </c>
      <c r="B2690" t="str">
        <f t="shared" si="42"/>
        <v/>
      </c>
      <c r="C2690" t="str">
        <f>IF(ESITI_QUESTIONARI!C2690="","",TRIM(ESITI_QUESTIONARI!C2690))</f>
        <v/>
      </c>
      <c r="D2690" t="str">
        <f>IFERROR(UPPER(TRIM(ESITI_QUESTIONARI!U2690)),"")</f>
        <v/>
      </c>
      <c r="E2690" t="str">
        <f>IFERROR(UPPER(TRIM(ESITI_QUESTIONARI!Y2690)),"")</f>
        <v/>
      </c>
      <c r="F2690" t="str">
        <f>IFERROR(UPPER(TRIM(ESITI_QUESTIONARI!AE2690)),"")</f>
        <v/>
      </c>
      <c r="G2690" t="str">
        <f>IFERROR(UPPER(TRIM(ESITI_QUESTIONARI!AI2690)),"")</f>
        <v/>
      </c>
      <c r="H2690" s="8" t="str">
        <f>IF(C2690="","",IF(ISERROR(AVERAGE(ESITI_QUESTIONARI!N2690:T2690,ESITI_QUESTIONARI!V2690:X2690,ESITI_QUESTIONARI!Z2690:AD2690,ESITI_QUESTIONARI!AF2690:AH2690,ESITI_QUESTIONARI!AJ2690:AL2690,ESITI_QUESTIONARI!AN2690,ESITI_QUESTIONARI!AQ2690)),"NON RISPONDE",AVERAGE(ESITI_QUESTIONARI!N2690:T2690,ESITI_QUESTIONARI!V2690:X2690,ESITI_QUESTIONARI!Z2690:AD2690,ESITI_QUESTIONARI!AF2690:AH2690,ESITI_QUESTIONARI!AJ2690:AL2690,ESITI_QUESTIONARI!AN2690,ESITI_QUESTIONARI!AQ2690)))</f>
        <v/>
      </c>
    </row>
    <row r="2691" spans="1:8" x14ac:dyDescent="0.3">
      <c r="A2691" t="str">
        <f>IF(ESITI_QUESTIONARI!A2691="","",TRIM(ESITI_QUESTIONARI!A2691))</f>
        <v/>
      </c>
      <c r="B2691" t="str">
        <f t="shared" ref="B2691:B2754" si="43">IF(C2691="","",C2691)</f>
        <v/>
      </c>
      <c r="C2691" t="str">
        <f>IF(ESITI_QUESTIONARI!C2691="","",TRIM(ESITI_QUESTIONARI!C2691))</f>
        <v/>
      </c>
      <c r="D2691" t="str">
        <f>IFERROR(UPPER(TRIM(ESITI_QUESTIONARI!U2691)),"")</f>
        <v/>
      </c>
      <c r="E2691" t="str">
        <f>IFERROR(UPPER(TRIM(ESITI_QUESTIONARI!Y2691)),"")</f>
        <v/>
      </c>
      <c r="F2691" t="str">
        <f>IFERROR(UPPER(TRIM(ESITI_QUESTIONARI!AE2691)),"")</f>
        <v/>
      </c>
      <c r="G2691" t="str">
        <f>IFERROR(UPPER(TRIM(ESITI_QUESTIONARI!AI2691)),"")</f>
        <v/>
      </c>
      <c r="H2691" s="8" t="str">
        <f>IF(C2691="","",IF(ISERROR(AVERAGE(ESITI_QUESTIONARI!N2691:T2691,ESITI_QUESTIONARI!V2691:X2691,ESITI_QUESTIONARI!Z2691:AD2691,ESITI_QUESTIONARI!AF2691:AH2691,ESITI_QUESTIONARI!AJ2691:AL2691,ESITI_QUESTIONARI!AN2691,ESITI_QUESTIONARI!AQ2691)),"NON RISPONDE",AVERAGE(ESITI_QUESTIONARI!N2691:T2691,ESITI_QUESTIONARI!V2691:X2691,ESITI_QUESTIONARI!Z2691:AD2691,ESITI_QUESTIONARI!AF2691:AH2691,ESITI_QUESTIONARI!AJ2691:AL2691,ESITI_QUESTIONARI!AN2691,ESITI_QUESTIONARI!AQ2691)))</f>
        <v/>
      </c>
    </row>
    <row r="2692" spans="1:8" x14ac:dyDescent="0.3">
      <c r="A2692" t="str">
        <f>IF(ESITI_QUESTIONARI!A2692="","",TRIM(ESITI_QUESTIONARI!A2692))</f>
        <v/>
      </c>
      <c r="B2692" t="str">
        <f t="shared" si="43"/>
        <v/>
      </c>
      <c r="C2692" t="str">
        <f>IF(ESITI_QUESTIONARI!C2692="","",TRIM(ESITI_QUESTIONARI!C2692))</f>
        <v/>
      </c>
      <c r="D2692" t="str">
        <f>IFERROR(UPPER(TRIM(ESITI_QUESTIONARI!U2692)),"")</f>
        <v/>
      </c>
      <c r="E2692" t="str">
        <f>IFERROR(UPPER(TRIM(ESITI_QUESTIONARI!Y2692)),"")</f>
        <v/>
      </c>
      <c r="F2692" t="str">
        <f>IFERROR(UPPER(TRIM(ESITI_QUESTIONARI!AE2692)),"")</f>
        <v/>
      </c>
      <c r="G2692" t="str">
        <f>IFERROR(UPPER(TRIM(ESITI_QUESTIONARI!AI2692)),"")</f>
        <v/>
      </c>
      <c r="H2692" s="8" t="str">
        <f>IF(C2692="","",IF(ISERROR(AVERAGE(ESITI_QUESTIONARI!N2692:T2692,ESITI_QUESTIONARI!V2692:X2692,ESITI_QUESTIONARI!Z2692:AD2692,ESITI_QUESTIONARI!AF2692:AH2692,ESITI_QUESTIONARI!AJ2692:AL2692,ESITI_QUESTIONARI!AN2692,ESITI_QUESTIONARI!AQ2692)),"NON RISPONDE",AVERAGE(ESITI_QUESTIONARI!N2692:T2692,ESITI_QUESTIONARI!V2692:X2692,ESITI_QUESTIONARI!Z2692:AD2692,ESITI_QUESTIONARI!AF2692:AH2692,ESITI_QUESTIONARI!AJ2692:AL2692,ESITI_QUESTIONARI!AN2692,ESITI_QUESTIONARI!AQ2692)))</f>
        <v/>
      </c>
    </row>
    <row r="2693" spans="1:8" x14ac:dyDescent="0.3">
      <c r="A2693" t="str">
        <f>IF(ESITI_QUESTIONARI!A2693="","",TRIM(ESITI_QUESTIONARI!A2693))</f>
        <v/>
      </c>
      <c r="B2693" t="str">
        <f t="shared" si="43"/>
        <v/>
      </c>
      <c r="C2693" t="str">
        <f>IF(ESITI_QUESTIONARI!C2693="","",TRIM(ESITI_QUESTIONARI!C2693))</f>
        <v/>
      </c>
      <c r="D2693" t="str">
        <f>IFERROR(UPPER(TRIM(ESITI_QUESTIONARI!U2693)),"")</f>
        <v/>
      </c>
      <c r="E2693" t="str">
        <f>IFERROR(UPPER(TRIM(ESITI_QUESTIONARI!Y2693)),"")</f>
        <v/>
      </c>
      <c r="F2693" t="str">
        <f>IFERROR(UPPER(TRIM(ESITI_QUESTIONARI!AE2693)),"")</f>
        <v/>
      </c>
      <c r="G2693" t="str">
        <f>IFERROR(UPPER(TRIM(ESITI_QUESTIONARI!AI2693)),"")</f>
        <v/>
      </c>
      <c r="H2693" s="8" t="str">
        <f>IF(C2693="","",IF(ISERROR(AVERAGE(ESITI_QUESTIONARI!N2693:T2693,ESITI_QUESTIONARI!V2693:X2693,ESITI_QUESTIONARI!Z2693:AD2693,ESITI_QUESTIONARI!AF2693:AH2693,ESITI_QUESTIONARI!AJ2693:AL2693,ESITI_QUESTIONARI!AN2693,ESITI_QUESTIONARI!AQ2693)),"NON RISPONDE",AVERAGE(ESITI_QUESTIONARI!N2693:T2693,ESITI_QUESTIONARI!V2693:X2693,ESITI_QUESTIONARI!Z2693:AD2693,ESITI_QUESTIONARI!AF2693:AH2693,ESITI_QUESTIONARI!AJ2693:AL2693,ESITI_QUESTIONARI!AN2693,ESITI_QUESTIONARI!AQ2693)))</f>
        <v/>
      </c>
    </row>
    <row r="2694" spans="1:8" x14ac:dyDescent="0.3">
      <c r="A2694" t="str">
        <f>IF(ESITI_QUESTIONARI!A2694="","",TRIM(ESITI_QUESTIONARI!A2694))</f>
        <v/>
      </c>
      <c r="B2694" t="str">
        <f t="shared" si="43"/>
        <v/>
      </c>
      <c r="C2694" t="str">
        <f>IF(ESITI_QUESTIONARI!C2694="","",TRIM(ESITI_QUESTIONARI!C2694))</f>
        <v/>
      </c>
      <c r="D2694" t="str">
        <f>IFERROR(UPPER(TRIM(ESITI_QUESTIONARI!U2694)),"")</f>
        <v/>
      </c>
      <c r="E2694" t="str">
        <f>IFERROR(UPPER(TRIM(ESITI_QUESTIONARI!Y2694)),"")</f>
        <v/>
      </c>
      <c r="F2694" t="str">
        <f>IFERROR(UPPER(TRIM(ESITI_QUESTIONARI!AE2694)),"")</f>
        <v/>
      </c>
      <c r="G2694" t="str">
        <f>IFERROR(UPPER(TRIM(ESITI_QUESTIONARI!AI2694)),"")</f>
        <v/>
      </c>
      <c r="H2694" s="8" t="str">
        <f>IF(C2694="","",IF(ISERROR(AVERAGE(ESITI_QUESTIONARI!N2694:T2694,ESITI_QUESTIONARI!V2694:X2694,ESITI_QUESTIONARI!Z2694:AD2694,ESITI_QUESTIONARI!AF2694:AH2694,ESITI_QUESTIONARI!AJ2694:AL2694,ESITI_QUESTIONARI!AN2694,ESITI_QUESTIONARI!AQ2694)),"NON RISPONDE",AVERAGE(ESITI_QUESTIONARI!N2694:T2694,ESITI_QUESTIONARI!V2694:X2694,ESITI_QUESTIONARI!Z2694:AD2694,ESITI_QUESTIONARI!AF2694:AH2694,ESITI_QUESTIONARI!AJ2694:AL2694,ESITI_QUESTIONARI!AN2694,ESITI_QUESTIONARI!AQ2694)))</f>
        <v/>
      </c>
    </row>
    <row r="2695" spans="1:8" x14ac:dyDescent="0.3">
      <c r="A2695" t="str">
        <f>IF(ESITI_QUESTIONARI!A2695="","",TRIM(ESITI_QUESTIONARI!A2695))</f>
        <v/>
      </c>
      <c r="B2695" t="str">
        <f t="shared" si="43"/>
        <v/>
      </c>
      <c r="C2695" t="str">
        <f>IF(ESITI_QUESTIONARI!C2695="","",TRIM(ESITI_QUESTIONARI!C2695))</f>
        <v/>
      </c>
      <c r="D2695" t="str">
        <f>IFERROR(UPPER(TRIM(ESITI_QUESTIONARI!U2695)),"")</f>
        <v/>
      </c>
      <c r="E2695" t="str">
        <f>IFERROR(UPPER(TRIM(ESITI_QUESTIONARI!Y2695)),"")</f>
        <v/>
      </c>
      <c r="F2695" t="str">
        <f>IFERROR(UPPER(TRIM(ESITI_QUESTIONARI!AE2695)),"")</f>
        <v/>
      </c>
      <c r="G2695" t="str">
        <f>IFERROR(UPPER(TRIM(ESITI_QUESTIONARI!AI2695)),"")</f>
        <v/>
      </c>
      <c r="H2695" s="8" t="str">
        <f>IF(C2695="","",IF(ISERROR(AVERAGE(ESITI_QUESTIONARI!N2695:T2695,ESITI_QUESTIONARI!V2695:X2695,ESITI_QUESTIONARI!Z2695:AD2695,ESITI_QUESTIONARI!AF2695:AH2695,ESITI_QUESTIONARI!AJ2695:AL2695,ESITI_QUESTIONARI!AN2695,ESITI_QUESTIONARI!AQ2695)),"NON RISPONDE",AVERAGE(ESITI_QUESTIONARI!N2695:T2695,ESITI_QUESTIONARI!V2695:X2695,ESITI_QUESTIONARI!Z2695:AD2695,ESITI_QUESTIONARI!AF2695:AH2695,ESITI_QUESTIONARI!AJ2695:AL2695,ESITI_QUESTIONARI!AN2695,ESITI_QUESTIONARI!AQ2695)))</f>
        <v/>
      </c>
    </row>
    <row r="2696" spans="1:8" x14ac:dyDescent="0.3">
      <c r="A2696" t="str">
        <f>IF(ESITI_QUESTIONARI!A2696="","",TRIM(ESITI_QUESTIONARI!A2696))</f>
        <v/>
      </c>
      <c r="B2696" t="str">
        <f t="shared" si="43"/>
        <v/>
      </c>
      <c r="C2696" t="str">
        <f>IF(ESITI_QUESTIONARI!C2696="","",TRIM(ESITI_QUESTIONARI!C2696))</f>
        <v/>
      </c>
      <c r="D2696" t="str">
        <f>IFERROR(UPPER(TRIM(ESITI_QUESTIONARI!U2696)),"")</f>
        <v/>
      </c>
      <c r="E2696" t="str">
        <f>IFERROR(UPPER(TRIM(ESITI_QUESTIONARI!Y2696)),"")</f>
        <v/>
      </c>
      <c r="F2696" t="str">
        <f>IFERROR(UPPER(TRIM(ESITI_QUESTIONARI!AE2696)),"")</f>
        <v/>
      </c>
      <c r="G2696" t="str">
        <f>IFERROR(UPPER(TRIM(ESITI_QUESTIONARI!AI2696)),"")</f>
        <v/>
      </c>
      <c r="H2696" s="8" t="str">
        <f>IF(C2696="","",IF(ISERROR(AVERAGE(ESITI_QUESTIONARI!N2696:T2696,ESITI_QUESTIONARI!V2696:X2696,ESITI_QUESTIONARI!Z2696:AD2696,ESITI_QUESTIONARI!AF2696:AH2696,ESITI_QUESTIONARI!AJ2696:AL2696,ESITI_QUESTIONARI!AN2696,ESITI_QUESTIONARI!AQ2696)),"NON RISPONDE",AVERAGE(ESITI_QUESTIONARI!N2696:T2696,ESITI_QUESTIONARI!V2696:X2696,ESITI_QUESTIONARI!Z2696:AD2696,ESITI_QUESTIONARI!AF2696:AH2696,ESITI_QUESTIONARI!AJ2696:AL2696,ESITI_QUESTIONARI!AN2696,ESITI_QUESTIONARI!AQ2696)))</f>
        <v/>
      </c>
    </row>
    <row r="2697" spans="1:8" x14ac:dyDescent="0.3">
      <c r="A2697" t="str">
        <f>IF(ESITI_QUESTIONARI!A2697="","",TRIM(ESITI_QUESTIONARI!A2697))</f>
        <v/>
      </c>
      <c r="B2697" t="str">
        <f t="shared" si="43"/>
        <v/>
      </c>
      <c r="C2697" t="str">
        <f>IF(ESITI_QUESTIONARI!C2697="","",TRIM(ESITI_QUESTIONARI!C2697))</f>
        <v/>
      </c>
      <c r="D2697" t="str">
        <f>IFERROR(UPPER(TRIM(ESITI_QUESTIONARI!U2697)),"")</f>
        <v/>
      </c>
      <c r="E2697" t="str">
        <f>IFERROR(UPPER(TRIM(ESITI_QUESTIONARI!Y2697)),"")</f>
        <v/>
      </c>
      <c r="F2697" t="str">
        <f>IFERROR(UPPER(TRIM(ESITI_QUESTIONARI!AE2697)),"")</f>
        <v/>
      </c>
      <c r="G2697" t="str">
        <f>IFERROR(UPPER(TRIM(ESITI_QUESTIONARI!AI2697)),"")</f>
        <v/>
      </c>
      <c r="H2697" s="8" t="str">
        <f>IF(C2697="","",IF(ISERROR(AVERAGE(ESITI_QUESTIONARI!N2697:T2697,ESITI_QUESTIONARI!V2697:X2697,ESITI_QUESTIONARI!Z2697:AD2697,ESITI_QUESTIONARI!AF2697:AH2697,ESITI_QUESTIONARI!AJ2697:AL2697,ESITI_QUESTIONARI!AN2697,ESITI_QUESTIONARI!AQ2697)),"NON RISPONDE",AVERAGE(ESITI_QUESTIONARI!N2697:T2697,ESITI_QUESTIONARI!V2697:X2697,ESITI_QUESTIONARI!Z2697:AD2697,ESITI_QUESTIONARI!AF2697:AH2697,ESITI_QUESTIONARI!AJ2697:AL2697,ESITI_QUESTIONARI!AN2697,ESITI_QUESTIONARI!AQ2697)))</f>
        <v/>
      </c>
    </row>
    <row r="2698" spans="1:8" x14ac:dyDescent="0.3">
      <c r="A2698" t="str">
        <f>IF(ESITI_QUESTIONARI!A2698="","",TRIM(ESITI_QUESTIONARI!A2698))</f>
        <v/>
      </c>
      <c r="B2698" t="str">
        <f t="shared" si="43"/>
        <v/>
      </c>
      <c r="C2698" t="str">
        <f>IF(ESITI_QUESTIONARI!C2698="","",TRIM(ESITI_QUESTIONARI!C2698))</f>
        <v/>
      </c>
      <c r="D2698" t="str">
        <f>IFERROR(UPPER(TRIM(ESITI_QUESTIONARI!U2698)),"")</f>
        <v/>
      </c>
      <c r="E2698" t="str">
        <f>IFERROR(UPPER(TRIM(ESITI_QUESTIONARI!Y2698)),"")</f>
        <v/>
      </c>
      <c r="F2698" t="str">
        <f>IFERROR(UPPER(TRIM(ESITI_QUESTIONARI!AE2698)),"")</f>
        <v/>
      </c>
      <c r="G2698" t="str">
        <f>IFERROR(UPPER(TRIM(ESITI_QUESTIONARI!AI2698)),"")</f>
        <v/>
      </c>
      <c r="H2698" s="8" t="str">
        <f>IF(C2698="","",IF(ISERROR(AVERAGE(ESITI_QUESTIONARI!N2698:T2698,ESITI_QUESTIONARI!V2698:X2698,ESITI_QUESTIONARI!Z2698:AD2698,ESITI_QUESTIONARI!AF2698:AH2698,ESITI_QUESTIONARI!AJ2698:AL2698,ESITI_QUESTIONARI!AN2698,ESITI_QUESTIONARI!AQ2698)),"NON RISPONDE",AVERAGE(ESITI_QUESTIONARI!N2698:T2698,ESITI_QUESTIONARI!V2698:X2698,ESITI_QUESTIONARI!Z2698:AD2698,ESITI_QUESTIONARI!AF2698:AH2698,ESITI_QUESTIONARI!AJ2698:AL2698,ESITI_QUESTIONARI!AN2698,ESITI_QUESTIONARI!AQ2698)))</f>
        <v/>
      </c>
    </row>
    <row r="2699" spans="1:8" x14ac:dyDescent="0.3">
      <c r="A2699" t="str">
        <f>IF(ESITI_QUESTIONARI!A2699="","",TRIM(ESITI_QUESTIONARI!A2699))</f>
        <v/>
      </c>
      <c r="B2699" t="str">
        <f t="shared" si="43"/>
        <v/>
      </c>
      <c r="C2699" t="str">
        <f>IF(ESITI_QUESTIONARI!C2699="","",TRIM(ESITI_QUESTIONARI!C2699))</f>
        <v/>
      </c>
      <c r="D2699" t="str">
        <f>IFERROR(UPPER(TRIM(ESITI_QUESTIONARI!U2699)),"")</f>
        <v/>
      </c>
      <c r="E2699" t="str">
        <f>IFERROR(UPPER(TRIM(ESITI_QUESTIONARI!Y2699)),"")</f>
        <v/>
      </c>
      <c r="F2699" t="str">
        <f>IFERROR(UPPER(TRIM(ESITI_QUESTIONARI!AE2699)),"")</f>
        <v/>
      </c>
      <c r="G2699" t="str">
        <f>IFERROR(UPPER(TRIM(ESITI_QUESTIONARI!AI2699)),"")</f>
        <v/>
      </c>
      <c r="H2699" s="8" t="str">
        <f>IF(C2699="","",IF(ISERROR(AVERAGE(ESITI_QUESTIONARI!N2699:T2699,ESITI_QUESTIONARI!V2699:X2699,ESITI_QUESTIONARI!Z2699:AD2699,ESITI_QUESTIONARI!AF2699:AH2699,ESITI_QUESTIONARI!AJ2699:AL2699,ESITI_QUESTIONARI!AN2699,ESITI_QUESTIONARI!AQ2699)),"NON RISPONDE",AVERAGE(ESITI_QUESTIONARI!N2699:T2699,ESITI_QUESTIONARI!V2699:X2699,ESITI_QUESTIONARI!Z2699:AD2699,ESITI_QUESTIONARI!AF2699:AH2699,ESITI_QUESTIONARI!AJ2699:AL2699,ESITI_QUESTIONARI!AN2699,ESITI_QUESTIONARI!AQ2699)))</f>
        <v/>
      </c>
    </row>
    <row r="2700" spans="1:8" x14ac:dyDescent="0.3">
      <c r="A2700" t="str">
        <f>IF(ESITI_QUESTIONARI!A2700="","",TRIM(ESITI_QUESTIONARI!A2700))</f>
        <v/>
      </c>
      <c r="B2700" t="str">
        <f t="shared" si="43"/>
        <v/>
      </c>
      <c r="C2700" t="str">
        <f>IF(ESITI_QUESTIONARI!C2700="","",TRIM(ESITI_QUESTIONARI!C2700))</f>
        <v/>
      </c>
      <c r="D2700" t="str">
        <f>IFERROR(UPPER(TRIM(ESITI_QUESTIONARI!U2700)),"")</f>
        <v/>
      </c>
      <c r="E2700" t="str">
        <f>IFERROR(UPPER(TRIM(ESITI_QUESTIONARI!Y2700)),"")</f>
        <v/>
      </c>
      <c r="F2700" t="str">
        <f>IFERROR(UPPER(TRIM(ESITI_QUESTIONARI!AE2700)),"")</f>
        <v/>
      </c>
      <c r="G2700" t="str">
        <f>IFERROR(UPPER(TRIM(ESITI_QUESTIONARI!AI2700)),"")</f>
        <v/>
      </c>
      <c r="H2700" s="8" t="str">
        <f>IF(C2700="","",IF(ISERROR(AVERAGE(ESITI_QUESTIONARI!N2700:T2700,ESITI_QUESTIONARI!V2700:X2700,ESITI_QUESTIONARI!Z2700:AD2700,ESITI_QUESTIONARI!AF2700:AH2700,ESITI_QUESTIONARI!AJ2700:AL2700,ESITI_QUESTIONARI!AN2700,ESITI_QUESTIONARI!AQ2700)),"NON RISPONDE",AVERAGE(ESITI_QUESTIONARI!N2700:T2700,ESITI_QUESTIONARI!V2700:X2700,ESITI_QUESTIONARI!Z2700:AD2700,ESITI_QUESTIONARI!AF2700:AH2700,ESITI_QUESTIONARI!AJ2700:AL2700,ESITI_QUESTIONARI!AN2700,ESITI_QUESTIONARI!AQ2700)))</f>
        <v/>
      </c>
    </row>
    <row r="2701" spans="1:8" x14ac:dyDescent="0.3">
      <c r="A2701" t="str">
        <f>IF(ESITI_QUESTIONARI!A2701="","",TRIM(ESITI_QUESTIONARI!A2701))</f>
        <v/>
      </c>
      <c r="B2701" t="str">
        <f t="shared" si="43"/>
        <v/>
      </c>
      <c r="C2701" t="str">
        <f>IF(ESITI_QUESTIONARI!C2701="","",TRIM(ESITI_QUESTIONARI!C2701))</f>
        <v/>
      </c>
      <c r="D2701" t="str">
        <f>IFERROR(UPPER(TRIM(ESITI_QUESTIONARI!U2701)),"")</f>
        <v/>
      </c>
      <c r="E2701" t="str">
        <f>IFERROR(UPPER(TRIM(ESITI_QUESTIONARI!Y2701)),"")</f>
        <v/>
      </c>
      <c r="F2701" t="str">
        <f>IFERROR(UPPER(TRIM(ESITI_QUESTIONARI!AE2701)),"")</f>
        <v/>
      </c>
      <c r="G2701" t="str">
        <f>IFERROR(UPPER(TRIM(ESITI_QUESTIONARI!AI2701)),"")</f>
        <v/>
      </c>
      <c r="H2701" s="8" t="str">
        <f>IF(C2701="","",IF(ISERROR(AVERAGE(ESITI_QUESTIONARI!N2701:T2701,ESITI_QUESTIONARI!V2701:X2701,ESITI_QUESTIONARI!Z2701:AD2701,ESITI_QUESTIONARI!AF2701:AH2701,ESITI_QUESTIONARI!AJ2701:AL2701,ESITI_QUESTIONARI!AN2701,ESITI_QUESTIONARI!AQ2701)),"NON RISPONDE",AVERAGE(ESITI_QUESTIONARI!N2701:T2701,ESITI_QUESTIONARI!V2701:X2701,ESITI_QUESTIONARI!Z2701:AD2701,ESITI_QUESTIONARI!AF2701:AH2701,ESITI_QUESTIONARI!AJ2701:AL2701,ESITI_QUESTIONARI!AN2701,ESITI_QUESTIONARI!AQ2701)))</f>
        <v/>
      </c>
    </row>
    <row r="2702" spans="1:8" x14ac:dyDescent="0.3">
      <c r="A2702" t="str">
        <f>IF(ESITI_QUESTIONARI!A2702="","",TRIM(ESITI_QUESTIONARI!A2702))</f>
        <v/>
      </c>
      <c r="B2702" t="str">
        <f t="shared" si="43"/>
        <v/>
      </c>
      <c r="C2702" t="str">
        <f>IF(ESITI_QUESTIONARI!C2702="","",TRIM(ESITI_QUESTIONARI!C2702))</f>
        <v/>
      </c>
      <c r="D2702" t="str">
        <f>IFERROR(UPPER(TRIM(ESITI_QUESTIONARI!U2702)),"")</f>
        <v/>
      </c>
      <c r="E2702" t="str">
        <f>IFERROR(UPPER(TRIM(ESITI_QUESTIONARI!Y2702)),"")</f>
        <v/>
      </c>
      <c r="F2702" t="str">
        <f>IFERROR(UPPER(TRIM(ESITI_QUESTIONARI!AE2702)),"")</f>
        <v/>
      </c>
      <c r="G2702" t="str">
        <f>IFERROR(UPPER(TRIM(ESITI_QUESTIONARI!AI2702)),"")</f>
        <v/>
      </c>
      <c r="H2702" s="8" t="str">
        <f>IF(C2702="","",IF(ISERROR(AVERAGE(ESITI_QUESTIONARI!N2702:T2702,ESITI_QUESTIONARI!V2702:X2702,ESITI_QUESTIONARI!Z2702:AD2702,ESITI_QUESTIONARI!AF2702:AH2702,ESITI_QUESTIONARI!AJ2702:AL2702,ESITI_QUESTIONARI!AN2702,ESITI_QUESTIONARI!AQ2702)),"NON RISPONDE",AVERAGE(ESITI_QUESTIONARI!N2702:T2702,ESITI_QUESTIONARI!V2702:X2702,ESITI_QUESTIONARI!Z2702:AD2702,ESITI_QUESTIONARI!AF2702:AH2702,ESITI_QUESTIONARI!AJ2702:AL2702,ESITI_QUESTIONARI!AN2702,ESITI_QUESTIONARI!AQ2702)))</f>
        <v/>
      </c>
    </row>
    <row r="2703" spans="1:8" x14ac:dyDescent="0.3">
      <c r="A2703" t="str">
        <f>IF(ESITI_QUESTIONARI!A2703="","",TRIM(ESITI_QUESTIONARI!A2703))</f>
        <v/>
      </c>
      <c r="B2703" t="str">
        <f t="shared" si="43"/>
        <v/>
      </c>
      <c r="C2703" t="str">
        <f>IF(ESITI_QUESTIONARI!C2703="","",TRIM(ESITI_QUESTIONARI!C2703))</f>
        <v/>
      </c>
      <c r="D2703" t="str">
        <f>IFERROR(UPPER(TRIM(ESITI_QUESTIONARI!U2703)),"")</f>
        <v/>
      </c>
      <c r="E2703" t="str">
        <f>IFERROR(UPPER(TRIM(ESITI_QUESTIONARI!Y2703)),"")</f>
        <v/>
      </c>
      <c r="F2703" t="str">
        <f>IFERROR(UPPER(TRIM(ESITI_QUESTIONARI!AE2703)),"")</f>
        <v/>
      </c>
      <c r="G2703" t="str">
        <f>IFERROR(UPPER(TRIM(ESITI_QUESTIONARI!AI2703)),"")</f>
        <v/>
      </c>
      <c r="H2703" s="8" t="str">
        <f>IF(C2703="","",IF(ISERROR(AVERAGE(ESITI_QUESTIONARI!N2703:T2703,ESITI_QUESTIONARI!V2703:X2703,ESITI_QUESTIONARI!Z2703:AD2703,ESITI_QUESTIONARI!AF2703:AH2703,ESITI_QUESTIONARI!AJ2703:AL2703,ESITI_QUESTIONARI!AN2703,ESITI_QUESTIONARI!AQ2703)),"NON RISPONDE",AVERAGE(ESITI_QUESTIONARI!N2703:T2703,ESITI_QUESTIONARI!V2703:X2703,ESITI_QUESTIONARI!Z2703:AD2703,ESITI_QUESTIONARI!AF2703:AH2703,ESITI_QUESTIONARI!AJ2703:AL2703,ESITI_QUESTIONARI!AN2703,ESITI_QUESTIONARI!AQ2703)))</f>
        <v/>
      </c>
    </row>
    <row r="2704" spans="1:8" x14ac:dyDescent="0.3">
      <c r="A2704" t="str">
        <f>IF(ESITI_QUESTIONARI!A2704="","",TRIM(ESITI_QUESTIONARI!A2704))</f>
        <v/>
      </c>
      <c r="B2704" t="str">
        <f t="shared" si="43"/>
        <v/>
      </c>
      <c r="C2704" t="str">
        <f>IF(ESITI_QUESTIONARI!C2704="","",TRIM(ESITI_QUESTIONARI!C2704))</f>
        <v/>
      </c>
      <c r="D2704" t="str">
        <f>IFERROR(UPPER(TRIM(ESITI_QUESTIONARI!U2704)),"")</f>
        <v/>
      </c>
      <c r="E2704" t="str">
        <f>IFERROR(UPPER(TRIM(ESITI_QUESTIONARI!Y2704)),"")</f>
        <v/>
      </c>
      <c r="F2704" t="str">
        <f>IFERROR(UPPER(TRIM(ESITI_QUESTIONARI!AE2704)),"")</f>
        <v/>
      </c>
      <c r="G2704" t="str">
        <f>IFERROR(UPPER(TRIM(ESITI_QUESTIONARI!AI2704)),"")</f>
        <v/>
      </c>
      <c r="H2704" s="8" t="str">
        <f>IF(C2704="","",IF(ISERROR(AVERAGE(ESITI_QUESTIONARI!N2704:T2704,ESITI_QUESTIONARI!V2704:X2704,ESITI_QUESTIONARI!Z2704:AD2704,ESITI_QUESTIONARI!AF2704:AH2704,ESITI_QUESTIONARI!AJ2704:AL2704,ESITI_QUESTIONARI!AN2704,ESITI_QUESTIONARI!AQ2704)),"NON RISPONDE",AVERAGE(ESITI_QUESTIONARI!N2704:T2704,ESITI_QUESTIONARI!V2704:X2704,ESITI_QUESTIONARI!Z2704:AD2704,ESITI_QUESTIONARI!AF2704:AH2704,ESITI_QUESTIONARI!AJ2704:AL2704,ESITI_QUESTIONARI!AN2704,ESITI_QUESTIONARI!AQ2704)))</f>
        <v/>
      </c>
    </row>
    <row r="2705" spans="1:8" x14ac:dyDescent="0.3">
      <c r="A2705" t="str">
        <f>IF(ESITI_QUESTIONARI!A2705="","",TRIM(ESITI_QUESTIONARI!A2705))</f>
        <v/>
      </c>
      <c r="B2705" t="str">
        <f t="shared" si="43"/>
        <v/>
      </c>
      <c r="C2705" t="str">
        <f>IF(ESITI_QUESTIONARI!C2705="","",TRIM(ESITI_QUESTIONARI!C2705))</f>
        <v/>
      </c>
      <c r="D2705" t="str">
        <f>IFERROR(UPPER(TRIM(ESITI_QUESTIONARI!U2705)),"")</f>
        <v/>
      </c>
      <c r="E2705" t="str">
        <f>IFERROR(UPPER(TRIM(ESITI_QUESTIONARI!Y2705)),"")</f>
        <v/>
      </c>
      <c r="F2705" t="str">
        <f>IFERROR(UPPER(TRIM(ESITI_QUESTIONARI!AE2705)),"")</f>
        <v/>
      </c>
      <c r="G2705" t="str">
        <f>IFERROR(UPPER(TRIM(ESITI_QUESTIONARI!AI2705)),"")</f>
        <v/>
      </c>
      <c r="H2705" s="8" t="str">
        <f>IF(C2705="","",IF(ISERROR(AVERAGE(ESITI_QUESTIONARI!N2705:T2705,ESITI_QUESTIONARI!V2705:X2705,ESITI_QUESTIONARI!Z2705:AD2705,ESITI_QUESTIONARI!AF2705:AH2705,ESITI_QUESTIONARI!AJ2705:AL2705,ESITI_QUESTIONARI!AN2705,ESITI_QUESTIONARI!AQ2705)),"NON RISPONDE",AVERAGE(ESITI_QUESTIONARI!N2705:T2705,ESITI_QUESTIONARI!V2705:X2705,ESITI_QUESTIONARI!Z2705:AD2705,ESITI_QUESTIONARI!AF2705:AH2705,ESITI_QUESTIONARI!AJ2705:AL2705,ESITI_QUESTIONARI!AN2705,ESITI_QUESTIONARI!AQ2705)))</f>
        <v/>
      </c>
    </row>
    <row r="2706" spans="1:8" x14ac:dyDescent="0.3">
      <c r="A2706" t="str">
        <f>IF(ESITI_QUESTIONARI!A2706="","",TRIM(ESITI_QUESTIONARI!A2706))</f>
        <v/>
      </c>
      <c r="B2706" t="str">
        <f t="shared" si="43"/>
        <v/>
      </c>
      <c r="C2706" t="str">
        <f>IF(ESITI_QUESTIONARI!C2706="","",TRIM(ESITI_QUESTIONARI!C2706))</f>
        <v/>
      </c>
      <c r="D2706" t="str">
        <f>IFERROR(UPPER(TRIM(ESITI_QUESTIONARI!U2706)),"")</f>
        <v/>
      </c>
      <c r="E2706" t="str">
        <f>IFERROR(UPPER(TRIM(ESITI_QUESTIONARI!Y2706)),"")</f>
        <v/>
      </c>
      <c r="F2706" t="str">
        <f>IFERROR(UPPER(TRIM(ESITI_QUESTIONARI!AE2706)),"")</f>
        <v/>
      </c>
      <c r="G2706" t="str">
        <f>IFERROR(UPPER(TRIM(ESITI_QUESTIONARI!AI2706)),"")</f>
        <v/>
      </c>
      <c r="H2706" s="8" t="str">
        <f>IF(C2706="","",IF(ISERROR(AVERAGE(ESITI_QUESTIONARI!N2706:T2706,ESITI_QUESTIONARI!V2706:X2706,ESITI_QUESTIONARI!Z2706:AD2706,ESITI_QUESTIONARI!AF2706:AH2706,ESITI_QUESTIONARI!AJ2706:AL2706,ESITI_QUESTIONARI!AN2706,ESITI_QUESTIONARI!AQ2706)),"NON RISPONDE",AVERAGE(ESITI_QUESTIONARI!N2706:T2706,ESITI_QUESTIONARI!V2706:X2706,ESITI_QUESTIONARI!Z2706:AD2706,ESITI_QUESTIONARI!AF2706:AH2706,ESITI_QUESTIONARI!AJ2706:AL2706,ESITI_QUESTIONARI!AN2706,ESITI_QUESTIONARI!AQ2706)))</f>
        <v/>
      </c>
    </row>
    <row r="2707" spans="1:8" x14ac:dyDescent="0.3">
      <c r="A2707" t="str">
        <f>IF(ESITI_QUESTIONARI!A2707="","",TRIM(ESITI_QUESTIONARI!A2707))</f>
        <v/>
      </c>
      <c r="B2707" t="str">
        <f t="shared" si="43"/>
        <v/>
      </c>
      <c r="C2707" t="str">
        <f>IF(ESITI_QUESTIONARI!C2707="","",TRIM(ESITI_QUESTIONARI!C2707))</f>
        <v/>
      </c>
      <c r="D2707" t="str">
        <f>IFERROR(UPPER(TRIM(ESITI_QUESTIONARI!U2707)),"")</f>
        <v/>
      </c>
      <c r="E2707" t="str">
        <f>IFERROR(UPPER(TRIM(ESITI_QUESTIONARI!Y2707)),"")</f>
        <v/>
      </c>
      <c r="F2707" t="str">
        <f>IFERROR(UPPER(TRIM(ESITI_QUESTIONARI!AE2707)),"")</f>
        <v/>
      </c>
      <c r="G2707" t="str">
        <f>IFERROR(UPPER(TRIM(ESITI_QUESTIONARI!AI2707)),"")</f>
        <v/>
      </c>
      <c r="H2707" s="8" t="str">
        <f>IF(C2707="","",IF(ISERROR(AVERAGE(ESITI_QUESTIONARI!N2707:T2707,ESITI_QUESTIONARI!V2707:X2707,ESITI_QUESTIONARI!Z2707:AD2707,ESITI_QUESTIONARI!AF2707:AH2707,ESITI_QUESTIONARI!AJ2707:AL2707,ESITI_QUESTIONARI!AN2707,ESITI_QUESTIONARI!AQ2707)),"NON RISPONDE",AVERAGE(ESITI_QUESTIONARI!N2707:T2707,ESITI_QUESTIONARI!V2707:X2707,ESITI_QUESTIONARI!Z2707:AD2707,ESITI_QUESTIONARI!AF2707:AH2707,ESITI_QUESTIONARI!AJ2707:AL2707,ESITI_QUESTIONARI!AN2707,ESITI_QUESTIONARI!AQ2707)))</f>
        <v/>
      </c>
    </row>
    <row r="2708" spans="1:8" x14ac:dyDescent="0.3">
      <c r="A2708" t="str">
        <f>IF(ESITI_QUESTIONARI!A2708="","",TRIM(ESITI_QUESTIONARI!A2708))</f>
        <v/>
      </c>
      <c r="B2708" t="str">
        <f t="shared" si="43"/>
        <v/>
      </c>
      <c r="C2708" t="str">
        <f>IF(ESITI_QUESTIONARI!C2708="","",TRIM(ESITI_QUESTIONARI!C2708))</f>
        <v/>
      </c>
      <c r="D2708" t="str">
        <f>IFERROR(UPPER(TRIM(ESITI_QUESTIONARI!U2708)),"")</f>
        <v/>
      </c>
      <c r="E2708" t="str">
        <f>IFERROR(UPPER(TRIM(ESITI_QUESTIONARI!Y2708)),"")</f>
        <v/>
      </c>
      <c r="F2708" t="str">
        <f>IFERROR(UPPER(TRIM(ESITI_QUESTIONARI!AE2708)),"")</f>
        <v/>
      </c>
      <c r="G2708" t="str">
        <f>IFERROR(UPPER(TRIM(ESITI_QUESTIONARI!AI2708)),"")</f>
        <v/>
      </c>
      <c r="H2708" s="8" t="str">
        <f>IF(C2708="","",IF(ISERROR(AVERAGE(ESITI_QUESTIONARI!N2708:T2708,ESITI_QUESTIONARI!V2708:X2708,ESITI_QUESTIONARI!Z2708:AD2708,ESITI_QUESTIONARI!AF2708:AH2708,ESITI_QUESTIONARI!AJ2708:AL2708,ESITI_QUESTIONARI!AN2708,ESITI_QUESTIONARI!AQ2708)),"NON RISPONDE",AVERAGE(ESITI_QUESTIONARI!N2708:T2708,ESITI_QUESTIONARI!V2708:X2708,ESITI_QUESTIONARI!Z2708:AD2708,ESITI_QUESTIONARI!AF2708:AH2708,ESITI_QUESTIONARI!AJ2708:AL2708,ESITI_QUESTIONARI!AN2708,ESITI_QUESTIONARI!AQ2708)))</f>
        <v/>
      </c>
    </row>
    <row r="2709" spans="1:8" x14ac:dyDescent="0.3">
      <c r="A2709" t="str">
        <f>IF(ESITI_QUESTIONARI!A2709="","",TRIM(ESITI_QUESTIONARI!A2709))</f>
        <v/>
      </c>
      <c r="B2709" t="str">
        <f t="shared" si="43"/>
        <v/>
      </c>
      <c r="C2709" t="str">
        <f>IF(ESITI_QUESTIONARI!C2709="","",TRIM(ESITI_QUESTIONARI!C2709))</f>
        <v/>
      </c>
      <c r="D2709" t="str">
        <f>IFERROR(UPPER(TRIM(ESITI_QUESTIONARI!U2709)),"")</f>
        <v/>
      </c>
      <c r="E2709" t="str">
        <f>IFERROR(UPPER(TRIM(ESITI_QUESTIONARI!Y2709)),"")</f>
        <v/>
      </c>
      <c r="F2709" t="str">
        <f>IFERROR(UPPER(TRIM(ESITI_QUESTIONARI!AE2709)),"")</f>
        <v/>
      </c>
      <c r="G2709" t="str">
        <f>IFERROR(UPPER(TRIM(ESITI_QUESTIONARI!AI2709)),"")</f>
        <v/>
      </c>
      <c r="H2709" s="8" t="str">
        <f>IF(C2709="","",IF(ISERROR(AVERAGE(ESITI_QUESTIONARI!N2709:T2709,ESITI_QUESTIONARI!V2709:X2709,ESITI_QUESTIONARI!Z2709:AD2709,ESITI_QUESTIONARI!AF2709:AH2709,ESITI_QUESTIONARI!AJ2709:AL2709,ESITI_QUESTIONARI!AN2709,ESITI_QUESTIONARI!AQ2709)),"NON RISPONDE",AVERAGE(ESITI_QUESTIONARI!N2709:T2709,ESITI_QUESTIONARI!V2709:X2709,ESITI_QUESTIONARI!Z2709:AD2709,ESITI_QUESTIONARI!AF2709:AH2709,ESITI_QUESTIONARI!AJ2709:AL2709,ESITI_QUESTIONARI!AN2709,ESITI_QUESTIONARI!AQ2709)))</f>
        <v/>
      </c>
    </row>
    <row r="2710" spans="1:8" x14ac:dyDescent="0.3">
      <c r="A2710" t="str">
        <f>IF(ESITI_QUESTIONARI!A2710="","",TRIM(ESITI_QUESTIONARI!A2710))</f>
        <v/>
      </c>
      <c r="B2710" t="str">
        <f t="shared" si="43"/>
        <v/>
      </c>
      <c r="C2710" t="str">
        <f>IF(ESITI_QUESTIONARI!C2710="","",TRIM(ESITI_QUESTIONARI!C2710))</f>
        <v/>
      </c>
      <c r="D2710" t="str">
        <f>IFERROR(UPPER(TRIM(ESITI_QUESTIONARI!U2710)),"")</f>
        <v/>
      </c>
      <c r="E2710" t="str">
        <f>IFERROR(UPPER(TRIM(ESITI_QUESTIONARI!Y2710)),"")</f>
        <v/>
      </c>
      <c r="F2710" t="str">
        <f>IFERROR(UPPER(TRIM(ESITI_QUESTIONARI!AE2710)),"")</f>
        <v/>
      </c>
      <c r="G2710" t="str">
        <f>IFERROR(UPPER(TRIM(ESITI_QUESTIONARI!AI2710)),"")</f>
        <v/>
      </c>
      <c r="H2710" s="8" t="str">
        <f>IF(C2710="","",IF(ISERROR(AVERAGE(ESITI_QUESTIONARI!N2710:T2710,ESITI_QUESTIONARI!V2710:X2710,ESITI_QUESTIONARI!Z2710:AD2710,ESITI_QUESTIONARI!AF2710:AH2710,ESITI_QUESTIONARI!AJ2710:AL2710,ESITI_QUESTIONARI!AN2710,ESITI_QUESTIONARI!AQ2710)),"NON RISPONDE",AVERAGE(ESITI_QUESTIONARI!N2710:T2710,ESITI_QUESTIONARI!V2710:X2710,ESITI_QUESTIONARI!Z2710:AD2710,ESITI_QUESTIONARI!AF2710:AH2710,ESITI_QUESTIONARI!AJ2710:AL2710,ESITI_QUESTIONARI!AN2710,ESITI_QUESTIONARI!AQ2710)))</f>
        <v/>
      </c>
    </row>
    <row r="2711" spans="1:8" x14ac:dyDescent="0.3">
      <c r="A2711" t="str">
        <f>IF(ESITI_QUESTIONARI!A2711="","",TRIM(ESITI_QUESTIONARI!A2711))</f>
        <v/>
      </c>
      <c r="B2711" t="str">
        <f t="shared" si="43"/>
        <v/>
      </c>
      <c r="C2711" t="str">
        <f>IF(ESITI_QUESTIONARI!C2711="","",TRIM(ESITI_QUESTIONARI!C2711))</f>
        <v/>
      </c>
      <c r="D2711" t="str">
        <f>IFERROR(UPPER(TRIM(ESITI_QUESTIONARI!U2711)),"")</f>
        <v/>
      </c>
      <c r="E2711" t="str">
        <f>IFERROR(UPPER(TRIM(ESITI_QUESTIONARI!Y2711)),"")</f>
        <v/>
      </c>
      <c r="F2711" t="str">
        <f>IFERROR(UPPER(TRIM(ESITI_QUESTIONARI!AE2711)),"")</f>
        <v/>
      </c>
      <c r="G2711" t="str">
        <f>IFERROR(UPPER(TRIM(ESITI_QUESTIONARI!AI2711)),"")</f>
        <v/>
      </c>
      <c r="H2711" s="8" t="str">
        <f>IF(C2711="","",IF(ISERROR(AVERAGE(ESITI_QUESTIONARI!N2711:T2711,ESITI_QUESTIONARI!V2711:X2711,ESITI_QUESTIONARI!Z2711:AD2711,ESITI_QUESTIONARI!AF2711:AH2711,ESITI_QUESTIONARI!AJ2711:AL2711,ESITI_QUESTIONARI!AN2711,ESITI_QUESTIONARI!AQ2711)),"NON RISPONDE",AVERAGE(ESITI_QUESTIONARI!N2711:T2711,ESITI_QUESTIONARI!V2711:X2711,ESITI_QUESTIONARI!Z2711:AD2711,ESITI_QUESTIONARI!AF2711:AH2711,ESITI_QUESTIONARI!AJ2711:AL2711,ESITI_QUESTIONARI!AN2711,ESITI_QUESTIONARI!AQ2711)))</f>
        <v/>
      </c>
    </row>
    <row r="2712" spans="1:8" x14ac:dyDescent="0.3">
      <c r="A2712" t="str">
        <f>IF(ESITI_QUESTIONARI!A2712="","",TRIM(ESITI_QUESTIONARI!A2712))</f>
        <v/>
      </c>
      <c r="B2712" t="str">
        <f t="shared" si="43"/>
        <v/>
      </c>
      <c r="C2712" t="str">
        <f>IF(ESITI_QUESTIONARI!C2712="","",TRIM(ESITI_QUESTIONARI!C2712))</f>
        <v/>
      </c>
      <c r="D2712" t="str">
        <f>IFERROR(UPPER(TRIM(ESITI_QUESTIONARI!U2712)),"")</f>
        <v/>
      </c>
      <c r="E2712" t="str">
        <f>IFERROR(UPPER(TRIM(ESITI_QUESTIONARI!Y2712)),"")</f>
        <v/>
      </c>
      <c r="F2712" t="str">
        <f>IFERROR(UPPER(TRIM(ESITI_QUESTIONARI!AE2712)),"")</f>
        <v/>
      </c>
      <c r="G2712" t="str">
        <f>IFERROR(UPPER(TRIM(ESITI_QUESTIONARI!AI2712)),"")</f>
        <v/>
      </c>
      <c r="H2712" s="8" t="str">
        <f>IF(C2712="","",IF(ISERROR(AVERAGE(ESITI_QUESTIONARI!N2712:T2712,ESITI_QUESTIONARI!V2712:X2712,ESITI_QUESTIONARI!Z2712:AD2712,ESITI_QUESTIONARI!AF2712:AH2712,ESITI_QUESTIONARI!AJ2712:AL2712,ESITI_QUESTIONARI!AN2712,ESITI_QUESTIONARI!AQ2712)),"NON RISPONDE",AVERAGE(ESITI_QUESTIONARI!N2712:T2712,ESITI_QUESTIONARI!V2712:X2712,ESITI_QUESTIONARI!Z2712:AD2712,ESITI_QUESTIONARI!AF2712:AH2712,ESITI_QUESTIONARI!AJ2712:AL2712,ESITI_QUESTIONARI!AN2712,ESITI_QUESTIONARI!AQ2712)))</f>
        <v/>
      </c>
    </row>
    <row r="2713" spans="1:8" x14ac:dyDescent="0.3">
      <c r="A2713" t="str">
        <f>IF(ESITI_QUESTIONARI!A2713="","",TRIM(ESITI_QUESTIONARI!A2713))</f>
        <v/>
      </c>
      <c r="B2713" t="str">
        <f t="shared" si="43"/>
        <v/>
      </c>
      <c r="C2713" t="str">
        <f>IF(ESITI_QUESTIONARI!C2713="","",TRIM(ESITI_QUESTIONARI!C2713))</f>
        <v/>
      </c>
      <c r="D2713" t="str">
        <f>IFERROR(UPPER(TRIM(ESITI_QUESTIONARI!U2713)),"")</f>
        <v/>
      </c>
      <c r="E2713" t="str">
        <f>IFERROR(UPPER(TRIM(ESITI_QUESTIONARI!Y2713)),"")</f>
        <v/>
      </c>
      <c r="F2713" t="str">
        <f>IFERROR(UPPER(TRIM(ESITI_QUESTIONARI!AE2713)),"")</f>
        <v/>
      </c>
      <c r="G2713" t="str">
        <f>IFERROR(UPPER(TRIM(ESITI_QUESTIONARI!AI2713)),"")</f>
        <v/>
      </c>
      <c r="H2713" s="8" t="str">
        <f>IF(C2713="","",IF(ISERROR(AVERAGE(ESITI_QUESTIONARI!N2713:T2713,ESITI_QUESTIONARI!V2713:X2713,ESITI_QUESTIONARI!Z2713:AD2713,ESITI_QUESTIONARI!AF2713:AH2713,ESITI_QUESTIONARI!AJ2713:AL2713,ESITI_QUESTIONARI!AN2713,ESITI_QUESTIONARI!AQ2713)),"NON RISPONDE",AVERAGE(ESITI_QUESTIONARI!N2713:T2713,ESITI_QUESTIONARI!V2713:X2713,ESITI_QUESTIONARI!Z2713:AD2713,ESITI_QUESTIONARI!AF2713:AH2713,ESITI_QUESTIONARI!AJ2713:AL2713,ESITI_QUESTIONARI!AN2713,ESITI_QUESTIONARI!AQ2713)))</f>
        <v/>
      </c>
    </row>
    <row r="2714" spans="1:8" x14ac:dyDescent="0.3">
      <c r="A2714" t="str">
        <f>IF(ESITI_QUESTIONARI!A2714="","",TRIM(ESITI_QUESTIONARI!A2714))</f>
        <v/>
      </c>
      <c r="B2714" t="str">
        <f t="shared" si="43"/>
        <v/>
      </c>
      <c r="C2714" t="str">
        <f>IF(ESITI_QUESTIONARI!C2714="","",TRIM(ESITI_QUESTIONARI!C2714))</f>
        <v/>
      </c>
      <c r="D2714" t="str">
        <f>IFERROR(UPPER(TRIM(ESITI_QUESTIONARI!U2714)),"")</f>
        <v/>
      </c>
      <c r="E2714" t="str">
        <f>IFERROR(UPPER(TRIM(ESITI_QUESTIONARI!Y2714)),"")</f>
        <v/>
      </c>
      <c r="F2714" t="str">
        <f>IFERROR(UPPER(TRIM(ESITI_QUESTIONARI!AE2714)),"")</f>
        <v/>
      </c>
      <c r="G2714" t="str">
        <f>IFERROR(UPPER(TRIM(ESITI_QUESTIONARI!AI2714)),"")</f>
        <v/>
      </c>
      <c r="H2714" s="8" t="str">
        <f>IF(C2714="","",IF(ISERROR(AVERAGE(ESITI_QUESTIONARI!N2714:T2714,ESITI_QUESTIONARI!V2714:X2714,ESITI_QUESTIONARI!Z2714:AD2714,ESITI_QUESTIONARI!AF2714:AH2714,ESITI_QUESTIONARI!AJ2714:AL2714,ESITI_QUESTIONARI!AN2714,ESITI_QUESTIONARI!AQ2714)),"NON RISPONDE",AVERAGE(ESITI_QUESTIONARI!N2714:T2714,ESITI_QUESTIONARI!V2714:X2714,ESITI_QUESTIONARI!Z2714:AD2714,ESITI_QUESTIONARI!AF2714:AH2714,ESITI_QUESTIONARI!AJ2714:AL2714,ESITI_QUESTIONARI!AN2714,ESITI_QUESTIONARI!AQ2714)))</f>
        <v/>
      </c>
    </row>
    <row r="2715" spans="1:8" x14ac:dyDescent="0.3">
      <c r="A2715" t="str">
        <f>IF(ESITI_QUESTIONARI!A2715="","",TRIM(ESITI_QUESTIONARI!A2715))</f>
        <v/>
      </c>
      <c r="B2715" t="str">
        <f t="shared" si="43"/>
        <v/>
      </c>
      <c r="C2715" t="str">
        <f>IF(ESITI_QUESTIONARI!C2715="","",TRIM(ESITI_QUESTIONARI!C2715))</f>
        <v/>
      </c>
      <c r="D2715" t="str">
        <f>IFERROR(UPPER(TRIM(ESITI_QUESTIONARI!U2715)),"")</f>
        <v/>
      </c>
      <c r="E2715" t="str">
        <f>IFERROR(UPPER(TRIM(ESITI_QUESTIONARI!Y2715)),"")</f>
        <v/>
      </c>
      <c r="F2715" t="str">
        <f>IFERROR(UPPER(TRIM(ESITI_QUESTIONARI!AE2715)),"")</f>
        <v/>
      </c>
      <c r="G2715" t="str">
        <f>IFERROR(UPPER(TRIM(ESITI_QUESTIONARI!AI2715)),"")</f>
        <v/>
      </c>
      <c r="H2715" s="8" t="str">
        <f>IF(C2715="","",IF(ISERROR(AVERAGE(ESITI_QUESTIONARI!N2715:T2715,ESITI_QUESTIONARI!V2715:X2715,ESITI_QUESTIONARI!Z2715:AD2715,ESITI_QUESTIONARI!AF2715:AH2715,ESITI_QUESTIONARI!AJ2715:AL2715,ESITI_QUESTIONARI!AN2715,ESITI_QUESTIONARI!AQ2715)),"NON RISPONDE",AVERAGE(ESITI_QUESTIONARI!N2715:T2715,ESITI_QUESTIONARI!V2715:X2715,ESITI_QUESTIONARI!Z2715:AD2715,ESITI_QUESTIONARI!AF2715:AH2715,ESITI_QUESTIONARI!AJ2715:AL2715,ESITI_QUESTIONARI!AN2715,ESITI_QUESTIONARI!AQ2715)))</f>
        <v/>
      </c>
    </row>
    <row r="2716" spans="1:8" x14ac:dyDescent="0.3">
      <c r="A2716" t="str">
        <f>IF(ESITI_QUESTIONARI!A2716="","",TRIM(ESITI_QUESTIONARI!A2716))</f>
        <v/>
      </c>
      <c r="B2716" t="str">
        <f t="shared" si="43"/>
        <v/>
      </c>
      <c r="C2716" t="str">
        <f>IF(ESITI_QUESTIONARI!C2716="","",TRIM(ESITI_QUESTIONARI!C2716))</f>
        <v/>
      </c>
      <c r="D2716" t="str">
        <f>IFERROR(UPPER(TRIM(ESITI_QUESTIONARI!U2716)),"")</f>
        <v/>
      </c>
      <c r="E2716" t="str">
        <f>IFERROR(UPPER(TRIM(ESITI_QUESTIONARI!Y2716)),"")</f>
        <v/>
      </c>
      <c r="F2716" t="str">
        <f>IFERROR(UPPER(TRIM(ESITI_QUESTIONARI!AE2716)),"")</f>
        <v/>
      </c>
      <c r="G2716" t="str">
        <f>IFERROR(UPPER(TRIM(ESITI_QUESTIONARI!AI2716)),"")</f>
        <v/>
      </c>
      <c r="H2716" s="8" t="str">
        <f>IF(C2716="","",IF(ISERROR(AVERAGE(ESITI_QUESTIONARI!N2716:T2716,ESITI_QUESTIONARI!V2716:X2716,ESITI_QUESTIONARI!Z2716:AD2716,ESITI_QUESTIONARI!AF2716:AH2716,ESITI_QUESTIONARI!AJ2716:AL2716,ESITI_QUESTIONARI!AN2716,ESITI_QUESTIONARI!AQ2716)),"NON RISPONDE",AVERAGE(ESITI_QUESTIONARI!N2716:T2716,ESITI_QUESTIONARI!V2716:X2716,ESITI_QUESTIONARI!Z2716:AD2716,ESITI_QUESTIONARI!AF2716:AH2716,ESITI_QUESTIONARI!AJ2716:AL2716,ESITI_QUESTIONARI!AN2716,ESITI_QUESTIONARI!AQ2716)))</f>
        <v/>
      </c>
    </row>
    <row r="2717" spans="1:8" x14ac:dyDescent="0.3">
      <c r="A2717" t="str">
        <f>IF(ESITI_QUESTIONARI!A2717="","",TRIM(ESITI_QUESTIONARI!A2717))</f>
        <v/>
      </c>
      <c r="B2717" t="str">
        <f t="shared" si="43"/>
        <v/>
      </c>
      <c r="C2717" t="str">
        <f>IF(ESITI_QUESTIONARI!C2717="","",TRIM(ESITI_QUESTIONARI!C2717))</f>
        <v/>
      </c>
      <c r="D2717" t="str">
        <f>IFERROR(UPPER(TRIM(ESITI_QUESTIONARI!U2717)),"")</f>
        <v/>
      </c>
      <c r="E2717" t="str">
        <f>IFERROR(UPPER(TRIM(ESITI_QUESTIONARI!Y2717)),"")</f>
        <v/>
      </c>
      <c r="F2717" t="str">
        <f>IFERROR(UPPER(TRIM(ESITI_QUESTIONARI!AE2717)),"")</f>
        <v/>
      </c>
      <c r="G2717" t="str">
        <f>IFERROR(UPPER(TRIM(ESITI_QUESTIONARI!AI2717)),"")</f>
        <v/>
      </c>
      <c r="H2717" s="8" t="str">
        <f>IF(C2717="","",IF(ISERROR(AVERAGE(ESITI_QUESTIONARI!N2717:T2717,ESITI_QUESTIONARI!V2717:X2717,ESITI_QUESTIONARI!Z2717:AD2717,ESITI_QUESTIONARI!AF2717:AH2717,ESITI_QUESTIONARI!AJ2717:AL2717,ESITI_QUESTIONARI!AN2717,ESITI_QUESTIONARI!AQ2717)),"NON RISPONDE",AVERAGE(ESITI_QUESTIONARI!N2717:T2717,ESITI_QUESTIONARI!V2717:X2717,ESITI_QUESTIONARI!Z2717:AD2717,ESITI_QUESTIONARI!AF2717:AH2717,ESITI_QUESTIONARI!AJ2717:AL2717,ESITI_QUESTIONARI!AN2717,ESITI_QUESTIONARI!AQ2717)))</f>
        <v/>
      </c>
    </row>
    <row r="2718" spans="1:8" x14ac:dyDescent="0.3">
      <c r="A2718" t="str">
        <f>IF(ESITI_QUESTIONARI!A2718="","",TRIM(ESITI_QUESTIONARI!A2718))</f>
        <v/>
      </c>
      <c r="B2718" t="str">
        <f t="shared" si="43"/>
        <v/>
      </c>
      <c r="C2718" t="str">
        <f>IF(ESITI_QUESTIONARI!C2718="","",TRIM(ESITI_QUESTIONARI!C2718))</f>
        <v/>
      </c>
      <c r="D2718" t="str">
        <f>IFERROR(UPPER(TRIM(ESITI_QUESTIONARI!U2718)),"")</f>
        <v/>
      </c>
      <c r="E2718" t="str">
        <f>IFERROR(UPPER(TRIM(ESITI_QUESTIONARI!Y2718)),"")</f>
        <v/>
      </c>
      <c r="F2718" t="str">
        <f>IFERROR(UPPER(TRIM(ESITI_QUESTIONARI!AE2718)),"")</f>
        <v/>
      </c>
      <c r="G2718" t="str">
        <f>IFERROR(UPPER(TRIM(ESITI_QUESTIONARI!AI2718)),"")</f>
        <v/>
      </c>
      <c r="H2718" s="8" t="str">
        <f>IF(C2718="","",IF(ISERROR(AVERAGE(ESITI_QUESTIONARI!N2718:T2718,ESITI_QUESTIONARI!V2718:X2718,ESITI_QUESTIONARI!Z2718:AD2718,ESITI_QUESTIONARI!AF2718:AH2718,ESITI_QUESTIONARI!AJ2718:AL2718,ESITI_QUESTIONARI!AN2718,ESITI_QUESTIONARI!AQ2718)),"NON RISPONDE",AVERAGE(ESITI_QUESTIONARI!N2718:T2718,ESITI_QUESTIONARI!V2718:X2718,ESITI_QUESTIONARI!Z2718:AD2718,ESITI_QUESTIONARI!AF2718:AH2718,ESITI_QUESTIONARI!AJ2718:AL2718,ESITI_QUESTIONARI!AN2718,ESITI_QUESTIONARI!AQ2718)))</f>
        <v/>
      </c>
    </row>
    <row r="2719" spans="1:8" x14ac:dyDescent="0.3">
      <c r="A2719" t="str">
        <f>IF(ESITI_QUESTIONARI!A2719="","",TRIM(ESITI_QUESTIONARI!A2719))</f>
        <v/>
      </c>
      <c r="B2719" t="str">
        <f t="shared" si="43"/>
        <v/>
      </c>
      <c r="C2719" t="str">
        <f>IF(ESITI_QUESTIONARI!C2719="","",TRIM(ESITI_QUESTIONARI!C2719))</f>
        <v/>
      </c>
      <c r="D2719" t="str">
        <f>IFERROR(UPPER(TRIM(ESITI_QUESTIONARI!U2719)),"")</f>
        <v/>
      </c>
      <c r="E2719" t="str">
        <f>IFERROR(UPPER(TRIM(ESITI_QUESTIONARI!Y2719)),"")</f>
        <v/>
      </c>
      <c r="F2719" t="str">
        <f>IFERROR(UPPER(TRIM(ESITI_QUESTIONARI!AE2719)),"")</f>
        <v/>
      </c>
      <c r="G2719" t="str">
        <f>IFERROR(UPPER(TRIM(ESITI_QUESTIONARI!AI2719)),"")</f>
        <v/>
      </c>
      <c r="H2719" s="8" t="str">
        <f>IF(C2719="","",IF(ISERROR(AVERAGE(ESITI_QUESTIONARI!N2719:T2719,ESITI_QUESTIONARI!V2719:X2719,ESITI_QUESTIONARI!Z2719:AD2719,ESITI_QUESTIONARI!AF2719:AH2719,ESITI_QUESTIONARI!AJ2719:AL2719,ESITI_QUESTIONARI!AN2719,ESITI_QUESTIONARI!AQ2719)),"NON RISPONDE",AVERAGE(ESITI_QUESTIONARI!N2719:T2719,ESITI_QUESTIONARI!V2719:X2719,ESITI_QUESTIONARI!Z2719:AD2719,ESITI_QUESTIONARI!AF2719:AH2719,ESITI_QUESTIONARI!AJ2719:AL2719,ESITI_QUESTIONARI!AN2719,ESITI_QUESTIONARI!AQ2719)))</f>
        <v/>
      </c>
    </row>
    <row r="2720" spans="1:8" x14ac:dyDescent="0.3">
      <c r="A2720" t="str">
        <f>IF(ESITI_QUESTIONARI!A2720="","",TRIM(ESITI_QUESTIONARI!A2720))</f>
        <v/>
      </c>
      <c r="B2720" t="str">
        <f t="shared" si="43"/>
        <v/>
      </c>
      <c r="C2720" t="str">
        <f>IF(ESITI_QUESTIONARI!C2720="","",TRIM(ESITI_QUESTIONARI!C2720))</f>
        <v/>
      </c>
      <c r="D2720" t="str">
        <f>IFERROR(UPPER(TRIM(ESITI_QUESTIONARI!U2720)),"")</f>
        <v/>
      </c>
      <c r="E2720" t="str">
        <f>IFERROR(UPPER(TRIM(ESITI_QUESTIONARI!Y2720)),"")</f>
        <v/>
      </c>
      <c r="F2720" t="str">
        <f>IFERROR(UPPER(TRIM(ESITI_QUESTIONARI!AE2720)),"")</f>
        <v/>
      </c>
      <c r="G2720" t="str">
        <f>IFERROR(UPPER(TRIM(ESITI_QUESTIONARI!AI2720)),"")</f>
        <v/>
      </c>
      <c r="H2720" s="8" t="str">
        <f>IF(C2720="","",IF(ISERROR(AVERAGE(ESITI_QUESTIONARI!N2720:T2720,ESITI_QUESTIONARI!V2720:X2720,ESITI_QUESTIONARI!Z2720:AD2720,ESITI_QUESTIONARI!AF2720:AH2720,ESITI_QUESTIONARI!AJ2720:AL2720,ESITI_QUESTIONARI!AN2720,ESITI_QUESTIONARI!AQ2720)),"NON RISPONDE",AVERAGE(ESITI_QUESTIONARI!N2720:T2720,ESITI_QUESTIONARI!V2720:X2720,ESITI_QUESTIONARI!Z2720:AD2720,ESITI_QUESTIONARI!AF2720:AH2720,ESITI_QUESTIONARI!AJ2720:AL2720,ESITI_QUESTIONARI!AN2720,ESITI_QUESTIONARI!AQ2720)))</f>
        <v/>
      </c>
    </row>
    <row r="2721" spans="1:8" x14ac:dyDescent="0.3">
      <c r="A2721" t="str">
        <f>IF(ESITI_QUESTIONARI!A2721="","",TRIM(ESITI_QUESTIONARI!A2721))</f>
        <v/>
      </c>
      <c r="B2721" t="str">
        <f t="shared" si="43"/>
        <v/>
      </c>
      <c r="C2721" t="str">
        <f>IF(ESITI_QUESTIONARI!C2721="","",TRIM(ESITI_QUESTIONARI!C2721))</f>
        <v/>
      </c>
      <c r="D2721" t="str">
        <f>IFERROR(UPPER(TRIM(ESITI_QUESTIONARI!U2721)),"")</f>
        <v/>
      </c>
      <c r="E2721" t="str">
        <f>IFERROR(UPPER(TRIM(ESITI_QUESTIONARI!Y2721)),"")</f>
        <v/>
      </c>
      <c r="F2721" t="str">
        <f>IFERROR(UPPER(TRIM(ESITI_QUESTIONARI!AE2721)),"")</f>
        <v/>
      </c>
      <c r="G2721" t="str">
        <f>IFERROR(UPPER(TRIM(ESITI_QUESTIONARI!AI2721)),"")</f>
        <v/>
      </c>
      <c r="H2721" s="8" t="str">
        <f>IF(C2721="","",IF(ISERROR(AVERAGE(ESITI_QUESTIONARI!N2721:T2721,ESITI_QUESTIONARI!V2721:X2721,ESITI_QUESTIONARI!Z2721:AD2721,ESITI_QUESTIONARI!AF2721:AH2721,ESITI_QUESTIONARI!AJ2721:AL2721,ESITI_QUESTIONARI!AN2721,ESITI_QUESTIONARI!AQ2721)),"NON RISPONDE",AVERAGE(ESITI_QUESTIONARI!N2721:T2721,ESITI_QUESTIONARI!V2721:X2721,ESITI_QUESTIONARI!Z2721:AD2721,ESITI_QUESTIONARI!AF2721:AH2721,ESITI_QUESTIONARI!AJ2721:AL2721,ESITI_QUESTIONARI!AN2721,ESITI_QUESTIONARI!AQ2721)))</f>
        <v/>
      </c>
    </row>
    <row r="2722" spans="1:8" x14ac:dyDescent="0.3">
      <c r="A2722" t="str">
        <f>IF(ESITI_QUESTIONARI!A2722="","",TRIM(ESITI_QUESTIONARI!A2722))</f>
        <v/>
      </c>
      <c r="B2722" t="str">
        <f t="shared" si="43"/>
        <v/>
      </c>
      <c r="C2722" t="str">
        <f>IF(ESITI_QUESTIONARI!C2722="","",TRIM(ESITI_QUESTIONARI!C2722))</f>
        <v/>
      </c>
      <c r="D2722" t="str">
        <f>IFERROR(UPPER(TRIM(ESITI_QUESTIONARI!U2722)),"")</f>
        <v/>
      </c>
      <c r="E2722" t="str">
        <f>IFERROR(UPPER(TRIM(ESITI_QUESTIONARI!Y2722)),"")</f>
        <v/>
      </c>
      <c r="F2722" t="str">
        <f>IFERROR(UPPER(TRIM(ESITI_QUESTIONARI!AE2722)),"")</f>
        <v/>
      </c>
      <c r="G2722" t="str">
        <f>IFERROR(UPPER(TRIM(ESITI_QUESTIONARI!AI2722)),"")</f>
        <v/>
      </c>
      <c r="H2722" s="8" t="str">
        <f>IF(C2722="","",IF(ISERROR(AVERAGE(ESITI_QUESTIONARI!N2722:T2722,ESITI_QUESTIONARI!V2722:X2722,ESITI_QUESTIONARI!Z2722:AD2722,ESITI_QUESTIONARI!AF2722:AH2722,ESITI_QUESTIONARI!AJ2722:AL2722,ESITI_QUESTIONARI!AN2722,ESITI_QUESTIONARI!AQ2722)),"NON RISPONDE",AVERAGE(ESITI_QUESTIONARI!N2722:T2722,ESITI_QUESTIONARI!V2722:X2722,ESITI_QUESTIONARI!Z2722:AD2722,ESITI_QUESTIONARI!AF2722:AH2722,ESITI_QUESTIONARI!AJ2722:AL2722,ESITI_QUESTIONARI!AN2722,ESITI_QUESTIONARI!AQ2722)))</f>
        <v/>
      </c>
    </row>
    <row r="2723" spans="1:8" x14ac:dyDescent="0.3">
      <c r="A2723" t="str">
        <f>IF(ESITI_QUESTIONARI!A2723="","",TRIM(ESITI_QUESTIONARI!A2723))</f>
        <v/>
      </c>
      <c r="B2723" t="str">
        <f t="shared" si="43"/>
        <v/>
      </c>
      <c r="C2723" t="str">
        <f>IF(ESITI_QUESTIONARI!C2723="","",TRIM(ESITI_QUESTIONARI!C2723))</f>
        <v/>
      </c>
      <c r="D2723" t="str">
        <f>IFERROR(UPPER(TRIM(ESITI_QUESTIONARI!U2723)),"")</f>
        <v/>
      </c>
      <c r="E2723" t="str">
        <f>IFERROR(UPPER(TRIM(ESITI_QUESTIONARI!Y2723)),"")</f>
        <v/>
      </c>
      <c r="F2723" t="str">
        <f>IFERROR(UPPER(TRIM(ESITI_QUESTIONARI!AE2723)),"")</f>
        <v/>
      </c>
      <c r="G2723" t="str">
        <f>IFERROR(UPPER(TRIM(ESITI_QUESTIONARI!AI2723)),"")</f>
        <v/>
      </c>
      <c r="H2723" s="8" t="str">
        <f>IF(C2723="","",IF(ISERROR(AVERAGE(ESITI_QUESTIONARI!N2723:T2723,ESITI_QUESTIONARI!V2723:X2723,ESITI_QUESTIONARI!Z2723:AD2723,ESITI_QUESTIONARI!AF2723:AH2723,ESITI_QUESTIONARI!AJ2723:AL2723,ESITI_QUESTIONARI!AN2723,ESITI_QUESTIONARI!AQ2723)),"NON RISPONDE",AVERAGE(ESITI_QUESTIONARI!N2723:T2723,ESITI_QUESTIONARI!V2723:X2723,ESITI_QUESTIONARI!Z2723:AD2723,ESITI_QUESTIONARI!AF2723:AH2723,ESITI_QUESTIONARI!AJ2723:AL2723,ESITI_QUESTIONARI!AN2723,ESITI_QUESTIONARI!AQ2723)))</f>
        <v/>
      </c>
    </row>
    <row r="2724" spans="1:8" x14ac:dyDescent="0.3">
      <c r="A2724" t="str">
        <f>IF(ESITI_QUESTIONARI!A2724="","",TRIM(ESITI_QUESTIONARI!A2724))</f>
        <v/>
      </c>
      <c r="B2724" t="str">
        <f t="shared" si="43"/>
        <v/>
      </c>
      <c r="C2724" t="str">
        <f>IF(ESITI_QUESTIONARI!C2724="","",TRIM(ESITI_QUESTIONARI!C2724))</f>
        <v/>
      </c>
      <c r="D2724" t="str">
        <f>IFERROR(UPPER(TRIM(ESITI_QUESTIONARI!U2724)),"")</f>
        <v/>
      </c>
      <c r="E2724" t="str">
        <f>IFERROR(UPPER(TRIM(ESITI_QUESTIONARI!Y2724)),"")</f>
        <v/>
      </c>
      <c r="F2724" t="str">
        <f>IFERROR(UPPER(TRIM(ESITI_QUESTIONARI!AE2724)),"")</f>
        <v/>
      </c>
      <c r="G2724" t="str">
        <f>IFERROR(UPPER(TRIM(ESITI_QUESTIONARI!AI2724)),"")</f>
        <v/>
      </c>
      <c r="H2724" s="8" t="str">
        <f>IF(C2724="","",IF(ISERROR(AVERAGE(ESITI_QUESTIONARI!N2724:T2724,ESITI_QUESTIONARI!V2724:X2724,ESITI_QUESTIONARI!Z2724:AD2724,ESITI_QUESTIONARI!AF2724:AH2724,ESITI_QUESTIONARI!AJ2724:AL2724,ESITI_QUESTIONARI!AN2724,ESITI_QUESTIONARI!AQ2724)),"NON RISPONDE",AVERAGE(ESITI_QUESTIONARI!N2724:T2724,ESITI_QUESTIONARI!V2724:X2724,ESITI_QUESTIONARI!Z2724:AD2724,ESITI_QUESTIONARI!AF2724:AH2724,ESITI_QUESTIONARI!AJ2724:AL2724,ESITI_QUESTIONARI!AN2724,ESITI_QUESTIONARI!AQ2724)))</f>
        <v/>
      </c>
    </row>
    <row r="2725" spans="1:8" x14ac:dyDescent="0.3">
      <c r="A2725" t="str">
        <f>IF(ESITI_QUESTIONARI!A2725="","",TRIM(ESITI_QUESTIONARI!A2725))</f>
        <v/>
      </c>
      <c r="B2725" t="str">
        <f t="shared" si="43"/>
        <v/>
      </c>
      <c r="C2725" t="str">
        <f>IF(ESITI_QUESTIONARI!C2725="","",TRIM(ESITI_QUESTIONARI!C2725))</f>
        <v/>
      </c>
      <c r="D2725" t="str">
        <f>IFERROR(UPPER(TRIM(ESITI_QUESTIONARI!U2725)),"")</f>
        <v/>
      </c>
      <c r="E2725" t="str">
        <f>IFERROR(UPPER(TRIM(ESITI_QUESTIONARI!Y2725)),"")</f>
        <v/>
      </c>
      <c r="F2725" t="str">
        <f>IFERROR(UPPER(TRIM(ESITI_QUESTIONARI!AE2725)),"")</f>
        <v/>
      </c>
      <c r="G2725" t="str">
        <f>IFERROR(UPPER(TRIM(ESITI_QUESTIONARI!AI2725)),"")</f>
        <v/>
      </c>
      <c r="H2725" s="8" t="str">
        <f>IF(C2725="","",IF(ISERROR(AVERAGE(ESITI_QUESTIONARI!N2725:T2725,ESITI_QUESTIONARI!V2725:X2725,ESITI_QUESTIONARI!Z2725:AD2725,ESITI_QUESTIONARI!AF2725:AH2725,ESITI_QUESTIONARI!AJ2725:AL2725,ESITI_QUESTIONARI!AN2725,ESITI_QUESTIONARI!AQ2725)),"NON RISPONDE",AVERAGE(ESITI_QUESTIONARI!N2725:T2725,ESITI_QUESTIONARI!V2725:X2725,ESITI_QUESTIONARI!Z2725:AD2725,ESITI_QUESTIONARI!AF2725:AH2725,ESITI_QUESTIONARI!AJ2725:AL2725,ESITI_QUESTIONARI!AN2725,ESITI_QUESTIONARI!AQ2725)))</f>
        <v/>
      </c>
    </row>
    <row r="2726" spans="1:8" x14ac:dyDescent="0.3">
      <c r="A2726" t="str">
        <f>IF(ESITI_QUESTIONARI!A2726="","",TRIM(ESITI_QUESTIONARI!A2726))</f>
        <v/>
      </c>
      <c r="B2726" t="str">
        <f t="shared" si="43"/>
        <v/>
      </c>
      <c r="C2726" t="str">
        <f>IF(ESITI_QUESTIONARI!C2726="","",TRIM(ESITI_QUESTIONARI!C2726))</f>
        <v/>
      </c>
      <c r="D2726" t="str">
        <f>IFERROR(UPPER(TRIM(ESITI_QUESTIONARI!U2726)),"")</f>
        <v/>
      </c>
      <c r="E2726" t="str">
        <f>IFERROR(UPPER(TRIM(ESITI_QUESTIONARI!Y2726)),"")</f>
        <v/>
      </c>
      <c r="F2726" t="str">
        <f>IFERROR(UPPER(TRIM(ESITI_QUESTIONARI!AE2726)),"")</f>
        <v/>
      </c>
      <c r="G2726" t="str">
        <f>IFERROR(UPPER(TRIM(ESITI_QUESTIONARI!AI2726)),"")</f>
        <v/>
      </c>
      <c r="H2726" s="8" t="str">
        <f>IF(C2726="","",IF(ISERROR(AVERAGE(ESITI_QUESTIONARI!N2726:T2726,ESITI_QUESTIONARI!V2726:X2726,ESITI_QUESTIONARI!Z2726:AD2726,ESITI_QUESTIONARI!AF2726:AH2726,ESITI_QUESTIONARI!AJ2726:AL2726,ESITI_QUESTIONARI!AN2726,ESITI_QUESTIONARI!AQ2726)),"NON RISPONDE",AVERAGE(ESITI_QUESTIONARI!N2726:T2726,ESITI_QUESTIONARI!V2726:X2726,ESITI_QUESTIONARI!Z2726:AD2726,ESITI_QUESTIONARI!AF2726:AH2726,ESITI_QUESTIONARI!AJ2726:AL2726,ESITI_QUESTIONARI!AN2726,ESITI_QUESTIONARI!AQ2726)))</f>
        <v/>
      </c>
    </row>
    <row r="2727" spans="1:8" x14ac:dyDescent="0.3">
      <c r="A2727" t="str">
        <f>IF(ESITI_QUESTIONARI!A2727="","",TRIM(ESITI_QUESTIONARI!A2727))</f>
        <v/>
      </c>
      <c r="B2727" t="str">
        <f t="shared" si="43"/>
        <v/>
      </c>
      <c r="C2727" t="str">
        <f>IF(ESITI_QUESTIONARI!C2727="","",TRIM(ESITI_QUESTIONARI!C2727))</f>
        <v/>
      </c>
      <c r="D2727" t="str">
        <f>IFERROR(UPPER(TRIM(ESITI_QUESTIONARI!U2727)),"")</f>
        <v/>
      </c>
      <c r="E2727" t="str">
        <f>IFERROR(UPPER(TRIM(ESITI_QUESTIONARI!Y2727)),"")</f>
        <v/>
      </c>
      <c r="F2727" t="str">
        <f>IFERROR(UPPER(TRIM(ESITI_QUESTIONARI!AE2727)),"")</f>
        <v/>
      </c>
      <c r="G2727" t="str">
        <f>IFERROR(UPPER(TRIM(ESITI_QUESTIONARI!AI2727)),"")</f>
        <v/>
      </c>
      <c r="H2727" s="8" t="str">
        <f>IF(C2727="","",IF(ISERROR(AVERAGE(ESITI_QUESTIONARI!N2727:T2727,ESITI_QUESTIONARI!V2727:X2727,ESITI_QUESTIONARI!Z2727:AD2727,ESITI_QUESTIONARI!AF2727:AH2727,ESITI_QUESTIONARI!AJ2727:AL2727,ESITI_QUESTIONARI!AN2727,ESITI_QUESTIONARI!AQ2727)),"NON RISPONDE",AVERAGE(ESITI_QUESTIONARI!N2727:T2727,ESITI_QUESTIONARI!V2727:X2727,ESITI_QUESTIONARI!Z2727:AD2727,ESITI_QUESTIONARI!AF2727:AH2727,ESITI_QUESTIONARI!AJ2727:AL2727,ESITI_QUESTIONARI!AN2727,ESITI_QUESTIONARI!AQ2727)))</f>
        <v/>
      </c>
    </row>
    <row r="2728" spans="1:8" x14ac:dyDescent="0.3">
      <c r="A2728" t="str">
        <f>IF(ESITI_QUESTIONARI!A2728="","",TRIM(ESITI_QUESTIONARI!A2728))</f>
        <v/>
      </c>
      <c r="B2728" t="str">
        <f t="shared" si="43"/>
        <v/>
      </c>
      <c r="C2728" t="str">
        <f>IF(ESITI_QUESTIONARI!C2728="","",TRIM(ESITI_QUESTIONARI!C2728))</f>
        <v/>
      </c>
      <c r="D2728" t="str">
        <f>IFERROR(UPPER(TRIM(ESITI_QUESTIONARI!U2728)),"")</f>
        <v/>
      </c>
      <c r="E2728" t="str">
        <f>IFERROR(UPPER(TRIM(ESITI_QUESTIONARI!Y2728)),"")</f>
        <v/>
      </c>
      <c r="F2728" t="str">
        <f>IFERROR(UPPER(TRIM(ESITI_QUESTIONARI!AE2728)),"")</f>
        <v/>
      </c>
      <c r="G2728" t="str">
        <f>IFERROR(UPPER(TRIM(ESITI_QUESTIONARI!AI2728)),"")</f>
        <v/>
      </c>
      <c r="H2728" s="8" t="str">
        <f>IF(C2728="","",IF(ISERROR(AVERAGE(ESITI_QUESTIONARI!N2728:T2728,ESITI_QUESTIONARI!V2728:X2728,ESITI_QUESTIONARI!Z2728:AD2728,ESITI_QUESTIONARI!AF2728:AH2728,ESITI_QUESTIONARI!AJ2728:AL2728,ESITI_QUESTIONARI!AN2728,ESITI_QUESTIONARI!AQ2728)),"NON RISPONDE",AVERAGE(ESITI_QUESTIONARI!N2728:T2728,ESITI_QUESTIONARI!V2728:X2728,ESITI_QUESTIONARI!Z2728:AD2728,ESITI_QUESTIONARI!AF2728:AH2728,ESITI_QUESTIONARI!AJ2728:AL2728,ESITI_QUESTIONARI!AN2728,ESITI_QUESTIONARI!AQ2728)))</f>
        <v/>
      </c>
    </row>
    <row r="2729" spans="1:8" x14ac:dyDescent="0.3">
      <c r="A2729" t="str">
        <f>IF(ESITI_QUESTIONARI!A2729="","",TRIM(ESITI_QUESTIONARI!A2729))</f>
        <v/>
      </c>
      <c r="B2729" t="str">
        <f t="shared" si="43"/>
        <v/>
      </c>
      <c r="C2729" t="str">
        <f>IF(ESITI_QUESTIONARI!C2729="","",TRIM(ESITI_QUESTIONARI!C2729))</f>
        <v/>
      </c>
      <c r="D2729" t="str">
        <f>IFERROR(UPPER(TRIM(ESITI_QUESTIONARI!U2729)),"")</f>
        <v/>
      </c>
      <c r="E2729" t="str">
        <f>IFERROR(UPPER(TRIM(ESITI_QUESTIONARI!Y2729)),"")</f>
        <v/>
      </c>
      <c r="F2729" t="str">
        <f>IFERROR(UPPER(TRIM(ESITI_QUESTIONARI!AE2729)),"")</f>
        <v/>
      </c>
      <c r="G2729" t="str">
        <f>IFERROR(UPPER(TRIM(ESITI_QUESTIONARI!AI2729)),"")</f>
        <v/>
      </c>
      <c r="H2729" s="8" t="str">
        <f>IF(C2729="","",IF(ISERROR(AVERAGE(ESITI_QUESTIONARI!N2729:T2729,ESITI_QUESTIONARI!V2729:X2729,ESITI_QUESTIONARI!Z2729:AD2729,ESITI_QUESTIONARI!AF2729:AH2729,ESITI_QUESTIONARI!AJ2729:AL2729,ESITI_QUESTIONARI!AN2729,ESITI_QUESTIONARI!AQ2729)),"NON RISPONDE",AVERAGE(ESITI_QUESTIONARI!N2729:T2729,ESITI_QUESTIONARI!V2729:X2729,ESITI_QUESTIONARI!Z2729:AD2729,ESITI_QUESTIONARI!AF2729:AH2729,ESITI_QUESTIONARI!AJ2729:AL2729,ESITI_QUESTIONARI!AN2729,ESITI_QUESTIONARI!AQ2729)))</f>
        <v/>
      </c>
    </row>
    <row r="2730" spans="1:8" x14ac:dyDescent="0.3">
      <c r="A2730" t="str">
        <f>IF(ESITI_QUESTIONARI!A2730="","",TRIM(ESITI_QUESTIONARI!A2730))</f>
        <v/>
      </c>
      <c r="B2730" t="str">
        <f t="shared" si="43"/>
        <v/>
      </c>
      <c r="C2730" t="str">
        <f>IF(ESITI_QUESTIONARI!C2730="","",TRIM(ESITI_QUESTIONARI!C2730))</f>
        <v/>
      </c>
      <c r="D2730" t="str">
        <f>IFERROR(UPPER(TRIM(ESITI_QUESTIONARI!U2730)),"")</f>
        <v/>
      </c>
      <c r="E2730" t="str">
        <f>IFERROR(UPPER(TRIM(ESITI_QUESTIONARI!Y2730)),"")</f>
        <v/>
      </c>
      <c r="F2730" t="str">
        <f>IFERROR(UPPER(TRIM(ESITI_QUESTIONARI!AE2730)),"")</f>
        <v/>
      </c>
      <c r="G2730" t="str">
        <f>IFERROR(UPPER(TRIM(ESITI_QUESTIONARI!AI2730)),"")</f>
        <v/>
      </c>
      <c r="H2730" s="8" t="str">
        <f>IF(C2730="","",IF(ISERROR(AVERAGE(ESITI_QUESTIONARI!N2730:T2730,ESITI_QUESTIONARI!V2730:X2730,ESITI_QUESTIONARI!Z2730:AD2730,ESITI_QUESTIONARI!AF2730:AH2730,ESITI_QUESTIONARI!AJ2730:AL2730,ESITI_QUESTIONARI!AN2730,ESITI_QUESTIONARI!AQ2730)),"NON RISPONDE",AVERAGE(ESITI_QUESTIONARI!N2730:T2730,ESITI_QUESTIONARI!V2730:X2730,ESITI_QUESTIONARI!Z2730:AD2730,ESITI_QUESTIONARI!AF2730:AH2730,ESITI_QUESTIONARI!AJ2730:AL2730,ESITI_QUESTIONARI!AN2730,ESITI_QUESTIONARI!AQ2730)))</f>
        <v/>
      </c>
    </row>
    <row r="2731" spans="1:8" x14ac:dyDescent="0.3">
      <c r="A2731" t="str">
        <f>IF(ESITI_QUESTIONARI!A2731="","",TRIM(ESITI_QUESTIONARI!A2731))</f>
        <v/>
      </c>
      <c r="B2731" t="str">
        <f t="shared" si="43"/>
        <v/>
      </c>
      <c r="C2731" t="str">
        <f>IF(ESITI_QUESTIONARI!C2731="","",TRIM(ESITI_QUESTIONARI!C2731))</f>
        <v/>
      </c>
      <c r="D2731" t="str">
        <f>IFERROR(UPPER(TRIM(ESITI_QUESTIONARI!U2731)),"")</f>
        <v/>
      </c>
      <c r="E2731" t="str">
        <f>IFERROR(UPPER(TRIM(ESITI_QUESTIONARI!Y2731)),"")</f>
        <v/>
      </c>
      <c r="F2731" t="str">
        <f>IFERROR(UPPER(TRIM(ESITI_QUESTIONARI!AE2731)),"")</f>
        <v/>
      </c>
      <c r="G2731" t="str">
        <f>IFERROR(UPPER(TRIM(ESITI_QUESTIONARI!AI2731)),"")</f>
        <v/>
      </c>
      <c r="H2731" s="8" t="str">
        <f>IF(C2731="","",IF(ISERROR(AVERAGE(ESITI_QUESTIONARI!N2731:T2731,ESITI_QUESTIONARI!V2731:X2731,ESITI_QUESTIONARI!Z2731:AD2731,ESITI_QUESTIONARI!AF2731:AH2731,ESITI_QUESTIONARI!AJ2731:AL2731,ESITI_QUESTIONARI!AN2731,ESITI_QUESTIONARI!AQ2731)),"NON RISPONDE",AVERAGE(ESITI_QUESTIONARI!N2731:T2731,ESITI_QUESTIONARI!V2731:X2731,ESITI_QUESTIONARI!Z2731:AD2731,ESITI_QUESTIONARI!AF2731:AH2731,ESITI_QUESTIONARI!AJ2731:AL2731,ESITI_QUESTIONARI!AN2731,ESITI_QUESTIONARI!AQ2731)))</f>
        <v/>
      </c>
    </row>
    <row r="2732" spans="1:8" x14ac:dyDescent="0.3">
      <c r="A2732" t="str">
        <f>IF(ESITI_QUESTIONARI!A2732="","",TRIM(ESITI_QUESTIONARI!A2732))</f>
        <v/>
      </c>
      <c r="B2732" t="str">
        <f t="shared" si="43"/>
        <v/>
      </c>
      <c r="C2732" t="str">
        <f>IF(ESITI_QUESTIONARI!C2732="","",TRIM(ESITI_QUESTIONARI!C2732))</f>
        <v/>
      </c>
      <c r="D2732" t="str">
        <f>IFERROR(UPPER(TRIM(ESITI_QUESTIONARI!U2732)),"")</f>
        <v/>
      </c>
      <c r="E2732" t="str">
        <f>IFERROR(UPPER(TRIM(ESITI_QUESTIONARI!Y2732)),"")</f>
        <v/>
      </c>
      <c r="F2732" t="str">
        <f>IFERROR(UPPER(TRIM(ESITI_QUESTIONARI!AE2732)),"")</f>
        <v/>
      </c>
      <c r="G2732" t="str">
        <f>IFERROR(UPPER(TRIM(ESITI_QUESTIONARI!AI2732)),"")</f>
        <v/>
      </c>
      <c r="H2732" s="8" t="str">
        <f>IF(C2732="","",IF(ISERROR(AVERAGE(ESITI_QUESTIONARI!N2732:T2732,ESITI_QUESTIONARI!V2732:X2732,ESITI_QUESTIONARI!Z2732:AD2732,ESITI_QUESTIONARI!AF2732:AH2732,ESITI_QUESTIONARI!AJ2732:AL2732,ESITI_QUESTIONARI!AN2732,ESITI_QUESTIONARI!AQ2732)),"NON RISPONDE",AVERAGE(ESITI_QUESTIONARI!N2732:T2732,ESITI_QUESTIONARI!V2732:X2732,ESITI_QUESTIONARI!Z2732:AD2732,ESITI_QUESTIONARI!AF2732:AH2732,ESITI_QUESTIONARI!AJ2732:AL2732,ESITI_QUESTIONARI!AN2732,ESITI_QUESTIONARI!AQ2732)))</f>
        <v/>
      </c>
    </row>
    <row r="2733" spans="1:8" x14ac:dyDescent="0.3">
      <c r="A2733" t="str">
        <f>IF(ESITI_QUESTIONARI!A2733="","",TRIM(ESITI_QUESTIONARI!A2733))</f>
        <v/>
      </c>
      <c r="B2733" t="str">
        <f t="shared" si="43"/>
        <v/>
      </c>
      <c r="C2733" t="str">
        <f>IF(ESITI_QUESTIONARI!C2733="","",TRIM(ESITI_QUESTIONARI!C2733))</f>
        <v/>
      </c>
      <c r="D2733" t="str">
        <f>IFERROR(UPPER(TRIM(ESITI_QUESTIONARI!U2733)),"")</f>
        <v/>
      </c>
      <c r="E2733" t="str">
        <f>IFERROR(UPPER(TRIM(ESITI_QUESTIONARI!Y2733)),"")</f>
        <v/>
      </c>
      <c r="F2733" t="str">
        <f>IFERROR(UPPER(TRIM(ESITI_QUESTIONARI!AE2733)),"")</f>
        <v/>
      </c>
      <c r="G2733" t="str">
        <f>IFERROR(UPPER(TRIM(ESITI_QUESTIONARI!AI2733)),"")</f>
        <v/>
      </c>
      <c r="H2733" s="8" t="str">
        <f>IF(C2733="","",IF(ISERROR(AVERAGE(ESITI_QUESTIONARI!N2733:T2733,ESITI_QUESTIONARI!V2733:X2733,ESITI_QUESTIONARI!Z2733:AD2733,ESITI_QUESTIONARI!AF2733:AH2733,ESITI_QUESTIONARI!AJ2733:AL2733,ESITI_QUESTIONARI!AN2733,ESITI_QUESTIONARI!AQ2733)),"NON RISPONDE",AVERAGE(ESITI_QUESTIONARI!N2733:T2733,ESITI_QUESTIONARI!V2733:X2733,ESITI_QUESTIONARI!Z2733:AD2733,ESITI_QUESTIONARI!AF2733:AH2733,ESITI_QUESTIONARI!AJ2733:AL2733,ESITI_QUESTIONARI!AN2733,ESITI_QUESTIONARI!AQ2733)))</f>
        <v/>
      </c>
    </row>
    <row r="2734" spans="1:8" x14ac:dyDescent="0.3">
      <c r="A2734" t="str">
        <f>IF(ESITI_QUESTIONARI!A2734="","",TRIM(ESITI_QUESTIONARI!A2734))</f>
        <v/>
      </c>
      <c r="B2734" t="str">
        <f t="shared" si="43"/>
        <v/>
      </c>
      <c r="C2734" t="str">
        <f>IF(ESITI_QUESTIONARI!C2734="","",TRIM(ESITI_QUESTIONARI!C2734))</f>
        <v/>
      </c>
      <c r="D2734" t="str">
        <f>IFERROR(UPPER(TRIM(ESITI_QUESTIONARI!U2734)),"")</f>
        <v/>
      </c>
      <c r="E2734" t="str">
        <f>IFERROR(UPPER(TRIM(ESITI_QUESTIONARI!Y2734)),"")</f>
        <v/>
      </c>
      <c r="F2734" t="str">
        <f>IFERROR(UPPER(TRIM(ESITI_QUESTIONARI!AE2734)),"")</f>
        <v/>
      </c>
      <c r="G2734" t="str">
        <f>IFERROR(UPPER(TRIM(ESITI_QUESTIONARI!AI2734)),"")</f>
        <v/>
      </c>
      <c r="H2734" s="8" t="str">
        <f>IF(C2734="","",IF(ISERROR(AVERAGE(ESITI_QUESTIONARI!N2734:T2734,ESITI_QUESTIONARI!V2734:X2734,ESITI_QUESTIONARI!Z2734:AD2734,ESITI_QUESTIONARI!AF2734:AH2734,ESITI_QUESTIONARI!AJ2734:AL2734,ESITI_QUESTIONARI!AN2734,ESITI_QUESTIONARI!AQ2734)),"NON RISPONDE",AVERAGE(ESITI_QUESTIONARI!N2734:T2734,ESITI_QUESTIONARI!V2734:X2734,ESITI_QUESTIONARI!Z2734:AD2734,ESITI_QUESTIONARI!AF2734:AH2734,ESITI_QUESTIONARI!AJ2734:AL2734,ESITI_QUESTIONARI!AN2734,ESITI_QUESTIONARI!AQ2734)))</f>
        <v/>
      </c>
    </row>
    <row r="2735" spans="1:8" x14ac:dyDescent="0.3">
      <c r="A2735" t="str">
        <f>IF(ESITI_QUESTIONARI!A2735="","",TRIM(ESITI_QUESTIONARI!A2735))</f>
        <v/>
      </c>
      <c r="B2735" t="str">
        <f t="shared" si="43"/>
        <v/>
      </c>
      <c r="C2735" t="str">
        <f>IF(ESITI_QUESTIONARI!C2735="","",TRIM(ESITI_QUESTIONARI!C2735))</f>
        <v/>
      </c>
      <c r="D2735" t="str">
        <f>IFERROR(UPPER(TRIM(ESITI_QUESTIONARI!U2735)),"")</f>
        <v/>
      </c>
      <c r="E2735" t="str">
        <f>IFERROR(UPPER(TRIM(ESITI_QUESTIONARI!Y2735)),"")</f>
        <v/>
      </c>
      <c r="F2735" t="str">
        <f>IFERROR(UPPER(TRIM(ESITI_QUESTIONARI!AE2735)),"")</f>
        <v/>
      </c>
      <c r="G2735" t="str">
        <f>IFERROR(UPPER(TRIM(ESITI_QUESTIONARI!AI2735)),"")</f>
        <v/>
      </c>
      <c r="H2735" s="8" t="str">
        <f>IF(C2735="","",IF(ISERROR(AVERAGE(ESITI_QUESTIONARI!N2735:T2735,ESITI_QUESTIONARI!V2735:X2735,ESITI_QUESTIONARI!Z2735:AD2735,ESITI_QUESTIONARI!AF2735:AH2735,ESITI_QUESTIONARI!AJ2735:AL2735,ESITI_QUESTIONARI!AN2735,ESITI_QUESTIONARI!AQ2735)),"NON RISPONDE",AVERAGE(ESITI_QUESTIONARI!N2735:T2735,ESITI_QUESTIONARI!V2735:X2735,ESITI_QUESTIONARI!Z2735:AD2735,ESITI_QUESTIONARI!AF2735:AH2735,ESITI_QUESTIONARI!AJ2735:AL2735,ESITI_QUESTIONARI!AN2735,ESITI_QUESTIONARI!AQ2735)))</f>
        <v/>
      </c>
    </row>
    <row r="2736" spans="1:8" x14ac:dyDescent="0.3">
      <c r="A2736" t="str">
        <f>IF(ESITI_QUESTIONARI!A2736="","",TRIM(ESITI_QUESTIONARI!A2736))</f>
        <v/>
      </c>
      <c r="B2736" t="str">
        <f t="shared" si="43"/>
        <v/>
      </c>
      <c r="C2736" t="str">
        <f>IF(ESITI_QUESTIONARI!C2736="","",TRIM(ESITI_QUESTIONARI!C2736))</f>
        <v/>
      </c>
      <c r="D2736" t="str">
        <f>IFERROR(UPPER(TRIM(ESITI_QUESTIONARI!U2736)),"")</f>
        <v/>
      </c>
      <c r="E2736" t="str">
        <f>IFERROR(UPPER(TRIM(ESITI_QUESTIONARI!Y2736)),"")</f>
        <v/>
      </c>
      <c r="F2736" t="str">
        <f>IFERROR(UPPER(TRIM(ESITI_QUESTIONARI!AE2736)),"")</f>
        <v/>
      </c>
      <c r="G2736" t="str">
        <f>IFERROR(UPPER(TRIM(ESITI_QUESTIONARI!AI2736)),"")</f>
        <v/>
      </c>
      <c r="H2736" s="8" t="str">
        <f>IF(C2736="","",IF(ISERROR(AVERAGE(ESITI_QUESTIONARI!N2736:T2736,ESITI_QUESTIONARI!V2736:X2736,ESITI_QUESTIONARI!Z2736:AD2736,ESITI_QUESTIONARI!AF2736:AH2736,ESITI_QUESTIONARI!AJ2736:AL2736,ESITI_QUESTIONARI!AN2736,ESITI_QUESTIONARI!AQ2736)),"NON RISPONDE",AVERAGE(ESITI_QUESTIONARI!N2736:T2736,ESITI_QUESTIONARI!V2736:X2736,ESITI_QUESTIONARI!Z2736:AD2736,ESITI_QUESTIONARI!AF2736:AH2736,ESITI_QUESTIONARI!AJ2736:AL2736,ESITI_QUESTIONARI!AN2736,ESITI_QUESTIONARI!AQ2736)))</f>
        <v/>
      </c>
    </row>
    <row r="2737" spans="1:8" x14ac:dyDescent="0.3">
      <c r="A2737" t="str">
        <f>IF(ESITI_QUESTIONARI!A2737="","",TRIM(ESITI_QUESTIONARI!A2737))</f>
        <v/>
      </c>
      <c r="B2737" t="str">
        <f t="shared" si="43"/>
        <v/>
      </c>
      <c r="C2737" t="str">
        <f>IF(ESITI_QUESTIONARI!C2737="","",TRIM(ESITI_QUESTIONARI!C2737))</f>
        <v/>
      </c>
      <c r="D2737" t="str">
        <f>IFERROR(UPPER(TRIM(ESITI_QUESTIONARI!U2737)),"")</f>
        <v/>
      </c>
      <c r="E2737" t="str">
        <f>IFERROR(UPPER(TRIM(ESITI_QUESTIONARI!Y2737)),"")</f>
        <v/>
      </c>
      <c r="F2737" t="str">
        <f>IFERROR(UPPER(TRIM(ESITI_QUESTIONARI!AE2737)),"")</f>
        <v/>
      </c>
      <c r="G2737" t="str">
        <f>IFERROR(UPPER(TRIM(ESITI_QUESTIONARI!AI2737)),"")</f>
        <v/>
      </c>
      <c r="H2737" s="8" t="str">
        <f>IF(C2737="","",IF(ISERROR(AVERAGE(ESITI_QUESTIONARI!N2737:T2737,ESITI_QUESTIONARI!V2737:X2737,ESITI_QUESTIONARI!Z2737:AD2737,ESITI_QUESTIONARI!AF2737:AH2737,ESITI_QUESTIONARI!AJ2737:AL2737,ESITI_QUESTIONARI!AN2737,ESITI_QUESTIONARI!AQ2737)),"NON RISPONDE",AVERAGE(ESITI_QUESTIONARI!N2737:T2737,ESITI_QUESTIONARI!V2737:X2737,ESITI_QUESTIONARI!Z2737:AD2737,ESITI_QUESTIONARI!AF2737:AH2737,ESITI_QUESTIONARI!AJ2737:AL2737,ESITI_QUESTIONARI!AN2737,ESITI_QUESTIONARI!AQ2737)))</f>
        <v/>
      </c>
    </row>
    <row r="2738" spans="1:8" x14ac:dyDescent="0.3">
      <c r="A2738" t="str">
        <f>IF(ESITI_QUESTIONARI!A2738="","",TRIM(ESITI_QUESTIONARI!A2738))</f>
        <v/>
      </c>
      <c r="B2738" t="str">
        <f t="shared" si="43"/>
        <v/>
      </c>
      <c r="C2738" t="str">
        <f>IF(ESITI_QUESTIONARI!C2738="","",TRIM(ESITI_QUESTIONARI!C2738))</f>
        <v/>
      </c>
      <c r="D2738" t="str">
        <f>IFERROR(UPPER(TRIM(ESITI_QUESTIONARI!U2738)),"")</f>
        <v/>
      </c>
      <c r="E2738" t="str">
        <f>IFERROR(UPPER(TRIM(ESITI_QUESTIONARI!Y2738)),"")</f>
        <v/>
      </c>
      <c r="F2738" t="str">
        <f>IFERROR(UPPER(TRIM(ESITI_QUESTIONARI!AE2738)),"")</f>
        <v/>
      </c>
      <c r="G2738" t="str">
        <f>IFERROR(UPPER(TRIM(ESITI_QUESTIONARI!AI2738)),"")</f>
        <v/>
      </c>
      <c r="H2738" s="8" t="str">
        <f>IF(C2738="","",IF(ISERROR(AVERAGE(ESITI_QUESTIONARI!N2738:T2738,ESITI_QUESTIONARI!V2738:X2738,ESITI_QUESTIONARI!Z2738:AD2738,ESITI_QUESTIONARI!AF2738:AH2738,ESITI_QUESTIONARI!AJ2738:AL2738,ESITI_QUESTIONARI!AN2738,ESITI_QUESTIONARI!AQ2738)),"NON RISPONDE",AVERAGE(ESITI_QUESTIONARI!N2738:T2738,ESITI_QUESTIONARI!V2738:X2738,ESITI_QUESTIONARI!Z2738:AD2738,ESITI_QUESTIONARI!AF2738:AH2738,ESITI_QUESTIONARI!AJ2738:AL2738,ESITI_QUESTIONARI!AN2738,ESITI_QUESTIONARI!AQ2738)))</f>
        <v/>
      </c>
    </row>
    <row r="2739" spans="1:8" x14ac:dyDescent="0.3">
      <c r="A2739" t="str">
        <f>IF(ESITI_QUESTIONARI!A2739="","",TRIM(ESITI_QUESTIONARI!A2739))</f>
        <v/>
      </c>
      <c r="B2739" t="str">
        <f t="shared" si="43"/>
        <v/>
      </c>
      <c r="C2739" t="str">
        <f>IF(ESITI_QUESTIONARI!C2739="","",TRIM(ESITI_QUESTIONARI!C2739))</f>
        <v/>
      </c>
      <c r="D2739" t="str">
        <f>IFERROR(UPPER(TRIM(ESITI_QUESTIONARI!U2739)),"")</f>
        <v/>
      </c>
      <c r="E2739" t="str">
        <f>IFERROR(UPPER(TRIM(ESITI_QUESTIONARI!Y2739)),"")</f>
        <v/>
      </c>
      <c r="F2739" t="str">
        <f>IFERROR(UPPER(TRIM(ESITI_QUESTIONARI!AE2739)),"")</f>
        <v/>
      </c>
      <c r="G2739" t="str">
        <f>IFERROR(UPPER(TRIM(ESITI_QUESTIONARI!AI2739)),"")</f>
        <v/>
      </c>
      <c r="H2739" s="8" t="str">
        <f>IF(C2739="","",IF(ISERROR(AVERAGE(ESITI_QUESTIONARI!N2739:T2739,ESITI_QUESTIONARI!V2739:X2739,ESITI_QUESTIONARI!Z2739:AD2739,ESITI_QUESTIONARI!AF2739:AH2739,ESITI_QUESTIONARI!AJ2739:AL2739,ESITI_QUESTIONARI!AN2739,ESITI_QUESTIONARI!AQ2739)),"NON RISPONDE",AVERAGE(ESITI_QUESTIONARI!N2739:T2739,ESITI_QUESTIONARI!V2739:X2739,ESITI_QUESTIONARI!Z2739:AD2739,ESITI_QUESTIONARI!AF2739:AH2739,ESITI_QUESTIONARI!AJ2739:AL2739,ESITI_QUESTIONARI!AN2739,ESITI_QUESTIONARI!AQ2739)))</f>
        <v/>
      </c>
    </row>
    <row r="2740" spans="1:8" x14ac:dyDescent="0.3">
      <c r="A2740" t="str">
        <f>IF(ESITI_QUESTIONARI!A2740="","",TRIM(ESITI_QUESTIONARI!A2740))</f>
        <v/>
      </c>
      <c r="B2740" t="str">
        <f t="shared" si="43"/>
        <v/>
      </c>
      <c r="C2740" t="str">
        <f>IF(ESITI_QUESTIONARI!C2740="","",TRIM(ESITI_QUESTIONARI!C2740))</f>
        <v/>
      </c>
      <c r="D2740" t="str">
        <f>IFERROR(UPPER(TRIM(ESITI_QUESTIONARI!U2740)),"")</f>
        <v/>
      </c>
      <c r="E2740" t="str">
        <f>IFERROR(UPPER(TRIM(ESITI_QUESTIONARI!Y2740)),"")</f>
        <v/>
      </c>
      <c r="F2740" t="str">
        <f>IFERROR(UPPER(TRIM(ESITI_QUESTIONARI!AE2740)),"")</f>
        <v/>
      </c>
      <c r="G2740" t="str">
        <f>IFERROR(UPPER(TRIM(ESITI_QUESTIONARI!AI2740)),"")</f>
        <v/>
      </c>
      <c r="H2740" s="8" t="str">
        <f>IF(C2740="","",IF(ISERROR(AVERAGE(ESITI_QUESTIONARI!N2740:T2740,ESITI_QUESTIONARI!V2740:X2740,ESITI_QUESTIONARI!Z2740:AD2740,ESITI_QUESTIONARI!AF2740:AH2740,ESITI_QUESTIONARI!AJ2740:AL2740,ESITI_QUESTIONARI!AN2740,ESITI_QUESTIONARI!AQ2740)),"NON RISPONDE",AVERAGE(ESITI_QUESTIONARI!N2740:T2740,ESITI_QUESTIONARI!V2740:X2740,ESITI_QUESTIONARI!Z2740:AD2740,ESITI_QUESTIONARI!AF2740:AH2740,ESITI_QUESTIONARI!AJ2740:AL2740,ESITI_QUESTIONARI!AN2740,ESITI_QUESTIONARI!AQ2740)))</f>
        <v/>
      </c>
    </row>
    <row r="2741" spans="1:8" x14ac:dyDescent="0.3">
      <c r="A2741" t="str">
        <f>IF(ESITI_QUESTIONARI!A2741="","",TRIM(ESITI_QUESTIONARI!A2741))</f>
        <v/>
      </c>
      <c r="B2741" t="str">
        <f t="shared" si="43"/>
        <v/>
      </c>
      <c r="C2741" t="str">
        <f>IF(ESITI_QUESTIONARI!C2741="","",TRIM(ESITI_QUESTIONARI!C2741))</f>
        <v/>
      </c>
      <c r="D2741" t="str">
        <f>IFERROR(UPPER(TRIM(ESITI_QUESTIONARI!U2741)),"")</f>
        <v/>
      </c>
      <c r="E2741" t="str">
        <f>IFERROR(UPPER(TRIM(ESITI_QUESTIONARI!Y2741)),"")</f>
        <v/>
      </c>
      <c r="F2741" t="str">
        <f>IFERROR(UPPER(TRIM(ESITI_QUESTIONARI!AE2741)),"")</f>
        <v/>
      </c>
      <c r="G2741" t="str">
        <f>IFERROR(UPPER(TRIM(ESITI_QUESTIONARI!AI2741)),"")</f>
        <v/>
      </c>
      <c r="H2741" s="8" t="str">
        <f>IF(C2741="","",IF(ISERROR(AVERAGE(ESITI_QUESTIONARI!N2741:T2741,ESITI_QUESTIONARI!V2741:X2741,ESITI_QUESTIONARI!Z2741:AD2741,ESITI_QUESTIONARI!AF2741:AH2741,ESITI_QUESTIONARI!AJ2741:AL2741,ESITI_QUESTIONARI!AN2741,ESITI_QUESTIONARI!AQ2741)),"NON RISPONDE",AVERAGE(ESITI_QUESTIONARI!N2741:T2741,ESITI_QUESTIONARI!V2741:X2741,ESITI_QUESTIONARI!Z2741:AD2741,ESITI_QUESTIONARI!AF2741:AH2741,ESITI_QUESTIONARI!AJ2741:AL2741,ESITI_QUESTIONARI!AN2741,ESITI_QUESTIONARI!AQ2741)))</f>
        <v/>
      </c>
    </row>
    <row r="2742" spans="1:8" x14ac:dyDescent="0.3">
      <c r="A2742" t="str">
        <f>IF(ESITI_QUESTIONARI!A2742="","",TRIM(ESITI_QUESTIONARI!A2742))</f>
        <v/>
      </c>
      <c r="B2742" t="str">
        <f t="shared" si="43"/>
        <v/>
      </c>
      <c r="C2742" t="str">
        <f>IF(ESITI_QUESTIONARI!C2742="","",TRIM(ESITI_QUESTIONARI!C2742))</f>
        <v/>
      </c>
      <c r="D2742" t="str">
        <f>IFERROR(UPPER(TRIM(ESITI_QUESTIONARI!U2742)),"")</f>
        <v/>
      </c>
      <c r="E2742" t="str">
        <f>IFERROR(UPPER(TRIM(ESITI_QUESTIONARI!Y2742)),"")</f>
        <v/>
      </c>
      <c r="F2742" t="str">
        <f>IFERROR(UPPER(TRIM(ESITI_QUESTIONARI!AE2742)),"")</f>
        <v/>
      </c>
      <c r="G2742" t="str">
        <f>IFERROR(UPPER(TRIM(ESITI_QUESTIONARI!AI2742)),"")</f>
        <v/>
      </c>
      <c r="H2742" s="8" t="str">
        <f>IF(C2742="","",IF(ISERROR(AVERAGE(ESITI_QUESTIONARI!N2742:T2742,ESITI_QUESTIONARI!V2742:X2742,ESITI_QUESTIONARI!Z2742:AD2742,ESITI_QUESTIONARI!AF2742:AH2742,ESITI_QUESTIONARI!AJ2742:AL2742,ESITI_QUESTIONARI!AN2742,ESITI_QUESTIONARI!AQ2742)),"NON RISPONDE",AVERAGE(ESITI_QUESTIONARI!N2742:T2742,ESITI_QUESTIONARI!V2742:X2742,ESITI_QUESTIONARI!Z2742:AD2742,ESITI_QUESTIONARI!AF2742:AH2742,ESITI_QUESTIONARI!AJ2742:AL2742,ESITI_QUESTIONARI!AN2742,ESITI_QUESTIONARI!AQ2742)))</f>
        <v/>
      </c>
    </row>
    <row r="2743" spans="1:8" x14ac:dyDescent="0.3">
      <c r="A2743" t="str">
        <f>IF(ESITI_QUESTIONARI!A2743="","",TRIM(ESITI_QUESTIONARI!A2743))</f>
        <v/>
      </c>
      <c r="B2743" t="str">
        <f t="shared" si="43"/>
        <v/>
      </c>
      <c r="C2743" t="str">
        <f>IF(ESITI_QUESTIONARI!C2743="","",TRIM(ESITI_QUESTIONARI!C2743))</f>
        <v/>
      </c>
      <c r="D2743" t="str">
        <f>IFERROR(UPPER(TRIM(ESITI_QUESTIONARI!U2743)),"")</f>
        <v/>
      </c>
      <c r="E2743" t="str">
        <f>IFERROR(UPPER(TRIM(ESITI_QUESTIONARI!Y2743)),"")</f>
        <v/>
      </c>
      <c r="F2743" t="str">
        <f>IFERROR(UPPER(TRIM(ESITI_QUESTIONARI!AE2743)),"")</f>
        <v/>
      </c>
      <c r="G2743" t="str">
        <f>IFERROR(UPPER(TRIM(ESITI_QUESTIONARI!AI2743)),"")</f>
        <v/>
      </c>
      <c r="H2743" s="8" t="str">
        <f>IF(C2743="","",IF(ISERROR(AVERAGE(ESITI_QUESTIONARI!N2743:T2743,ESITI_QUESTIONARI!V2743:X2743,ESITI_QUESTIONARI!Z2743:AD2743,ESITI_QUESTIONARI!AF2743:AH2743,ESITI_QUESTIONARI!AJ2743:AL2743,ESITI_QUESTIONARI!AN2743,ESITI_QUESTIONARI!AQ2743)),"NON RISPONDE",AVERAGE(ESITI_QUESTIONARI!N2743:T2743,ESITI_QUESTIONARI!V2743:X2743,ESITI_QUESTIONARI!Z2743:AD2743,ESITI_QUESTIONARI!AF2743:AH2743,ESITI_QUESTIONARI!AJ2743:AL2743,ESITI_QUESTIONARI!AN2743,ESITI_QUESTIONARI!AQ2743)))</f>
        <v/>
      </c>
    </row>
    <row r="2744" spans="1:8" x14ac:dyDescent="0.3">
      <c r="A2744" t="str">
        <f>IF(ESITI_QUESTIONARI!A2744="","",TRIM(ESITI_QUESTIONARI!A2744))</f>
        <v/>
      </c>
      <c r="B2744" t="str">
        <f t="shared" si="43"/>
        <v/>
      </c>
      <c r="C2744" t="str">
        <f>IF(ESITI_QUESTIONARI!C2744="","",TRIM(ESITI_QUESTIONARI!C2744))</f>
        <v/>
      </c>
      <c r="D2744" t="str">
        <f>IFERROR(UPPER(TRIM(ESITI_QUESTIONARI!U2744)),"")</f>
        <v/>
      </c>
      <c r="E2744" t="str">
        <f>IFERROR(UPPER(TRIM(ESITI_QUESTIONARI!Y2744)),"")</f>
        <v/>
      </c>
      <c r="F2744" t="str">
        <f>IFERROR(UPPER(TRIM(ESITI_QUESTIONARI!AE2744)),"")</f>
        <v/>
      </c>
      <c r="G2744" t="str">
        <f>IFERROR(UPPER(TRIM(ESITI_QUESTIONARI!AI2744)),"")</f>
        <v/>
      </c>
      <c r="H2744" s="8" t="str">
        <f>IF(C2744="","",IF(ISERROR(AVERAGE(ESITI_QUESTIONARI!N2744:T2744,ESITI_QUESTIONARI!V2744:X2744,ESITI_QUESTIONARI!Z2744:AD2744,ESITI_QUESTIONARI!AF2744:AH2744,ESITI_QUESTIONARI!AJ2744:AL2744,ESITI_QUESTIONARI!AN2744,ESITI_QUESTIONARI!AQ2744)),"NON RISPONDE",AVERAGE(ESITI_QUESTIONARI!N2744:T2744,ESITI_QUESTIONARI!V2744:X2744,ESITI_QUESTIONARI!Z2744:AD2744,ESITI_QUESTIONARI!AF2744:AH2744,ESITI_QUESTIONARI!AJ2744:AL2744,ESITI_QUESTIONARI!AN2744,ESITI_QUESTIONARI!AQ2744)))</f>
        <v/>
      </c>
    </row>
    <row r="2745" spans="1:8" x14ac:dyDescent="0.3">
      <c r="A2745" t="str">
        <f>IF(ESITI_QUESTIONARI!A2745="","",TRIM(ESITI_QUESTIONARI!A2745))</f>
        <v/>
      </c>
      <c r="B2745" t="str">
        <f t="shared" si="43"/>
        <v/>
      </c>
      <c r="C2745" t="str">
        <f>IF(ESITI_QUESTIONARI!C2745="","",TRIM(ESITI_QUESTIONARI!C2745))</f>
        <v/>
      </c>
      <c r="D2745" t="str">
        <f>IFERROR(UPPER(TRIM(ESITI_QUESTIONARI!U2745)),"")</f>
        <v/>
      </c>
      <c r="E2745" t="str">
        <f>IFERROR(UPPER(TRIM(ESITI_QUESTIONARI!Y2745)),"")</f>
        <v/>
      </c>
      <c r="F2745" t="str">
        <f>IFERROR(UPPER(TRIM(ESITI_QUESTIONARI!AE2745)),"")</f>
        <v/>
      </c>
      <c r="G2745" t="str">
        <f>IFERROR(UPPER(TRIM(ESITI_QUESTIONARI!AI2745)),"")</f>
        <v/>
      </c>
      <c r="H2745" s="8" t="str">
        <f>IF(C2745="","",IF(ISERROR(AVERAGE(ESITI_QUESTIONARI!N2745:T2745,ESITI_QUESTIONARI!V2745:X2745,ESITI_QUESTIONARI!Z2745:AD2745,ESITI_QUESTIONARI!AF2745:AH2745,ESITI_QUESTIONARI!AJ2745:AL2745,ESITI_QUESTIONARI!AN2745,ESITI_QUESTIONARI!AQ2745)),"NON RISPONDE",AVERAGE(ESITI_QUESTIONARI!N2745:T2745,ESITI_QUESTIONARI!V2745:X2745,ESITI_QUESTIONARI!Z2745:AD2745,ESITI_QUESTIONARI!AF2745:AH2745,ESITI_QUESTIONARI!AJ2745:AL2745,ESITI_QUESTIONARI!AN2745,ESITI_QUESTIONARI!AQ2745)))</f>
        <v/>
      </c>
    </row>
    <row r="2746" spans="1:8" x14ac:dyDescent="0.3">
      <c r="A2746" t="str">
        <f>IF(ESITI_QUESTIONARI!A2746="","",TRIM(ESITI_QUESTIONARI!A2746))</f>
        <v/>
      </c>
      <c r="B2746" t="str">
        <f t="shared" si="43"/>
        <v/>
      </c>
      <c r="C2746" t="str">
        <f>IF(ESITI_QUESTIONARI!C2746="","",TRIM(ESITI_QUESTIONARI!C2746))</f>
        <v/>
      </c>
      <c r="D2746" t="str">
        <f>IFERROR(UPPER(TRIM(ESITI_QUESTIONARI!U2746)),"")</f>
        <v/>
      </c>
      <c r="E2746" t="str">
        <f>IFERROR(UPPER(TRIM(ESITI_QUESTIONARI!Y2746)),"")</f>
        <v/>
      </c>
      <c r="F2746" t="str">
        <f>IFERROR(UPPER(TRIM(ESITI_QUESTIONARI!AE2746)),"")</f>
        <v/>
      </c>
      <c r="G2746" t="str">
        <f>IFERROR(UPPER(TRIM(ESITI_QUESTIONARI!AI2746)),"")</f>
        <v/>
      </c>
      <c r="H2746" s="8" t="str">
        <f>IF(C2746="","",IF(ISERROR(AVERAGE(ESITI_QUESTIONARI!N2746:T2746,ESITI_QUESTIONARI!V2746:X2746,ESITI_QUESTIONARI!Z2746:AD2746,ESITI_QUESTIONARI!AF2746:AH2746,ESITI_QUESTIONARI!AJ2746:AL2746,ESITI_QUESTIONARI!AN2746,ESITI_QUESTIONARI!AQ2746)),"NON RISPONDE",AVERAGE(ESITI_QUESTIONARI!N2746:T2746,ESITI_QUESTIONARI!V2746:X2746,ESITI_QUESTIONARI!Z2746:AD2746,ESITI_QUESTIONARI!AF2746:AH2746,ESITI_QUESTIONARI!AJ2746:AL2746,ESITI_QUESTIONARI!AN2746,ESITI_QUESTIONARI!AQ2746)))</f>
        <v/>
      </c>
    </row>
    <row r="2747" spans="1:8" x14ac:dyDescent="0.3">
      <c r="A2747" t="str">
        <f>IF(ESITI_QUESTIONARI!A2747="","",TRIM(ESITI_QUESTIONARI!A2747))</f>
        <v/>
      </c>
      <c r="B2747" t="str">
        <f t="shared" si="43"/>
        <v/>
      </c>
      <c r="C2747" t="str">
        <f>IF(ESITI_QUESTIONARI!C2747="","",TRIM(ESITI_QUESTIONARI!C2747))</f>
        <v/>
      </c>
      <c r="D2747" t="str">
        <f>IFERROR(UPPER(TRIM(ESITI_QUESTIONARI!U2747)),"")</f>
        <v/>
      </c>
      <c r="E2747" t="str">
        <f>IFERROR(UPPER(TRIM(ESITI_QUESTIONARI!Y2747)),"")</f>
        <v/>
      </c>
      <c r="F2747" t="str">
        <f>IFERROR(UPPER(TRIM(ESITI_QUESTIONARI!AE2747)),"")</f>
        <v/>
      </c>
      <c r="G2747" t="str">
        <f>IFERROR(UPPER(TRIM(ESITI_QUESTIONARI!AI2747)),"")</f>
        <v/>
      </c>
      <c r="H2747" s="8" t="str">
        <f>IF(C2747="","",IF(ISERROR(AVERAGE(ESITI_QUESTIONARI!N2747:T2747,ESITI_QUESTIONARI!V2747:X2747,ESITI_QUESTIONARI!Z2747:AD2747,ESITI_QUESTIONARI!AF2747:AH2747,ESITI_QUESTIONARI!AJ2747:AL2747,ESITI_QUESTIONARI!AN2747,ESITI_QUESTIONARI!AQ2747)),"NON RISPONDE",AVERAGE(ESITI_QUESTIONARI!N2747:T2747,ESITI_QUESTIONARI!V2747:X2747,ESITI_QUESTIONARI!Z2747:AD2747,ESITI_QUESTIONARI!AF2747:AH2747,ESITI_QUESTIONARI!AJ2747:AL2747,ESITI_QUESTIONARI!AN2747,ESITI_QUESTIONARI!AQ2747)))</f>
        <v/>
      </c>
    </row>
    <row r="2748" spans="1:8" x14ac:dyDescent="0.3">
      <c r="A2748" t="str">
        <f>IF(ESITI_QUESTIONARI!A2748="","",TRIM(ESITI_QUESTIONARI!A2748))</f>
        <v/>
      </c>
      <c r="B2748" t="str">
        <f t="shared" si="43"/>
        <v/>
      </c>
      <c r="C2748" t="str">
        <f>IF(ESITI_QUESTIONARI!C2748="","",TRIM(ESITI_QUESTIONARI!C2748))</f>
        <v/>
      </c>
      <c r="D2748" t="str">
        <f>IFERROR(UPPER(TRIM(ESITI_QUESTIONARI!U2748)),"")</f>
        <v/>
      </c>
      <c r="E2748" t="str">
        <f>IFERROR(UPPER(TRIM(ESITI_QUESTIONARI!Y2748)),"")</f>
        <v/>
      </c>
      <c r="F2748" t="str">
        <f>IFERROR(UPPER(TRIM(ESITI_QUESTIONARI!AE2748)),"")</f>
        <v/>
      </c>
      <c r="G2748" t="str">
        <f>IFERROR(UPPER(TRIM(ESITI_QUESTIONARI!AI2748)),"")</f>
        <v/>
      </c>
      <c r="H2748" s="8" t="str">
        <f>IF(C2748="","",IF(ISERROR(AVERAGE(ESITI_QUESTIONARI!N2748:T2748,ESITI_QUESTIONARI!V2748:X2748,ESITI_QUESTIONARI!Z2748:AD2748,ESITI_QUESTIONARI!AF2748:AH2748,ESITI_QUESTIONARI!AJ2748:AL2748,ESITI_QUESTIONARI!AN2748,ESITI_QUESTIONARI!AQ2748)),"NON RISPONDE",AVERAGE(ESITI_QUESTIONARI!N2748:T2748,ESITI_QUESTIONARI!V2748:X2748,ESITI_QUESTIONARI!Z2748:AD2748,ESITI_QUESTIONARI!AF2748:AH2748,ESITI_QUESTIONARI!AJ2748:AL2748,ESITI_QUESTIONARI!AN2748,ESITI_QUESTIONARI!AQ2748)))</f>
        <v/>
      </c>
    </row>
    <row r="2749" spans="1:8" x14ac:dyDescent="0.3">
      <c r="A2749" t="str">
        <f>IF(ESITI_QUESTIONARI!A2749="","",TRIM(ESITI_QUESTIONARI!A2749))</f>
        <v/>
      </c>
      <c r="B2749" t="str">
        <f t="shared" si="43"/>
        <v/>
      </c>
      <c r="C2749" t="str">
        <f>IF(ESITI_QUESTIONARI!C2749="","",TRIM(ESITI_QUESTIONARI!C2749))</f>
        <v/>
      </c>
      <c r="D2749" t="str">
        <f>IFERROR(UPPER(TRIM(ESITI_QUESTIONARI!U2749)),"")</f>
        <v/>
      </c>
      <c r="E2749" t="str">
        <f>IFERROR(UPPER(TRIM(ESITI_QUESTIONARI!Y2749)),"")</f>
        <v/>
      </c>
      <c r="F2749" t="str">
        <f>IFERROR(UPPER(TRIM(ESITI_QUESTIONARI!AE2749)),"")</f>
        <v/>
      </c>
      <c r="G2749" t="str">
        <f>IFERROR(UPPER(TRIM(ESITI_QUESTIONARI!AI2749)),"")</f>
        <v/>
      </c>
      <c r="H2749" s="8" t="str">
        <f>IF(C2749="","",IF(ISERROR(AVERAGE(ESITI_QUESTIONARI!N2749:T2749,ESITI_QUESTIONARI!V2749:X2749,ESITI_QUESTIONARI!Z2749:AD2749,ESITI_QUESTIONARI!AF2749:AH2749,ESITI_QUESTIONARI!AJ2749:AL2749,ESITI_QUESTIONARI!AN2749,ESITI_QUESTIONARI!AQ2749)),"NON RISPONDE",AVERAGE(ESITI_QUESTIONARI!N2749:T2749,ESITI_QUESTIONARI!V2749:X2749,ESITI_QUESTIONARI!Z2749:AD2749,ESITI_QUESTIONARI!AF2749:AH2749,ESITI_QUESTIONARI!AJ2749:AL2749,ESITI_QUESTIONARI!AN2749,ESITI_QUESTIONARI!AQ2749)))</f>
        <v/>
      </c>
    </row>
    <row r="2750" spans="1:8" x14ac:dyDescent="0.3">
      <c r="A2750" t="str">
        <f>IF(ESITI_QUESTIONARI!A2750="","",TRIM(ESITI_QUESTIONARI!A2750))</f>
        <v/>
      </c>
      <c r="B2750" t="str">
        <f t="shared" si="43"/>
        <v/>
      </c>
      <c r="C2750" t="str">
        <f>IF(ESITI_QUESTIONARI!C2750="","",TRIM(ESITI_QUESTIONARI!C2750))</f>
        <v/>
      </c>
      <c r="D2750" t="str">
        <f>IFERROR(UPPER(TRIM(ESITI_QUESTIONARI!U2750)),"")</f>
        <v/>
      </c>
      <c r="E2750" t="str">
        <f>IFERROR(UPPER(TRIM(ESITI_QUESTIONARI!Y2750)),"")</f>
        <v/>
      </c>
      <c r="F2750" t="str">
        <f>IFERROR(UPPER(TRIM(ESITI_QUESTIONARI!AE2750)),"")</f>
        <v/>
      </c>
      <c r="G2750" t="str">
        <f>IFERROR(UPPER(TRIM(ESITI_QUESTIONARI!AI2750)),"")</f>
        <v/>
      </c>
      <c r="H2750" s="8" t="str">
        <f>IF(C2750="","",IF(ISERROR(AVERAGE(ESITI_QUESTIONARI!N2750:T2750,ESITI_QUESTIONARI!V2750:X2750,ESITI_QUESTIONARI!Z2750:AD2750,ESITI_QUESTIONARI!AF2750:AH2750,ESITI_QUESTIONARI!AJ2750:AL2750,ESITI_QUESTIONARI!AN2750,ESITI_QUESTIONARI!AQ2750)),"NON RISPONDE",AVERAGE(ESITI_QUESTIONARI!N2750:T2750,ESITI_QUESTIONARI!V2750:X2750,ESITI_QUESTIONARI!Z2750:AD2750,ESITI_QUESTIONARI!AF2750:AH2750,ESITI_QUESTIONARI!AJ2750:AL2750,ESITI_QUESTIONARI!AN2750,ESITI_QUESTIONARI!AQ2750)))</f>
        <v/>
      </c>
    </row>
    <row r="2751" spans="1:8" x14ac:dyDescent="0.3">
      <c r="A2751" t="str">
        <f>IF(ESITI_QUESTIONARI!A2751="","",TRIM(ESITI_QUESTIONARI!A2751))</f>
        <v/>
      </c>
      <c r="B2751" t="str">
        <f t="shared" si="43"/>
        <v/>
      </c>
      <c r="C2751" t="str">
        <f>IF(ESITI_QUESTIONARI!C2751="","",TRIM(ESITI_QUESTIONARI!C2751))</f>
        <v/>
      </c>
      <c r="D2751" t="str">
        <f>IFERROR(UPPER(TRIM(ESITI_QUESTIONARI!U2751)),"")</f>
        <v/>
      </c>
      <c r="E2751" t="str">
        <f>IFERROR(UPPER(TRIM(ESITI_QUESTIONARI!Y2751)),"")</f>
        <v/>
      </c>
      <c r="F2751" t="str">
        <f>IFERROR(UPPER(TRIM(ESITI_QUESTIONARI!AE2751)),"")</f>
        <v/>
      </c>
      <c r="G2751" t="str">
        <f>IFERROR(UPPER(TRIM(ESITI_QUESTIONARI!AI2751)),"")</f>
        <v/>
      </c>
      <c r="H2751" s="8" t="str">
        <f>IF(C2751="","",IF(ISERROR(AVERAGE(ESITI_QUESTIONARI!N2751:T2751,ESITI_QUESTIONARI!V2751:X2751,ESITI_QUESTIONARI!Z2751:AD2751,ESITI_QUESTIONARI!AF2751:AH2751,ESITI_QUESTIONARI!AJ2751:AL2751,ESITI_QUESTIONARI!AN2751,ESITI_QUESTIONARI!AQ2751)),"NON RISPONDE",AVERAGE(ESITI_QUESTIONARI!N2751:T2751,ESITI_QUESTIONARI!V2751:X2751,ESITI_QUESTIONARI!Z2751:AD2751,ESITI_QUESTIONARI!AF2751:AH2751,ESITI_QUESTIONARI!AJ2751:AL2751,ESITI_QUESTIONARI!AN2751,ESITI_QUESTIONARI!AQ2751)))</f>
        <v/>
      </c>
    </row>
    <row r="2752" spans="1:8" x14ac:dyDescent="0.3">
      <c r="A2752" t="str">
        <f>IF(ESITI_QUESTIONARI!A2752="","",TRIM(ESITI_QUESTIONARI!A2752))</f>
        <v/>
      </c>
      <c r="B2752" t="str">
        <f t="shared" si="43"/>
        <v/>
      </c>
      <c r="C2752" t="str">
        <f>IF(ESITI_QUESTIONARI!C2752="","",TRIM(ESITI_QUESTIONARI!C2752))</f>
        <v/>
      </c>
      <c r="D2752" t="str">
        <f>IFERROR(UPPER(TRIM(ESITI_QUESTIONARI!U2752)),"")</f>
        <v/>
      </c>
      <c r="E2752" t="str">
        <f>IFERROR(UPPER(TRIM(ESITI_QUESTIONARI!Y2752)),"")</f>
        <v/>
      </c>
      <c r="F2752" t="str">
        <f>IFERROR(UPPER(TRIM(ESITI_QUESTIONARI!AE2752)),"")</f>
        <v/>
      </c>
      <c r="G2752" t="str">
        <f>IFERROR(UPPER(TRIM(ESITI_QUESTIONARI!AI2752)),"")</f>
        <v/>
      </c>
      <c r="H2752" s="8" t="str">
        <f>IF(C2752="","",IF(ISERROR(AVERAGE(ESITI_QUESTIONARI!N2752:T2752,ESITI_QUESTIONARI!V2752:X2752,ESITI_QUESTIONARI!Z2752:AD2752,ESITI_QUESTIONARI!AF2752:AH2752,ESITI_QUESTIONARI!AJ2752:AL2752,ESITI_QUESTIONARI!AN2752,ESITI_QUESTIONARI!AQ2752)),"NON RISPONDE",AVERAGE(ESITI_QUESTIONARI!N2752:T2752,ESITI_QUESTIONARI!V2752:X2752,ESITI_QUESTIONARI!Z2752:AD2752,ESITI_QUESTIONARI!AF2752:AH2752,ESITI_QUESTIONARI!AJ2752:AL2752,ESITI_QUESTIONARI!AN2752,ESITI_QUESTIONARI!AQ2752)))</f>
        <v/>
      </c>
    </row>
    <row r="2753" spans="1:8" x14ac:dyDescent="0.3">
      <c r="A2753" t="str">
        <f>IF(ESITI_QUESTIONARI!A2753="","",TRIM(ESITI_QUESTIONARI!A2753))</f>
        <v/>
      </c>
      <c r="B2753" t="str">
        <f t="shared" si="43"/>
        <v/>
      </c>
      <c r="C2753" t="str">
        <f>IF(ESITI_QUESTIONARI!C2753="","",TRIM(ESITI_QUESTIONARI!C2753))</f>
        <v/>
      </c>
      <c r="D2753" t="str">
        <f>IFERROR(UPPER(TRIM(ESITI_QUESTIONARI!U2753)),"")</f>
        <v/>
      </c>
      <c r="E2753" t="str">
        <f>IFERROR(UPPER(TRIM(ESITI_QUESTIONARI!Y2753)),"")</f>
        <v/>
      </c>
      <c r="F2753" t="str">
        <f>IFERROR(UPPER(TRIM(ESITI_QUESTIONARI!AE2753)),"")</f>
        <v/>
      </c>
      <c r="G2753" t="str">
        <f>IFERROR(UPPER(TRIM(ESITI_QUESTIONARI!AI2753)),"")</f>
        <v/>
      </c>
      <c r="H2753" s="8" t="str">
        <f>IF(C2753="","",IF(ISERROR(AVERAGE(ESITI_QUESTIONARI!N2753:T2753,ESITI_QUESTIONARI!V2753:X2753,ESITI_QUESTIONARI!Z2753:AD2753,ESITI_QUESTIONARI!AF2753:AH2753,ESITI_QUESTIONARI!AJ2753:AL2753,ESITI_QUESTIONARI!AN2753,ESITI_QUESTIONARI!AQ2753)),"NON RISPONDE",AVERAGE(ESITI_QUESTIONARI!N2753:T2753,ESITI_QUESTIONARI!V2753:X2753,ESITI_QUESTIONARI!Z2753:AD2753,ESITI_QUESTIONARI!AF2753:AH2753,ESITI_QUESTIONARI!AJ2753:AL2753,ESITI_QUESTIONARI!AN2753,ESITI_QUESTIONARI!AQ2753)))</f>
        <v/>
      </c>
    </row>
    <row r="2754" spans="1:8" x14ac:dyDescent="0.3">
      <c r="A2754" t="str">
        <f>IF(ESITI_QUESTIONARI!A2754="","",TRIM(ESITI_QUESTIONARI!A2754))</f>
        <v/>
      </c>
      <c r="B2754" t="str">
        <f t="shared" si="43"/>
        <v/>
      </c>
      <c r="C2754" t="str">
        <f>IF(ESITI_QUESTIONARI!C2754="","",TRIM(ESITI_QUESTIONARI!C2754))</f>
        <v/>
      </c>
      <c r="D2754" t="str">
        <f>IFERROR(UPPER(TRIM(ESITI_QUESTIONARI!U2754)),"")</f>
        <v/>
      </c>
      <c r="E2754" t="str">
        <f>IFERROR(UPPER(TRIM(ESITI_QUESTIONARI!Y2754)),"")</f>
        <v/>
      </c>
      <c r="F2754" t="str">
        <f>IFERROR(UPPER(TRIM(ESITI_QUESTIONARI!AE2754)),"")</f>
        <v/>
      </c>
      <c r="G2754" t="str">
        <f>IFERROR(UPPER(TRIM(ESITI_QUESTIONARI!AI2754)),"")</f>
        <v/>
      </c>
      <c r="H2754" s="8" t="str">
        <f>IF(C2754="","",IF(ISERROR(AVERAGE(ESITI_QUESTIONARI!N2754:T2754,ESITI_QUESTIONARI!V2754:X2754,ESITI_QUESTIONARI!Z2754:AD2754,ESITI_QUESTIONARI!AF2754:AH2754,ESITI_QUESTIONARI!AJ2754:AL2754,ESITI_QUESTIONARI!AN2754,ESITI_QUESTIONARI!AQ2754)),"NON RISPONDE",AVERAGE(ESITI_QUESTIONARI!N2754:T2754,ESITI_QUESTIONARI!V2754:X2754,ESITI_QUESTIONARI!Z2754:AD2754,ESITI_QUESTIONARI!AF2754:AH2754,ESITI_QUESTIONARI!AJ2754:AL2754,ESITI_QUESTIONARI!AN2754,ESITI_QUESTIONARI!AQ2754)))</f>
        <v/>
      </c>
    </row>
    <row r="2755" spans="1:8" x14ac:dyDescent="0.3">
      <c r="A2755" t="str">
        <f>IF(ESITI_QUESTIONARI!A2755="","",TRIM(ESITI_QUESTIONARI!A2755))</f>
        <v/>
      </c>
      <c r="B2755" t="str">
        <f t="shared" ref="B2755:B2818" si="44">IF(C2755="","",C2755)</f>
        <v/>
      </c>
      <c r="C2755" t="str">
        <f>IF(ESITI_QUESTIONARI!C2755="","",TRIM(ESITI_QUESTIONARI!C2755))</f>
        <v/>
      </c>
      <c r="D2755" t="str">
        <f>IFERROR(UPPER(TRIM(ESITI_QUESTIONARI!U2755)),"")</f>
        <v/>
      </c>
      <c r="E2755" t="str">
        <f>IFERROR(UPPER(TRIM(ESITI_QUESTIONARI!Y2755)),"")</f>
        <v/>
      </c>
      <c r="F2755" t="str">
        <f>IFERROR(UPPER(TRIM(ESITI_QUESTIONARI!AE2755)),"")</f>
        <v/>
      </c>
      <c r="G2755" t="str">
        <f>IFERROR(UPPER(TRIM(ESITI_QUESTIONARI!AI2755)),"")</f>
        <v/>
      </c>
      <c r="H2755" s="8" t="str">
        <f>IF(C2755="","",IF(ISERROR(AVERAGE(ESITI_QUESTIONARI!N2755:T2755,ESITI_QUESTIONARI!V2755:X2755,ESITI_QUESTIONARI!Z2755:AD2755,ESITI_QUESTIONARI!AF2755:AH2755,ESITI_QUESTIONARI!AJ2755:AL2755,ESITI_QUESTIONARI!AN2755,ESITI_QUESTIONARI!AQ2755)),"NON RISPONDE",AVERAGE(ESITI_QUESTIONARI!N2755:T2755,ESITI_QUESTIONARI!V2755:X2755,ESITI_QUESTIONARI!Z2755:AD2755,ESITI_QUESTIONARI!AF2755:AH2755,ESITI_QUESTIONARI!AJ2755:AL2755,ESITI_QUESTIONARI!AN2755,ESITI_QUESTIONARI!AQ2755)))</f>
        <v/>
      </c>
    </row>
    <row r="2756" spans="1:8" x14ac:dyDescent="0.3">
      <c r="A2756" t="str">
        <f>IF(ESITI_QUESTIONARI!A2756="","",TRIM(ESITI_QUESTIONARI!A2756))</f>
        <v/>
      </c>
      <c r="B2756" t="str">
        <f t="shared" si="44"/>
        <v/>
      </c>
      <c r="C2756" t="str">
        <f>IF(ESITI_QUESTIONARI!C2756="","",TRIM(ESITI_QUESTIONARI!C2756))</f>
        <v/>
      </c>
      <c r="D2756" t="str">
        <f>IFERROR(UPPER(TRIM(ESITI_QUESTIONARI!U2756)),"")</f>
        <v/>
      </c>
      <c r="E2756" t="str">
        <f>IFERROR(UPPER(TRIM(ESITI_QUESTIONARI!Y2756)),"")</f>
        <v/>
      </c>
      <c r="F2756" t="str">
        <f>IFERROR(UPPER(TRIM(ESITI_QUESTIONARI!AE2756)),"")</f>
        <v/>
      </c>
      <c r="G2756" t="str">
        <f>IFERROR(UPPER(TRIM(ESITI_QUESTIONARI!AI2756)),"")</f>
        <v/>
      </c>
      <c r="H2756" s="8" t="str">
        <f>IF(C2756="","",IF(ISERROR(AVERAGE(ESITI_QUESTIONARI!N2756:T2756,ESITI_QUESTIONARI!V2756:X2756,ESITI_QUESTIONARI!Z2756:AD2756,ESITI_QUESTIONARI!AF2756:AH2756,ESITI_QUESTIONARI!AJ2756:AL2756,ESITI_QUESTIONARI!AN2756,ESITI_QUESTIONARI!AQ2756)),"NON RISPONDE",AVERAGE(ESITI_QUESTIONARI!N2756:T2756,ESITI_QUESTIONARI!V2756:X2756,ESITI_QUESTIONARI!Z2756:AD2756,ESITI_QUESTIONARI!AF2756:AH2756,ESITI_QUESTIONARI!AJ2756:AL2756,ESITI_QUESTIONARI!AN2756,ESITI_QUESTIONARI!AQ2756)))</f>
        <v/>
      </c>
    </row>
    <row r="2757" spans="1:8" x14ac:dyDescent="0.3">
      <c r="A2757" t="str">
        <f>IF(ESITI_QUESTIONARI!A2757="","",TRIM(ESITI_QUESTIONARI!A2757))</f>
        <v/>
      </c>
      <c r="B2757" t="str">
        <f t="shared" si="44"/>
        <v/>
      </c>
      <c r="C2757" t="str">
        <f>IF(ESITI_QUESTIONARI!C2757="","",TRIM(ESITI_QUESTIONARI!C2757))</f>
        <v/>
      </c>
      <c r="D2757" t="str">
        <f>IFERROR(UPPER(TRIM(ESITI_QUESTIONARI!U2757)),"")</f>
        <v/>
      </c>
      <c r="E2757" t="str">
        <f>IFERROR(UPPER(TRIM(ESITI_QUESTIONARI!Y2757)),"")</f>
        <v/>
      </c>
      <c r="F2757" t="str">
        <f>IFERROR(UPPER(TRIM(ESITI_QUESTIONARI!AE2757)),"")</f>
        <v/>
      </c>
      <c r="G2757" t="str">
        <f>IFERROR(UPPER(TRIM(ESITI_QUESTIONARI!AI2757)),"")</f>
        <v/>
      </c>
      <c r="H2757" s="8" t="str">
        <f>IF(C2757="","",IF(ISERROR(AVERAGE(ESITI_QUESTIONARI!N2757:T2757,ESITI_QUESTIONARI!V2757:X2757,ESITI_QUESTIONARI!Z2757:AD2757,ESITI_QUESTIONARI!AF2757:AH2757,ESITI_QUESTIONARI!AJ2757:AL2757,ESITI_QUESTIONARI!AN2757,ESITI_QUESTIONARI!AQ2757)),"NON RISPONDE",AVERAGE(ESITI_QUESTIONARI!N2757:T2757,ESITI_QUESTIONARI!V2757:X2757,ESITI_QUESTIONARI!Z2757:AD2757,ESITI_QUESTIONARI!AF2757:AH2757,ESITI_QUESTIONARI!AJ2757:AL2757,ESITI_QUESTIONARI!AN2757,ESITI_QUESTIONARI!AQ2757)))</f>
        <v/>
      </c>
    </row>
    <row r="2758" spans="1:8" x14ac:dyDescent="0.3">
      <c r="A2758" t="str">
        <f>IF(ESITI_QUESTIONARI!A2758="","",TRIM(ESITI_QUESTIONARI!A2758))</f>
        <v/>
      </c>
      <c r="B2758" t="str">
        <f t="shared" si="44"/>
        <v/>
      </c>
      <c r="C2758" t="str">
        <f>IF(ESITI_QUESTIONARI!C2758="","",TRIM(ESITI_QUESTIONARI!C2758))</f>
        <v/>
      </c>
      <c r="D2758" t="str">
        <f>IFERROR(UPPER(TRIM(ESITI_QUESTIONARI!U2758)),"")</f>
        <v/>
      </c>
      <c r="E2758" t="str">
        <f>IFERROR(UPPER(TRIM(ESITI_QUESTIONARI!Y2758)),"")</f>
        <v/>
      </c>
      <c r="F2758" t="str">
        <f>IFERROR(UPPER(TRIM(ESITI_QUESTIONARI!AE2758)),"")</f>
        <v/>
      </c>
      <c r="G2758" t="str">
        <f>IFERROR(UPPER(TRIM(ESITI_QUESTIONARI!AI2758)),"")</f>
        <v/>
      </c>
      <c r="H2758" s="8" t="str">
        <f>IF(C2758="","",IF(ISERROR(AVERAGE(ESITI_QUESTIONARI!N2758:T2758,ESITI_QUESTIONARI!V2758:X2758,ESITI_QUESTIONARI!Z2758:AD2758,ESITI_QUESTIONARI!AF2758:AH2758,ESITI_QUESTIONARI!AJ2758:AL2758,ESITI_QUESTIONARI!AN2758,ESITI_QUESTIONARI!AQ2758)),"NON RISPONDE",AVERAGE(ESITI_QUESTIONARI!N2758:T2758,ESITI_QUESTIONARI!V2758:X2758,ESITI_QUESTIONARI!Z2758:AD2758,ESITI_QUESTIONARI!AF2758:AH2758,ESITI_QUESTIONARI!AJ2758:AL2758,ESITI_QUESTIONARI!AN2758,ESITI_QUESTIONARI!AQ2758)))</f>
        <v/>
      </c>
    </row>
    <row r="2759" spans="1:8" x14ac:dyDescent="0.3">
      <c r="A2759" t="str">
        <f>IF(ESITI_QUESTIONARI!A2759="","",TRIM(ESITI_QUESTIONARI!A2759))</f>
        <v/>
      </c>
      <c r="B2759" t="str">
        <f t="shared" si="44"/>
        <v/>
      </c>
      <c r="C2759" t="str">
        <f>IF(ESITI_QUESTIONARI!C2759="","",TRIM(ESITI_QUESTIONARI!C2759))</f>
        <v/>
      </c>
      <c r="D2759" t="str">
        <f>IFERROR(UPPER(TRIM(ESITI_QUESTIONARI!U2759)),"")</f>
        <v/>
      </c>
      <c r="E2759" t="str">
        <f>IFERROR(UPPER(TRIM(ESITI_QUESTIONARI!Y2759)),"")</f>
        <v/>
      </c>
      <c r="F2759" t="str">
        <f>IFERROR(UPPER(TRIM(ESITI_QUESTIONARI!AE2759)),"")</f>
        <v/>
      </c>
      <c r="G2759" t="str">
        <f>IFERROR(UPPER(TRIM(ESITI_QUESTIONARI!AI2759)),"")</f>
        <v/>
      </c>
      <c r="H2759" s="8" t="str">
        <f>IF(C2759="","",IF(ISERROR(AVERAGE(ESITI_QUESTIONARI!N2759:T2759,ESITI_QUESTIONARI!V2759:X2759,ESITI_QUESTIONARI!Z2759:AD2759,ESITI_QUESTIONARI!AF2759:AH2759,ESITI_QUESTIONARI!AJ2759:AL2759,ESITI_QUESTIONARI!AN2759,ESITI_QUESTIONARI!AQ2759)),"NON RISPONDE",AVERAGE(ESITI_QUESTIONARI!N2759:T2759,ESITI_QUESTIONARI!V2759:X2759,ESITI_QUESTIONARI!Z2759:AD2759,ESITI_QUESTIONARI!AF2759:AH2759,ESITI_QUESTIONARI!AJ2759:AL2759,ESITI_QUESTIONARI!AN2759,ESITI_QUESTIONARI!AQ2759)))</f>
        <v/>
      </c>
    </row>
    <row r="2760" spans="1:8" x14ac:dyDescent="0.3">
      <c r="A2760" t="str">
        <f>IF(ESITI_QUESTIONARI!A2760="","",TRIM(ESITI_QUESTIONARI!A2760))</f>
        <v/>
      </c>
      <c r="B2760" t="str">
        <f t="shared" si="44"/>
        <v/>
      </c>
      <c r="C2760" t="str">
        <f>IF(ESITI_QUESTIONARI!C2760="","",TRIM(ESITI_QUESTIONARI!C2760))</f>
        <v/>
      </c>
      <c r="D2760" t="str">
        <f>IFERROR(UPPER(TRIM(ESITI_QUESTIONARI!U2760)),"")</f>
        <v/>
      </c>
      <c r="E2760" t="str">
        <f>IFERROR(UPPER(TRIM(ESITI_QUESTIONARI!Y2760)),"")</f>
        <v/>
      </c>
      <c r="F2760" t="str">
        <f>IFERROR(UPPER(TRIM(ESITI_QUESTIONARI!AE2760)),"")</f>
        <v/>
      </c>
      <c r="G2760" t="str">
        <f>IFERROR(UPPER(TRIM(ESITI_QUESTIONARI!AI2760)),"")</f>
        <v/>
      </c>
      <c r="H2760" s="8" t="str">
        <f>IF(C2760="","",IF(ISERROR(AVERAGE(ESITI_QUESTIONARI!N2760:T2760,ESITI_QUESTIONARI!V2760:X2760,ESITI_QUESTIONARI!Z2760:AD2760,ESITI_QUESTIONARI!AF2760:AH2760,ESITI_QUESTIONARI!AJ2760:AL2760,ESITI_QUESTIONARI!AN2760,ESITI_QUESTIONARI!AQ2760)),"NON RISPONDE",AVERAGE(ESITI_QUESTIONARI!N2760:T2760,ESITI_QUESTIONARI!V2760:X2760,ESITI_QUESTIONARI!Z2760:AD2760,ESITI_QUESTIONARI!AF2760:AH2760,ESITI_QUESTIONARI!AJ2760:AL2760,ESITI_QUESTIONARI!AN2760,ESITI_QUESTIONARI!AQ2760)))</f>
        <v/>
      </c>
    </row>
    <row r="2761" spans="1:8" x14ac:dyDescent="0.3">
      <c r="A2761" t="str">
        <f>IF(ESITI_QUESTIONARI!A2761="","",TRIM(ESITI_QUESTIONARI!A2761))</f>
        <v/>
      </c>
      <c r="B2761" t="str">
        <f t="shared" si="44"/>
        <v/>
      </c>
      <c r="C2761" t="str">
        <f>IF(ESITI_QUESTIONARI!C2761="","",TRIM(ESITI_QUESTIONARI!C2761))</f>
        <v/>
      </c>
      <c r="D2761" t="str">
        <f>IFERROR(UPPER(TRIM(ESITI_QUESTIONARI!U2761)),"")</f>
        <v/>
      </c>
      <c r="E2761" t="str">
        <f>IFERROR(UPPER(TRIM(ESITI_QUESTIONARI!Y2761)),"")</f>
        <v/>
      </c>
      <c r="F2761" t="str">
        <f>IFERROR(UPPER(TRIM(ESITI_QUESTIONARI!AE2761)),"")</f>
        <v/>
      </c>
      <c r="G2761" t="str">
        <f>IFERROR(UPPER(TRIM(ESITI_QUESTIONARI!AI2761)),"")</f>
        <v/>
      </c>
      <c r="H2761" s="8" t="str">
        <f>IF(C2761="","",IF(ISERROR(AVERAGE(ESITI_QUESTIONARI!N2761:T2761,ESITI_QUESTIONARI!V2761:X2761,ESITI_QUESTIONARI!Z2761:AD2761,ESITI_QUESTIONARI!AF2761:AH2761,ESITI_QUESTIONARI!AJ2761:AL2761,ESITI_QUESTIONARI!AN2761,ESITI_QUESTIONARI!AQ2761)),"NON RISPONDE",AVERAGE(ESITI_QUESTIONARI!N2761:T2761,ESITI_QUESTIONARI!V2761:X2761,ESITI_QUESTIONARI!Z2761:AD2761,ESITI_QUESTIONARI!AF2761:AH2761,ESITI_QUESTIONARI!AJ2761:AL2761,ESITI_QUESTIONARI!AN2761,ESITI_QUESTIONARI!AQ2761)))</f>
        <v/>
      </c>
    </row>
    <row r="2762" spans="1:8" x14ac:dyDescent="0.3">
      <c r="A2762" t="str">
        <f>IF(ESITI_QUESTIONARI!A2762="","",TRIM(ESITI_QUESTIONARI!A2762))</f>
        <v/>
      </c>
      <c r="B2762" t="str">
        <f t="shared" si="44"/>
        <v/>
      </c>
      <c r="C2762" t="str">
        <f>IF(ESITI_QUESTIONARI!C2762="","",TRIM(ESITI_QUESTIONARI!C2762))</f>
        <v/>
      </c>
      <c r="D2762" t="str">
        <f>IFERROR(UPPER(TRIM(ESITI_QUESTIONARI!U2762)),"")</f>
        <v/>
      </c>
      <c r="E2762" t="str">
        <f>IFERROR(UPPER(TRIM(ESITI_QUESTIONARI!Y2762)),"")</f>
        <v/>
      </c>
      <c r="F2762" t="str">
        <f>IFERROR(UPPER(TRIM(ESITI_QUESTIONARI!AE2762)),"")</f>
        <v/>
      </c>
      <c r="G2762" t="str">
        <f>IFERROR(UPPER(TRIM(ESITI_QUESTIONARI!AI2762)),"")</f>
        <v/>
      </c>
      <c r="H2762" s="8" t="str">
        <f>IF(C2762="","",IF(ISERROR(AVERAGE(ESITI_QUESTIONARI!N2762:T2762,ESITI_QUESTIONARI!V2762:X2762,ESITI_QUESTIONARI!Z2762:AD2762,ESITI_QUESTIONARI!AF2762:AH2762,ESITI_QUESTIONARI!AJ2762:AL2762,ESITI_QUESTIONARI!AN2762,ESITI_QUESTIONARI!AQ2762)),"NON RISPONDE",AVERAGE(ESITI_QUESTIONARI!N2762:T2762,ESITI_QUESTIONARI!V2762:X2762,ESITI_QUESTIONARI!Z2762:AD2762,ESITI_QUESTIONARI!AF2762:AH2762,ESITI_QUESTIONARI!AJ2762:AL2762,ESITI_QUESTIONARI!AN2762,ESITI_QUESTIONARI!AQ2762)))</f>
        <v/>
      </c>
    </row>
    <row r="2763" spans="1:8" x14ac:dyDescent="0.3">
      <c r="A2763" t="str">
        <f>IF(ESITI_QUESTIONARI!A2763="","",TRIM(ESITI_QUESTIONARI!A2763))</f>
        <v/>
      </c>
      <c r="B2763" t="str">
        <f t="shared" si="44"/>
        <v/>
      </c>
      <c r="C2763" t="str">
        <f>IF(ESITI_QUESTIONARI!C2763="","",TRIM(ESITI_QUESTIONARI!C2763))</f>
        <v/>
      </c>
      <c r="D2763" t="str">
        <f>IFERROR(UPPER(TRIM(ESITI_QUESTIONARI!U2763)),"")</f>
        <v/>
      </c>
      <c r="E2763" t="str">
        <f>IFERROR(UPPER(TRIM(ESITI_QUESTIONARI!Y2763)),"")</f>
        <v/>
      </c>
      <c r="F2763" t="str">
        <f>IFERROR(UPPER(TRIM(ESITI_QUESTIONARI!AE2763)),"")</f>
        <v/>
      </c>
      <c r="G2763" t="str">
        <f>IFERROR(UPPER(TRIM(ESITI_QUESTIONARI!AI2763)),"")</f>
        <v/>
      </c>
      <c r="H2763" s="8" t="str">
        <f>IF(C2763="","",IF(ISERROR(AVERAGE(ESITI_QUESTIONARI!N2763:T2763,ESITI_QUESTIONARI!V2763:X2763,ESITI_QUESTIONARI!Z2763:AD2763,ESITI_QUESTIONARI!AF2763:AH2763,ESITI_QUESTIONARI!AJ2763:AL2763,ESITI_QUESTIONARI!AN2763,ESITI_QUESTIONARI!AQ2763)),"NON RISPONDE",AVERAGE(ESITI_QUESTIONARI!N2763:T2763,ESITI_QUESTIONARI!V2763:X2763,ESITI_QUESTIONARI!Z2763:AD2763,ESITI_QUESTIONARI!AF2763:AH2763,ESITI_QUESTIONARI!AJ2763:AL2763,ESITI_QUESTIONARI!AN2763,ESITI_QUESTIONARI!AQ2763)))</f>
        <v/>
      </c>
    </row>
    <row r="2764" spans="1:8" x14ac:dyDescent="0.3">
      <c r="A2764" t="str">
        <f>IF(ESITI_QUESTIONARI!A2764="","",TRIM(ESITI_QUESTIONARI!A2764))</f>
        <v/>
      </c>
      <c r="B2764" t="str">
        <f t="shared" si="44"/>
        <v/>
      </c>
      <c r="C2764" t="str">
        <f>IF(ESITI_QUESTIONARI!C2764="","",TRIM(ESITI_QUESTIONARI!C2764))</f>
        <v/>
      </c>
      <c r="D2764" t="str">
        <f>IFERROR(UPPER(TRIM(ESITI_QUESTIONARI!U2764)),"")</f>
        <v/>
      </c>
      <c r="E2764" t="str">
        <f>IFERROR(UPPER(TRIM(ESITI_QUESTIONARI!Y2764)),"")</f>
        <v/>
      </c>
      <c r="F2764" t="str">
        <f>IFERROR(UPPER(TRIM(ESITI_QUESTIONARI!AE2764)),"")</f>
        <v/>
      </c>
      <c r="G2764" t="str">
        <f>IFERROR(UPPER(TRIM(ESITI_QUESTIONARI!AI2764)),"")</f>
        <v/>
      </c>
      <c r="H2764" s="8" t="str">
        <f>IF(C2764="","",IF(ISERROR(AVERAGE(ESITI_QUESTIONARI!N2764:T2764,ESITI_QUESTIONARI!V2764:X2764,ESITI_QUESTIONARI!Z2764:AD2764,ESITI_QUESTIONARI!AF2764:AH2764,ESITI_QUESTIONARI!AJ2764:AL2764,ESITI_QUESTIONARI!AN2764,ESITI_QUESTIONARI!AQ2764)),"NON RISPONDE",AVERAGE(ESITI_QUESTIONARI!N2764:T2764,ESITI_QUESTIONARI!V2764:X2764,ESITI_QUESTIONARI!Z2764:AD2764,ESITI_QUESTIONARI!AF2764:AH2764,ESITI_QUESTIONARI!AJ2764:AL2764,ESITI_QUESTIONARI!AN2764,ESITI_QUESTIONARI!AQ2764)))</f>
        <v/>
      </c>
    </row>
    <row r="2765" spans="1:8" x14ac:dyDescent="0.3">
      <c r="A2765" t="str">
        <f>IF(ESITI_QUESTIONARI!A2765="","",TRIM(ESITI_QUESTIONARI!A2765))</f>
        <v/>
      </c>
      <c r="B2765" t="str">
        <f t="shared" si="44"/>
        <v/>
      </c>
      <c r="C2765" t="str">
        <f>IF(ESITI_QUESTIONARI!C2765="","",TRIM(ESITI_QUESTIONARI!C2765))</f>
        <v/>
      </c>
      <c r="D2765" t="str">
        <f>IFERROR(UPPER(TRIM(ESITI_QUESTIONARI!U2765)),"")</f>
        <v/>
      </c>
      <c r="E2765" t="str">
        <f>IFERROR(UPPER(TRIM(ESITI_QUESTIONARI!Y2765)),"")</f>
        <v/>
      </c>
      <c r="F2765" t="str">
        <f>IFERROR(UPPER(TRIM(ESITI_QUESTIONARI!AE2765)),"")</f>
        <v/>
      </c>
      <c r="G2765" t="str">
        <f>IFERROR(UPPER(TRIM(ESITI_QUESTIONARI!AI2765)),"")</f>
        <v/>
      </c>
      <c r="H2765" s="8" t="str">
        <f>IF(C2765="","",IF(ISERROR(AVERAGE(ESITI_QUESTIONARI!N2765:T2765,ESITI_QUESTIONARI!V2765:X2765,ESITI_QUESTIONARI!Z2765:AD2765,ESITI_QUESTIONARI!AF2765:AH2765,ESITI_QUESTIONARI!AJ2765:AL2765,ESITI_QUESTIONARI!AN2765,ESITI_QUESTIONARI!AQ2765)),"NON RISPONDE",AVERAGE(ESITI_QUESTIONARI!N2765:T2765,ESITI_QUESTIONARI!V2765:X2765,ESITI_QUESTIONARI!Z2765:AD2765,ESITI_QUESTIONARI!AF2765:AH2765,ESITI_QUESTIONARI!AJ2765:AL2765,ESITI_QUESTIONARI!AN2765,ESITI_QUESTIONARI!AQ2765)))</f>
        <v/>
      </c>
    </row>
    <row r="2766" spans="1:8" x14ac:dyDescent="0.3">
      <c r="A2766" t="str">
        <f>IF(ESITI_QUESTIONARI!A2766="","",TRIM(ESITI_QUESTIONARI!A2766))</f>
        <v/>
      </c>
      <c r="B2766" t="str">
        <f t="shared" si="44"/>
        <v/>
      </c>
      <c r="C2766" t="str">
        <f>IF(ESITI_QUESTIONARI!C2766="","",TRIM(ESITI_QUESTIONARI!C2766))</f>
        <v/>
      </c>
      <c r="D2766" t="str">
        <f>IFERROR(UPPER(TRIM(ESITI_QUESTIONARI!U2766)),"")</f>
        <v/>
      </c>
      <c r="E2766" t="str">
        <f>IFERROR(UPPER(TRIM(ESITI_QUESTIONARI!Y2766)),"")</f>
        <v/>
      </c>
      <c r="F2766" t="str">
        <f>IFERROR(UPPER(TRIM(ESITI_QUESTIONARI!AE2766)),"")</f>
        <v/>
      </c>
      <c r="G2766" t="str">
        <f>IFERROR(UPPER(TRIM(ESITI_QUESTIONARI!AI2766)),"")</f>
        <v/>
      </c>
      <c r="H2766" s="8" t="str">
        <f>IF(C2766="","",IF(ISERROR(AVERAGE(ESITI_QUESTIONARI!N2766:T2766,ESITI_QUESTIONARI!V2766:X2766,ESITI_QUESTIONARI!Z2766:AD2766,ESITI_QUESTIONARI!AF2766:AH2766,ESITI_QUESTIONARI!AJ2766:AL2766,ESITI_QUESTIONARI!AN2766,ESITI_QUESTIONARI!AQ2766)),"NON RISPONDE",AVERAGE(ESITI_QUESTIONARI!N2766:T2766,ESITI_QUESTIONARI!V2766:X2766,ESITI_QUESTIONARI!Z2766:AD2766,ESITI_QUESTIONARI!AF2766:AH2766,ESITI_QUESTIONARI!AJ2766:AL2766,ESITI_QUESTIONARI!AN2766,ESITI_QUESTIONARI!AQ2766)))</f>
        <v/>
      </c>
    </row>
    <row r="2767" spans="1:8" x14ac:dyDescent="0.3">
      <c r="A2767" t="str">
        <f>IF(ESITI_QUESTIONARI!A2767="","",TRIM(ESITI_QUESTIONARI!A2767))</f>
        <v/>
      </c>
      <c r="B2767" t="str">
        <f t="shared" si="44"/>
        <v/>
      </c>
      <c r="C2767" t="str">
        <f>IF(ESITI_QUESTIONARI!C2767="","",TRIM(ESITI_QUESTIONARI!C2767))</f>
        <v/>
      </c>
      <c r="D2767" t="str">
        <f>IFERROR(UPPER(TRIM(ESITI_QUESTIONARI!U2767)),"")</f>
        <v/>
      </c>
      <c r="E2767" t="str">
        <f>IFERROR(UPPER(TRIM(ESITI_QUESTIONARI!Y2767)),"")</f>
        <v/>
      </c>
      <c r="F2767" t="str">
        <f>IFERROR(UPPER(TRIM(ESITI_QUESTIONARI!AE2767)),"")</f>
        <v/>
      </c>
      <c r="G2767" t="str">
        <f>IFERROR(UPPER(TRIM(ESITI_QUESTIONARI!AI2767)),"")</f>
        <v/>
      </c>
      <c r="H2767" s="8" t="str">
        <f>IF(C2767="","",IF(ISERROR(AVERAGE(ESITI_QUESTIONARI!N2767:T2767,ESITI_QUESTIONARI!V2767:X2767,ESITI_QUESTIONARI!Z2767:AD2767,ESITI_QUESTIONARI!AF2767:AH2767,ESITI_QUESTIONARI!AJ2767:AL2767,ESITI_QUESTIONARI!AN2767,ESITI_QUESTIONARI!AQ2767)),"NON RISPONDE",AVERAGE(ESITI_QUESTIONARI!N2767:T2767,ESITI_QUESTIONARI!V2767:X2767,ESITI_QUESTIONARI!Z2767:AD2767,ESITI_QUESTIONARI!AF2767:AH2767,ESITI_QUESTIONARI!AJ2767:AL2767,ESITI_QUESTIONARI!AN2767,ESITI_QUESTIONARI!AQ2767)))</f>
        <v/>
      </c>
    </row>
    <row r="2768" spans="1:8" x14ac:dyDescent="0.3">
      <c r="A2768" t="str">
        <f>IF(ESITI_QUESTIONARI!A2768="","",TRIM(ESITI_QUESTIONARI!A2768))</f>
        <v/>
      </c>
      <c r="B2768" t="str">
        <f t="shared" si="44"/>
        <v/>
      </c>
      <c r="C2768" t="str">
        <f>IF(ESITI_QUESTIONARI!C2768="","",TRIM(ESITI_QUESTIONARI!C2768))</f>
        <v/>
      </c>
      <c r="D2768" t="str">
        <f>IFERROR(UPPER(TRIM(ESITI_QUESTIONARI!U2768)),"")</f>
        <v/>
      </c>
      <c r="E2768" t="str">
        <f>IFERROR(UPPER(TRIM(ESITI_QUESTIONARI!Y2768)),"")</f>
        <v/>
      </c>
      <c r="F2768" t="str">
        <f>IFERROR(UPPER(TRIM(ESITI_QUESTIONARI!AE2768)),"")</f>
        <v/>
      </c>
      <c r="G2768" t="str">
        <f>IFERROR(UPPER(TRIM(ESITI_QUESTIONARI!AI2768)),"")</f>
        <v/>
      </c>
      <c r="H2768" s="8" t="str">
        <f>IF(C2768="","",IF(ISERROR(AVERAGE(ESITI_QUESTIONARI!N2768:T2768,ESITI_QUESTIONARI!V2768:X2768,ESITI_QUESTIONARI!Z2768:AD2768,ESITI_QUESTIONARI!AF2768:AH2768,ESITI_QUESTIONARI!AJ2768:AL2768,ESITI_QUESTIONARI!AN2768,ESITI_QUESTIONARI!AQ2768)),"NON RISPONDE",AVERAGE(ESITI_QUESTIONARI!N2768:T2768,ESITI_QUESTIONARI!V2768:X2768,ESITI_QUESTIONARI!Z2768:AD2768,ESITI_QUESTIONARI!AF2768:AH2768,ESITI_QUESTIONARI!AJ2768:AL2768,ESITI_QUESTIONARI!AN2768,ESITI_QUESTIONARI!AQ2768)))</f>
        <v/>
      </c>
    </row>
    <row r="2769" spans="1:8" x14ac:dyDescent="0.3">
      <c r="A2769" t="str">
        <f>IF(ESITI_QUESTIONARI!A2769="","",TRIM(ESITI_QUESTIONARI!A2769))</f>
        <v/>
      </c>
      <c r="B2769" t="str">
        <f t="shared" si="44"/>
        <v/>
      </c>
      <c r="C2769" t="str">
        <f>IF(ESITI_QUESTIONARI!C2769="","",TRIM(ESITI_QUESTIONARI!C2769))</f>
        <v/>
      </c>
      <c r="D2769" t="str">
        <f>IFERROR(UPPER(TRIM(ESITI_QUESTIONARI!U2769)),"")</f>
        <v/>
      </c>
      <c r="E2769" t="str">
        <f>IFERROR(UPPER(TRIM(ESITI_QUESTIONARI!Y2769)),"")</f>
        <v/>
      </c>
      <c r="F2769" t="str">
        <f>IFERROR(UPPER(TRIM(ESITI_QUESTIONARI!AE2769)),"")</f>
        <v/>
      </c>
      <c r="G2769" t="str">
        <f>IFERROR(UPPER(TRIM(ESITI_QUESTIONARI!AI2769)),"")</f>
        <v/>
      </c>
      <c r="H2769" s="8" t="str">
        <f>IF(C2769="","",IF(ISERROR(AVERAGE(ESITI_QUESTIONARI!N2769:T2769,ESITI_QUESTIONARI!V2769:X2769,ESITI_QUESTIONARI!Z2769:AD2769,ESITI_QUESTIONARI!AF2769:AH2769,ESITI_QUESTIONARI!AJ2769:AL2769,ESITI_QUESTIONARI!AN2769,ESITI_QUESTIONARI!AQ2769)),"NON RISPONDE",AVERAGE(ESITI_QUESTIONARI!N2769:T2769,ESITI_QUESTIONARI!V2769:X2769,ESITI_QUESTIONARI!Z2769:AD2769,ESITI_QUESTIONARI!AF2769:AH2769,ESITI_QUESTIONARI!AJ2769:AL2769,ESITI_QUESTIONARI!AN2769,ESITI_QUESTIONARI!AQ2769)))</f>
        <v/>
      </c>
    </row>
    <row r="2770" spans="1:8" x14ac:dyDescent="0.3">
      <c r="A2770" t="str">
        <f>IF(ESITI_QUESTIONARI!A2770="","",TRIM(ESITI_QUESTIONARI!A2770))</f>
        <v/>
      </c>
      <c r="B2770" t="str">
        <f t="shared" si="44"/>
        <v/>
      </c>
      <c r="C2770" t="str">
        <f>IF(ESITI_QUESTIONARI!C2770="","",TRIM(ESITI_QUESTIONARI!C2770))</f>
        <v/>
      </c>
      <c r="D2770" t="str">
        <f>IFERROR(UPPER(TRIM(ESITI_QUESTIONARI!U2770)),"")</f>
        <v/>
      </c>
      <c r="E2770" t="str">
        <f>IFERROR(UPPER(TRIM(ESITI_QUESTIONARI!Y2770)),"")</f>
        <v/>
      </c>
      <c r="F2770" t="str">
        <f>IFERROR(UPPER(TRIM(ESITI_QUESTIONARI!AE2770)),"")</f>
        <v/>
      </c>
      <c r="G2770" t="str">
        <f>IFERROR(UPPER(TRIM(ESITI_QUESTIONARI!AI2770)),"")</f>
        <v/>
      </c>
      <c r="H2770" s="8" t="str">
        <f>IF(C2770="","",IF(ISERROR(AVERAGE(ESITI_QUESTIONARI!N2770:T2770,ESITI_QUESTIONARI!V2770:X2770,ESITI_QUESTIONARI!Z2770:AD2770,ESITI_QUESTIONARI!AF2770:AH2770,ESITI_QUESTIONARI!AJ2770:AL2770,ESITI_QUESTIONARI!AN2770,ESITI_QUESTIONARI!AQ2770)),"NON RISPONDE",AVERAGE(ESITI_QUESTIONARI!N2770:T2770,ESITI_QUESTIONARI!V2770:X2770,ESITI_QUESTIONARI!Z2770:AD2770,ESITI_QUESTIONARI!AF2770:AH2770,ESITI_QUESTIONARI!AJ2770:AL2770,ESITI_QUESTIONARI!AN2770,ESITI_QUESTIONARI!AQ2770)))</f>
        <v/>
      </c>
    </row>
    <row r="2771" spans="1:8" x14ac:dyDescent="0.3">
      <c r="A2771" t="str">
        <f>IF(ESITI_QUESTIONARI!A2771="","",TRIM(ESITI_QUESTIONARI!A2771))</f>
        <v/>
      </c>
      <c r="B2771" t="str">
        <f t="shared" si="44"/>
        <v/>
      </c>
      <c r="C2771" t="str">
        <f>IF(ESITI_QUESTIONARI!C2771="","",TRIM(ESITI_QUESTIONARI!C2771))</f>
        <v/>
      </c>
      <c r="D2771" t="str">
        <f>IFERROR(UPPER(TRIM(ESITI_QUESTIONARI!U2771)),"")</f>
        <v/>
      </c>
      <c r="E2771" t="str">
        <f>IFERROR(UPPER(TRIM(ESITI_QUESTIONARI!Y2771)),"")</f>
        <v/>
      </c>
      <c r="F2771" t="str">
        <f>IFERROR(UPPER(TRIM(ESITI_QUESTIONARI!AE2771)),"")</f>
        <v/>
      </c>
      <c r="G2771" t="str">
        <f>IFERROR(UPPER(TRIM(ESITI_QUESTIONARI!AI2771)),"")</f>
        <v/>
      </c>
      <c r="H2771" s="8" t="str">
        <f>IF(C2771="","",IF(ISERROR(AVERAGE(ESITI_QUESTIONARI!N2771:T2771,ESITI_QUESTIONARI!V2771:X2771,ESITI_QUESTIONARI!Z2771:AD2771,ESITI_QUESTIONARI!AF2771:AH2771,ESITI_QUESTIONARI!AJ2771:AL2771,ESITI_QUESTIONARI!AN2771,ESITI_QUESTIONARI!AQ2771)),"NON RISPONDE",AVERAGE(ESITI_QUESTIONARI!N2771:T2771,ESITI_QUESTIONARI!V2771:X2771,ESITI_QUESTIONARI!Z2771:AD2771,ESITI_QUESTIONARI!AF2771:AH2771,ESITI_QUESTIONARI!AJ2771:AL2771,ESITI_QUESTIONARI!AN2771,ESITI_QUESTIONARI!AQ2771)))</f>
        <v/>
      </c>
    </row>
    <row r="2772" spans="1:8" x14ac:dyDescent="0.3">
      <c r="A2772" t="str">
        <f>IF(ESITI_QUESTIONARI!A2772="","",TRIM(ESITI_QUESTIONARI!A2772))</f>
        <v/>
      </c>
      <c r="B2772" t="str">
        <f t="shared" si="44"/>
        <v/>
      </c>
      <c r="C2772" t="str">
        <f>IF(ESITI_QUESTIONARI!C2772="","",TRIM(ESITI_QUESTIONARI!C2772))</f>
        <v/>
      </c>
      <c r="D2772" t="str">
        <f>IFERROR(UPPER(TRIM(ESITI_QUESTIONARI!U2772)),"")</f>
        <v/>
      </c>
      <c r="E2772" t="str">
        <f>IFERROR(UPPER(TRIM(ESITI_QUESTIONARI!Y2772)),"")</f>
        <v/>
      </c>
      <c r="F2772" t="str">
        <f>IFERROR(UPPER(TRIM(ESITI_QUESTIONARI!AE2772)),"")</f>
        <v/>
      </c>
      <c r="G2772" t="str">
        <f>IFERROR(UPPER(TRIM(ESITI_QUESTIONARI!AI2772)),"")</f>
        <v/>
      </c>
      <c r="H2772" s="8" t="str">
        <f>IF(C2772="","",IF(ISERROR(AVERAGE(ESITI_QUESTIONARI!N2772:T2772,ESITI_QUESTIONARI!V2772:X2772,ESITI_QUESTIONARI!Z2772:AD2772,ESITI_QUESTIONARI!AF2772:AH2772,ESITI_QUESTIONARI!AJ2772:AL2772,ESITI_QUESTIONARI!AN2772,ESITI_QUESTIONARI!AQ2772)),"NON RISPONDE",AVERAGE(ESITI_QUESTIONARI!N2772:T2772,ESITI_QUESTIONARI!V2772:X2772,ESITI_QUESTIONARI!Z2772:AD2772,ESITI_QUESTIONARI!AF2772:AH2772,ESITI_QUESTIONARI!AJ2772:AL2772,ESITI_QUESTIONARI!AN2772,ESITI_QUESTIONARI!AQ2772)))</f>
        <v/>
      </c>
    </row>
    <row r="2773" spans="1:8" x14ac:dyDescent="0.3">
      <c r="A2773" t="str">
        <f>IF(ESITI_QUESTIONARI!A2773="","",TRIM(ESITI_QUESTIONARI!A2773))</f>
        <v/>
      </c>
      <c r="B2773" t="str">
        <f t="shared" si="44"/>
        <v/>
      </c>
      <c r="C2773" t="str">
        <f>IF(ESITI_QUESTIONARI!C2773="","",TRIM(ESITI_QUESTIONARI!C2773))</f>
        <v/>
      </c>
      <c r="D2773" t="str">
        <f>IFERROR(UPPER(TRIM(ESITI_QUESTIONARI!U2773)),"")</f>
        <v/>
      </c>
      <c r="E2773" t="str">
        <f>IFERROR(UPPER(TRIM(ESITI_QUESTIONARI!Y2773)),"")</f>
        <v/>
      </c>
      <c r="F2773" t="str">
        <f>IFERROR(UPPER(TRIM(ESITI_QUESTIONARI!AE2773)),"")</f>
        <v/>
      </c>
      <c r="G2773" t="str">
        <f>IFERROR(UPPER(TRIM(ESITI_QUESTIONARI!AI2773)),"")</f>
        <v/>
      </c>
      <c r="H2773" s="8" t="str">
        <f>IF(C2773="","",IF(ISERROR(AVERAGE(ESITI_QUESTIONARI!N2773:T2773,ESITI_QUESTIONARI!V2773:X2773,ESITI_QUESTIONARI!Z2773:AD2773,ESITI_QUESTIONARI!AF2773:AH2773,ESITI_QUESTIONARI!AJ2773:AL2773,ESITI_QUESTIONARI!AN2773,ESITI_QUESTIONARI!AQ2773)),"NON RISPONDE",AVERAGE(ESITI_QUESTIONARI!N2773:T2773,ESITI_QUESTIONARI!V2773:X2773,ESITI_QUESTIONARI!Z2773:AD2773,ESITI_QUESTIONARI!AF2773:AH2773,ESITI_QUESTIONARI!AJ2773:AL2773,ESITI_QUESTIONARI!AN2773,ESITI_QUESTIONARI!AQ2773)))</f>
        <v/>
      </c>
    </row>
    <row r="2774" spans="1:8" x14ac:dyDescent="0.3">
      <c r="A2774" t="str">
        <f>IF(ESITI_QUESTIONARI!A2774="","",TRIM(ESITI_QUESTIONARI!A2774))</f>
        <v/>
      </c>
      <c r="B2774" t="str">
        <f t="shared" si="44"/>
        <v/>
      </c>
      <c r="C2774" t="str">
        <f>IF(ESITI_QUESTIONARI!C2774="","",TRIM(ESITI_QUESTIONARI!C2774))</f>
        <v/>
      </c>
      <c r="D2774" t="str">
        <f>IFERROR(UPPER(TRIM(ESITI_QUESTIONARI!U2774)),"")</f>
        <v/>
      </c>
      <c r="E2774" t="str">
        <f>IFERROR(UPPER(TRIM(ESITI_QUESTIONARI!Y2774)),"")</f>
        <v/>
      </c>
      <c r="F2774" t="str">
        <f>IFERROR(UPPER(TRIM(ESITI_QUESTIONARI!AE2774)),"")</f>
        <v/>
      </c>
      <c r="G2774" t="str">
        <f>IFERROR(UPPER(TRIM(ESITI_QUESTIONARI!AI2774)),"")</f>
        <v/>
      </c>
      <c r="H2774" s="8" t="str">
        <f>IF(C2774="","",IF(ISERROR(AVERAGE(ESITI_QUESTIONARI!N2774:T2774,ESITI_QUESTIONARI!V2774:X2774,ESITI_QUESTIONARI!Z2774:AD2774,ESITI_QUESTIONARI!AF2774:AH2774,ESITI_QUESTIONARI!AJ2774:AL2774,ESITI_QUESTIONARI!AN2774,ESITI_QUESTIONARI!AQ2774)),"NON RISPONDE",AVERAGE(ESITI_QUESTIONARI!N2774:T2774,ESITI_QUESTIONARI!V2774:X2774,ESITI_QUESTIONARI!Z2774:AD2774,ESITI_QUESTIONARI!AF2774:AH2774,ESITI_QUESTIONARI!AJ2774:AL2774,ESITI_QUESTIONARI!AN2774,ESITI_QUESTIONARI!AQ2774)))</f>
        <v/>
      </c>
    </row>
    <row r="2775" spans="1:8" x14ac:dyDescent="0.3">
      <c r="A2775" t="str">
        <f>IF(ESITI_QUESTIONARI!A2775="","",TRIM(ESITI_QUESTIONARI!A2775))</f>
        <v/>
      </c>
      <c r="B2775" t="str">
        <f t="shared" si="44"/>
        <v/>
      </c>
      <c r="C2775" t="str">
        <f>IF(ESITI_QUESTIONARI!C2775="","",TRIM(ESITI_QUESTIONARI!C2775))</f>
        <v/>
      </c>
      <c r="D2775" t="str">
        <f>IFERROR(UPPER(TRIM(ESITI_QUESTIONARI!U2775)),"")</f>
        <v/>
      </c>
      <c r="E2775" t="str">
        <f>IFERROR(UPPER(TRIM(ESITI_QUESTIONARI!Y2775)),"")</f>
        <v/>
      </c>
      <c r="F2775" t="str">
        <f>IFERROR(UPPER(TRIM(ESITI_QUESTIONARI!AE2775)),"")</f>
        <v/>
      </c>
      <c r="G2775" t="str">
        <f>IFERROR(UPPER(TRIM(ESITI_QUESTIONARI!AI2775)),"")</f>
        <v/>
      </c>
      <c r="H2775" s="8" t="str">
        <f>IF(C2775="","",IF(ISERROR(AVERAGE(ESITI_QUESTIONARI!N2775:T2775,ESITI_QUESTIONARI!V2775:X2775,ESITI_QUESTIONARI!Z2775:AD2775,ESITI_QUESTIONARI!AF2775:AH2775,ESITI_QUESTIONARI!AJ2775:AL2775,ESITI_QUESTIONARI!AN2775,ESITI_QUESTIONARI!AQ2775)),"NON RISPONDE",AVERAGE(ESITI_QUESTIONARI!N2775:T2775,ESITI_QUESTIONARI!V2775:X2775,ESITI_QUESTIONARI!Z2775:AD2775,ESITI_QUESTIONARI!AF2775:AH2775,ESITI_QUESTIONARI!AJ2775:AL2775,ESITI_QUESTIONARI!AN2775,ESITI_QUESTIONARI!AQ2775)))</f>
        <v/>
      </c>
    </row>
    <row r="2776" spans="1:8" x14ac:dyDescent="0.3">
      <c r="A2776" t="str">
        <f>IF(ESITI_QUESTIONARI!A2776="","",TRIM(ESITI_QUESTIONARI!A2776))</f>
        <v/>
      </c>
      <c r="B2776" t="str">
        <f t="shared" si="44"/>
        <v/>
      </c>
      <c r="C2776" t="str">
        <f>IF(ESITI_QUESTIONARI!C2776="","",TRIM(ESITI_QUESTIONARI!C2776))</f>
        <v/>
      </c>
      <c r="D2776" t="str">
        <f>IFERROR(UPPER(TRIM(ESITI_QUESTIONARI!U2776)),"")</f>
        <v/>
      </c>
      <c r="E2776" t="str">
        <f>IFERROR(UPPER(TRIM(ESITI_QUESTIONARI!Y2776)),"")</f>
        <v/>
      </c>
      <c r="F2776" t="str">
        <f>IFERROR(UPPER(TRIM(ESITI_QUESTIONARI!AE2776)),"")</f>
        <v/>
      </c>
      <c r="G2776" t="str">
        <f>IFERROR(UPPER(TRIM(ESITI_QUESTIONARI!AI2776)),"")</f>
        <v/>
      </c>
      <c r="H2776" s="8" t="str">
        <f>IF(C2776="","",IF(ISERROR(AVERAGE(ESITI_QUESTIONARI!N2776:T2776,ESITI_QUESTIONARI!V2776:X2776,ESITI_QUESTIONARI!Z2776:AD2776,ESITI_QUESTIONARI!AF2776:AH2776,ESITI_QUESTIONARI!AJ2776:AL2776,ESITI_QUESTIONARI!AN2776,ESITI_QUESTIONARI!AQ2776)),"NON RISPONDE",AVERAGE(ESITI_QUESTIONARI!N2776:T2776,ESITI_QUESTIONARI!V2776:X2776,ESITI_QUESTIONARI!Z2776:AD2776,ESITI_QUESTIONARI!AF2776:AH2776,ESITI_QUESTIONARI!AJ2776:AL2776,ESITI_QUESTIONARI!AN2776,ESITI_QUESTIONARI!AQ2776)))</f>
        <v/>
      </c>
    </row>
    <row r="2777" spans="1:8" x14ac:dyDescent="0.3">
      <c r="A2777" t="str">
        <f>IF(ESITI_QUESTIONARI!A2777="","",TRIM(ESITI_QUESTIONARI!A2777))</f>
        <v/>
      </c>
      <c r="B2777" t="str">
        <f t="shared" si="44"/>
        <v/>
      </c>
      <c r="C2777" t="str">
        <f>IF(ESITI_QUESTIONARI!C2777="","",TRIM(ESITI_QUESTIONARI!C2777))</f>
        <v/>
      </c>
      <c r="D2777" t="str">
        <f>IFERROR(UPPER(TRIM(ESITI_QUESTIONARI!U2777)),"")</f>
        <v/>
      </c>
      <c r="E2777" t="str">
        <f>IFERROR(UPPER(TRIM(ESITI_QUESTIONARI!Y2777)),"")</f>
        <v/>
      </c>
      <c r="F2777" t="str">
        <f>IFERROR(UPPER(TRIM(ESITI_QUESTIONARI!AE2777)),"")</f>
        <v/>
      </c>
      <c r="G2777" t="str">
        <f>IFERROR(UPPER(TRIM(ESITI_QUESTIONARI!AI2777)),"")</f>
        <v/>
      </c>
      <c r="H2777" s="8" t="str">
        <f>IF(C2777="","",IF(ISERROR(AVERAGE(ESITI_QUESTIONARI!N2777:T2777,ESITI_QUESTIONARI!V2777:X2777,ESITI_QUESTIONARI!Z2777:AD2777,ESITI_QUESTIONARI!AF2777:AH2777,ESITI_QUESTIONARI!AJ2777:AL2777,ESITI_QUESTIONARI!AN2777,ESITI_QUESTIONARI!AQ2777)),"NON RISPONDE",AVERAGE(ESITI_QUESTIONARI!N2777:T2777,ESITI_QUESTIONARI!V2777:X2777,ESITI_QUESTIONARI!Z2777:AD2777,ESITI_QUESTIONARI!AF2777:AH2777,ESITI_QUESTIONARI!AJ2777:AL2777,ESITI_QUESTIONARI!AN2777,ESITI_QUESTIONARI!AQ2777)))</f>
        <v/>
      </c>
    </row>
    <row r="2778" spans="1:8" x14ac:dyDescent="0.3">
      <c r="A2778" t="str">
        <f>IF(ESITI_QUESTIONARI!A2778="","",TRIM(ESITI_QUESTIONARI!A2778))</f>
        <v/>
      </c>
      <c r="B2778" t="str">
        <f t="shared" si="44"/>
        <v/>
      </c>
      <c r="C2778" t="str">
        <f>IF(ESITI_QUESTIONARI!C2778="","",TRIM(ESITI_QUESTIONARI!C2778))</f>
        <v/>
      </c>
      <c r="D2778" t="str">
        <f>IFERROR(UPPER(TRIM(ESITI_QUESTIONARI!U2778)),"")</f>
        <v/>
      </c>
      <c r="E2778" t="str">
        <f>IFERROR(UPPER(TRIM(ESITI_QUESTIONARI!Y2778)),"")</f>
        <v/>
      </c>
      <c r="F2778" t="str">
        <f>IFERROR(UPPER(TRIM(ESITI_QUESTIONARI!AE2778)),"")</f>
        <v/>
      </c>
      <c r="G2778" t="str">
        <f>IFERROR(UPPER(TRIM(ESITI_QUESTIONARI!AI2778)),"")</f>
        <v/>
      </c>
      <c r="H2778" s="8" t="str">
        <f>IF(C2778="","",IF(ISERROR(AVERAGE(ESITI_QUESTIONARI!N2778:T2778,ESITI_QUESTIONARI!V2778:X2778,ESITI_QUESTIONARI!Z2778:AD2778,ESITI_QUESTIONARI!AF2778:AH2778,ESITI_QUESTIONARI!AJ2778:AL2778,ESITI_QUESTIONARI!AN2778,ESITI_QUESTIONARI!AQ2778)),"NON RISPONDE",AVERAGE(ESITI_QUESTIONARI!N2778:T2778,ESITI_QUESTIONARI!V2778:X2778,ESITI_QUESTIONARI!Z2778:AD2778,ESITI_QUESTIONARI!AF2778:AH2778,ESITI_QUESTIONARI!AJ2778:AL2778,ESITI_QUESTIONARI!AN2778,ESITI_QUESTIONARI!AQ2778)))</f>
        <v/>
      </c>
    </row>
    <row r="2779" spans="1:8" x14ac:dyDescent="0.3">
      <c r="A2779" t="str">
        <f>IF(ESITI_QUESTIONARI!A2779="","",TRIM(ESITI_QUESTIONARI!A2779))</f>
        <v/>
      </c>
      <c r="B2779" t="str">
        <f t="shared" si="44"/>
        <v/>
      </c>
      <c r="C2779" t="str">
        <f>IF(ESITI_QUESTIONARI!C2779="","",TRIM(ESITI_QUESTIONARI!C2779))</f>
        <v/>
      </c>
      <c r="D2779" t="str">
        <f>IFERROR(UPPER(TRIM(ESITI_QUESTIONARI!U2779)),"")</f>
        <v/>
      </c>
      <c r="E2779" t="str">
        <f>IFERROR(UPPER(TRIM(ESITI_QUESTIONARI!Y2779)),"")</f>
        <v/>
      </c>
      <c r="F2779" t="str">
        <f>IFERROR(UPPER(TRIM(ESITI_QUESTIONARI!AE2779)),"")</f>
        <v/>
      </c>
      <c r="G2779" t="str">
        <f>IFERROR(UPPER(TRIM(ESITI_QUESTIONARI!AI2779)),"")</f>
        <v/>
      </c>
      <c r="H2779" s="8" t="str">
        <f>IF(C2779="","",IF(ISERROR(AVERAGE(ESITI_QUESTIONARI!N2779:T2779,ESITI_QUESTIONARI!V2779:X2779,ESITI_QUESTIONARI!Z2779:AD2779,ESITI_QUESTIONARI!AF2779:AH2779,ESITI_QUESTIONARI!AJ2779:AL2779,ESITI_QUESTIONARI!AN2779,ESITI_QUESTIONARI!AQ2779)),"NON RISPONDE",AVERAGE(ESITI_QUESTIONARI!N2779:T2779,ESITI_QUESTIONARI!V2779:X2779,ESITI_QUESTIONARI!Z2779:AD2779,ESITI_QUESTIONARI!AF2779:AH2779,ESITI_QUESTIONARI!AJ2779:AL2779,ESITI_QUESTIONARI!AN2779,ESITI_QUESTIONARI!AQ2779)))</f>
        <v/>
      </c>
    </row>
    <row r="2780" spans="1:8" x14ac:dyDescent="0.3">
      <c r="A2780" t="str">
        <f>IF(ESITI_QUESTIONARI!A2780="","",TRIM(ESITI_QUESTIONARI!A2780))</f>
        <v/>
      </c>
      <c r="B2780" t="str">
        <f t="shared" si="44"/>
        <v/>
      </c>
      <c r="C2780" t="str">
        <f>IF(ESITI_QUESTIONARI!C2780="","",TRIM(ESITI_QUESTIONARI!C2780))</f>
        <v/>
      </c>
      <c r="D2780" t="str">
        <f>IFERROR(UPPER(TRIM(ESITI_QUESTIONARI!U2780)),"")</f>
        <v/>
      </c>
      <c r="E2780" t="str">
        <f>IFERROR(UPPER(TRIM(ESITI_QUESTIONARI!Y2780)),"")</f>
        <v/>
      </c>
      <c r="F2780" t="str">
        <f>IFERROR(UPPER(TRIM(ESITI_QUESTIONARI!AE2780)),"")</f>
        <v/>
      </c>
      <c r="G2780" t="str">
        <f>IFERROR(UPPER(TRIM(ESITI_QUESTIONARI!AI2780)),"")</f>
        <v/>
      </c>
      <c r="H2780" s="8" t="str">
        <f>IF(C2780="","",IF(ISERROR(AVERAGE(ESITI_QUESTIONARI!N2780:T2780,ESITI_QUESTIONARI!V2780:X2780,ESITI_QUESTIONARI!Z2780:AD2780,ESITI_QUESTIONARI!AF2780:AH2780,ESITI_QUESTIONARI!AJ2780:AL2780,ESITI_QUESTIONARI!AN2780,ESITI_QUESTIONARI!AQ2780)),"NON RISPONDE",AVERAGE(ESITI_QUESTIONARI!N2780:T2780,ESITI_QUESTIONARI!V2780:X2780,ESITI_QUESTIONARI!Z2780:AD2780,ESITI_QUESTIONARI!AF2780:AH2780,ESITI_QUESTIONARI!AJ2780:AL2780,ESITI_QUESTIONARI!AN2780,ESITI_QUESTIONARI!AQ2780)))</f>
        <v/>
      </c>
    </row>
    <row r="2781" spans="1:8" x14ac:dyDescent="0.3">
      <c r="A2781" t="str">
        <f>IF(ESITI_QUESTIONARI!A2781="","",TRIM(ESITI_QUESTIONARI!A2781))</f>
        <v/>
      </c>
      <c r="B2781" t="str">
        <f t="shared" si="44"/>
        <v/>
      </c>
      <c r="C2781" t="str">
        <f>IF(ESITI_QUESTIONARI!C2781="","",TRIM(ESITI_QUESTIONARI!C2781))</f>
        <v/>
      </c>
      <c r="D2781" t="str">
        <f>IFERROR(UPPER(TRIM(ESITI_QUESTIONARI!U2781)),"")</f>
        <v/>
      </c>
      <c r="E2781" t="str">
        <f>IFERROR(UPPER(TRIM(ESITI_QUESTIONARI!Y2781)),"")</f>
        <v/>
      </c>
      <c r="F2781" t="str">
        <f>IFERROR(UPPER(TRIM(ESITI_QUESTIONARI!AE2781)),"")</f>
        <v/>
      </c>
      <c r="G2781" t="str">
        <f>IFERROR(UPPER(TRIM(ESITI_QUESTIONARI!AI2781)),"")</f>
        <v/>
      </c>
      <c r="H2781" s="8" t="str">
        <f>IF(C2781="","",IF(ISERROR(AVERAGE(ESITI_QUESTIONARI!N2781:T2781,ESITI_QUESTIONARI!V2781:X2781,ESITI_QUESTIONARI!Z2781:AD2781,ESITI_QUESTIONARI!AF2781:AH2781,ESITI_QUESTIONARI!AJ2781:AL2781,ESITI_QUESTIONARI!AN2781,ESITI_QUESTIONARI!AQ2781)),"NON RISPONDE",AVERAGE(ESITI_QUESTIONARI!N2781:T2781,ESITI_QUESTIONARI!V2781:X2781,ESITI_QUESTIONARI!Z2781:AD2781,ESITI_QUESTIONARI!AF2781:AH2781,ESITI_QUESTIONARI!AJ2781:AL2781,ESITI_QUESTIONARI!AN2781,ESITI_QUESTIONARI!AQ2781)))</f>
        <v/>
      </c>
    </row>
    <row r="2782" spans="1:8" x14ac:dyDescent="0.3">
      <c r="A2782" t="str">
        <f>IF(ESITI_QUESTIONARI!A2782="","",TRIM(ESITI_QUESTIONARI!A2782))</f>
        <v/>
      </c>
      <c r="B2782" t="str">
        <f t="shared" si="44"/>
        <v/>
      </c>
      <c r="C2782" t="str">
        <f>IF(ESITI_QUESTIONARI!C2782="","",TRIM(ESITI_QUESTIONARI!C2782))</f>
        <v/>
      </c>
      <c r="D2782" t="str">
        <f>IFERROR(UPPER(TRIM(ESITI_QUESTIONARI!U2782)),"")</f>
        <v/>
      </c>
      <c r="E2782" t="str">
        <f>IFERROR(UPPER(TRIM(ESITI_QUESTIONARI!Y2782)),"")</f>
        <v/>
      </c>
      <c r="F2782" t="str">
        <f>IFERROR(UPPER(TRIM(ESITI_QUESTIONARI!AE2782)),"")</f>
        <v/>
      </c>
      <c r="G2782" t="str">
        <f>IFERROR(UPPER(TRIM(ESITI_QUESTIONARI!AI2782)),"")</f>
        <v/>
      </c>
      <c r="H2782" s="8" t="str">
        <f>IF(C2782="","",IF(ISERROR(AVERAGE(ESITI_QUESTIONARI!N2782:T2782,ESITI_QUESTIONARI!V2782:X2782,ESITI_QUESTIONARI!Z2782:AD2782,ESITI_QUESTIONARI!AF2782:AH2782,ESITI_QUESTIONARI!AJ2782:AL2782,ESITI_QUESTIONARI!AN2782,ESITI_QUESTIONARI!AQ2782)),"NON RISPONDE",AVERAGE(ESITI_QUESTIONARI!N2782:T2782,ESITI_QUESTIONARI!V2782:X2782,ESITI_QUESTIONARI!Z2782:AD2782,ESITI_QUESTIONARI!AF2782:AH2782,ESITI_QUESTIONARI!AJ2782:AL2782,ESITI_QUESTIONARI!AN2782,ESITI_QUESTIONARI!AQ2782)))</f>
        <v/>
      </c>
    </row>
    <row r="2783" spans="1:8" x14ac:dyDescent="0.3">
      <c r="A2783" t="str">
        <f>IF(ESITI_QUESTIONARI!A2783="","",TRIM(ESITI_QUESTIONARI!A2783))</f>
        <v/>
      </c>
      <c r="B2783" t="str">
        <f t="shared" si="44"/>
        <v/>
      </c>
      <c r="C2783" t="str">
        <f>IF(ESITI_QUESTIONARI!C2783="","",TRIM(ESITI_QUESTIONARI!C2783))</f>
        <v/>
      </c>
      <c r="D2783" t="str">
        <f>IFERROR(UPPER(TRIM(ESITI_QUESTIONARI!U2783)),"")</f>
        <v/>
      </c>
      <c r="E2783" t="str">
        <f>IFERROR(UPPER(TRIM(ESITI_QUESTIONARI!Y2783)),"")</f>
        <v/>
      </c>
      <c r="F2783" t="str">
        <f>IFERROR(UPPER(TRIM(ESITI_QUESTIONARI!AE2783)),"")</f>
        <v/>
      </c>
      <c r="G2783" t="str">
        <f>IFERROR(UPPER(TRIM(ESITI_QUESTIONARI!AI2783)),"")</f>
        <v/>
      </c>
      <c r="H2783" s="8" t="str">
        <f>IF(C2783="","",IF(ISERROR(AVERAGE(ESITI_QUESTIONARI!N2783:T2783,ESITI_QUESTIONARI!V2783:X2783,ESITI_QUESTIONARI!Z2783:AD2783,ESITI_QUESTIONARI!AF2783:AH2783,ESITI_QUESTIONARI!AJ2783:AL2783,ESITI_QUESTIONARI!AN2783,ESITI_QUESTIONARI!AQ2783)),"NON RISPONDE",AVERAGE(ESITI_QUESTIONARI!N2783:T2783,ESITI_QUESTIONARI!V2783:X2783,ESITI_QUESTIONARI!Z2783:AD2783,ESITI_QUESTIONARI!AF2783:AH2783,ESITI_QUESTIONARI!AJ2783:AL2783,ESITI_QUESTIONARI!AN2783,ESITI_QUESTIONARI!AQ2783)))</f>
        <v/>
      </c>
    </row>
    <row r="2784" spans="1:8" x14ac:dyDescent="0.3">
      <c r="A2784" t="str">
        <f>IF(ESITI_QUESTIONARI!A2784="","",TRIM(ESITI_QUESTIONARI!A2784))</f>
        <v/>
      </c>
      <c r="B2784" t="str">
        <f t="shared" si="44"/>
        <v/>
      </c>
      <c r="C2784" t="str">
        <f>IF(ESITI_QUESTIONARI!C2784="","",TRIM(ESITI_QUESTIONARI!C2784))</f>
        <v/>
      </c>
      <c r="D2784" t="str">
        <f>IFERROR(UPPER(TRIM(ESITI_QUESTIONARI!U2784)),"")</f>
        <v/>
      </c>
      <c r="E2784" t="str">
        <f>IFERROR(UPPER(TRIM(ESITI_QUESTIONARI!Y2784)),"")</f>
        <v/>
      </c>
      <c r="F2784" t="str">
        <f>IFERROR(UPPER(TRIM(ESITI_QUESTIONARI!AE2784)),"")</f>
        <v/>
      </c>
      <c r="G2784" t="str">
        <f>IFERROR(UPPER(TRIM(ESITI_QUESTIONARI!AI2784)),"")</f>
        <v/>
      </c>
      <c r="H2784" s="8" t="str">
        <f>IF(C2784="","",IF(ISERROR(AVERAGE(ESITI_QUESTIONARI!N2784:T2784,ESITI_QUESTIONARI!V2784:X2784,ESITI_QUESTIONARI!Z2784:AD2784,ESITI_QUESTIONARI!AF2784:AH2784,ESITI_QUESTIONARI!AJ2784:AL2784,ESITI_QUESTIONARI!AN2784,ESITI_QUESTIONARI!AQ2784)),"NON RISPONDE",AVERAGE(ESITI_QUESTIONARI!N2784:T2784,ESITI_QUESTIONARI!V2784:X2784,ESITI_QUESTIONARI!Z2784:AD2784,ESITI_QUESTIONARI!AF2784:AH2784,ESITI_QUESTIONARI!AJ2784:AL2784,ESITI_QUESTIONARI!AN2784,ESITI_QUESTIONARI!AQ2784)))</f>
        <v/>
      </c>
    </row>
    <row r="2785" spans="1:8" x14ac:dyDescent="0.3">
      <c r="A2785" t="str">
        <f>IF(ESITI_QUESTIONARI!A2785="","",TRIM(ESITI_QUESTIONARI!A2785))</f>
        <v/>
      </c>
      <c r="B2785" t="str">
        <f t="shared" si="44"/>
        <v/>
      </c>
      <c r="C2785" t="str">
        <f>IF(ESITI_QUESTIONARI!C2785="","",TRIM(ESITI_QUESTIONARI!C2785))</f>
        <v/>
      </c>
      <c r="D2785" t="str">
        <f>IFERROR(UPPER(TRIM(ESITI_QUESTIONARI!U2785)),"")</f>
        <v/>
      </c>
      <c r="E2785" t="str">
        <f>IFERROR(UPPER(TRIM(ESITI_QUESTIONARI!Y2785)),"")</f>
        <v/>
      </c>
      <c r="F2785" t="str">
        <f>IFERROR(UPPER(TRIM(ESITI_QUESTIONARI!AE2785)),"")</f>
        <v/>
      </c>
      <c r="G2785" t="str">
        <f>IFERROR(UPPER(TRIM(ESITI_QUESTIONARI!AI2785)),"")</f>
        <v/>
      </c>
      <c r="H2785" s="8" t="str">
        <f>IF(C2785="","",IF(ISERROR(AVERAGE(ESITI_QUESTIONARI!N2785:T2785,ESITI_QUESTIONARI!V2785:X2785,ESITI_QUESTIONARI!Z2785:AD2785,ESITI_QUESTIONARI!AF2785:AH2785,ESITI_QUESTIONARI!AJ2785:AL2785,ESITI_QUESTIONARI!AN2785,ESITI_QUESTIONARI!AQ2785)),"NON RISPONDE",AVERAGE(ESITI_QUESTIONARI!N2785:T2785,ESITI_QUESTIONARI!V2785:X2785,ESITI_QUESTIONARI!Z2785:AD2785,ESITI_QUESTIONARI!AF2785:AH2785,ESITI_QUESTIONARI!AJ2785:AL2785,ESITI_QUESTIONARI!AN2785,ESITI_QUESTIONARI!AQ2785)))</f>
        <v/>
      </c>
    </row>
    <row r="2786" spans="1:8" x14ac:dyDescent="0.3">
      <c r="A2786" t="str">
        <f>IF(ESITI_QUESTIONARI!A2786="","",TRIM(ESITI_QUESTIONARI!A2786))</f>
        <v/>
      </c>
      <c r="B2786" t="str">
        <f t="shared" si="44"/>
        <v/>
      </c>
      <c r="C2786" t="str">
        <f>IF(ESITI_QUESTIONARI!C2786="","",TRIM(ESITI_QUESTIONARI!C2786))</f>
        <v/>
      </c>
      <c r="D2786" t="str">
        <f>IFERROR(UPPER(TRIM(ESITI_QUESTIONARI!U2786)),"")</f>
        <v/>
      </c>
      <c r="E2786" t="str">
        <f>IFERROR(UPPER(TRIM(ESITI_QUESTIONARI!Y2786)),"")</f>
        <v/>
      </c>
      <c r="F2786" t="str">
        <f>IFERROR(UPPER(TRIM(ESITI_QUESTIONARI!AE2786)),"")</f>
        <v/>
      </c>
      <c r="G2786" t="str">
        <f>IFERROR(UPPER(TRIM(ESITI_QUESTIONARI!AI2786)),"")</f>
        <v/>
      </c>
      <c r="H2786" s="8" t="str">
        <f>IF(C2786="","",IF(ISERROR(AVERAGE(ESITI_QUESTIONARI!N2786:T2786,ESITI_QUESTIONARI!V2786:X2786,ESITI_QUESTIONARI!Z2786:AD2786,ESITI_QUESTIONARI!AF2786:AH2786,ESITI_QUESTIONARI!AJ2786:AL2786,ESITI_QUESTIONARI!AN2786,ESITI_QUESTIONARI!AQ2786)),"NON RISPONDE",AVERAGE(ESITI_QUESTIONARI!N2786:T2786,ESITI_QUESTIONARI!V2786:X2786,ESITI_QUESTIONARI!Z2786:AD2786,ESITI_QUESTIONARI!AF2786:AH2786,ESITI_QUESTIONARI!AJ2786:AL2786,ESITI_QUESTIONARI!AN2786,ESITI_QUESTIONARI!AQ2786)))</f>
        <v/>
      </c>
    </row>
    <row r="2787" spans="1:8" x14ac:dyDescent="0.3">
      <c r="A2787" t="str">
        <f>IF(ESITI_QUESTIONARI!A2787="","",TRIM(ESITI_QUESTIONARI!A2787))</f>
        <v/>
      </c>
      <c r="B2787" t="str">
        <f t="shared" si="44"/>
        <v/>
      </c>
      <c r="C2787" t="str">
        <f>IF(ESITI_QUESTIONARI!C2787="","",TRIM(ESITI_QUESTIONARI!C2787))</f>
        <v/>
      </c>
      <c r="D2787" t="str">
        <f>IFERROR(UPPER(TRIM(ESITI_QUESTIONARI!U2787)),"")</f>
        <v/>
      </c>
      <c r="E2787" t="str">
        <f>IFERROR(UPPER(TRIM(ESITI_QUESTIONARI!Y2787)),"")</f>
        <v/>
      </c>
      <c r="F2787" t="str">
        <f>IFERROR(UPPER(TRIM(ESITI_QUESTIONARI!AE2787)),"")</f>
        <v/>
      </c>
      <c r="G2787" t="str">
        <f>IFERROR(UPPER(TRIM(ESITI_QUESTIONARI!AI2787)),"")</f>
        <v/>
      </c>
      <c r="H2787" s="8" t="str">
        <f>IF(C2787="","",IF(ISERROR(AVERAGE(ESITI_QUESTIONARI!N2787:T2787,ESITI_QUESTIONARI!V2787:X2787,ESITI_QUESTIONARI!Z2787:AD2787,ESITI_QUESTIONARI!AF2787:AH2787,ESITI_QUESTIONARI!AJ2787:AL2787,ESITI_QUESTIONARI!AN2787,ESITI_QUESTIONARI!AQ2787)),"NON RISPONDE",AVERAGE(ESITI_QUESTIONARI!N2787:T2787,ESITI_QUESTIONARI!V2787:X2787,ESITI_QUESTIONARI!Z2787:AD2787,ESITI_QUESTIONARI!AF2787:AH2787,ESITI_QUESTIONARI!AJ2787:AL2787,ESITI_QUESTIONARI!AN2787,ESITI_QUESTIONARI!AQ2787)))</f>
        <v/>
      </c>
    </row>
    <row r="2788" spans="1:8" x14ac:dyDescent="0.3">
      <c r="A2788" t="str">
        <f>IF(ESITI_QUESTIONARI!A2788="","",TRIM(ESITI_QUESTIONARI!A2788))</f>
        <v/>
      </c>
      <c r="B2788" t="str">
        <f t="shared" si="44"/>
        <v/>
      </c>
      <c r="C2788" t="str">
        <f>IF(ESITI_QUESTIONARI!C2788="","",TRIM(ESITI_QUESTIONARI!C2788))</f>
        <v/>
      </c>
      <c r="D2788" t="str">
        <f>IFERROR(UPPER(TRIM(ESITI_QUESTIONARI!U2788)),"")</f>
        <v/>
      </c>
      <c r="E2788" t="str">
        <f>IFERROR(UPPER(TRIM(ESITI_QUESTIONARI!Y2788)),"")</f>
        <v/>
      </c>
      <c r="F2788" t="str">
        <f>IFERROR(UPPER(TRIM(ESITI_QUESTIONARI!AE2788)),"")</f>
        <v/>
      </c>
      <c r="G2788" t="str">
        <f>IFERROR(UPPER(TRIM(ESITI_QUESTIONARI!AI2788)),"")</f>
        <v/>
      </c>
      <c r="H2788" s="8" t="str">
        <f>IF(C2788="","",IF(ISERROR(AVERAGE(ESITI_QUESTIONARI!N2788:T2788,ESITI_QUESTIONARI!V2788:X2788,ESITI_QUESTIONARI!Z2788:AD2788,ESITI_QUESTIONARI!AF2788:AH2788,ESITI_QUESTIONARI!AJ2788:AL2788,ESITI_QUESTIONARI!AN2788,ESITI_QUESTIONARI!AQ2788)),"NON RISPONDE",AVERAGE(ESITI_QUESTIONARI!N2788:T2788,ESITI_QUESTIONARI!V2788:X2788,ESITI_QUESTIONARI!Z2788:AD2788,ESITI_QUESTIONARI!AF2788:AH2788,ESITI_QUESTIONARI!AJ2788:AL2788,ESITI_QUESTIONARI!AN2788,ESITI_QUESTIONARI!AQ2788)))</f>
        <v/>
      </c>
    </row>
    <row r="2789" spans="1:8" x14ac:dyDescent="0.3">
      <c r="A2789" t="str">
        <f>IF(ESITI_QUESTIONARI!A2789="","",TRIM(ESITI_QUESTIONARI!A2789))</f>
        <v/>
      </c>
      <c r="B2789" t="str">
        <f t="shared" si="44"/>
        <v/>
      </c>
      <c r="C2789" t="str">
        <f>IF(ESITI_QUESTIONARI!C2789="","",TRIM(ESITI_QUESTIONARI!C2789))</f>
        <v/>
      </c>
      <c r="D2789" t="str">
        <f>IFERROR(UPPER(TRIM(ESITI_QUESTIONARI!U2789)),"")</f>
        <v/>
      </c>
      <c r="E2789" t="str">
        <f>IFERROR(UPPER(TRIM(ESITI_QUESTIONARI!Y2789)),"")</f>
        <v/>
      </c>
      <c r="F2789" t="str">
        <f>IFERROR(UPPER(TRIM(ESITI_QUESTIONARI!AE2789)),"")</f>
        <v/>
      </c>
      <c r="G2789" t="str">
        <f>IFERROR(UPPER(TRIM(ESITI_QUESTIONARI!AI2789)),"")</f>
        <v/>
      </c>
      <c r="H2789" s="8" t="str">
        <f>IF(C2789="","",IF(ISERROR(AVERAGE(ESITI_QUESTIONARI!N2789:T2789,ESITI_QUESTIONARI!V2789:X2789,ESITI_QUESTIONARI!Z2789:AD2789,ESITI_QUESTIONARI!AF2789:AH2789,ESITI_QUESTIONARI!AJ2789:AL2789,ESITI_QUESTIONARI!AN2789,ESITI_QUESTIONARI!AQ2789)),"NON RISPONDE",AVERAGE(ESITI_QUESTIONARI!N2789:T2789,ESITI_QUESTIONARI!V2789:X2789,ESITI_QUESTIONARI!Z2789:AD2789,ESITI_QUESTIONARI!AF2789:AH2789,ESITI_QUESTIONARI!AJ2789:AL2789,ESITI_QUESTIONARI!AN2789,ESITI_QUESTIONARI!AQ2789)))</f>
        <v/>
      </c>
    </row>
    <row r="2790" spans="1:8" x14ac:dyDescent="0.3">
      <c r="A2790" t="str">
        <f>IF(ESITI_QUESTIONARI!A2790="","",TRIM(ESITI_QUESTIONARI!A2790))</f>
        <v/>
      </c>
      <c r="B2790" t="str">
        <f t="shared" si="44"/>
        <v/>
      </c>
      <c r="C2790" t="str">
        <f>IF(ESITI_QUESTIONARI!C2790="","",TRIM(ESITI_QUESTIONARI!C2790))</f>
        <v/>
      </c>
      <c r="D2790" t="str">
        <f>IFERROR(UPPER(TRIM(ESITI_QUESTIONARI!U2790)),"")</f>
        <v/>
      </c>
      <c r="E2790" t="str">
        <f>IFERROR(UPPER(TRIM(ESITI_QUESTIONARI!Y2790)),"")</f>
        <v/>
      </c>
      <c r="F2790" t="str">
        <f>IFERROR(UPPER(TRIM(ESITI_QUESTIONARI!AE2790)),"")</f>
        <v/>
      </c>
      <c r="G2790" t="str">
        <f>IFERROR(UPPER(TRIM(ESITI_QUESTIONARI!AI2790)),"")</f>
        <v/>
      </c>
      <c r="H2790" s="8" t="str">
        <f>IF(C2790="","",IF(ISERROR(AVERAGE(ESITI_QUESTIONARI!N2790:T2790,ESITI_QUESTIONARI!V2790:X2790,ESITI_QUESTIONARI!Z2790:AD2790,ESITI_QUESTIONARI!AF2790:AH2790,ESITI_QUESTIONARI!AJ2790:AL2790,ESITI_QUESTIONARI!AN2790,ESITI_QUESTIONARI!AQ2790)),"NON RISPONDE",AVERAGE(ESITI_QUESTIONARI!N2790:T2790,ESITI_QUESTIONARI!V2790:X2790,ESITI_QUESTIONARI!Z2790:AD2790,ESITI_QUESTIONARI!AF2790:AH2790,ESITI_QUESTIONARI!AJ2790:AL2790,ESITI_QUESTIONARI!AN2790,ESITI_QUESTIONARI!AQ2790)))</f>
        <v/>
      </c>
    </row>
    <row r="2791" spans="1:8" x14ac:dyDescent="0.3">
      <c r="A2791" t="str">
        <f>IF(ESITI_QUESTIONARI!A2791="","",TRIM(ESITI_QUESTIONARI!A2791))</f>
        <v/>
      </c>
      <c r="B2791" t="str">
        <f t="shared" si="44"/>
        <v/>
      </c>
      <c r="C2791" t="str">
        <f>IF(ESITI_QUESTIONARI!C2791="","",TRIM(ESITI_QUESTIONARI!C2791))</f>
        <v/>
      </c>
      <c r="D2791" t="str">
        <f>IFERROR(UPPER(TRIM(ESITI_QUESTIONARI!U2791)),"")</f>
        <v/>
      </c>
      <c r="E2791" t="str">
        <f>IFERROR(UPPER(TRIM(ESITI_QUESTIONARI!Y2791)),"")</f>
        <v/>
      </c>
      <c r="F2791" t="str">
        <f>IFERROR(UPPER(TRIM(ESITI_QUESTIONARI!AE2791)),"")</f>
        <v/>
      </c>
      <c r="G2791" t="str">
        <f>IFERROR(UPPER(TRIM(ESITI_QUESTIONARI!AI2791)),"")</f>
        <v/>
      </c>
      <c r="H2791" s="8" t="str">
        <f>IF(C2791="","",IF(ISERROR(AVERAGE(ESITI_QUESTIONARI!N2791:T2791,ESITI_QUESTIONARI!V2791:X2791,ESITI_QUESTIONARI!Z2791:AD2791,ESITI_QUESTIONARI!AF2791:AH2791,ESITI_QUESTIONARI!AJ2791:AL2791,ESITI_QUESTIONARI!AN2791,ESITI_QUESTIONARI!AQ2791)),"NON RISPONDE",AVERAGE(ESITI_QUESTIONARI!N2791:T2791,ESITI_QUESTIONARI!V2791:X2791,ESITI_QUESTIONARI!Z2791:AD2791,ESITI_QUESTIONARI!AF2791:AH2791,ESITI_QUESTIONARI!AJ2791:AL2791,ESITI_QUESTIONARI!AN2791,ESITI_QUESTIONARI!AQ2791)))</f>
        <v/>
      </c>
    </row>
    <row r="2792" spans="1:8" x14ac:dyDescent="0.3">
      <c r="A2792" t="str">
        <f>IF(ESITI_QUESTIONARI!A2792="","",TRIM(ESITI_QUESTIONARI!A2792))</f>
        <v/>
      </c>
      <c r="B2792" t="str">
        <f t="shared" si="44"/>
        <v/>
      </c>
      <c r="C2792" t="str">
        <f>IF(ESITI_QUESTIONARI!C2792="","",TRIM(ESITI_QUESTIONARI!C2792))</f>
        <v/>
      </c>
      <c r="D2792" t="str">
        <f>IFERROR(UPPER(TRIM(ESITI_QUESTIONARI!U2792)),"")</f>
        <v/>
      </c>
      <c r="E2792" t="str">
        <f>IFERROR(UPPER(TRIM(ESITI_QUESTIONARI!Y2792)),"")</f>
        <v/>
      </c>
      <c r="F2792" t="str">
        <f>IFERROR(UPPER(TRIM(ESITI_QUESTIONARI!AE2792)),"")</f>
        <v/>
      </c>
      <c r="G2792" t="str">
        <f>IFERROR(UPPER(TRIM(ESITI_QUESTIONARI!AI2792)),"")</f>
        <v/>
      </c>
      <c r="H2792" s="8" t="str">
        <f>IF(C2792="","",IF(ISERROR(AVERAGE(ESITI_QUESTIONARI!N2792:T2792,ESITI_QUESTIONARI!V2792:X2792,ESITI_QUESTIONARI!Z2792:AD2792,ESITI_QUESTIONARI!AF2792:AH2792,ESITI_QUESTIONARI!AJ2792:AL2792,ESITI_QUESTIONARI!AN2792,ESITI_QUESTIONARI!AQ2792)),"NON RISPONDE",AVERAGE(ESITI_QUESTIONARI!N2792:T2792,ESITI_QUESTIONARI!V2792:X2792,ESITI_QUESTIONARI!Z2792:AD2792,ESITI_QUESTIONARI!AF2792:AH2792,ESITI_QUESTIONARI!AJ2792:AL2792,ESITI_QUESTIONARI!AN2792,ESITI_QUESTIONARI!AQ2792)))</f>
        <v/>
      </c>
    </row>
    <row r="2793" spans="1:8" x14ac:dyDescent="0.3">
      <c r="A2793" t="str">
        <f>IF(ESITI_QUESTIONARI!A2793="","",TRIM(ESITI_QUESTIONARI!A2793))</f>
        <v/>
      </c>
      <c r="B2793" t="str">
        <f t="shared" si="44"/>
        <v/>
      </c>
      <c r="C2793" t="str">
        <f>IF(ESITI_QUESTIONARI!C2793="","",TRIM(ESITI_QUESTIONARI!C2793))</f>
        <v/>
      </c>
      <c r="D2793" t="str">
        <f>IFERROR(UPPER(TRIM(ESITI_QUESTIONARI!U2793)),"")</f>
        <v/>
      </c>
      <c r="E2793" t="str">
        <f>IFERROR(UPPER(TRIM(ESITI_QUESTIONARI!Y2793)),"")</f>
        <v/>
      </c>
      <c r="F2793" t="str">
        <f>IFERROR(UPPER(TRIM(ESITI_QUESTIONARI!AE2793)),"")</f>
        <v/>
      </c>
      <c r="G2793" t="str">
        <f>IFERROR(UPPER(TRIM(ESITI_QUESTIONARI!AI2793)),"")</f>
        <v/>
      </c>
      <c r="H2793" s="8" t="str">
        <f>IF(C2793="","",IF(ISERROR(AVERAGE(ESITI_QUESTIONARI!N2793:T2793,ESITI_QUESTIONARI!V2793:X2793,ESITI_QUESTIONARI!Z2793:AD2793,ESITI_QUESTIONARI!AF2793:AH2793,ESITI_QUESTIONARI!AJ2793:AL2793,ESITI_QUESTIONARI!AN2793,ESITI_QUESTIONARI!AQ2793)),"NON RISPONDE",AVERAGE(ESITI_QUESTIONARI!N2793:T2793,ESITI_QUESTIONARI!V2793:X2793,ESITI_QUESTIONARI!Z2793:AD2793,ESITI_QUESTIONARI!AF2793:AH2793,ESITI_QUESTIONARI!AJ2793:AL2793,ESITI_QUESTIONARI!AN2793,ESITI_QUESTIONARI!AQ2793)))</f>
        <v/>
      </c>
    </row>
    <row r="2794" spans="1:8" x14ac:dyDescent="0.3">
      <c r="A2794" t="str">
        <f>IF(ESITI_QUESTIONARI!A2794="","",TRIM(ESITI_QUESTIONARI!A2794))</f>
        <v/>
      </c>
      <c r="B2794" t="str">
        <f t="shared" si="44"/>
        <v/>
      </c>
      <c r="C2794" t="str">
        <f>IF(ESITI_QUESTIONARI!C2794="","",TRIM(ESITI_QUESTIONARI!C2794))</f>
        <v/>
      </c>
      <c r="D2794" t="str">
        <f>IFERROR(UPPER(TRIM(ESITI_QUESTIONARI!U2794)),"")</f>
        <v/>
      </c>
      <c r="E2794" t="str">
        <f>IFERROR(UPPER(TRIM(ESITI_QUESTIONARI!Y2794)),"")</f>
        <v/>
      </c>
      <c r="F2794" t="str">
        <f>IFERROR(UPPER(TRIM(ESITI_QUESTIONARI!AE2794)),"")</f>
        <v/>
      </c>
      <c r="G2794" t="str">
        <f>IFERROR(UPPER(TRIM(ESITI_QUESTIONARI!AI2794)),"")</f>
        <v/>
      </c>
      <c r="H2794" s="8" t="str">
        <f>IF(C2794="","",IF(ISERROR(AVERAGE(ESITI_QUESTIONARI!N2794:T2794,ESITI_QUESTIONARI!V2794:X2794,ESITI_QUESTIONARI!Z2794:AD2794,ESITI_QUESTIONARI!AF2794:AH2794,ESITI_QUESTIONARI!AJ2794:AL2794,ESITI_QUESTIONARI!AN2794,ESITI_QUESTIONARI!AQ2794)),"NON RISPONDE",AVERAGE(ESITI_QUESTIONARI!N2794:T2794,ESITI_QUESTIONARI!V2794:X2794,ESITI_QUESTIONARI!Z2794:AD2794,ESITI_QUESTIONARI!AF2794:AH2794,ESITI_QUESTIONARI!AJ2794:AL2794,ESITI_QUESTIONARI!AN2794,ESITI_QUESTIONARI!AQ2794)))</f>
        <v/>
      </c>
    </row>
    <row r="2795" spans="1:8" x14ac:dyDescent="0.3">
      <c r="A2795" t="str">
        <f>IF(ESITI_QUESTIONARI!A2795="","",TRIM(ESITI_QUESTIONARI!A2795))</f>
        <v/>
      </c>
      <c r="B2795" t="str">
        <f t="shared" si="44"/>
        <v/>
      </c>
      <c r="C2795" t="str">
        <f>IF(ESITI_QUESTIONARI!C2795="","",TRIM(ESITI_QUESTIONARI!C2795))</f>
        <v/>
      </c>
      <c r="D2795" t="str">
        <f>IFERROR(UPPER(TRIM(ESITI_QUESTIONARI!U2795)),"")</f>
        <v/>
      </c>
      <c r="E2795" t="str">
        <f>IFERROR(UPPER(TRIM(ESITI_QUESTIONARI!Y2795)),"")</f>
        <v/>
      </c>
      <c r="F2795" t="str">
        <f>IFERROR(UPPER(TRIM(ESITI_QUESTIONARI!AE2795)),"")</f>
        <v/>
      </c>
      <c r="G2795" t="str">
        <f>IFERROR(UPPER(TRIM(ESITI_QUESTIONARI!AI2795)),"")</f>
        <v/>
      </c>
      <c r="H2795" s="8" t="str">
        <f>IF(C2795="","",IF(ISERROR(AVERAGE(ESITI_QUESTIONARI!N2795:T2795,ESITI_QUESTIONARI!V2795:X2795,ESITI_QUESTIONARI!Z2795:AD2795,ESITI_QUESTIONARI!AF2795:AH2795,ESITI_QUESTIONARI!AJ2795:AL2795,ESITI_QUESTIONARI!AN2795,ESITI_QUESTIONARI!AQ2795)),"NON RISPONDE",AVERAGE(ESITI_QUESTIONARI!N2795:T2795,ESITI_QUESTIONARI!V2795:X2795,ESITI_QUESTIONARI!Z2795:AD2795,ESITI_QUESTIONARI!AF2795:AH2795,ESITI_QUESTIONARI!AJ2795:AL2795,ESITI_QUESTIONARI!AN2795,ESITI_QUESTIONARI!AQ2795)))</f>
        <v/>
      </c>
    </row>
    <row r="2796" spans="1:8" x14ac:dyDescent="0.3">
      <c r="A2796" t="str">
        <f>IF(ESITI_QUESTIONARI!A2796="","",TRIM(ESITI_QUESTIONARI!A2796))</f>
        <v/>
      </c>
      <c r="B2796" t="str">
        <f t="shared" si="44"/>
        <v/>
      </c>
      <c r="C2796" t="str">
        <f>IF(ESITI_QUESTIONARI!C2796="","",TRIM(ESITI_QUESTIONARI!C2796))</f>
        <v/>
      </c>
      <c r="D2796" t="str">
        <f>IFERROR(UPPER(TRIM(ESITI_QUESTIONARI!U2796)),"")</f>
        <v/>
      </c>
      <c r="E2796" t="str">
        <f>IFERROR(UPPER(TRIM(ESITI_QUESTIONARI!Y2796)),"")</f>
        <v/>
      </c>
      <c r="F2796" t="str">
        <f>IFERROR(UPPER(TRIM(ESITI_QUESTIONARI!AE2796)),"")</f>
        <v/>
      </c>
      <c r="G2796" t="str">
        <f>IFERROR(UPPER(TRIM(ESITI_QUESTIONARI!AI2796)),"")</f>
        <v/>
      </c>
      <c r="H2796" s="8" t="str">
        <f>IF(C2796="","",IF(ISERROR(AVERAGE(ESITI_QUESTIONARI!N2796:T2796,ESITI_QUESTIONARI!V2796:X2796,ESITI_QUESTIONARI!Z2796:AD2796,ESITI_QUESTIONARI!AF2796:AH2796,ESITI_QUESTIONARI!AJ2796:AL2796,ESITI_QUESTIONARI!AN2796,ESITI_QUESTIONARI!AQ2796)),"NON RISPONDE",AVERAGE(ESITI_QUESTIONARI!N2796:T2796,ESITI_QUESTIONARI!V2796:X2796,ESITI_QUESTIONARI!Z2796:AD2796,ESITI_QUESTIONARI!AF2796:AH2796,ESITI_QUESTIONARI!AJ2796:AL2796,ESITI_QUESTIONARI!AN2796,ESITI_QUESTIONARI!AQ2796)))</f>
        <v/>
      </c>
    </row>
    <row r="2797" spans="1:8" x14ac:dyDescent="0.3">
      <c r="A2797" t="str">
        <f>IF(ESITI_QUESTIONARI!A2797="","",TRIM(ESITI_QUESTIONARI!A2797))</f>
        <v/>
      </c>
      <c r="B2797" t="str">
        <f t="shared" si="44"/>
        <v/>
      </c>
      <c r="C2797" t="str">
        <f>IF(ESITI_QUESTIONARI!C2797="","",TRIM(ESITI_QUESTIONARI!C2797))</f>
        <v/>
      </c>
      <c r="D2797" t="str">
        <f>IFERROR(UPPER(TRIM(ESITI_QUESTIONARI!U2797)),"")</f>
        <v/>
      </c>
      <c r="E2797" t="str">
        <f>IFERROR(UPPER(TRIM(ESITI_QUESTIONARI!Y2797)),"")</f>
        <v/>
      </c>
      <c r="F2797" t="str">
        <f>IFERROR(UPPER(TRIM(ESITI_QUESTIONARI!AE2797)),"")</f>
        <v/>
      </c>
      <c r="G2797" t="str">
        <f>IFERROR(UPPER(TRIM(ESITI_QUESTIONARI!AI2797)),"")</f>
        <v/>
      </c>
      <c r="H2797" s="8" t="str">
        <f>IF(C2797="","",IF(ISERROR(AVERAGE(ESITI_QUESTIONARI!N2797:T2797,ESITI_QUESTIONARI!V2797:X2797,ESITI_QUESTIONARI!Z2797:AD2797,ESITI_QUESTIONARI!AF2797:AH2797,ESITI_QUESTIONARI!AJ2797:AL2797,ESITI_QUESTIONARI!AN2797,ESITI_QUESTIONARI!AQ2797)),"NON RISPONDE",AVERAGE(ESITI_QUESTIONARI!N2797:T2797,ESITI_QUESTIONARI!V2797:X2797,ESITI_QUESTIONARI!Z2797:AD2797,ESITI_QUESTIONARI!AF2797:AH2797,ESITI_QUESTIONARI!AJ2797:AL2797,ESITI_QUESTIONARI!AN2797,ESITI_QUESTIONARI!AQ2797)))</f>
        <v/>
      </c>
    </row>
    <row r="2798" spans="1:8" x14ac:dyDescent="0.3">
      <c r="A2798" t="str">
        <f>IF(ESITI_QUESTIONARI!A2798="","",TRIM(ESITI_QUESTIONARI!A2798))</f>
        <v/>
      </c>
      <c r="B2798" t="str">
        <f t="shared" si="44"/>
        <v/>
      </c>
      <c r="C2798" t="str">
        <f>IF(ESITI_QUESTIONARI!C2798="","",TRIM(ESITI_QUESTIONARI!C2798))</f>
        <v/>
      </c>
      <c r="D2798" t="str">
        <f>IFERROR(UPPER(TRIM(ESITI_QUESTIONARI!U2798)),"")</f>
        <v/>
      </c>
      <c r="E2798" t="str">
        <f>IFERROR(UPPER(TRIM(ESITI_QUESTIONARI!Y2798)),"")</f>
        <v/>
      </c>
      <c r="F2798" t="str">
        <f>IFERROR(UPPER(TRIM(ESITI_QUESTIONARI!AE2798)),"")</f>
        <v/>
      </c>
      <c r="G2798" t="str">
        <f>IFERROR(UPPER(TRIM(ESITI_QUESTIONARI!AI2798)),"")</f>
        <v/>
      </c>
      <c r="H2798" s="8" t="str">
        <f>IF(C2798="","",IF(ISERROR(AVERAGE(ESITI_QUESTIONARI!N2798:T2798,ESITI_QUESTIONARI!V2798:X2798,ESITI_QUESTIONARI!Z2798:AD2798,ESITI_QUESTIONARI!AF2798:AH2798,ESITI_QUESTIONARI!AJ2798:AL2798,ESITI_QUESTIONARI!AN2798,ESITI_QUESTIONARI!AQ2798)),"NON RISPONDE",AVERAGE(ESITI_QUESTIONARI!N2798:T2798,ESITI_QUESTIONARI!V2798:X2798,ESITI_QUESTIONARI!Z2798:AD2798,ESITI_QUESTIONARI!AF2798:AH2798,ESITI_QUESTIONARI!AJ2798:AL2798,ESITI_QUESTIONARI!AN2798,ESITI_QUESTIONARI!AQ2798)))</f>
        <v/>
      </c>
    </row>
    <row r="2799" spans="1:8" x14ac:dyDescent="0.3">
      <c r="A2799" t="str">
        <f>IF(ESITI_QUESTIONARI!A2799="","",TRIM(ESITI_QUESTIONARI!A2799))</f>
        <v/>
      </c>
      <c r="B2799" t="str">
        <f t="shared" si="44"/>
        <v/>
      </c>
      <c r="C2799" t="str">
        <f>IF(ESITI_QUESTIONARI!C2799="","",TRIM(ESITI_QUESTIONARI!C2799))</f>
        <v/>
      </c>
      <c r="D2799" t="str">
        <f>IFERROR(UPPER(TRIM(ESITI_QUESTIONARI!U2799)),"")</f>
        <v/>
      </c>
      <c r="E2799" t="str">
        <f>IFERROR(UPPER(TRIM(ESITI_QUESTIONARI!Y2799)),"")</f>
        <v/>
      </c>
      <c r="F2799" t="str">
        <f>IFERROR(UPPER(TRIM(ESITI_QUESTIONARI!AE2799)),"")</f>
        <v/>
      </c>
      <c r="G2799" t="str">
        <f>IFERROR(UPPER(TRIM(ESITI_QUESTIONARI!AI2799)),"")</f>
        <v/>
      </c>
      <c r="H2799" s="8" t="str">
        <f>IF(C2799="","",IF(ISERROR(AVERAGE(ESITI_QUESTIONARI!N2799:T2799,ESITI_QUESTIONARI!V2799:X2799,ESITI_QUESTIONARI!Z2799:AD2799,ESITI_QUESTIONARI!AF2799:AH2799,ESITI_QUESTIONARI!AJ2799:AL2799,ESITI_QUESTIONARI!AN2799,ESITI_QUESTIONARI!AQ2799)),"NON RISPONDE",AVERAGE(ESITI_QUESTIONARI!N2799:T2799,ESITI_QUESTIONARI!V2799:X2799,ESITI_QUESTIONARI!Z2799:AD2799,ESITI_QUESTIONARI!AF2799:AH2799,ESITI_QUESTIONARI!AJ2799:AL2799,ESITI_QUESTIONARI!AN2799,ESITI_QUESTIONARI!AQ2799)))</f>
        <v/>
      </c>
    </row>
    <row r="2800" spans="1:8" x14ac:dyDescent="0.3">
      <c r="A2800" t="str">
        <f>IF(ESITI_QUESTIONARI!A2800="","",TRIM(ESITI_QUESTIONARI!A2800))</f>
        <v/>
      </c>
      <c r="B2800" t="str">
        <f t="shared" si="44"/>
        <v/>
      </c>
      <c r="C2800" t="str">
        <f>IF(ESITI_QUESTIONARI!C2800="","",TRIM(ESITI_QUESTIONARI!C2800))</f>
        <v/>
      </c>
      <c r="D2800" t="str">
        <f>IFERROR(UPPER(TRIM(ESITI_QUESTIONARI!U2800)),"")</f>
        <v/>
      </c>
      <c r="E2800" t="str">
        <f>IFERROR(UPPER(TRIM(ESITI_QUESTIONARI!Y2800)),"")</f>
        <v/>
      </c>
      <c r="F2800" t="str">
        <f>IFERROR(UPPER(TRIM(ESITI_QUESTIONARI!AE2800)),"")</f>
        <v/>
      </c>
      <c r="G2800" t="str">
        <f>IFERROR(UPPER(TRIM(ESITI_QUESTIONARI!AI2800)),"")</f>
        <v/>
      </c>
      <c r="H2800" s="8" t="str">
        <f>IF(C2800="","",IF(ISERROR(AVERAGE(ESITI_QUESTIONARI!N2800:T2800,ESITI_QUESTIONARI!V2800:X2800,ESITI_QUESTIONARI!Z2800:AD2800,ESITI_QUESTIONARI!AF2800:AH2800,ESITI_QUESTIONARI!AJ2800:AL2800,ESITI_QUESTIONARI!AN2800,ESITI_QUESTIONARI!AQ2800)),"NON RISPONDE",AVERAGE(ESITI_QUESTIONARI!N2800:T2800,ESITI_QUESTIONARI!V2800:X2800,ESITI_QUESTIONARI!Z2800:AD2800,ESITI_QUESTIONARI!AF2800:AH2800,ESITI_QUESTIONARI!AJ2800:AL2800,ESITI_QUESTIONARI!AN2800,ESITI_QUESTIONARI!AQ2800)))</f>
        <v/>
      </c>
    </row>
    <row r="2801" spans="1:8" x14ac:dyDescent="0.3">
      <c r="A2801" t="str">
        <f>IF(ESITI_QUESTIONARI!A2801="","",TRIM(ESITI_QUESTIONARI!A2801))</f>
        <v/>
      </c>
      <c r="B2801" t="str">
        <f t="shared" si="44"/>
        <v/>
      </c>
      <c r="C2801" t="str">
        <f>IF(ESITI_QUESTIONARI!C2801="","",TRIM(ESITI_QUESTIONARI!C2801))</f>
        <v/>
      </c>
      <c r="D2801" t="str">
        <f>IFERROR(UPPER(TRIM(ESITI_QUESTIONARI!U2801)),"")</f>
        <v/>
      </c>
      <c r="E2801" t="str">
        <f>IFERROR(UPPER(TRIM(ESITI_QUESTIONARI!Y2801)),"")</f>
        <v/>
      </c>
      <c r="F2801" t="str">
        <f>IFERROR(UPPER(TRIM(ESITI_QUESTIONARI!AE2801)),"")</f>
        <v/>
      </c>
      <c r="G2801" t="str">
        <f>IFERROR(UPPER(TRIM(ESITI_QUESTIONARI!AI2801)),"")</f>
        <v/>
      </c>
      <c r="H2801" s="8" t="str">
        <f>IF(C2801="","",IF(ISERROR(AVERAGE(ESITI_QUESTIONARI!N2801:T2801,ESITI_QUESTIONARI!V2801:X2801,ESITI_QUESTIONARI!Z2801:AD2801,ESITI_QUESTIONARI!AF2801:AH2801,ESITI_QUESTIONARI!AJ2801:AL2801,ESITI_QUESTIONARI!AN2801,ESITI_QUESTIONARI!AQ2801)),"NON RISPONDE",AVERAGE(ESITI_QUESTIONARI!N2801:T2801,ESITI_QUESTIONARI!V2801:X2801,ESITI_QUESTIONARI!Z2801:AD2801,ESITI_QUESTIONARI!AF2801:AH2801,ESITI_QUESTIONARI!AJ2801:AL2801,ESITI_QUESTIONARI!AN2801,ESITI_QUESTIONARI!AQ2801)))</f>
        <v/>
      </c>
    </row>
    <row r="2802" spans="1:8" x14ac:dyDescent="0.3">
      <c r="A2802" t="str">
        <f>IF(ESITI_QUESTIONARI!A2802="","",TRIM(ESITI_QUESTIONARI!A2802))</f>
        <v/>
      </c>
      <c r="B2802" t="str">
        <f t="shared" si="44"/>
        <v/>
      </c>
      <c r="C2802" t="str">
        <f>IF(ESITI_QUESTIONARI!C2802="","",TRIM(ESITI_QUESTIONARI!C2802))</f>
        <v/>
      </c>
      <c r="D2802" t="str">
        <f>IFERROR(UPPER(TRIM(ESITI_QUESTIONARI!U2802)),"")</f>
        <v/>
      </c>
      <c r="E2802" t="str">
        <f>IFERROR(UPPER(TRIM(ESITI_QUESTIONARI!Y2802)),"")</f>
        <v/>
      </c>
      <c r="F2802" t="str">
        <f>IFERROR(UPPER(TRIM(ESITI_QUESTIONARI!AE2802)),"")</f>
        <v/>
      </c>
      <c r="G2802" t="str">
        <f>IFERROR(UPPER(TRIM(ESITI_QUESTIONARI!AI2802)),"")</f>
        <v/>
      </c>
      <c r="H2802" s="8" t="str">
        <f>IF(C2802="","",IF(ISERROR(AVERAGE(ESITI_QUESTIONARI!N2802:T2802,ESITI_QUESTIONARI!V2802:X2802,ESITI_QUESTIONARI!Z2802:AD2802,ESITI_QUESTIONARI!AF2802:AH2802,ESITI_QUESTIONARI!AJ2802:AL2802,ESITI_QUESTIONARI!AN2802,ESITI_QUESTIONARI!AQ2802)),"NON RISPONDE",AVERAGE(ESITI_QUESTIONARI!N2802:T2802,ESITI_QUESTIONARI!V2802:X2802,ESITI_QUESTIONARI!Z2802:AD2802,ESITI_QUESTIONARI!AF2802:AH2802,ESITI_QUESTIONARI!AJ2802:AL2802,ESITI_QUESTIONARI!AN2802,ESITI_QUESTIONARI!AQ2802)))</f>
        <v/>
      </c>
    </row>
    <row r="2803" spans="1:8" x14ac:dyDescent="0.3">
      <c r="A2803" t="str">
        <f>IF(ESITI_QUESTIONARI!A2803="","",TRIM(ESITI_QUESTIONARI!A2803))</f>
        <v/>
      </c>
      <c r="B2803" t="str">
        <f t="shared" si="44"/>
        <v/>
      </c>
      <c r="C2803" t="str">
        <f>IF(ESITI_QUESTIONARI!C2803="","",TRIM(ESITI_QUESTIONARI!C2803))</f>
        <v/>
      </c>
      <c r="D2803" t="str">
        <f>IFERROR(UPPER(TRIM(ESITI_QUESTIONARI!U2803)),"")</f>
        <v/>
      </c>
      <c r="E2803" t="str">
        <f>IFERROR(UPPER(TRIM(ESITI_QUESTIONARI!Y2803)),"")</f>
        <v/>
      </c>
      <c r="F2803" t="str">
        <f>IFERROR(UPPER(TRIM(ESITI_QUESTIONARI!AE2803)),"")</f>
        <v/>
      </c>
      <c r="G2803" t="str">
        <f>IFERROR(UPPER(TRIM(ESITI_QUESTIONARI!AI2803)),"")</f>
        <v/>
      </c>
      <c r="H2803" s="8" t="str">
        <f>IF(C2803="","",IF(ISERROR(AVERAGE(ESITI_QUESTIONARI!N2803:T2803,ESITI_QUESTIONARI!V2803:X2803,ESITI_QUESTIONARI!Z2803:AD2803,ESITI_QUESTIONARI!AF2803:AH2803,ESITI_QUESTIONARI!AJ2803:AL2803,ESITI_QUESTIONARI!AN2803,ESITI_QUESTIONARI!AQ2803)),"NON RISPONDE",AVERAGE(ESITI_QUESTIONARI!N2803:T2803,ESITI_QUESTIONARI!V2803:X2803,ESITI_QUESTIONARI!Z2803:AD2803,ESITI_QUESTIONARI!AF2803:AH2803,ESITI_QUESTIONARI!AJ2803:AL2803,ESITI_QUESTIONARI!AN2803,ESITI_QUESTIONARI!AQ2803)))</f>
        <v/>
      </c>
    </row>
    <row r="2804" spans="1:8" x14ac:dyDescent="0.3">
      <c r="A2804" t="str">
        <f>IF(ESITI_QUESTIONARI!A2804="","",TRIM(ESITI_QUESTIONARI!A2804))</f>
        <v/>
      </c>
      <c r="B2804" t="str">
        <f t="shared" si="44"/>
        <v/>
      </c>
      <c r="C2804" t="str">
        <f>IF(ESITI_QUESTIONARI!C2804="","",TRIM(ESITI_QUESTIONARI!C2804))</f>
        <v/>
      </c>
      <c r="D2804" t="str">
        <f>IFERROR(UPPER(TRIM(ESITI_QUESTIONARI!U2804)),"")</f>
        <v/>
      </c>
      <c r="E2804" t="str">
        <f>IFERROR(UPPER(TRIM(ESITI_QUESTIONARI!Y2804)),"")</f>
        <v/>
      </c>
      <c r="F2804" t="str">
        <f>IFERROR(UPPER(TRIM(ESITI_QUESTIONARI!AE2804)),"")</f>
        <v/>
      </c>
      <c r="G2804" t="str">
        <f>IFERROR(UPPER(TRIM(ESITI_QUESTIONARI!AI2804)),"")</f>
        <v/>
      </c>
      <c r="H2804" s="8" t="str">
        <f>IF(C2804="","",IF(ISERROR(AVERAGE(ESITI_QUESTIONARI!N2804:T2804,ESITI_QUESTIONARI!V2804:X2804,ESITI_QUESTIONARI!Z2804:AD2804,ESITI_QUESTIONARI!AF2804:AH2804,ESITI_QUESTIONARI!AJ2804:AL2804,ESITI_QUESTIONARI!AN2804,ESITI_QUESTIONARI!AQ2804)),"NON RISPONDE",AVERAGE(ESITI_QUESTIONARI!N2804:T2804,ESITI_QUESTIONARI!V2804:X2804,ESITI_QUESTIONARI!Z2804:AD2804,ESITI_QUESTIONARI!AF2804:AH2804,ESITI_QUESTIONARI!AJ2804:AL2804,ESITI_QUESTIONARI!AN2804,ESITI_QUESTIONARI!AQ2804)))</f>
        <v/>
      </c>
    </row>
    <row r="2805" spans="1:8" x14ac:dyDescent="0.3">
      <c r="A2805" t="str">
        <f>IF(ESITI_QUESTIONARI!A2805="","",TRIM(ESITI_QUESTIONARI!A2805))</f>
        <v/>
      </c>
      <c r="B2805" t="str">
        <f t="shared" si="44"/>
        <v/>
      </c>
      <c r="C2805" t="str">
        <f>IF(ESITI_QUESTIONARI!C2805="","",TRIM(ESITI_QUESTIONARI!C2805))</f>
        <v/>
      </c>
      <c r="D2805" t="str">
        <f>IFERROR(UPPER(TRIM(ESITI_QUESTIONARI!U2805)),"")</f>
        <v/>
      </c>
      <c r="E2805" t="str">
        <f>IFERROR(UPPER(TRIM(ESITI_QUESTIONARI!Y2805)),"")</f>
        <v/>
      </c>
      <c r="F2805" t="str">
        <f>IFERROR(UPPER(TRIM(ESITI_QUESTIONARI!AE2805)),"")</f>
        <v/>
      </c>
      <c r="G2805" t="str">
        <f>IFERROR(UPPER(TRIM(ESITI_QUESTIONARI!AI2805)),"")</f>
        <v/>
      </c>
      <c r="H2805" s="8" t="str">
        <f>IF(C2805="","",IF(ISERROR(AVERAGE(ESITI_QUESTIONARI!N2805:T2805,ESITI_QUESTIONARI!V2805:X2805,ESITI_QUESTIONARI!Z2805:AD2805,ESITI_QUESTIONARI!AF2805:AH2805,ESITI_QUESTIONARI!AJ2805:AL2805,ESITI_QUESTIONARI!AN2805,ESITI_QUESTIONARI!AQ2805)),"NON RISPONDE",AVERAGE(ESITI_QUESTIONARI!N2805:T2805,ESITI_QUESTIONARI!V2805:X2805,ESITI_QUESTIONARI!Z2805:AD2805,ESITI_QUESTIONARI!AF2805:AH2805,ESITI_QUESTIONARI!AJ2805:AL2805,ESITI_QUESTIONARI!AN2805,ESITI_QUESTIONARI!AQ2805)))</f>
        <v/>
      </c>
    </row>
    <row r="2806" spans="1:8" x14ac:dyDescent="0.3">
      <c r="A2806" t="str">
        <f>IF(ESITI_QUESTIONARI!A2806="","",TRIM(ESITI_QUESTIONARI!A2806))</f>
        <v/>
      </c>
      <c r="B2806" t="str">
        <f t="shared" si="44"/>
        <v/>
      </c>
      <c r="C2806" t="str">
        <f>IF(ESITI_QUESTIONARI!C2806="","",TRIM(ESITI_QUESTIONARI!C2806))</f>
        <v/>
      </c>
      <c r="D2806" t="str">
        <f>IFERROR(UPPER(TRIM(ESITI_QUESTIONARI!U2806)),"")</f>
        <v/>
      </c>
      <c r="E2806" t="str">
        <f>IFERROR(UPPER(TRIM(ESITI_QUESTIONARI!Y2806)),"")</f>
        <v/>
      </c>
      <c r="F2806" t="str">
        <f>IFERROR(UPPER(TRIM(ESITI_QUESTIONARI!AE2806)),"")</f>
        <v/>
      </c>
      <c r="G2806" t="str">
        <f>IFERROR(UPPER(TRIM(ESITI_QUESTIONARI!AI2806)),"")</f>
        <v/>
      </c>
      <c r="H2806" s="8" t="str">
        <f>IF(C2806="","",IF(ISERROR(AVERAGE(ESITI_QUESTIONARI!N2806:T2806,ESITI_QUESTIONARI!V2806:X2806,ESITI_QUESTIONARI!Z2806:AD2806,ESITI_QUESTIONARI!AF2806:AH2806,ESITI_QUESTIONARI!AJ2806:AL2806,ESITI_QUESTIONARI!AN2806,ESITI_QUESTIONARI!AQ2806)),"NON RISPONDE",AVERAGE(ESITI_QUESTIONARI!N2806:T2806,ESITI_QUESTIONARI!V2806:X2806,ESITI_QUESTIONARI!Z2806:AD2806,ESITI_QUESTIONARI!AF2806:AH2806,ESITI_QUESTIONARI!AJ2806:AL2806,ESITI_QUESTIONARI!AN2806,ESITI_QUESTIONARI!AQ2806)))</f>
        <v/>
      </c>
    </row>
    <row r="2807" spans="1:8" x14ac:dyDescent="0.3">
      <c r="A2807" t="str">
        <f>IF(ESITI_QUESTIONARI!A2807="","",TRIM(ESITI_QUESTIONARI!A2807))</f>
        <v/>
      </c>
      <c r="B2807" t="str">
        <f t="shared" si="44"/>
        <v/>
      </c>
      <c r="C2807" t="str">
        <f>IF(ESITI_QUESTIONARI!C2807="","",TRIM(ESITI_QUESTIONARI!C2807))</f>
        <v/>
      </c>
      <c r="D2807" t="str">
        <f>IFERROR(UPPER(TRIM(ESITI_QUESTIONARI!U2807)),"")</f>
        <v/>
      </c>
      <c r="E2807" t="str">
        <f>IFERROR(UPPER(TRIM(ESITI_QUESTIONARI!Y2807)),"")</f>
        <v/>
      </c>
      <c r="F2807" t="str">
        <f>IFERROR(UPPER(TRIM(ESITI_QUESTIONARI!AE2807)),"")</f>
        <v/>
      </c>
      <c r="G2807" t="str">
        <f>IFERROR(UPPER(TRIM(ESITI_QUESTIONARI!AI2807)),"")</f>
        <v/>
      </c>
      <c r="H2807" s="8" t="str">
        <f>IF(C2807="","",IF(ISERROR(AVERAGE(ESITI_QUESTIONARI!N2807:T2807,ESITI_QUESTIONARI!V2807:X2807,ESITI_QUESTIONARI!Z2807:AD2807,ESITI_QUESTIONARI!AF2807:AH2807,ESITI_QUESTIONARI!AJ2807:AL2807,ESITI_QUESTIONARI!AN2807,ESITI_QUESTIONARI!AQ2807)),"NON RISPONDE",AVERAGE(ESITI_QUESTIONARI!N2807:T2807,ESITI_QUESTIONARI!V2807:X2807,ESITI_QUESTIONARI!Z2807:AD2807,ESITI_QUESTIONARI!AF2807:AH2807,ESITI_QUESTIONARI!AJ2807:AL2807,ESITI_QUESTIONARI!AN2807,ESITI_QUESTIONARI!AQ2807)))</f>
        <v/>
      </c>
    </row>
    <row r="2808" spans="1:8" x14ac:dyDescent="0.3">
      <c r="A2808" t="str">
        <f>IF(ESITI_QUESTIONARI!A2808="","",TRIM(ESITI_QUESTIONARI!A2808))</f>
        <v/>
      </c>
      <c r="B2808" t="str">
        <f t="shared" si="44"/>
        <v/>
      </c>
      <c r="C2808" t="str">
        <f>IF(ESITI_QUESTIONARI!C2808="","",TRIM(ESITI_QUESTIONARI!C2808))</f>
        <v/>
      </c>
      <c r="D2808" t="str">
        <f>IFERROR(UPPER(TRIM(ESITI_QUESTIONARI!U2808)),"")</f>
        <v/>
      </c>
      <c r="E2808" t="str">
        <f>IFERROR(UPPER(TRIM(ESITI_QUESTIONARI!Y2808)),"")</f>
        <v/>
      </c>
      <c r="F2808" t="str">
        <f>IFERROR(UPPER(TRIM(ESITI_QUESTIONARI!AE2808)),"")</f>
        <v/>
      </c>
      <c r="G2808" t="str">
        <f>IFERROR(UPPER(TRIM(ESITI_QUESTIONARI!AI2808)),"")</f>
        <v/>
      </c>
      <c r="H2808" s="8" t="str">
        <f>IF(C2808="","",IF(ISERROR(AVERAGE(ESITI_QUESTIONARI!N2808:T2808,ESITI_QUESTIONARI!V2808:X2808,ESITI_QUESTIONARI!Z2808:AD2808,ESITI_QUESTIONARI!AF2808:AH2808,ESITI_QUESTIONARI!AJ2808:AL2808,ESITI_QUESTIONARI!AN2808,ESITI_QUESTIONARI!AQ2808)),"NON RISPONDE",AVERAGE(ESITI_QUESTIONARI!N2808:T2808,ESITI_QUESTIONARI!V2808:X2808,ESITI_QUESTIONARI!Z2808:AD2808,ESITI_QUESTIONARI!AF2808:AH2808,ESITI_QUESTIONARI!AJ2808:AL2808,ESITI_QUESTIONARI!AN2808,ESITI_QUESTIONARI!AQ2808)))</f>
        <v/>
      </c>
    </row>
    <row r="2809" spans="1:8" x14ac:dyDescent="0.3">
      <c r="A2809" t="str">
        <f>IF(ESITI_QUESTIONARI!A2809="","",TRIM(ESITI_QUESTIONARI!A2809))</f>
        <v/>
      </c>
      <c r="B2809" t="str">
        <f t="shared" si="44"/>
        <v/>
      </c>
      <c r="C2809" t="str">
        <f>IF(ESITI_QUESTIONARI!C2809="","",TRIM(ESITI_QUESTIONARI!C2809))</f>
        <v/>
      </c>
      <c r="D2809" t="str">
        <f>IFERROR(UPPER(TRIM(ESITI_QUESTIONARI!U2809)),"")</f>
        <v/>
      </c>
      <c r="E2809" t="str">
        <f>IFERROR(UPPER(TRIM(ESITI_QUESTIONARI!Y2809)),"")</f>
        <v/>
      </c>
      <c r="F2809" t="str">
        <f>IFERROR(UPPER(TRIM(ESITI_QUESTIONARI!AE2809)),"")</f>
        <v/>
      </c>
      <c r="G2809" t="str">
        <f>IFERROR(UPPER(TRIM(ESITI_QUESTIONARI!AI2809)),"")</f>
        <v/>
      </c>
      <c r="H2809" s="8" t="str">
        <f>IF(C2809="","",IF(ISERROR(AVERAGE(ESITI_QUESTIONARI!N2809:T2809,ESITI_QUESTIONARI!V2809:X2809,ESITI_QUESTIONARI!Z2809:AD2809,ESITI_QUESTIONARI!AF2809:AH2809,ESITI_QUESTIONARI!AJ2809:AL2809,ESITI_QUESTIONARI!AN2809,ESITI_QUESTIONARI!AQ2809)),"NON RISPONDE",AVERAGE(ESITI_QUESTIONARI!N2809:T2809,ESITI_QUESTIONARI!V2809:X2809,ESITI_QUESTIONARI!Z2809:AD2809,ESITI_QUESTIONARI!AF2809:AH2809,ESITI_QUESTIONARI!AJ2809:AL2809,ESITI_QUESTIONARI!AN2809,ESITI_QUESTIONARI!AQ2809)))</f>
        <v/>
      </c>
    </row>
    <row r="2810" spans="1:8" x14ac:dyDescent="0.3">
      <c r="A2810" t="str">
        <f>IF(ESITI_QUESTIONARI!A2810="","",TRIM(ESITI_QUESTIONARI!A2810))</f>
        <v/>
      </c>
      <c r="B2810" t="str">
        <f t="shared" si="44"/>
        <v/>
      </c>
      <c r="C2810" t="str">
        <f>IF(ESITI_QUESTIONARI!C2810="","",TRIM(ESITI_QUESTIONARI!C2810))</f>
        <v/>
      </c>
      <c r="D2810" t="str">
        <f>IFERROR(UPPER(TRIM(ESITI_QUESTIONARI!U2810)),"")</f>
        <v/>
      </c>
      <c r="E2810" t="str">
        <f>IFERROR(UPPER(TRIM(ESITI_QUESTIONARI!Y2810)),"")</f>
        <v/>
      </c>
      <c r="F2810" t="str">
        <f>IFERROR(UPPER(TRIM(ESITI_QUESTIONARI!AE2810)),"")</f>
        <v/>
      </c>
      <c r="G2810" t="str">
        <f>IFERROR(UPPER(TRIM(ESITI_QUESTIONARI!AI2810)),"")</f>
        <v/>
      </c>
      <c r="H2810" s="8" t="str">
        <f>IF(C2810="","",IF(ISERROR(AVERAGE(ESITI_QUESTIONARI!N2810:T2810,ESITI_QUESTIONARI!V2810:X2810,ESITI_QUESTIONARI!Z2810:AD2810,ESITI_QUESTIONARI!AF2810:AH2810,ESITI_QUESTIONARI!AJ2810:AL2810,ESITI_QUESTIONARI!AN2810,ESITI_QUESTIONARI!AQ2810)),"NON RISPONDE",AVERAGE(ESITI_QUESTIONARI!N2810:T2810,ESITI_QUESTIONARI!V2810:X2810,ESITI_QUESTIONARI!Z2810:AD2810,ESITI_QUESTIONARI!AF2810:AH2810,ESITI_QUESTIONARI!AJ2810:AL2810,ESITI_QUESTIONARI!AN2810,ESITI_QUESTIONARI!AQ2810)))</f>
        <v/>
      </c>
    </row>
    <row r="2811" spans="1:8" x14ac:dyDescent="0.3">
      <c r="A2811" t="str">
        <f>IF(ESITI_QUESTIONARI!A2811="","",TRIM(ESITI_QUESTIONARI!A2811))</f>
        <v/>
      </c>
      <c r="B2811" t="str">
        <f t="shared" si="44"/>
        <v/>
      </c>
      <c r="C2811" t="str">
        <f>IF(ESITI_QUESTIONARI!C2811="","",TRIM(ESITI_QUESTIONARI!C2811))</f>
        <v/>
      </c>
      <c r="D2811" t="str">
        <f>IFERROR(UPPER(TRIM(ESITI_QUESTIONARI!U2811)),"")</f>
        <v/>
      </c>
      <c r="E2811" t="str">
        <f>IFERROR(UPPER(TRIM(ESITI_QUESTIONARI!Y2811)),"")</f>
        <v/>
      </c>
      <c r="F2811" t="str">
        <f>IFERROR(UPPER(TRIM(ESITI_QUESTIONARI!AE2811)),"")</f>
        <v/>
      </c>
      <c r="G2811" t="str">
        <f>IFERROR(UPPER(TRIM(ESITI_QUESTIONARI!AI2811)),"")</f>
        <v/>
      </c>
      <c r="H2811" s="8" t="str">
        <f>IF(C2811="","",IF(ISERROR(AVERAGE(ESITI_QUESTIONARI!N2811:T2811,ESITI_QUESTIONARI!V2811:X2811,ESITI_QUESTIONARI!Z2811:AD2811,ESITI_QUESTIONARI!AF2811:AH2811,ESITI_QUESTIONARI!AJ2811:AL2811,ESITI_QUESTIONARI!AN2811,ESITI_QUESTIONARI!AQ2811)),"NON RISPONDE",AVERAGE(ESITI_QUESTIONARI!N2811:T2811,ESITI_QUESTIONARI!V2811:X2811,ESITI_QUESTIONARI!Z2811:AD2811,ESITI_QUESTIONARI!AF2811:AH2811,ESITI_QUESTIONARI!AJ2811:AL2811,ESITI_QUESTIONARI!AN2811,ESITI_QUESTIONARI!AQ2811)))</f>
        <v/>
      </c>
    </row>
    <row r="2812" spans="1:8" x14ac:dyDescent="0.3">
      <c r="A2812" t="str">
        <f>IF(ESITI_QUESTIONARI!A2812="","",TRIM(ESITI_QUESTIONARI!A2812))</f>
        <v/>
      </c>
      <c r="B2812" t="str">
        <f t="shared" si="44"/>
        <v/>
      </c>
      <c r="C2812" t="str">
        <f>IF(ESITI_QUESTIONARI!C2812="","",TRIM(ESITI_QUESTIONARI!C2812))</f>
        <v/>
      </c>
      <c r="D2812" t="str">
        <f>IFERROR(UPPER(TRIM(ESITI_QUESTIONARI!U2812)),"")</f>
        <v/>
      </c>
      <c r="E2812" t="str">
        <f>IFERROR(UPPER(TRIM(ESITI_QUESTIONARI!Y2812)),"")</f>
        <v/>
      </c>
      <c r="F2812" t="str">
        <f>IFERROR(UPPER(TRIM(ESITI_QUESTIONARI!AE2812)),"")</f>
        <v/>
      </c>
      <c r="G2812" t="str">
        <f>IFERROR(UPPER(TRIM(ESITI_QUESTIONARI!AI2812)),"")</f>
        <v/>
      </c>
      <c r="H2812" s="8" t="str">
        <f>IF(C2812="","",IF(ISERROR(AVERAGE(ESITI_QUESTIONARI!N2812:T2812,ESITI_QUESTIONARI!V2812:X2812,ESITI_QUESTIONARI!Z2812:AD2812,ESITI_QUESTIONARI!AF2812:AH2812,ESITI_QUESTIONARI!AJ2812:AL2812,ESITI_QUESTIONARI!AN2812,ESITI_QUESTIONARI!AQ2812)),"NON RISPONDE",AVERAGE(ESITI_QUESTIONARI!N2812:T2812,ESITI_QUESTIONARI!V2812:X2812,ESITI_QUESTIONARI!Z2812:AD2812,ESITI_QUESTIONARI!AF2812:AH2812,ESITI_QUESTIONARI!AJ2812:AL2812,ESITI_QUESTIONARI!AN2812,ESITI_QUESTIONARI!AQ2812)))</f>
        <v/>
      </c>
    </row>
    <row r="2813" spans="1:8" x14ac:dyDescent="0.3">
      <c r="A2813" t="str">
        <f>IF(ESITI_QUESTIONARI!A2813="","",TRIM(ESITI_QUESTIONARI!A2813))</f>
        <v/>
      </c>
      <c r="B2813" t="str">
        <f t="shared" si="44"/>
        <v/>
      </c>
      <c r="C2813" t="str">
        <f>IF(ESITI_QUESTIONARI!C2813="","",TRIM(ESITI_QUESTIONARI!C2813))</f>
        <v/>
      </c>
      <c r="D2813" t="str">
        <f>IFERROR(UPPER(TRIM(ESITI_QUESTIONARI!U2813)),"")</f>
        <v/>
      </c>
      <c r="E2813" t="str">
        <f>IFERROR(UPPER(TRIM(ESITI_QUESTIONARI!Y2813)),"")</f>
        <v/>
      </c>
      <c r="F2813" t="str">
        <f>IFERROR(UPPER(TRIM(ESITI_QUESTIONARI!AE2813)),"")</f>
        <v/>
      </c>
      <c r="G2813" t="str">
        <f>IFERROR(UPPER(TRIM(ESITI_QUESTIONARI!AI2813)),"")</f>
        <v/>
      </c>
      <c r="H2813" s="8" t="str">
        <f>IF(C2813="","",IF(ISERROR(AVERAGE(ESITI_QUESTIONARI!N2813:T2813,ESITI_QUESTIONARI!V2813:X2813,ESITI_QUESTIONARI!Z2813:AD2813,ESITI_QUESTIONARI!AF2813:AH2813,ESITI_QUESTIONARI!AJ2813:AL2813,ESITI_QUESTIONARI!AN2813,ESITI_QUESTIONARI!AQ2813)),"NON RISPONDE",AVERAGE(ESITI_QUESTIONARI!N2813:T2813,ESITI_QUESTIONARI!V2813:X2813,ESITI_QUESTIONARI!Z2813:AD2813,ESITI_QUESTIONARI!AF2813:AH2813,ESITI_QUESTIONARI!AJ2813:AL2813,ESITI_QUESTIONARI!AN2813,ESITI_QUESTIONARI!AQ2813)))</f>
        <v/>
      </c>
    </row>
    <row r="2814" spans="1:8" x14ac:dyDescent="0.3">
      <c r="A2814" t="str">
        <f>IF(ESITI_QUESTIONARI!A2814="","",TRIM(ESITI_QUESTIONARI!A2814))</f>
        <v/>
      </c>
      <c r="B2814" t="str">
        <f t="shared" si="44"/>
        <v/>
      </c>
      <c r="C2814" t="str">
        <f>IF(ESITI_QUESTIONARI!C2814="","",TRIM(ESITI_QUESTIONARI!C2814))</f>
        <v/>
      </c>
      <c r="D2814" t="str">
        <f>IFERROR(UPPER(TRIM(ESITI_QUESTIONARI!U2814)),"")</f>
        <v/>
      </c>
      <c r="E2814" t="str">
        <f>IFERROR(UPPER(TRIM(ESITI_QUESTIONARI!Y2814)),"")</f>
        <v/>
      </c>
      <c r="F2814" t="str">
        <f>IFERROR(UPPER(TRIM(ESITI_QUESTIONARI!AE2814)),"")</f>
        <v/>
      </c>
      <c r="G2814" t="str">
        <f>IFERROR(UPPER(TRIM(ESITI_QUESTIONARI!AI2814)),"")</f>
        <v/>
      </c>
      <c r="H2814" s="8" t="str">
        <f>IF(C2814="","",IF(ISERROR(AVERAGE(ESITI_QUESTIONARI!N2814:T2814,ESITI_QUESTIONARI!V2814:X2814,ESITI_QUESTIONARI!Z2814:AD2814,ESITI_QUESTIONARI!AF2814:AH2814,ESITI_QUESTIONARI!AJ2814:AL2814,ESITI_QUESTIONARI!AN2814,ESITI_QUESTIONARI!AQ2814)),"NON RISPONDE",AVERAGE(ESITI_QUESTIONARI!N2814:T2814,ESITI_QUESTIONARI!V2814:X2814,ESITI_QUESTIONARI!Z2814:AD2814,ESITI_QUESTIONARI!AF2814:AH2814,ESITI_QUESTIONARI!AJ2814:AL2814,ESITI_QUESTIONARI!AN2814,ESITI_QUESTIONARI!AQ2814)))</f>
        <v/>
      </c>
    </row>
    <row r="2815" spans="1:8" x14ac:dyDescent="0.3">
      <c r="A2815" t="str">
        <f>IF(ESITI_QUESTIONARI!A2815="","",TRIM(ESITI_QUESTIONARI!A2815))</f>
        <v/>
      </c>
      <c r="B2815" t="str">
        <f t="shared" si="44"/>
        <v/>
      </c>
      <c r="C2815" t="str">
        <f>IF(ESITI_QUESTIONARI!C2815="","",TRIM(ESITI_QUESTIONARI!C2815))</f>
        <v/>
      </c>
      <c r="D2815" t="str">
        <f>IFERROR(UPPER(TRIM(ESITI_QUESTIONARI!U2815)),"")</f>
        <v/>
      </c>
      <c r="E2815" t="str">
        <f>IFERROR(UPPER(TRIM(ESITI_QUESTIONARI!Y2815)),"")</f>
        <v/>
      </c>
      <c r="F2815" t="str">
        <f>IFERROR(UPPER(TRIM(ESITI_QUESTIONARI!AE2815)),"")</f>
        <v/>
      </c>
      <c r="G2815" t="str">
        <f>IFERROR(UPPER(TRIM(ESITI_QUESTIONARI!AI2815)),"")</f>
        <v/>
      </c>
      <c r="H2815" s="8" t="str">
        <f>IF(C2815="","",IF(ISERROR(AVERAGE(ESITI_QUESTIONARI!N2815:T2815,ESITI_QUESTIONARI!V2815:X2815,ESITI_QUESTIONARI!Z2815:AD2815,ESITI_QUESTIONARI!AF2815:AH2815,ESITI_QUESTIONARI!AJ2815:AL2815,ESITI_QUESTIONARI!AN2815,ESITI_QUESTIONARI!AQ2815)),"NON RISPONDE",AVERAGE(ESITI_QUESTIONARI!N2815:T2815,ESITI_QUESTIONARI!V2815:X2815,ESITI_QUESTIONARI!Z2815:AD2815,ESITI_QUESTIONARI!AF2815:AH2815,ESITI_QUESTIONARI!AJ2815:AL2815,ESITI_QUESTIONARI!AN2815,ESITI_QUESTIONARI!AQ2815)))</f>
        <v/>
      </c>
    </row>
    <row r="2816" spans="1:8" x14ac:dyDescent="0.3">
      <c r="A2816" t="str">
        <f>IF(ESITI_QUESTIONARI!A2816="","",TRIM(ESITI_QUESTIONARI!A2816))</f>
        <v/>
      </c>
      <c r="B2816" t="str">
        <f t="shared" si="44"/>
        <v/>
      </c>
      <c r="C2816" t="str">
        <f>IF(ESITI_QUESTIONARI!C2816="","",TRIM(ESITI_QUESTIONARI!C2816))</f>
        <v/>
      </c>
      <c r="D2816" t="str">
        <f>IFERROR(UPPER(TRIM(ESITI_QUESTIONARI!U2816)),"")</f>
        <v/>
      </c>
      <c r="E2816" t="str">
        <f>IFERROR(UPPER(TRIM(ESITI_QUESTIONARI!Y2816)),"")</f>
        <v/>
      </c>
      <c r="F2816" t="str">
        <f>IFERROR(UPPER(TRIM(ESITI_QUESTIONARI!AE2816)),"")</f>
        <v/>
      </c>
      <c r="G2816" t="str">
        <f>IFERROR(UPPER(TRIM(ESITI_QUESTIONARI!AI2816)),"")</f>
        <v/>
      </c>
      <c r="H2816" s="8" t="str">
        <f>IF(C2816="","",IF(ISERROR(AVERAGE(ESITI_QUESTIONARI!N2816:T2816,ESITI_QUESTIONARI!V2816:X2816,ESITI_QUESTIONARI!Z2816:AD2816,ESITI_QUESTIONARI!AF2816:AH2816,ESITI_QUESTIONARI!AJ2816:AL2816,ESITI_QUESTIONARI!AN2816,ESITI_QUESTIONARI!AQ2816)),"NON RISPONDE",AVERAGE(ESITI_QUESTIONARI!N2816:T2816,ESITI_QUESTIONARI!V2816:X2816,ESITI_QUESTIONARI!Z2816:AD2816,ESITI_QUESTIONARI!AF2816:AH2816,ESITI_QUESTIONARI!AJ2816:AL2816,ESITI_QUESTIONARI!AN2816,ESITI_QUESTIONARI!AQ2816)))</f>
        <v/>
      </c>
    </row>
    <row r="2817" spans="1:8" x14ac:dyDescent="0.3">
      <c r="A2817" t="str">
        <f>IF(ESITI_QUESTIONARI!A2817="","",TRIM(ESITI_QUESTIONARI!A2817))</f>
        <v/>
      </c>
      <c r="B2817" t="str">
        <f t="shared" si="44"/>
        <v/>
      </c>
      <c r="C2817" t="str">
        <f>IF(ESITI_QUESTIONARI!C2817="","",TRIM(ESITI_QUESTIONARI!C2817))</f>
        <v/>
      </c>
      <c r="D2817" t="str">
        <f>IFERROR(UPPER(TRIM(ESITI_QUESTIONARI!U2817)),"")</f>
        <v/>
      </c>
      <c r="E2817" t="str">
        <f>IFERROR(UPPER(TRIM(ESITI_QUESTIONARI!Y2817)),"")</f>
        <v/>
      </c>
      <c r="F2817" t="str">
        <f>IFERROR(UPPER(TRIM(ESITI_QUESTIONARI!AE2817)),"")</f>
        <v/>
      </c>
      <c r="G2817" t="str">
        <f>IFERROR(UPPER(TRIM(ESITI_QUESTIONARI!AI2817)),"")</f>
        <v/>
      </c>
      <c r="H2817" s="8" t="str">
        <f>IF(C2817="","",IF(ISERROR(AVERAGE(ESITI_QUESTIONARI!N2817:T2817,ESITI_QUESTIONARI!V2817:X2817,ESITI_QUESTIONARI!Z2817:AD2817,ESITI_QUESTIONARI!AF2817:AH2817,ESITI_QUESTIONARI!AJ2817:AL2817,ESITI_QUESTIONARI!AN2817,ESITI_QUESTIONARI!AQ2817)),"NON RISPONDE",AVERAGE(ESITI_QUESTIONARI!N2817:T2817,ESITI_QUESTIONARI!V2817:X2817,ESITI_QUESTIONARI!Z2817:AD2817,ESITI_QUESTIONARI!AF2817:AH2817,ESITI_QUESTIONARI!AJ2817:AL2817,ESITI_QUESTIONARI!AN2817,ESITI_QUESTIONARI!AQ2817)))</f>
        <v/>
      </c>
    </row>
    <row r="2818" spans="1:8" x14ac:dyDescent="0.3">
      <c r="A2818" t="str">
        <f>IF(ESITI_QUESTIONARI!A2818="","",TRIM(ESITI_QUESTIONARI!A2818))</f>
        <v/>
      </c>
      <c r="B2818" t="str">
        <f t="shared" si="44"/>
        <v/>
      </c>
      <c r="C2818" t="str">
        <f>IF(ESITI_QUESTIONARI!C2818="","",TRIM(ESITI_QUESTIONARI!C2818))</f>
        <v/>
      </c>
      <c r="D2818" t="str">
        <f>IFERROR(UPPER(TRIM(ESITI_QUESTIONARI!U2818)),"")</f>
        <v/>
      </c>
      <c r="E2818" t="str">
        <f>IFERROR(UPPER(TRIM(ESITI_QUESTIONARI!Y2818)),"")</f>
        <v/>
      </c>
      <c r="F2818" t="str">
        <f>IFERROR(UPPER(TRIM(ESITI_QUESTIONARI!AE2818)),"")</f>
        <v/>
      </c>
      <c r="G2818" t="str">
        <f>IFERROR(UPPER(TRIM(ESITI_QUESTIONARI!AI2818)),"")</f>
        <v/>
      </c>
      <c r="H2818" s="8" t="str">
        <f>IF(C2818="","",IF(ISERROR(AVERAGE(ESITI_QUESTIONARI!N2818:T2818,ESITI_QUESTIONARI!V2818:X2818,ESITI_QUESTIONARI!Z2818:AD2818,ESITI_QUESTIONARI!AF2818:AH2818,ESITI_QUESTIONARI!AJ2818:AL2818,ESITI_QUESTIONARI!AN2818,ESITI_QUESTIONARI!AQ2818)),"NON RISPONDE",AVERAGE(ESITI_QUESTIONARI!N2818:T2818,ESITI_QUESTIONARI!V2818:X2818,ESITI_QUESTIONARI!Z2818:AD2818,ESITI_QUESTIONARI!AF2818:AH2818,ESITI_QUESTIONARI!AJ2818:AL2818,ESITI_QUESTIONARI!AN2818,ESITI_QUESTIONARI!AQ2818)))</f>
        <v/>
      </c>
    </row>
    <row r="2819" spans="1:8" x14ac:dyDescent="0.3">
      <c r="A2819" t="str">
        <f>IF(ESITI_QUESTIONARI!A2819="","",TRIM(ESITI_QUESTIONARI!A2819))</f>
        <v/>
      </c>
      <c r="B2819" t="str">
        <f t="shared" ref="B2819:B2882" si="45">IF(C2819="","",C2819)</f>
        <v/>
      </c>
      <c r="C2819" t="str">
        <f>IF(ESITI_QUESTIONARI!C2819="","",TRIM(ESITI_QUESTIONARI!C2819))</f>
        <v/>
      </c>
      <c r="D2819" t="str">
        <f>IFERROR(UPPER(TRIM(ESITI_QUESTIONARI!U2819)),"")</f>
        <v/>
      </c>
      <c r="E2819" t="str">
        <f>IFERROR(UPPER(TRIM(ESITI_QUESTIONARI!Y2819)),"")</f>
        <v/>
      </c>
      <c r="F2819" t="str">
        <f>IFERROR(UPPER(TRIM(ESITI_QUESTIONARI!AE2819)),"")</f>
        <v/>
      </c>
      <c r="G2819" t="str">
        <f>IFERROR(UPPER(TRIM(ESITI_QUESTIONARI!AI2819)),"")</f>
        <v/>
      </c>
      <c r="H2819" s="8" t="str">
        <f>IF(C2819="","",IF(ISERROR(AVERAGE(ESITI_QUESTIONARI!N2819:T2819,ESITI_QUESTIONARI!V2819:X2819,ESITI_QUESTIONARI!Z2819:AD2819,ESITI_QUESTIONARI!AF2819:AH2819,ESITI_QUESTIONARI!AJ2819:AL2819,ESITI_QUESTIONARI!AN2819,ESITI_QUESTIONARI!AQ2819)),"NON RISPONDE",AVERAGE(ESITI_QUESTIONARI!N2819:T2819,ESITI_QUESTIONARI!V2819:X2819,ESITI_QUESTIONARI!Z2819:AD2819,ESITI_QUESTIONARI!AF2819:AH2819,ESITI_QUESTIONARI!AJ2819:AL2819,ESITI_QUESTIONARI!AN2819,ESITI_QUESTIONARI!AQ2819)))</f>
        <v/>
      </c>
    </row>
    <row r="2820" spans="1:8" x14ac:dyDescent="0.3">
      <c r="A2820" t="str">
        <f>IF(ESITI_QUESTIONARI!A2820="","",TRIM(ESITI_QUESTIONARI!A2820))</f>
        <v/>
      </c>
      <c r="B2820" t="str">
        <f t="shared" si="45"/>
        <v/>
      </c>
      <c r="C2820" t="str">
        <f>IF(ESITI_QUESTIONARI!C2820="","",TRIM(ESITI_QUESTIONARI!C2820))</f>
        <v/>
      </c>
      <c r="D2820" t="str">
        <f>IFERROR(UPPER(TRIM(ESITI_QUESTIONARI!U2820)),"")</f>
        <v/>
      </c>
      <c r="E2820" t="str">
        <f>IFERROR(UPPER(TRIM(ESITI_QUESTIONARI!Y2820)),"")</f>
        <v/>
      </c>
      <c r="F2820" t="str">
        <f>IFERROR(UPPER(TRIM(ESITI_QUESTIONARI!AE2820)),"")</f>
        <v/>
      </c>
      <c r="G2820" t="str">
        <f>IFERROR(UPPER(TRIM(ESITI_QUESTIONARI!AI2820)),"")</f>
        <v/>
      </c>
      <c r="H2820" s="8" t="str">
        <f>IF(C2820="","",IF(ISERROR(AVERAGE(ESITI_QUESTIONARI!N2820:T2820,ESITI_QUESTIONARI!V2820:X2820,ESITI_QUESTIONARI!Z2820:AD2820,ESITI_QUESTIONARI!AF2820:AH2820,ESITI_QUESTIONARI!AJ2820:AL2820,ESITI_QUESTIONARI!AN2820,ESITI_QUESTIONARI!AQ2820)),"NON RISPONDE",AVERAGE(ESITI_QUESTIONARI!N2820:T2820,ESITI_QUESTIONARI!V2820:X2820,ESITI_QUESTIONARI!Z2820:AD2820,ESITI_QUESTIONARI!AF2820:AH2820,ESITI_QUESTIONARI!AJ2820:AL2820,ESITI_QUESTIONARI!AN2820,ESITI_QUESTIONARI!AQ2820)))</f>
        <v/>
      </c>
    </row>
    <row r="2821" spans="1:8" x14ac:dyDescent="0.3">
      <c r="A2821" t="str">
        <f>IF(ESITI_QUESTIONARI!A2821="","",TRIM(ESITI_QUESTIONARI!A2821))</f>
        <v/>
      </c>
      <c r="B2821" t="str">
        <f t="shared" si="45"/>
        <v/>
      </c>
      <c r="C2821" t="str">
        <f>IF(ESITI_QUESTIONARI!C2821="","",TRIM(ESITI_QUESTIONARI!C2821))</f>
        <v/>
      </c>
      <c r="D2821" t="str">
        <f>IFERROR(UPPER(TRIM(ESITI_QUESTIONARI!U2821)),"")</f>
        <v/>
      </c>
      <c r="E2821" t="str">
        <f>IFERROR(UPPER(TRIM(ESITI_QUESTIONARI!Y2821)),"")</f>
        <v/>
      </c>
      <c r="F2821" t="str">
        <f>IFERROR(UPPER(TRIM(ESITI_QUESTIONARI!AE2821)),"")</f>
        <v/>
      </c>
      <c r="G2821" t="str">
        <f>IFERROR(UPPER(TRIM(ESITI_QUESTIONARI!AI2821)),"")</f>
        <v/>
      </c>
      <c r="H2821" s="8" t="str">
        <f>IF(C2821="","",IF(ISERROR(AVERAGE(ESITI_QUESTIONARI!N2821:T2821,ESITI_QUESTIONARI!V2821:X2821,ESITI_QUESTIONARI!Z2821:AD2821,ESITI_QUESTIONARI!AF2821:AH2821,ESITI_QUESTIONARI!AJ2821:AL2821,ESITI_QUESTIONARI!AN2821,ESITI_QUESTIONARI!AQ2821)),"NON RISPONDE",AVERAGE(ESITI_QUESTIONARI!N2821:T2821,ESITI_QUESTIONARI!V2821:X2821,ESITI_QUESTIONARI!Z2821:AD2821,ESITI_QUESTIONARI!AF2821:AH2821,ESITI_QUESTIONARI!AJ2821:AL2821,ESITI_QUESTIONARI!AN2821,ESITI_QUESTIONARI!AQ2821)))</f>
        <v/>
      </c>
    </row>
    <row r="2822" spans="1:8" x14ac:dyDescent="0.3">
      <c r="A2822" t="str">
        <f>IF(ESITI_QUESTIONARI!A2822="","",TRIM(ESITI_QUESTIONARI!A2822))</f>
        <v/>
      </c>
      <c r="B2822" t="str">
        <f t="shared" si="45"/>
        <v/>
      </c>
      <c r="C2822" t="str">
        <f>IF(ESITI_QUESTIONARI!C2822="","",TRIM(ESITI_QUESTIONARI!C2822))</f>
        <v/>
      </c>
      <c r="D2822" t="str">
        <f>IFERROR(UPPER(TRIM(ESITI_QUESTIONARI!U2822)),"")</f>
        <v/>
      </c>
      <c r="E2822" t="str">
        <f>IFERROR(UPPER(TRIM(ESITI_QUESTIONARI!Y2822)),"")</f>
        <v/>
      </c>
      <c r="F2822" t="str">
        <f>IFERROR(UPPER(TRIM(ESITI_QUESTIONARI!AE2822)),"")</f>
        <v/>
      </c>
      <c r="G2822" t="str">
        <f>IFERROR(UPPER(TRIM(ESITI_QUESTIONARI!AI2822)),"")</f>
        <v/>
      </c>
      <c r="H2822" s="8" t="str">
        <f>IF(C2822="","",IF(ISERROR(AVERAGE(ESITI_QUESTIONARI!N2822:T2822,ESITI_QUESTIONARI!V2822:X2822,ESITI_QUESTIONARI!Z2822:AD2822,ESITI_QUESTIONARI!AF2822:AH2822,ESITI_QUESTIONARI!AJ2822:AL2822,ESITI_QUESTIONARI!AN2822,ESITI_QUESTIONARI!AQ2822)),"NON RISPONDE",AVERAGE(ESITI_QUESTIONARI!N2822:T2822,ESITI_QUESTIONARI!V2822:X2822,ESITI_QUESTIONARI!Z2822:AD2822,ESITI_QUESTIONARI!AF2822:AH2822,ESITI_QUESTIONARI!AJ2822:AL2822,ESITI_QUESTIONARI!AN2822,ESITI_QUESTIONARI!AQ2822)))</f>
        <v/>
      </c>
    </row>
    <row r="2823" spans="1:8" x14ac:dyDescent="0.3">
      <c r="A2823" t="str">
        <f>IF(ESITI_QUESTIONARI!A2823="","",TRIM(ESITI_QUESTIONARI!A2823))</f>
        <v/>
      </c>
      <c r="B2823" t="str">
        <f t="shared" si="45"/>
        <v/>
      </c>
      <c r="C2823" t="str">
        <f>IF(ESITI_QUESTIONARI!C2823="","",TRIM(ESITI_QUESTIONARI!C2823))</f>
        <v/>
      </c>
      <c r="D2823" t="str">
        <f>IFERROR(UPPER(TRIM(ESITI_QUESTIONARI!U2823)),"")</f>
        <v/>
      </c>
      <c r="E2823" t="str">
        <f>IFERROR(UPPER(TRIM(ESITI_QUESTIONARI!Y2823)),"")</f>
        <v/>
      </c>
      <c r="F2823" t="str">
        <f>IFERROR(UPPER(TRIM(ESITI_QUESTIONARI!AE2823)),"")</f>
        <v/>
      </c>
      <c r="G2823" t="str">
        <f>IFERROR(UPPER(TRIM(ESITI_QUESTIONARI!AI2823)),"")</f>
        <v/>
      </c>
      <c r="H2823" s="8" t="str">
        <f>IF(C2823="","",IF(ISERROR(AVERAGE(ESITI_QUESTIONARI!N2823:T2823,ESITI_QUESTIONARI!V2823:X2823,ESITI_QUESTIONARI!Z2823:AD2823,ESITI_QUESTIONARI!AF2823:AH2823,ESITI_QUESTIONARI!AJ2823:AL2823,ESITI_QUESTIONARI!AN2823,ESITI_QUESTIONARI!AQ2823)),"NON RISPONDE",AVERAGE(ESITI_QUESTIONARI!N2823:T2823,ESITI_QUESTIONARI!V2823:X2823,ESITI_QUESTIONARI!Z2823:AD2823,ESITI_QUESTIONARI!AF2823:AH2823,ESITI_QUESTIONARI!AJ2823:AL2823,ESITI_QUESTIONARI!AN2823,ESITI_QUESTIONARI!AQ2823)))</f>
        <v/>
      </c>
    </row>
    <row r="2824" spans="1:8" x14ac:dyDescent="0.3">
      <c r="A2824" t="str">
        <f>IF(ESITI_QUESTIONARI!A2824="","",TRIM(ESITI_QUESTIONARI!A2824))</f>
        <v/>
      </c>
      <c r="B2824" t="str">
        <f t="shared" si="45"/>
        <v/>
      </c>
      <c r="C2824" t="str">
        <f>IF(ESITI_QUESTIONARI!C2824="","",TRIM(ESITI_QUESTIONARI!C2824))</f>
        <v/>
      </c>
      <c r="D2824" t="str">
        <f>IFERROR(UPPER(TRIM(ESITI_QUESTIONARI!U2824)),"")</f>
        <v/>
      </c>
      <c r="E2824" t="str">
        <f>IFERROR(UPPER(TRIM(ESITI_QUESTIONARI!Y2824)),"")</f>
        <v/>
      </c>
      <c r="F2824" t="str">
        <f>IFERROR(UPPER(TRIM(ESITI_QUESTIONARI!AE2824)),"")</f>
        <v/>
      </c>
      <c r="G2824" t="str">
        <f>IFERROR(UPPER(TRIM(ESITI_QUESTIONARI!AI2824)),"")</f>
        <v/>
      </c>
      <c r="H2824" s="8" t="str">
        <f>IF(C2824="","",IF(ISERROR(AVERAGE(ESITI_QUESTIONARI!N2824:T2824,ESITI_QUESTIONARI!V2824:X2824,ESITI_QUESTIONARI!Z2824:AD2824,ESITI_QUESTIONARI!AF2824:AH2824,ESITI_QUESTIONARI!AJ2824:AL2824,ESITI_QUESTIONARI!AN2824,ESITI_QUESTIONARI!AQ2824)),"NON RISPONDE",AVERAGE(ESITI_QUESTIONARI!N2824:T2824,ESITI_QUESTIONARI!V2824:X2824,ESITI_QUESTIONARI!Z2824:AD2824,ESITI_QUESTIONARI!AF2824:AH2824,ESITI_QUESTIONARI!AJ2824:AL2824,ESITI_QUESTIONARI!AN2824,ESITI_QUESTIONARI!AQ2824)))</f>
        <v/>
      </c>
    </row>
    <row r="2825" spans="1:8" x14ac:dyDescent="0.3">
      <c r="A2825" t="str">
        <f>IF(ESITI_QUESTIONARI!A2825="","",TRIM(ESITI_QUESTIONARI!A2825))</f>
        <v/>
      </c>
      <c r="B2825" t="str">
        <f t="shared" si="45"/>
        <v/>
      </c>
      <c r="C2825" t="str">
        <f>IF(ESITI_QUESTIONARI!C2825="","",TRIM(ESITI_QUESTIONARI!C2825))</f>
        <v/>
      </c>
      <c r="D2825" t="str">
        <f>IFERROR(UPPER(TRIM(ESITI_QUESTIONARI!U2825)),"")</f>
        <v/>
      </c>
      <c r="E2825" t="str">
        <f>IFERROR(UPPER(TRIM(ESITI_QUESTIONARI!Y2825)),"")</f>
        <v/>
      </c>
      <c r="F2825" t="str">
        <f>IFERROR(UPPER(TRIM(ESITI_QUESTIONARI!AE2825)),"")</f>
        <v/>
      </c>
      <c r="G2825" t="str">
        <f>IFERROR(UPPER(TRIM(ESITI_QUESTIONARI!AI2825)),"")</f>
        <v/>
      </c>
      <c r="H2825" s="8" t="str">
        <f>IF(C2825="","",IF(ISERROR(AVERAGE(ESITI_QUESTIONARI!N2825:T2825,ESITI_QUESTIONARI!V2825:X2825,ESITI_QUESTIONARI!Z2825:AD2825,ESITI_QUESTIONARI!AF2825:AH2825,ESITI_QUESTIONARI!AJ2825:AL2825,ESITI_QUESTIONARI!AN2825,ESITI_QUESTIONARI!AQ2825)),"NON RISPONDE",AVERAGE(ESITI_QUESTIONARI!N2825:T2825,ESITI_QUESTIONARI!V2825:X2825,ESITI_QUESTIONARI!Z2825:AD2825,ESITI_QUESTIONARI!AF2825:AH2825,ESITI_QUESTIONARI!AJ2825:AL2825,ESITI_QUESTIONARI!AN2825,ESITI_QUESTIONARI!AQ2825)))</f>
        <v/>
      </c>
    </row>
    <row r="2826" spans="1:8" x14ac:dyDescent="0.3">
      <c r="A2826" t="str">
        <f>IF(ESITI_QUESTIONARI!A2826="","",TRIM(ESITI_QUESTIONARI!A2826))</f>
        <v/>
      </c>
      <c r="B2826" t="str">
        <f t="shared" si="45"/>
        <v/>
      </c>
      <c r="C2826" t="str">
        <f>IF(ESITI_QUESTIONARI!C2826="","",TRIM(ESITI_QUESTIONARI!C2826))</f>
        <v/>
      </c>
      <c r="D2826" t="str">
        <f>IFERROR(UPPER(TRIM(ESITI_QUESTIONARI!U2826)),"")</f>
        <v/>
      </c>
      <c r="E2826" t="str">
        <f>IFERROR(UPPER(TRIM(ESITI_QUESTIONARI!Y2826)),"")</f>
        <v/>
      </c>
      <c r="F2826" t="str">
        <f>IFERROR(UPPER(TRIM(ESITI_QUESTIONARI!AE2826)),"")</f>
        <v/>
      </c>
      <c r="G2826" t="str">
        <f>IFERROR(UPPER(TRIM(ESITI_QUESTIONARI!AI2826)),"")</f>
        <v/>
      </c>
      <c r="H2826" s="8" t="str">
        <f>IF(C2826="","",IF(ISERROR(AVERAGE(ESITI_QUESTIONARI!N2826:T2826,ESITI_QUESTIONARI!V2826:X2826,ESITI_QUESTIONARI!Z2826:AD2826,ESITI_QUESTIONARI!AF2826:AH2826,ESITI_QUESTIONARI!AJ2826:AL2826,ESITI_QUESTIONARI!AN2826,ESITI_QUESTIONARI!AQ2826)),"NON RISPONDE",AVERAGE(ESITI_QUESTIONARI!N2826:T2826,ESITI_QUESTIONARI!V2826:X2826,ESITI_QUESTIONARI!Z2826:AD2826,ESITI_QUESTIONARI!AF2826:AH2826,ESITI_QUESTIONARI!AJ2826:AL2826,ESITI_QUESTIONARI!AN2826,ESITI_QUESTIONARI!AQ2826)))</f>
        <v/>
      </c>
    </row>
    <row r="2827" spans="1:8" x14ac:dyDescent="0.3">
      <c r="A2827" t="str">
        <f>IF(ESITI_QUESTIONARI!A2827="","",TRIM(ESITI_QUESTIONARI!A2827))</f>
        <v/>
      </c>
      <c r="B2827" t="str">
        <f t="shared" si="45"/>
        <v/>
      </c>
      <c r="C2827" t="str">
        <f>IF(ESITI_QUESTIONARI!C2827="","",TRIM(ESITI_QUESTIONARI!C2827))</f>
        <v/>
      </c>
      <c r="D2827" t="str">
        <f>IFERROR(UPPER(TRIM(ESITI_QUESTIONARI!U2827)),"")</f>
        <v/>
      </c>
      <c r="E2827" t="str">
        <f>IFERROR(UPPER(TRIM(ESITI_QUESTIONARI!Y2827)),"")</f>
        <v/>
      </c>
      <c r="F2827" t="str">
        <f>IFERROR(UPPER(TRIM(ESITI_QUESTIONARI!AE2827)),"")</f>
        <v/>
      </c>
      <c r="G2827" t="str">
        <f>IFERROR(UPPER(TRIM(ESITI_QUESTIONARI!AI2827)),"")</f>
        <v/>
      </c>
      <c r="H2827" s="8" t="str">
        <f>IF(C2827="","",IF(ISERROR(AVERAGE(ESITI_QUESTIONARI!N2827:T2827,ESITI_QUESTIONARI!V2827:X2827,ESITI_QUESTIONARI!Z2827:AD2827,ESITI_QUESTIONARI!AF2827:AH2827,ESITI_QUESTIONARI!AJ2827:AL2827,ESITI_QUESTIONARI!AN2827,ESITI_QUESTIONARI!AQ2827)),"NON RISPONDE",AVERAGE(ESITI_QUESTIONARI!N2827:T2827,ESITI_QUESTIONARI!V2827:X2827,ESITI_QUESTIONARI!Z2827:AD2827,ESITI_QUESTIONARI!AF2827:AH2827,ESITI_QUESTIONARI!AJ2827:AL2827,ESITI_QUESTIONARI!AN2827,ESITI_QUESTIONARI!AQ2827)))</f>
        <v/>
      </c>
    </row>
    <row r="2828" spans="1:8" x14ac:dyDescent="0.3">
      <c r="A2828" t="str">
        <f>IF(ESITI_QUESTIONARI!A2828="","",TRIM(ESITI_QUESTIONARI!A2828))</f>
        <v/>
      </c>
      <c r="B2828" t="str">
        <f t="shared" si="45"/>
        <v/>
      </c>
      <c r="C2828" t="str">
        <f>IF(ESITI_QUESTIONARI!C2828="","",TRIM(ESITI_QUESTIONARI!C2828))</f>
        <v/>
      </c>
      <c r="D2828" t="str">
        <f>IFERROR(UPPER(TRIM(ESITI_QUESTIONARI!U2828)),"")</f>
        <v/>
      </c>
      <c r="E2828" t="str">
        <f>IFERROR(UPPER(TRIM(ESITI_QUESTIONARI!Y2828)),"")</f>
        <v/>
      </c>
      <c r="F2828" t="str">
        <f>IFERROR(UPPER(TRIM(ESITI_QUESTIONARI!AE2828)),"")</f>
        <v/>
      </c>
      <c r="G2828" t="str">
        <f>IFERROR(UPPER(TRIM(ESITI_QUESTIONARI!AI2828)),"")</f>
        <v/>
      </c>
      <c r="H2828" s="8" t="str">
        <f>IF(C2828="","",IF(ISERROR(AVERAGE(ESITI_QUESTIONARI!N2828:T2828,ESITI_QUESTIONARI!V2828:X2828,ESITI_QUESTIONARI!Z2828:AD2828,ESITI_QUESTIONARI!AF2828:AH2828,ESITI_QUESTIONARI!AJ2828:AL2828,ESITI_QUESTIONARI!AN2828,ESITI_QUESTIONARI!AQ2828)),"NON RISPONDE",AVERAGE(ESITI_QUESTIONARI!N2828:T2828,ESITI_QUESTIONARI!V2828:X2828,ESITI_QUESTIONARI!Z2828:AD2828,ESITI_QUESTIONARI!AF2828:AH2828,ESITI_QUESTIONARI!AJ2828:AL2828,ESITI_QUESTIONARI!AN2828,ESITI_QUESTIONARI!AQ2828)))</f>
        <v/>
      </c>
    </row>
    <row r="2829" spans="1:8" x14ac:dyDescent="0.3">
      <c r="A2829" t="str">
        <f>IF(ESITI_QUESTIONARI!A2829="","",TRIM(ESITI_QUESTIONARI!A2829))</f>
        <v/>
      </c>
      <c r="B2829" t="str">
        <f t="shared" si="45"/>
        <v/>
      </c>
      <c r="C2829" t="str">
        <f>IF(ESITI_QUESTIONARI!C2829="","",TRIM(ESITI_QUESTIONARI!C2829))</f>
        <v/>
      </c>
      <c r="D2829" t="str">
        <f>IFERROR(UPPER(TRIM(ESITI_QUESTIONARI!U2829)),"")</f>
        <v/>
      </c>
      <c r="E2829" t="str">
        <f>IFERROR(UPPER(TRIM(ESITI_QUESTIONARI!Y2829)),"")</f>
        <v/>
      </c>
      <c r="F2829" t="str">
        <f>IFERROR(UPPER(TRIM(ESITI_QUESTIONARI!AE2829)),"")</f>
        <v/>
      </c>
      <c r="G2829" t="str">
        <f>IFERROR(UPPER(TRIM(ESITI_QUESTIONARI!AI2829)),"")</f>
        <v/>
      </c>
      <c r="H2829" s="8" t="str">
        <f>IF(C2829="","",IF(ISERROR(AVERAGE(ESITI_QUESTIONARI!N2829:T2829,ESITI_QUESTIONARI!V2829:X2829,ESITI_QUESTIONARI!Z2829:AD2829,ESITI_QUESTIONARI!AF2829:AH2829,ESITI_QUESTIONARI!AJ2829:AL2829,ESITI_QUESTIONARI!AN2829,ESITI_QUESTIONARI!AQ2829)),"NON RISPONDE",AVERAGE(ESITI_QUESTIONARI!N2829:T2829,ESITI_QUESTIONARI!V2829:X2829,ESITI_QUESTIONARI!Z2829:AD2829,ESITI_QUESTIONARI!AF2829:AH2829,ESITI_QUESTIONARI!AJ2829:AL2829,ESITI_QUESTIONARI!AN2829,ESITI_QUESTIONARI!AQ2829)))</f>
        <v/>
      </c>
    </row>
    <row r="2830" spans="1:8" x14ac:dyDescent="0.3">
      <c r="A2830" t="str">
        <f>IF(ESITI_QUESTIONARI!A2830="","",TRIM(ESITI_QUESTIONARI!A2830))</f>
        <v/>
      </c>
      <c r="B2830" t="str">
        <f t="shared" si="45"/>
        <v/>
      </c>
      <c r="C2830" t="str">
        <f>IF(ESITI_QUESTIONARI!C2830="","",TRIM(ESITI_QUESTIONARI!C2830))</f>
        <v/>
      </c>
      <c r="D2830" t="str">
        <f>IFERROR(UPPER(TRIM(ESITI_QUESTIONARI!U2830)),"")</f>
        <v/>
      </c>
      <c r="E2830" t="str">
        <f>IFERROR(UPPER(TRIM(ESITI_QUESTIONARI!Y2830)),"")</f>
        <v/>
      </c>
      <c r="F2830" t="str">
        <f>IFERROR(UPPER(TRIM(ESITI_QUESTIONARI!AE2830)),"")</f>
        <v/>
      </c>
      <c r="G2830" t="str">
        <f>IFERROR(UPPER(TRIM(ESITI_QUESTIONARI!AI2830)),"")</f>
        <v/>
      </c>
      <c r="H2830" s="8" t="str">
        <f>IF(C2830="","",IF(ISERROR(AVERAGE(ESITI_QUESTIONARI!N2830:T2830,ESITI_QUESTIONARI!V2830:X2830,ESITI_QUESTIONARI!Z2830:AD2830,ESITI_QUESTIONARI!AF2830:AH2830,ESITI_QUESTIONARI!AJ2830:AL2830,ESITI_QUESTIONARI!AN2830,ESITI_QUESTIONARI!AQ2830)),"NON RISPONDE",AVERAGE(ESITI_QUESTIONARI!N2830:T2830,ESITI_QUESTIONARI!V2830:X2830,ESITI_QUESTIONARI!Z2830:AD2830,ESITI_QUESTIONARI!AF2830:AH2830,ESITI_QUESTIONARI!AJ2830:AL2830,ESITI_QUESTIONARI!AN2830,ESITI_QUESTIONARI!AQ2830)))</f>
        <v/>
      </c>
    </row>
    <row r="2831" spans="1:8" x14ac:dyDescent="0.3">
      <c r="A2831" t="str">
        <f>IF(ESITI_QUESTIONARI!A2831="","",TRIM(ESITI_QUESTIONARI!A2831))</f>
        <v/>
      </c>
      <c r="B2831" t="str">
        <f t="shared" si="45"/>
        <v/>
      </c>
      <c r="C2831" t="str">
        <f>IF(ESITI_QUESTIONARI!C2831="","",TRIM(ESITI_QUESTIONARI!C2831))</f>
        <v/>
      </c>
      <c r="D2831" t="str">
        <f>IFERROR(UPPER(TRIM(ESITI_QUESTIONARI!U2831)),"")</f>
        <v/>
      </c>
      <c r="E2831" t="str">
        <f>IFERROR(UPPER(TRIM(ESITI_QUESTIONARI!Y2831)),"")</f>
        <v/>
      </c>
      <c r="F2831" t="str">
        <f>IFERROR(UPPER(TRIM(ESITI_QUESTIONARI!AE2831)),"")</f>
        <v/>
      </c>
      <c r="G2831" t="str">
        <f>IFERROR(UPPER(TRIM(ESITI_QUESTIONARI!AI2831)),"")</f>
        <v/>
      </c>
      <c r="H2831" s="8" t="str">
        <f>IF(C2831="","",IF(ISERROR(AVERAGE(ESITI_QUESTIONARI!N2831:T2831,ESITI_QUESTIONARI!V2831:X2831,ESITI_QUESTIONARI!Z2831:AD2831,ESITI_QUESTIONARI!AF2831:AH2831,ESITI_QUESTIONARI!AJ2831:AL2831,ESITI_QUESTIONARI!AN2831,ESITI_QUESTIONARI!AQ2831)),"NON RISPONDE",AVERAGE(ESITI_QUESTIONARI!N2831:T2831,ESITI_QUESTIONARI!V2831:X2831,ESITI_QUESTIONARI!Z2831:AD2831,ESITI_QUESTIONARI!AF2831:AH2831,ESITI_QUESTIONARI!AJ2831:AL2831,ESITI_QUESTIONARI!AN2831,ESITI_QUESTIONARI!AQ2831)))</f>
        <v/>
      </c>
    </row>
    <row r="2832" spans="1:8" x14ac:dyDescent="0.3">
      <c r="A2832" t="str">
        <f>IF(ESITI_QUESTIONARI!A2832="","",TRIM(ESITI_QUESTIONARI!A2832))</f>
        <v/>
      </c>
      <c r="B2832" t="str">
        <f t="shared" si="45"/>
        <v/>
      </c>
      <c r="C2832" t="str">
        <f>IF(ESITI_QUESTIONARI!C2832="","",TRIM(ESITI_QUESTIONARI!C2832))</f>
        <v/>
      </c>
      <c r="D2832" t="str">
        <f>IFERROR(UPPER(TRIM(ESITI_QUESTIONARI!U2832)),"")</f>
        <v/>
      </c>
      <c r="E2832" t="str">
        <f>IFERROR(UPPER(TRIM(ESITI_QUESTIONARI!Y2832)),"")</f>
        <v/>
      </c>
      <c r="F2832" t="str">
        <f>IFERROR(UPPER(TRIM(ESITI_QUESTIONARI!AE2832)),"")</f>
        <v/>
      </c>
      <c r="G2832" t="str">
        <f>IFERROR(UPPER(TRIM(ESITI_QUESTIONARI!AI2832)),"")</f>
        <v/>
      </c>
      <c r="H2832" s="8" t="str">
        <f>IF(C2832="","",IF(ISERROR(AVERAGE(ESITI_QUESTIONARI!N2832:T2832,ESITI_QUESTIONARI!V2832:X2832,ESITI_QUESTIONARI!Z2832:AD2832,ESITI_QUESTIONARI!AF2832:AH2832,ESITI_QUESTIONARI!AJ2832:AL2832,ESITI_QUESTIONARI!AN2832,ESITI_QUESTIONARI!AQ2832)),"NON RISPONDE",AVERAGE(ESITI_QUESTIONARI!N2832:T2832,ESITI_QUESTIONARI!V2832:X2832,ESITI_QUESTIONARI!Z2832:AD2832,ESITI_QUESTIONARI!AF2832:AH2832,ESITI_QUESTIONARI!AJ2832:AL2832,ESITI_QUESTIONARI!AN2832,ESITI_QUESTIONARI!AQ2832)))</f>
        <v/>
      </c>
    </row>
    <row r="2833" spans="1:8" x14ac:dyDescent="0.3">
      <c r="A2833" t="str">
        <f>IF(ESITI_QUESTIONARI!A2833="","",TRIM(ESITI_QUESTIONARI!A2833))</f>
        <v/>
      </c>
      <c r="B2833" t="str">
        <f t="shared" si="45"/>
        <v/>
      </c>
      <c r="C2833" t="str">
        <f>IF(ESITI_QUESTIONARI!C2833="","",TRIM(ESITI_QUESTIONARI!C2833))</f>
        <v/>
      </c>
      <c r="D2833" t="str">
        <f>IFERROR(UPPER(TRIM(ESITI_QUESTIONARI!U2833)),"")</f>
        <v/>
      </c>
      <c r="E2833" t="str">
        <f>IFERROR(UPPER(TRIM(ESITI_QUESTIONARI!Y2833)),"")</f>
        <v/>
      </c>
      <c r="F2833" t="str">
        <f>IFERROR(UPPER(TRIM(ESITI_QUESTIONARI!AE2833)),"")</f>
        <v/>
      </c>
      <c r="G2833" t="str">
        <f>IFERROR(UPPER(TRIM(ESITI_QUESTIONARI!AI2833)),"")</f>
        <v/>
      </c>
      <c r="H2833" s="8" t="str">
        <f>IF(C2833="","",IF(ISERROR(AVERAGE(ESITI_QUESTIONARI!N2833:T2833,ESITI_QUESTIONARI!V2833:X2833,ESITI_QUESTIONARI!Z2833:AD2833,ESITI_QUESTIONARI!AF2833:AH2833,ESITI_QUESTIONARI!AJ2833:AL2833,ESITI_QUESTIONARI!AN2833,ESITI_QUESTIONARI!AQ2833)),"NON RISPONDE",AVERAGE(ESITI_QUESTIONARI!N2833:T2833,ESITI_QUESTIONARI!V2833:X2833,ESITI_QUESTIONARI!Z2833:AD2833,ESITI_QUESTIONARI!AF2833:AH2833,ESITI_QUESTIONARI!AJ2833:AL2833,ESITI_QUESTIONARI!AN2833,ESITI_QUESTIONARI!AQ2833)))</f>
        <v/>
      </c>
    </row>
    <row r="2834" spans="1:8" x14ac:dyDescent="0.3">
      <c r="A2834" t="str">
        <f>IF(ESITI_QUESTIONARI!A2834="","",TRIM(ESITI_QUESTIONARI!A2834))</f>
        <v/>
      </c>
      <c r="B2834" t="str">
        <f t="shared" si="45"/>
        <v/>
      </c>
      <c r="C2834" t="str">
        <f>IF(ESITI_QUESTIONARI!C2834="","",TRIM(ESITI_QUESTIONARI!C2834))</f>
        <v/>
      </c>
      <c r="D2834" t="str">
        <f>IFERROR(UPPER(TRIM(ESITI_QUESTIONARI!U2834)),"")</f>
        <v/>
      </c>
      <c r="E2834" t="str">
        <f>IFERROR(UPPER(TRIM(ESITI_QUESTIONARI!Y2834)),"")</f>
        <v/>
      </c>
      <c r="F2834" t="str">
        <f>IFERROR(UPPER(TRIM(ESITI_QUESTIONARI!AE2834)),"")</f>
        <v/>
      </c>
      <c r="G2834" t="str">
        <f>IFERROR(UPPER(TRIM(ESITI_QUESTIONARI!AI2834)),"")</f>
        <v/>
      </c>
      <c r="H2834" s="8" t="str">
        <f>IF(C2834="","",IF(ISERROR(AVERAGE(ESITI_QUESTIONARI!N2834:T2834,ESITI_QUESTIONARI!V2834:X2834,ESITI_QUESTIONARI!Z2834:AD2834,ESITI_QUESTIONARI!AF2834:AH2834,ESITI_QUESTIONARI!AJ2834:AL2834,ESITI_QUESTIONARI!AN2834,ESITI_QUESTIONARI!AQ2834)),"NON RISPONDE",AVERAGE(ESITI_QUESTIONARI!N2834:T2834,ESITI_QUESTIONARI!V2834:X2834,ESITI_QUESTIONARI!Z2834:AD2834,ESITI_QUESTIONARI!AF2834:AH2834,ESITI_QUESTIONARI!AJ2834:AL2834,ESITI_QUESTIONARI!AN2834,ESITI_QUESTIONARI!AQ2834)))</f>
        <v/>
      </c>
    </row>
    <row r="2835" spans="1:8" x14ac:dyDescent="0.3">
      <c r="A2835" t="str">
        <f>IF(ESITI_QUESTIONARI!A2835="","",TRIM(ESITI_QUESTIONARI!A2835))</f>
        <v/>
      </c>
      <c r="B2835" t="str">
        <f t="shared" si="45"/>
        <v/>
      </c>
      <c r="C2835" t="str">
        <f>IF(ESITI_QUESTIONARI!C2835="","",TRIM(ESITI_QUESTIONARI!C2835))</f>
        <v/>
      </c>
      <c r="D2835" t="str">
        <f>IFERROR(UPPER(TRIM(ESITI_QUESTIONARI!U2835)),"")</f>
        <v/>
      </c>
      <c r="E2835" t="str">
        <f>IFERROR(UPPER(TRIM(ESITI_QUESTIONARI!Y2835)),"")</f>
        <v/>
      </c>
      <c r="F2835" t="str">
        <f>IFERROR(UPPER(TRIM(ESITI_QUESTIONARI!AE2835)),"")</f>
        <v/>
      </c>
      <c r="G2835" t="str">
        <f>IFERROR(UPPER(TRIM(ESITI_QUESTIONARI!AI2835)),"")</f>
        <v/>
      </c>
      <c r="H2835" s="8" t="str">
        <f>IF(C2835="","",IF(ISERROR(AVERAGE(ESITI_QUESTIONARI!N2835:T2835,ESITI_QUESTIONARI!V2835:X2835,ESITI_QUESTIONARI!Z2835:AD2835,ESITI_QUESTIONARI!AF2835:AH2835,ESITI_QUESTIONARI!AJ2835:AL2835,ESITI_QUESTIONARI!AN2835,ESITI_QUESTIONARI!AQ2835)),"NON RISPONDE",AVERAGE(ESITI_QUESTIONARI!N2835:T2835,ESITI_QUESTIONARI!V2835:X2835,ESITI_QUESTIONARI!Z2835:AD2835,ESITI_QUESTIONARI!AF2835:AH2835,ESITI_QUESTIONARI!AJ2835:AL2835,ESITI_QUESTIONARI!AN2835,ESITI_QUESTIONARI!AQ2835)))</f>
        <v/>
      </c>
    </row>
    <row r="2836" spans="1:8" x14ac:dyDescent="0.3">
      <c r="A2836" t="str">
        <f>IF(ESITI_QUESTIONARI!A2836="","",TRIM(ESITI_QUESTIONARI!A2836))</f>
        <v/>
      </c>
      <c r="B2836" t="str">
        <f t="shared" si="45"/>
        <v/>
      </c>
      <c r="C2836" t="str">
        <f>IF(ESITI_QUESTIONARI!C2836="","",TRIM(ESITI_QUESTIONARI!C2836))</f>
        <v/>
      </c>
      <c r="D2836" t="str">
        <f>IFERROR(UPPER(TRIM(ESITI_QUESTIONARI!U2836)),"")</f>
        <v/>
      </c>
      <c r="E2836" t="str">
        <f>IFERROR(UPPER(TRIM(ESITI_QUESTIONARI!Y2836)),"")</f>
        <v/>
      </c>
      <c r="F2836" t="str">
        <f>IFERROR(UPPER(TRIM(ESITI_QUESTIONARI!AE2836)),"")</f>
        <v/>
      </c>
      <c r="G2836" t="str">
        <f>IFERROR(UPPER(TRIM(ESITI_QUESTIONARI!AI2836)),"")</f>
        <v/>
      </c>
      <c r="H2836" s="8" t="str">
        <f>IF(C2836="","",IF(ISERROR(AVERAGE(ESITI_QUESTIONARI!N2836:T2836,ESITI_QUESTIONARI!V2836:X2836,ESITI_QUESTIONARI!Z2836:AD2836,ESITI_QUESTIONARI!AF2836:AH2836,ESITI_QUESTIONARI!AJ2836:AL2836,ESITI_QUESTIONARI!AN2836,ESITI_QUESTIONARI!AQ2836)),"NON RISPONDE",AVERAGE(ESITI_QUESTIONARI!N2836:T2836,ESITI_QUESTIONARI!V2836:X2836,ESITI_QUESTIONARI!Z2836:AD2836,ESITI_QUESTIONARI!AF2836:AH2836,ESITI_QUESTIONARI!AJ2836:AL2836,ESITI_QUESTIONARI!AN2836,ESITI_QUESTIONARI!AQ2836)))</f>
        <v/>
      </c>
    </row>
    <row r="2837" spans="1:8" x14ac:dyDescent="0.3">
      <c r="A2837" t="str">
        <f>IF(ESITI_QUESTIONARI!A2837="","",TRIM(ESITI_QUESTIONARI!A2837))</f>
        <v/>
      </c>
      <c r="B2837" t="str">
        <f t="shared" si="45"/>
        <v/>
      </c>
      <c r="C2837" t="str">
        <f>IF(ESITI_QUESTIONARI!C2837="","",TRIM(ESITI_QUESTIONARI!C2837))</f>
        <v/>
      </c>
      <c r="D2837" t="str">
        <f>IFERROR(UPPER(TRIM(ESITI_QUESTIONARI!U2837)),"")</f>
        <v/>
      </c>
      <c r="E2837" t="str">
        <f>IFERROR(UPPER(TRIM(ESITI_QUESTIONARI!Y2837)),"")</f>
        <v/>
      </c>
      <c r="F2837" t="str">
        <f>IFERROR(UPPER(TRIM(ESITI_QUESTIONARI!AE2837)),"")</f>
        <v/>
      </c>
      <c r="G2837" t="str">
        <f>IFERROR(UPPER(TRIM(ESITI_QUESTIONARI!AI2837)),"")</f>
        <v/>
      </c>
      <c r="H2837" s="8" t="str">
        <f>IF(C2837="","",IF(ISERROR(AVERAGE(ESITI_QUESTIONARI!N2837:T2837,ESITI_QUESTIONARI!V2837:X2837,ESITI_QUESTIONARI!Z2837:AD2837,ESITI_QUESTIONARI!AF2837:AH2837,ESITI_QUESTIONARI!AJ2837:AL2837,ESITI_QUESTIONARI!AN2837,ESITI_QUESTIONARI!AQ2837)),"NON RISPONDE",AVERAGE(ESITI_QUESTIONARI!N2837:T2837,ESITI_QUESTIONARI!V2837:X2837,ESITI_QUESTIONARI!Z2837:AD2837,ESITI_QUESTIONARI!AF2837:AH2837,ESITI_QUESTIONARI!AJ2837:AL2837,ESITI_QUESTIONARI!AN2837,ESITI_QUESTIONARI!AQ2837)))</f>
        <v/>
      </c>
    </row>
    <row r="2838" spans="1:8" x14ac:dyDescent="0.3">
      <c r="A2838" t="str">
        <f>IF(ESITI_QUESTIONARI!A2838="","",TRIM(ESITI_QUESTIONARI!A2838))</f>
        <v/>
      </c>
      <c r="B2838" t="str">
        <f t="shared" si="45"/>
        <v/>
      </c>
      <c r="C2838" t="str">
        <f>IF(ESITI_QUESTIONARI!C2838="","",TRIM(ESITI_QUESTIONARI!C2838))</f>
        <v/>
      </c>
      <c r="D2838" t="str">
        <f>IFERROR(UPPER(TRIM(ESITI_QUESTIONARI!U2838)),"")</f>
        <v/>
      </c>
      <c r="E2838" t="str">
        <f>IFERROR(UPPER(TRIM(ESITI_QUESTIONARI!Y2838)),"")</f>
        <v/>
      </c>
      <c r="F2838" t="str">
        <f>IFERROR(UPPER(TRIM(ESITI_QUESTIONARI!AE2838)),"")</f>
        <v/>
      </c>
      <c r="G2838" t="str">
        <f>IFERROR(UPPER(TRIM(ESITI_QUESTIONARI!AI2838)),"")</f>
        <v/>
      </c>
      <c r="H2838" s="8" t="str">
        <f>IF(C2838="","",IF(ISERROR(AVERAGE(ESITI_QUESTIONARI!N2838:T2838,ESITI_QUESTIONARI!V2838:X2838,ESITI_QUESTIONARI!Z2838:AD2838,ESITI_QUESTIONARI!AF2838:AH2838,ESITI_QUESTIONARI!AJ2838:AL2838,ESITI_QUESTIONARI!AN2838,ESITI_QUESTIONARI!AQ2838)),"NON RISPONDE",AVERAGE(ESITI_QUESTIONARI!N2838:T2838,ESITI_QUESTIONARI!V2838:X2838,ESITI_QUESTIONARI!Z2838:AD2838,ESITI_QUESTIONARI!AF2838:AH2838,ESITI_QUESTIONARI!AJ2838:AL2838,ESITI_QUESTIONARI!AN2838,ESITI_QUESTIONARI!AQ2838)))</f>
        <v/>
      </c>
    </row>
    <row r="2839" spans="1:8" x14ac:dyDescent="0.3">
      <c r="A2839" t="str">
        <f>IF(ESITI_QUESTIONARI!A2839="","",TRIM(ESITI_QUESTIONARI!A2839))</f>
        <v/>
      </c>
      <c r="B2839" t="str">
        <f t="shared" si="45"/>
        <v/>
      </c>
      <c r="C2839" t="str">
        <f>IF(ESITI_QUESTIONARI!C2839="","",TRIM(ESITI_QUESTIONARI!C2839))</f>
        <v/>
      </c>
      <c r="D2839" t="str">
        <f>IFERROR(UPPER(TRIM(ESITI_QUESTIONARI!U2839)),"")</f>
        <v/>
      </c>
      <c r="E2839" t="str">
        <f>IFERROR(UPPER(TRIM(ESITI_QUESTIONARI!Y2839)),"")</f>
        <v/>
      </c>
      <c r="F2839" t="str">
        <f>IFERROR(UPPER(TRIM(ESITI_QUESTIONARI!AE2839)),"")</f>
        <v/>
      </c>
      <c r="G2839" t="str">
        <f>IFERROR(UPPER(TRIM(ESITI_QUESTIONARI!AI2839)),"")</f>
        <v/>
      </c>
      <c r="H2839" s="8" t="str">
        <f>IF(C2839="","",IF(ISERROR(AVERAGE(ESITI_QUESTIONARI!N2839:T2839,ESITI_QUESTIONARI!V2839:X2839,ESITI_QUESTIONARI!Z2839:AD2839,ESITI_QUESTIONARI!AF2839:AH2839,ESITI_QUESTIONARI!AJ2839:AL2839,ESITI_QUESTIONARI!AN2839,ESITI_QUESTIONARI!AQ2839)),"NON RISPONDE",AVERAGE(ESITI_QUESTIONARI!N2839:T2839,ESITI_QUESTIONARI!V2839:X2839,ESITI_QUESTIONARI!Z2839:AD2839,ESITI_QUESTIONARI!AF2839:AH2839,ESITI_QUESTIONARI!AJ2839:AL2839,ESITI_QUESTIONARI!AN2839,ESITI_QUESTIONARI!AQ2839)))</f>
        <v/>
      </c>
    </row>
    <row r="2840" spans="1:8" x14ac:dyDescent="0.3">
      <c r="A2840" t="str">
        <f>IF(ESITI_QUESTIONARI!A2840="","",TRIM(ESITI_QUESTIONARI!A2840))</f>
        <v/>
      </c>
      <c r="B2840" t="str">
        <f t="shared" si="45"/>
        <v/>
      </c>
      <c r="C2840" t="str">
        <f>IF(ESITI_QUESTIONARI!C2840="","",TRIM(ESITI_QUESTIONARI!C2840))</f>
        <v/>
      </c>
      <c r="D2840" t="str">
        <f>IFERROR(UPPER(TRIM(ESITI_QUESTIONARI!U2840)),"")</f>
        <v/>
      </c>
      <c r="E2840" t="str">
        <f>IFERROR(UPPER(TRIM(ESITI_QUESTIONARI!Y2840)),"")</f>
        <v/>
      </c>
      <c r="F2840" t="str">
        <f>IFERROR(UPPER(TRIM(ESITI_QUESTIONARI!AE2840)),"")</f>
        <v/>
      </c>
      <c r="G2840" t="str">
        <f>IFERROR(UPPER(TRIM(ESITI_QUESTIONARI!AI2840)),"")</f>
        <v/>
      </c>
      <c r="H2840" s="8" t="str">
        <f>IF(C2840="","",IF(ISERROR(AVERAGE(ESITI_QUESTIONARI!N2840:T2840,ESITI_QUESTIONARI!V2840:X2840,ESITI_QUESTIONARI!Z2840:AD2840,ESITI_QUESTIONARI!AF2840:AH2840,ESITI_QUESTIONARI!AJ2840:AL2840,ESITI_QUESTIONARI!AN2840,ESITI_QUESTIONARI!AQ2840)),"NON RISPONDE",AVERAGE(ESITI_QUESTIONARI!N2840:T2840,ESITI_QUESTIONARI!V2840:X2840,ESITI_QUESTIONARI!Z2840:AD2840,ESITI_QUESTIONARI!AF2840:AH2840,ESITI_QUESTIONARI!AJ2840:AL2840,ESITI_QUESTIONARI!AN2840,ESITI_QUESTIONARI!AQ2840)))</f>
        <v/>
      </c>
    </row>
    <row r="2841" spans="1:8" x14ac:dyDescent="0.3">
      <c r="A2841" t="str">
        <f>IF(ESITI_QUESTIONARI!A2841="","",TRIM(ESITI_QUESTIONARI!A2841))</f>
        <v/>
      </c>
      <c r="B2841" t="str">
        <f t="shared" si="45"/>
        <v/>
      </c>
      <c r="C2841" t="str">
        <f>IF(ESITI_QUESTIONARI!C2841="","",TRIM(ESITI_QUESTIONARI!C2841))</f>
        <v/>
      </c>
      <c r="D2841" t="str">
        <f>IFERROR(UPPER(TRIM(ESITI_QUESTIONARI!U2841)),"")</f>
        <v/>
      </c>
      <c r="E2841" t="str">
        <f>IFERROR(UPPER(TRIM(ESITI_QUESTIONARI!Y2841)),"")</f>
        <v/>
      </c>
      <c r="F2841" t="str">
        <f>IFERROR(UPPER(TRIM(ESITI_QUESTIONARI!AE2841)),"")</f>
        <v/>
      </c>
      <c r="G2841" t="str">
        <f>IFERROR(UPPER(TRIM(ESITI_QUESTIONARI!AI2841)),"")</f>
        <v/>
      </c>
      <c r="H2841" s="8" t="str">
        <f>IF(C2841="","",IF(ISERROR(AVERAGE(ESITI_QUESTIONARI!N2841:T2841,ESITI_QUESTIONARI!V2841:X2841,ESITI_QUESTIONARI!Z2841:AD2841,ESITI_QUESTIONARI!AF2841:AH2841,ESITI_QUESTIONARI!AJ2841:AL2841,ESITI_QUESTIONARI!AN2841,ESITI_QUESTIONARI!AQ2841)),"NON RISPONDE",AVERAGE(ESITI_QUESTIONARI!N2841:T2841,ESITI_QUESTIONARI!V2841:X2841,ESITI_QUESTIONARI!Z2841:AD2841,ESITI_QUESTIONARI!AF2841:AH2841,ESITI_QUESTIONARI!AJ2841:AL2841,ESITI_QUESTIONARI!AN2841,ESITI_QUESTIONARI!AQ2841)))</f>
        <v/>
      </c>
    </row>
    <row r="2842" spans="1:8" x14ac:dyDescent="0.3">
      <c r="A2842" t="str">
        <f>IF(ESITI_QUESTIONARI!A2842="","",TRIM(ESITI_QUESTIONARI!A2842))</f>
        <v/>
      </c>
      <c r="B2842" t="str">
        <f t="shared" si="45"/>
        <v/>
      </c>
      <c r="C2842" t="str">
        <f>IF(ESITI_QUESTIONARI!C2842="","",TRIM(ESITI_QUESTIONARI!C2842))</f>
        <v/>
      </c>
      <c r="D2842" t="str">
        <f>IFERROR(UPPER(TRIM(ESITI_QUESTIONARI!U2842)),"")</f>
        <v/>
      </c>
      <c r="E2842" t="str">
        <f>IFERROR(UPPER(TRIM(ESITI_QUESTIONARI!Y2842)),"")</f>
        <v/>
      </c>
      <c r="F2842" t="str">
        <f>IFERROR(UPPER(TRIM(ESITI_QUESTIONARI!AE2842)),"")</f>
        <v/>
      </c>
      <c r="G2842" t="str">
        <f>IFERROR(UPPER(TRIM(ESITI_QUESTIONARI!AI2842)),"")</f>
        <v/>
      </c>
      <c r="H2842" s="8" t="str">
        <f>IF(C2842="","",IF(ISERROR(AVERAGE(ESITI_QUESTIONARI!N2842:T2842,ESITI_QUESTIONARI!V2842:X2842,ESITI_QUESTIONARI!Z2842:AD2842,ESITI_QUESTIONARI!AF2842:AH2842,ESITI_QUESTIONARI!AJ2842:AL2842,ESITI_QUESTIONARI!AN2842,ESITI_QUESTIONARI!AQ2842)),"NON RISPONDE",AVERAGE(ESITI_QUESTIONARI!N2842:T2842,ESITI_QUESTIONARI!V2842:X2842,ESITI_QUESTIONARI!Z2842:AD2842,ESITI_QUESTIONARI!AF2842:AH2842,ESITI_QUESTIONARI!AJ2842:AL2842,ESITI_QUESTIONARI!AN2842,ESITI_QUESTIONARI!AQ2842)))</f>
        <v/>
      </c>
    </row>
    <row r="2843" spans="1:8" x14ac:dyDescent="0.3">
      <c r="A2843" t="str">
        <f>IF(ESITI_QUESTIONARI!A2843="","",TRIM(ESITI_QUESTIONARI!A2843))</f>
        <v/>
      </c>
      <c r="B2843" t="str">
        <f t="shared" si="45"/>
        <v/>
      </c>
      <c r="C2843" t="str">
        <f>IF(ESITI_QUESTIONARI!C2843="","",TRIM(ESITI_QUESTIONARI!C2843))</f>
        <v/>
      </c>
      <c r="D2843" t="str">
        <f>IFERROR(UPPER(TRIM(ESITI_QUESTIONARI!U2843)),"")</f>
        <v/>
      </c>
      <c r="E2843" t="str">
        <f>IFERROR(UPPER(TRIM(ESITI_QUESTIONARI!Y2843)),"")</f>
        <v/>
      </c>
      <c r="F2843" t="str">
        <f>IFERROR(UPPER(TRIM(ESITI_QUESTIONARI!AE2843)),"")</f>
        <v/>
      </c>
      <c r="G2843" t="str">
        <f>IFERROR(UPPER(TRIM(ESITI_QUESTIONARI!AI2843)),"")</f>
        <v/>
      </c>
      <c r="H2843" s="8" t="str">
        <f>IF(C2843="","",IF(ISERROR(AVERAGE(ESITI_QUESTIONARI!N2843:T2843,ESITI_QUESTIONARI!V2843:X2843,ESITI_QUESTIONARI!Z2843:AD2843,ESITI_QUESTIONARI!AF2843:AH2843,ESITI_QUESTIONARI!AJ2843:AL2843,ESITI_QUESTIONARI!AN2843,ESITI_QUESTIONARI!AQ2843)),"NON RISPONDE",AVERAGE(ESITI_QUESTIONARI!N2843:T2843,ESITI_QUESTIONARI!V2843:X2843,ESITI_QUESTIONARI!Z2843:AD2843,ESITI_QUESTIONARI!AF2843:AH2843,ESITI_QUESTIONARI!AJ2843:AL2843,ESITI_QUESTIONARI!AN2843,ESITI_QUESTIONARI!AQ2843)))</f>
        <v/>
      </c>
    </row>
    <row r="2844" spans="1:8" x14ac:dyDescent="0.3">
      <c r="A2844" t="str">
        <f>IF(ESITI_QUESTIONARI!A2844="","",TRIM(ESITI_QUESTIONARI!A2844))</f>
        <v/>
      </c>
      <c r="B2844" t="str">
        <f t="shared" si="45"/>
        <v/>
      </c>
      <c r="C2844" t="str">
        <f>IF(ESITI_QUESTIONARI!C2844="","",TRIM(ESITI_QUESTIONARI!C2844))</f>
        <v/>
      </c>
      <c r="D2844" t="str">
        <f>IFERROR(UPPER(TRIM(ESITI_QUESTIONARI!U2844)),"")</f>
        <v/>
      </c>
      <c r="E2844" t="str">
        <f>IFERROR(UPPER(TRIM(ESITI_QUESTIONARI!Y2844)),"")</f>
        <v/>
      </c>
      <c r="F2844" t="str">
        <f>IFERROR(UPPER(TRIM(ESITI_QUESTIONARI!AE2844)),"")</f>
        <v/>
      </c>
      <c r="G2844" t="str">
        <f>IFERROR(UPPER(TRIM(ESITI_QUESTIONARI!AI2844)),"")</f>
        <v/>
      </c>
      <c r="H2844" s="8" t="str">
        <f>IF(C2844="","",IF(ISERROR(AVERAGE(ESITI_QUESTIONARI!N2844:T2844,ESITI_QUESTIONARI!V2844:X2844,ESITI_QUESTIONARI!Z2844:AD2844,ESITI_QUESTIONARI!AF2844:AH2844,ESITI_QUESTIONARI!AJ2844:AL2844,ESITI_QUESTIONARI!AN2844,ESITI_QUESTIONARI!AQ2844)),"NON RISPONDE",AVERAGE(ESITI_QUESTIONARI!N2844:T2844,ESITI_QUESTIONARI!V2844:X2844,ESITI_QUESTIONARI!Z2844:AD2844,ESITI_QUESTIONARI!AF2844:AH2844,ESITI_QUESTIONARI!AJ2844:AL2844,ESITI_QUESTIONARI!AN2844,ESITI_QUESTIONARI!AQ2844)))</f>
        <v/>
      </c>
    </row>
    <row r="2845" spans="1:8" x14ac:dyDescent="0.3">
      <c r="A2845" t="str">
        <f>IF(ESITI_QUESTIONARI!A2845="","",TRIM(ESITI_QUESTIONARI!A2845))</f>
        <v/>
      </c>
      <c r="B2845" t="str">
        <f t="shared" si="45"/>
        <v/>
      </c>
      <c r="C2845" t="str">
        <f>IF(ESITI_QUESTIONARI!C2845="","",TRIM(ESITI_QUESTIONARI!C2845))</f>
        <v/>
      </c>
      <c r="D2845" t="str">
        <f>IFERROR(UPPER(TRIM(ESITI_QUESTIONARI!U2845)),"")</f>
        <v/>
      </c>
      <c r="E2845" t="str">
        <f>IFERROR(UPPER(TRIM(ESITI_QUESTIONARI!Y2845)),"")</f>
        <v/>
      </c>
      <c r="F2845" t="str">
        <f>IFERROR(UPPER(TRIM(ESITI_QUESTIONARI!AE2845)),"")</f>
        <v/>
      </c>
      <c r="G2845" t="str">
        <f>IFERROR(UPPER(TRIM(ESITI_QUESTIONARI!AI2845)),"")</f>
        <v/>
      </c>
      <c r="H2845" s="8" t="str">
        <f>IF(C2845="","",IF(ISERROR(AVERAGE(ESITI_QUESTIONARI!N2845:T2845,ESITI_QUESTIONARI!V2845:X2845,ESITI_QUESTIONARI!Z2845:AD2845,ESITI_QUESTIONARI!AF2845:AH2845,ESITI_QUESTIONARI!AJ2845:AL2845,ESITI_QUESTIONARI!AN2845,ESITI_QUESTIONARI!AQ2845)),"NON RISPONDE",AVERAGE(ESITI_QUESTIONARI!N2845:T2845,ESITI_QUESTIONARI!V2845:X2845,ESITI_QUESTIONARI!Z2845:AD2845,ESITI_QUESTIONARI!AF2845:AH2845,ESITI_QUESTIONARI!AJ2845:AL2845,ESITI_QUESTIONARI!AN2845,ESITI_QUESTIONARI!AQ2845)))</f>
        <v/>
      </c>
    </row>
    <row r="2846" spans="1:8" x14ac:dyDescent="0.3">
      <c r="A2846" t="str">
        <f>IF(ESITI_QUESTIONARI!A2846="","",TRIM(ESITI_QUESTIONARI!A2846))</f>
        <v/>
      </c>
      <c r="B2846" t="str">
        <f t="shared" si="45"/>
        <v/>
      </c>
      <c r="C2846" t="str">
        <f>IF(ESITI_QUESTIONARI!C2846="","",TRIM(ESITI_QUESTIONARI!C2846))</f>
        <v/>
      </c>
      <c r="D2846" t="str">
        <f>IFERROR(UPPER(TRIM(ESITI_QUESTIONARI!U2846)),"")</f>
        <v/>
      </c>
      <c r="E2846" t="str">
        <f>IFERROR(UPPER(TRIM(ESITI_QUESTIONARI!Y2846)),"")</f>
        <v/>
      </c>
      <c r="F2846" t="str">
        <f>IFERROR(UPPER(TRIM(ESITI_QUESTIONARI!AE2846)),"")</f>
        <v/>
      </c>
      <c r="G2846" t="str">
        <f>IFERROR(UPPER(TRIM(ESITI_QUESTIONARI!AI2846)),"")</f>
        <v/>
      </c>
      <c r="H2846" s="8" t="str">
        <f>IF(C2846="","",IF(ISERROR(AVERAGE(ESITI_QUESTIONARI!N2846:T2846,ESITI_QUESTIONARI!V2846:X2846,ESITI_QUESTIONARI!Z2846:AD2846,ESITI_QUESTIONARI!AF2846:AH2846,ESITI_QUESTIONARI!AJ2846:AL2846,ESITI_QUESTIONARI!AN2846,ESITI_QUESTIONARI!AQ2846)),"NON RISPONDE",AVERAGE(ESITI_QUESTIONARI!N2846:T2846,ESITI_QUESTIONARI!V2846:X2846,ESITI_QUESTIONARI!Z2846:AD2846,ESITI_QUESTIONARI!AF2846:AH2846,ESITI_QUESTIONARI!AJ2846:AL2846,ESITI_QUESTIONARI!AN2846,ESITI_QUESTIONARI!AQ2846)))</f>
        <v/>
      </c>
    </row>
    <row r="2847" spans="1:8" x14ac:dyDescent="0.3">
      <c r="A2847" t="str">
        <f>IF(ESITI_QUESTIONARI!A2847="","",TRIM(ESITI_QUESTIONARI!A2847))</f>
        <v/>
      </c>
      <c r="B2847" t="str">
        <f t="shared" si="45"/>
        <v/>
      </c>
      <c r="C2847" t="str">
        <f>IF(ESITI_QUESTIONARI!C2847="","",TRIM(ESITI_QUESTIONARI!C2847))</f>
        <v/>
      </c>
      <c r="D2847" t="str">
        <f>IFERROR(UPPER(TRIM(ESITI_QUESTIONARI!U2847)),"")</f>
        <v/>
      </c>
      <c r="E2847" t="str">
        <f>IFERROR(UPPER(TRIM(ESITI_QUESTIONARI!Y2847)),"")</f>
        <v/>
      </c>
      <c r="F2847" t="str">
        <f>IFERROR(UPPER(TRIM(ESITI_QUESTIONARI!AE2847)),"")</f>
        <v/>
      </c>
      <c r="G2847" t="str">
        <f>IFERROR(UPPER(TRIM(ESITI_QUESTIONARI!AI2847)),"")</f>
        <v/>
      </c>
      <c r="H2847" s="8" t="str">
        <f>IF(C2847="","",IF(ISERROR(AVERAGE(ESITI_QUESTIONARI!N2847:T2847,ESITI_QUESTIONARI!V2847:X2847,ESITI_QUESTIONARI!Z2847:AD2847,ESITI_QUESTIONARI!AF2847:AH2847,ESITI_QUESTIONARI!AJ2847:AL2847,ESITI_QUESTIONARI!AN2847,ESITI_QUESTIONARI!AQ2847)),"NON RISPONDE",AVERAGE(ESITI_QUESTIONARI!N2847:T2847,ESITI_QUESTIONARI!V2847:X2847,ESITI_QUESTIONARI!Z2847:AD2847,ESITI_QUESTIONARI!AF2847:AH2847,ESITI_QUESTIONARI!AJ2847:AL2847,ESITI_QUESTIONARI!AN2847,ESITI_QUESTIONARI!AQ2847)))</f>
        <v/>
      </c>
    </row>
    <row r="2848" spans="1:8" x14ac:dyDescent="0.3">
      <c r="A2848" t="str">
        <f>IF(ESITI_QUESTIONARI!A2848="","",TRIM(ESITI_QUESTIONARI!A2848))</f>
        <v/>
      </c>
      <c r="B2848" t="str">
        <f t="shared" si="45"/>
        <v/>
      </c>
      <c r="C2848" t="str">
        <f>IF(ESITI_QUESTIONARI!C2848="","",TRIM(ESITI_QUESTIONARI!C2848))</f>
        <v/>
      </c>
      <c r="D2848" t="str">
        <f>IFERROR(UPPER(TRIM(ESITI_QUESTIONARI!U2848)),"")</f>
        <v/>
      </c>
      <c r="E2848" t="str">
        <f>IFERROR(UPPER(TRIM(ESITI_QUESTIONARI!Y2848)),"")</f>
        <v/>
      </c>
      <c r="F2848" t="str">
        <f>IFERROR(UPPER(TRIM(ESITI_QUESTIONARI!AE2848)),"")</f>
        <v/>
      </c>
      <c r="G2848" t="str">
        <f>IFERROR(UPPER(TRIM(ESITI_QUESTIONARI!AI2848)),"")</f>
        <v/>
      </c>
      <c r="H2848" s="8" t="str">
        <f>IF(C2848="","",IF(ISERROR(AVERAGE(ESITI_QUESTIONARI!N2848:T2848,ESITI_QUESTIONARI!V2848:X2848,ESITI_QUESTIONARI!Z2848:AD2848,ESITI_QUESTIONARI!AF2848:AH2848,ESITI_QUESTIONARI!AJ2848:AL2848,ESITI_QUESTIONARI!AN2848,ESITI_QUESTIONARI!AQ2848)),"NON RISPONDE",AVERAGE(ESITI_QUESTIONARI!N2848:T2848,ESITI_QUESTIONARI!V2848:X2848,ESITI_QUESTIONARI!Z2848:AD2848,ESITI_QUESTIONARI!AF2848:AH2848,ESITI_QUESTIONARI!AJ2848:AL2848,ESITI_QUESTIONARI!AN2848,ESITI_QUESTIONARI!AQ2848)))</f>
        <v/>
      </c>
    </row>
    <row r="2849" spans="1:8" x14ac:dyDescent="0.3">
      <c r="A2849" t="str">
        <f>IF(ESITI_QUESTIONARI!A2849="","",TRIM(ESITI_QUESTIONARI!A2849))</f>
        <v/>
      </c>
      <c r="B2849" t="str">
        <f t="shared" si="45"/>
        <v/>
      </c>
      <c r="C2849" t="str">
        <f>IF(ESITI_QUESTIONARI!C2849="","",TRIM(ESITI_QUESTIONARI!C2849))</f>
        <v/>
      </c>
      <c r="D2849" t="str">
        <f>IFERROR(UPPER(TRIM(ESITI_QUESTIONARI!U2849)),"")</f>
        <v/>
      </c>
      <c r="E2849" t="str">
        <f>IFERROR(UPPER(TRIM(ESITI_QUESTIONARI!Y2849)),"")</f>
        <v/>
      </c>
      <c r="F2849" t="str">
        <f>IFERROR(UPPER(TRIM(ESITI_QUESTIONARI!AE2849)),"")</f>
        <v/>
      </c>
      <c r="G2849" t="str">
        <f>IFERROR(UPPER(TRIM(ESITI_QUESTIONARI!AI2849)),"")</f>
        <v/>
      </c>
      <c r="H2849" s="8" t="str">
        <f>IF(C2849="","",IF(ISERROR(AVERAGE(ESITI_QUESTIONARI!N2849:T2849,ESITI_QUESTIONARI!V2849:X2849,ESITI_QUESTIONARI!Z2849:AD2849,ESITI_QUESTIONARI!AF2849:AH2849,ESITI_QUESTIONARI!AJ2849:AL2849,ESITI_QUESTIONARI!AN2849,ESITI_QUESTIONARI!AQ2849)),"NON RISPONDE",AVERAGE(ESITI_QUESTIONARI!N2849:T2849,ESITI_QUESTIONARI!V2849:X2849,ESITI_QUESTIONARI!Z2849:AD2849,ESITI_QUESTIONARI!AF2849:AH2849,ESITI_QUESTIONARI!AJ2849:AL2849,ESITI_QUESTIONARI!AN2849,ESITI_QUESTIONARI!AQ2849)))</f>
        <v/>
      </c>
    </row>
    <row r="2850" spans="1:8" x14ac:dyDescent="0.3">
      <c r="A2850" t="str">
        <f>IF(ESITI_QUESTIONARI!A2850="","",TRIM(ESITI_QUESTIONARI!A2850))</f>
        <v/>
      </c>
      <c r="B2850" t="str">
        <f t="shared" si="45"/>
        <v/>
      </c>
      <c r="C2850" t="str">
        <f>IF(ESITI_QUESTIONARI!C2850="","",TRIM(ESITI_QUESTIONARI!C2850))</f>
        <v/>
      </c>
      <c r="D2850" t="str">
        <f>IFERROR(UPPER(TRIM(ESITI_QUESTIONARI!U2850)),"")</f>
        <v/>
      </c>
      <c r="E2850" t="str">
        <f>IFERROR(UPPER(TRIM(ESITI_QUESTIONARI!Y2850)),"")</f>
        <v/>
      </c>
      <c r="F2850" t="str">
        <f>IFERROR(UPPER(TRIM(ESITI_QUESTIONARI!AE2850)),"")</f>
        <v/>
      </c>
      <c r="G2850" t="str">
        <f>IFERROR(UPPER(TRIM(ESITI_QUESTIONARI!AI2850)),"")</f>
        <v/>
      </c>
      <c r="H2850" s="8" t="str">
        <f>IF(C2850="","",IF(ISERROR(AVERAGE(ESITI_QUESTIONARI!N2850:T2850,ESITI_QUESTIONARI!V2850:X2850,ESITI_QUESTIONARI!Z2850:AD2850,ESITI_QUESTIONARI!AF2850:AH2850,ESITI_QUESTIONARI!AJ2850:AL2850,ESITI_QUESTIONARI!AN2850,ESITI_QUESTIONARI!AQ2850)),"NON RISPONDE",AVERAGE(ESITI_QUESTIONARI!N2850:T2850,ESITI_QUESTIONARI!V2850:X2850,ESITI_QUESTIONARI!Z2850:AD2850,ESITI_QUESTIONARI!AF2850:AH2850,ESITI_QUESTIONARI!AJ2850:AL2850,ESITI_QUESTIONARI!AN2850,ESITI_QUESTIONARI!AQ2850)))</f>
        <v/>
      </c>
    </row>
    <row r="2851" spans="1:8" x14ac:dyDescent="0.3">
      <c r="A2851" t="str">
        <f>IF(ESITI_QUESTIONARI!A2851="","",TRIM(ESITI_QUESTIONARI!A2851))</f>
        <v/>
      </c>
      <c r="B2851" t="str">
        <f t="shared" si="45"/>
        <v/>
      </c>
      <c r="C2851" t="str">
        <f>IF(ESITI_QUESTIONARI!C2851="","",TRIM(ESITI_QUESTIONARI!C2851))</f>
        <v/>
      </c>
      <c r="D2851" t="str">
        <f>IFERROR(UPPER(TRIM(ESITI_QUESTIONARI!U2851)),"")</f>
        <v/>
      </c>
      <c r="E2851" t="str">
        <f>IFERROR(UPPER(TRIM(ESITI_QUESTIONARI!Y2851)),"")</f>
        <v/>
      </c>
      <c r="F2851" t="str">
        <f>IFERROR(UPPER(TRIM(ESITI_QUESTIONARI!AE2851)),"")</f>
        <v/>
      </c>
      <c r="G2851" t="str">
        <f>IFERROR(UPPER(TRIM(ESITI_QUESTIONARI!AI2851)),"")</f>
        <v/>
      </c>
      <c r="H2851" s="8" t="str">
        <f>IF(C2851="","",IF(ISERROR(AVERAGE(ESITI_QUESTIONARI!N2851:T2851,ESITI_QUESTIONARI!V2851:X2851,ESITI_QUESTIONARI!Z2851:AD2851,ESITI_QUESTIONARI!AF2851:AH2851,ESITI_QUESTIONARI!AJ2851:AL2851,ESITI_QUESTIONARI!AN2851,ESITI_QUESTIONARI!AQ2851)),"NON RISPONDE",AVERAGE(ESITI_QUESTIONARI!N2851:T2851,ESITI_QUESTIONARI!V2851:X2851,ESITI_QUESTIONARI!Z2851:AD2851,ESITI_QUESTIONARI!AF2851:AH2851,ESITI_QUESTIONARI!AJ2851:AL2851,ESITI_QUESTIONARI!AN2851,ESITI_QUESTIONARI!AQ2851)))</f>
        <v/>
      </c>
    </row>
    <row r="2852" spans="1:8" x14ac:dyDescent="0.3">
      <c r="A2852" t="str">
        <f>IF(ESITI_QUESTIONARI!A2852="","",TRIM(ESITI_QUESTIONARI!A2852))</f>
        <v/>
      </c>
      <c r="B2852" t="str">
        <f t="shared" si="45"/>
        <v/>
      </c>
      <c r="C2852" t="str">
        <f>IF(ESITI_QUESTIONARI!C2852="","",TRIM(ESITI_QUESTIONARI!C2852))</f>
        <v/>
      </c>
      <c r="D2852" t="str">
        <f>IFERROR(UPPER(TRIM(ESITI_QUESTIONARI!U2852)),"")</f>
        <v/>
      </c>
      <c r="E2852" t="str">
        <f>IFERROR(UPPER(TRIM(ESITI_QUESTIONARI!Y2852)),"")</f>
        <v/>
      </c>
      <c r="F2852" t="str">
        <f>IFERROR(UPPER(TRIM(ESITI_QUESTIONARI!AE2852)),"")</f>
        <v/>
      </c>
      <c r="G2852" t="str">
        <f>IFERROR(UPPER(TRIM(ESITI_QUESTIONARI!AI2852)),"")</f>
        <v/>
      </c>
      <c r="H2852" s="8" t="str">
        <f>IF(C2852="","",IF(ISERROR(AVERAGE(ESITI_QUESTIONARI!N2852:T2852,ESITI_QUESTIONARI!V2852:X2852,ESITI_QUESTIONARI!Z2852:AD2852,ESITI_QUESTIONARI!AF2852:AH2852,ESITI_QUESTIONARI!AJ2852:AL2852,ESITI_QUESTIONARI!AN2852,ESITI_QUESTIONARI!AQ2852)),"NON RISPONDE",AVERAGE(ESITI_QUESTIONARI!N2852:T2852,ESITI_QUESTIONARI!V2852:X2852,ESITI_QUESTIONARI!Z2852:AD2852,ESITI_QUESTIONARI!AF2852:AH2852,ESITI_QUESTIONARI!AJ2852:AL2852,ESITI_QUESTIONARI!AN2852,ESITI_QUESTIONARI!AQ2852)))</f>
        <v/>
      </c>
    </row>
    <row r="2853" spans="1:8" x14ac:dyDescent="0.3">
      <c r="A2853" t="str">
        <f>IF(ESITI_QUESTIONARI!A2853="","",TRIM(ESITI_QUESTIONARI!A2853))</f>
        <v/>
      </c>
      <c r="B2853" t="str">
        <f t="shared" si="45"/>
        <v/>
      </c>
      <c r="C2853" t="str">
        <f>IF(ESITI_QUESTIONARI!C2853="","",TRIM(ESITI_QUESTIONARI!C2853))</f>
        <v/>
      </c>
      <c r="D2853" t="str">
        <f>IFERROR(UPPER(TRIM(ESITI_QUESTIONARI!U2853)),"")</f>
        <v/>
      </c>
      <c r="E2853" t="str">
        <f>IFERROR(UPPER(TRIM(ESITI_QUESTIONARI!Y2853)),"")</f>
        <v/>
      </c>
      <c r="F2853" t="str">
        <f>IFERROR(UPPER(TRIM(ESITI_QUESTIONARI!AE2853)),"")</f>
        <v/>
      </c>
      <c r="G2853" t="str">
        <f>IFERROR(UPPER(TRIM(ESITI_QUESTIONARI!AI2853)),"")</f>
        <v/>
      </c>
      <c r="H2853" s="8" t="str">
        <f>IF(C2853="","",IF(ISERROR(AVERAGE(ESITI_QUESTIONARI!N2853:T2853,ESITI_QUESTIONARI!V2853:X2853,ESITI_QUESTIONARI!Z2853:AD2853,ESITI_QUESTIONARI!AF2853:AH2853,ESITI_QUESTIONARI!AJ2853:AL2853,ESITI_QUESTIONARI!AN2853,ESITI_QUESTIONARI!AQ2853)),"NON RISPONDE",AVERAGE(ESITI_QUESTIONARI!N2853:T2853,ESITI_QUESTIONARI!V2853:X2853,ESITI_QUESTIONARI!Z2853:AD2853,ESITI_QUESTIONARI!AF2853:AH2853,ESITI_QUESTIONARI!AJ2853:AL2853,ESITI_QUESTIONARI!AN2853,ESITI_QUESTIONARI!AQ2853)))</f>
        <v/>
      </c>
    </row>
    <row r="2854" spans="1:8" x14ac:dyDescent="0.3">
      <c r="A2854" t="str">
        <f>IF(ESITI_QUESTIONARI!A2854="","",TRIM(ESITI_QUESTIONARI!A2854))</f>
        <v/>
      </c>
      <c r="B2854" t="str">
        <f t="shared" si="45"/>
        <v/>
      </c>
      <c r="C2854" t="str">
        <f>IF(ESITI_QUESTIONARI!C2854="","",TRIM(ESITI_QUESTIONARI!C2854))</f>
        <v/>
      </c>
      <c r="D2854" t="str">
        <f>IFERROR(UPPER(TRIM(ESITI_QUESTIONARI!U2854)),"")</f>
        <v/>
      </c>
      <c r="E2854" t="str">
        <f>IFERROR(UPPER(TRIM(ESITI_QUESTIONARI!Y2854)),"")</f>
        <v/>
      </c>
      <c r="F2854" t="str">
        <f>IFERROR(UPPER(TRIM(ESITI_QUESTIONARI!AE2854)),"")</f>
        <v/>
      </c>
      <c r="G2854" t="str">
        <f>IFERROR(UPPER(TRIM(ESITI_QUESTIONARI!AI2854)),"")</f>
        <v/>
      </c>
      <c r="H2854" s="8" t="str">
        <f>IF(C2854="","",IF(ISERROR(AVERAGE(ESITI_QUESTIONARI!N2854:T2854,ESITI_QUESTIONARI!V2854:X2854,ESITI_QUESTIONARI!Z2854:AD2854,ESITI_QUESTIONARI!AF2854:AH2854,ESITI_QUESTIONARI!AJ2854:AL2854,ESITI_QUESTIONARI!AN2854,ESITI_QUESTIONARI!AQ2854)),"NON RISPONDE",AVERAGE(ESITI_QUESTIONARI!N2854:T2854,ESITI_QUESTIONARI!V2854:X2854,ESITI_QUESTIONARI!Z2854:AD2854,ESITI_QUESTIONARI!AF2854:AH2854,ESITI_QUESTIONARI!AJ2854:AL2854,ESITI_QUESTIONARI!AN2854,ESITI_QUESTIONARI!AQ2854)))</f>
        <v/>
      </c>
    </row>
    <row r="2855" spans="1:8" x14ac:dyDescent="0.3">
      <c r="A2855" t="str">
        <f>IF(ESITI_QUESTIONARI!A2855="","",TRIM(ESITI_QUESTIONARI!A2855))</f>
        <v/>
      </c>
      <c r="B2855" t="str">
        <f t="shared" si="45"/>
        <v/>
      </c>
      <c r="C2855" t="str">
        <f>IF(ESITI_QUESTIONARI!C2855="","",TRIM(ESITI_QUESTIONARI!C2855))</f>
        <v/>
      </c>
      <c r="D2855" t="str">
        <f>IFERROR(UPPER(TRIM(ESITI_QUESTIONARI!U2855)),"")</f>
        <v/>
      </c>
      <c r="E2855" t="str">
        <f>IFERROR(UPPER(TRIM(ESITI_QUESTIONARI!Y2855)),"")</f>
        <v/>
      </c>
      <c r="F2855" t="str">
        <f>IFERROR(UPPER(TRIM(ESITI_QUESTIONARI!AE2855)),"")</f>
        <v/>
      </c>
      <c r="G2855" t="str">
        <f>IFERROR(UPPER(TRIM(ESITI_QUESTIONARI!AI2855)),"")</f>
        <v/>
      </c>
      <c r="H2855" s="8" t="str">
        <f>IF(C2855="","",IF(ISERROR(AVERAGE(ESITI_QUESTIONARI!N2855:T2855,ESITI_QUESTIONARI!V2855:X2855,ESITI_QUESTIONARI!Z2855:AD2855,ESITI_QUESTIONARI!AF2855:AH2855,ESITI_QUESTIONARI!AJ2855:AL2855,ESITI_QUESTIONARI!AN2855,ESITI_QUESTIONARI!AQ2855)),"NON RISPONDE",AVERAGE(ESITI_QUESTIONARI!N2855:T2855,ESITI_QUESTIONARI!V2855:X2855,ESITI_QUESTIONARI!Z2855:AD2855,ESITI_QUESTIONARI!AF2855:AH2855,ESITI_QUESTIONARI!AJ2855:AL2855,ESITI_QUESTIONARI!AN2855,ESITI_QUESTIONARI!AQ2855)))</f>
        <v/>
      </c>
    </row>
    <row r="2856" spans="1:8" x14ac:dyDescent="0.3">
      <c r="A2856" t="str">
        <f>IF(ESITI_QUESTIONARI!A2856="","",TRIM(ESITI_QUESTIONARI!A2856))</f>
        <v/>
      </c>
      <c r="B2856" t="str">
        <f t="shared" si="45"/>
        <v/>
      </c>
      <c r="C2856" t="str">
        <f>IF(ESITI_QUESTIONARI!C2856="","",TRIM(ESITI_QUESTIONARI!C2856))</f>
        <v/>
      </c>
      <c r="D2856" t="str">
        <f>IFERROR(UPPER(TRIM(ESITI_QUESTIONARI!U2856)),"")</f>
        <v/>
      </c>
      <c r="E2856" t="str">
        <f>IFERROR(UPPER(TRIM(ESITI_QUESTIONARI!Y2856)),"")</f>
        <v/>
      </c>
      <c r="F2856" t="str">
        <f>IFERROR(UPPER(TRIM(ESITI_QUESTIONARI!AE2856)),"")</f>
        <v/>
      </c>
      <c r="G2856" t="str">
        <f>IFERROR(UPPER(TRIM(ESITI_QUESTIONARI!AI2856)),"")</f>
        <v/>
      </c>
      <c r="H2856" s="8" t="str">
        <f>IF(C2856="","",IF(ISERROR(AVERAGE(ESITI_QUESTIONARI!N2856:T2856,ESITI_QUESTIONARI!V2856:X2856,ESITI_QUESTIONARI!Z2856:AD2856,ESITI_QUESTIONARI!AF2856:AH2856,ESITI_QUESTIONARI!AJ2856:AL2856,ESITI_QUESTIONARI!AN2856,ESITI_QUESTIONARI!AQ2856)),"NON RISPONDE",AVERAGE(ESITI_QUESTIONARI!N2856:T2856,ESITI_QUESTIONARI!V2856:X2856,ESITI_QUESTIONARI!Z2856:AD2856,ESITI_QUESTIONARI!AF2856:AH2856,ESITI_QUESTIONARI!AJ2856:AL2856,ESITI_QUESTIONARI!AN2856,ESITI_QUESTIONARI!AQ2856)))</f>
        <v/>
      </c>
    </row>
    <row r="2857" spans="1:8" x14ac:dyDescent="0.3">
      <c r="A2857" t="str">
        <f>IF(ESITI_QUESTIONARI!A2857="","",TRIM(ESITI_QUESTIONARI!A2857))</f>
        <v/>
      </c>
      <c r="B2857" t="str">
        <f t="shared" si="45"/>
        <v/>
      </c>
      <c r="C2857" t="str">
        <f>IF(ESITI_QUESTIONARI!C2857="","",TRIM(ESITI_QUESTIONARI!C2857))</f>
        <v/>
      </c>
      <c r="D2857" t="str">
        <f>IFERROR(UPPER(TRIM(ESITI_QUESTIONARI!U2857)),"")</f>
        <v/>
      </c>
      <c r="E2857" t="str">
        <f>IFERROR(UPPER(TRIM(ESITI_QUESTIONARI!Y2857)),"")</f>
        <v/>
      </c>
      <c r="F2857" t="str">
        <f>IFERROR(UPPER(TRIM(ESITI_QUESTIONARI!AE2857)),"")</f>
        <v/>
      </c>
      <c r="G2857" t="str">
        <f>IFERROR(UPPER(TRIM(ESITI_QUESTIONARI!AI2857)),"")</f>
        <v/>
      </c>
      <c r="H2857" s="8" t="str">
        <f>IF(C2857="","",IF(ISERROR(AVERAGE(ESITI_QUESTIONARI!N2857:T2857,ESITI_QUESTIONARI!V2857:X2857,ESITI_QUESTIONARI!Z2857:AD2857,ESITI_QUESTIONARI!AF2857:AH2857,ESITI_QUESTIONARI!AJ2857:AL2857,ESITI_QUESTIONARI!AN2857,ESITI_QUESTIONARI!AQ2857)),"NON RISPONDE",AVERAGE(ESITI_QUESTIONARI!N2857:T2857,ESITI_QUESTIONARI!V2857:X2857,ESITI_QUESTIONARI!Z2857:AD2857,ESITI_QUESTIONARI!AF2857:AH2857,ESITI_QUESTIONARI!AJ2857:AL2857,ESITI_QUESTIONARI!AN2857,ESITI_QUESTIONARI!AQ2857)))</f>
        <v/>
      </c>
    </row>
    <row r="2858" spans="1:8" x14ac:dyDescent="0.3">
      <c r="A2858" t="str">
        <f>IF(ESITI_QUESTIONARI!A2858="","",TRIM(ESITI_QUESTIONARI!A2858))</f>
        <v/>
      </c>
      <c r="B2858" t="str">
        <f t="shared" si="45"/>
        <v/>
      </c>
      <c r="C2858" t="str">
        <f>IF(ESITI_QUESTIONARI!C2858="","",TRIM(ESITI_QUESTIONARI!C2858))</f>
        <v/>
      </c>
      <c r="D2858" t="str">
        <f>IFERROR(UPPER(TRIM(ESITI_QUESTIONARI!U2858)),"")</f>
        <v/>
      </c>
      <c r="E2858" t="str">
        <f>IFERROR(UPPER(TRIM(ESITI_QUESTIONARI!Y2858)),"")</f>
        <v/>
      </c>
      <c r="F2858" t="str">
        <f>IFERROR(UPPER(TRIM(ESITI_QUESTIONARI!AE2858)),"")</f>
        <v/>
      </c>
      <c r="G2858" t="str">
        <f>IFERROR(UPPER(TRIM(ESITI_QUESTIONARI!AI2858)),"")</f>
        <v/>
      </c>
      <c r="H2858" s="8" t="str">
        <f>IF(C2858="","",IF(ISERROR(AVERAGE(ESITI_QUESTIONARI!N2858:T2858,ESITI_QUESTIONARI!V2858:X2858,ESITI_QUESTIONARI!Z2858:AD2858,ESITI_QUESTIONARI!AF2858:AH2858,ESITI_QUESTIONARI!AJ2858:AL2858,ESITI_QUESTIONARI!AN2858,ESITI_QUESTIONARI!AQ2858)),"NON RISPONDE",AVERAGE(ESITI_QUESTIONARI!N2858:T2858,ESITI_QUESTIONARI!V2858:X2858,ESITI_QUESTIONARI!Z2858:AD2858,ESITI_QUESTIONARI!AF2858:AH2858,ESITI_QUESTIONARI!AJ2858:AL2858,ESITI_QUESTIONARI!AN2858,ESITI_QUESTIONARI!AQ2858)))</f>
        <v/>
      </c>
    </row>
    <row r="2859" spans="1:8" x14ac:dyDescent="0.3">
      <c r="A2859" t="str">
        <f>IF(ESITI_QUESTIONARI!A2859="","",TRIM(ESITI_QUESTIONARI!A2859))</f>
        <v/>
      </c>
      <c r="B2859" t="str">
        <f t="shared" si="45"/>
        <v/>
      </c>
      <c r="C2859" t="str">
        <f>IF(ESITI_QUESTIONARI!C2859="","",TRIM(ESITI_QUESTIONARI!C2859))</f>
        <v/>
      </c>
      <c r="D2859" t="str">
        <f>IFERROR(UPPER(TRIM(ESITI_QUESTIONARI!U2859)),"")</f>
        <v/>
      </c>
      <c r="E2859" t="str">
        <f>IFERROR(UPPER(TRIM(ESITI_QUESTIONARI!Y2859)),"")</f>
        <v/>
      </c>
      <c r="F2859" t="str">
        <f>IFERROR(UPPER(TRIM(ESITI_QUESTIONARI!AE2859)),"")</f>
        <v/>
      </c>
      <c r="G2859" t="str">
        <f>IFERROR(UPPER(TRIM(ESITI_QUESTIONARI!AI2859)),"")</f>
        <v/>
      </c>
      <c r="H2859" s="8" t="str">
        <f>IF(C2859="","",IF(ISERROR(AVERAGE(ESITI_QUESTIONARI!N2859:T2859,ESITI_QUESTIONARI!V2859:X2859,ESITI_QUESTIONARI!Z2859:AD2859,ESITI_QUESTIONARI!AF2859:AH2859,ESITI_QUESTIONARI!AJ2859:AL2859,ESITI_QUESTIONARI!AN2859,ESITI_QUESTIONARI!AQ2859)),"NON RISPONDE",AVERAGE(ESITI_QUESTIONARI!N2859:T2859,ESITI_QUESTIONARI!V2859:X2859,ESITI_QUESTIONARI!Z2859:AD2859,ESITI_QUESTIONARI!AF2859:AH2859,ESITI_QUESTIONARI!AJ2859:AL2859,ESITI_QUESTIONARI!AN2859,ESITI_QUESTIONARI!AQ2859)))</f>
        <v/>
      </c>
    </row>
    <row r="2860" spans="1:8" x14ac:dyDescent="0.3">
      <c r="A2860" t="str">
        <f>IF(ESITI_QUESTIONARI!A2860="","",TRIM(ESITI_QUESTIONARI!A2860))</f>
        <v/>
      </c>
      <c r="B2860" t="str">
        <f t="shared" si="45"/>
        <v/>
      </c>
      <c r="C2860" t="str">
        <f>IF(ESITI_QUESTIONARI!C2860="","",TRIM(ESITI_QUESTIONARI!C2860))</f>
        <v/>
      </c>
      <c r="D2860" t="str">
        <f>IFERROR(UPPER(TRIM(ESITI_QUESTIONARI!U2860)),"")</f>
        <v/>
      </c>
      <c r="E2860" t="str">
        <f>IFERROR(UPPER(TRIM(ESITI_QUESTIONARI!Y2860)),"")</f>
        <v/>
      </c>
      <c r="F2860" t="str">
        <f>IFERROR(UPPER(TRIM(ESITI_QUESTIONARI!AE2860)),"")</f>
        <v/>
      </c>
      <c r="G2860" t="str">
        <f>IFERROR(UPPER(TRIM(ESITI_QUESTIONARI!AI2860)),"")</f>
        <v/>
      </c>
      <c r="H2860" s="8" t="str">
        <f>IF(C2860="","",IF(ISERROR(AVERAGE(ESITI_QUESTIONARI!N2860:T2860,ESITI_QUESTIONARI!V2860:X2860,ESITI_QUESTIONARI!Z2860:AD2860,ESITI_QUESTIONARI!AF2860:AH2860,ESITI_QUESTIONARI!AJ2860:AL2860,ESITI_QUESTIONARI!AN2860,ESITI_QUESTIONARI!AQ2860)),"NON RISPONDE",AVERAGE(ESITI_QUESTIONARI!N2860:T2860,ESITI_QUESTIONARI!V2860:X2860,ESITI_QUESTIONARI!Z2860:AD2860,ESITI_QUESTIONARI!AF2860:AH2860,ESITI_QUESTIONARI!AJ2860:AL2860,ESITI_QUESTIONARI!AN2860,ESITI_QUESTIONARI!AQ2860)))</f>
        <v/>
      </c>
    </row>
    <row r="2861" spans="1:8" x14ac:dyDescent="0.3">
      <c r="A2861" t="str">
        <f>IF(ESITI_QUESTIONARI!A2861="","",TRIM(ESITI_QUESTIONARI!A2861))</f>
        <v/>
      </c>
      <c r="B2861" t="str">
        <f t="shared" si="45"/>
        <v/>
      </c>
      <c r="C2861" t="str">
        <f>IF(ESITI_QUESTIONARI!C2861="","",TRIM(ESITI_QUESTIONARI!C2861))</f>
        <v/>
      </c>
      <c r="D2861" t="str">
        <f>IFERROR(UPPER(TRIM(ESITI_QUESTIONARI!U2861)),"")</f>
        <v/>
      </c>
      <c r="E2861" t="str">
        <f>IFERROR(UPPER(TRIM(ESITI_QUESTIONARI!Y2861)),"")</f>
        <v/>
      </c>
      <c r="F2861" t="str">
        <f>IFERROR(UPPER(TRIM(ESITI_QUESTIONARI!AE2861)),"")</f>
        <v/>
      </c>
      <c r="G2861" t="str">
        <f>IFERROR(UPPER(TRIM(ESITI_QUESTIONARI!AI2861)),"")</f>
        <v/>
      </c>
      <c r="H2861" s="8" t="str">
        <f>IF(C2861="","",IF(ISERROR(AVERAGE(ESITI_QUESTIONARI!N2861:T2861,ESITI_QUESTIONARI!V2861:X2861,ESITI_QUESTIONARI!Z2861:AD2861,ESITI_QUESTIONARI!AF2861:AH2861,ESITI_QUESTIONARI!AJ2861:AL2861,ESITI_QUESTIONARI!AN2861,ESITI_QUESTIONARI!AQ2861)),"NON RISPONDE",AVERAGE(ESITI_QUESTIONARI!N2861:T2861,ESITI_QUESTIONARI!V2861:X2861,ESITI_QUESTIONARI!Z2861:AD2861,ESITI_QUESTIONARI!AF2861:AH2861,ESITI_QUESTIONARI!AJ2861:AL2861,ESITI_QUESTIONARI!AN2861,ESITI_QUESTIONARI!AQ2861)))</f>
        <v/>
      </c>
    </row>
    <row r="2862" spans="1:8" x14ac:dyDescent="0.3">
      <c r="A2862" t="str">
        <f>IF(ESITI_QUESTIONARI!A2862="","",TRIM(ESITI_QUESTIONARI!A2862))</f>
        <v/>
      </c>
      <c r="B2862" t="str">
        <f t="shared" si="45"/>
        <v/>
      </c>
      <c r="C2862" t="str">
        <f>IF(ESITI_QUESTIONARI!C2862="","",TRIM(ESITI_QUESTIONARI!C2862))</f>
        <v/>
      </c>
      <c r="D2862" t="str">
        <f>IFERROR(UPPER(TRIM(ESITI_QUESTIONARI!U2862)),"")</f>
        <v/>
      </c>
      <c r="E2862" t="str">
        <f>IFERROR(UPPER(TRIM(ESITI_QUESTIONARI!Y2862)),"")</f>
        <v/>
      </c>
      <c r="F2862" t="str">
        <f>IFERROR(UPPER(TRIM(ESITI_QUESTIONARI!AE2862)),"")</f>
        <v/>
      </c>
      <c r="G2862" t="str">
        <f>IFERROR(UPPER(TRIM(ESITI_QUESTIONARI!AI2862)),"")</f>
        <v/>
      </c>
      <c r="H2862" s="8" t="str">
        <f>IF(C2862="","",IF(ISERROR(AVERAGE(ESITI_QUESTIONARI!N2862:T2862,ESITI_QUESTIONARI!V2862:X2862,ESITI_QUESTIONARI!Z2862:AD2862,ESITI_QUESTIONARI!AF2862:AH2862,ESITI_QUESTIONARI!AJ2862:AL2862,ESITI_QUESTIONARI!AN2862,ESITI_QUESTIONARI!AQ2862)),"NON RISPONDE",AVERAGE(ESITI_QUESTIONARI!N2862:T2862,ESITI_QUESTIONARI!V2862:X2862,ESITI_QUESTIONARI!Z2862:AD2862,ESITI_QUESTIONARI!AF2862:AH2862,ESITI_QUESTIONARI!AJ2862:AL2862,ESITI_QUESTIONARI!AN2862,ESITI_QUESTIONARI!AQ2862)))</f>
        <v/>
      </c>
    </row>
    <row r="2863" spans="1:8" x14ac:dyDescent="0.3">
      <c r="A2863" t="str">
        <f>IF(ESITI_QUESTIONARI!A2863="","",TRIM(ESITI_QUESTIONARI!A2863))</f>
        <v/>
      </c>
      <c r="B2863" t="str">
        <f t="shared" si="45"/>
        <v/>
      </c>
      <c r="C2863" t="str">
        <f>IF(ESITI_QUESTIONARI!C2863="","",TRIM(ESITI_QUESTIONARI!C2863))</f>
        <v/>
      </c>
      <c r="D2863" t="str">
        <f>IFERROR(UPPER(TRIM(ESITI_QUESTIONARI!U2863)),"")</f>
        <v/>
      </c>
      <c r="E2863" t="str">
        <f>IFERROR(UPPER(TRIM(ESITI_QUESTIONARI!Y2863)),"")</f>
        <v/>
      </c>
      <c r="F2863" t="str">
        <f>IFERROR(UPPER(TRIM(ESITI_QUESTIONARI!AE2863)),"")</f>
        <v/>
      </c>
      <c r="G2863" t="str">
        <f>IFERROR(UPPER(TRIM(ESITI_QUESTIONARI!AI2863)),"")</f>
        <v/>
      </c>
      <c r="H2863" s="8" t="str">
        <f>IF(C2863="","",IF(ISERROR(AVERAGE(ESITI_QUESTIONARI!N2863:T2863,ESITI_QUESTIONARI!V2863:X2863,ESITI_QUESTIONARI!Z2863:AD2863,ESITI_QUESTIONARI!AF2863:AH2863,ESITI_QUESTIONARI!AJ2863:AL2863,ESITI_QUESTIONARI!AN2863,ESITI_QUESTIONARI!AQ2863)),"NON RISPONDE",AVERAGE(ESITI_QUESTIONARI!N2863:T2863,ESITI_QUESTIONARI!V2863:X2863,ESITI_QUESTIONARI!Z2863:AD2863,ESITI_QUESTIONARI!AF2863:AH2863,ESITI_QUESTIONARI!AJ2863:AL2863,ESITI_QUESTIONARI!AN2863,ESITI_QUESTIONARI!AQ2863)))</f>
        <v/>
      </c>
    </row>
    <row r="2864" spans="1:8" x14ac:dyDescent="0.3">
      <c r="A2864" t="str">
        <f>IF(ESITI_QUESTIONARI!A2864="","",TRIM(ESITI_QUESTIONARI!A2864))</f>
        <v/>
      </c>
      <c r="B2864" t="str">
        <f t="shared" si="45"/>
        <v/>
      </c>
      <c r="C2864" t="str">
        <f>IF(ESITI_QUESTIONARI!C2864="","",TRIM(ESITI_QUESTIONARI!C2864))</f>
        <v/>
      </c>
      <c r="D2864" t="str">
        <f>IFERROR(UPPER(TRIM(ESITI_QUESTIONARI!U2864)),"")</f>
        <v/>
      </c>
      <c r="E2864" t="str">
        <f>IFERROR(UPPER(TRIM(ESITI_QUESTIONARI!Y2864)),"")</f>
        <v/>
      </c>
      <c r="F2864" t="str">
        <f>IFERROR(UPPER(TRIM(ESITI_QUESTIONARI!AE2864)),"")</f>
        <v/>
      </c>
      <c r="G2864" t="str">
        <f>IFERROR(UPPER(TRIM(ESITI_QUESTIONARI!AI2864)),"")</f>
        <v/>
      </c>
      <c r="H2864" s="8" t="str">
        <f>IF(C2864="","",IF(ISERROR(AVERAGE(ESITI_QUESTIONARI!N2864:T2864,ESITI_QUESTIONARI!V2864:X2864,ESITI_QUESTIONARI!Z2864:AD2864,ESITI_QUESTIONARI!AF2864:AH2864,ESITI_QUESTIONARI!AJ2864:AL2864,ESITI_QUESTIONARI!AN2864,ESITI_QUESTIONARI!AQ2864)),"NON RISPONDE",AVERAGE(ESITI_QUESTIONARI!N2864:T2864,ESITI_QUESTIONARI!V2864:X2864,ESITI_QUESTIONARI!Z2864:AD2864,ESITI_QUESTIONARI!AF2864:AH2864,ESITI_QUESTIONARI!AJ2864:AL2864,ESITI_QUESTIONARI!AN2864,ESITI_QUESTIONARI!AQ2864)))</f>
        <v/>
      </c>
    </row>
    <row r="2865" spans="1:8" x14ac:dyDescent="0.3">
      <c r="A2865" t="str">
        <f>IF(ESITI_QUESTIONARI!A2865="","",TRIM(ESITI_QUESTIONARI!A2865))</f>
        <v/>
      </c>
      <c r="B2865" t="str">
        <f t="shared" si="45"/>
        <v/>
      </c>
      <c r="C2865" t="str">
        <f>IF(ESITI_QUESTIONARI!C2865="","",TRIM(ESITI_QUESTIONARI!C2865))</f>
        <v/>
      </c>
      <c r="D2865" t="str">
        <f>IFERROR(UPPER(TRIM(ESITI_QUESTIONARI!U2865)),"")</f>
        <v/>
      </c>
      <c r="E2865" t="str">
        <f>IFERROR(UPPER(TRIM(ESITI_QUESTIONARI!Y2865)),"")</f>
        <v/>
      </c>
      <c r="F2865" t="str">
        <f>IFERROR(UPPER(TRIM(ESITI_QUESTIONARI!AE2865)),"")</f>
        <v/>
      </c>
      <c r="G2865" t="str">
        <f>IFERROR(UPPER(TRIM(ESITI_QUESTIONARI!AI2865)),"")</f>
        <v/>
      </c>
      <c r="H2865" s="8" t="str">
        <f>IF(C2865="","",IF(ISERROR(AVERAGE(ESITI_QUESTIONARI!N2865:T2865,ESITI_QUESTIONARI!V2865:X2865,ESITI_QUESTIONARI!Z2865:AD2865,ESITI_QUESTIONARI!AF2865:AH2865,ESITI_QUESTIONARI!AJ2865:AL2865,ESITI_QUESTIONARI!AN2865,ESITI_QUESTIONARI!AQ2865)),"NON RISPONDE",AVERAGE(ESITI_QUESTIONARI!N2865:T2865,ESITI_QUESTIONARI!V2865:X2865,ESITI_QUESTIONARI!Z2865:AD2865,ESITI_QUESTIONARI!AF2865:AH2865,ESITI_QUESTIONARI!AJ2865:AL2865,ESITI_QUESTIONARI!AN2865,ESITI_QUESTIONARI!AQ2865)))</f>
        <v/>
      </c>
    </row>
    <row r="2866" spans="1:8" x14ac:dyDescent="0.3">
      <c r="A2866" t="str">
        <f>IF(ESITI_QUESTIONARI!A2866="","",TRIM(ESITI_QUESTIONARI!A2866))</f>
        <v/>
      </c>
      <c r="B2866" t="str">
        <f t="shared" si="45"/>
        <v/>
      </c>
      <c r="C2866" t="str">
        <f>IF(ESITI_QUESTIONARI!C2866="","",TRIM(ESITI_QUESTIONARI!C2866))</f>
        <v/>
      </c>
      <c r="D2866" t="str">
        <f>IFERROR(UPPER(TRIM(ESITI_QUESTIONARI!U2866)),"")</f>
        <v/>
      </c>
      <c r="E2866" t="str">
        <f>IFERROR(UPPER(TRIM(ESITI_QUESTIONARI!Y2866)),"")</f>
        <v/>
      </c>
      <c r="F2866" t="str">
        <f>IFERROR(UPPER(TRIM(ESITI_QUESTIONARI!AE2866)),"")</f>
        <v/>
      </c>
      <c r="G2866" t="str">
        <f>IFERROR(UPPER(TRIM(ESITI_QUESTIONARI!AI2866)),"")</f>
        <v/>
      </c>
      <c r="H2866" s="8" t="str">
        <f>IF(C2866="","",IF(ISERROR(AVERAGE(ESITI_QUESTIONARI!N2866:T2866,ESITI_QUESTIONARI!V2866:X2866,ESITI_QUESTIONARI!Z2866:AD2866,ESITI_QUESTIONARI!AF2866:AH2866,ESITI_QUESTIONARI!AJ2866:AL2866,ESITI_QUESTIONARI!AN2866,ESITI_QUESTIONARI!AQ2866)),"NON RISPONDE",AVERAGE(ESITI_QUESTIONARI!N2866:T2866,ESITI_QUESTIONARI!V2866:X2866,ESITI_QUESTIONARI!Z2866:AD2866,ESITI_QUESTIONARI!AF2866:AH2866,ESITI_QUESTIONARI!AJ2866:AL2866,ESITI_QUESTIONARI!AN2866,ESITI_QUESTIONARI!AQ2866)))</f>
        <v/>
      </c>
    </row>
    <row r="2867" spans="1:8" x14ac:dyDescent="0.3">
      <c r="A2867" t="str">
        <f>IF(ESITI_QUESTIONARI!A2867="","",TRIM(ESITI_QUESTIONARI!A2867))</f>
        <v/>
      </c>
      <c r="B2867" t="str">
        <f t="shared" si="45"/>
        <v/>
      </c>
      <c r="C2867" t="str">
        <f>IF(ESITI_QUESTIONARI!C2867="","",TRIM(ESITI_QUESTIONARI!C2867))</f>
        <v/>
      </c>
      <c r="D2867" t="str">
        <f>IFERROR(UPPER(TRIM(ESITI_QUESTIONARI!U2867)),"")</f>
        <v/>
      </c>
      <c r="E2867" t="str">
        <f>IFERROR(UPPER(TRIM(ESITI_QUESTIONARI!Y2867)),"")</f>
        <v/>
      </c>
      <c r="F2867" t="str">
        <f>IFERROR(UPPER(TRIM(ESITI_QUESTIONARI!AE2867)),"")</f>
        <v/>
      </c>
      <c r="G2867" t="str">
        <f>IFERROR(UPPER(TRIM(ESITI_QUESTIONARI!AI2867)),"")</f>
        <v/>
      </c>
      <c r="H2867" s="8" t="str">
        <f>IF(C2867="","",IF(ISERROR(AVERAGE(ESITI_QUESTIONARI!N2867:T2867,ESITI_QUESTIONARI!V2867:X2867,ESITI_QUESTIONARI!Z2867:AD2867,ESITI_QUESTIONARI!AF2867:AH2867,ESITI_QUESTIONARI!AJ2867:AL2867,ESITI_QUESTIONARI!AN2867,ESITI_QUESTIONARI!AQ2867)),"NON RISPONDE",AVERAGE(ESITI_QUESTIONARI!N2867:T2867,ESITI_QUESTIONARI!V2867:X2867,ESITI_QUESTIONARI!Z2867:AD2867,ESITI_QUESTIONARI!AF2867:AH2867,ESITI_QUESTIONARI!AJ2867:AL2867,ESITI_QUESTIONARI!AN2867,ESITI_QUESTIONARI!AQ2867)))</f>
        <v/>
      </c>
    </row>
    <row r="2868" spans="1:8" x14ac:dyDescent="0.3">
      <c r="A2868" t="str">
        <f>IF(ESITI_QUESTIONARI!A2868="","",TRIM(ESITI_QUESTIONARI!A2868))</f>
        <v/>
      </c>
      <c r="B2868" t="str">
        <f t="shared" si="45"/>
        <v/>
      </c>
      <c r="C2868" t="str">
        <f>IF(ESITI_QUESTIONARI!C2868="","",TRIM(ESITI_QUESTIONARI!C2868))</f>
        <v/>
      </c>
      <c r="D2868" t="str">
        <f>IFERROR(UPPER(TRIM(ESITI_QUESTIONARI!U2868)),"")</f>
        <v/>
      </c>
      <c r="E2868" t="str">
        <f>IFERROR(UPPER(TRIM(ESITI_QUESTIONARI!Y2868)),"")</f>
        <v/>
      </c>
      <c r="F2868" t="str">
        <f>IFERROR(UPPER(TRIM(ESITI_QUESTIONARI!AE2868)),"")</f>
        <v/>
      </c>
      <c r="G2868" t="str">
        <f>IFERROR(UPPER(TRIM(ESITI_QUESTIONARI!AI2868)),"")</f>
        <v/>
      </c>
      <c r="H2868" s="8" t="str">
        <f>IF(C2868="","",IF(ISERROR(AVERAGE(ESITI_QUESTIONARI!N2868:T2868,ESITI_QUESTIONARI!V2868:X2868,ESITI_QUESTIONARI!Z2868:AD2868,ESITI_QUESTIONARI!AF2868:AH2868,ESITI_QUESTIONARI!AJ2868:AL2868,ESITI_QUESTIONARI!AN2868,ESITI_QUESTIONARI!AQ2868)),"NON RISPONDE",AVERAGE(ESITI_QUESTIONARI!N2868:T2868,ESITI_QUESTIONARI!V2868:X2868,ESITI_QUESTIONARI!Z2868:AD2868,ESITI_QUESTIONARI!AF2868:AH2868,ESITI_QUESTIONARI!AJ2868:AL2868,ESITI_QUESTIONARI!AN2868,ESITI_QUESTIONARI!AQ2868)))</f>
        <v/>
      </c>
    </row>
    <row r="2869" spans="1:8" x14ac:dyDescent="0.3">
      <c r="A2869" t="str">
        <f>IF(ESITI_QUESTIONARI!A2869="","",TRIM(ESITI_QUESTIONARI!A2869))</f>
        <v/>
      </c>
      <c r="B2869" t="str">
        <f t="shared" si="45"/>
        <v/>
      </c>
      <c r="C2869" t="str">
        <f>IF(ESITI_QUESTIONARI!C2869="","",TRIM(ESITI_QUESTIONARI!C2869))</f>
        <v/>
      </c>
      <c r="D2869" t="str">
        <f>IFERROR(UPPER(TRIM(ESITI_QUESTIONARI!U2869)),"")</f>
        <v/>
      </c>
      <c r="E2869" t="str">
        <f>IFERROR(UPPER(TRIM(ESITI_QUESTIONARI!Y2869)),"")</f>
        <v/>
      </c>
      <c r="F2869" t="str">
        <f>IFERROR(UPPER(TRIM(ESITI_QUESTIONARI!AE2869)),"")</f>
        <v/>
      </c>
      <c r="G2869" t="str">
        <f>IFERROR(UPPER(TRIM(ESITI_QUESTIONARI!AI2869)),"")</f>
        <v/>
      </c>
      <c r="H2869" s="8" t="str">
        <f>IF(C2869="","",IF(ISERROR(AVERAGE(ESITI_QUESTIONARI!N2869:T2869,ESITI_QUESTIONARI!V2869:X2869,ESITI_QUESTIONARI!Z2869:AD2869,ESITI_QUESTIONARI!AF2869:AH2869,ESITI_QUESTIONARI!AJ2869:AL2869,ESITI_QUESTIONARI!AN2869,ESITI_QUESTIONARI!AQ2869)),"NON RISPONDE",AVERAGE(ESITI_QUESTIONARI!N2869:T2869,ESITI_QUESTIONARI!V2869:X2869,ESITI_QUESTIONARI!Z2869:AD2869,ESITI_QUESTIONARI!AF2869:AH2869,ESITI_QUESTIONARI!AJ2869:AL2869,ESITI_QUESTIONARI!AN2869,ESITI_QUESTIONARI!AQ2869)))</f>
        <v/>
      </c>
    </row>
    <row r="2870" spans="1:8" x14ac:dyDescent="0.3">
      <c r="A2870" t="str">
        <f>IF(ESITI_QUESTIONARI!A2870="","",TRIM(ESITI_QUESTIONARI!A2870))</f>
        <v/>
      </c>
      <c r="B2870" t="str">
        <f t="shared" si="45"/>
        <v/>
      </c>
      <c r="C2870" t="str">
        <f>IF(ESITI_QUESTIONARI!C2870="","",TRIM(ESITI_QUESTIONARI!C2870))</f>
        <v/>
      </c>
      <c r="D2870" t="str">
        <f>IFERROR(UPPER(TRIM(ESITI_QUESTIONARI!U2870)),"")</f>
        <v/>
      </c>
      <c r="E2870" t="str">
        <f>IFERROR(UPPER(TRIM(ESITI_QUESTIONARI!Y2870)),"")</f>
        <v/>
      </c>
      <c r="F2870" t="str">
        <f>IFERROR(UPPER(TRIM(ESITI_QUESTIONARI!AE2870)),"")</f>
        <v/>
      </c>
      <c r="G2870" t="str">
        <f>IFERROR(UPPER(TRIM(ESITI_QUESTIONARI!AI2870)),"")</f>
        <v/>
      </c>
      <c r="H2870" s="8" t="str">
        <f>IF(C2870="","",IF(ISERROR(AVERAGE(ESITI_QUESTIONARI!N2870:T2870,ESITI_QUESTIONARI!V2870:X2870,ESITI_QUESTIONARI!Z2870:AD2870,ESITI_QUESTIONARI!AF2870:AH2870,ESITI_QUESTIONARI!AJ2870:AL2870,ESITI_QUESTIONARI!AN2870,ESITI_QUESTIONARI!AQ2870)),"NON RISPONDE",AVERAGE(ESITI_QUESTIONARI!N2870:T2870,ESITI_QUESTIONARI!V2870:X2870,ESITI_QUESTIONARI!Z2870:AD2870,ESITI_QUESTIONARI!AF2870:AH2870,ESITI_QUESTIONARI!AJ2870:AL2870,ESITI_QUESTIONARI!AN2870,ESITI_QUESTIONARI!AQ2870)))</f>
        <v/>
      </c>
    </row>
    <row r="2871" spans="1:8" x14ac:dyDescent="0.3">
      <c r="A2871" t="str">
        <f>IF(ESITI_QUESTIONARI!A2871="","",TRIM(ESITI_QUESTIONARI!A2871))</f>
        <v/>
      </c>
      <c r="B2871" t="str">
        <f t="shared" si="45"/>
        <v/>
      </c>
      <c r="C2871" t="str">
        <f>IF(ESITI_QUESTIONARI!C2871="","",TRIM(ESITI_QUESTIONARI!C2871))</f>
        <v/>
      </c>
      <c r="D2871" t="str">
        <f>IFERROR(UPPER(TRIM(ESITI_QUESTIONARI!U2871)),"")</f>
        <v/>
      </c>
      <c r="E2871" t="str">
        <f>IFERROR(UPPER(TRIM(ESITI_QUESTIONARI!Y2871)),"")</f>
        <v/>
      </c>
      <c r="F2871" t="str">
        <f>IFERROR(UPPER(TRIM(ESITI_QUESTIONARI!AE2871)),"")</f>
        <v/>
      </c>
      <c r="G2871" t="str">
        <f>IFERROR(UPPER(TRIM(ESITI_QUESTIONARI!AI2871)),"")</f>
        <v/>
      </c>
      <c r="H2871" s="8" t="str">
        <f>IF(C2871="","",IF(ISERROR(AVERAGE(ESITI_QUESTIONARI!N2871:T2871,ESITI_QUESTIONARI!V2871:X2871,ESITI_QUESTIONARI!Z2871:AD2871,ESITI_QUESTIONARI!AF2871:AH2871,ESITI_QUESTIONARI!AJ2871:AL2871,ESITI_QUESTIONARI!AN2871,ESITI_QUESTIONARI!AQ2871)),"NON RISPONDE",AVERAGE(ESITI_QUESTIONARI!N2871:T2871,ESITI_QUESTIONARI!V2871:X2871,ESITI_QUESTIONARI!Z2871:AD2871,ESITI_QUESTIONARI!AF2871:AH2871,ESITI_QUESTIONARI!AJ2871:AL2871,ESITI_QUESTIONARI!AN2871,ESITI_QUESTIONARI!AQ2871)))</f>
        <v/>
      </c>
    </row>
    <row r="2872" spans="1:8" x14ac:dyDescent="0.3">
      <c r="A2872" t="str">
        <f>IF(ESITI_QUESTIONARI!A2872="","",TRIM(ESITI_QUESTIONARI!A2872))</f>
        <v/>
      </c>
      <c r="B2872" t="str">
        <f t="shared" si="45"/>
        <v/>
      </c>
      <c r="C2872" t="str">
        <f>IF(ESITI_QUESTIONARI!C2872="","",TRIM(ESITI_QUESTIONARI!C2872))</f>
        <v/>
      </c>
      <c r="D2872" t="str">
        <f>IFERROR(UPPER(TRIM(ESITI_QUESTIONARI!U2872)),"")</f>
        <v/>
      </c>
      <c r="E2872" t="str">
        <f>IFERROR(UPPER(TRIM(ESITI_QUESTIONARI!Y2872)),"")</f>
        <v/>
      </c>
      <c r="F2872" t="str">
        <f>IFERROR(UPPER(TRIM(ESITI_QUESTIONARI!AE2872)),"")</f>
        <v/>
      </c>
      <c r="G2872" t="str">
        <f>IFERROR(UPPER(TRIM(ESITI_QUESTIONARI!AI2872)),"")</f>
        <v/>
      </c>
      <c r="H2872" s="8" t="str">
        <f>IF(C2872="","",IF(ISERROR(AVERAGE(ESITI_QUESTIONARI!N2872:T2872,ESITI_QUESTIONARI!V2872:X2872,ESITI_QUESTIONARI!Z2872:AD2872,ESITI_QUESTIONARI!AF2872:AH2872,ESITI_QUESTIONARI!AJ2872:AL2872,ESITI_QUESTIONARI!AN2872,ESITI_QUESTIONARI!AQ2872)),"NON RISPONDE",AVERAGE(ESITI_QUESTIONARI!N2872:T2872,ESITI_QUESTIONARI!V2872:X2872,ESITI_QUESTIONARI!Z2872:AD2872,ESITI_QUESTIONARI!AF2872:AH2872,ESITI_QUESTIONARI!AJ2872:AL2872,ESITI_QUESTIONARI!AN2872,ESITI_QUESTIONARI!AQ2872)))</f>
        <v/>
      </c>
    </row>
    <row r="2873" spans="1:8" x14ac:dyDescent="0.3">
      <c r="A2873" t="str">
        <f>IF(ESITI_QUESTIONARI!A2873="","",TRIM(ESITI_QUESTIONARI!A2873))</f>
        <v/>
      </c>
      <c r="B2873" t="str">
        <f t="shared" si="45"/>
        <v/>
      </c>
      <c r="C2873" t="str">
        <f>IF(ESITI_QUESTIONARI!C2873="","",TRIM(ESITI_QUESTIONARI!C2873))</f>
        <v/>
      </c>
      <c r="D2873" t="str">
        <f>IFERROR(UPPER(TRIM(ESITI_QUESTIONARI!U2873)),"")</f>
        <v/>
      </c>
      <c r="E2873" t="str">
        <f>IFERROR(UPPER(TRIM(ESITI_QUESTIONARI!Y2873)),"")</f>
        <v/>
      </c>
      <c r="F2873" t="str">
        <f>IFERROR(UPPER(TRIM(ESITI_QUESTIONARI!AE2873)),"")</f>
        <v/>
      </c>
      <c r="G2873" t="str">
        <f>IFERROR(UPPER(TRIM(ESITI_QUESTIONARI!AI2873)),"")</f>
        <v/>
      </c>
      <c r="H2873" s="8" t="str">
        <f>IF(C2873="","",IF(ISERROR(AVERAGE(ESITI_QUESTIONARI!N2873:T2873,ESITI_QUESTIONARI!V2873:X2873,ESITI_QUESTIONARI!Z2873:AD2873,ESITI_QUESTIONARI!AF2873:AH2873,ESITI_QUESTIONARI!AJ2873:AL2873,ESITI_QUESTIONARI!AN2873,ESITI_QUESTIONARI!AQ2873)),"NON RISPONDE",AVERAGE(ESITI_QUESTIONARI!N2873:T2873,ESITI_QUESTIONARI!V2873:X2873,ESITI_QUESTIONARI!Z2873:AD2873,ESITI_QUESTIONARI!AF2873:AH2873,ESITI_QUESTIONARI!AJ2873:AL2873,ESITI_QUESTIONARI!AN2873,ESITI_QUESTIONARI!AQ2873)))</f>
        <v/>
      </c>
    </row>
    <row r="2874" spans="1:8" x14ac:dyDescent="0.3">
      <c r="A2874" t="str">
        <f>IF(ESITI_QUESTIONARI!A2874="","",TRIM(ESITI_QUESTIONARI!A2874))</f>
        <v/>
      </c>
      <c r="B2874" t="str">
        <f t="shared" si="45"/>
        <v/>
      </c>
      <c r="C2874" t="str">
        <f>IF(ESITI_QUESTIONARI!C2874="","",TRIM(ESITI_QUESTIONARI!C2874))</f>
        <v/>
      </c>
      <c r="D2874" t="str">
        <f>IFERROR(UPPER(TRIM(ESITI_QUESTIONARI!U2874)),"")</f>
        <v/>
      </c>
      <c r="E2874" t="str">
        <f>IFERROR(UPPER(TRIM(ESITI_QUESTIONARI!Y2874)),"")</f>
        <v/>
      </c>
      <c r="F2874" t="str">
        <f>IFERROR(UPPER(TRIM(ESITI_QUESTIONARI!AE2874)),"")</f>
        <v/>
      </c>
      <c r="G2874" t="str">
        <f>IFERROR(UPPER(TRIM(ESITI_QUESTIONARI!AI2874)),"")</f>
        <v/>
      </c>
      <c r="H2874" s="8" t="str">
        <f>IF(C2874="","",IF(ISERROR(AVERAGE(ESITI_QUESTIONARI!N2874:T2874,ESITI_QUESTIONARI!V2874:X2874,ESITI_QUESTIONARI!Z2874:AD2874,ESITI_QUESTIONARI!AF2874:AH2874,ESITI_QUESTIONARI!AJ2874:AL2874,ESITI_QUESTIONARI!AN2874,ESITI_QUESTIONARI!AQ2874)),"NON RISPONDE",AVERAGE(ESITI_QUESTIONARI!N2874:T2874,ESITI_QUESTIONARI!V2874:X2874,ESITI_QUESTIONARI!Z2874:AD2874,ESITI_QUESTIONARI!AF2874:AH2874,ESITI_QUESTIONARI!AJ2874:AL2874,ESITI_QUESTIONARI!AN2874,ESITI_QUESTIONARI!AQ2874)))</f>
        <v/>
      </c>
    </row>
    <row r="2875" spans="1:8" x14ac:dyDescent="0.3">
      <c r="A2875" t="str">
        <f>IF(ESITI_QUESTIONARI!A2875="","",TRIM(ESITI_QUESTIONARI!A2875))</f>
        <v/>
      </c>
      <c r="B2875" t="str">
        <f t="shared" si="45"/>
        <v/>
      </c>
      <c r="C2875" t="str">
        <f>IF(ESITI_QUESTIONARI!C2875="","",TRIM(ESITI_QUESTIONARI!C2875))</f>
        <v/>
      </c>
      <c r="D2875" t="str">
        <f>IFERROR(UPPER(TRIM(ESITI_QUESTIONARI!U2875)),"")</f>
        <v/>
      </c>
      <c r="E2875" t="str">
        <f>IFERROR(UPPER(TRIM(ESITI_QUESTIONARI!Y2875)),"")</f>
        <v/>
      </c>
      <c r="F2875" t="str">
        <f>IFERROR(UPPER(TRIM(ESITI_QUESTIONARI!AE2875)),"")</f>
        <v/>
      </c>
      <c r="G2875" t="str">
        <f>IFERROR(UPPER(TRIM(ESITI_QUESTIONARI!AI2875)),"")</f>
        <v/>
      </c>
      <c r="H2875" s="8" t="str">
        <f>IF(C2875="","",IF(ISERROR(AVERAGE(ESITI_QUESTIONARI!N2875:T2875,ESITI_QUESTIONARI!V2875:X2875,ESITI_QUESTIONARI!Z2875:AD2875,ESITI_QUESTIONARI!AF2875:AH2875,ESITI_QUESTIONARI!AJ2875:AL2875,ESITI_QUESTIONARI!AN2875,ESITI_QUESTIONARI!AQ2875)),"NON RISPONDE",AVERAGE(ESITI_QUESTIONARI!N2875:T2875,ESITI_QUESTIONARI!V2875:X2875,ESITI_QUESTIONARI!Z2875:AD2875,ESITI_QUESTIONARI!AF2875:AH2875,ESITI_QUESTIONARI!AJ2875:AL2875,ESITI_QUESTIONARI!AN2875,ESITI_QUESTIONARI!AQ2875)))</f>
        <v/>
      </c>
    </row>
    <row r="2876" spans="1:8" x14ac:dyDescent="0.3">
      <c r="A2876" t="str">
        <f>IF(ESITI_QUESTIONARI!A2876="","",TRIM(ESITI_QUESTIONARI!A2876))</f>
        <v/>
      </c>
      <c r="B2876" t="str">
        <f t="shared" si="45"/>
        <v/>
      </c>
      <c r="C2876" t="str">
        <f>IF(ESITI_QUESTIONARI!C2876="","",TRIM(ESITI_QUESTIONARI!C2876))</f>
        <v/>
      </c>
      <c r="D2876" t="str">
        <f>IFERROR(UPPER(TRIM(ESITI_QUESTIONARI!U2876)),"")</f>
        <v/>
      </c>
      <c r="E2876" t="str">
        <f>IFERROR(UPPER(TRIM(ESITI_QUESTIONARI!Y2876)),"")</f>
        <v/>
      </c>
      <c r="F2876" t="str">
        <f>IFERROR(UPPER(TRIM(ESITI_QUESTIONARI!AE2876)),"")</f>
        <v/>
      </c>
      <c r="G2876" t="str">
        <f>IFERROR(UPPER(TRIM(ESITI_QUESTIONARI!AI2876)),"")</f>
        <v/>
      </c>
      <c r="H2876" s="8" t="str">
        <f>IF(C2876="","",IF(ISERROR(AVERAGE(ESITI_QUESTIONARI!N2876:T2876,ESITI_QUESTIONARI!V2876:X2876,ESITI_QUESTIONARI!Z2876:AD2876,ESITI_QUESTIONARI!AF2876:AH2876,ESITI_QUESTIONARI!AJ2876:AL2876,ESITI_QUESTIONARI!AN2876,ESITI_QUESTIONARI!AQ2876)),"NON RISPONDE",AVERAGE(ESITI_QUESTIONARI!N2876:T2876,ESITI_QUESTIONARI!V2876:X2876,ESITI_QUESTIONARI!Z2876:AD2876,ESITI_QUESTIONARI!AF2876:AH2876,ESITI_QUESTIONARI!AJ2876:AL2876,ESITI_QUESTIONARI!AN2876,ESITI_QUESTIONARI!AQ2876)))</f>
        <v/>
      </c>
    </row>
    <row r="2877" spans="1:8" x14ac:dyDescent="0.3">
      <c r="A2877" t="str">
        <f>IF(ESITI_QUESTIONARI!A2877="","",TRIM(ESITI_QUESTIONARI!A2877))</f>
        <v/>
      </c>
      <c r="B2877" t="str">
        <f t="shared" si="45"/>
        <v/>
      </c>
      <c r="C2877" t="str">
        <f>IF(ESITI_QUESTIONARI!C2877="","",TRIM(ESITI_QUESTIONARI!C2877))</f>
        <v/>
      </c>
      <c r="D2877" t="str">
        <f>IFERROR(UPPER(TRIM(ESITI_QUESTIONARI!U2877)),"")</f>
        <v/>
      </c>
      <c r="E2877" t="str">
        <f>IFERROR(UPPER(TRIM(ESITI_QUESTIONARI!Y2877)),"")</f>
        <v/>
      </c>
      <c r="F2877" t="str">
        <f>IFERROR(UPPER(TRIM(ESITI_QUESTIONARI!AE2877)),"")</f>
        <v/>
      </c>
      <c r="G2877" t="str">
        <f>IFERROR(UPPER(TRIM(ESITI_QUESTIONARI!AI2877)),"")</f>
        <v/>
      </c>
      <c r="H2877" s="8" t="str">
        <f>IF(C2877="","",IF(ISERROR(AVERAGE(ESITI_QUESTIONARI!N2877:T2877,ESITI_QUESTIONARI!V2877:X2877,ESITI_QUESTIONARI!Z2877:AD2877,ESITI_QUESTIONARI!AF2877:AH2877,ESITI_QUESTIONARI!AJ2877:AL2877,ESITI_QUESTIONARI!AN2877,ESITI_QUESTIONARI!AQ2877)),"NON RISPONDE",AVERAGE(ESITI_QUESTIONARI!N2877:T2877,ESITI_QUESTIONARI!V2877:X2877,ESITI_QUESTIONARI!Z2877:AD2877,ESITI_QUESTIONARI!AF2877:AH2877,ESITI_QUESTIONARI!AJ2877:AL2877,ESITI_QUESTIONARI!AN2877,ESITI_QUESTIONARI!AQ2877)))</f>
        <v/>
      </c>
    </row>
    <row r="2878" spans="1:8" x14ac:dyDescent="0.3">
      <c r="A2878" t="str">
        <f>IF(ESITI_QUESTIONARI!A2878="","",TRIM(ESITI_QUESTIONARI!A2878))</f>
        <v/>
      </c>
      <c r="B2878" t="str">
        <f t="shared" si="45"/>
        <v/>
      </c>
      <c r="C2878" t="str">
        <f>IF(ESITI_QUESTIONARI!C2878="","",TRIM(ESITI_QUESTIONARI!C2878))</f>
        <v/>
      </c>
      <c r="D2878" t="str">
        <f>IFERROR(UPPER(TRIM(ESITI_QUESTIONARI!U2878)),"")</f>
        <v/>
      </c>
      <c r="E2878" t="str">
        <f>IFERROR(UPPER(TRIM(ESITI_QUESTIONARI!Y2878)),"")</f>
        <v/>
      </c>
      <c r="F2878" t="str">
        <f>IFERROR(UPPER(TRIM(ESITI_QUESTIONARI!AE2878)),"")</f>
        <v/>
      </c>
      <c r="G2878" t="str">
        <f>IFERROR(UPPER(TRIM(ESITI_QUESTIONARI!AI2878)),"")</f>
        <v/>
      </c>
      <c r="H2878" s="8" t="str">
        <f>IF(C2878="","",IF(ISERROR(AVERAGE(ESITI_QUESTIONARI!N2878:T2878,ESITI_QUESTIONARI!V2878:X2878,ESITI_QUESTIONARI!Z2878:AD2878,ESITI_QUESTIONARI!AF2878:AH2878,ESITI_QUESTIONARI!AJ2878:AL2878,ESITI_QUESTIONARI!AN2878,ESITI_QUESTIONARI!AQ2878)),"NON RISPONDE",AVERAGE(ESITI_QUESTIONARI!N2878:T2878,ESITI_QUESTIONARI!V2878:X2878,ESITI_QUESTIONARI!Z2878:AD2878,ESITI_QUESTIONARI!AF2878:AH2878,ESITI_QUESTIONARI!AJ2878:AL2878,ESITI_QUESTIONARI!AN2878,ESITI_QUESTIONARI!AQ2878)))</f>
        <v/>
      </c>
    </row>
    <row r="2879" spans="1:8" x14ac:dyDescent="0.3">
      <c r="A2879" t="str">
        <f>IF(ESITI_QUESTIONARI!A2879="","",TRIM(ESITI_QUESTIONARI!A2879))</f>
        <v/>
      </c>
      <c r="B2879" t="str">
        <f t="shared" si="45"/>
        <v/>
      </c>
      <c r="C2879" t="str">
        <f>IF(ESITI_QUESTIONARI!C2879="","",TRIM(ESITI_QUESTIONARI!C2879))</f>
        <v/>
      </c>
      <c r="D2879" t="str">
        <f>IFERROR(UPPER(TRIM(ESITI_QUESTIONARI!U2879)),"")</f>
        <v/>
      </c>
      <c r="E2879" t="str">
        <f>IFERROR(UPPER(TRIM(ESITI_QUESTIONARI!Y2879)),"")</f>
        <v/>
      </c>
      <c r="F2879" t="str">
        <f>IFERROR(UPPER(TRIM(ESITI_QUESTIONARI!AE2879)),"")</f>
        <v/>
      </c>
      <c r="G2879" t="str">
        <f>IFERROR(UPPER(TRIM(ESITI_QUESTIONARI!AI2879)),"")</f>
        <v/>
      </c>
      <c r="H2879" s="8" t="str">
        <f>IF(C2879="","",IF(ISERROR(AVERAGE(ESITI_QUESTIONARI!N2879:T2879,ESITI_QUESTIONARI!V2879:X2879,ESITI_QUESTIONARI!Z2879:AD2879,ESITI_QUESTIONARI!AF2879:AH2879,ESITI_QUESTIONARI!AJ2879:AL2879,ESITI_QUESTIONARI!AN2879,ESITI_QUESTIONARI!AQ2879)),"NON RISPONDE",AVERAGE(ESITI_QUESTIONARI!N2879:T2879,ESITI_QUESTIONARI!V2879:X2879,ESITI_QUESTIONARI!Z2879:AD2879,ESITI_QUESTIONARI!AF2879:AH2879,ESITI_QUESTIONARI!AJ2879:AL2879,ESITI_QUESTIONARI!AN2879,ESITI_QUESTIONARI!AQ2879)))</f>
        <v/>
      </c>
    </row>
    <row r="2880" spans="1:8" x14ac:dyDescent="0.3">
      <c r="A2880" t="str">
        <f>IF(ESITI_QUESTIONARI!A2880="","",TRIM(ESITI_QUESTIONARI!A2880))</f>
        <v/>
      </c>
      <c r="B2880" t="str">
        <f t="shared" si="45"/>
        <v/>
      </c>
      <c r="C2880" t="str">
        <f>IF(ESITI_QUESTIONARI!C2880="","",TRIM(ESITI_QUESTIONARI!C2880))</f>
        <v/>
      </c>
      <c r="D2880" t="str">
        <f>IFERROR(UPPER(TRIM(ESITI_QUESTIONARI!U2880)),"")</f>
        <v/>
      </c>
      <c r="E2880" t="str">
        <f>IFERROR(UPPER(TRIM(ESITI_QUESTIONARI!Y2880)),"")</f>
        <v/>
      </c>
      <c r="F2880" t="str">
        <f>IFERROR(UPPER(TRIM(ESITI_QUESTIONARI!AE2880)),"")</f>
        <v/>
      </c>
      <c r="G2880" t="str">
        <f>IFERROR(UPPER(TRIM(ESITI_QUESTIONARI!AI2880)),"")</f>
        <v/>
      </c>
      <c r="H2880" s="8" t="str">
        <f>IF(C2880="","",IF(ISERROR(AVERAGE(ESITI_QUESTIONARI!N2880:T2880,ESITI_QUESTIONARI!V2880:X2880,ESITI_QUESTIONARI!Z2880:AD2880,ESITI_QUESTIONARI!AF2880:AH2880,ESITI_QUESTIONARI!AJ2880:AL2880,ESITI_QUESTIONARI!AN2880,ESITI_QUESTIONARI!AQ2880)),"NON RISPONDE",AVERAGE(ESITI_QUESTIONARI!N2880:T2880,ESITI_QUESTIONARI!V2880:X2880,ESITI_QUESTIONARI!Z2880:AD2880,ESITI_QUESTIONARI!AF2880:AH2880,ESITI_QUESTIONARI!AJ2880:AL2880,ESITI_QUESTIONARI!AN2880,ESITI_QUESTIONARI!AQ2880)))</f>
        <v/>
      </c>
    </row>
    <row r="2881" spans="1:8" x14ac:dyDescent="0.3">
      <c r="A2881" t="str">
        <f>IF(ESITI_QUESTIONARI!A2881="","",TRIM(ESITI_QUESTIONARI!A2881))</f>
        <v/>
      </c>
      <c r="B2881" t="str">
        <f t="shared" si="45"/>
        <v/>
      </c>
      <c r="C2881" t="str">
        <f>IF(ESITI_QUESTIONARI!C2881="","",TRIM(ESITI_QUESTIONARI!C2881))</f>
        <v/>
      </c>
      <c r="D2881" t="str">
        <f>IFERROR(UPPER(TRIM(ESITI_QUESTIONARI!U2881)),"")</f>
        <v/>
      </c>
      <c r="E2881" t="str">
        <f>IFERROR(UPPER(TRIM(ESITI_QUESTIONARI!Y2881)),"")</f>
        <v/>
      </c>
      <c r="F2881" t="str">
        <f>IFERROR(UPPER(TRIM(ESITI_QUESTIONARI!AE2881)),"")</f>
        <v/>
      </c>
      <c r="G2881" t="str">
        <f>IFERROR(UPPER(TRIM(ESITI_QUESTIONARI!AI2881)),"")</f>
        <v/>
      </c>
      <c r="H2881" s="8" t="str">
        <f>IF(C2881="","",IF(ISERROR(AVERAGE(ESITI_QUESTIONARI!N2881:T2881,ESITI_QUESTIONARI!V2881:X2881,ESITI_QUESTIONARI!Z2881:AD2881,ESITI_QUESTIONARI!AF2881:AH2881,ESITI_QUESTIONARI!AJ2881:AL2881,ESITI_QUESTIONARI!AN2881,ESITI_QUESTIONARI!AQ2881)),"NON RISPONDE",AVERAGE(ESITI_QUESTIONARI!N2881:T2881,ESITI_QUESTIONARI!V2881:X2881,ESITI_QUESTIONARI!Z2881:AD2881,ESITI_QUESTIONARI!AF2881:AH2881,ESITI_QUESTIONARI!AJ2881:AL2881,ESITI_QUESTIONARI!AN2881,ESITI_QUESTIONARI!AQ2881)))</f>
        <v/>
      </c>
    </row>
    <row r="2882" spans="1:8" x14ac:dyDescent="0.3">
      <c r="A2882" t="str">
        <f>IF(ESITI_QUESTIONARI!A2882="","",TRIM(ESITI_QUESTIONARI!A2882))</f>
        <v/>
      </c>
      <c r="B2882" t="str">
        <f t="shared" si="45"/>
        <v/>
      </c>
      <c r="C2882" t="str">
        <f>IF(ESITI_QUESTIONARI!C2882="","",TRIM(ESITI_QUESTIONARI!C2882))</f>
        <v/>
      </c>
      <c r="D2882" t="str">
        <f>IFERROR(UPPER(TRIM(ESITI_QUESTIONARI!U2882)),"")</f>
        <v/>
      </c>
      <c r="E2882" t="str">
        <f>IFERROR(UPPER(TRIM(ESITI_QUESTIONARI!Y2882)),"")</f>
        <v/>
      </c>
      <c r="F2882" t="str">
        <f>IFERROR(UPPER(TRIM(ESITI_QUESTIONARI!AE2882)),"")</f>
        <v/>
      </c>
      <c r="G2882" t="str">
        <f>IFERROR(UPPER(TRIM(ESITI_QUESTIONARI!AI2882)),"")</f>
        <v/>
      </c>
      <c r="H2882" s="8" t="str">
        <f>IF(C2882="","",IF(ISERROR(AVERAGE(ESITI_QUESTIONARI!N2882:T2882,ESITI_QUESTIONARI!V2882:X2882,ESITI_QUESTIONARI!Z2882:AD2882,ESITI_QUESTIONARI!AF2882:AH2882,ESITI_QUESTIONARI!AJ2882:AL2882,ESITI_QUESTIONARI!AN2882,ESITI_QUESTIONARI!AQ2882)),"NON RISPONDE",AVERAGE(ESITI_QUESTIONARI!N2882:T2882,ESITI_QUESTIONARI!V2882:X2882,ESITI_QUESTIONARI!Z2882:AD2882,ESITI_QUESTIONARI!AF2882:AH2882,ESITI_QUESTIONARI!AJ2882:AL2882,ESITI_QUESTIONARI!AN2882,ESITI_QUESTIONARI!AQ2882)))</f>
        <v/>
      </c>
    </row>
    <row r="2883" spans="1:8" x14ac:dyDescent="0.3">
      <c r="A2883" t="str">
        <f>IF(ESITI_QUESTIONARI!A2883="","",TRIM(ESITI_QUESTIONARI!A2883))</f>
        <v/>
      </c>
      <c r="B2883" t="str">
        <f t="shared" ref="B2883:B2946" si="46">IF(C2883="","",C2883)</f>
        <v/>
      </c>
      <c r="C2883" t="str">
        <f>IF(ESITI_QUESTIONARI!C2883="","",TRIM(ESITI_QUESTIONARI!C2883))</f>
        <v/>
      </c>
      <c r="D2883" t="str">
        <f>IFERROR(UPPER(TRIM(ESITI_QUESTIONARI!U2883)),"")</f>
        <v/>
      </c>
      <c r="E2883" t="str">
        <f>IFERROR(UPPER(TRIM(ESITI_QUESTIONARI!Y2883)),"")</f>
        <v/>
      </c>
      <c r="F2883" t="str">
        <f>IFERROR(UPPER(TRIM(ESITI_QUESTIONARI!AE2883)),"")</f>
        <v/>
      </c>
      <c r="G2883" t="str">
        <f>IFERROR(UPPER(TRIM(ESITI_QUESTIONARI!AI2883)),"")</f>
        <v/>
      </c>
      <c r="H2883" s="8" t="str">
        <f>IF(C2883="","",IF(ISERROR(AVERAGE(ESITI_QUESTIONARI!N2883:T2883,ESITI_QUESTIONARI!V2883:X2883,ESITI_QUESTIONARI!Z2883:AD2883,ESITI_QUESTIONARI!AF2883:AH2883,ESITI_QUESTIONARI!AJ2883:AL2883,ESITI_QUESTIONARI!AN2883,ESITI_QUESTIONARI!AQ2883)),"NON RISPONDE",AVERAGE(ESITI_QUESTIONARI!N2883:T2883,ESITI_QUESTIONARI!V2883:X2883,ESITI_QUESTIONARI!Z2883:AD2883,ESITI_QUESTIONARI!AF2883:AH2883,ESITI_QUESTIONARI!AJ2883:AL2883,ESITI_QUESTIONARI!AN2883,ESITI_QUESTIONARI!AQ2883)))</f>
        <v/>
      </c>
    </row>
    <row r="2884" spans="1:8" x14ac:dyDescent="0.3">
      <c r="A2884" t="str">
        <f>IF(ESITI_QUESTIONARI!A2884="","",TRIM(ESITI_QUESTIONARI!A2884))</f>
        <v/>
      </c>
      <c r="B2884" t="str">
        <f t="shared" si="46"/>
        <v/>
      </c>
      <c r="C2884" t="str">
        <f>IF(ESITI_QUESTIONARI!C2884="","",TRIM(ESITI_QUESTIONARI!C2884))</f>
        <v/>
      </c>
      <c r="D2884" t="str">
        <f>IFERROR(UPPER(TRIM(ESITI_QUESTIONARI!U2884)),"")</f>
        <v/>
      </c>
      <c r="E2884" t="str">
        <f>IFERROR(UPPER(TRIM(ESITI_QUESTIONARI!Y2884)),"")</f>
        <v/>
      </c>
      <c r="F2884" t="str">
        <f>IFERROR(UPPER(TRIM(ESITI_QUESTIONARI!AE2884)),"")</f>
        <v/>
      </c>
      <c r="G2884" t="str">
        <f>IFERROR(UPPER(TRIM(ESITI_QUESTIONARI!AI2884)),"")</f>
        <v/>
      </c>
      <c r="H2884" s="8" t="str">
        <f>IF(C2884="","",IF(ISERROR(AVERAGE(ESITI_QUESTIONARI!N2884:T2884,ESITI_QUESTIONARI!V2884:X2884,ESITI_QUESTIONARI!Z2884:AD2884,ESITI_QUESTIONARI!AF2884:AH2884,ESITI_QUESTIONARI!AJ2884:AL2884,ESITI_QUESTIONARI!AN2884,ESITI_QUESTIONARI!AQ2884)),"NON RISPONDE",AVERAGE(ESITI_QUESTIONARI!N2884:T2884,ESITI_QUESTIONARI!V2884:X2884,ESITI_QUESTIONARI!Z2884:AD2884,ESITI_QUESTIONARI!AF2884:AH2884,ESITI_QUESTIONARI!AJ2884:AL2884,ESITI_QUESTIONARI!AN2884,ESITI_QUESTIONARI!AQ2884)))</f>
        <v/>
      </c>
    </row>
    <row r="2885" spans="1:8" x14ac:dyDescent="0.3">
      <c r="A2885" t="str">
        <f>IF(ESITI_QUESTIONARI!A2885="","",TRIM(ESITI_QUESTIONARI!A2885))</f>
        <v/>
      </c>
      <c r="B2885" t="str">
        <f t="shared" si="46"/>
        <v/>
      </c>
      <c r="C2885" t="str">
        <f>IF(ESITI_QUESTIONARI!C2885="","",TRIM(ESITI_QUESTIONARI!C2885))</f>
        <v/>
      </c>
      <c r="D2885" t="str">
        <f>IFERROR(UPPER(TRIM(ESITI_QUESTIONARI!U2885)),"")</f>
        <v/>
      </c>
      <c r="E2885" t="str">
        <f>IFERROR(UPPER(TRIM(ESITI_QUESTIONARI!Y2885)),"")</f>
        <v/>
      </c>
      <c r="F2885" t="str">
        <f>IFERROR(UPPER(TRIM(ESITI_QUESTIONARI!AE2885)),"")</f>
        <v/>
      </c>
      <c r="G2885" t="str">
        <f>IFERROR(UPPER(TRIM(ESITI_QUESTIONARI!AI2885)),"")</f>
        <v/>
      </c>
      <c r="H2885" s="8" t="str">
        <f>IF(C2885="","",IF(ISERROR(AVERAGE(ESITI_QUESTIONARI!N2885:T2885,ESITI_QUESTIONARI!V2885:X2885,ESITI_QUESTIONARI!Z2885:AD2885,ESITI_QUESTIONARI!AF2885:AH2885,ESITI_QUESTIONARI!AJ2885:AL2885,ESITI_QUESTIONARI!AN2885,ESITI_QUESTIONARI!AQ2885)),"NON RISPONDE",AVERAGE(ESITI_QUESTIONARI!N2885:T2885,ESITI_QUESTIONARI!V2885:X2885,ESITI_QUESTIONARI!Z2885:AD2885,ESITI_QUESTIONARI!AF2885:AH2885,ESITI_QUESTIONARI!AJ2885:AL2885,ESITI_QUESTIONARI!AN2885,ESITI_QUESTIONARI!AQ2885)))</f>
        <v/>
      </c>
    </row>
    <row r="2886" spans="1:8" x14ac:dyDescent="0.3">
      <c r="A2886" t="str">
        <f>IF(ESITI_QUESTIONARI!A2886="","",TRIM(ESITI_QUESTIONARI!A2886))</f>
        <v/>
      </c>
      <c r="B2886" t="str">
        <f t="shared" si="46"/>
        <v/>
      </c>
      <c r="C2886" t="str">
        <f>IF(ESITI_QUESTIONARI!C2886="","",TRIM(ESITI_QUESTIONARI!C2886))</f>
        <v/>
      </c>
      <c r="D2886" t="str">
        <f>IFERROR(UPPER(TRIM(ESITI_QUESTIONARI!U2886)),"")</f>
        <v/>
      </c>
      <c r="E2886" t="str">
        <f>IFERROR(UPPER(TRIM(ESITI_QUESTIONARI!Y2886)),"")</f>
        <v/>
      </c>
      <c r="F2886" t="str">
        <f>IFERROR(UPPER(TRIM(ESITI_QUESTIONARI!AE2886)),"")</f>
        <v/>
      </c>
      <c r="G2886" t="str">
        <f>IFERROR(UPPER(TRIM(ESITI_QUESTIONARI!AI2886)),"")</f>
        <v/>
      </c>
      <c r="H2886" s="8" t="str">
        <f>IF(C2886="","",IF(ISERROR(AVERAGE(ESITI_QUESTIONARI!N2886:T2886,ESITI_QUESTIONARI!V2886:X2886,ESITI_QUESTIONARI!Z2886:AD2886,ESITI_QUESTIONARI!AF2886:AH2886,ESITI_QUESTIONARI!AJ2886:AL2886,ESITI_QUESTIONARI!AN2886,ESITI_QUESTIONARI!AQ2886)),"NON RISPONDE",AVERAGE(ESITI_QUESTIONARI!N2886:T2886,ESITI_QUESTIONARI!V2886:X2886,ESITI_QUESTIONARI!Z2886:AD2886,ESITI_QUESTIONARI!AF2886:AH2886,ESITI_QUESTIONARI!AJ2886:AL2886,ESITI_QUESTIONARI!AN2886,ESITI_QUESTIONARI!AQ2886)))</f>
        <v/>
      </c>
    </row>
    <row r="2887" spans="1:8" x14ac:dyDescent="0.3">
      <c r="A2887" t="str">
        <f>IF(ESITI_QUESTIONARI!A2887="","",TRIM(ESITI_QUESTIONARI!A2887))</f>
        <v/>
      </c>
      <c r="B2887" t="str">
        <f t="shared" si="46"/>
        <v/>
      </c>
      <c r="C2887" t="str">
        <f>IF(ESITI_QUESTIONARI!C2887="","",TRIM(ESITI_QUESTIONARI!C2887))</f>
        <v/>
      </c>
      <c r="D2887" t="str">
        <f>IFERROR(UPPER(TRIM(ESITI_QUESTIONARI!U2887)),"")</f>
        <v/>
      </c>
      <c r="E2887" t="str">
        <f>IFERROR(UPPER(TRIM(ESITI_QUESTIONARI!Y2887)),"")</f>
        <v/>
      </c>
      <c r="F2887" t="str">
        <f>IFERROR(UPPER(TRIM(ESITI_QUESTIONARI!AE2887)),"")</f>
        <v/>
      </c>
      <c r="G2887" t="str">
        <f>IFERROR(UPPER(TRIM(ESITI_QUESTIONARI!AI2887)),"")</f>
        <v/>
      </c>
      <c r="H2887" s="8" t="str">
        <f>IF(C2887="","",IF(ISERROR(AVERAGE(ESITI_QUESTIONARI!N2887:T2887,ESITI_QUESTIONARI!V2887:X2887,ESITI_QUESTIONARI!Z2887:AD2887,ESITI_QUESTIONARI!AF2887:AH2887,ESITI_QUESTIONARI!AJ2887:AL2887,ESITI_QUESTIONARI!AN2887,ESITI_QUESTIONARI!AQ2887)),"NON RISPONDE",AVERAGE(ESITI_QUESTIONARI!N2887:T2887,ESITI_QUESTIONARI!V2887:X2887,ESITI_QUESTIONARI!Z2887:AD2887,ESITI_QUESTIONARI!AF2887:AH2887,ESITI_QUESTIONARI!AJ2887:AL2887,ESITI_QUESTIONARI!AN2887,ESITI_QUESTIONARI!AQ2887)))</f>
        <v/>
      </c>
    </row>
    <row r="2888" spans="1:8" x14ac:dyDescent="0.3">
      <c r="A2888" t="str">
        <f>IF(ESITI_QUESTIONARI!A2888="","",TRIM(ESITI_QUESTIONARI!A2888))</f>
        <v/>
      </c>
      <c r="B2888" t="str">
        <f t="shared" si="46"/>
        <v/>
      </c>
      <c r="C2888" t="str">
        <f>IF(ESITI_QUESTIONARI!C2888="","",TRIM(ESITI_QUESTIONARI!C2888))</f>
        <v/>
      </c>
      <c r="D2888" t="str">
        <f>IFERROR(UPPER(TRIM(ESITI_QUESTIONARI!U2888)),"")</f>
        <v/>
      </c>
      <c r="E2888" t="str">
        <f>IFERROR(UPPER(TRIM(ESITI_QUESTIONARI!Y2888)),"")</f>
        <v/>
      </c>
      <c r="F2888" t="str">
        <f>IFERROR(UPPER(TRIM(ESITI_QUESTIONARI!AE2888)),"")</f>
        <v/>
      </c>
      <c r="G2888" t="str">
        <f>IFERROR(UPPER(TRIM(ESITI_QUESTIONARI!AI2888)),"")</f>
        <v/>
      </c>
      <c r="H2888" s="8" t="str">
        <f>IF(C2888="","",IF(ISERROR(AVERAGE(ESITI_QUESTIONARI!N2888:T2888,ESITI_QUESTIONARI!V2888:X2888,ESITI_QUESTIONARI!Z2888:AD2888,ESITI_QUESTIONARI!AF2888:AH2888,ESITI_QUESTIONARI!AJ2888:AL2888,ESITI_QUESTIONARI!AN2888,ESITI_QUESTIONARI!AQ2888)),"NON RISPONDE",AVERAGE(ESITI_QUESTIONARI!N2888:T2888,ESITI_QUESTIONARI!V2888:X2888,ESITI_QUESTIONARI!Z2888:AD2888,ESITI_QUESTIONARI!AF2888:AH2888,ESITI_QUESTIONARI!AJ2888:AL2888,ESITI_QUESTIONARI!AN2888,ESITI_QUESTIONARI!AQ2888)))</f>
        <v/>
      </c>
    </row>
    <row r="2889" spans="1:8" x14ac:dyDescent="0.3">
      <c r="A2889" t="str">
        <f>IF(ESITI_QUESTIONARI!A2889="","",TRIM(ESITI_QUESTIONARI!A2889))</f>
        <v/>
      </c>
      <c r="B2889" t="str">
        <f t="shared" si="46"/>
        <v/>
      </c>
      <c r="C2889" t="str">
        <f>IF(ESITI_QUESTIONARI!C2889="","",TRIM(ESITI_QUESTIONARI!C2889))</f>
        <v/>
      </c>
      <c r="D2889" t="str">
        <f>IFERROR(UPPER(TRIM(ESITI_QUESTIONARI!U2889)),"")</f>
        <v/>
      </c>
      <c r="E2889" t="str">
        <f>IFERROR(UPPER(TRIM(ESITI_QUESTIONARI!Y2889)),"")</f>
        <v/>
      </c>
      <c r="F2889" t="str">
        <f>IFERROR(UPPER(TRIM(ESITI_QUESTIONARI!AE2889)),"")</f>
        <v/>
      </c>
      <c r="G2889" t="str">
        <f>IFERROR(UPPER(TRIM(ESITI_QUESTIONARI!AI2889)),"")</f>
        <v/>
      </c>
      <c r="H2889" s="8" t="str">
        <f>IF(C2889="","",IF(ISERROR(AVERAGE(ESITI_QUESTIONARI!N2889:T2889,ESITI_QUESTIONARI!V2889:X2889,ESITI_QUESTIONARI!Z2889:AD2889,ESITI_QUESTIONARI!AF2889:AH2889,ESITI_QUESTIONARI!AJ2889:AL2889,ESITI_QUESTIONARI!AN2889,ESITI_QUESTIONARI!AQ2889)),"NON RISPONDE",AVERAGE(ESITI_QUESTIONARI!N2889:T2889,ESITI_QUESTIONARI!V2889:X2889,ESITI_QUESTIONARI!Z2889:AD2889,ESITI_QUESTIONARI!AF2889:AH2889,ESITI_QUESTIONARI!AJ2889:AL2889,ESITI_QUESTIONARI!AN2889,ESITI_QUESTIONARI!AQ2889)))</f>
        <v/>
      </c>
    </row>
    <row r="2890" spans="1:8" x14ac:dyDescent="0.3">
      <c r="A2890" t="str">
        <f>IF(ESITI_QUESTIONARI!A2890="","",TRIM(ESITI_QUESTIONARI!A2890))</f>
        <v/>
      </c>
      <c r="B2890" t="str">
        <f t="shared" si="46"/>
        <v/>
      </c>
      <c r="C2890" t="str">
        <f>IF(ESITI_QUESTIONARI!C2890="","",TRIM(ESITI_QUESTIONARI!C2890))</f>
        <v/>
      </c>
      <c r="D2890" t="str">
        <f>IFERROR(UPPER(TRIM(ESITI_QUESTIONARI!U2890)),"")</f>
        <v/>
      </c>
      <c r="E2890" t="str">
        <f>IFERROR(UPPER(TRIM(ESITI_QUESTIONARI!Y2890)),"")</f>
        <v/>
      </c>
      <c r="F2890" t="str">
        <f>IFERROR(UPPER(TRIM(ESITI_QUESTIONARI!AE2890)),"")</f>
        <v/>
      </c>
      <c r="G2890" t="str">
        <f>IFERROR(UPPER(TRIM(ESITI_QUESTIONARI!AI2890)),"")</f>
        <v/>
      </c>
      <c r="H2890" s="8" t="str">
        <f>IF(C2890="","",IF(ISERROR(AVERAGE(ESITI_QUESTIONARI!N2890:T2890,ESITI_QUESTIONARI!V2890:X2890,ESITI_QUESTIONARI!Z2890:AD2890,ESITI_QUESTIONARI!AF2890:AH2890,ESITI_QUESTIONARI!AJ2890:AL2890,ESITI_QUESTIONARI!AN2890,ESITI_QUESTIONARI!AQ2890)),"NON RISPONDE",AVERAGE(ESITI_QUESTIONARI!N2890:T2890,ESITI_QUESTIONARI!V2890:X2890,ESITI_QUESTIONARI!Z2890:AD2890,ESITI_QUESTIONARI!AF2890:AH2890,ESITI_QUESTIONARI!AJ2890:AL2890,ESITI_QUESTIONARI!AN2890,ESITI_QUESTIONARI!AQ2890)))</f>
        <v/>
      </c>
    </row>
    <row r="2891" spans="1:8" x14ac:dyDescent="0.3">
      <c r="A2891" t="str">
        <f>IF(ESITI_QUESTIONARI!A2891="","",TRIM(ESITI_QUESTIONARI!A2891))</f>
        <v/>
      </c>
      <c r="B2891" t="str">
        <f t="shared" si="46"/>
        <v/>
      </c>
      <c r="C2891" t="str">
        <f>IF(ESITI_QUESTIONARI!C2891="","",TRIM(ESITI_QUESTIONARI!C2891))</f>
        <v/>
      </c>
      <c r="D2891" t="str">
        <f>IFERROR(UPPER(TRIM(ESITI_QUESTIONARI!U2891)),"")</f>
        <v/>
      </c>
      <c r="E2891" t="str">
        <f>IFERROR(UPPER(TRIM(ESITI_QUESTIONARI!Y2891)),"")</f>
        <v/>
      </c>
      <c r="F2891" t="str">
        <f>IFERROR(UPPER(TRIM(ESITI_QUESTIONARI!AE2891)),"")</f>
        <v/>
      </c>
      <c r="G2891" t="str">
        <f>IFERROR(UPPER(TRIM(ESITI_QUESTIONARI!AI2891)),"")</f>
        <v/>
      </c>
      <c r="H2891" s="8" t="str">
        <f>IF(C2891="","",IF(ISERROR(AVERAGE(ESITI_QUESTIONARI!N2891:T2891,ESITI_QUESTIONARI!V2891:X2891,ESITI_QUESTIONARI!Z2891:AD2891,ESITI_QUESTIONARI!AF2891:AH2891,ESITI_QUESTIONARI!AJ2891:AL2891,ESITI_QUESTIONARI!AN2891,ESITI_QUESTIONARI!AQ2891)),"NON RISPONDE",AVERAGE(ESITI_QUESTIONARI!N2891:T2891,ESITI_QUESTIONARI!V2891:X2891,ESITI_QUESTIONARI!Z2891:AD2891,ESITI_QUESTIONARI!AF2891:AH2891,ESITI_QUESTIONARI!AJ2891:AL2891,ESITI_QUESTIONARI!AN2891,ESITI_QUESTIONARI!AQ2891)))</f>
        <v/>
      </c>
    </row>
    <row r="2892" spans="1:8" x14ac:dyDescent="0.3">
      <c r="A2892" t="str">
        <f>IF(ESITI_QUESTIONARI!A2892="","",TRIM(ESITI_QUESTIONARI!A2892))</f>
        <v/>
      </c>
      <c r="B2892" t="str">
        <f t="shared" si="46"/>
        <v/>
      </c>
      <c r="C2892" t="str">
        <f>IF(ESITI_QUESTIONARI!C2892="","",TRIM(ESITI_QUESTIONARI!C2892))</f>
        <v/>
      </c>
      <c r="D2892" t="str">
        <f>IFERROR(UPPER(TRIM(ESITI_QUESTIONARI!U2892)),"")</f>
        <v/>
      </c>
      <c r="E2892" t="str">
        <f>IFERROR(UPPER(TRIM(ESITI_QUESTIONARI!Y2892)),"")</f>
        <v/>
      </c>
      <c r="F2892" t="str">
        <f>IFERROR(UPPER(TRIM(ESITI_QUESTIONARI!AE2892)),"")</f>
        <v/>
      </c>
      <c r="G2892" t="str">
        <f>IFERROR(UPPER(TRIM(ESITI_QUESTIONARI!AI2892)),"")</f>
        <v/>
      </c>
      <c r="H2892" s="8" t="str">
        <f>IF(C2892="","",IF(ISERROR(AVERAGE(ESITI_QUESTIONARI!N2892:T2892,ESITI_QUESTIONARI!V2892:X2892,ESITI_QUESTIONARI!Z2892:AD2892,ESITI_QUESTIONARI!AF2892:AH2892,ESITI_QUESTIONARI!AJ2892:AL2892,ESITI_QUESTIONARI!AN2892,ESITI_QUESTIONARI!AQ2892)),"NON RISPONDE",AVERAGE(ESITI_QUESTIONARI!N2892:T2892,ESITI_QUESTIONARI!V2892:X2892,ESITI_QUESTIONARI!Z2892:AD2892,ESITI_QUESTIONARI!AF2892:AH2892,ESITI_QUESTIONARI!AJ2892:AL2892,ESITI_QUESTIONARI!AN2892,ESITI_QUESTIONARI!AQ2892)))</f>
        <v/>
      </c>
    </row>
    <row r="2893" spans="1:8" x14ac:dyDescent="0.3">
      <c r="A2893" t="str">
        <f>IF(ESITI_QUESTIONARI!A2893="","",TRIM(ESITI_QUESTIONARI!A2893))</f>
        <v/>
      </c>
      <c r="B2893" t="str">
        <f t="shared" si="46"/>
        <v/>
      </c>
      <c r="C2893" t="str">
        <f>IF(ESITI_QUESTIONARI!C2893="","",TRIM(ESITI_QUESTIONARI!C2893))</f>
        <v/>
      </c>
      <c r="D2893" t="str">
        <f>IFERROR(UPPER(TRIM(ESITI_QUESTIONARI!U2893)),"")</f>
        <v/>
      </c>
      <c r="E2893" t="str">
        <f>IFERROR(UPPER(TRIM(ESITI_QUESTIONARI!Y2893)),"")</f>
        <v/>
      </c>
      <c r="F2893" t="str">
        <f>IFERROR(UPPER(TRIM(ESITI_QUESTIONARI!AE2893)),"")</f>
        <v/>
      </c>
      <c r="G2893" t="str">
        <f>IFERROR(UPPER(TRIM(ESITI_QUESTIONARI!AI2893)),"")</f>
        <v/>
      </c>
      <c r="H2893" s="8" t="str">
        <f>IF(C2893="","",IF(ISERROR(AVERAGE(ESITI_QUESTIONARI!N2893:T2893,ESITI_QUESTIONARI!V2893:X2893,ESITI_QUESTIONARI!Z2893:AD2893,ESITI_QUESTIONARI!AF2893:AH2893,ESITI_QUESTIONARI!AJ2893:AL2893,ESITI_QUESTIONARI!AN2893,ESITI_QUESTIONARI!AQ2893)),"NON RISPONDE",AVERAGE(ESITI_QUESTIONARI!N2893:T2893,ESITI_QUESTIONARI!V2893:X2893,ESITI_QUESTIONARI!Z2893:AD2893,ESITI_QUESTIONARI!AF2893:AH2893,ESITI_QUESTIONARI!AJ2893:AL2893,ESITI_QUESTIONARI!AN2893,ESITI_QUESTIONARI!AQ2893)))</f>
        <v/>
      </c>
    </row>
    <row r="2894" spans="1:8" x14ac:dyDescent="0.3">
      <c r="A2894" t="str">
        <f>IF(ESITI_QUESTIONARI!A2894="","",TRIM(ESITI_QUESTIONARI!A2894))</f>
        <v/>
      </c>
      <c r="B2894" t="str">
        <f t="shared" si="46"/>
        <v/>
      </c>
      <c r="C2894" t="str">
        <f>IF(ESITI_QUESTIONARI!C2894="","",TRIM(ESITI_QUESTIONARI!C2894))</f>
        <v/>
      </c>
      <c r="D2894" t="str">
        <f>IFERROR(UPPER(TRIM(ESITI_QUESTIONARI!U2894)),"")</f>
        <v/>
      </c>
      <c r="E2894" t="str">
        <f>IFERROR(UPPER(TRIM(ESITI_QUESTIONARI!Y2894)),"")</f>
        <v/>
      </c>
      <c r="F2894" t="str">
        <f>IFERROR(UPPER(TRIM(ESITI_QUESTIONARI!AE2894)),"")</f>
        <v/>
      </c>
      <c r="G2894" t="str">
        <f>IFERROR(UPPER(TRIM(ESITI_QUESTIONARI!AI2894)),"")</f>
        <v/>
      </c>
      <c r="H2894" s="8" t="str">
        <f>IF(C2894="","",IF(ISERROR(AVERAGE(ESITI_QUESTIONARI!N2894:T2894,ESITI_QUESTIONARI!V2894:X2894,ESITI_QUESTIONARI!Z2894:AD2894,ESITI_QUESTIONARI!AF2894:AH2894,ESITI_QUESTIONARI!AJ2894:AL2894,ESITI_QUESTIONARI!AN2894,ESITI_QUESTIONARI!AQ2894)),"NON RISPONDE",AVERAGE(ESITI_QUESTIONARI!N2894:T2894,ESITI_QUESTIONARI!V2894:X2894,ESITI_QUESTIONARI!Z2894:AD2894,ESITI_QUESTIONARI!AF2894:AH2894,ESITI_QUESTIONARI!AJ2894:AL2894,ESITI_QUESTIONARI!AN2894,ESITI_QUESTIONARI!AQ2894)))</f>
        <v/>
      </c>
    </row>
    <row r="2895" spans="1:8" x14ac:dyDescent="0.3">
      <c r="A2895" t="str">
        <f>IF(ESITI_QUESTIONARI!A2895="","",TRIM(ESITI_QUESTIONARI!A2895))</f>
        <v/>
      </c>
      <c r="B2895" t="str">
        <f t="shared" si="46"/>
        <v/>
      </c>
      <c r="C2895" t="str">
        <f>IF(ESITI_QUESTIONARI!C2895="","",TRIM(ESITI_QUESTIONARI!C2895))</f>
        <v/>
      </c>
      <c r="D2895" t="str">
        <f>IFERROR(UPPER(TRIM(ESITI_QUESTIONARI!U2895)),"")</f>
        <v/>
      </c>
      <c r="E2895" t="str">
        <f>IFERROR(UPPER(TRIM(ESITI_QUESTIONARI!Y2895)),"")</f>
        <v/>
      </c>
      <c r="F2895" t="str">
        <f>IFERROR(UPPER(TRIM(ESITI_QUESTIONARI!AE2895)),"")</f>
        <v/>
      </c>
      <c r="G2895" t="str">
        <f>IFERROR(UPPER(TRIM(ESITI_QUESTIONARI!AI2895)),"")</f>
        <v/>
      </c>
      <c r="H2895" s="8" t="str">
        <f>IF(C2895="","",IF(ISERROR(AVERAGE(ESITI_QUESTIONARI!N2895:T2895,ESITI_QUESTIONARI!V2895:X2895,ESITI_QUESTIONARI!Z2895:AD2895,ESITI_QUESTIONARI!AF2895:AH2895,ESITI_QUESTIONARI!AJ2895:AL2895,ESITI_QUESTIONARI!AN2895,ESITI_QUESTIONARI!AQ2895)),"NON RISPONDE",AVERAGE(ESITI_QUESTIONARI!N2895:T2895,ESITI_QUESTIONARI!V2895:X2895,ESITI_QUESTIONARI!Z2895:AD2895,ESITI_QUESTIONARI!AF2895:AH2895,ESITI_QUESTIONARI!AJ2895:AL2895,ESITI_QUESTIONARI!AN2895,ESITI_QUESTIONARI!AQ2895)))</f>
        <v/>
      </c>
    </row>
    <row r="2896" spans="1:8" x14ac:dyDescent="0.3">
      <c r="A2896" t="str">
        <f>IF(ESITI_QUESTIONARI!A2896="","",TRIM(ESITI_QUESTIONARI!A2896))</f>
        <v/>
      </c>
      <c r="B2896" t="str">
        <f t="shared" si="46"/>
        <v/>
      </c>
      <c r="C2896" t="str">
        <f>IF(ESITI_QUESTIONARI!C2896="","",TRIM(ESITI_QUESTIONARI!C2896))</f>
        <v/>
      </c>
      <c r="D2896" t="str">
        <f>IFERROR(UPPER(TRIM(ESITI_QUESTIONARI!U2896)),"")</f>
        <v/>
      </c>
      <c r="E2896" t="str">
        <f>IFERROR(UPPER(TRIM(ESITI_QUESTIONARI!Y2896)),"")</f>
        <v/>
      </c>
      <c r="F2896" t="str">
        <f>IFERROR(UPPER(TRIM(ESITI_QUESTIONARI!AE2896)),"")</f>
        <v/>
      </c>
      <c r="G2896" t="str">
        <f>IFERROR(UPPER(TRIM(ESITI_QUESTIONARI!AI2896)),"")</f>
        <v/>
      </c>
      <c r="H2896" s="8" t="str">
        <f>IF(C2896="","",IF(ISERROR(AVERAGE(ESITI_QUESTIONARI!N2896:T2896,ESITI_QUESTIONARI!V2896:X2896,ESITI_QUESTIONARI!Z2896:AD2896,ESITI_QUESTIONARI!AF2896:AH2896,ESITI_QUESTIONARI!AJ2896:AL2896,ESITI_QUESTIONARI!AN2896,ESITI_QUESTIONARI!AQ2896)),"NON RISPONDE",AVERAGE(ESITI_QUESTIONARI!N2896:T2896,ESITI_QUESTIONARI!V2896:X2896,ESITI_QUESTIONARI!Z2896:AD2896,ESITI_QUESTIONARI!AF2896:AH2896,ESITI_QUESTIONARI!AJ2896:AL2896,ESITI_QUESTIONARI!AN2896,ESITI_QUESTIONARI!AQ2896)))</f>
        <v/>
      </c>
    </row>
    <row r="2897" spans="1:8" x14ac:dyDescent="0.3">
      <c r="A2897" t="str">
        <f>IF(ESITI_QUESTIONARI!A2897="","",TRIM(ESITI_QUESTIONARI!A2897))</f>
        <v/>
      </c>
      <c r="B2897" t="str">
        <f t="shared" si="46"/>
        <v/>
      </c>
      <c r="C2897" t="str">
        <f>IF(ESITI_QUESTIONARI!C2897="","",TRIM(ESITI_QUESTIONARI!C2897))</f>
        <v/>
      </c>
      <c r="D2897" t="str">
        <f>IFERROR(UPPER(TRIM(ESITI_QUESTIONARI!U2897)),"")</f>
        <v/>
      </c>
      <c r="E2897" t="str">
        <f>IFERROR(UPPER(TRIM(ESITI_QUESTIONARI!Y2897)),"")</f>
        <v/>
      </c>
      <c r="F2897" t="str">
        <f>IFERROR(UPPER(TRIM(ESITI_QUESTIONARI!AE2897)),"")</f>
        <v/>
      </c>
      <c r="G2897" t="str">
        <f>IFERROR(UPPER(TRIM(ESITI_QUESTIONARI!AI2897)),"")</f>
        <v/>
      </c>
      <c r="H2897" s="8" t="str">
        <f>IF(C2897="","",IF(ISERROR(AVERAGE(ESITI_QUESTIONARI!N2897:T2897,ESITI_QUESTIONARI!V2897:X2897,ESITI_QUESTIONARI!Z2897:AD2897,ESITI_QUESTIONARI!AF2897:AH2897,ESITI_QUESTIONARI!AJ2897:AL2897,ESITI_QUESTIONARI!AN2897,ESITI_QUESTIONARI!AQ2897)),"NON RISPONDE",AVERAGE(ESITI_QUESTIONARI!N2897:T2897,ESITI_QUESTIONARI!V2897:X2897,ESITI_QUESTIONARI!Z2897:AD2897,ESITI_QUESTIONARI!AF2897:AH2897,ESITI_QUESTIONARI!AJ2897:AL2897,ESITI_QUESTIONARI!AN2897,ESITI_QUESTIONARI!AQ2897)))</f>
        <v/>
      </c>
    </row>
    <row r="2898" spans="1:8" x14ac:dyDescent="0.3">
      <c r="A2898" t="str">
        <f>IF(ESITI_QUESTIONARI!A2898="","",TRIM(ESITI_QUESTIONARI!A2898))</f>
        <v/>
      </c>
      <c r="B2898" t="str">
        <f t="shared" si="46"/>
        <v/>
      </c>
      <c r="C2898" t="str">
        <f>IF(ESITI_QUESTIONARI!C2898="","",TRIM(ESITI_QUESTIONARI!C2898))</f>
        <v/>
      </c>
      <c r="D2898" t="str">
        <f>IFERROR(UPPER(TRIM(ESITI_QUESTIONARI!U2898)),"")</f>
        <v/>
      </c>
      <c r="E2898" t="str">
        <f>IFERROR(UPPER(TRIM(ESITI_QUESTIONARI!Y2898)),"")</f>
        <v/>
      </c>
      <c r="F2898" t="str">
        <f>IFERROR(UPPER(TRIM(ESITI_QUESTIONARI!AE2898)),"")</f>
        <v/>
      </c>
      <c r="G2898" t="str">
        <f>IFERROR(UPPER(TRIM(ESITI_QUESTIONARI!AI2898)),"")</f>
        <v/>
      </c>
      <c r="H2898" s="8" t="str">
        <f>IF(C2898="","",IF(ISERROR(AVERAGE(ESITI_QUESTIONARI!N2898:T2898,ESITI_QUESTIONARI!V2898:X2898,ESITI_QUESTIONARI!Z2898:AD2898,ESITI_QUESTIONARI!AF2898:AH2898,ESITI_QUESTIONARI!AJ2898:AL2898,ESITI_QUESTIONARI!AN2898,ESITI_QUESTIONARI!AQ2898)),"NON RISPONDE",AVERAGE(ESITI_QUESTIONARI!N2898:T2898,ESITI_QUESTIONARI!V2898:X2898,ESITI_QUESTIONARI!Z2898:AD2898,ESITI_QUESTIONARI!AF2898:AH2898,ESITI_QUESTIONARI!AJ2898:AL2898,ESITI_QUESTIONARI!AN2898,ESITI_QUESTIONARI!AQ2898)))</f>
        <v/>
      </c>
    </row>
    <row r="2899" spans="1:8" x14ac:dyDescent="0.3">
      <c r="A2899" t="str">
        <f>IF(ESITI_QUESTIONARI!A2899="","",TRIM(ESITI_QUESTIONARI!A2899))</f>
        <v/>
      </c>
      <c r="B2899" t="str">
        <f t="shared" si="46"/>
        <v/>
      </c>
      <c r="C2899" t="str">
        <f>IF(ESITI_QUESTIONARI!C2899="","",TRIM(ESITI_QUESTIONARI!C2899))</f>
        <v/>
      </c>
      <c r="D2899" t="str">
        <f>IFERROR(UPPER(TRIM(ESITI_QUESTIONARI!U2899)),"")</f>
        <v/>
      </c>
      <c r="E2899" t="str">
        <f>IFERROR(UPPER(TRIM(ESITI_QUESTIONARI!Y2899)),"")</f>
        <v/>
      </c>
      <c r="F2899" t="str">
        <f>IFERROR(UPPER(TRIM(ESITI_QUESTIONARI!AE2899)),"")</f>
        <v/>
      </c>
      <c r="G2899" t="str">
        <f>IFERROR(UPPER(TRIM(ESITI_QUESTIONARI!AI2899)),"")</f>
        <v/>
      </c>
      <c r="H2899" s="8" t="str">
        <f>IF(C2899="","",IF(ISERROR(AVERAGE(ESITI_QUESTIONARI!N2899:T2899,ESITI_QUESTIONARI!V2899:X2899,ESITI_QUESTIONARI!Z2899:AD2899,ESITI_QUESTIONARI!AF2899:AH2899,ESITI_QUESTIONARI!AJ2899:AL2899,ESITI_QUESTIONARI!AN2899,ESITI_QUESTIONARI!AQ2899)),"NON RISPONDE",AVERAGE(ESITI_QUESTIONARI!N2899:T2899,ESITI_QUESTIONARI!V2899:X2899,ESITI_QUESTIONARI!Z2899:AD2899,ESITI_QUESTIONARI!AF2899:AH2899,ESITI_QUESTIONARI!AJ2899:AL2899,ESITI_QUESTIONARI!AN2899,ESITI_QUESTIONARI!AQ2899)))</f>
        <v/>
      </c>
    </row>
    <row r="2900" spans="1:8" x14ac:dyDescent="0.3">
      <c r="A2900" t="str">
        <f>IF(ESITI_QUESTIONARI!A2900="","",TRIM(ESITI_QUESTIONARI!A2900))</f>
        <v/>
      </c>
      <c r="B2900" t="str">
        <f t="shared" si="46"/>
        <v/>
      </c>
      <c r="C2900" t="str">
        <f>IF(ESITI_QUESTIONARI!C2900="","",TRIM(ESITI_QUESTIONARI!C2900))</f>
        <v/>
      </c>
      <c r="D2900" t="str">
        <f>IFERROR(UPPER(TRIM(ESITI_QUESTIONARI!U2900)),"")</f>
        <v/>
      </c>
      <c r="E2900" t="str">
        <f>IFERROR(UPPER(TRIM(ESITI_QUESTIONARI!Y2900)),"")</f>
        <v/>
      </c>
      <c r="F2900" t="str">
        <f>IFERROR(UPPER(TRIM(ESITI_QUESTIONARI!AE2900)),"")</f>
        <v/>
      </c>
      <c r="G2900" t="str">
        <f>IFERROR(UPPER(TRIM(ESITI_QUESTIONARI!AI2900)),"")</f>
        <v/>
      </c>
      <c r="H2900" s="8" t="str">
        <f>IF(C2900="","",IF(ISERROR(AVERAGE(ESITI_QUESTIONARI!N2900:T2900,ESITI_QUESTIONARI!V2900:X2900,ESITI_QUESTIONARI!Z2900:AD2900,ESITI_QUESTIONARI!AF2900:AH2900,ESITI_QUESTIONARI!AJ2900:AL2900,ESITI_QUESTIONARI!AN2900,ESITI_QUESTIONARI!AQ2900)),"NON RISPONDE",AVERAGE(ESITI_QUESTIONARI!N2900:T2900,ESITI_QUESTIONARI!V2900:X2900,ESITI_QUESTIONARI!Z2900:AD2900,ESITI_QUESTIONARI!AF2900:AH2900,ESITI_QUESTIONARI!AJ2900:AL2900,ESITI_QUESTIONARI!AN2900,ESITI_QUESTIONARI!AQ2900)))</f>
        <v/>
      </c>
    </row>
    <row r="2901" spans="1:8" x14ac:dyDescent="0.3">
      <c r="A2901" t="str">
        <f>IF(ESITI_QUESTIONARI!A2901="","",TRIM(ESITI_QUESTIONARI!A2901))</f>
        <v/>
      </c>
      <c r="B2901" t="str">
        <f t="shared" si="46"/>
        <v/>
      </c>
      <c r="C2901" t="str">
        <f>IF(ESITI_QUESTIONARI!C2901="","",TRIM(ESITI_QUESTIONARI!C2901))</f>
        <v/>
      </c>
      <c r="D2901" t="str">
        <f>IFERROR(UPPER(TRIM(ESITI_QUESTIONARI!U2901)),"")</f>
        <v/>
      </c>
      <c r="E2901" t="str">
        <f>IFERROR(UPPER(TRIM(ESITI_QUESTIONARI!Y2901)),"")</f>
        <v/>
      </c>
      <c r="F2901" t="str">
        <f>IFERROR(UPPER(TRIM(ESITI_QUESTIONARI!AE2901)),"")</f>
        <v/>
      </c>
      <c r="G2901" t="str">
        <f>IFERROR(UPPER(TRIM(ESITI_QUESTIONARI!AI2901)),"")</f>
        <v/>
      </c>
      <c r="H2901" s="8" t="str">
        <f>IF(C2901="","",IF(ISERROR(AVERAGE(ESITI_QUESTIONARI!N2901:T2901,ESITI_QUESTIONARI!V2901:X2901,ESITI_QUESTIONARI!Z2901:AD2901,ESITI_QUESTIONARI!AF2901:AH2901,ESITI_QUESTIONARI!AJ2901:AL2901,ESITI_QUESTIONARI!AN2901,ESITI_QUESTIONARI!AQ2901)),"NON RISPONDE",AVERAGE(ESITI_QUESTIONARI!N2901:T2901,ESITI_QUESTIONARI!V2901:X2901,ESITI_QUESTIONARI!Z2901:AD2901,ESITI_QUESTIONARI!AF2901:AH2901,ESITI_QUESTIONARI!AJ2901:AL2901,ESITI_QUESTIONARI!AN2901,ESITI_QUESTIONARI!AQ2901)))</f>
        <v/>
      </c>
    </row>
    <row r="2902" spans="1:8" x14ac:dyDescent="0.3">
      <c r="A2902" t="str">
        <f>IF(ESITI_QUESTIONARI!A2902="","",TRIM(ESITI_QUESTIONARI!A2902))</f>
        <v/>
      </c>
      <c r="B2902" t="str">
        <f t="shared" si="46"/>
        <v/>
      </c>
      <c r="C2902" t="str">
        <f>IF(ESITI_QUESTIONARI!C2902="","",TRIM(ESITI_QUESTIONARI!C2902))</f>
        <v/>
      </c>
      <c r="D2902" t="str">
        <f>IFERROR(UPPER(TRIM(ESITI_QUESTIONARI!U2902)),"")</f>
        <v/>
      </c>
      <c r="E2902" t="str">
        <f>IFERROR(UPPER(TRIM(ESITI_QUESTIONARI!Y2902)),"")</f>
        <v/>
      </c>
      <c r="F2902" t="str">
        <f>IFERROR(UPPER(TRIM(ESITI_QUESTIONARI!AE2902)),"")</f>
        <v/>
      </c>
      <c r="G2902" t="str">
        <f>IFERROR(UPPER(TRIM(ESITI_QUESTIONARI!AI2902)),"")</f>
        <v/>
      </c>
      <c r="H2902" s="8" t="str">
        <f>IF(C2902="","",IF(ISERROR(AVERAGE(ESITI_QUESTIONARI!N2902:T2902,ESITI_QUESTIONARI!V2902:X2902,ESITI_QUESTIONARI!Z2902:AD2902,ESITI_QUESTIONARI!AF2902:AH2902,ESITI_QUESTIONARI!AJ2902:AL2902,ESITI_QUESTIONARI!AN2902,ESITI_QUESTIONARI!AQ2902)),"NON RISPONDE",AVERAGE(ESITI_QUESTIONARI!N2902:T2902,ESITI_QUESTIONARI!V2902:X2902,ESITI_QUESTIONARI!Z2902:AD2902,ESITI_QUESTIONARI!AF2902:AH2902,ESITI_QUESTIONARI!AJ2902:AL2902,ESITI_QUESTIONARI!AN2902,ESITI_QUESTIONARI!AQ2902)))</f>
        <v/>
      </c>
    </row>
    <row r="2903" spans="1:8" x14ac:dyDescent="0.3">
      <c r="A2903" t="str">
        <f>IF(ESITI_QUESTIONARI!A2903="","",TRIM(ESITI_QUESTIONARI!A2903))</f>
        <v/>
      </c>
      <c r="B2903" t="str">
        <f t="shared" si="46"/>
        <v/>
      </c>
      <c r="C2903" t="str">
        <f>IF(ESITI_QUESTIONARI!C2903="","",TRIM(ESITI_QUESTIONARI!C2903))</f>
        <v/>
      </c>
      <c r="D2903" t="str">
        <f>IFERROR(UPPER(TRIM(ESITI_QUESTIONARI!U2903)),"")</f>
        <v/>
      </c>
      <c r="E2903" t="str">
        <f>IFERROR(UPPER(TRIM(ESITI_QUESTIONARI!Y2903)),"")</f>
        <v/>
      </c>
      <c r="F2903" t="str">
        <f>IFERROR(UPPER(TRIM(ESITI_QUESTIONARI!AE2903)),"")</f>
        <v/>
      </c>
      <c r="G2903" t="str">
        <f>IFERROR(UPPER(TRIM(ESITI_QUESTIONARI!AI2903)),"")</f>
        <v/>
      </c>
      <c r="H2903" s="8" t="str">
        <f>IF(C2903="","",IF(ISERROR(AVERAGE(ESITI_QUESTIONARI!N2903:T2903,ESITI_QUESTIONARI!V2903:X2903,ESITI_QUESTIONARI!Z2903:AD2903,ESITI_QUESTIONARI!AF2903:AH2903,ESITI_QUESTIONARI!AJ2903:AL2903,ESITI_QUESTIONARI!AN2903,ESITI_QUESTIONARI!AQ2903)),"NON RISPONDE",AVERAGE(ESITI_QUESTIONARI!N2903:T2903,ESITI_QUESTIONARI!V2903:X2903,ESITI_QUESTIONARI!Z2903:AD2903,ESITI_QUESTIONARI!AF2903:AH2903,ESITI_QUESTIONARI!AJ2903:AL2903,ESITI_QUESTIONARI!AN2903,ESITI_QUESTIONARI!AQ2903)))</f>
        <v/>
      </c>
    </row>
    <row r="2904" spans="1:8" x14ac:dyDescent="0.3">
      <c r="A2904" t="str">
        <f>IF(ESITI_QUESTIONARI!A2904="","",TRIM(ESITI_QUESTIONARI!A2904))</f>
        <v/>
      </c>
      <c r="B2904" t="str">
        <f t="shared" si="46"/>
        <v/>
      </c>
      <c r="C2904" t="str">
        <f>IF(ESITI_QUESTIONARI!C2904="","",TRIM(ESITI_QUESTIONARI!C2904))</f>
        <v/>
      </c>
      <c r="D2904" t="str">
        <f>IFERROR(UPPER(TRIM(ESITI_QUESTIONARI!U2904)),"")</f>
        <v/>
      </c>
      <c r="E2904" t="str">
        <f>IFERROR(UPPER(TRIM(ESITI_QUESTIONARI!Y2904)),"")</f>
        <v/>
      </c>
      <c r="F2904" t="str">
        <f>IFERROR(UPPER(TRIM(ESITI_QUESTIONARI!AE2904)),"")</f>
        <v/>
      </c>
      <c r="G2904" t="str">
        <f>IFERROR(UPPER(TRIM(ESITI_QUESTIONARI!AI2904)),"")</f>
        <v/>
      </c>
      <c r="H2904" s="8" t="str">
        <f>IF(C2904="","",IF(ISERROR(AVERAGE(ESITI_QUESTIONARI!N2904:T2904,ESITI_QUESTIONARI!V2904:X2904,ESITI_QUESTIONARI!Z2904:AD2904,ESITI_QUESTIONARI!AF2904:AH2904,ESITI_QUESTIONARI!AJ2904:AL2904,ESITI_QUESTIONARI!AN2904,ESITI_QUESTIONARI!AQ2904)),"NON RISPONDE",AVERAGE(ESITI_QUESTIONARI!N2904:T2904,ESITI_QUESTIONARI!V2904:X2904,ESITI_QUESTIONARI!Z2904:AD2904,ESITI_QUESTIONARI!AF2904:AH2904,ESITI_QUESTIONARI!AJ2904:AL2904,ESITI_QUESTIONARI!AN2904,ESITI_QUESTIONARI!AQ2904)))</f>
        <v/>
      </c>
    </row>
    <row r="2905" spans="1:8" x14ac:dyDescent="0.3">
      <c r="A2905" t="str">
        <f>IF(ESITI_QUESTIONARI!A2905="","",TRIM(ESITI_QUESTIONARI!A2905))</f>
        <v/>
      </c>
      <c r="B2905" t="str">
        <f t="shared" si="46"/>
        <v/>
      </c>
      <c r="C2905" t="str">
        <f>IF(ESITI_QUESTIONARI!C2905="","",TRIM(ESITI_QUESTIONARI!C2905))</f>
        <v/>
      </c>
      <c r="D2905" t="str">
        <f>IFERROR(UPPER(TRIM(ESITI_QUESTIONARI!U2905)),"")</f>
        <v/>
      </c>
      <c r="E2905" t="str">
        <f>IFERROR(UPPER(TRIM(ESITI_QUESTIONARI!Y2905)),"")</f>
        <v/>
      </c>
      <c r="F2905" t="str">
        <f>IFERROR(UPPER(TRIM(ESITI_QUESTIONARI!AE2905)),"")</f>
        <v/>
      </c>
      <c r="G2905" t="str">
        <f>IFERROR(UPPER(TRIM(ESITI_QUESTIONARI!AI2905)),"")</f>
        <v/>
      </c>
      <c r="H2905" s="8" t="str">
        <f>IF(C2905="","",IF(ISERROR(AVERAGE(ESITI_QUESTIONARI!N2905:T2905,ESITI_QUESTIONARI!V2905:X2905,ESITI_QUESTIONARI!Z2905:AD2905,ESITI_QUESTIONARI!AF2905:AH2905,ESITI_QUESTIONARI!AJ2905:AL2905,ESITI_QUESTIONARI!AN2905,ESITI_QUESTIONARI!AQ2905)),"NON RISPONDE",AVERAGE(ESITI_QUESTIONARI!N2905:T2905,ESITI_QUESTIONARI!V2905:X2905,ESITI_QUESTIONARI!Z2905:AD2905,ESITI_QUESTIONARI!AF2905:AH2905,ESITI_QUESTIONARI!AJ2905:AL2905,ESITI_QUESTIONARI!AN2905,ESITI_QUESTIONARI!AQ2905)))</f>
        <v/>
      </c>
    </row>
    <row r="2906" spans="1:8" x14ac:dyDescent="0.3">
      <c r="A2906" t="str">
        <f>IF(ESITI_QUESTIONARI!A2906="","",TRIM(ESITI_QUESTIONARI!A2906))</f>
        <v/>
      </c>
      <c r="B2906" t="str">
        <f t="shared" si="46"/>
        <v/>
      </c>
      <c r="C2906" t="str">
        <f>IF(ESITI_QUESTIONARI!C2906="","",TRIM(ESITI_QUESTIONARI!C2906))</f>
        <v/>
      </c>
      <c r="D2906" t="str">
        <f>IFERROR(UPPER(TRIM(ESITI_QUESTIONARI!U2906)),"")</f>
        <v/>
      </c>
      <c r="E2906" t="str">
        <f>IFERROR(UPPER(TRIM(ESITI_QUESTIONARI!Y2906)),"")</f>
        <v/>
      </c>
      <c r="F2906" t="str">
        <f>IFERROR(UPPER(TRIM(ESITI_QUESTIONARI!AE2906)),"")</f>
        <v/>
      </c>
      <c r="G2906" t="str">
        <f>IFERROR(UPPER(TRIM(ESITI_QUESTIONARI!AI2906)),"")</f>
        <v/>
      </c>
      <c r="H2906" s="8" t="str">
        <f>IF(C2906="","",IF(ISERROR(AVERAGE(ESITI_QUESTIONARI!N2906:T2906,ESITI_QUESTIONARI!V2906:X2906,ESITI_QUESTIONARI!Z2906:AD2906,ESITI_QUESTIONARI!AF2906:AH2906,ESITI_QUESTIONARI!AJ2906:AL2906,ESITI_QUESTIONARI!AN2906,ESITI_QUESTIONARI!AQ2906)),"NON RISPONDE",AVERAGE(ESITI_QUESTIONARI!N2906:T2906,ESITI_QUESTIONARI!V2906:X2906,ESITI_QUESTIONARI!Z2906:AD2906,ESITI_QUESTIONARI!AF2906:AH2906,ESITI_QUESTIONARI!AJ2906:AL2906,ESITI_QUESTIONARI!AN2906,ESITI_QUESTIONARI!AQ2906)))</f>
        <v/>
      </c>
    </row>
    <row r="2907" spans="1:8" x14ac:dyDescent="0.3">
      <c r="A2907" t="str">
        <f>IF(ESITI_QUESTIONARI!A2907="","",TRIM(ESITI_QUESTIONARI!A2907))</f>
        <v/>
      </c>
      <c r="B2907" t="str">
        <f t="shared" si="46"/>
        <v/>
      </c>
      <c r="C2907" t="str">
        <f>IF(ESITI_QUESTIONARI!C2907="","",TRIM(ESITI_QUESTIONARI!C2907))</f>
        <v/>
      </c>
      <c r="D2907" t="str">
        <f>IFERROR(UPPER(TRIM(ESITI_QUESTIONARI!U2907)),"")</f>
        <v/>
      </c>
      <c r="E2907" t="str">
        <f>IFERROR(UPPER(TRIM(ESITI_QUESTIONARI!Y2907)),"")</f>
        <v/>
      </c>
      <c r="F2907" t="str">
        <f>IFERROR(UPPER(TRIM(ESITI_QUESTIONARI!AE2907)),"")</f>
        <v/>
      </c>
      <c r="G2907" t="str">
        <f>IFERROR(UPPER(TRIM(ESITI_QUESTIONARI!AI2907)),"")</f>
        <v/>
      </c>
      <c r="H2907" s="8" t="str">
        <f>IF(C2907="","",IF(ISERROR(AVERAGE(ESITI_QUESTIONARI!N2907:T2907,ESITI_QUESTIONARI!V2907:X2907,ESITI_QUESTIONARI!Z2907:AD2907,ESITI_QUESTIONARI!AF2907:AH2907,ESITI_QUESTIONARI!AJ2907:AL2907,ESITI_QUESTIONARI!AN2907,ESITI_QUESTIONARI!AQ2907)),"NON RISPONDE",AVERAGE(ESITI_QUESTIONARI!N2907:T2907,ESITI_QUESTIONARI!V2907:X2907,ESITI_QUESTIONARI!Z2907:AD2907,ESITI_QUESTIONARI!AF2907:AH2907,ESITI_QUESTIONARI!AJ2907:AL2907,ESITI_QUESTIONARI!AN2907,ESITI_QUESTIONARI!AQ2907)))</f>
        <v/>
      </c>
    </row>
    <row r="2908" spans="1:8" x14ac:dyDescent="0.3">
      <c r="A2908" t="str">
        <f>IF(ESITI_QUESTIONARI!A2908="","",TRIM(ESITI_QUESTIONARI!A2908))</f>
        <v/>
      </c>
      <c r="B2908" t="str">
        <f t="shared" si="46"/>
        <v/>
      </c>
      <c r="C2908" t="str">
        <f>IF(ESITI_QUESTIONARI!C2908="","",TRIM(ESITI_QUESTIONARI!C2908))</f>
        <v/>
      </c>
      <c r="D2908" t="str">
        <f>IFERROR(UPPER(TRIM(ESITI_QUESTIONARI!U2908)),"")</f>
        <v/>
      </c>
      <c r="E2908" t="str">
        <f>IFERROR(UPPER(TRIM(ESITI_QUESTIONARI!Y2908)),"")</f>
        <v/>
      </c>
      <c r="F2908" t="str">
        <f>IFERROR(UPPER(TRIM(ESITI_QUESTIONARI!AE2908)),"")</f>
        <v/>
      </c>
      <c r="G2908" t="str">
        <f>IFERROR(UPPER(TRIM(ESITI_QUESTIONARI!AI2908)),"")</f>
        <v/>
      </c>
      <c r="H2908" s="8" t="str">
        <f>IF(C2908="","",IF(ISERROR(AVERAGE(ESITI_QUESTIONARI!N2908:T2908,ESITI_QUESTIONARI!V2908:X2908,ESITI_QUESTIONARI!Z2908:AD2908,ESITI_QUESTIONARI!AF2908:AH2908,ESITI_QUESTIONARI!AJ2908:AL2908,ESITI_QUESTIONARI!AN2908,ESITI_QUESTIONARI!AQ2908)),"NON RISPONDE",AVERAGE(ESITI_QUESTIONARI!N2908:T2908,ESITI_QUESTIONARI!V2908:X2908,ESITI_QUESTIONARI!Z2908:AD2908,ESITI_QUESTIONARI!AF2908:AH2908,ESITI_QUESTIONARI!AJ2908:AL2908,ESITI_QUESTIONARI!AN2908,ESITI_QUESTIONARI!AQ2908)))</f>
        <v/>
      </c>
    </row>
    <row r="2909" spans="1:8" x14ac:dyDescent="0.3">
      <c r="A2909" t="str">
        <f>IF(ESITI_QUESTIONARI!A2909="","",TRIM(ESITI_QUESTIONARI!A2909))</f>
        <v/>
      </c>
      <c r="B2909" t="str">
        <f t="shared" si="46"/>
        <v/>
      </c>
      <c r="C2909" t="str">
        <f>IF(ESITI_QUESTIONARI!C2909="","",TRIM(ESITI_QUESTIONARI!C2909))</f>
        <v/>
      </c>
      <c r="D2909" t="str">
        <f>IFERROR(UPPER(TRIM(ESITI_QUESTIONARI!U2909)),"")</f>
        <v/>
      </c>
      <c r="E2909" t="str">
        <f>IFERROR(UPPER(TRIM(ESITI_QUESTIONARI!Y2909)),"")</f>
        <v/>
      </c>
      <c r="F2909" t="str">
        <f>IFERROR(UPPER(TRIM(ESITI_QUESTIONARI!AE2909)),"")</f>
        <v/>
      </c>
      <c r="G2909" t="str">
        <f>IFERROR(UPPER(TRIM(ESITI_QUESTIONARI!AI2909)),"")</f>
        <v/>
      </c>
      <c r="H2909" s="8" t="str">
        <f>IF(C2909="","",IF(ISERROR(AVERAGE(ESITI_QUESTIONARI!N2909:T2909,ESITI_QUESTIONARI!V2909:X2909,ESITI_QUESTIONARI!Z2909:AD2909,ESITI_QUESTIONARI!AF2909:AH2909,ESITI_QUESTIONARI!AJ2909:AL2909,ESITI_QUESTIONARI!AN2909,ESITI_QUESTIONARI!AQ2909)),"NON RISPONDE",AVERAGE(ESITI_QUESTIONARI!N2909:T2909,ESITI_QUESTIONARI!V2909:X2909,ESITI_QUESTIONARI!Z2909:AD2909,ESITI_QUESTIONARI!AF2909:AH2909,ESITI_QUESTIONARI!AJ2909:AL2909,ESITI_QUESTIONARI!AN2909,ESITI_QUESTIONARI!AQ2909)))</f>
        <v/>
      </c>
    </row>
    <row r="2910" spans="1:8" x14ac:dyDescent="0.3">
      <c r="A2910" t="str">
        <f>IF(ESITI_QUESTIONARI!A2910="","",TRIM(ESITI_QUESTIONARI!A2910))</f>
        <v/>
      </c>
      <c r="B2910" t="str">
        <f t="shared" si="46"/>
        <v/>
      </c>
      <c r="C2910" t="str">
        <f>IF(ESITI_QUESTIONARI!C2910="","",TRIM(ESITI_QUESTIONARI!C2910))</f>
        <v/>
      </c>
      <c r="D2910" t="str">
        <f>IFERROR(UPPER(TRIM(ESITI_QUESTIONARI!U2910)),"")</f>
        <v/>
      </c>
      <c r="E2910" t="str">
        <f>IFERROR(UPPER(TRIM(ESITI_QUESTIONARI!Y2910)),"")</f>
        <v/>
      </c>
      <c r="F2910" t="str">
        <f>IFERROR(UPPER(TRIM(ESITI_QUESTIONARI!AE2910)),"")</f>
        <v/>
      </c>
      <c r="G2910" t="str">
        <f>IFERROR(UPPER(TRIM(ESITI_QUESTIONARI!AI2910)),"")</f>
        <v/>
      </c>
      <c r="H2910" s="8" t="str">
        <f>IF(C2910="","",IF(ISERROR(AVERAGE(ESITI_QUESTIONARI!N2910:T2910,ESITI_QUESTIONARI!V2910:X2910,ESITI_QUESTIONARI!Z2910:AD2910,ESITI_QUESTIONARI!AF2910:AH2910,ESITI_QUESTIONARI!AJ2910:AL2910,ESITI_QUESTIONARI!AN2910,ESITI_QUESTIONARI!AQ2910)),"NON RISPONDE",AVERAGE(ESITI_QUESTIONARI!N2910:T2910,ESITI_QUESTIONARI!V2910:X2910,ESITI_QUESTIONARI!Z2910:AD2910,ESITI_QUESTIONARI!AF2910:AH2910,ESITI_QUESTIONARI!AJ2910:AL2910,ESITI_QUESTIONARI!AN2910,ESITI_QUESTIONARI!AQ2910)))</f>
        <v/>
      </c>
    </row>
    <row r="2911" spans="1:8" x14ac:dyDescent="0.3">
      <c r="A2911" t="str">
        <f>IF(ESITI_QUESTIONARI!A2911="","",TRIM(ESITI_QUESTIONARI!A2911))</f>
        <v/>
      </c>
      <c r="B2911" t="str">
        <f t="shared" si="46"/>
        <v/>
      </c>
      <c r="C2911" t="str">
        <f>IF(ESITI_QUESTIONARI!C2911="","",TRIM(ESITI_QUESTIONARI!C2911))</f>
        <v/>
      </c>
      <c r="D2911" t="str">
        <f>IFERROR(UPPER(TRIM(ESITI_QUESTIONARI!U2911)),"")</f>
        <v/>
      </c>
      <c r="E2911" t="str">
        <f>IFERROR(UPPER(TRIM(ESITI_QUESTIONARI!Y2911)),"")</f>
        <v/>
      </c>
      <c r="F2911" t="str">
        <f>IFERROR(UPPER(TRIM(ESITI_QUESTIONARI!AE2911)),"")</f>
        <v/>
      </c>
      <c r="G2911" t="str">
        <f>IFERROR(UPPER(TRIM(ESITI_QUESTIONARI!AI2911)),"")</f>
        <v/>
      </c>
      <c r="H2911" s="8" t="str">
        <f>IF(C2911="","",IF(ISERROR(AVERAGE(ESITI_QUESTIONARI!N2911:T2911,ESITI_QUESTIONARI!V2911:X2911,ESITI_QUESTIONARI!Z2911:AD2911,ESITI_QUESTIONARI!AF2911:AH2911,ESITI_QUESTIONARI!AJ2911:AL2911,ESITI_QUESTIONARI!AN2911,ESITI_QUESTIONARI!AQ2911)),"NON RISPONDE",AVERAGE(ESITI_QUESTIONARI!N2911:T2911,ESITI_QUESTIONARI!V2911:X2911,ESITI_QUESTIONARI!Z2911:AD2911,ESITI_QUESTIONARI!AF2911:AH2911,ESITI_QUESTIONARI!AJ2911:AL2911,ESITI_QUESTIONARI!AN2911,ESITI_QUESTIONARI!AQ2911)))</f>
        <v/>
      </c>
    </row>
    <row r="2912" spans="1:8" x14ac:dyDescent="0.3">
      <c r="A2912" t="str">
        <f>IF(ESITI_QUESTIONARI!A2912="","",TRIM(ESITI_QUESTIONARI!A2912))</f>
        <v/>
      </c>
      <c r="B2912" t="str">
        <f t="shared" si="46"/>
        <v/>
      </c>
      <c r="C2912" t="str">
        <f>IF(ESITI_QUESTIONARI!C2912="","",TRIM(ESITI_QUESTIONARI!C2912))</f>
        <v/>
      </c>
      <c r="D2912" t="str">
        <f>IFERROR(UPPER(TRIM(ESITI_QUESTIONARI!U2912)),"")</f>
        <v/>
      </c>
      <c r="E2912" t="str">
        <f>IFERROR(UPPER(TRIM(ESITI_QUESTIONARI!Y2912)),"")</f>
        <v/>
      </c>
      <c r="F2912" t="str">
        <f>IFERROR(UPPER(TRIM(ESITI_QUESTIONARI!AE2912)),"")</f>
        <v/>
      </c>
      <c r="G2912" t="str">
        <f>IFERROR(UPPER(TRIM(ESITI_QUESTIONARI!AI2912)),"")</f>
        <v/>
      </c>
      <c r="H2912" s="8" t="str">
        <f>IF(C2912="","",IF(ISERROR(AVERAGE(ESITI_QUESTIONARI!N2912:T2912,ESITI_QUESTIONARI!V2912:X2912,ESITI_QUESTIONARI!Z2912:AD2912,ESITI_QUESTIONARI!AF2912:AH2912,ESITI_QUESTIONARI!AJ2912:AL2912,ESITI_QUESTIONARI!AN2912,ESITI_QUESTIONARI!AQ2912)),"NON RISPONDE",AVERAGE(ESITI_QUESTIONARI!N2912:T2912,ESITI_QUESTIONARI!V2912:X2912,ESITI_QUESTIONARI!Z2912:AD2912,ESITI_QUESTIONARI!AF2912:AH2912,ESITI_QUESTIONARI!AJ2912:AL2912,ESITI_QUESTIONARI!AN2912,ESITI_QUESTIONARI!AQ2912)))</f>
        <v/>
      </c>
    </row>
    <row r="2913" spans="1:8" x14ac:dyDescent="0.3">
      <c r="A2913" t="str">
        <f>IF(ESITI_QUESTIONARI!A2913="","",TRIM(ESITI_QUESTIONARI!A2913))</f>
        <v/>
      </c>
      <c r="B2913" t="str">
        <f t="shared" si="46"/>
        <v/>
      </c>
      <c r="C2913" t="str">
        <f>IF(ESITI_QUESTIONARI!C2913="","",TRIM(ESITI_QUESTIONARI!C2913))</f>
        <v/>
      </c>
      <c r="D2913" t="str">
        <f>IFERROR(UPPER(TRIM(ESITI_QUESTIONARI!U2913)),"")</f>
        <v/>
      </c>
      <c r="E2913" t="str">
        <f>IFERROR(UPPER(TRIM(ESITI_QUESTIONARI!Y2913)),"")</f>
        <v/>
      </c>
      <c r="F2913" t="str">
        <f>IFERROR(UPPER(TRIM(ESITI_QUESTIONARI!AE2913)),"")</f>
        <v/>
      </c>
      <c r="G2913" t="str">
        <f>IFERROR(UPPER(TRIM(ESITI_QUESTIONARI!AI2913)),"")</f>
        <v/>
      </c>
      <c r="H2913" s="8" t="str">
        <f>IF(C2913="","",IF(ISERROR(AVERAGE(ESITI_QUESTIONARI!N2913:T2913,ESITI_QUESTIONARI!V2913:X2913,ESITI_QUESTIONARI!Z2913:AD2913,ESITI_QUESTIONARI!AF2913:AH2913,ESITI_QUESTIONARI!AJ2913:AL2913,ESITI_QUESTIONARI!AN2913,ESITI_QUESTIONARI!AQ2913)),"NON RISPONDE",AVERAGE(ESITI_QUESTIONARI!N2913:T2913,ESITI_QUESTIONARI!V2913:X2913,ESITI_QUESTIONARI!Z2913:AD2913,ESITI_QUESTIONARI!AF2913:AH2913,ESITI_QUESTIONARI!AJ2913:AL2913,ESITI_QUESTIONARI!AN2913,ESITI_QUESTIONARI!AQ2913)))</f>
        <v/>
      </c>
    </row>
    <row r="2914" spans="1:8" x14ac:dyDescent="0.3">
      <c r="A2914" t="str">
        <f>IF(ESITI_QUESTIONARI!A2914="","",TRIM(ESITI_QUESTIONARI!A2914))</f>
        <v/>
      </c>
      <c r="B2914" t="str">
        <f t="shared" si="46"/>
        <v/>
      </c>
      <c r="C2914" t="str">
        <f>IF(ESITI_QUESTIONARI!C2914="","",TRIM(ESITI_QUESTIONARI!C2914))</f>
        <v/>
      </c>
      <c r="D2914" t="str">
        <f>IFERROR(UPPER(TRIM(ESITI_QUESTIONARI!U2914)),"")</f>
        <v/>
      </c>
      <c r="E2914" t="str">
        <f>IFERROR(UPPER(TRIM(ESITI_QUESTIONARI!Y2914)),"")</f>
        <v/>
      </c>
      <c r="F2914" t="str">
        <f>IFERROR(UPPER(TRIM(ESITI_QUESTIONARI!AE2914)),"")</f>
        <v/>
      </c>
      <c r="G2914" t="str">
        <f>IFERROR(UPPER(TRIM(ESITI_QUESTIONARI!AI2914)),"")</f>
        <v/>
      </c>
      <c r="H2914" s="8" t="str">
        <f>IF(C2914="","",IF(ISERROR(AVERAGE(ESITI_QUESTIONARI!N2914:T2914,ESITI_QUESTIONARI!V2914:X2914,ESITI_QUESTIONARI!Z2914:AD2914,ESITI_QUESTIONARI!AF2914:AH2914,ESITI_QUESTIONARI!AJ2914:AL2914,ESITI_QUESTIONARI!AN2914,ESITI_QUESTIONARI!AQ2914)),"NON RISPONDE",AVERAGE(ESITI_QUESTIONARI!N2914:T2914,ESITI_QUESTIONARI!V2914:X2914,ESITI_QUESTIONARI!Z2914:AD2914,ESITI_QUESTIONARI!AF2914:AH2914,ESITI_QUESTIONARI!AJ2914:AL2914,ESITI_QUESTIONARI!AN2914,ESITI_QUESTIONARI!AQ2914)))</f>
        <v/>
      </c>
    </row>
    <row r="2915" spans="1:8" x14ac:dyDescent="0.3">
      <c r="A2915" t="str">
        <f>IF(ESITI_QUESTIONARI!A2915="","",TRIM(ESITI_QUESTIONARI!A2915))</f>
        <v/>
      </c>
      <c r="B2915" t="str">
        <f t="shared" si="46"/>
        <v/>
      </c>
      <c r="C2915" t="str">
        <f>IF(ESITI_QUESTIONARI!C2915="","",TRIM(ESITI_QUESTIONARI!C2915))</f>
        <v/>
      </c>
      <c r="D2915" t="str">
        <f>IFERROR(UPPER(TRIM(ESITI_QUESTIONARI!U2915)),"")</f>
        <v/>
      </c>
      <c r="E2915" t="str">
        <f>IFERROR(UPPER(TRIM(ESITI_QUESTIONARI!Y2915)),"")</f>
        <v/>
      </c>
      <c r="F2915" t="str">
        <f>IFERROR(UPPER(TRIM(ESITI_QUESTIONARI!AE2915)),"")</f>
        <v/>
      </c>
      <c r="G2915" t="str">
        <f>IFERROR(UPPER(TRIM(ESITI_QUESTIONARI!AI2915)),"")</f>
        <v/>
      </c>
      <c r="H2915" s="8" t="str">
        <f>IF(C2915="","",IF(ISERROR(AVERAGE(ESITI_QUESTIONARI!N2915:T2915,ESITI_QUESTIONARI!V2915:X2915,ESITI_QUESTIONARI!Z2915:AD2915,ESITI_QUESTIONARI!AF2915:AH2915,ESITI_QUESTIONARI!AJ2915:AL2915,ESITI_QUESTIONARI!AN2915,ESITI_QUESTIONARI!AQ2915)),"NON RISPONDE",AVERAGE(ESITI_QUESTIONARI!N2915:T2915,ESITI_QUESTIONARI!V2915:X2915,ESITI_QUESTIONARI!Z2915:AD2915,ESITI_QUESTIONARI!AF2915:AH2915,ESITI_QUESTIONARI!AJ2915:AL2915,ESITI_QUESTIONARI!AN2915,ESITI_QUESTIONARI!AQ2915)))</f>
        <v/>
      </c>
    </row>
    <row r="2916" spans="1:8" x14ac:dyDescent="0.3">
      <c r="A2916" t="str">
        <f>IF(ESITI_QUESTIONARI!A2916="","",TRIM(ESITI_QUESTIONARI!A2916))</f>
        <v/>
      </c>
      <c r="B2916" t="str">
        <f t="shared" si="46"/>
        <v/>
      </c>
      <c r="C2916" t="str">
        <f>IF(ESITI_QUESTIONARI!C2916="","",TRIM(ESITI_QUESTIONARI!C2916))</f>
        <v/>
      </c>
      <c r="D2916" t="str">
        <f>IFERROR(UPPER(TRIM(ESITI_QUESTIONARI!U2916)),"")</f>
        <v/>
      </c>
      <c r="E2916" t="str">
        <f>IFERROR(UPPER(TRIM(ESITI_QUESTIONARI!Y2916)),"")</f>
        <v/>
      </c>
      <c r="F2916" t="str">
        <f>IFERROR(UPPER(TRIM(ESITI_QUESTIONARI!AE2916)),"")</f>
        <v/>
      </c>
      <c r="G2916" t="str">
        <f>IFERROR(UPPER(TRIM(ESITI_QUESTIONARI!AI2916)),"")</f>
        <v/>
      </c>
      <c r="H2916" s="8" t="str">
        <f>IF(C2916="","",IF(ISERROR(AVERAGE(ESITI_QUESTIONARI!N2916:T2916,ESITI_QUESTIONARI!V2916:X2916,ESITI_QUESTIONARI!Z2916:AD2916,ESITI_QUESTIONARI!AF2916:AH2916,ESITI_QUESTIONARI!AJ2916:AL2916,ESITI_QUESTIONARI!AN2916,ESITI_QUESTIONARI!AQ2916)),"NON RISPONDE",AVERAGE(ESITI_QUESTIONARI!N2916:T2916,ESITI_QUESTIONARI!V2916:X2916,ESITI_QUESTIONARI!Z2916:AD2916,ESITI_QUESTIONARI!AF2916:AH2916,ESITI_QUESTIONARI!AJ2916:AL2916,ESITI_QUESTIONARI!AN2916,ESITI_QUESTIONARI!AQ2916)))</f>
        <v/>
      </c>
    </row>
    <row r="2917" spans="1:8" x14ac:dyDescent="0.3">
      <c r="A2917" t="str">
        <f>IF(ESITI_QUESTIONARI!A2917="","",TRIM(ESITI_QUESTIONARI!A2917))</f>
        <v/>
      </c>
      <c r="B2917" t="str">
        <f t="shared" si="46"/>
        <v/>
      </c>
      <c r="C2917" t="str">
        <f>IF(ESITI_QUESTIONARI!C2917="","",TRIM(ESITI_QUESTIONARI!C2917))</f>
        <v/>
      </c>
      <c r="D2917" t="str">
        <f>IFERROR(UPPER(TRIM(ESITI_QUESTIONARI!U2917)),"")</f>
        <v/>
      </c>
      <c r="E2917" t="str">
        <f>IFERROR(UPPER(TRIM(ESITI_QUESTIONARI!Y2917)),"")</f>
        <v/>
      </c>
      <c r="F2917" t="str">
        <f>IFERROR(UPPER(TRIM(ESITI_QUESTIONARI!AE2917)),"")</f>
        <v/>
      </c>
      <c r="G2917" t="str">
        <f>IFERROR(UPPER(TRIM(ESITI_QUESTIONARI!AI2917)),"")</f>
        <v/>
      </c>
      <c r="H2917" s="8" t="str">
        <f>IF(C2917="","",IF(ISERROR(AVERAGE(ESITI_QUESTIONARI!N2917:T2917,ESITI_QUESTIONARI!V2917:X2917,ESITI_QUESTIONARI!Z2917:AD2917,ESITI_QUESTIONARI!AF2917:AH2917,ESITI_QUESTIONARI!AJ2917:AL2917,ESITI_QUESTIONARI!AN2917,ESITI_QUESTIONARI!AQ2917)),"NON RISPONDE",AVERAGE(ESITI_QUESTIONARI!N2917:T2917,ESITI_QUESTIONARI!V2917:X2917,ESITI_QUESTIONARI!Z2917:AD2917,ESITI_QUESTIONARI!AF2917:AH2917,ESITI_QUESTIONARI!AJ2917:AL2917,ESITI_QUESTIONARI!AN2917,ESITI_QUESTIONARI!AQ2917)))</f>
        <v/>
      </c>
    </row>
    <row r="2918" spans="1:8" x14ac:dyDescent="0.3">
      <c r="A2918" t="str">
        <f>IF(ESITI_QUESTIONARI!A2918="","",TRIM(ESITI_QUESTIONARI!A2918))</f>
        <v/>
      </c>
      <c r="B2918" t="str">
        <f t="shared" si="46"/>
        <v/>
      </c>
      <c r="C2918" t="str">
        <f>IF(ESITI_QUESTIONARI!C2918="","",TRIM(ESITI_QUESTIONARI!C2918))</f>
        <v/>
      </c>
      <c r="D2918" t="str">
        <f>IFERROR(UPPER(TRIM(ESITI_QUESTIONARI!U2918)),"")</f>
        <v/>
      </c>
      <c r="E2918" t="str">
        <f>IFERROR(UPPER(TRIM(ESITI_QUESTIONARI!Y2918)),"")</f>
        <v/>
      </c>
      <c r="F2918" t="str">
        <f>IFERROR(UPPER(TRIM(ESITI_QUESTIONARI!AE2918)),"")</f>
        <v/>
      </c>
      <c r="G2918" t="str">
        <f>IFERROR(UPPER(TRIM(ESITI_QUESTIONARI!AI2918)),"")</f>
        <v/>
      </c>
      <c r="H2918" s="8" t="str">
        <f>IF(C2918="","",IF(ISERROR(AVERAGE(ESITI_QUESTIONARI!N2918:T2918,ESITI_QUESTIONARI!V2918:X2918,ESITI_QUESTIONARI!Z2918:AD2918,ESITI_QUESTIONARI!AF2918:AH2918,ESITI_QUESTIONARI!AJ2918:AL2918,ESITI_QUESTIONARI!AN2918,ESITI_QUESTIONARI!AQ2918)),"NON RISPONDE",AVERAGE(ESITI_QUESTIONARI!N2918:T2918,ESITI_QUESTIONARI!V2918:X2918,ESITI_QUESTIONARI!Z2918:AD2918,ESITI_QUESTIONARI!AF2918:AH2918,ESITI_QUESTIONARI!AJ2918:AL2918,ESITI_QUESTIONARI!AN2918,ESITI_QUESTIONARI!AQ2918)))</f>
        <v/>
      </c>
    </row>
    <row r="2919" spans="1:8" x14ac:dyDescent="0.3">
      <c r="A2919" t="str">
        <f>IF(ESITI_QUESTIONARI!A2919="","",TRIM(ESITI_QUESTIONARI!A2919))</f>
        <v/>
      </c>
      <c r="B2919" t="str">
        <f t="shared" si="46"/>
        <v/>
      </c>
      <c r="C2919" t="str">
        <f>IF(ESITI_QUESTIONARI!C2919="","",TRIM(ESITI_QUESTIONARI!C2919))</f>
        <v/>
      </c>
      <c r="D2919" t="str">
        <f>IFERROR(UPPER(TRIM(ESITI_QUESTIONARI!U2919)),"")</f>
        <v/>
      </c>
      <c r="E2919" t="str">
        <f>IFERROR(UPPER(TRIM(ESITI_QUESTIONARI!Y2919)),"")</f>
        <v/>
      </c>
      <c r="F2919" t="str">
        <f>IFERROR(UPPER(TRIM(ESITI_QUESTIONARI!AE2919)),"")</f>
        <v/>
      </c>
      <c r="G2919" t="str">
        <f>IFERROR(UPPER(TRIM(ESITI_QUESTIONARI!AI2919)),"")</f>
        <v/>
      </c>
      <c r="H2919" s="8" t="str">
        <f>IF(C2919="","",IF(ISERROR(AVERAGE(ESITI_QUESTIONARI!N2919:T2919,ESITI_QUESTIONARI!V2919:X2919,ESITI_QUESTIONARI!Z2919:AD2919,ESITI_QUESTIONARI!AF2919:AH2919,ESITI_QUESTIONARI!AJ2919:AL2919,ESITI_QUESTIONARI!AN2919,ESITI_QUESTIONARI!AQ2919)),"NON RISPONDE",AVERAGE(ESITI_QUESTIONARI!N2919:T2919,ESITI_QUESTIONARI!V2919:X2919,ESITI_QUESTIONARI!Z2919:AD2919,ESITI_QUESTIONARI!AF2919:AH2919,ESITI_QUESTIONARI!AJ2919:AL2919,ESITI_QUESTIONARI!AN2919,ESITI_QUESTIONARI!AQ2919)))</f>
        <v/>
      </c>
    </row>
    <row r="2920" spans="1:8" x14ac:dyDescent="0.3">
      <c r="A2920" t="str">
        <f>IF(ESITI_QUESTIONARI!A2920="","",TRIM(ESITI_QUESTIONARI!A2920))</f>
        <v/>
      </c>
      <c r="B2920" t="str">
        <f t="shared" si="46"/>
        <v/>
      </c>
      <c r="C2920" t="str">
        <f>IF(ESITI_QUESTIONARI!C2920="","",TRIM(ESITI_QUESTIONARI!C2920))</f>
        <v/>
      </c>
      <c r="D2920" t="str">
        <f>IFERROR(UPPER(TRIM(ESITI_QUESTIONARI!U2920)),"")</f>
        <v/>
      </c>
      <c r="E2920" t="str">
        <f>IFERROR(UPPER(TRIM(ESITI_QUESTIONARI!Y2920)),"")</f>
        <v/>
      </c>
      <c r="F2920" t="str">
        <f>IFERROR(UPPER(TRIM(ESITI_QUESTIONARI!AE2920)),"")</f>
        <v/>
      </c>
      <c r="G2920" t="str">
        <f>IFERROR(UPPER(TRIM(ESITI_QUESTIONARI!AI2920)),"")</f>
        <v/>
      </c>
      <c r="H2920" s="8" t="str">
        <f>IF(C2920="","",IF(ISERROR(AVERAGE(ESITI_QUESTIONARI!N2920:T2920,ESITI_QUESTIONARI!V2920:X2920,ESITI_QUESTIONARI!Z2920:AD2920,ESITI_QUESTIONARI!AF2920:AH2920,ESITI_QUESTIONARI!AJ2920:AL2920,ESITI_QUESTIONARI!AN2920,ESITI_QUESTIONARI!AQ2920)),"NON RISPONDE",AVERAGE(ESITI_QUESTIONARI!N2920:T2920,ESITI_QUESTIONARI!V2920:X2920,ESITI_QUESTIONARI!Z2920:AD2920,ESITI_QUESTIONARI!AF2920:AH2920,ESITI_QUESTIONARI!AJ2920:AL2920,ESITI_QUESTIONARI!AN2920,ESITI_QUESTIONARI!AQ2920)))</f>
        <v/>
      </c>
    </row>
    <row r="2921" spans="1:8" x14ac:dyDescent="0.3">
      <c r="A2921" t="str">
        <f>IF(ESITI_QUESTIONARI!A2921="","",TRIM(ESITI_QUESTIONARI!A2921))</f>
        <v/>
      </c>
      <c r="B2921" t="str">
        <f t="shared" si="46"/>
        <v/>
      </c>
      <c r="C2921" t="str">
        <f>IF(ESITI_QUESTIONARI!C2921="","",TRIM(ESITI_QUESTIONARI!C2921))</f>
        <v/>
      </c>
      <c r="D2921" t="str">
        <f>IFERROR(UPPER(TRIM(ESITI_QUESTIONARI!U2921)),"")</f>
        <v/>
      </c>
      <c r="E2921" t="str">
        <f>IFERROR(UPPER(TRIM(ESITI_QUESTIONARI!Y2921)),"")</f>
        <v/>
      </c>
      <c r="F2921" t="str">
        <f>IFERROR(UPPER(TRIM(ESITI_QUESTIONARI!AE2921)),"")</f>
        <v/>
      </c>
      <c r="G2921" t="str">
        <f>IFERROR(UPPER(TRIM(ESITI_QUESTIONARI!AI2921)),"")</f>
        <v/>
      </c>
      <c r="H2921" s="8" t="str">
        <f>IF(C2921="","",IF(ISERROR(AVERAGE(ESITI_QUESTIONARI!N2921:T2921,ESITI_QUESTIONARI!V2921:X2921,ESITI_QUESTIONARI!Z2921:AD2921,ESITI_QUESTIONARI!AF2921:AH2921,ESITI_QUESTIONARI!AJ2921:AL2921,ESITI_QUESTIONARI!AN2921,ESITI_QUESTIONARI!AQ2921)),"NON RISPONDE",AVERAGE(ESITI_QUESTIONARI!N2921:T2921,ESITI_QUESTIONARI!V2921:X2921,ESITI_QUESTIONARI!Z2921:AD2921,ESITI_QUESTIONARI!AF2921:AH2921,ESITI_QUESTIONARI!AJ2921:AL2921,ESITI_QUESTIONARI!AN2921,ESITI_QUESTIONARI!AQ2921)))</f>
        <v/>
      </c>
    </row>
    <row r="2922" spans="1:8" x14ac:dyDescent="0.3">
      <c r="A2922" t="str">
        <f>IF(ESITI_QUESTIONARI!A2922="","",TRIM(ESITI_QUESTIONARI!A2922))</f>
        <v/>
      </c>
      <c r="B2922" t="str">
        <f t="shared" si="46"/>
        <v/>
      </c>
      <c r="C2922" t="str">
        <f>IF(ESITI_QUESTIONARI!C2922="","",TRIM(ESITI_QUESTIONARI!C2922))</f>
        <v/>
      </c>
      <c r="D2922" t="str">
        <f>IFERROR(UPPER(TRIM(ESITI_QUESTIONARI!U2922)),"")</f>
        <v/>
      </c>
      <c r="E2922" t="str">
        <f>IFERROR(UPPER(TRIM(ESITI_QUESTIONARI!Y2922)),"")</f>
        <v/>
      </c>
      <c r="F2922" t="str">
        <f>IFERROR(UPPER(TRIM(ESITI_QUESTIONARI!AE2922)),"")</f>
        <v/>
      </c>
      <c r="G2922" t="str">
        <f>IFERROR(UPPER(TRIM(ESITI_QUESTIONARI!AI2922)),"")</f>
        <v/>
      </c>
      <c r="H2922" s="8" t="str">
        <f>IF(C2922="","",IF(ISERROR(AVERAGE(ESITI_QUESTIONARI!N2922:T2922,ESITI_QUESTIONARI!V2922:X2922,ESITI_QUESTIONARI!Z2922:AD2922,ESITI_QUESTIONARI!AF2922:AH2922,ESITI_QUESTIONARI!AJ2922:AL2922,ESITI_QUESTIONARI!AN2922,ESITI_QUESTIONARI!AQ2922)),"NON RISPONDE",AVERAGE(ESITI_QUESTIONARI!N2922:T2922,ESITI_QUESTIONARI!V2922:X2922,ESITI_QUESTIONARI!Z2922:AD2922,ESITI_QUESTIONARI!AF2922:AH2922,ESITI_QUESTIONARI!AJ2922:AL2922,ESITI_QUESTIONARI!AN2922,ESITI_QUESTIONARI!AQ2922)))</f>
        <v/>
      </c>
    </row>
    <row r="2923" spans="1:8" x14ac:dyDescent="0.3">
      <c r="A2923" t="str">
        <f>IF(ESITI_QUESTIONARI!A2923="","",TRIM(ESITI_QUESTIONARI!A2923))</f>
        <v/>
      </c>
      <c r="B2923" t="str">
        <f t="shared" si="46"/>
        <v/>
      </c>
      <c r="C2923" t="str">
        <f>IF(ESITI_QUESTIONARI!C2923="","",TRIM(ESITI_QUESTIONARI!C2923))</f>
        <v/>
      </c>
      <c r="D2923" t="str">
        <f>IFERROR(UPPER(TRIM(ESITI_QUESTIONARI!U2923)),"")</f>
        <v/>
      </c>
      <c r="E2923" t="str">
        <f>IFERROR(UPPER(TRIM(ESITI_QUESTIONARI!Y2923)),"")</f>
        <v/>
      </c>
      <c r="F2923" t="str">
        <f>IFERROR(UPPER(TRIM(ESITI_QUESTIONARI!AE2923)),"")</f>
        <v/>
      </c>
      <c r="G2923" t="str">
        <f>IFERROR(UPPER(TRIM(ESITI_QUESTIONARI!AI2923)),"")</f>
        <v/>
      </c>
      <c r="H2923" s="8" t="str">
        <f>IF(C2923="","",IF(ISERROR(AVERAGE(ESITI_QUESTIONARI!N2923:T2923,ESITI_QUESTIONARI!V2923:X2923,ESITI_QUESTIONARI!Z2923:AD2923,ESITI_QUESTIONARI!AF2923:AH2923,ESITI_QUESTIONARI!AJ2923:AL2923,ESITI_QUESTIONARI!AN2923,ESITI_QUESTIONARI!AQ2923)),"NON RISPONDE",AVERAGE(ESITI_QUESTIONARI!N2923:T2923,ESITI_QUESTIONARI!V2923:X2923,ESITI_QUESTIONARI!Z2923:AD2923,ESITI_QUESTIONARI!AF2923:AH2923,ESITI_QUESTIONARI!AJ2923:AL2923,ESITI_QUESTIONARI!AN2923,ESITI_QUESTIONARI!AQ2923)))</f>
        <v/>
      </c>
    </row>
    <row r="2924" spans="1:8" x14ac:dyDescent="0.3">
      <c r="A2924" t="str">
        <f>IF(ESITI_QUESTIONARI!A2924="","",TRIM(ESITI_QUESTIONARI!A2924))</f>
        <v/>
      </c>
      <c r="B2924" t="str">
        <f t="shared" si="46"/>
        <v/>
      </c>
      <c r="C2924" t="str">
        <f>IF(ESITI_QUESTIONARI!C2924="","",TRIM(ESITI_QUESTIONARI!C2924))</f>
        <v/>
      </c>
      <c r="D2924" t="str">
        <f>IFERROR(UPPER(TRIM(ESITI_QUESTIONARI!U2924)),"")</f>
        <v/>
      </c>
      <c r="E2924" t="str">
        <f>IFERROR(UPPER(TRIM(ESITI_QUESTIONARI!Y2924)),"")</f>
        <v/>
      </c>
      <c r="F2924" t="str">
        <f>IFERROR(UPPER(TRIM(ESITI_QUESTIONARI!AE2924)),"")</f>
        <v/>
      </c>
      <c r="G2924" t="str">
        <f>IFERROR(UPPER(TRIM(ESITI_QUESTIONARI!AI2924)),"")</f>
        <v/>
      </c>
      <c r="H2924" s="8" t="str">
        <f>IF(C2924="","",IF(ISERROR(AVERAGE(ESITI_QUESTIONARI!N2924:T2924,ESITI_QUESTIONARI!V2924:X2924,ESITI_QUESTIONARI!Z2924:AD2924,ESITI_QUESTIONARI!AF2924:AH2924,ESITI_QUESTIONARI!AJ2924:AL2924,ESITI_QUESTIONARI!AN2924,ESITI_QUESTIONARI!AQ2924)),"NON RISPONDE",AVERAGE(ESITI_QUESTIONARI!N2924:T2924,ESITI_QUESTIONARI!V2924:X2924,ESITI_QUESTIONARI!Z2924:AD2924,ESITI_QUESTIONARI!AF2924:AH2924,ESITI_QUESTIONARI!AJ2924:AL2924,ESITI_QUESTIONARI!AN2924,ESITI_QUESTIONARI!AQ2924)))</f>
        <v/>
      </c>
    </row>
    <row r="2925" spans="1:8" x14ac:dyDescent="0.3">
      <c r="A2925" t="str">
        <f>IF(ESITI_QUESTIONARI!A2925="","",TRIM(ESITI_QUESTIONARI!A2925))</f>
        <v/>
      </c>
      <c r="B2925" t="str">
        <f t="shared" si="46"/>
        <v/>
      </c>
      <c r="C2925" t="str">
        <f>IF(ESITI_QUESTIONARI!C2925="","",TRIM(ESITI_QUESTIONARI!C2925))</f>
        <v/>
      </c>
      <c r="D2925" t="str">
        <f>IFERROR(UPPER(TRIM(ESITI_QUESTIONARI!U2925)),"")</f>
        <v/>
      </c>
      <c r="E2925" t="str">
        <f>IFERROR(UPPER(TRIM(ESITI_QUESTIONARI!Y2925)),"")</f>
        <v/>
      </c>
      <c r="F2925" t="str">
        <f>IFERROR(UPPER(TRIM(ESITI_QUESTIONARI!AE2925)),"")</f>
        <v/>
      </c>
      <c r="G2925" t="str">
        <f>IFERROR(UPPER(TRIM(ESITI_QUESTIONARI!AI2925)),"")</f>
        <v/>
      </c>
      <c r="H2925" s="8" t="str">
        <f>IF(C2925="","",IF(ISERROR(AVERAGE(ESITI_QUESTIONARI!N2925:T2925,ESITI_QUESTIONARI!V2925:X2925,ESITI_QUESTIONARI!Z2925:AD2925,ESITI_QUESTIONARI!AF2925:AH2925,ESITI_QUESTIONARI!AJ2925:AL2925,ESITI_QUESTIONARI!AN2925,ESITI_QUESTIONARI!AQ2925)),"NON RISPONDE",AVERAGE(ESITI_QUESTIONARI!N2925:T2925,ESITI_QUESTIONARI!V2925:X2925,ESITI_QUESTIONARI!Z2925:AD2925,ESITI_QUESTIONARI!AF2925:AH2925,ESITI_QUESTIONARI!AJ2925:AL2925,ESITI_QUESTIONARI!AN2925,ESITI_QUESTIONARI!AQ2925)))</f>
        <v/>
      </c>
    </row>
    <row r="2926" spans="1:8" x14ac:dyDescent="0.3">
      <c r="A2926" t="str">
        <f>IF(ESITI_QUESTIONARI!A2926="","",TRIM(ESITI_QUESTIONARI!A2926))</f>
        <v/>
      </c>
      <c r="B2926" t="str">
        <f t="shared" si="46"/>
        <v/>
      </c>
      <c r="C2926" t="str">
        <f>IF(ESITI_QUESTIONARI!C2926="","",TRIM(ESITI_QUESTIONARI!C2926))</f>
        <v/>
      </c>
      <c r="D2926" t="str">
        <f>IFERROR(UPPER(TRIM(ESITI_QUESTIONARI!U2926)),"")</f>
        <v/>
      </c>
      <c r="E2926" t="str">
        <f>IFERROR(UPPER(TRIM(ESITI_QUESTIONARI!Y2926)),"")</f>
        <v/>
      </c>
      <c r="F2926" t="str">
        <f>IFERROR(UPPER(TRIM(ESITI_QUESTIONARI!AE2926)),"")</f>
        <v/>
      </c>
      <c r="G2926" t="str">
        <f>IFERROR(UPPER(TRIM(ESITI_QUESTIONARI!AI2926)),"")</f>
        <v/>
      </c>
      <c r="H2926" s="8" t="str">
        <f>IF(C2926="","",IF(ISERROR(AVERAGE(ESITI_QUESTIONARI!N2926:T2926,ESITI_QUESTIONARI!V2926:X2926,ESITI_QUESTIONARI!Z2926:AD2926,ESITI_QUESTIONARI!AF2926:AH2926,ESITI_QUESTIONARI!AJ2926:AL2926,ESITI_QUESTIONARI!AN2926,ESITI_QUESTIONARI!AQ2926)),"NON RISPONDE",AVERAGE(ESITI_QUESTIONARI!N2926:T2926,ESITI_QUESTIONARI!V2926:X2926,ESITI_QUESTIONARI!Z2926:AD2926,ESITI_QUESTIONARI!AF2926:AH2926,ESITI_QUESTIONARI!AJ2926:AL2926,ESITI_QUESTIONARI!AN2926,ESITI_QUESTIONARI!AQ2926)))</f>
        <v/>
      </c>
    </row>
    <row r="2927" spans="1:8" x14ac:dyDescent="0.3">
      <c r="A2927" t="str">
        <f>IF(ESITI_QUESTIONARI!A2927="","",TRIM(ESITI_QUESTIONARI!A2927))</f>
        <v/>
      </c>
      <c r="B2927" t="str">
        <f t="shared" si="46"/>
        <v/>
      </c>
      <c r="C2927" t="str">
        <f>IF(ESITI_QUESTIONARI!C2927="","",TRIM(ESITI_QUESTIONARI!C2927))</f>
        <v/>
      </c>
      <c r="D2927" t="str">
        <f>IFERROR(UPPER(TRIM(ESITI_QUESTIONARI!U2927)),"")</f>
        <v/>
      </c>
      <c r="E2927" t="str">
        <f>IFERROR(UPPER(TRIM(ESITI_QUESTIONARI!Y2927)),"")</f>
        <v/>
      </c>
      <c r="F2927" t="str">
        <f>IFERROR(UPPER(TRIM(ESITI_QUESTIONARI!AE2927)),"")</f>
        <v/>
      </c>
      <c r="G2927" t="str">
        <f>IFERROR(UPPER(TRIM(ESITI_QUESTIONARI!AI2927)),"")</f>
        <v/>
      </c>
      <c r="H2927" s="8" t="str">
        <f>IF(C2927="","",IF(ISERROR(AVERAGE(ESITI_QUESTIONARI!N2927:T2927,ESITI_QUESTIONARI!V2927:X2927,ESITI_QUESTIONARI!Z2927:AD2927,ESITI_QUESTIONARI!AF2927:AH2927,ESITI_QUESTIONARI!AJ2927:AL2927,ESITI_QUESTIONARI!AN2927,ESITI_QUESTIONARI!AQ2927)),"NON RISPONDE",AVERAGE(ESITI_QUESTIONARI!N2927:T2927,ESITI_QUESTIONARI!V2927:X2927,ESITI_QUESTIONARI!Z2927:AD2927,ESITI_QUESTIONARI!AF2927:AH2927,ESITI_QUESTIONARI!AJ2927:AL2927,ESITI_QUESTIONARI!AN2927,ESITI_QUESTIONARI!AQ2927)))</f>
        <v/>
      </c>
    </row>
    <row r="2928" spans="1:8" x14ac:dyDescent="0.3">
      <c r="A2928" t="str">
        <f>IF(ESITI_QUESTIONARI!A2928="","",TRIM(ESITI_QUESTIONARI!A2928))</f>
        <v/>
      </c>
      <c r="B2928" t="str">
        <f t="shared" si="46"/>
        <v/>
      </c>
      <c r="C2928" t="str">
        <f>IF(ESITI_QUESTIONARI!C2928="","",TRIM(ESITI_QUESTIONARI!C2928))</f>
        <v/>
      </c>
      <c r="D2928" t="str">
        <f>IFERROR(UPPER(TRIM(ESITI_QUESTIONARI!U2928)),"")</f>
        <v/>
      </c>
      <c r="E2928" t="str">
        <f>IFERROR(UPPER(TRIM(ESITI_QUESTIONARI!Y2928)),"")</f>
        <v/>
      </c>
      <c r="F2928" t="str">
        <f>IFERROR(UPPER(TRIM(ESITI_QUESTIONARI!AE2928)),"")</f>
        <v/>
      </c>
      <c r="G2928" t="str">
        <f>IFERROR(UPPER(TRIM(ESITI_QUESTIONARI!AI2928)),"")</f>
        <v/>
      </c>
      <c r="H2928" s="8" t="str">
        <f>IF(C2928="","",IF(ISERROR(AVERAGE(ESITI_QUESTIONARI!N2928:T2928,ESITI_QUESTIONARI!V2928:X2928,ESITI_QUESTIONARI!Z2928:AD2928,ESITI_QUESTIONARI!AF2928:AH2928,ESITI_QUESTIONARI!AJ2928:AL2928,ESITI_QUESTIONARI!AN2928,ESITI_QUESTIONARI!AQ2928)),"NON RISPONDE",AVERAGE(ESITI_QUESTIONARI!N2928:T2928,ESITI_QUESTIONARI!V2928:X2928,ESITI_QUESTIONARI!Z2928:AD2928,ESITI_QUESTIONARI!AF2928:AH2928,ESITI_QUESTIONARI!AJ2928:AL2928,ESITI_QUESTIONARI!AN2928,ESITI_QUESTIONARI!AQ2928)))</f>
        <v/>
      </c>
    </row>
    <row r="2929" spans="1:8" x14ac:dyDescent="0.3">
      <c r="A2929" t="str">
        <f>IF(ESITI_QUESTIONARI!A2929="","",TRIM(ESITI_QUESTIONARI!A2929))</f>
        <v/>
      </c>
      <c r="B2929" t="str">
        <f t="shared" si="46"/>
        <v/>
      </c>
      <c r="C2929" t="str">
        <f>IF(ESITI_QUESTIONARI!C2929="","",TRIM(ESITI_QUESTIONARI!C2929))</f>
        <v/>
      </c>
      <c r="D2929" t="str">
        <f>IFERROR(UPPER(TRIM(ESITI_QUESTIONARI!U2929)),"")</f>
        <v/>
      </c>
      <c r="E2929" t="str">
        <f>IFERROR(UPPER(TRIM(ESITI_QUESTIONARI!Y2929)),"")</f>
        <v/>
      </c>
      <c r="F2929" t="str">
        <f>IFERROR(UPPER(TRIM(ESITI_QUESTIONARI!AE2929)),"")</f>
        <v/>
      </c>
      <c r="G2929" t="str">
        <f>IFERROR(UPPER(TRIM(ESITI_QUESTIONARI!AI2929)),"")</f>
        <v/>
      </c>
      <c r="H2929" s="8" t="str">
        <f>IF(C2929="","",IF(ISERROR(AVERAGE(ESITI_QUESTIONARI!N2929:T2929,ESITI_QUESTIONARI!V2929:X2929,ESITI_QUESTIONARI!Z2929:AD2929,ESITI_QUESTIONARI!AF2929:AH2929,ESITI_QUESTIONARI!AJ2929:AL2929,ESITI_QUESTIONARI!AN2929,ESITI_QUESTIONARI!AQ2929)),"NON RISPONDE",AVERAGE(ESITI_QUESTIONARI!N2929:T2929,ESITI_QUESTIONARI!V2929:X2929,ESITI_QUESTIONARI!Z2929:AD2929,ESITI_QUESTIONARI!AF2929:AH2929,ESITI_QUESTIONARI!AJ2929:AL2929,ESITI_QUESTIONARI!AN2929,ESITI_QUESTIONARI!AQ2929)))</f>
        <v/>
      </c>
    </row>
    <row r="2930" spans="1:8" x14ac:dyDescent="0.3">
      <c r="A2930" t="str">
        <f>IF(ESITI_QUESTIONARI!A2930="","",TRIM(ESITI_QUESTIONARI!A2930))</f>
        <v/>
      </c>
      <c r="B2930" t="str">
        <f t="shared" si="46"/>
        <v/>
      </c>
      <c r="C2930" t="str">
        <f>IF(ESITI_QUESTIONARI!C2930="","",TRIM(ESITI_QUESTIONARI!C2930))</f>
        <v/>
      </c>
      <c r="D2930" t="str">
        <f>IFERROR(UPPER(TRIM(ESITI_QUESTIONARI!U2930)),"")</f>
        <v/>
      </c>
      <c r="E2930" t="str">
        <f>IFERROR(UPPER(TRIM(ESITI_QUESTIONARI!Y2930)),"")</f>
        <v/>
      </c>
      <c r="F2930" t="str">
        <f>IFERROR(UPPER(TRIM(ESITI_QUESTIONARI!AE2930)),"")</f>
        <v/>
      </c>
      <c r="G2930" t="str">
        <f>IFERROR(UPPER(TRIM(ESITI_QUESTIONARI!AI2930)),"")</f>
        <v/>
      </c>
      <c r="H2930" s="8" t="str">
        <f>IF(C2930="","",IF(ISERROR(AVERAGE(ESITI_QUESTIONARI!N2930:T2930,ESITI_QUESTIONARI!V2930:X2930,ESITI_QUESTIONARI!Z2930:AD2930,ESITI_QUESTIONARI!AF2930:AH2930,ESITI_QUESTIONARI!AJ2930:AL2930,ESITI_QUESTIONARI!AN2930,ESITI_QUESTIONARI!AQ2930)),"NON RISPONDE",AVERAGE(ESITI_QUESTIONARI!N2930:T2930,ESITI_QUESTIONARI!V2930:X2930,ESITI_QUESTIONARI!Z2930:AD2930,ESITI_QUESTIONARI!AF2930:AH2930,ESITI_QUESTIONARI!AJ2930:AL2930,ESITI_QUESTIONARI!AN2930,ESITI_QUESTIONARI!AQ2930)))</f>
        <v/>
      </c>
    </row>
    <row r="2931" spans="1:8" x14ac:dyDescent="0.3">
      <c r="A2931" t="str">
        <f>IF(ESITI_QUESTIONARI!A2931="","",TRIM(ESITI_QUESTIONARI!A2931))</f>
        <v/>
      </c>
      <c r="B2931" t="str">
        <f t="shared" si="46"/>
        <v/>
      </c>
      <c r="C2931" t="str">
        <f>IF(ESITI_QUESTIONARI!C2931="","",TRIM(ESITI_QUESTIONARI!C2931))</f>
        <v/>
      </c>
      <c r="D2931" t="str">
        <f>IFERROR(UPPER(TRIM(ESITI_QUESTIONARI!U2931)),"")</f>
        <v/>
      </c>
      <c r="E2931" t="str">
        <f>IFERROR(UPPER(TRIM(ESITI_QUESTIONARI!Y2931)),"")</f>
        <v/>
      </c>
      <c r="F2931" t="str">
        <f>IFERROR(UPPER(TRIM(ESITI_QUESTIONARI!AE2931)),"")</f>
        <v/>
      </c>
      <c r="G2931" t="str">
        <f>IFERROR(UPPER(TRIM(ESITI_QUESTIONARI!AI2931)),"")</f>
        <v/>
      </c>
      <c r="H2931" s="8" t="str">
        <f>IF(C2931="","",IF(ISERROR(AVERAGE(ESITI_QUESTIONARI!N2931:T2931,ESITI_QUESTIONARI!V2931:X2931,ESITI_QUESTIONARI!Z2931:AD2931,ESITI_QUESTIONARI!AF2931:AH2931,ESITI_QUESTIONARI!AJ2931:AL2931,ESITI_QUESTIONARI!AN2931,ESITI_QUESTIONARI!AQ2931)),"NON RISPONDE",AVERAGE(ESITI_QUESTIONARI!N2931:T2931,ESITI_QUESTIONARI!V2931:X2931,ESITI_QUESTIONARI!Z2931:AD2931,ESITI_QUESTIONARI!AF2931:AH2931,ESITI_QUESTIONARI!AJ2931:AL2931,ESITI_QUESTIONARI!AN2931,ESITI_QUESTIONARI!AQ2931)))</f>
        <v/>
      </c>
    </row>
    <row r="2932" spans="1:8" x14ac:dyDescent="0.3">
      <c r="A2932" t="str">
        <f>IF(ESITI_QUESTIONARI!A2932="","",TRIM(ESITI_QUESTIONARI!A2932))</f>
        <v/>
      </c>
      <c r="B2932" t="str">
        <f t="shared" si="46"/>
        <v/>
      </c>
      <c r="C2932" t="str">
        <f>IF(ESITI_QUESTIONARI!C2932="","",TRIM(ESITI_QUESTIONARI!C2932))</f>
        <v/>
      </c>
      <c r="D2932" t="str">
        <f>IFERROR(UPPER(TRIM(ESITI_QUESTIONARI!U2932)),"")</f>
        <v/>
      </c>
      <c r="E2932" t="str">
        <f>IFERROR(UPPER(TRIM(ESITI_QUESTIONARI!Y2932)),"")</f>
        <v/>
      </c>
      <c r="F2932" t="str">
        <f>IFERROR(UPPER(TRIM(ESITI_QUESTIONARI!AE2932)),"")</f>
        <v/>
      </c>
      <c r="G2932" t="str">
        <f>IFERROR(UPPER(TRIM(ESITI_QUESTIONARI!AI2932)),"")</f>
        <v/>
      </c>
      <c r="H2932" s="8" t="str">
        <f>IF(C2932="","",IF(ISERROR(AVERAGE(ESITI_QUESTIONARI!N2932:T2932,ESITI_QUESTIONARI!V2932:X2932,ESITI_QUESTIONARI!Z2932:AD2932,ESITI_QUESTIONARI!AF2932:AH2932,ESITI_QUESTIONARI!AJ2932:AL2932,ESITI_QUESTIONARI!AN2932,ESITI_QUESTIONARI!AQ2932)),"NON RISPONDE",AVERAGE(ESITI_QUESTIONARI!N2932:T2932,ESITI_QUESTIONARI!V2932:X2932,ESITI_QUESTIONARI!Z2932:AD2932,ESITI_QUESTIONARI!AF2932:AH2932,ESITI_QUESTIONARI!AJ2932:AL2932,ESITI_QUESTIONARI!AN2932,ESITI_QUESTIONARI!AQ2932)))</f>
        <v/>
      </c>
    </row>
    <row r="2933" spans="1:8" x14ac:dyDescent="0.3">
      <c r="A2933" t="str">
        <f>IF(ESITI_QUESTIONARI!A2933="","",TRIM(ESITI_QUESTIONARI!A2933))</f>
        <v/>
      </c>
      <c r="B2933" t="str">
        <f t="shared" si="46"/>
        <v/>
      </c>
      <c r="C2933" t="str">
        <f>IF(ESITI_QUESTIONARI!C2933="","",TRIM(ESITI_QUESTIONARI!C2933))</f>
        <v/>
      </c>
      <c r="D2933" t="str">
        <f>IFERROR(UPPER(TRIM(ESITI_QUESTIONARI!U2933)),"")</f>
        <v/>
      </c>
      <c r="E2933" t="str">
        <f>IFERROR(UPPER(TRIM(ESITI_QUESTIONARI!Y2933)),"")</f>
        <v/>
      </c>
      <c r="F2933" t="str">
        <f>IFERROR(UPPER(TRIM(ESITI_QUESTIONARI!AE2933)),"")</f>
        <v/>
      </c>
      <c r="G2933" t="str">
        <f>IFERROR(UPPER(TRIM(ESITI_QUESTIONARI!AI2933)),"")</f>
        <v/>
      </c>
      <c r="H2933" s="8" t="str">
        <f>IF(C2933="","",IF(ISERROR(AVERAGE(ESITI_QUESTIONARI!N2933:T2933,ESITI_QUESTIONARI!V2933:X2933,ESITI_QUESTIONARI!Z2933:AD2933,ESITI_QUESTIONARI!AF2933:AH2933,ESITI_QUESTIONARI!AJ2933:AL2933,ESITI_QUESTIONARI!AN2933,ESITI_QUESTIONARI!AQ2933)),"NON RISPONDE",AVERAGE(ESITI_QUESTIONARI!N2933:T2933,ESITI_QUESTIONARI!V2933:X2933,ESITI_QUESTIONARI!Z2933:AD2933,ESITI_QUESTIONARI!AF2933:AH2933,ESITI_QUESTIONARI!AJ2933:AL2933,ESITI_QUESTIONARI!AN2933,ESITI_QUESTIONARI!AQ2933)))</f>
        <v/>
      </c>
    </row>
    <row r="2934" spans="1:8" x14ac:dyDescent="0.3">
      <c r="A2934" t="str">
        <f>IF(ESITI_QUESTIONARI!A2934="","",TRIM(ESITI_QUESTIONARI!A2934))</f>
        <v/>
      </c>
      <c r="B2934" t="str">
        <f t="shared" si="46"/>
        <v/>
      </c>
      <c r="C2934" t="str">
        <f>IF(ESITI_QUESTIONARI!C2934="","",TRIM(ESITI_QUESTIONARI!C2934))</f>
        <v/>
      </c>
      <c r="D2934" t="str">
        <f>IFERROR(UPPER(TRIM(ESITI_QUESTIONARI!U2934)),"")</f>
        <v/>
      </c>
      <c r="E2934" t="str">
        <f>IFERROR(UPPER(TRIM(ESITI_QUESTIONARI!Y2934)),"")</f>
        <v/>
      </c>
      <c r="F2934" t="str">
        <f>IFERROR(UPPER(TRIM(ESITI_QUESTIONARI!AE2934)),"")</f>
        <v/>
      </c>
      <c r="G2934" t="str">
        <f>IFERROR(UPPER(TRIM(ESITI_QUESTIONARI!AI2934)),"")</f>
        <v/>
      </c>
      <c r="H2934" s="8" t="str">
        <f>IF(C2934="","",IF(ISERROR(AVERAGE(ESITI_QUESTIONARI!N2934:T2934,ESITI_QUESTIONARI!V2934:X2934,ESITI_QUESTIONARI!Z2934:AD2934,ESITI_QUESTIONARI!AF2934:AH2934,ESITI_QUESTIONARI!AJ2934:AL2934,ESITI_QUESTIONARI!AN2934,ESITI_QUESTIONARI!AQ2934)),"NON RISPONDE",AVERAGE(ESITI_QUESTIONARI!N2934:T2934,ESITI_QUESTIONARI!V2934:X2934,ESITI_QUESTIONARI!Z2934:AD2934,ESITI_QUESTIONARI!AF2934:AH2934,ESITI_QUESTIONARI!AJ2934:AL2934,ESITI_QUESTIONARI!AN2934,ESITI_QUESTIONARI!AQ2934)))</f>
        <v/>
      </c>
    </row>
    <row r="2935" spans="1:8" x14ac:dyDescent="0.3">
      <c r="A2935" t="str">
        <f>IF(ESITI_QUESTIONARI!A2935="","",TRIM(ESITI_QUESTIONARI!A2935))</f>
        <v/>
      </c>
      <c r="B2935" t="str">
        <f t="shared" si="46"/>
        <v/>
      </c>
      <c r="C2935" t="str">
        <f>IF(ESITI_QUESTIONARI!C2935="","",TRIM(ESITI_QUESTIONARI!C2935))</f>
        <v/>
      </c>
      <c r="D2935" t="str">
        <f>IFERROR(UPPER(TRIM(ESITI_QUESTIONARI!U2935)),"")</f>
        <v/>
      </c>
      <c r="E2935" t="str">
        <f>IFERROR(UPPER(TRIM(ESITI_QUESTIONARI!Y2935)),"")</f>
        <v/>
      </c>
      <c r="F2935" t="str">
        <f>IFERROR(UPPER(TRIM(ESITI_QUESTIONARI!AE2935)),"")</f>
        <v/>
      </c>
      <c r="G2935" t="str">
        <f>IFERROR(UPPER(TRIM(ESITI_QUESTIONARI!AI2935)),"")</f>
        <v/>
      </c>
      <c r="H2935" s="8" t="str">
        <f>IF(C2935="","",IF(ISERROR(AVERAGE(ESITI_QUESTIONARI!N2935:T2935,ESITI_QUESTIONARI!V2935:X2935,ESITI_QUESTIONARI!Z2935:AD2935,ESITI_QUESTIONARI!AF2935:AH2935,ESITI_QUESTIONARI!AJ2935:AL2935,ESITI_QUESTIONARI!AN2935,ESITI_QUESTIONARI!AQ2935)),"NON RISPONDE",AVERAGE(ESITI_QUESTIONARI!N2935:T2935,ESITI_QUESTIONARI!V2935:X2935,ESITI_QUESTIONARI!Z2935:AD2935,ESITI_QUESTIONARI!AF2935:AH2935,ESITI_QUESTIONARI!AJ2935:AL2935,ESITI_QUESTIONARI!AN2935,ESITI_QUESTIONARI!AQ2935)))</f>
        <v/>
      </c>
    </row>
    <row r="2936" spans="1:8" x14ac:dyDescent="0.3">
      <c r="A2936" t="str">
        <f>IF(ESITI_QUESTIONARI!A2936="","",TRIM(ESITI_QUESTIONARI!A2936))</f>
        <v/>
      </c>
      <c r="B2936" t="str">
        <f t="shared" si="46"/>
        <v/>
      </c>
      <c r="C2936" t="str">
        <f>IF(ESITI_QUESTIONARI!C2936="","",TRIM(ESITI_QUESTIONARI!C2936))</f>
        <v/>
      </c>
      <c r="D2936" t="str">
        <f>IFERROR(UPPER(TRIM(ESITI_QUESTIONARI!U2936)),"")</f>
        <v/>
      </c>
      <c r="E2936" t="str">
        <f>IFERROR(UPPER(TRIM(ESITI_QUESTIONARI!Y2936)),"")</f>
        <v/>
      </c>
      <c r="F2936" t="str">
        <f>IFERROR(UPPER(TRIM(ESITI_QUESTIONARI!AE2936)),"")</f>
        <v/>
      </c>
      <c r="G2936" t="str">
        <f>IFERROR(UPPER(TRIM(ESITI_QUESTIONARI!AI2936)),"")</f>
        <v/>
      </c>
      <c r="H2936" s="8" t="str">
        <f>IF(C2936="","",IF(ISERROR(AVERAGE(ESITI_QUESTIONARI!N2936:T2936,ESITI_QUESTIONARI!V2936:X2936,ESITI_QUESTIONARI!Z2936:AD2936,ESITI_QUESTIONARI!AF2936:AH2936,ESITI_QUESTIONARI!AJ2936:AL2936,ESITI_QUESTIONARI!AN2936,ESITI_QUESTIONARI!AQ2936)),"NON RISPONDE",AVERAGE(ESITI_QUESTIONARI!N2936:T2936,ESITI_QUESTIONARI!V2936:X2936,ESITI_QUESTIONARI!Z2936:AD2936,ESITI_QUESTIONARI!AF2936:AH2936,ESITI_QUESTIONARI!AJ2936:AL2936,ESITI_QUESTIONARI!AN2936,ESITI_QUESTIONARI!AQ2936)))</f>
        <v/>
      </c>
    </row>
    <row r="2937" spans="1:8" x14ac:dyDescent="0.3">
      <c r="A2937" t="str">
        <f>IF(ESITI_QUESTIONARI!A2937="","",TRIM(ESITI_QUESTIONARI!A2937))</f>
        <v/>
      </c>
      <c r="B2937" t="str">
        <f t="shared" si="46"/>
        <v/>
      </c>
      <c r="C2937" t="str">
        <f>IF(ESITI_QUESTIONARI!C2937="","",TRIM(ESITI_QUESTIONARI!C2937))</f>
        <v/>
      </c>
      <c r="D2937" t="str">
        <f>IFERROR(UPPER(TRIM(ESITI_QUESTIONARI!U2937)),"")</f>
        <v/>
      </c>
      <c r="E2937" t="str">
        <f>IFERROR(UPPER(TRIM(ESITI_QUESTIONARI!Y2937)),"")</f>
        <v/>
      </c>
      <c r="F2937" t="str">
        <f>IFERROR(UPPER(TRIM(ESITI_QUESTIONARI!AE2937)),"")</f>
        <v/>
      </c>
      <c r="G2937" t="str">
        <f>IFERROR(UPPER(TRIM(ESITI_QUESTIONARI!AI2937)),"")</f>
        <v/>
      </c>
      <c r="H2937" s="8" t="str">
        <f>IF(C2937="","",IF(ISERROR(AVERAGE(ESITI_QUESTIONARI!N2937:T2937,ESITI_QUESTIONARI!V2937:X2937,ESITI_QUESTIONARI!Z2937:AD2937,ESITI_QUESTIONARI!AF2937:AH2937,ESITI_QUESTIONARI!AJ2937:AL2937,ESITI_QUESTIONARI!AN2937,ESITI_QUESTIONARI!AQ2937)),"NON RISPONDE",AVERAGE(ESITI_QUESTIONARI!N2937:T2937,ESITI_QUESTIONARI!V2937:X2937,ESITI_QUESTIONARI!Z2937:AD2937,ESITI_QUESTIONARI!AF2937:AH2937,ESITI_QUESTIONARI!AJ2937:AL2937,ESITI_QUESTIONARI!AN2937,ESITI_QUESTIONARI!AQ2937)))</f>
        <v/>
      </c>
    </row>
    <row r="2938" spans="1:8" x14ac:dyDescent="0.3">
      <c r="A2938" t="str">
        <f>IF(ESITI_QUESTIONARI!A2938="","",TRIM(ESITI_QUESTIONARI!A2938))</f>
        <v/>
      </c>
      <c r="B2938" t="str">
        <f t="shared" si="46"/>
        <v/>
      </c>
      <c r="C2938" t="str">
        <f>IF(ESITI_QUESTIONARI!C2938="","",TRIM(ESITI_QUESTIONARI!C2938))</f>
        <v/>
      </c>
      <c r="D2938" t="str">
        <f>IFERROR(UPPER(TRIM(ESITI_QUESTIONARI!U2938)),"")</f>
        <v/>
      </c>
      <c r="E2938" t="str">
        <f>IFERROR(UPPER(TRIM(ESITI_QUESTIONARI!Y2938)),"")</f>
        <v/>
      </c>
      <c r="F2938" t="str">
        <f>IFERROR(UPPER(TRIM(ESITI_QUESTIONARI!AE2938)),"")</f>
        <v/>
      </c>
      <c r="G2938" t="str">
        <f>IFERROR(UPPER(TRIM(ESITI_QUESTIONARI!AI2938)),"")</f>
        <v/>
      </c>
      <c r="H2938" s="8" t="str">
        <f>IF(C2938="","",IF(ISERROR(AVERAGE(ESITI_QUESTIONARI!N2938:T2938,ESITI_QUESTIONARI!V2938:X2938,ESITI_QUESTIONARI!Z2938:AD2938,ESITI_QUESTIONARI!AF2938:AH2938,ESITI_QUESTIONARI!AJ2938:AL2938,ESITI_QUESTIONARI!AN2938,ESITI_QUESTIONARI!AQ2938)),"NON RISPONDE",AVERAGE(ESITI_QUESTIONARI!N2938:T2938,ESITI_QUESTIONARI!V2938:X2938,ESITI_QUESTIONARI!Z2938:AD2938,ESITI_QUESTIONARI!AF2938:AH2938,ESITI_QUESTIONARI!AJ2938:AL2938,ESITI_QUESTIONARI!AN2938,ESITI_QUESTIONARI!AQ2938)))</f>
        <v/>
      </c>
    </row>
    <row r="2939" spans="1:8" x14ac:dyDescent="0.3">
      <c r="A2939" t="str">
        <f>IF(ESITI_QUESTIONARI!A2939="","",TRIM(ESITI_QUESTIONARI!A2939))</f>
        <v/>
      </c>
      <c r="B2939" t="str">
        <f t="shared" si="46"/>
        <v/>
      </c>
      <c r="C2939" t="str">
        <f>IF(ESITI_QUESTIONARI!C2939="","",TRIM(ESITI_QUESTIONARI!C2939))</f>
        <v/>
      </c>
      <c r="D2939" t="str">
        <f>IFERROR(UPPER(TRIM(ESITI_QUESTIONARI!U2939)),"")</f>
        <v/>
      </c>
      <c r="E2939" t="str">
        <f>IFERROR(UPPER(TRIM(ESITI_QUESTIONARI!Y2939)),"")</f>
        <v/>
      </c>
      <c r="F2939" t="str">
        <f>IFERROR(UPPER(TRIM(ESITI_QUESTIONARI!AE2939)),"")</f>
        <v/>
      </c>
      <c r="G2939" t="str">
        <f>IFERROR(UPPER(TRIM(ESITI_QUESTIONARI!AI2939)),"")</f>
        <v/>
      </c>
      <c r="H2939" s="8" t="str">
        <f>IF(C2939="","",IF(ISERROR(AVERAGE(ESITI_QUESTIONARI!N2939:T2939,ESITI_QUESTIONARI!V2939:X2939,ESITI_QUESTIONARI!Z2939:AD2939,ESITI_QUESTIONARI!AF2939:AH2939,ESITI_QUESTIONARI!AJ2939:AL2939,ESITI_QUESTIONARI!AN2939,ESITI_QUESTIONARI!AQ2939)),"NON RISPONDE",AVERAGE(ESITI_QUESTIONARI!N2939:T2939,ESITI_QUESTIONARI!V2939:X2939,ESITI_QUESTIONARI!Z2939:AD2939,ESITI_QUESTIONARI!AF2939:AH2939,ESITI_QUESTIONARI!AJ2939:AL2939,ESITI_QUESTIONARI!AN2939,ESITI_QUESTIONARI!AQ2939)))</f>
        <v/>
      </c>
    </row>
    <row r="2940" spans="1:8" x14ac:dyDescent="0.3">
      <c r="A2940" t="str">
        <f>IF(ESITI_QUESTIONARI!A2940="","",TRIM(ESITI_QUESTIONARI!A2940))</f>
        <v/>
      </c>
      <c r="B2940" t="str">
        <f t="shared" si="46"/>
        <v/>
      </c>
      <c r="C2940" t="str">
        <f>IF(ESITI_QUESTIONARI!C2940="","",TRIM(ESITI_QUESTIONARI!C2940))</f>
        <v/>
      </c>
      <c r="D2940" t="str">
        <f>IFERROR(UPPER(TRIM(ESITI_QUESTIONARI!U2940)),"")</f>
        <v/>
      </c>
      <c r="E2940" t="str">
        <f>IFERROR(UPPER(TRIM(ESITI_QUESTIONARI!Y2940)),"")</f>
        <v/>
      </c>
      <c r="F2940" t="str">
        <f>IFERROR(UPPER(TRIM(ESITI_QUESTIONARI!AE2940)),"")</f>
        <v/>
      </c>
      <c r="G2940" t="str">
        <f>IFERROR(UPPER(TRIM(ESITI_QUESTIONARI!AI2940)),"")</f>
        <v/>
      </c>
      <c r="H2940" s="8" t="str">
        <f>IF(C2940="","",IF(ISERROR(AVERAGE(ESITI_QUESTIONARI!N2940:T2940,ESITI_QUESTIONARI!V2940:X2940,ESITI_QUESTIONARI!Z2940:AD2940,ESITI_QUESTIONARI!AF2940:AH2940,ESITI_QUESTIONARI!AJ2940:AL2940,ESITI_QUESTIONARI!AN2940,ESITI_QUESTIONARI!AQ2940)),"NON RISPONDE",AVERAGE(ESITI_QUESTIONARI!N2940:T2940,ESITI_QUESTIONARI!V2940:X2940,ESITI_QUESTIONARI!Z2940:AD2940,ESITI_QUESTIONARI!AF2940:AH2940,ESITI_QUESTIONARI!AJ2940:AL2940,ESITI_QUESTIONARI!AN2940,ESITI_QUESTIONARI!AQ2940)))</f>
        <v/>
      </c>
    </row>
    <row r="2941" spans="1:8" x14ac:dyDescent="0.3">
      <c r="A2941" t="str">
        <f>IF(ESITI_QUESTIONARI!A2941="","",TRIM(ESITI_QUESTIONARI!A2941))</f>
        <v/>
      </c>
      <c r="B2941" t="str">
        <f t="shared" si="46"/>
        <v/>
      </c>
      <c r="C2941" t="str">
        <f>IF(ESITI_QUESTIONARI!C2941="","",TRIM(ESITI_QUESTIONARI!C2941))</f>
        <v/>
      </c>
      <c r="D2941" t="str">
        <f>IFERROR(UPPER(TRIM(ESITI_QUESTIONARI!U2941)),"")</f>
        <v/>
      </c>
      <c r="E2941" t="str">
        <f>IFERROR(UPPER(TRIM(ESITI_QUESTIONARI!Y2941)),"")</f>
        <v/>
      </c>
      <c r="F2941" t="str">
        <f>IFERROR(UPPER(TRIM(ESITI_QUESTIONARI!AE2941)),"")</f>
        <v/>
      </c>
      <c r="G2941" t="str">
        <f>IFERROR(UPPER(TRIM(ESITI_QUESTIONARI!AI2941)),"")</f>
        <v/>
      </c>
      <c r="H2941" s="8" t="str">
        <f>IF(C2941="","",IF(ISERROR(AVERAGE(ESITI_QUESTIONARI!N2941:T2941,ESITI_QUESTIONARI!V2941:X2941,ESITI_QUESTIONARI!Z2941:AD2941,ESITI_QUESTIONARI!AF2941:AH2941,ESITI_QUESTIONARI!AJ2941:AL2941,ESITI_QUESTIONARI!AN2941,ESITI_QUESTIONARI!AQ2941)),"NON RISPONDE",AVERAGE(ESITI_QUESTIONARI!N2941:T2941,ESITI_QUESTIONARI!V2941:X2941,ESITI_QUESTIONARI!Z2941:AD2941,ESITI_QUESTIONARI!AF2941:AH2941,ESITI_QUESTIONARI!AJ2941:AL2941,ESITI_QUESTIONARI!AN2941,ESITI_QUESTIONARI!AQ2941)))</f>
        <v/>
      </c>
    </row>
    <row r="2942" spans="1:8" x14ac:dyDescent="0.3">
      <c r="A2942" t="str">
        <f>IF(ESITI_QUESTIONARI!A2942="","",TRIM(ESITI_QUESTIONARI!A2942))</f>
        <v/>
      </c>
      <c r="B2942" t="str">
        <f t="shared" si="46"/>
        <v/>
      </c>
      <c r="C2942" t="str">
        <f>IF(ESITI_QUESTIONARI!C2942="","",TRIM(ESITI_QUESTIONARI!C2942))</f>
        <v/>
      </c>
      <c r="D2942" t="str">
        <f>IFERROR(UPPER(TRIM(ESITI_QUESTIONARI!U2942)),"")</f>
        <v/>
      </c>
      <c r="E2942" t="str">
        <f>IFERROR(UPPER(TRIM(ESITI_QUESTIONARI!Y2942)),"")</f>
        <v/>
      </c>
      <c r="F2942" t="str">
        <f>IFERROR(UPPER(TRIM(ESITI_QUESTIONARI!AE2942)),"")</f>
        <v/>
      </c>
      <c r="G2942" t="str">
        <f>IFERROR(UPPER(TRIM(ESITI_QUESTIONARI!AI2942)),"")</f>
        <v/>
      </c>
      <c r="H2942" s="8" t="str">
        <f>IF(C2942="","",IF(ISERROR(AVERAGE(ESITI_QUESTIONARI!N2942:T2942,ESITI_QUESTIONARI!V2942:X2942,ESITI_QUESTIONARI!Z2942:AD2942,ESITI_QUESTIONARI!AF2942:AH2942,ESITI_QUESTIONARI!AJ2942:AL2942,ESITI_QUESTIONARI!AN2942,ESITI_QUESTIONARI!AQ2942)),"NON RISPONDE",AVERAGE(ESITI_QUESTIONARI!N2942:T2942,ESITI_QUESTIONARI!V2942:X2942,ESITI_QUESTIONARI!Z2942:AD2942,ESITI_QUESTIONARI!AF2942:AH2942,ESITI_QUESTIONARI!AJ2942:AL2942,ESITI_QUESTIONARI!AN2942,ESITI_QUESTIONARI!AQ2942)))</f>
        <v/>
      </c>
    </row>
    <row r="2943" spans="1:8" x14ac:dyDescent="0.3">
      <c r="A2943" t="str">
        <f>IF(ESITI_QUESTIONARI!A2943="","",TRIM(ESITI_QUESTIONARI!A2943))</f>
        <v/>
      </c>
      <c r="B2943" t="str">
        <f t="shared" si="46"/>
        <v/>
      </c>
      <c r="C2943" t="str">
        <f>IF(ESITI_QUESTIONARI!C2943="","",TRIM(ESITI_QUESTIONARI!C2943))</f>
        <v/>
      </c>
      <c r="D2943" t="str">
        <f>IFERROR(UPPER(TRIM(ESITI_QUESTIONARI!U2943)),"")</f>
        <v/>
      </c>
      <c r="E2943" t="str">
        <f>IFERROR(UPPER(TRIM(ESITI_QUESTIONARI!Y2943)),"")</f>
        <v/>
      </c>
      <c r="F2943" t="str">
        <f>IFERROR(UPPER(TRIM(ESITI_QUESTIONARI!AE2943)),"")</f>
        <v/>
      </c>
      <c r="G2943" t="str">
        <f>IFERROR(UPPER(TRIM(ESITI_QUESTIONARI!AI2943)),"")</f>
        <v/>
      </c>
      <c r="H2943" s="8" t="str">
        <f>IF(C2943="","",IF(ISERROR(AVERAGE(ESITI_QUESTIONARI!N2943:T2943,ESITI_QUESTIONARI!V2943:X2943,ESITI_QUESTIONARI!Z2943:AD2943,ESITI_QUESTIONARI!AF2943:AH2943,ESITI_QUESTIONARI!AJ2943:AL2943,ESITI_QUESTIONARI!AN2943,ESITI_QUESTIONARI!AQ2943)),"NON RISPONDE",AVERAGE(ESITI_QUESTIONARI!N2943:T2943,ESITI_QUESTIONARI!V2943:X2943,ESITI_QUESTIONARI!Z2943:AD2943,ESITI_QUESTIONARI!AF2943:AH2943,ESITI_QUESTIONARI!AJ2943:AL2943,ESITI_QUESTIONARI!AN2943,ESITI_QUESTIONARI!AQ2943)))</f>
        <v/>
      </c>
    </row>
    <row r="2944" spans="1:8" x14ac:dyDescent="0.3">
      <c r="A2944" t="str">
        <f>IF(ESITI_QUESTIONARI!A2944="","",TRIM(ESITI_QUESTIONARI!A2944))</f>
        <v/>
      </c>
      <c r="B2944" t="str">
        <f t="shared" si="46"/>
        <v/>
      </c>
      <c r="C2944" t="str">
        <f>IF(ESITI_QUESTIONARI!C2944="","",TRIM(ESITI_QUESTIONARI!C2944))</f>
        <v/>
      </c>
      <c r="D2944" t="str">
        <f>IFERROR(UPPER(TRIM(ESITI_QUESTIONARI!U2944)),"")</f>
        <v/>
      </c>
      <c r="E2944" t="str">
        <f>IFERROR(UPPER(TRIM(ESITI_QUESTIONARI!Y2944)),"")</f>
        <v/>
      </c>
      <c r="F2944" t="str">
        <f>IFERROR(UPPER(TRIM(ESITI_QUESTIONARI!AE2944)),"")</f>
        <v/>
      </c>
      <c r="G2944" t="str">
        <f>IFERROR(UPPER(TRIM(ESITI_QUESTIONARI!AI2944)),"")</f>
        <v/>
      </c>
      <c r="H2944" s="8" t="str">
        <f>IF(C2944="","",IF(ISERROR(AVERAGE(ESITI_QUESTIONARI!N2944:T2944,ESITI_QUESTIONARI!V2944:X2944,ESITI_QUESTIONARI!Z2944:AD2944,ESITI_QUESTIONARI!AF2944:AH2944,ESITI_QUESTIONARI!AJ2944:AL2944,ESITI_QUESTIONARI!AN2944,ESITI_QUESTIONARI!AQ2944)),"NON RISPONDE",AVERAGE(ESITI_QUESTIONARI!N2944:T2944,ESITI_QUESTIONARI!V2944:X2944,ESITI_QUESTIONARI!Z2944:AD2944,ESITI_QUESTIONARI!AF2944:AH2944,ESITI_QUESTIONARI!AJ2944:AL2944,ESITI_QUESTIONARI!AN2944,ESITI_QUESTIONARI!AQ2944)))</f>
        <v/>
      </c>
    </row>
    <row r="2945" spans="1:8" x14ac:dyDescent="0.3">
      <c r="A2945" t="str">
        <f>IF(ESITI_QUESTIONARI!A2945="","",TRIM(ESITI_QUESTIONARI!A2945))</f>
        <v/>
      </c>
      <c r="B2945" t="str">
        <f t="shared" si="46"/>
        <v/>
      </c>
      <c r="C2945" t="str">
        <f>IF(ESITI_QUESTIONARI!C2945="","",TRIM(ESITI_QUESTIONARI!C2945))</f>
        <v/>
      </c>
      <c r="D2945" t="str">
        <f>IFERROR(UPPER(TRIM(ESITI_QUESTIONARI!U2945)),"")</f>
        <v/>
      </c>
      <c r="E2945" t="str">
        <f>IFERROR(UPPER(TRIM(ESITI_QUESTIONARI!Y2945)),"")</f>
        <v/>
      </c>
      <c r="F2945" t="str">
        <f>IFERROR(UPPER(TRIM(ESITI_QUESTIONARI!AE2945)),"")</f>
        <v/>
      </c>
      <c r="G2945" t="str">
        <f>IFERROR(UPPER(TRIM(ESITI_QUESTIONARI!AI2945)),"")</f>
        <v/>
      </c>
      <c r="H2945" s="8" t="str">
        <f>IF(C2945="","",IF(ISERROR(AVERAGE(ESITI_QUESTIONARI!N2945:T2945,ESITI_QUESTIONARI!V2945:X2945,ESITI_QUESTIONARI!Z2945:AD2945,ESITI_QUESTIONARI!AF2945:AH2945,ESITI_QUESTIONARI!AJ2945:AL2945,ESITI_QUESTIONARI!AN2945,ESITI_QUESTIONARI!AQ2945)),"NON RISPONDE",AVERAGE(ESITI_QUESTIONARI!N2945:T2945,ESITI_QUESTIONARI!V2945:X2945,ESITI_QUESTIONARI!Z2945:AD2945,ESITI_QUESTIONARI!AF2945:AH2945,ESITI_QUESTIONARI!AJ2945:AL2945,ESITI_QUESTIONARI!AN2945,ESITI_QUESTIONARI!AQ2945)))</f>
        <v/>
      </c>
    </row>
    <row r="2946" spans="1:8" x14ac:dyDescent="0.3">
      <c r="A2946" t="str">
        <f>IF(ESITI_QUESTIONARI!A2946="","",TRIM(ESITI_QUESTIONARI!A2946))</f>
        <v/>
      </c>
      <c r="B2946" t="str">
        <f t="shared" si="46"/>
        <v/>
      </c>
      <c r="C2946" t="str">
        <f>IF(ESITI_QUESTIONARI!C2946="","",TRIM(ESITI_QUESTIONARI!C2946))</f>
        <v/>
      </c>
      <c r="D2946" t="str">
        <f>IFERROR(UPPER(TRIM(ESITI_QUESTIONARI!U2946)),"")</f>
        <v/>
      </c>
      <c r="E2946" t="str">
        <f>IFERROR(UPPER(TRIM(ESITI_QUESTIONARI!Y2946)),"")</f>
        <v/>
      </c>
      <c r="F2946" t="str">
        <f>IFERROR(UPPER(TRIM(ESITI_QUESTIONARI!AE2946)),"")</f>
        <v/>
      </c>
      <c r="G2946" t="str">
        <f>IFERROR(UPPER(TRIM(ESITI_QUESTIONARI!AI2946)),"")</f>
        <v/>
      </c>
      <c r="H2946" s="8" t="str">
        <f>IF(C2946="","",IF(ISERROR(AVERAGE(ESITI_QUESTIONARI!N2946:T2946,ESITI_QUESTIONARI!V2946:X2946,ESITI_QUESTIONARI!Z2946:AD2946,ESITI_QUESTIONARI!AF2946:AH2946,ESITI_QUESTIONARI!AJ2946:AL2946,ESITI_QUESTIONARI!AN2946,ESITI_QUESTIONARI!AQ2946)),"NON RISPONDE",AVERAGE(ESITI_QUESTIONARI!N2946:T2946,ESITI_QUESTIONARI!V2946:X2946,ESITI_QUESTIONARI!Z2946:AD2946,ESITI_QUESTIONARI!AF2946:AH2946,ESITI_QUESTIONARI!AJ2946:AL2946,ESITI_QUESTIONARI!AN2946,ESITI_QUESTIONARI!AQ2946)))</f>
        <v/>
      </c>
    </row>
    <row r="2947" spans="1:8" x14ac:dyDescent="0.3">
      <c r="A2947" t="str">
        <f>IF(ESITI_QUESTIONARI!A2947="","",TRIM(ESITI_QUESTIONARI!A2947))</f>
        <v/>
      </c>
      <c r="B2947" t="str">
        <f t="shared" ref="B2947:B3010" si="47">IF(C2947="","",C2947)</f>
        <v/>
      </c>
      <c r="C2947" t="str">
        <f>IF(ESITI_QUESTIONARI!C2947="","",TRIM(ESITI_QUESTIONARI!C2947))</f>
        <v/>
      </c>
      <c r="D2947" t="str">
        <f>IFERROR(UPPER(TRIM(ESITI_QUESTIONARI!U2947)),"")</f>
        <v/>
      </c>
      <c r="E2947" t="str">
        <f>IFERROR(UPPER(TRIM(ESITI_QUESTIONARI!Y2947)),"")</f>
        <v/>
      </c>
      <c r="F2947" t="str">
        <f>IFERROR(UPPER(TRIM(ESITI_QUESTIONARI!AE2947)),"")</f>
        <v/>
      </c>
      <c r="G2947" t="str">
        <f>IFERROR(UPPER(TRIM(ESITI_QUESTIONARI!AI2947)),"")</f>
        <v/>
      </c>
      <c r="H2947" s="8" t="str">
        <f>IF(C2947="","",IF(ISERROR(AVERAGE(ESITI_QUESTIONARI!N2947:T2947,ESITI_QUESTIONARI!V2947:X2947,ESITI_QUESTIONARI!Z2947:AD2947,ESITI_QUESTIONARI!AF2947:AH2947,ESITI_QUESTIONARI!AJ2947:AL2947,ESITI_QUESTIONARI!AN2947,ESITI_QUESTIONARI!AQ2947)),"NON RISPONDE",AVERAGE(ESITI_QUESTIONARI!N2947:T2947,ESITI_QUESTIONARI!V2947:X2947,ESITI_QUESTIONARI!Z2947:AD2947,ESITI_QUESTIONARI!AF2947:AH2947,ESITI_QUESTIONARI!AJ2947:AL2947,ESITI_QUESTIONARI!AN2947,ESITI_QUESTIONARI!AQ2947)))</f>
        <v/>
      </c>
    </row>
    <row r="2948" spans="1:8" x14ac:dyDescent="0.3">
      <c r="A2948" t="str">
        <f>IF(ESITI_QUESTIONARI!A2948="","",TRIM(ESITI_QUESTIONARI!A2948))</f>
        <v/>
      </c>
      <c r="B2948" t="str">
        <f t="shared" si="47"/>
        <v/>
      </c>
      <c r="C2948" t="str">
        <f>IF(ESITI_QUESTIONARI!C2948="","",TRIM(ESITI_QUESTIONARI!C2948))</f>
        <v/>
      </c>
      <c r="D2948" t="str">
        <f>IFERROR(UPPER(TRIM(ESITI_QUESTIONARI!U2948)),"")</f>
        <v/>
      </c>
      <c r="E2948" t="str">
        <f>IFERROR(UPPER(TRIM(ESITI_QUESTIONARI!Y2948)),"")</f>
        <v/>
      </c>
      <c r="F2948" t="str">
        <f>IFERROR(UPPER(TRIM(ESITI_QUESTIONARI!AE2948)),"")</f>
        <v/>
      </c>
      <c r="G2948" t="str">
        <f>IFERROR(UPPER(TRIM(ESITI_QUESTIONARI!AI2948)),"")</f>
        <v/>
      </c>
      <c r="H2948" s="8" t="str">
        <f>IF(C2948="","",IF(ISERROR(AVERAGE(ESITI_QUESTIONARI!N2948:T2948,ESITI_QUESTIONARI!V2948:X2948,ESITI_QUESTIONARI!Z2948:AD2948,ESITI_QUESTIONARI!AF2948:AH2948,ESITI_QUESTIONARI!AJ2948:AL2948,ESITI_QUESTIONARI!AN2948,ESITI_QUESTIONARI!AQ2948)),"NON RISPONDE",AVERAGE(ESITI_QUESTIONARI!N2948:T2948,ESITI_QUESTIONARI!V2948:X2948,ESITI_QUESTIONARI!Z2948:AD2948,ESITI_QUESTIONARI!AF2948:AH2948,ESITI_QUESTIONARI!AJ2948:AL2948,ESITI_QUESTIONARI!AN2948,ESITI_QUESTIONARI!AQ2948)))</f>
        <v/>
      </c>
    </row>
    <row r="2949" spans="1:8" x14ac:dyDescent="0.3">
      <c r="A2949" t="str">
        <f>IF(ESITI_QUESTIONARI!A2949="","",TRIM(ESITI_QUESTIONARI!A2949))</f>
        <v/>
      </c>
      <c r="B2949" t="str">
        <f t="shared" si="47"/>
        <v/>
      </c>
      <c r="C2949" t="str">
        <f>IF(ESITI_QUESTIONARI!C2949="","",TRIM(ESITI_QUESTIONARI!C2949))</f>
        <v/>
      </c>
      <c r="D2949" t="str">
        <f>IFERROR(UPPER(TRIM(ESITI_QUESTIONARI!U2949)),"")</f>
        <v/>
      </c>
      <c r="E2949" t="str">
        <f>IFERROR(UPPER(TRIM(ESITI_QUESTIONARI!Y2949)),"")</f>
        <v/>
      </c>
      <c r="F2949" t="str">
        <f>IFERROR(UPPER(TRIM(ESITI_QUESTIONARI!AE2949)),"")</f>
        <v/>
      </c>
      <c r="G2949" t="str">
        <f>IFERROR(UPPER(TRIM(ESITI_QUESTIONARI!AI2949)),"")</f>
        <v/>
      </c>
      <c r="H2949" s="8" t="str">
        <f>IF(C2949="","",IF(ISERROR(AVERAGE(ESITI_QUESTIONARI!N2949:T2949,ESITI_QUESTIONARI!V2949:X2949,ESITI_QUESTIONARI!Z2949:AD2949,ESITI_QUESTIONARI!AF2949:AH2949,ESITI_QUESTIONARI!AJ2949:AL2949,ESITI_QUESTIONARI!AN2949,ESITI_QUESTIONARI!AQ2949)),"NON RISPONDE",AVERAGE(ESITI_QUESTIONARI!N2949:T2949,ESITI_QUESTIONARI!V2949:X2949,ESITI_QUESTIONARI!Z2949:AD2949,ESITI_QUESTIONARI!AF2949:AH2949,ESITI_QUESTIONARI!AJ2949:AL2949,ESITI_QUESTIONARI!AN2949,ESITI_QUESTIONARI!AQ2949)))</f>
        <v/>
      </c>
    </row>
    <row r="2950" spans="1:8" x14ac:dyDescent="0.3">
      <c r="A2950" t="str">
        <f>IF(ESITI_QUESTIONARI!A2950="","",TRIM(ESITI_QUESTIONARI!A2950))</f>
        <v/>
      </c>
      <c r="B2950" t="str">
        <f t="shared" si="47"/>
        <v/>
      </c>
      <c r="C2950" t="str">
        <f>IF(ESITI_QUESTIONARI!C2950="","",TRIM(ESITI_QUESTIONARI!C2950))</f>
        <v/>
      </c>
      <c r="D2950" t="str">
        <f>IFERROR(UPPER(TRIM(ESITI_QUESTIONARI!U2950)),"")</f>
        <v/>
      </c>
      <c r="E2950" t="str">
        <f>IFERROR(UPPER(TRIM(ESITI_QUESTIONARI!Y2950)),"")</f>
        <v/>
      </c>
      <c r="F2950" t="str">
        <f>IFERROR(UPPER(TRIM(ESITI_QUESTIONARI!AE2950)),"")</f>
        <v/>
      </c>
      <c r="G2950" t="str">
        <f>IFERROR(UPPER(TRIM(ESITI_QUESTIONARI!AI2950)),"")</f>
        <v/>
      </c>
      <c r="H2950" s="8" t="str">
        <f>IF(C2950="","",IF(ISERROR(AVERAGE(ESITI_QUESTIONARI!N2950:T2950,ESITI_QUESTIONARI!V2950:X2950,ESITI_QUESTIONARI!Z2950:AD2950,ESITI_QUESTIONARI!AF2950:AH2950,ESITI_QUESTIONARI!AJ2950:AL2950,ESITI_QUESTIONARI!AN2950,ESITI_QUESTIONARI!AQ2950)),"NON RISPONDE",AVERAGE(ESITI_QUESTIONARI!N2950:T2950,ESITI_QUESTIONARI!V2950:X2950,ESITI_QUESTIONARI!Z2950:AD2950,ESITI_QUESTIONARI!AF2950:AH2950,ESITI_QUESTIONARI!AJ2950:AL2950,ESITI_QUESTIONARI!AN2950,ESITI_QUESTIONARI!AQ2950)))</f>
        <v/>
      </c>
    </row>
    <row r="2951" spans="1:8" x14ac:dyDescent="0.3">
      <c r="A2951" t="str">
        <f>IF(ESITI_QUESTIONARI!A2951="","",TRIM(ESITI_QUESTIONARI!A2951))</f>
        <v/>
      </c>
      <c r="B2951" t="str">
        <f t="shared" si="47"/>
        <v/>
      </c>
      <c r="C2951" t="str">
        <f>IF(ESITI_QUESTIONARI!C2951="","",TRIM(ESITI_QUESTIONARI!C2951))</f>
        <v/>
      </c>
      <c r="D2951" t="str">
        <f>IFERROR(UPPER(TRIM(ESITI_QUESTIONARI!U2951)),"")</f>
        <v/>
      </c>
      <c r="E2951" t="str">
        <f>IFERROR(UPPER(TRIM(ESITI_QUESTIONARI!Y2951)),"")</f>
        <v/>
      </c>
      <c r="F2951" t="str">
        <f>IFERROR(UPPER(TRIM(ESITI_QUESTIONARI!AE2951)),"")</f>
        <v/>
      </c>
      <c r="G2951" t="str">
        <f>IFERROR(UPPER(TRIM(ESITI_QUESTIONARI!AI2951)),"")</f>
        <v/>
      </c>
      <c r="H2951" s="8" t="str">
        <f>IF(C2951="","",IF(ISERROR(AVERAGE(ESITI_QUESTIONARI!N2951:T2951,ESITI_QUESTIONARI!V2951:X2951,ESITI_QUESTIONARI!Z2951:AD2951,ESITI_QUESTIONARI!AF2951:AH2951,ESITI_QUESTIONARI!AJ2951:AL2951,ESITI_QUESTIONARI!AN2951,ESITI_QUESTIONARI!AQ2951)),"NON RISPONDE",AVERAGE(ESITI_QUESTIONARI!N2951:T2951,ESITI_QUESTIONARI!V2951:X2951,ESITI_QUESTIONARI!Z2951:AD2951,ESITI_QUESTIONARI!AF2951:AH2951,ESITI_QUESTIONARI!AJ2951:AL2951,ESITI_QUESTIONARI!AN2951,ESITI_QUESTIONARI!AQ2951)))</f>
        <v/>
      </c>
    </row>
    <row r="2952" spans="1:8" x14ac:dyDescent="0.3">
      <c r="A2952" t="str">
        <f>IF(ESITI_QUESTIONARI!A2952="","",TRIM(ESITI_QUESTIONARI!A2952))</f>
        <v/>
      </c>
      <c r="B2952" t="str">
        <f t="shared" si="47"/>
        <v/>
      </c>
      <c r="C2952" t="str">
        <f>IF(ESITI_QUESTIONARI!C2952="","",TRIM(ESITI_QUESTIONARI!C2952))</f>
        <v/>
      </c>
      <c r="D2952" t="str">
        <f>IFERROR(UPPER(TRIM(ESITI_QUESTIONARI!U2952)),"")</f>
        <v/>
      </c>
      <c r="E2952" t="str">
        <f>IFERROR(UPPER(TRIM(ESITI_QUESTIONARI!Y2952)),"")</f>
        <v/>
      </c>
      <c r="F2952" t="str">
        <f>IFERROR(UPPER(TRIM(ESITI_QUESTIONARI!AE2952)),"")</f>
        <v/>
      </c>
      <c r="G2952" t="str">
        <f>IFERROR(UPPER(TRIM(ESITI_QUESTIONARI!AI2952)),"")</f>
        <v/>
      </c>
      <c r="H2952" s="8" t="str">
        <f>IF(C2952="","",IF(ISERROR(AVERAGE(ESITI_QUESTIONARI!N2952:T2952,ESITI_QUESTIONARI!V2952:X2952,ESITI_QUESTIONARI!Z2952:AD2952,ESITI_QUESTIONARI!AF2952:AH2952,ESITI_QUESTIONARI!AJ2952:AL2952,ESITI_QUESTIONARI!AN2952,ESITI_QUESTIONARI!AQ2952)),"NON RISPONDE",AVERAGE(ESITI_QUESTIONARI!N2952:T2952,ESITI_QUESTIONARI!V2952:X2952,ESITI_QUESTIONARI!Z2952:AD2952,ESITI_QUESTIONARI!AF2952:AH2952,ESITI_QUESTIONARI!AJ2952:AL2952,ESITI_QUESTIONARI!AN2952,ESITI_QUESTIONARI!AQ2952)))</f>
        <v/>
      </c>
    </row>
    <row r="2953" spans="1:8" x14ac:dyDescent="0.3">
      <c r="A2953" t="str">
        <f>IF(ESITI_QUESTIONARI!A2953="","",TRIM(ESITI_QUESTIONARI!A2953))</f>
        <v/>
      </c>
      <c r="B2953" t="str">
        <f t="shared" si="47"/>
        <v/>
      </c>
      <c r="C2953" t="str">
        <f>IF(ESITI_QUESTIONARI!C2953="","",TRIM(ESITI_QUESTIONARI!C2953))</f>
        <v/>
      </c>
      <c r="D2953" t="str">
        <f>IFERROR(UPPER(TRIM(ESITI_QUESTIONARI!U2953)),"")</f>
        <v/>
      </c>
      <c r="E2953" t="str">
        <f>IFERROR(UPPER(TRIM(ESITI_QUESTIONARI!Y2953)),"")</f>
        <v/>
      </c>
      <c r="F2953" t="str">
        <f>IFERROR(UPPER(TRIM(ESITI_QUESTIONARI!AE2953)),"")</f>
        <v/>
      </c>
      <c r="G2953" t="str">
        <f>IFERROR(UPPER(TRIM(ESITI_QUESTIONARI!AI2953)),"")</f>
        <v/>
      </c>
      <c r="H2953" s="8" t="str">
        <f>IF(C2953="","",IF(ISERROR(AVERAGE(ESITI_QUESTIONARI!N2953:T2953,ESITI_QUESTIONARI!V2953:X2953,ESITI_QUESTIONARI!Z2953:AD2953,ESITI_QUESTIONARI!AF2953:AH2953,ESITI_QUESTIONARI!AJ2953:AL2953,ESITI_QUESTIONARI!AN2953,ESITI_QUESTIONARI!AQ2953)),"NON RISPONDE",AVERAGE(ESITI_QUESTIONARI!N2953:T2953,ESITI_QUESTIONARI!V2953:X2953,ESITI_QUESTIONARI!Z2953:AD2953,ESITI_QUESTIONARI!AF2953:AH2953,ESITI_QUESTIONARI!AJ2953:AL2953,ESITI_QUESTIONARI!AN2953,ESITI_QUESTIONARI!AQ2953)))</f>
        <v/>
      </c>
    </row>
    <row r="2954" spans="1:8" x14ac:dyDescent="0.3">
      <c r="A2954" t="str">
        <f>IF(ESITI_QUESTIONARI!A2954="","",TRIM(ESITI_QUESTIONARI!A2954))</f>
        <v/>
      </c>
      <c r="B2954" t="str">
        <f t="shared" si="47"/>
        <v/>
      </c>
      <c r="C2954" t="str">
        <f>IF(ESITI_QUESTIONARI!C2954="","",TRIM(ESITI_QUESTIONARI!C2954))</f>
        <v/>
      </c>
      <c r="D2954" t="str">
        <f>IFERROR(UPPER(TRIM(ESITI_QUESTIONARI!U2954)),"")</f>
        <v/>
      </c>
      <c r="E2954" t="str">
        <f>IFERROR(UPPER(TRIM(ESITI_QUESTIONARI!Y2954)),"")</f>
        <v/>
      </c>
      <c r="F2954" t="str">
        <f>IFERROR(UPPER(TRIM(ESITI_QUESTIONARI!AE2954)),"")</f>
        <v/>
      </c>
      <c r="G2954" t="str">
        <f>IFERROR(UPPER(TRIM(ESITI_QUESTIONARI!AI2954)),"")</f>
        <v/>
      </c>
      <c r="H2954" s="8" t="str">
        <f>IF(C2954="","",IF(ISERROR(AVERAGE(ESITI_QUESTIONARI!N2954:T2954,ESITI_QUESTIONARI!V2954:X2954,ESITI_QUESTIONARI!Z2954:AD2954,ESITI_QUESTIONARI!AF2954:AH2954,ESITI_QUESTIONARI!AJ2954:AL2954,ESITI_QUESTIONARI!AN2954,ESITI_QUESTIONARI!AQ2954)),"NON RISPONDE",AVERAGE(ESITI_QUESTIONARI!N2954:T2954,ESITI_QUESTIONARI!V2954:X2954,ESITI_QUESTIONARI!Z2954:AD2954,ESITI_QUESTIONARI!AF2954:AH2954,ESITI_QUESTIONARI!AJ2954:AL2954,ESITI_QUESTIONARI!AN2954,ESITI_QUESTIONARI!AQ2954)))</f>
        <v/>
      </c>
    </row>
    <row r="2955" spans="1:8" x14ac:dyDescent="0.3">
      <c r="A2955" t="str">
        <f>IF(ESITI_QUESTIONARI!A2955="","",TRIM(ESITI_QUESTIONARI!A2955))</f>
        <v/>
      </c>
      <c r="B2955" t="str">
        <f t="shared" si="47"/>
        <v/>
      </c>
      <c r="C2955" t="str">
        <f>IF(ESITI_QUESTIONARI!C2955="","",TRIM(ESITI_QUESTIONARI!C2955))</f>
        <v/>
      </c>
      <c r="D2955" t="str">
        <f>IFERROR(UPPER(TRIM(ESITI_QUESTIONARI!U2955)),"")</f>
        <v/>
      </c>
      <c r="E2955" t="str">
        <f>IFERROR(UPPER(TRIM(ESITI_QUESTIONARI!Y2955)),"")</f>
        <v/>
      </c>
      <c r="F2955" t="str">
        <f>IFERROR(UPPER(TRIM(ESITI_QUESTIONARI!AE2955)),"")</f>
        <v/>
      </c>
      <c r="G2955" t="str">
        <f>IFERROR(UPPER(TRIM(ESITI_QUESTIONARI!AI2955)),"")</f>
        <v/>
      </c>
      <c r="H2955" s="8" t="str">
        <f>IF(C2955="","",IF(ISERROR(AVERAGE(ESITI_QUESTIONARI!N2955:T2955,ESITI_QUESTIONARI!V2955:X2955,ESITI_QUESTIONARI!Z2955:AD2955,ESITI_QUESTIONARI!AF2955:AH2955,ESITI_QUESTIONARI!AJ2955:AL2955,ESITI_QUESTIONARI!AN2955,ESITI_QUESTIONARI!AQ2955)),"NON RISPONDE",AVERAGE(ESITI_QUESTIONARI!N2955:T2955,ESITI_QUESTIONARI!V2955:X2955,ESITI_QUESTIONARI!Z2955:AD2955,ESITI_QUESTIONARI!AF2955:AH2955,ESITI_QUESTIONARI!AJ2955:AL2955,ESITI_QUESTIONARI!AN2955,ESITI_QUESTIONARI!AQ2955)))</f>
        <v/>
      </c>
    </row>
    <row r="2956" spans="1:8" x14ac:dyDescent="0.3">
      <c r="A2956" t="str">
        <f>IF(ESITI_QUESTIONARI!A2956="","",TRIM(ESITI_QUESTIONARI!A2956))</f>
        <v/>
      </c>
      <c r="B2956" t="str">
        <f t="shared" si="47"/>
        <v/>
      </c>
      <c r="C2956" t="str">
        <f>IF(ESITI_QUESTIONARI!C2956="","",TRIM(ESITI_QUESTIONARI!C2956))</f>
        <v/>
      </c>
      <c r="D2956" t="str">
        <f>IFERROR(UPPER(TRIM(ESITI_QUESTIONARI!U2956)),"")</f>
        <v/>
      </c>
      <c r="E2956" t="str">
        <f>IFERROR(UPPER(TRIM(ESITI_QUESTIONARI!Y2956)),"")</f>
        <v/>
      </c>
      <c r="F2956" t="str">
        <f>IFERROR(UPPER(TRIM(ESITI_QUESTIONARI!AE2956)),"")</f>
        <v/>
      </c>
      <c r="G2956" t="str">
        <f>IFERROR(UPPER(TRIM(ESITI_QUESTIONARI!AI2956)),"")</f>
        <v/>
      </c>
      <c r="H2956" s="8" t="str">
        <f>IF(C2956="","",IF(ISERROR(AVERAGE(ESITI_QUESTIONARI!N2956:T2956,ESITI_QUESTIONARI!V2956:X2956,ESITI_QUESTIONARI!Z2956:AD2956,ESITI_QUESTIONARI!AF2956:AH2956,ESITI_QUESTIONARI!AJ2956:AL2956,ESITI_QUESTIONARI!AN2956,ESITI_QUESTIONARI!AQ2956)),"NON RISPONDE",AVERAGE(ESITI_QUESTIONARI!N2956:T2956,ESITI_QUESTIONARI!V2956:X2956,ESITI_QUESTIONARI!Z2956:AD2956,ESITI_QUESTIONARI!AF2956:AH2956,ESITI_QUESTIONARI!AJ2956:AL2956,ESITI_QUESTIONARI!AN2956,ESITI_QUESTIONARI!AQ2956)))</f>
        <v/>
      </c>
    </row>
    <row r="2957" spans="1:8" x14ac:dyDescent="0.3">
      <c r="A2957" t="str">
        <f>IF(ESITI_QUESTIONARI!A2957="","",TRIM(ESITI_QUESTIONARI!A2957))</f>
        <v/>
      </c>
      <c r="B2957" t="str">
        <f t="shared" si="47"/>
        <v/>
      </c>
      <c r="C2957" t="str">
        <f>IF(ESITI_QUESTIONARI!C2957="","",TRIM(ESITI_QUESTIONARI!C2957))</f>
        <v/>
      </c>
      <c r="D2957" t="str">
        <f>IFERROR(UPPER(TRIM(ESITI_QUESTIONARI!U2957)),"")</f>
        <v/>
      </c>
      <c r="E2957" t="str">
        <f>IFERROR(UPPER(TRIM(ESITI_QUESTIONARI!Y2957)),"")</f>
        <v/>
      </c>
      <c r="F2957" t="str">
        <f>IFERROR(UPPER(TRIM(ESITI_QUESTIONARI!AE2957)),"")</f>
        <v/>
      </c>
      <c r="G2957" t="str">
        <f>IFERROR(UPPER(TRIM(ESITI_QUESTIONARI!AI2957)),"")</f>
        <v/>
      </c>
      <c r="H2957" s="8" t="str">
        <f>IF(C2957="","",IF(ISERROR(AVERAGE(ESITI_QUESTIONARI!N2957:T2957,ESITI_QUESTIONARI!V2957:X2957,ESITI_QUESTIONARI!Z2957:AD2957,ESITI_QUESTIONARI!AF2957:AH2957,ESITI_QUESTIONARI!AJ2957:AL2957,ESITI_QUESTIONARI!AN2957,ESITI_QUESTIONARI!AQ2957)),"NON RISPONDE",AVERAGE(ESITI_QUESTIONARI!N2957:T2957,ESITI_QUESTIONARI!V2957:X2957,ESITI_QUESTIONARI!Z2957:AD2957,ESITI_QUESTIONARI!AF2957:AH2957,ESITI_QUESTIONARI!AJ2957:AL2957,ESITI_QUESTIONARI!AN2957,ESITI_QUESTIONARI!AQ2957)))</f>
        <v/>
      </c>
    </row>
    <row r="2958" spans="1:8" x14ac:dyDescent="0.3">
      <c r="A2958" t="str">
        <f>IF(ESITI_QUESTIONARI!A2958="","",TRIM(ESITI_QUESTIONARI!A2958))</f>
        <v/>
      </c>
      <c r="B2958" t="str">
        <f t="shared" si="47"/>
        <v/>
      </c>
      <c r="C2958" t="str">
        <f>IF(ESITI_QUESTIONARI!C2958="","",TRIM(ESITI_QUESTIONARI!C2958))</f>
        <v/>
      </c>
      <c r="D2958" t="str">
        <f>IFERROR(UPPER(TRIM(ESITI_QUESTIONARI!U2958)),"")</f>
        <v/>
      </c>
      <c r="E2958" t="str">
        <f>IFERROR(UPPER(TRIM(ESITI_QUESTIONARI!Y2958)),"")</f>
        <v/>
      </c>
      <c r="F2958" t="str">
        <f>IFERROR(UPPER(TRIM(ESITI_QUESTIONARI!AE2958)),"")</f>
        <v/>
      </c>
      <c r="G2958" t="str">
        <f>IFERROR(UPPER(TRIM(ESITI_QUESTIONARI!AI2958)),"")</f>
        <v/>
      </c>
      <c r="H2958" s="8" t="str">
        <f>IF(C2958="","",IF(ISERROR(AVERAGE(ESITI_QUESTIONARI!N2958:T2958,ESITI_QUESTIONARI!V2958:X2958,ESITI_QUESTIONARI!Z2958:AD2958,ESITI_QUESTIONARI!AF2958:AH2958,ESITI_QUESTIONARI!AJ2958:AL2958,ESITI_QUESTIONARI!AN2958,ESITI_QUESTIONARI!AQ2958)),"NON RISPONDE",AVERAGE(ESITI_QUESTIONARI!N2958:T2958,ESITI_QUESTIONARI!V2958:X2958,ESITI_QUESTIONARI!Z2958:AD2958,ESITI_QUESTIONARI!AF2958:AH2958,ESITI_QUESTIONARI!AJ2958:AL2958,ESITI_QUESTIONARI!AN2958,ESITI_QUESTIONARI!AQ2958)))</f>
        <v/>
      </c>
    </row>
    <row r="2959" spans="1:8" x14ac:dyDescent="0.3">
      <c r="A2959" t="str">
        <f>IF(ESITI_QUESTIONARI!A2959="","",TRIM(ESITI_QUESTIONARI!A2959))</f>
        <v/>
      </c>
      <c r="B2959" t="str">
        <f t="shared" si="47"/>
        <v/>
      </c>
      <c r="C2959" t="str">
        <f>IF(ESITI_QUESTIONARI!C2959="","",TRIM(ESITI_QUESTIONARI!C2959))</f>
        <v/>
      </c>
      <c r="D2959" t="str">
        <f>IFERROR(UPPER(TRIM(ESITI_QUESTIONARI!U2959)),"")</f>
        <v/>
      </c>
      <c r="E2959" t="str">
        <f>IFERROR(UPPER(TRIM(ESITI_QUESTIONARI!Y2959)),"")</f>
        <v/>
      </c>
      <c r="F2959" t="str">
        <f>IFERROR(UPPER(TRIM(ESITI_QUESTIONARI!AE2959)),"")</f>
        <v/>
      </c>
      <c r="G2959" t="str">
        <f>IFERROR(UPPER(TRIM(ESITI_QUESTIONARI!AI2959)),"")</f>
        <v/>
      </c>
      <c r="H2959" s="8" t="str">
        <f>IF(C2959="","",IF(ISERROR(AVERAGE(ESITI_QUESTIONARI!N2959:T2959,ESITI_QUESTIONARI!V2959:X2959,ESITI_QUESTIONARI!Z2959:AD2959,ESITI_QUESTIONARI!AF2959:AH2959,ESITI_QUESTIONARI!AJ2959:AL2959,ESITI_QUESTIONARI!AN2959,ESITI_QUESTIONARI!AQ2959)),"NON RISPONDE",AVERAGE(ESITI_QUESTIONARI!N2959:T2959,ESITI_QUESTIONARI!V2959:X2959,ESITI_QUESTIONARI!Z2959:AD2959,ESITI_QUESTIONARI!AF2959:AH2959,ESITI_QUESTIONARI!AJ2959:AL2959,ESITI_QUESTIONARI!AN2959,ESITI_QUESTIONARI!AQ2959)))</f>
        <v/>
      </c>
    </row>
    <row r="2960" spans="1:8" x14ac:dyDescent="0.3">
      <c r="A2960" t="str">
        <f>IF(ESITI_QUESTIONARI!A2960="","",TRIM(ESITI_QUESTIONARI!A2960))</f>
        <v/>
      </c>
      <c r="B2960" t="str">
        <f t="shared" si="47"/>
        <v/>
      </c>
      <c r="C2960" t="str">
        <f>IF(ESITI_QUESTIONARI!C2960="","",TRIM(ESITI_QUESTIONARI!C2960))</f>
        <v/>
      </c>
      <c r="D2960" t="str">
        <f>IFERROR(UPPER(TRIM(ESITI_QUESTIONARI!U2960)),"")</f>
        <v/>
      </c>
      <c r="E2960" t="str">
        <f>IFERROR(UPPER(TRIM(ESITI_QUESTIONARI!Y2960)),"")</f>
        <v/>
      </c>
      <c r="F2960" t="str">
        <f>IFERROR(UPPER(TRIM(ESITI_QUESTIONARI!AE2960)),"")</f>
        <v/>
      </c>
      <c r="G2960" t="str">
        <f>IFERROR(UPPER(TRIM(ESITI_QUESTIONARI!AI2960)),"")</f>
        <v/>
      </c>
      <c r="H2960" s="8" t="str">
        <f>IF(C2960="","",IF(ISERROR(AVERAGE(ESITI_QUESTIONARI!N2960:T2960,ESITI_QUESTIONARI!V2960:X2960,ESITI_QUESTIONARI!Z2960:AD2960,ESITI_QUESTIONARI!AF2960:AH2960,ESITI_QUESTIONARI!AJ2960:AL2960,ESITI_QUESTIONARI!AN2960,ESITI_QUESTIONARI!AQ2960)),"NON RISPONDE",AVERAGE(ESITI_QUESTIONARI!N2960:T2960,ESITI_QUESTIONARI!V2960:X2960,ESITI_QUESTIONARI!Z2960:AD2960,ESITI_QUESTIONARI!AF2960:AH2960,ESITI_QUESTIONARI!AJ2960:AL2960,ESITI_QUESTIONARI!AN2960,ESITI_QUESTIONARI!AQ2960)))</f>
        <v/>
      </c>
    </row>
    <row r="2961" spans="1:8" x14ac:dyDescent="0.3">
      <c r="A2961" t="str">
        <f>IF(ESITI_QUESTIONARI!A2961="","",TRIM(ESITI_QUESTIONARI!A2961))</f>
        <v/>
      </c>
      <c r="B2961" t="str">
        <f t="shared" si="47"/>
        <v/>
      </c>
      <c r="C2961" t="str">
        <f>IF(ESITI_QUESTIONARI!C2961="","",TRIM(ESITI_QUESTIONARI!C2961))</f>
        <v/>
      </c>
      <c r="D2961" t="str">
        <f>IFERROR(UPPER(TRIM(ESITI_QUESTIONARI!U2961)),"")</f>
        <v/>
      </c>
      <c r="E2961" t="str">
        <f>IFERROR(UPPER(TRIM(ESITI_QUESTIONARI!Y2961)),"")</f>
        <v/>
      </c>
      <c r="F2961" t="str">
        <f>IFERROR(UPPER(TRIM(ESITI_QUESTIONARI!AE2961)),"")</f>
        <v/>
      </c>
      <c r="G2961" t="str">
        <f>IFERROR(UPPER(TRIM(ESITI_QUESTIONARI!AI2961)),"")</f>
        <v/>
      </c>
      <c r="H2961" s="8" t="str">
        <f>IF(C2961="","",IF(ISERROR(AVERAGE(ESITI_QUESTIONARI!N2961:T2961,ESITI_QUESTIONARI!V2961:X2961,ESITI_QUESTIONARI!Z2961:AD2961,ESITI_QUESTIONARI!AF2961:AH2961,ESITI_QUESTIONARI!AJ2961:AL2961,ESITI_QUESTIONARI!AN2961,ESITI_QUESTIONARI!AQ2961)),"NON RISPONDE",AVERAGE(ESITI_QUESTIONARI!N2961:T2961,ESITI_QUESTIONARI!V2961:X2961,ESITI_QUESTIONARI!Z2961:AD2961,ESITI_QUESTIONARI!AF2961:AH2961,ESITI_QUESTIONARI!AJ2961:AL2961,ESITI_QUESTIONARI!AN2961,ESITI_QUESTIONARI!AQ2961)))</f>
        <v/>
      </c>
    </row>
    <row r="2962" spans="1:8" x14ac:dyDescent="0.3">
      <c r="A2962" t="str">
        <f>IF(ESITI_QUESTIONARI!A2962="","",TRIM(ESITI_QUESTIONARI!A2962))</f>
        <v/>
      </c>
      <c r="B2962" t="str">
        <f t="shared" si="47"/>
        <v/>
      </c>
      <c r="C2962" t="str">
        <f>IF(ESITI_QUESTIONARI!C2962="","",TRIM(ESITI_QUESTIONARI!C2962))</f>
        <v/>
      </c>
      <c r="D2962" t="str">
        <f>IFERROR(UPPER(TRIM(ESITI_QUESTIONARI!U2962)),"")</f>
        <v/>
      </c>
      <c r="E2962" t="str">
        <f>IFERROR(UPPER(TRIM(ESITI_QUESTIONARI!Y2962)),"")</f>
        <v/>
      </c>
      <c r="F2962" t="str">
        <f>IFERROR(UPPER(TRIM(ESITI_QUESTIONARI!AE2962)),"")</f>
        <v/>
      </c>
      <c r="G2962" t="str">
        <f>IFERROR(UPPER(TRIM(ESITI_QUESTIONARI!AI2962)),"")</f>
        <v/>
      </c>
      <c r="H2962" s="8" t="str">
        <f>IF(C2962="","",IF(ISERROR(AVERAGE(ESITI_QUESTIONARI!N2962:T2962,ESITI_QUESTIONARI!V2962:X2962,ESITI_QUESTIONARI!Z2962:AD2962,ESITI_QUESTIONARI!AF2962:AH2962,ESITI_QUESTIONARI!AJ2962:AL2962,ESITI_QUESTIONARI!AN2962,ESITI_QUESTIONARI!AQ2962)),"NON RISPONDE",AVERAGE(ESITI_QUESTIONARI!N2962:T2962,ESITI_QUESTIONARI!V2962:X2962,ESITI_QUESTIONARI!Z2962:AD2962,ESITI_QUESTIONARI!AF2962:AH2962,ESITI_QUESTIONARI!AJ2962:AL2962,ESITI_QUESTIONARI!AN2962,ESITI_QUESTIONARI!AQ2962)))</f>
        <v/>
      </c>
    </row>
    <row r="2963" spans="1:8" x14ac:dyDescent="0.3">
      <c r="A2963" t="str">
        <f>IF(ESITI_QUESTIONARI!A2963="","",TRIM(ESITI_QUESTIONARI!A2963))</f>
        <v/>
      </c>
      <c r="B2963" t="str">
        <f t="shared" si="47"/>
        <v/>
      </c>
      <c r="C2963" t="str">
        <f>IF(ESITI_QUESTIONARI!C2963="","",TRIM(ESITI_QUESTIONARI!C2963))</f>
        <v/>
      </c>
      <c r="D2963" t="str">
        <f>IFERROR(UPPER(TRIM(ESITI_QUESTIONARI!U2963)),"")</f>
        <v/>
      </c>
      <c r="E2963" t="str">
        <f>IFERROR(UPPER(TRIM(ESITI_QUESTIONARI!Y2963)),"")</f>
        <v/>
      </c>
      <c r="F2963" t="str">
        <f>IFERROR(UPPER(TRIM(ESITI_QUESTIONARI!AE2963)),"")</f>
        <v/>
      </c>
      <c r="G2963" t="str">
        <f>IFERROR(UPPER(TRIM(ESITI_QUESTIONARI!AI2963)),"")</f>
        <v/>
      </c>
      <c r="H2963" s="8" t="str">
        <f>IF(C2963="","",IF(ISERROR(AVERAGE(ESITI_QUESTIONARI!N2963:T2963,ESITI_QUESTIONARI!V2963:X2963,ESITI_QUESTIONARI!Z2963:AD2963,ESITI_QUESTIONARI!AF2963:AH2963,ESITI_QUESTIONARI!AJ2963:AL2963,ESITI_QUESTIONARI!AN2963,ESITI_QUESTIONARI!AQ2963)),"NON RISPONDE",AVERAGE(ESITI_QUESTIONARI!N2963:T2963,ESITI_QUESTIONARI!V2963:X2963,ESITI_QUESTIONARI!Z2963:AD2963,ESITI_QUESTIONARI!AF2963:AH2963,ESITI_QUESTIONARI!AJ2963:AL2963,ESITI_QUESTIONARI!AN2963,ESITI_QUESTIONARI!AQ2963)))</f>
        <v/>
      </c>
    </row>
    <row r="2964" spans="1:8" x14ac:dyDescent="0.3">
      <c r="A2964" t="str">
        <f>IF(ESITI_QUESTIONARI!A2964="","",TRIM(ESITI_QUESTIONARI!A2964))</f>
        <v/>
      </c>
      <c r="B2964" t="str">
        <f t="shared" si="47"/>
        <v/>
      </c>
      <c r="C2964" t="str">
        <f>IF(ESITI_QUESTIONARI!C2964="","",TRIM(ESITI_QUESTIONARI!C2964))</f>
        <v/>
      </c>
      <c r="D2964" t="str">
        <f>IFERROR(UPPER(TRIM(ESITI_QUESTIONARI!U2964)),"")</f>
        <v/>
      </c>
      <c r="E2964" t="str">
        <f>IFERROR(UPPER(TRIM(ESITI_QUESTIONARI!Y2964)),"")</f>
        <v/>
      </c>
      <c r="F2964" t="str">
        <f>IFERROR(UPPER(TRIM(ESITI_QUESTIONARI!AE2964)),"")</f>
        <v/>
      </c>
      <c r="G2964" t="str">
        <f>IFERROR(UPPER(TRIM(ESITI_QUESTIONARI!AI2964)),"")</f>
        <v/>
      </c>
      <c r="H2964" s="8" t="str">
        <f>IF(C2964="","",IF(ISERROR(AVERAGE(ESITI_QUESTIONARI!N2964:T2964,ESITI_QUESTIONARI!V2964:X2964,ESITI_QUESTIONARI!Z2964:AD2964,ESITI_QUESTIONARI!AF2964:AH2964,ESITI_QUESTIONARI!AJ2964:AL2964,ESITI_QUESTIONARI!AN2964,ESITI_QUESTIONARI!AQ2964)),"NON RISPONDE",AVERAGE(ESITI_QUESTIONARI!N2964:T2964,ESITI_QUESTIONARI!V2964:X2964,ESITI_QUESTIONARI!Z2964:AD2964,ESITI_QUESTIONARI!AF2964:AH2964,ESITI_QUESTIONARI!AJ2964:AL2964,ESITI_QUESTIONARI!AN2964,ESITI_QUESTIONARI!AQ2964)))</f>
        <v/>
      </c>
    </row>
    <row r="2965" spans="1:8" x14ac:dyDescent="0.3">
      <c r="A2965" t="str">
        <f>IF(ESITI_QUESTIONARI!A2965="","",TRIM(ESITI_QUESTIONARI!A2965))</f>
        <v/>
      </c>
      <c r="B2965" t="str">
        <f t="shared" si="47"/>
        <v/>
      </c>
      <c r="C2965" t="str">
        <f>IF(ESITI_QUESTIONARI!C2965="","",TRIM(ESITI_QUESTIONARI!C2965))</f>
        <v/>
      </c>
      <c r="D2965" t="str">
        <f>IFERROR(UPPER(TRIM(ESITI_QUESTIONARI!U2965)),"")</f>
        <v/>
      </c>
      <c r="E2965" t="str">
        <f>IFERROR(UPPER(TRIM(ESITI_QUESTIONARI!Y2965)),"")</f>
        <v/>
      </c>
      <c r="F2965" t="str">
        <f>IFERROR(UPPER(TRIM(ESITI_QUESTIONARI!AE2965)),"")</f>
        <v/>
      </c>
      <c r="G2965" t="str">
        <f>IFERROR(UPPER(TRIM(ESITI_QUESTIONARI!AI2965)),"")</f>
        <v/>
      </c>
      <c r="H2965" s="8" t="str">
        <f>IF(C2965="","",IF(ISERROR(AVERAGE(ESITI_QUESTIONARI!N2965:T2965,ESITI_QUESTIONARI!V2965:X2965,ESITI_QUESTIONARI!Z2965:AD2965,ESITI_QUESTIONARI!AF2965:AH2965,ESITI_QUESTIONARI!AJ2965:AL2965,ESITI_QUESTIONARI!AN2965,ESITI_QUESTIONARI!AQ2965)),"NON RISPONDE",AVERAGE(ESITI_QUESTIONARI!N2965:T2965,ESITI_QUESTIONARI!V2965:X2965,ESITI_QUESTIONARI!Z2965:AD2965,ESITI_QUESTIONARI!AF2965:AH2965,ESITI_QUESTIONARI!AJ2965:AL2965,ESITI_QUESTIONARI!AN2965,ESITI_QUESTIONARI!AQ2965)))</f>
        <v/>
      </c>
    </row>
    <row r="2966" spans="1:8" x14ac:dyDescent="0.3">
      <c r="A2966" t="str">
        <f>IF(ESITI_QUESTIONARI!A2966="","",TRIM(ESITI_QUESTIONARI!A2966))</f>
        <v/>
      </c>
      <c r="B2966" t="str">
        <f t="shared" si="47"/>
        <v/>
      </c>
      <c r="C2966" t="str">
        <f>IF(ESITI_QUESTIONARI!C2966="","",TRIM(ESITI_QUESTIONARI!C2966))</f>
        <v/>
      </c>
      <c r="D2966" t="str">
        <f>IFERROR(UPPER(TRIM(ESITI_QUESTIONARI!U2966)),"")</f>
        <v/>
      </c>
      <c r="E2966" t="str">
        <f>IFERROR(UPPER(TRIM(ESITI_QUESTIONARI!Y2966)),"")</f>
        <v/>
      </c>
      <c r="F2966" t="str">
        <f>IFERROR(UPPER(TRIM(ESITI_QUESTIONARI!AE2966)),"")</f>
        <v/>
      </c>
      <c r="G2966" t="str">
        <f>IFERROR(UPPER(TRIM(ESITI_QUESTIONARI!AI2966)),"")</f>
        <v/>
      </c>
      <c r="H2966" s="8" t="str">
        <f>IF(C2966="","",IF(ISERROR(AVERAGE(ESITI_QUESTIONARI!N2966:T2966,ESITI_QUESTIONARI!V2966:X2966,ESITI_QUESTIONARI!Z2966:AD2966,ESITI_QUESTIONARI!AF2966:AH2966,ESITI_QUESTIONARI!AJ2966:AL2966,ESITI_QUESTIONARI!AN2966,ESITI_QUESTIONARI!AQ2966)),"NON RISPONDE",AVERAGE(ESITI_QUESTIONARI!N2966:T2966,ESITI_QUESTIONARI!V2966:X2966,ESITI_QUESTIONARI!Z2966:AD2966,ESITI_QUESTIONARI!AF2966:AH2966,ESITI_QUESTIONARI!AJ2966:AL2966,ESITI_QUESTIONARI!AN2966,ESITI_QUESTIONARI!AQ2966)))</f>
        <v/>
      </c>
    </row>
    <row r="2967" spans="1:8" x14ac:dyDescent="0.3">
      <c r="A2967" t="str">
        <f>IF(ESITI_QUESTIONARI!A2967="","",TRIM(ESITI_QUESTIONARI!A2967))</f>
        <v/>
      </c>
      <c r="B2967" t="str">
        <f t="shared" si="47"/>
        <v/>
      </c>
      <c r="C2967" t="str">
        <f>IF(ESITI_QUESTIONARI!C2967="","",TRIM(ESITI_QUESTIONARI!C2967))</f>
        <v/>
      </c>
      <c r="D2967" t="str">
        <f>IFERROR(UPPER(TRIM(ESITI_QUESTIONARI!U2967)),"")</f>
        <v/>
      </c>
      <c r="E2967" t="str">
        <f>IFERROR(UPPER(TRIM(ESITI_QUESTIONARI!Y2967)),"")</f>
        <v/>
      </c>
      <c r="F2967" t="str">
        <f>IFERROR(UPPER(TRIM(ESITI_QUESTIONARI!AE2967)),"")</f>
        <v/>
      </c>
      <c r="G2967" t="str">
        <f>IFERROR(UPPER(TRIM(ESITI_QUESTIONARI!AI2967)),"")</f>
        <v/>
      </c>
      <c r="H2967" s="8" t="str">
        <f>IF(C2967="","",IF(ISERROR(AVERAGE(ESITI_QUESTIONARI!N2967:T2967,ESITI_QUESTIONARI!V2967:X2967,ESITI_QUESTIONARI!Z2967:AD2967,ESITI_QUESTIONARI!AF2967:AH2967,ESITI_QUESTIONARI!AJ2967:AL2967,ESITI_QUESTIONARI!AN2967,ESITI_QUESTIONARI!AQ2967)),"NON RISPONDE",AVERAGE(ESITI_QUESTIONARI!N2967:T2967,ESITI_QUESTIONARI!V2967:X2967,ESITI_QUESTIONARI!Z2967:AD2967,ESITI_QUESTIONARI!AF2967:AH2967,ESITI_QUESTIONARI!AJ2967:AL2967,ESITI_QUESTIONARI!AN2967,ESITI_QUESTIONARI!AQ2967)))</f>
        <v/>
      </c>
    </row>
    <row r="2968" spans="1:8" x14ac:dyDescent="0.3">
      <c r="A2968" t="str">
        <f>IF(ESITI_QUESTIONARI!A2968="","",TRIM(ESITI_QUESTIONARI!A2968))</f>
        <v/>
      </c>
      <c r="B2968" t="str">
        <f t="shared" si="47"/>
        <v/>
      </c>
      <c r="C2968" t="str">
        <f>IF(ESITI_QUESTIONARI!C2968="","",TRIM(ESITI_QUESTIONARI!C2968))</f>
        <v/>
      </c>
      <c r="D2968" t="str">
        <f>IFERROR(UPPER(TRIM(ESITI_QUESTIONARI!U2968)),"")</f>
        <v/>
      </c>
      <c r="E2968" t="str">
        <f>IFERROR(UPPER(TRIM(ESITI_QUESTIONARI!Y2968)),"")</f>
        <v/>
      </c>
      <c r="F2968" t="str">
        <f>IFERROR(UPPER(TRIM(ESITI_QUESTIONARI!AE2968)),"")</f>
        <v/>
      </c>
      <c r="G2968" t="str">
        <f>IFERROR(UPPER(TRIM(ESITI_QUESTIONARI!AI2968)),"")</f>
        <v/>
      </c>
      <c r="H2968" s="8" t="str">
        <f>IF(C2968="","",IF(ISERROR(AVERAGE(ESITI_QUESTIONARI!N2968:T2968,ESITI_QUESTIONARI!V2968:X2968,ESITI_QUESTIONARI!Z2968:AD2968,ESITI_QUESTIONARI!AF2968:AH2968,ESITI_QUESTIONARI!AJ2968:AL2968,ESITI_QUESTIONARI!AN2968,ESITI_QUESTIONARI!AQ2968)),"NON RISPONDE",AVERAGE(ESITI_QUESTIONARI!N2968:T2968,ESITI_QUESTIONARI!V2968:X2968,ESITI_QUESTIONARI!Z2968:AD2968,ESITI_QUESTIONARI!AF2968:AH2968,ESITI_QUESTIONARI!AJ2968:AL2968,ESITI_QUESTIONARI!AN2968,ESITI_QUESTIONARI!AQ2968)))</f>
        <v/>
      </c>
    </row>
    <row r="2969" spans="1:8" x14ac:dyDescent="0.3">
      <c r="A2969" t="str">
        <f>IF(ESITI_QUESTIONARI!A2969="","",TRIM(ESITI_QUESTIONARI!A2969))</f>
        <v/>
      </c>
      <c r="B2969" t="str">
        <f t="shared" si="47"/>
        <v/>
      </c>
      <c r="C2969" t="str">
        <f>IF(ESITI_QUESTIONARI!C2969="","",TRIM(ESITI_QUESTIONARI!C2969))</f>
        <v/>
      </c>
      <c r="D2969" t="str">
        <f>IFERROR(UPPER(TRIM(ESITI_QUESTIONARI!U2969)),"")</f>
        <v/>
      </c>
      <c r="E2969" t="str">
        <f>IFERROR(UPPER(TRIM(ESITI_QUESTIONARI!Y2969)),"")</f>
        <v/>
      </c>
      <c r="F2969" t="str">
        <f>IFERROR(UPPER(TRIM(ESITI_QUESTIONARI!AE2969)),"")</f>
        <v/>
      </c>
      <c r="G2969" t="str">
        <f>IFERROR(UPPER(TRIM(ESITI_QUESTIONARI!AI2969)),"")</f>
        <v/>
      </c>
      <c r="H2969" s="8" t="str">
        <f>IF(C2969="","",IF(ISERROR(AVERAGE(ESITI_QUESTIONARI!N2969:T2969,ESITI_QUESTIONARI!V2969:X2969,ESITI_QUESTIONARI!Z2969:AD2969,ESITI_QUESTIONARI!AF2969:AH2969,ESITI_QUESTIONARI!AJ2969:AL2969,ESITI_QUESTIONARI!AN2969,ESITI_QUESTIONARI!AQ2969)),"NON RISPONDE",AVERAGE(ESITI_QUESTIONARI!N2969:T2969,ESITI_QUESTIONARI!V2969:X2969,ESITI_QUESTIONARI!Z2969:AD2969,ESITI_QUESTIONARI!AF2969:AH2969,ESITI_QUESTIONARI!AJ2969:AL2969,ESITI_QUESTIONARI!AN2969,ESITI_QUESTIONARI!AQ2969)))</f>
        <v/>
      </c>
    </row>
    <row r="2970" spans="1:8" x14ac:dyDescent="0.3">
      <c r="A2970" t="str">
        <f>IF(ESITI_QUESTIONARI!A2970="","",TRIM(ESITI_QUESTIONARI!A2970))</f>
        <v/>
      </c>
      <c r="B2970" t="str">
        <f t="shared" si="47"/>
        <v/>
      </c>
      <c r="C2970" t="str">
        <f>IF(ESITI_QUESTIONARI!C2970="","",TRIM(ESITI_QUESTIONARI!C2970))</f>
        <v/>
      </c>
      <c r="D2970" t="str">
        <f>IFERROR(UPPER(TRIM(ESITI_QUESTIONARI!U2970)),"")</f>
        <v/>
      </c>
      <c r="E2970" t="str">
        <f>IFERROR(UPPER(TRIM(ESITI_QUESTIONARI!Y2970)),"")</f>
        <v/>
      </c>
      <c r="F2970" t="str">
        <f>IFERROR(UPPER(TRIM(ESITI_QUESTIONARI!AE2970)),"")</f>
        <v/>
      </c>
      <c r="G2970" t="str">
        <f>IFERROR(UPPER(TRIM(ESITI_QUESTIONARI!AI2970)),"")</f>
        <v/>
      </c>
      <c r="H2970" s="8" t="str">
        <f>IF(C2970="","",IF(ISERROR(AVERAGE(ESITI_QUESTIONARI!N2970:T2970,ESITI_QUESTIONARI!V2970:X2970,ESITI_QUESTIONARI!Z2970:AD2970,ESITI_QUESTIONARI!AF2970:AH2970,ESITI_QUESTIONARI!AJ2970:AL2970,ESITI_QUESTIONARI!AN2970,ESITI_QUESTIONARI!AQ2970)),"NON RISPONDE",AVERAGE(ESITI_QUESTIONARI!N2970:T2970,ESITI_QUESTIONARI!V2970:X2970,ESITI_QUESTIONARI!Z2970:AD2970,ESITI_QUESTIONARI!AF2970:AH2970,ESITI_QUESTIONARI!AJ2970:AL2970,ESITI_QUESTIONARI!AN2970,ESITI_QUESTIONARI!AQ2970)))</f>
        <v/>
      </c>
    </row>
    <row r="2971" spans="1:8" x14ac:dyDescent="0.3">
      <c r="A2971" t="str">
        <f>IF(ESITI_QUESTIONARI!A2971="","",TRIM(ESITI_QUESTIONARI!A2971))</f>
        <v/>
      </c>
      <c r="B2971" t="str">
        <f t="shared" si="47"/>
        <v/>
      </c>
      <c r="C2971" t="str">
        <f>IF(ESITI_QUESTIONARI!C2971="","",TRIM(ESITI_QUESTIONARI!C2971))</f>
        <v/>
      </c>
      <c r="D2971" t="str">
        <f>IFERROR(UPPER(TRIM(ESITI_QUESTIONARI!U2971)),"")</f>
        <v/>
      </c>
      <c r="E2971" t="str">
        <f>IFERROR(UPPER(TRIM(ESITI_QUESTIONARI!Y2971)),"")</f>
        <v/>
      </c>
      <c r="F2971" t="str">
        <f>IFERROR(UPPER(TRIM(ESITI_QUESTIONARI!AE2971)),"")</f>
        <v/>
      </c>
      <c r="G2971" t="str">
        <f>IFERROR(UPPER(TRIM(ESITI_QUESTIONARI!AI2971)),"")</f>
        <v/>
      </c>
      <c r="H2971" s="8" t="str">
        <f>IF(C2971="","",IF(ISERROR(AVERAGE(ESITI_QUESTIONARI!N2971:T2971,ESITI_QUESTIONARI!V2971:X2971,ESITI_QUESTIONARI!Z2971:AD2971,ESITI_QUESTIONARI!AF2971:AH2971,ESITI_QUESTIONARI!AJ2971:AL2971,ESITI_QUESTIONARI!AN2971,ESITI_QUESTIONARI!AQ2971)),"NON RISPONDE",AVERAGE(ESITI_QUESTIONARI!N2971:T2971,ESITI_QUESTIONARI!V2971:X2971,ESITI_QUESTIONARI!Z2971:AD2971,ESITI_QUESTIONARI!AF2971:AH2971,ESITI_QUESTIONARI!AJ2971:AL2971,ESITI_QUESTIONARI!AN2971,ESITI_QUESTIONARI!AQ2971)))</f>
        <v/>
      </c>
    </row>
    <row r="2972" spans="1:8" x14ac:dyDescent="0.3">
      <c r="A2972" t="str">
        <f>IF(ESITI_QUESTIONARI!A2972="","",TRIM(ESITI_QUESTIONARI!A2972))</f>
        <v/>
      </c>
      <c r="B2972" t="str">
        <f t="shared" si="47"/>
        <v/>
      </c>
      <c r="C2972" t="str">
        <f>IF(ESITI_QUESTIONARI!C2972="","",TRIM(ESITI_QUESTIONARI!C2972))</f>
        <v/>
      </c>
      <c r="D2972" t="str">
        <f>IFERROR(UPPER(TRIM(ESITI_QUESTIONARI!U2972)),"")</f>
        <v/>
      </c>
      <c r="E2972" t="str">
        <f>IFERROR(UPPER(TRIM(ESITI_QUESTIONARI!Y2972)),"")</f>
        <v/>
      </c>
      <c r="F2972" t="str">
        <f>IFERROR(UPPER(TRIM(ESITI_QUESTIONARI!AE2972)),"")</f>
        <v/>
      </c>
      <c r="G2972" t="str">
        <f>IFERROR(UPPER(TRIM(ESITI_QUESTIONARI!AI2972)),"")</f>
        <v/>
      </c>
      <c r="H2972" s="8" t="str">
        <f>IF(C2972="","",IF(ISERROR(AVERAGE(ESITI_QUESTIONARI!N2972:T2972,ESITI_QUESTIONARI!V2972:X2972,ESITI_QUESTIONARI!Z2972:AD2972,ESITI_QUESTIONARI!AF2972:AH2972,ESITI_QUESTIONARI!AJ2972:AL2972,ESITI_QUESTIONARI!AN2972,ESITI_QUESTIONARI!AQ2972)),"NON RISPONDE",AVERAGE(ESITI_QUESTIONARI!N2972:T2972,ESITI_QUESTIONARI!V2972:X2972,ESITI_QUESTIONARI!Z2972:AD2972,ESITI_QUESTIONARI!AF2972:AH2972,ESITI_QUESTIONARI!AJ2972:AL2972,ESITI_QUESTIONARI!AN2972,ESITI_QUESTIONARI!AQ2972)))</f>
        <v/>
      </c>
    </row>
    <row r="2973" spans="1:8" x14ac:dyDescent="0.3">
      <c r="A2973" t="str">
        <f>IF(ESITI_QUESTIONARI!A2973="","",TRIM(ESITI_QUESTIONARI!A2973))</f>
        <v/>
      </c>
      <c r="B2973" t="str">
        <f t="shared" si="47"/>
        <v/>
      </c>
      <c r="C2973" t="str">
        <f>IF(ESITI_QUESTIONARI!C2973="","",TRIM(ESITI_QUESTIONARI!C2973))</f>
        <v/>
      </c>
      <c r="D2973" t="str">
        <f>IFERROR(UPPER(TRIM(ESITI_QUESTIONARI!U2973)),"")</f>
        <v/>
      </c>
      <c r="E2973" t="str">
        <f>IFERROR(UPPER(TRIM(ESITI_QUESTIONARI!Y2973)),"")</f>
        <v/>
      </c>
      <c r="F2973" t="str">
        <f>IFERROR(UPPER(TRIM(ESITI_QUESTIONARI!AE2973)),"")</f>
        <v/>
      </c>
      <c r="G2973" t="str">
        <f>IFERROR(UPPER(TRIM(ESITI_QUESTIONARI!AI2973)),"")</f>
        <v/>
      </c>
      <c r="H2973" s="8" t="str">
        <f>IF(C2973="","",IF(ISERROR(AVERAGE(ESITI_QUESTIONARI!N2973:T2973,ESITI_QUESTIONARI!V2973:X2973,ESITI_QUESTIONARI!Z2973:AD2973,ESITI_QUESTIONARI!AF2973:AH2973,ESITI_QUESTIONARI!AJ2973:AL2973,ESITI_QUESTIONARI!AN2973,ESITI_QUESTIONARI!AQ2973)),"NON RISPONDE",AVERAGE(ESITI_QUESTIONARI!N2973:T2973,ESITI_QUESTIONARI!V2973:X2973,ESITI_QUESTIONARI!Z2973:AD2973,ESITI_QUESTIONARI!AF2973:AH2973,ESITI_QUESTIONARI!AJ2973:AL2973,ESITI_QUESTIONARI!AN2973,ESITI_QUESTIONARI!AQ2973)))</f>
        <v/>
      </c>
    </row>
    <row r="2974" spans="1:8" x14ac:dyDescent="0.3">
      <c r="A2974" t="str">
        <f>IF(ESITI_QUESTIONARI!A2974="","",TRIM(ESITI_QUESTIONARI!A2974))</f>
        <v/>
      </c>
      <c r="B2974" t="str">
        <f t="shared" si="47"/>
        <v/>
      </c>
      <c r="C2974" t="str">
        <f>IF(ESITI_QUESTIONARI!C2974="","",TRIM(ESITI_QUESTIONARI!C2974))</f>
        <v/>
      </c>
      <c r="D2974" t="str">
        <f>IFERROR(UPPER(TRIM(ESITI_QUESTIONARI!U2974)),"")</f>
        <v/>
      </c>
      <c r="E2974" t="str">
        <f>IFERROR(UPPER(TRIM(ESITI_QUESTIONARI!Y2974)),"")</f>
        <v/>
      </c>
      <c r="F2974" t="str">
        <f>IFERROR(UPPER(TRIM(ESITI_QUESTIONARI!AE2974)),"")</f>
        <v/>
      </c>
      <c r="G2974" t="str">
        <f>IFERROR(UPPER(TRIM(ESITI_QUESTIONARI!AI2974)),"")</f>
        <v/>
      </c>
      <c r="H2974" s="8" t="str">
        <f>IF(C2974="","",IF(ISERROR(AVERAGE(ESITI_QUESTIONARI!N2974:T2974,ESITI_QUESTIONARI!V2974:X2974,ESITI_QUESTIONARI!Z2974:AD2974,ESITI_QUESTIONARI!AF2974:AH2974,ESITI_QUESTIONARI!AJ2974:AL2974,ESITI_QUESTIONARI!AN2974,ESITI_QUESTIONARI!AQ2974)),"NON RISPONDE",AVERAGE(ESITI_QUESTIONARI!N2974:T2974,ESITI_QUESTIONARI!V2974:X2974,ESITI_QUESTIONARI!Z2974:AD2974,ESITI_QUESTIONARI!AF2974:AH2974,ESITI_QUESTIONARI!AJ2974:AL2974,ESITI_QUESTIONARI!AN2974,ESITI_QUESTIONARI!AQ2974)))</f>
        <v/>
      </c>
    </row>
    <row r="2975" spans="1:8" x14ac:dyDescent="0.3">
      <c r="A2975" t="str">
        <f>IF(ESITI_QUESTIONARI!A2975="","",TRIM(ESITI_QUESTIONARI!A2975))</f>
        <v/>
      </c>
      <c r="B2975" t="str">
        <f t="shared" si="47"/>
        <v/>
      </c>
      <c r="C2975" t="str">
        <f>IF(ESITI_QUESTIONARI!C2975="","",TRIM(ESITI_QUESTIONARI!C2975))</f>
        <v/>
      </c>
      <c r="D2975" t="str">
        <f>IFERROR(UPPER(TRIM(ESITI_QUESTIONARI!U2975)),"")</f>
        <v/>
      </c>
      <c r="E2975" t="str">
        <f>IFERROR(UPPER(TRIM(ESITI_QUESTIONARI!Y2975)),"")</f>
        <v/>
      </c>
      <c r="F2975" t="str">
        <f>IFERROR(UPPER(TRIM(ESITI_QUESTIONARI!AE2975)),"")</f>
        <v/>
      </c>
      <c r="G2975" t="str">
        <f>IFERROR(UPPER(TRIM(ESITI_QUESTIONARI!AI2975)),"")</f>
        <v/>
      </c>
      <c r="H2975" s="8" t="str">
        <f>IF(C2975="","",IF(ISERROR(AVERAGE(ESITI_QUESTIONARI!N2975:T2975,ESITI_QUESTIONARI!V2975:X2975,ESITI_QUESTIONARI!Z2975:AD2975,ESITI_QUESTIONARI!AF2975:AH2975,ESITI_QUESTIONARI!AJ2975:AL2975,ESITI_QUESTIONARI!AN2975,ESITI_QUESTIONARI!AQ2975)),"NON RISPONDE",AVERAGE(ESITI_QUESTIONARI!N2975:T2975,ESITI_QUESTIONARI!V2975:X2975,ESITI_QUESTIONARI!Z2975:AD2975,ESITI_QUESTIONARI!AF2975:AH2975,ESITI_QUESTIONARI!AJ2975:AL2975,ESITI_QUESTIONARI!AN2975,ESITI_QUESTIONARI!AQ2975)))</f>
        <v/>
      </c>
    </row>
    <row r="2976" spans="1:8" x14ac:dyDescent="0.3">
      <c r="A2976" t="str">
        <f>IF(ESITI_QUESTIONARI!A2976="","",TRIM(ESITI_QUESTIONARI!A2976))</f>
        <v/>
      </c>
      <c r="B2976" t="str">
        <f t="shared" si="47"/>
        <v/>
      </c>
      <c r="C2976" t="str">
        <f>IF(ESITI_QUESTIONARI!C2976="","",TRIM(ESITI_QUESTIONARI!C2976))</f>
        <v/>
      </c>
      <c r="D2976" t="str">
        <f>IFERROR(UPPER(TRIM(ESITI_QUESTIONARI!U2976)),"")</f>
        <v/>
      </c>
      <c r="E2976" t="str">
        <f>IFERROR(UPPER(TRIM(ESITI_QUESTIONARI!Y2976)),"")</f>
        <v/>
      </c>
      <c r="F2976" t="str">
        <f>IFERROR(UPPER(TRIM(ESITI_QUESTIONARI!AE2976)),"")</f>
        <v/>
      </c>
      <c r="G2976" t="str">
        <f>IFERROR(UPPER(TRIM(ESITI_QUESTIONARI!AI2976)),"")</f>
        <v/>
      </c>
      <c r="H2976" s="8" t="str">
        <f>IF(C2976="","",IF(ISERROR(AVERAGE(ESITI_QUESTIONARI!N2976:T2976,ESITI_QUESTIONARI!V2976:X2976,ESITI_QUESTIONARI!Z2976:AD2976,ESITI_QUESTIONARI!AF2976:AH2976,ESITI_QUESTIONARI!AJ2976:AL2976,ESITI_QUESTIONARI!AN2976,ESITI_QUESTIONARI!AQ2976)),"NON RISPONDE",AVERAGE(ESITI_QUESTIONARI!N2976:T2976,ESITI_QUESTIONARI!V2976:X2976,ESITI_QUESTIONARI!Z2976:AD2976,ESITI_QUESTIONARI!AF2976:AH2976,ESITI_QUESTIONARI!AJ2976:AL2976,ESITI_QUESTIONARI!AN2976,ESITI_QUESTIONARI!AQ2976)))</f>
        <v/>
      </c>
    </row>
    <row r="2977" spans="1:8" x14ac:dyDescent="0.3">
      <c r="A2977" t="str">
        <f>IF(ESITI_QUESTIONARI!A2977="","",TRIM(ESITI_QUESTIONARI!A2977))</f>
        <v/>
      </c>
      <c r="B2977" t="str">
        <f t="shared" si="47"/>
        <v/>
      </c>
      <c r="C2977" t="str">
        <f>IF(ESITI_QUESTIONARI!C2977="","",TRIM(ESITI_QUESTIONARI!C2977))</f>
        <v/>
      </c>
      <c r="D2977" t="str">
        <f>IFERROR(UPPER(TRIM(ESITI_QUESTIONARI!U2977)),"")</f>
        <v/>
      </c>
      <c r="E2977" t="str">
        <f>IFERROR(UPPER(TRIM(ESITI_QUESTIONARI!Y2977)),"")</f>
        <v/>
      </c>
      <c r="F2977" t="str">
        <f>IFERROR(UPPER(TRIM(ESITI_QUESTIONARI!AE2977)),"")</f>
        <v/>
      </c>
      <c r="G2977" t="str">
        <f>IFERROR(UPPER(TRIM(ESITI_QUESTIONARI!AI2977)),"")</f>
        <v/>
      </c>
      <c r="H2977" s="8" t="str">
        <f>IF(C2977="","",IF(ISERROR(AVERAGE(ESITI_QUESTIONARI!N2977:T2977,ESITI_QUESTIONARI!V2977:X2977,ESITI_QUESTIONARI!Z2977:AD2977,ESITI_QUESTIONARI!AF2977:AH2977,ESITI_QUESTIONARI!AJ2977:AL2977,ESITI_QUESTIONARI!AN2977,ESITI_QUESTIONARI!AQ2977)),"NON RISPONDE",AVERAGE(ESITI_QUESTIONARI!N2977:T2977,ESITI_QUESTIONARI!V2977:X2977,ESITI_QUESTIONARI!Z2977:AD2977,ESITI_QUESTIONARI!AF2977:AH2977,ESITI_QUESTIONARI!AJ2977:AL2977,ESITI_QUESTIONARI!AN2977,ESITI_QUESTIONARI!AQ2977)))</f>
        <v/>
      </c>
    </row>
    <row r="2978" spans="1:8" x14ac:dyDescent="0.3">
      <c r="A2978" t="str">
        <f>IF(ESITI_QUESTIONARI!A2978="","",TRIM(ESITI_QUESTIONARI!A2978))</f>
        <v/>
      </c>
      <c r="B2978" t="str">
        <f t="shared" si="47"/>
        <v/>
      </c>
      <c r="C2978" t="str">
        <f>IF(ESITI_QUESTIONARI!C2978="","",TRIM(ESITI_QUESTIONARI!C2978))</f>
        <v/>
      </c>
      <c r="D2978" t="str">
        <f>IFERROR(UPPER(TRIM(ESITI_QUESTIONARI!U2978)),"")</f>
        <v/>
      </c>
      <c r="E2978" t="str">
        <f>IFERROR(UPPER(TRIM(ESITI_QUESTIONARI!Y2978)),"")</f>
        <v/>
      </c>
      <c r="F2978" t="str">
        <f>IFERROR(UPPER(TRIM(ESITI_QUESTIONARI!AE2978)),"")</f>
        <v/>
      </c>
      <c r="G2978" t="str">
        <f>IFERROR(UPPER(TRIM(ESITI_QUESTIONARI!AI2978)),"")</f>
        <v/>
      </c>
      <c r="H2978" s="8" t="str">
        <f>IF(C2978="","",IF(ISERROR(AVERAGE(ESITI_QUESTIONARI!N2978:T2978,ESITI_QUESTIONARI!V2978:X2978,ESITI_QUESTIONARI!Z2978:AD2978,ESITI_QUESTIONARI!AF2978:AH2978,ESITI_QUESTIONARI!AJ2978:AL2978,ESITI_QUESTIONARI!AN2978,ESITI_QUESTIONARI!AQ2978)),"NON RISPONDE",AVERAGE(ESITI_QUESTIONARI!N2978:T2978,ESITI_QUESTIONARI!V2978:X2978,ESITI_QUESTIONARI!Z2978:AD2978,ESITI_QUESTIONARI!AF2978:AH2978,ESITI_QUESTIONARI!AJ2978:AL2978,ESITI_QUESTIONARI!AN2978,ESITI_QUESTIONARI!AQ2978)))</f>
        <v/>
      </c>
    </row>
    <row r="2979" spans="1:8" x14ac:dyDescent="0.3">
      <c r="A2979" t="str">
        <f>IF(ESITI_QUESTIONARI!A2979="","",TRIM(ESITI_QUESTIONARI!A2979))</f>
        <v/>
      </c>
      <c r="B2979" t="str">
        <f t="shared" si="47"/>
        <v/>
      </c>
      <c r="C2979" t="str">
        <f>IF(ESITI_QUESTIONARI!C2979="","",TRIM(ESITI_QUESTIONARI!C2979))</f>
        <v/>
      </c>
      <c r="D2979" t="str">
        <f>IFERROR(UPPER(TRIM(ESITI_QUESTIONARI!U2979)),"")</f>
        <v/>
      </c>
      <c r="E2979" t="str">
        <f>IFERROR(UPPER(TRIM(ESITI_QUESTIONARI!Y2979)),"")</f>
        <v/>
      </c>
      <c r="F2979" t="str">
        <f>IFERROR(UPPER(TRIM(ESITI_QUESTIONARI!AE2979)),"")</f>
        <v/>
      </c>
      <c r="G2979" t="str">
        <f>IFERROR(UPPER(TRIM(ESITI_QUESTIONARI!AI2979)),"")</f>
        <v/>
      </c>
      <c r="H2979" s="8" t="str">
        <f>IF(C2979="","",IF(ISERROR(AVERAGE(ESITI_QUESTIONARI!N2979:T2979,ESITI_QUESTIONARI!V2979:X2979,ESITI_QUESTIONARI!Z2979:AD2979,ESITI_QUESTIONARI!AF2979:AH2979,ESITI_QUESTIONARI!AJ2979:AL2979,ESITI_QUESTIONARI!AN2979,ESITI_QUESTIONARI!AQ2979)),"NON RISPONDE",AVERAGE(ESITI_QUESTIONARI!N2979:T2979,ESITI_QUESTIONARI!V2979:X2979,ESITI_QUESTIONARI!Z2979:AD2979,ESITI_QUESTIONARI!AF2979:AH2979,ESITI_QUESTIONARI!AJ2979:AL2979,ESITI_QUESTIONARI!AN2979,ESITI_QUESTIONARI!AQ2979)))</f>
        <v/>
      </c>
    </row>
    <row r="2980" spans="1:8" x14ac:dyDescent="0.3">
      <c r="A2980" t="str">
        <f>IF(ESITI_QUESTIONARI!A2980="","",TRIM(ESITI_QUESTIONARI!A2980))</f>
        <v/>
      </c>
      <c r="B2980" t="str">
        <f t="shared" si="47"/>
        <v/>
      </c>
      <c r="C2980" t="str">
        <f>IF(ESITI_QUESTIONARI!C2980="","",TRIM(ESITI_QUESTIONARI!C2980))</f>
        <v/>
      </c>
      <c r="D2980" t="str">
        <f>IFERROR(UPPER(TRIM(ESITI_QUESTIONARI!U2980)),"")</f>
        <v/>
      </c>
      <c r="E2980" t="str">
        <f>IFERROR(UPPER(TRIM(ESITI_QUESTIONARI!Y2980)),"")</f>
        <v/>
      </c>
      <c r="F2980" t="str">
        <f>IFERROR(UPPER(TRIM(ESITI_QUESTIONARI!AE2980)),"")</f>
        <v/>
      </c>
      <c r="G2980" t="str">
        <f>IFERROR(UPPER(TRIM(ESITI_QUESTIONARI!AI2980)),"")</f>
        <v/>
      </c>
      <c r="H2980" s="8" t="str">
        <f>IF(C2980="","",IF(ISERROR(AVERAGE(ESITI_QUESTIONARI!N2980:T2980,ESITI_QUESTIONARI!V2980:X2980,ESITI_QUESTIONARI!Z2980:AD2980,ESITI_QUESTIONARI!AF2980:AH2980,ESITI_QUESTIONARI!AJ2980:AL2980,ESITI_QUESTIONARI!AN2980,ESITI_QUESTIONARI!AQ2980)),"NON RISPONDE",AVERAGE(ESITI_QUESTIONARI!N2980:T2980,ESITI_QUESTIONARI!V2980:X2980,ESITI_QUESTIONARI!Z2980:AD2980,ESITI_QUESTIONARI!AF2980:AH2980,ESITI_QUESTIONARI!AJ2980:AL2980,ESITI_QUESTIONARI!AN2980,ESITI_QUESTIONARI!AQ2980)))</f>
        <v/>
      </c>
    </row>
    <row r="2981" spans="1:8" x14ac:dyDescent="0.3">
      <c r="A2981" t="str">
        <f>IF(ESITI_QUESTIONARI!A2981="","",TRIM(ESITI_QUESTIONARI!A2981))</f>
        <v/>
      </c>
      <c r="B2981" t="str">
        <f t="shared" si="47"/>
        <v/>
      </c>
      <c r="C2981" t="str">
        <f>IF(ESITI_QUESTIONARI!C2981="","",TRIM(ESITI_QUESTIONARI!C2981))</f>
        <v/>
      </c>
      <c r="D2981" t="str">
        <f>IFERROR(UPPER(TRIM(ESITI_QUESTIONARI!U2981)),"")</f>
        <v/>
      </c>
      <c r="E2981" t="str">
        <f>IFERROR(UPPER(TRIM(ESITI_QUESTIONARI!Y2981)),"")</f>
        <v/>
      </c>
      <c r="F2981" t="str">
        <f>IFERROR(UPPER(TRIM(ESITI_QUESTIONARI!AE2981)),"")</f>
        <v/>
      </c>
      <c r="G2981" t="str">
        <f>IFERROR(UPPER(TRIM(ESITI_QUESTIONARI!AI2981)),"")</f>
        <v/>
      </c>
      <c r="H2981" s="8" t="str">
        <f>IF(C2981="","",IF(ISERROR(AVERAGE(ESITI_QUESTIONARI!N2981:T2981,ESITI_QUESTIONARI!V2981:X2981,ESITI_QUESTIONARI!Z2981:AD2981,ESITI_QUESTIONARI!AF2981:AH2981,ESITI_QUESTIONARI!AJ2981:AL2981,ESITI_QUESTIONARI!AN2981,ESITI_QUESTIONARI!AQ2981)),"NON RISPONDE",AVERAGE(ESITI_QUESTIONARI!N2981:T2981,ESITI_QUESTIONARI!V2981:X2981,ESITI_QUESTIONARI!Z2981:AD2981,ESITI_QUESTIONARI!AF2981:AH2981,ESITI_QUESTIONARI!AJ2981:AL2981,ESITI_QUESTIONARI!AN2981,ESITI_QUESTIONARI!AQ2981)))</f>
        <v/>
      </c>
    </row>
    <row r="2982" spans="1:8" x14ac:dyDescent="0.3">
      <c r="A2982" t="str">
        <f>IF(ESITI_QUESTIONARI!A2982="","",TRIM(ESITI_QUESTIONARI!A2982))</f>
        <v/>
      </c>
      <c r="B2982" t="str">
        <f t="shared" si="47"/>
        <v/>
      </c>
      <c r="C2982" t="str">
        <f>IF(ESITI_QUESTIONARI!C2982="","",TRIM(ESITI_QUESTIONARI!C2982))</f>
        <v/>
      </c>
      <c r="D2982" t="str">
        <f>IFERROR(UPPER(TRIM(ESITI_QUESTIONARI!U2982)),"")</f>
        <v/>
      </c>
      <c r="E2982" t="str">
        <f>IFERROR(UPPER(TRIM(ESITI_QUESTIONARI!Y2982)),"")</f>
        <v/>
      </c>
      <c r="F2982" t="str">
        <f>IFERROR(UPPER(TRIM(ESITI_QUESTIONARI!AE2982)),"")</f>
        <v/>
      </c>
      <c r="G2982" t="str">
        <f>IFERROR(UPPER(TRIM(ESITI_QUESTIONARI!AI2982)),"")</f>
        <v/>
      </c>
      <c r="H2982" s="8" t="str">
        <f>IF(C2982="","",IF(ISERROR(AVERAGE(ESITI_QUESTIONARI!N2982:T2982,ESITI_QUESTIONARI!V2982:X2982,ESITI_QUESTIONARI!Z2982:AD2982,ESITI_QUESTIONARI!AF2982:AH2982,ESITI_QUESTIONARI!AJ2982:AL2982,ESITI_QUESTIONARI!AN2982,ESITI_QUESTIONARI!AQ2982)),"NON RISPONDE",AVERAGE(ESITI_QUESTIONARI!N2982:T2982,ESITI_QUESTIONARI!V2982:X2982,ESITI_QUESTIONARI!Z2982:AD2982,ESITI_QUESTIONARI!AF2982:AH2982,ESITI_QUESTIONARI!AJ2982:AL2982,ESITI_QUESTIONARI!AN2982,ESITI_QUESTIONARI!AQ2982)))</f>
        <v/>
      </c>
    </row>
    <row r="2983" spans="1:8" x14ac:dyDescent="0.3">
      <c r="A2983" t="str">
        <f>IF(ESITI_QUESTIONARI!A2983="","",TRIM(ESITI_QUESTIONARI!A2983))</f>
        <v/>
      </c>
      <c r="B2983" t="str">
        <f t="shared" si="47"/>
        <v/>
      </c>
      <c r="C2983" t="str">
        <f>IF(ESITI_QUESTIONARI!C2983="","",TRIM(ESITI_QUESTIONARI!C2983))</f>
        <v/>
      </c>
      <c r="D2983" t="str">
        <f>IFERROR(UPPER(TRIM(ESITI_QUESTIONARI!U2983)),"")</f>
        <v/>
      </c>
      <c r="E2983" t="str">
        <f>IFERROR(UPPER(TRIM(ESITI_QUESTIONARI!Y2983)),"")</f>
        <v/>
      </c>
      <c r="F2983" t="str">
        <f>IFERROR(UPPER(TRIM(ESITI_QUESTIONARI!AE2983)),"")</f>
        <v/>
      </c>
      <c r="G2983" t="str">
        <f>IFERROR(UPPER(TRIM(ESITI_QUESTIONARI!AI2983)),"")</f>
        <v/>
      </c>
      <c r="H2983" s="8" t="str">
        <f>IF(C2983="","",IF(ISERROR(AVERAGE(ESITI_QUESTIONARI!N2983:T2983,ESITI_QUESTIONARI!V2983:X2983,ESITI_QUESTIONARI!Z2983:AD2983,ESITI_QUESTIONARI!AF2983:AH2983,ESITI_QUESTIONARI!AJ2983:AL2983,ESITI_QUESTIONARI!AN2983,ESITI_QUESTIONARI!AQ2983)),"NON RISPONDE",AVERAGE(ESITI_QUESTIONARI!N2983:T2983,ESITI_QUESTIONARI!V2983:X2983,ESITI_QUESTIONARI!Z2983:AD2983,ESITI_QUESTIONARI!AF2983:AH2983,ESITI_QUESTIONARI!AJ2983:AL2983,ESITI_QUESTIONARI!AN2983,ESITI_QUESTIONARI!AQ2983)))</f>
        <v/>
      </c>
    </row>
    <row r="2984" spans="1:8" x14ac:dyDescent="0.3">
      <c r="A2984" t="str">
        <f>IF(ESITI_QUESTIONARI!A2984="","",TRIM(ESITI_QUESTIONARI!A2984))</f>
        <v/>
      </c>
      <c r="B2984" t="str">
        <f t="shared" si="47"/>
        <v/>
      </c>
      <c r="C2984" t="str">
        <f>IF(ESITI_QUESTIONARI!C2984="","",TRIM(ESITI_QUESTIONARI!C2984))</f>
        <v/>
      </c>
      <c r="D2984" t="str">
        <f>IFERROR(UPPER(TRIM(ESITI_QUESTIONARI!U2984)),"")</f>
        <v/>
      </c>
      <c r="E2984" t="str">
        <f>IFERROR(UPPER(TRIM(ESITI_QUESTIONARI!Y2984)),"")</f>
        <v/>
      </c>
      <c r="F2984" t="str">
        <f>IFERROR(UPPER(TRIM(ESITI_QUESTIONARI!AE2984)),"")</f>
        <v/>
      </c>
      <c r="G2984" t="str">
        <f>IFERROR(UPPER(TRIM(ESITI_QUESTIONARI!AI2984)),"")</f>
        <v/>
      </c>
      <c r="H2984" s="8" t="str">
        <f>IF(C2984="","",IF(ISERROR(AVERAGE(ESITI_QUESTIONARI!N2984:T2984,ESITI_QUESTIONARI!V2984:X2984,ESITI_QUESTIONARI!Z2984:AD2984,ESITI_QUESTIONARI!AF2984:AH2984,ESITI_QUESTIONARI!AJ2984:AL2984,ESITI_QUESTIONARI!AN2984,ESITI_QUESTIONARI!AQ2984)),"NON RISPONDE",AVERAGE(ESITI_QUESTIONARI!N2984:T2984,ESITI_QUESTIONARI!V2984:X2984,ESITI_QUESTIONARI!Z2984:AD2984,ESITI_QUESTIONARI!AF2984:AH2984,ESITI_QUESTIONARI!AJ2984:AL2984,ESITI_QUESTIONARI!AN2984,ESITI_QUESTIONARI!AQ2984)))</f>
        <v/>
      </c>
    </row>
    <row r="2985" spans="1:8" x14ac:dyDescent="0.3">
      <c r="A2985" t="str">
        <f>IF(ESITI_QUESTIONARI!A2985="","",TRIM(ESITI_QUESTIONARI!A2985))</f>
        <v/>
      </c>
      <c r="B2985" t="str">
        <f t="shared" si="47"/>
        <v/>
      </c>
      <c r="C2985" t="str">
        <f>IF(ESITI_QUESTIONARI!C2985="","",TRIM(ESITI_QUESTIONARI!C2985))</f>
        <v/>
      </c>
      <c r="D2985" t="str">
        <f>IFERROR(UPPER(TRIM(ESITI_QUESTIONARI!U2985)),"")</f>
        <v/>
      </c>
      <c r="E2985" t="str">
        <f>IFERROR(UPPER(TRIM(ESITI_QUESTIONARI!Y2985)),"")</f>
        <v/>
      </c>
      <c r="F2985" t="str">
        <f>IFERROR(UPPER(TRIM(ESITI_QUESTIONARI!AE2985)),"")</f>
        <v/>
      </c>
      <c r="G2985" t="str">
        <f>IFERROR(UPPER(TRIM(ESITI_QUESTIONARI!AI2985)),"")</f>
        <v/>
      </c>
      <c r="H2985" s="8" t="str">
        <f>IF(C2985="","",IF(ISERROR(AVERAGE(ESITI_QUESTIONARI!N2985:T2985,ESITI_QUESTIONARI!V2985:X2985,ESITI_QUESTIONARI!Z2985:AD2985,ESITI_QUESTIONARI!AF2985:AH2985,ESITI_QUESTIONARI!AJ2985:AL2985,ESITI_QUESTIONARI!AN2985,ESITI_QUESTIONARI!AQ2985)),"NON RISPONDE",AVERAGE(ESITI_QUESTIONARI!N2985:T2985,ESITI_QUESTIONARI!V2985:X2985,ESITI_QUESTIONARI!Z2985:AD2985,ESITI_QUESTIONARI!AF2985:AH2985,ESITI_QUESTIONARI!AJ2985:AL2985,ESITI_QUESTIONARI!AN2985,ESITI_QUESTIONARI!AQ2985)))</f>
        <v/>
      </c>
    </row>
    <row r="2986" spans="1:8" x14ac:dyDescent="0.3">
      <c r="A2986" t="str">
        <f>IF(ESITI_QUESTIONARI!A2986="","",TRIM(ESITI_QUESTIONARI!A2986))</f>
        <v/>
      </c>
      <c r="B2986" t="str">
        <f t="shared" si="47"/>
        <v/>
      </c>
      <c r="C2986" t="str">
        <f>IF(ESITI_QUESTIONARI!C2986="","",TRIM(ESITI_QUESTIONARI!C2986))</f>
        <v/>
      </c>
      <c r="D2986" t="str">
        <f>IFERROR(UPPER(TRIM(ESITI_QUESTIONARI!U2986)),"")</f>
        <v/>
      </c>
      <c r="E2986" t="str">
        <f>IFERROR(UPPER(TRIM(ESITI_QUESTIONARI!Y2986)),"")</f>
        <v/>
      </c>
      <c r="F2986" t="str">
        <f>IFERROR(UPPER(TRIM(ESITI_QUESTIONARI!AE2986)),"")</f>
        <v/>
      </c>
      <c r="G2986" t="str">
        <f>IFERROR(UPPER(TRIM(ESITI_QUESTIONARI!AI2986)),"")</f>
        <v/>
      </c>
      <c r="H2986" s="8" t="str">
        <f>IF(C2986="","",IF(ISERROR(AVERAGE(ESITI_QUESTIONARI!N2986:T2986,ESITI_QUESTIONARI!V2986:X2986,ESITI_QUESTIONARI!Z2986:AD2986,ESITI_QUESTIONARI!AF2986:AH2986,ESITI_QUESTIONARI!AJ2986:AL2986,ESITI_QUESTIONARI!AN2986,ESITI_QUESTIONARI!AQ2986)),"NON RISPONDE",AVERAGE(ESITI_QUESTIONARI!N2986:T2986,ESITI_QUESTIONARI!V2986:X2986,ESITI_QUESTIONARI!Z2986:AD2986,ESITI_QUESTIONARI!AF2986:AH2986,ESITI_QUESTIONARI!AJ2986:AL2986,ESITI_QUESTIONARI!AN2986,ESITI_QUESTIONARI!AQ2986)))</f>
        <v/>
      </c>
    </row>
    <row r="2987" spans="1:8" x14ac:dyDescent="0.3">
      <c r="A2987" t="str">
        <f>IF(ESITI_QUESTIONARI!A2987="","",TRIM(ESITI_QUESTIONARI!A2987))</f>
        <v/>
      </c>
      <c r="B2987" t="str">
        <f t="shared" si="47"/>
        <v/>
      </c>
      <c r="C2987" t="str">
        <f>IF(ESITI_QUESTIONARI!C2987="","",TRIM(ESITI_QUESTIONARI!C2987))</f>
        <v/>
      </c>
      <c r="D2987" t="str">
        <f>IFERROR(UPPER(TRIM(ESITI_QUESTIONARI!U2987)),"")</f>
        <v/>
      </c>
      <c r="E2987" t="str">
        <f>IFERROR(UPPER(TRIM(ESITI_QUESTIONARI!Y2987)),"")</f>
        <v/>
      </c>
      <c r="F2987" t="str">
        <f>IFERROR(UPPER(TRIM(ESITI_QUESTIONARI!AE2987)),"")</f>
        <v/>
      </c>
      <c r="G2987" t="str">
        <f>IFERROR(UPPER(TRIM(ESITI_QUESTIONARI!AI2987)),"")</f>
        <v/>
      </c>
      <c r="H2987" s="8" t="str">
        <f>IF(C2987="","",IF(ISERROR(AVERAGE(ESITI_QUESTIONARI!N2987:T2987,ESITI_QUESTIONARI!V2987:X2987,ESITI_QUESTIONARI!Z2987:AD2987,ESITI_QUESTIONARI!AF2987:AH2987,ESITI_QUESTIONARI!AJ2987:AL2987,ESITI_QUESTIONARI!AN2987,ESITI_QUESTIONARI!AQ2987)),"NON RISPONDE",AVERAGE(ESITI_QUESTIONARI!N2987:T2987,ESITI_QUESTIONARI!V2987:X2987,ESITI_QUESTIONARI!Z2987:AD2987,ESITI_QUESTIONARI!AF2987:AH2987,ESITI_QUESTIONARI!AJ2987:AL2987,ESITI_QUESTIONARI!AN2987,ESITI_QUESTIONARI!AQ2987)))</f>
        <v/>
      </c>
    </row>
    <row r="2988" spans="1:8" x14ac:dyDescent="0.3">
      <c r="A2988" t="str">
        <f>IF(ESITI_QUESTIONARI!A2988="","",TRIM(ESITI_QUESTIONARI!A2988))</f>
        <v/>
      </c>
      <c r="B2988" t="str">
        <f t="shared" si="47"/>
        <v/>
      </c>
      <c r="C2988" t="str">
        <f>IF(ESITI_QUESTIONARI!C2988="","",TRIM(ESITI_QUESTIONARI!C2988))</f>
        <v/>
      </c>
      <c r="D2988" t="str">
        <f>IFERROR(UPPER(TRIM(ESITI_QUESTIONARI!U2988)),"")</f>
        <v/>
      </c>
      <c r="E2988" t="str">
        <f>IFERROR(UPPER(TRIM(ESITI_QUESTIONARI!Y2988)),"")</f>
        <v/>
      </c>
      <c r="F2988" t="str">
        <f>IFERROR(UPPER(TRIM(ESITI_QUESTIONARI!AE2988)),"")</f>
        <v/>
      </c>
      <c r="G2988" t="str">
        <f>IFERROR(UPPER(TRIM(ESITI_QUESTIONARI!AI2988)),"")</f>
        <v/>
      </c>
      <c r="H2988" s="8" t="str">
        <f>IF(C2988="","",IF(ISERROR(AVERAGE(ESITI_QUESTIONARI!N2988:T2988,ESITI_QUESTIONARI!V2988:X2988,ESITI_QUESTIONARI!Z2988:AD2988,ESITI_QUESTIONARI!AF2988:AH2988,ESITI_QUESTIONARI!AJ2988:AL2988,ESITI_QUESTIONARI!AN2988,ESITI_QUESTIONARI!AQ2988)),"NON RISPONDE",AVERAGE(ESITI_QUESTIONARI!N2988:T2988,ESITI_QUESTIONARI!V2988:X2988,ESITI_QUESTIONARI!Z2988:AD2988,ESITI_QUESTIONARI!AF2988:AH2988,ESITI_QUESTIONARI!AJ2988:AL2988,ESITI_QUESTIONARI!AN2988,ESITI_QUESTIONARI!AQ2988)))</f>
        <v/>
      </c>
    </row>
    <row r="2989" spans="1:8" x14ac:dyDescent="0.3">
      <c r="A2989" t="str">
        <f>IF(ESITI_QUESTIONARI!A2989="","",TRIM(ESITI_QUESTIONARI!A2989))</f>
        <v/>
      </c>
      <c r="B2989" t="str">
        <f t="shared" si="47"/>
        <v/>
      </c>
      <c r="C2989" t="str">
        <f>IF(ESITI_QUESTIONARI!C2989="","",TRIM(ESITI_QUESTIONARI!C2989))</f>
        <v/>
      </c>
      <c r="D2989" t="str">
        <f>IFERROR(UPPER(TRIM(ESITI_QUESTIONARI!U2989)),"")</f>
        <v/>
      </c>
      <c r="E2989" t="str">
        <f>IFERROR(UPPER(TRIM(ESITI_QUESTIONARI!Y2989)),"")</f>
        <v/>
      </c>
      <c r="F2989" t="str">
        <f>IFERROR(UPPER(TRIM(ESITI_QUESTIONARI!AE2989)),"")</f>
        <v/>
      </c>
      <c r="G2989" t="str">
        <f>IFERROR(UPPER(TRIM(ESITI_QUESTIONARI!AI2989)),"")</f>
        <v/>
      </c>
      <c r="H2989" s="8" t="str">
        <f>IF(C2989="","",IF(ISERROR(AVERAGE(ESITI_QUESTIONARI!N2989:T2989,ESITI_QUESTIONARI!V2989:X2989,ESITI_QUESTIONARI!Z2989:AD2989,ESITI_QUESTIONARI!AF2989:AH2989,ESITI_QUESTIONARI!AJ2989:AL2989,ESITI_QUESTIONARI!AN2989,ESITI_QUESTIONARI!AQ2989)),"NON RISPONDE",AVERAGE(ESITI_QUESTIONARI!N2989:T2989,ESITI_QUESTIONARI!V2989:X2989,ESITI_QUESTIONARI!Z2989:AD2989,ESITI_QUESTIONARI!AF2989:AH2989,ESITI_QUESTIONARI!AJ2989:AL2989,ESITI_QUESTIONARI!AN2989,ESITI_QUESTIONARI!AQ2989)))</f>
        <v/>
      </c>
    </row>
    <row r="2990" spans="1:8" x14ac:dyDescent="0.3">
      <c r="A2990" t="str">
        <f>IF(ESITI_QUESTIONARI!A2990="","",TRIM(ESITI_QUESTIONARI!A2990))</f>
        <v/>
      </c>
      <c r="B2990" t="str">
        <f t="shared" si="47"/>
        <v/>
      </c>
      <c r="C2990" t="str">
        <f>IF(ESITI_QUESTIONARI!C2990="","",TRIM(ESITI_QUESTIONARI!C2990))</f>
        <v/>
      </c>
      <c r="D2990" t="str">
        <f>IFERROR(UPPER(TRIM(ESITI_QUESTIONARI!U2990)),"")</f>
        <v/>
      </c>
      <c r="E2990" t="str">
        <f>IFERROR(UPPER(TRIM(ESITI_QUESTIONARI!Y2990)),"")</f>
        <v/>
      </c>
      <c r="F2990" t="str">
        <f>IFERROR(UPPER(TRIM(ESITI_QUESTIONARI!AE2990)),"")</f>
        <v/>
      </c>
      <c r="G2990" t="str">
        <f>IFERROR(UPPER(TRIM(ESITI_QUESTIONARI!AI2990)),"")</f>
        <v/>
      </c>
      <c r="H2990" s="8" t="str">
        <f>IF(C2990="","",IF(ISERROR(AVERAGE(ESITI_QUESTIONARI!N2990:T2990,ESITI_QUESTIONARI!V2990:X2990,ESITI_QUESTIONARI!Z2990:AD2990,ESITI_QUESTIONARI!AF2990:AH2990,ESITI_QUESTIONARI!AJ2990:AL2990,ESITI_QUESTIONARI!AN2990,ESITI_QUESTIONARI!AQ2990)),"NON RISPONDE",AVERAGE(ESITI_QUESTIONARI!N2990:T2990,ESITI_QUESTIONARI!V2990:X2990,ESITI_QUESTIONARI!Z2990:AD2990,ESITI_QUESTIONARI!AF2990:AH2990,ESITI_QUESTIONARI!AJ2990:AL2990,ESITI_QUESTIONARI!AN2990,ESITI_QUESTIONARI!AQ2990)))</f>
        <v/>
      </c>
    </row>
    <row r="2991" spans="1:8" x14ac:dyDescent="0.3">
      <c r="A2991" t="str">
        <f>IF(ESITI_QUESTIONARI!A2991="","",TRIM(ESITI_QUESTIONARI!A2991))</f>
        <v/>
      </c>
      <c r="B2991" t="str">
        <f t="shared" si="47"/>
        <v/>
      </c>
      <c r="C2991" t="str">
        <f>IF(ESITI_QUESTIONARI!C2991="","",TRIM(ESITI_QUESTIONARI!C2991))</f>
        <v/>
      </c>
      <c r="D2991" t="str">
        <f>IFERROR(UPPER(TRIM(ESITI_QUESTIONARI!U2991)),"")</f>
        <v/>
      </c>
      <c r="E2991" t="str">
        <f>IFERROR(UPPER(TRIM(ESITI_QUESTIONARI!Y2991)),"")</f>
        <v/>
      </c>
      <c r="F2991" t="str">
        <f>IFERROR(UPPER(TRIM(ESITI_QUESTIONARI!AE2991)),"")</f>
        <v/>
      </c>
      <c r="G2991" t="str">
        <f>IFERROR(UPPER(TRIM(ESITI_QUESTIONARI!AI2991)),"")</f>
        <v/>
      </c>
      <c r="H2991" s="8" t="str">
        <f>IF(C2991="","",IF(ISERROR(AVERAGE(ESITI_QUESTIONARI!N2991:T2991,ESITI_QUESTIONARI!V2991:X2991,ESITI_QUESTIONARI!Z2991:AD2991,ESITI_QUESTIONARI!AF2991:AH2991,ESITI_QUESTIONARI!AJ2991:AL2991,ESITI_QUESTIONARI!AN2991,ESITI_QUESTIONARI!AQ2991)),"NON RISPONDE",AVERAGE(ESITI_QUESTIONARI!N2991:T2991,ESITI_QUESTIONARI!V2991:X2991,ESITI_QUESTIONARI!Z2991:AD2991,ESITI_QUESTIONARI!AF2991:AH2991,ESITI_QUESTIONARI!AJ2991:AL2991,ESITI_QUESTIONARI!AN2991,ESITI_QUESTIONARI!AQ2991)))</f>
        <v/>
      </c>
    </row>
    <row r="2992" spans="1:8" x14ac:dyDescent="0.3">
      <c r="A2992" t="str">
        <f>IF(ESITI_QUESTIONARI!A2992="","",TRIM(ESITI_QUESTIONARI!A2992))</f>
        <v/>
      </c>
      <c r="B2992" t="str">
        <f t="shared" si="47"/>
        <v/>
      </c>
      <c r="C2992" t="str">
        <f>IF(ESITI_QUESTIONARI!C2992="","",TRIM(ESITI_QUESTIONARI!C2992))</f>
        <v/>
      </c>
      <c r="D2992" t="str">
        <f>IFERROR(UPPER(TRIM(ESITI_QUESTIONARI!U2992)),"")</f>
        <v/>
      </c>
      <c r="E2992" t="str">
        <f>IFERROR(UPPER(TRIM(ESITI_QUESTIONARI!Y2992)),"")</f>
        <v/>
      </c>
      <c r="F2992" t="str">
        <f>IFERROR(UPPER(TRIM(ESITI_QUESTIONARI!AE2992)),"")</f>
        <v/>
      </c>
      <c r="G2992" t="str">
        <f>IFERROR(UPPER(TRIM(ESITI_QUESTIONARI!AI2992)),"")</f>
        <v/>
      </c>
      <c r="H2992" s="8" t="str">
        <f>IF(C2992="","",IF(ISERROR(AVERAGE(ESITI_QUESTIONARI!N2992:T2992,ESITI_QUESTIONARI!V2992:X2992,ESITI_QUESTIONARI!Z2992:AD2992,ESITI_QUESTIONARI!AF2992:AH2992,ESITI_QUESTIONARI!AJ2992:AL2992,ESITI_QUESTIONARI!AN2992,ESITI_QUESTIONARI!AQ2992)),"NON RISPONDE",AVERAGE(ESITI_QUESTIONARI!N2992:T2992,ESITI_QUESTIONARI!V2992:X2992,ESITI_QUESTIONARI!Z2992:AD2992,ESITI_QUESTIONARI!AF2992:AH2992,ESITI_QUESTIONARI!AJ2992:AL2992,ESITI_QUESTIONARI!AN2992,ESITI_QUESTIONARI!AQ2992)))</f>
        <v/>
      </c>
    </row>
    <row r="2993" spans="1:8" x14ac:dyDescent="0.3">
      <c r="A2993" t="str">
        <f>IF(ESITI_QUESTIONARI!A2993="","",TRIM(ESITI_QUESTIONARI!A2993))</f>
        <v/>
      </c>
      <c r="B2993" t="str">
        <f t="shared" si="47"/>
        <v/>
      </c>
      <c r="C2993" t="str">
        <f>IF(ESITI_QUESTIONARI!C2993="","",TRIM(ESITI_QUESTIONARI!C2993))</f>
        <v/>
      </c>
      <c r="D2993" t="str">
        <f>IFERROR(UPPER(TRIM(ESITI_QUESTIONARI!U2993)),"")</f>
        <v/>
      </c>
      <c r="E2993" t="str">
        <f>IFERROR(UPPER(TRIM(ESITI_QUESTIONARI!Y2993)),"")</f>
        <v/>
      </c>
      <c r="F2993" t="str">
        <f>IFERROR(UPPER(TRIM(ESITI_QUESTIONARI!AE2993)),"")</f>
        <v/>
      </c>
      <c r="G2993" t="str">
        <f>IFERROR(UPPER(TRIM(ESITI_QUESTIONARI!AI2993)),"")</f>
        <v/>
      </c>
      <c r="H2993" s="8" t="str">
        <f>IF(C2993="","",IF(ISERROR(AVERAGE(ESITI_QUESTIONARI!N2993:T2993,ESITI_QUESTIONARI!V2993:X2993,ESITI_QUESTIONARI!Z2993:AD2993,ESITI_QUESTIONARI!AF2993:AH2993,ESITI_QUESTIONARI!AJ2993:AL2993,ESITI_QUESTIONARI!AN2993,ESITI_QUESTIONARI!AQ2993)),"NON RISPONDE",AVERAGE(ESITI_QUESTIONARI!N2993:T2993,ESITI_QUESTIONARI!V2993:X2993,ESITI_QUESTIONARI!Z2993:AD2993,ESITI_QUESTIONARI!AF2993:AH2993,ESITI_QUESTIONARI!AJ2993:AL2993,ESITI_QUESTIONARI!AN2993,ESITI_QUESTIONARI!AQ2993)))</f>
        <v/>
      </c>
    </row>
    <row r="2994" spans="1:8" x14ac:dyDescent="0.3">
      <c r="A2994" t="str">
        <f>IF(ESITI_QUESTIONARI!A2994="","",TRIM(ESITI_QUESTIONARI!A2994))</f>
        <v/>
      </c>
      <c r="B2994" t="str">
        <f t="shared" si="47"/>
        <v/>
      </c>
      <c r="C2994" t="str">
        <f>IF(ESITI_QUESTIONARI!C2994="","",TRIM(ESITI_QUESTIONARI!C2994))</f>
        <v/>
      </c>
      <c r="D2994" t="str">
        <f>IFERROR(UPPER(TRIM(ESITI_QUESTIONARI!U2994)),"")</f>
        <v/>
      </c>
      <c r="E2994" t="str">
        <f>IFERROR(UPPER(TRIM(ESITI_QUESTIONARI!Y2994)),"")</f>
        <v/>
      </c>
      <c r="F2994" t="str">
        <f>IFERROR(UPPER(TRIM(ESITI_QUESTIONARI!AE2994)),"")</f>
        <v/>
      </c>
      <c r="G2994" t="str">
        <f>IFERROR(UPPER(TRIM(ESITI_QUESTIONARI!AI2994)),"")</f>
        <v/>
      </c>
      <c r="H2994" s="8" t="str">
        <f>IF(C2994="","",IF(ISERROR(AVERAGE(ESITI_QUESTIONARI!N2994:T2994,ESITI_QUESTIONARI!V2994:X2994,ESITI_QUESTIONARI!Z2994:AD2994,ESITI_QUESTIONARI!AF2994:AH2994,ESITI_QUESTIONARI!AJ2994:AL2994,ESITI_QUESTIONARI!AN2994,ESITI_QUESTIONARI!AQ2994)),"NON RISPONDE",AVERAGE(ESITI_QUESTIONARI!N2994:T2994,ESITI_QUESTIONARI!V2994:X2994,ESITI_QUESTIONARI!Z2994:AD2994,ESITI_QUESTIONARI!AF2994:AH2994,ESITI_QUESTIONARI!AJ2994:AL2994,ESITI_QUESTIONARI!AN2994,ESITI_QUESTIONARI!AQ2994)))</f>
        <v/>
      </c>
    </row>
    <row r="2995" spans="1:8" x14ac:dyDescent="0.3">
      <c r="A2995" t="str">
        <f>IF(ESITI_QUESTIONARI!A2995="","",TRIM(ESITI_QUESTIONARI!A2995))</f>
        <v/>
      </c>
      <c r="B2995" t="str">
        <f t="shared" si="47"/>
        <v/>
      </c>
      <c r="C2995" t="str">
        <f>IF(ESITI_QUESTIONARI!C2995="","",TRIM(ESITI_QUESTIONARI!C2995))</f>
        <v/>
      </c>
      <c r="D2995" t="str">
        <f>IFERROR(UPPER(TRIM(ESITI_QUESTIONARI!U2995)),"")</f>
        <v/>
      </c>
      <c r="E2995" t="str">
        <f>IFERROR(UPPER(TRIM(ESITI_QUESTIONARI!Y2995)),"")</f>
        <v/>
      </c>
      <c r="F2995" t="str">
        <f>IFERROR(UPPER(TRIM(ESITI_QUESTIONARI!AE2995)),"")</f>
        <v/>
      </c>
      <c r="G2995" t="str">
        <f>IFERROR(UPPER(TRIM(ESITI_QUESTIONARI!AI2995)),"")</f>
        <v/>
      </c>
      <c r="H2995" s="8" t="str">
        <f>IF(C2995="","",IF(ISERROR(AVERAGE(ESITI_QUESTIONARI!N2995:T2995,ESITI_QUESTIONARI!V2995:X2995,ESITI_QUESTIONARI!Z2995:AD2995,ESITI_QUESTIONARI!AF2995:AH2995,ESITI_QUESTIONARI!AJ2995:AL2995,ESITI_QUESTIONARI!AN2995,ESITI_QUESTIONARI!AQ2995)),"NON RISPONDE",AVERAGE(ESITI_QUESTIONARI!N2995:T2995,ESITI_QUESTIONARI!V2995:X2995,ESITI_QUESTIONARI!Z2995:AD2995,ESITI_QUESTIONARI!AF2995:AH2995,ESITI_QUESTIONARI!AJ2995:AL2995,ESITI_QUESTIONARI!AN2995,ESITI_QUESTIONARI!AQ2995)))</f>
        <v/>
      </c>
    </row>
    <row r="2996" spans="1:8" x14ac:dyDescent="0.3">
      <c r="A2996" t="str">
        <f>IF(ESITI_QUESTIONARI!A2996="","",TRIM(ESITI_QUESTIONARI!A2996))</f>
        <v/>
      </c>
      <c r="B2996" t="str">
        <f t="shared" si="47"/>
        <v/>
      </c>
      <c r="C2996" t="str">
        <f>IF(ESITI_QUESTIONARI!C2996="","",TRIM(ESITI_QUESTIONARI!C2996))</f>
        <v/>
      </c>
      <c r="D2996" t="str">
        <f>IFERROR(UPPER(TRIM(ESITI_QUESTIONARI!U2996)),"")</f>
        <v/>
      </c>
      <c r="E2996" t="str">
        <f>IFERROR(UPPER(TRIM(ESITI_QUESTIONARI!Y2996)),"")</f>
        <v/>
      </c>
      <c r="F2996" t="str">
        <f>IFERROR(UPPER(TRIM(ESITI_QUESTIONARI!AE2996)),"")</f>
        <v/>
      </c>
      <c r="G2996" t="str">
        <f>IFERROR(UPPER(TRIM(ESITI_QUESTIONARI!AI2996)),"")</f>
        <v/>
      </c>
      <c r="H2996" s="8" t="str">
        <f>IF(C2996="","",IF(ISERROR(AVERAGE(ESITI_QUESTIONARI!N2996:T2996,ESITI_QUESTIONARI!V2996:X2996,ESITI_QUESTIONARI!Z2996:AD2996,ESITI_QUESTIONARI!AF2996:AH2996,ESITI_QUESTIONARI!AJ2996:AL2996,ESITI_QUESTIONARI!AN2996,ESITI_QUESTIONARI!AQ2996)),"NON RISPONDE",AVERAGE(ESITI_QUESTIONARI!N2996:T2996,ESITI_QUESTIONARI!V2996:X2996,ESITI_QUESTIONARI!Z2996:AD2996,ESITI_QUESTIONARI!AF2996:AH2996,ESITI_QUESTIONARI!AJ2996:AL2996,ESITI_QUESTIONARI!AN2996,ESITI_QUESTIONARI!AQ2996)))</f>
        <v/>
      </c>
    </row>
    <row r="2997" spans="1:8" x14ac:dyDescent="0.3">
      <c r="A2997" t="str">
        <f>IF(ESITI_QUESTIONARI!A2997="","",TRIM(ESITI_QUESTIONARI!A2997))</f>
        <v/>
      </c>
      <c r="B2997" t="str">
        <f t="shared" si="47"/>
        <v/>
      </c>
      <c r="C2997" t="str">
        <f>IF(ESITI_QUESTIONARI!C2997="","",TRIM(ESITI_QUESTIONARI!C2997))</f>
        <v/>
      </c>
      <c r="D2997" t="str">
        <f>IFERROR(UPPER(TRIM(ESITI_QUESTIONARI!U2997)),"")</f>
        <v/>
      </c>
      <c r="E2997" t="str">
        <f>IFERROR(UPPER(TRIM(ESITI_QUESTIONARI!Y2997)),"")</f>
        <v/>
      </c>
      <c r="F2997" t="str">
        <f>IFERROR(UPPER(TRIM(ESITI_QUESTIONARI!AE2997)),"")</f>
        <v/>
      </c>
      <c r="G2997" t="str">
        <f>IFERROR(UPPER(TRIM(ESITI_QUESTIONARI!AI2997)),"")</f>
        <v/>
      </c>
      <c r="H2997" s="8" t="str">
        <f>IF(C2997="","",IF(ISERROR(AVERAGE(ESITI_QUESTIONARI!N2997:T2997,ESITI_QUESTIONARI!V2997:X2997,ESITI_QUESTIONARI!Z2997:AD2997,ESITI_QUESTIONARI!AF2997:AH2997,ESITI_QUESTIONARI!AJ2997:AL2997,ESITI_QUESTIONARI!AN2997,ESITI_QUESTIONARI!AQ2997)),"NON RISPONDE",AVERAGE(ESITI_QUESTIONARI!N2997:T2997,ESITI_QUESTIONARI!V2997:X2997,ESITI_QUESTIONARI!Z2997:AD2997,ESITI_QUESTIONARI!AF2997:AH2997,ESITI_QUESTIONARI!AJ2997:AL2997,ESITI_QUESTIONARI!AN2997,ESITI_QUESTIONARI!AQ2997)))</f>
        <v/>
      </c>
    </row>
    <row r="2998" spans="1:8" x14ac:dyDescent="0.3">
      <c r="A2998" t="str">
        <f>IF(ESITI_QUESTIONARI!A2998="","",TRIM(ESITI_QUESTIONARI!A2998))</f>
        <v/>
      </c>
      <c r="B2998" t="str">
        <f t="shared" si="47"/>
        <v/>
      </c>
      <c r="C2998" t="str">
        <f>IF(ESITI_QUESTIONARI!C2998="","",TRIM(ESITI_QUESTIONARI!C2998))</f>
        <v/>
      </c>
      <c r="D2998" t="str">
        <f>IFERROR(UPPER(TRIM(ESITI_QUESTIONARI!U2998)),"")</f>
        <v/>
      </c>
      <c r="E2998" t="str">
        <f>IFERROR(UPPER(TRIM(ESITI_QUESTIONARI!Y2998)),"")</f>
        <v/>
      </c>
      <c r="F2998" t="str">
        <f>IFERROR(UPPER(TRIM(ESITI_QUESTIONARI!AE2998)),"")</f>
        <v/>
      </c>
      <c r="G2998" t="str">
        <f>IFERROR(UPPER(TRIM(ESITI_QUESTIONARI!AI2998)),"")</f>
        <v/>
      </c>
      <c r="H2998" s="8" t="str">
        <f>IF(C2998="","",IF(ISERROR(AVERAGE(ESITI_QUESTIONARI!N2998:T2998,ESITI_QUESTIONARI!V2998:X2998,ESITI_QUESTIONARI!Z2998:AD2998,ESITI_QUESTIONARI!AF2998:AH2998,ESITI_QUESTIONARI!AJ2998:AL2998,ESITI_QUESTIONARI!AN2998,ESITI_QUESTIONARI!AQ2998)),"NON RISPONDE",AVERAGE(ESITI_QUESTIONARI!N2998:T2998,ESITI_QUESTIONARI!V2998:X2998,ESITI_QUESTIONARI!Z2998:AD2998,ESITI_QUESTIONARI!AF2998:AH2998,ESITI_QUESTIONARI!AJ2998:AL2998,ESITI_QUESTIONARI!AN2998,ESITI_QUESTIONARI!AQ2998)))</f>
        <v/>
      </c>
    </row>
    <row r="2999" spans="1:8" x14ac:dyDescent="0.3">
      <c r="A2999" t="str">
        <f>IF(ESITI_QUESTIONARI!A2999="","",TRIM(ESITI_QUESTIONARI!A2999))</f>
        <v/>
      </c>
      <c r="B2999" t="str">
        <f t="shared" si="47"/>
        <v/>
      </c>
      <c r="C2999" t="str">
        <f>IF(ESITI_QUESTIONARI!C2999="","",TRIM(ESITI_QUESTIONARI!C2999))</f>
        <v/>
      </c>
      <c r="D2999" t="str">
        <f>IFERROR(UPPER(TRIM(ESITI_QUESTIONARI!U2999)),"")</f>
        <v/>
      </c>
      <c r="E2999" t="str">
        <f>IFERROR(UPPER(TRIM(ESITI_QUESTIONARI!Y2999)),"")</f>
        <v/>
      </c>
      <c r="F2999" t="str">
        <f>IFERROR(UPPER(TRIM(ESITI_QUESTIONARI!AE2999)),"")</f>
        <v/>
      </c>
      <c r="G2999" t="str">
        <f>IFERROR(UPPER(TRIM(ESITI_QUESTIONARI!AI2999)),"")</f>
        <v/>
      </c>
      <c r="H2999" s="8" t="str">
        <f>IF(C2999="","",IF(ISERROR(AVERAGE(ESITI_QUESTIONARI!N2999:T2999,ESITI_QUESTIONARI!V2999:X2999,ESITI_QUESTIONARI!Z2999:AD2999,ESITI_QUESTIONARI!AF2999:AH2999,ESITI_QUESTIONARI!AJ2999:AL2999,ESITI_QUESTIONARI!AN2999,ESITI_QUESTIONARI!AQ2999)),"NON RISPONDE",AVERAGE(ESITI_QUESTIONARI!N2999:T2999,ESITI_QUESTIONARI!V2999:X2999,ESITI_QUESTIONARI!Z2999:AD2999,ESITI_QUESTIONARI!AF2999:AH2999,ESITI_QUESTIONARI!AJ2999:AL2999,ESITI_QUESTIONARI!AN2999,ESITI_QUESTIONARI!AQ2999)))</f>
        <v/>
      </c>
    </row>
    <row r="3000" spans="1:8" x14ac:dyDescent="0.3">
      <c r="A3000" t="str">
        <f>IF(ESITI_QUESTIONARI!A3000="","",TRIM(ESITI_QUESTIONARI!A3000))</f>
        <v/>
      </c>
      <c r="B3000" t="str">
        <f t="shared" si="47"/>
        <v/>
      </c>
      <c r="C3000" t="str">
        <f>IF(ESITI_QUESTIONARI!C3000="","",TRIM(ESITI_QUESTIONARI!C3000))</f>
        <v/>
      </c>
      <c r="D3000" t="str">
        <f>IFERROR(UPPER(TRIM(ESITI_QUESTIONARI!U3000)),"")</f>
        <v/>
      </c>
      <c r="E3000" t="str">
        <f>IFERROR(UPPER(TRIM(ESITI_QUESTIONARI!Y3000)),"")</f>
        <v/>
      </c>
      <c r="F3000" t="str">
        <f>IFERROR(UPPER(TRIM(ESITI_QUESTIONARI!AE3000)),"")</f>
        <v/>
      </c>
      <c r="G3000" t="str">
        <f>IFERROR(UPPER(TRIM(ESITI_QUESTIONARI!AI3000)),"")</f>
        <v/>
      </c>
      <c r="H3000" s="8" t="str">
        <f>IF(C3000="","",IF(ISERROR(AVERAGE(ESITI_QUESTIONARI!N3000:T3000,ESITI_QUESTIONARI!V3000:X3000,ESITI_QUESTIONARI!Z3000:AD3000,ESITI_QUESTIONARI!AF3000:AH3000,ESITI_QUESTIONARI!AJ3000:AL3000,ESITI_QUESTIONARI!AN3000,ESITI_QUESTIONARI!AQ3000)),"NON RISPONDE",AVERAGE(ESITI_QUESTIONARI!N3000:T3000,ESITI_QUESTIONARI!V3000:X3000,ESITI_QUESTIONARI!Z3000:AD3000,ESITI_QUESTIONARI!AF3000:AH3000,ESITI_QUESTIONARI!AJ3000:AL3000,ESITI_QUESTIONARI!AN3000,ESITI_QUESTIONARI!AQ3000)))</f>
        <v/>
      </c>
    </row>
    <row r="3001" spans="1:8" x14ac:dyDescent="0.3">
      <c r="A3001" t="str">
        <f>IF(ESITI_QUESTIONARI!A3001="","",TRIM(ESITI_QUESTIONARI!A3001))</f>
        <v/>
      </c>
      <c r="B3001" t="str">
        <f t="shared" si="47"/>
        <v/>
      </c>
      <c r="C3001" t="str">
        <f>IF(ESITI_QUESTIONARI!C3001="","",TRIM(ESITI_QUESTIONARI!C3001))</f>
        <v/>
      </c>
      <c r="D3001" t="str">
        <f>IFERROR(UPPER(TRIM(ESITI_QUESTIONARI!U3001)),"")</f>
        <v/>
      </c>
      <c r="E3001" t="str">
        <f>IFERROR(UPPER(TRIM(ESITI_QUESTIONARI!Y3001)),"")</f>
        <v/>
      </c>
      <c r="F3001" t="str">
        <f>IFERROR(UPPER(TRIM(ESITI_QUESTIONARI!AE3001)),"")</f>
        <v/>
      </c>
      <c r="G3001" t="str">
        <f>IFERROR(UPPER(TRIM(ESITI_QUESTIONARI!AI3001)),"")</f>
        <v/>
      </c>
      <c r="H3001" s="8" t="str">
        <f>IF(C3001="","",IF(ISERROR(AVERAGE(ESITI_QUESTIONARI!N3001:T3001,ESITI_QUESTIONARI!V3001:X3001,ESITI_QUESTIONARI!Z3001:AD3001,ESITI_QUESTIONARI!AF3001:AH3001,ESITI_QUESTIONARI!AJ3001:AL3001,ESITI_QUESTIONARI!AN3001,ESITI_QUESTIONARI!AQ3001)),"NON RISPONDE",AVERAGE(ESITI_QUESTIONARI!N3001:T3001,ESITI_QUESTIONARI!V3001:X3001,ESITI_QUESTIONARI!Z3001:AD3001,ESITI_QUESTIONARI!AF3001:AH3001,ESITI_QUESTIONARI!AJ3001:AL3001,ESITI_QUESTIONARI!AN3001,ESITI_QUESTIONARI!AQ3001)))</f>
        <v/>
      </c>
    </row>
    <row r="3002" spans="1:8" x14ac:dyDescent="0.3">
      <c r="A3002" t="str">
        <f>IF(ESITI_QUESTIONARI!A3002="","",TRIM(ESITI_QUESTIONARI!A3002))</f>
        <v/>
      </c>
      <c r="B3002" t="str">
        <f t="shared" si="47"/>
        <v/>
      </c>
      <c r="C3002" t="str">
        <f>IF(ESITI_QUESTIONARI!C3002="","",TRIM(ESITI_QUESTIONARI!C3002))</f>
        <v/>
      </c>
      <c r="D3002" t="str">
        <f>IFERROR(UPPER(TRIM(ESITI_QUESTIONARI!U3002)),"")</f>
        <v/>
      </c>
      <c r="E3002" t="str">
        <f>IFERROR(UPPER(TRIM(ESITI_QUESTIONARI!Y3002)),"")</f>
        <v/>
      </c>
      <c r="F3002" t="str">
        <f>IFERROR(UPPER(TRIM(ESITI_QUESTIONARI!AE3002)),"")</f>
        <v/>
      </c>
      <c r="G3002" t="str">
        <f>IFERROR(UPPER(TRIM(ESITI_QUESTIONARI!AI3002)),"")</f>
        <v/>
      </c>
      <c r="H3002" s="8" t="str">
        <f>IF(C3002="","",IF(ISERROR(AVERAGE(ESITI_QUESTIONARI!N3002:T3002,ESITI_QUESTIONARI!V3002:X3002,ESITI_QUESTIONARI!Z3002:AD3002,ESITI_QUESTIONARI!AF3002:AH3002,ESITI_QUESTIONARI!AJ3002:AL3002,ESITI_QUESTIONARI!AN3002,ESITI_QUESTIONARI!AQ3002)),"NON RISPONDE",AVERAGE(ESITI_QUESTIONARI!N3002:T3002,ESITI_QUESTIONARI!V3002:X3002,ESITI_QUESTIONARI!Z3002:AD3002,ESITI_QUESTIONARI!AF3002:AH3002,ESITI_QUESTIONARI!AJ3002:AL3002,ESITI_QUESTIONARI!AN3002,ESITI_QUESTIONARI!AQ3002)))</f>
        <v/>
      </c>
    </row>
    <row r="3003" spans="1:8" x14ac:dyDescent="0.3">
      <c r="A3003" t="str">
        <f>IF(ESITI_QUESTIONARI!A3003="","",TRIM(ESITI_QUESTIONARI!A3003))</f>
        <v/>
      </c>
      <c r="B3003" t="str">
        <f t="shared" si="47"/>
        <v/>
      </c>
      <c r="C3003" t="str">
        <f>IF(ESITI_QUESTIONARI!C3003="","",TRIM(ESITI_QUESTIONARI!C3003))</f>
        <v/>
      </c>
      <c r="D3003" t="str">
        <f>IFERROR(UPPER(TRIM(ESITI_QUESTIONARI!U3003)),"")</f>
        <v/>
      </c>
      <c r="E3003" t="str">
        <f>IFERROR(UPPER(TRIM(ESITI_QUESTIONARI!Y3003)),"")</f>
        <v/>
      </c>
      <c r="F3003" t="str">
        <f>IFERROR(UPPER(TRIM(ESITI_QUESTIONARI!AE3003)),"")</f>
        <v/>
      </c>
      <c r="G3003" t="str">
        <f>IFERROR(UPPER(TRIM(ESITI_QUESTIONARI!AI3003)),"")</f>
        <v/>
      </c>
      <c r="H3003" s="8" t="str">
        <f>IF(C3003="","",IF(ISERROR(AVERAGE(ESITI_QUESTIONARI!N3003:T3003,ESITI_QUESTIONARI!V3003:X3003,ESITI_QUESTIONARI!Z3003:AD3003,ESITI_QUESTIONARI!AF3003:AH3003,ESITI_QUESTIONARI!AJ3003:AL3003,ESITI_QUESTIONARI!AN3003,ESITI_QUESTIONARI!AQ3003)),"NON RISPONDE",AVERAGE(ESITI_QUESTIONARI!N3003:T3003,ESITI_QUESTIONARI!V3003:X3003,ESITI_QUESTIONARI!Z3003:AD3003,ESITI_QUESTIONARI!AF3003:AH3003,ESITI_QUESTIONARI!AJ3003:AL3003,ESITI_QUESTIONARI!AN3003,ESITI_QUESTIONARI!AQ3003)))</f>
        <v/>
      </c>
    </row>
    <row r="3004" spans="1:8" x14ac:dyDescent="0.3">
      <c r="A3004" t="str">
        <f>IF(ESITI_QUESTIONARI!A3004="","",TRIM(ESITI_QUESTIONARI!A3004))</f>
        <v/>
      </c>
      <c r="B3004" t="str">
        <f t="shared" si="47"/>
        <v/>
      </c>
      <c r="C3004" t="str">
        <f>IF(ESITI_QUESTIONARI!C3004="","",TRIM(ESITI_QUESTIONARI!C3004))</f>
        <v/>
      </c>
      <c r="D3004" t="str">
        <f>IFERROR(UPPER(TRIM(ESITI_QUESTIONARI!U3004)),"")</f>
        <v/>
      </c>
      <c r="E3004" t="str">
        <f>IFERROR(UPPER(TRIM(ESITI_QUESTIONARI!Y3004)),"")</f>
        <v/>
      </c>
      <c r="F3004" t="str">
        <f>IFERROR(UPPER(TRIM(ESITI_QUESTIONARI!AE3004)),"")</f>
        <v/>
      </c>
      <c r="G3004" t="str">
        <f>IFERROR(UPPER(TRIM(ESITI_QUESTIONARI!AI3004)),"")</f>
        <v/>
      </c>
      <c r="H3004" s="8" t="str">
        <f>IF(C3004="","",IF(ISERROR(AVERAGE(ESITI_QUESTIONARI!N3004:T3004,ESITI_QUESTIONARI!V3004:X3004,ESITI_QUESTIONARI!Z3004:AD3004,ESITI_QUESTIONARI!AF3004:AH3004,ESITI_QUESTIONARI!AJ3004:AL3004,ESITI_QUESTIONARI!AN3004,ESITI_QUESTIONARI!AQ3004)),"NON RISPONDE",AVERAGE(ESITI_QUESTIONARI!N3004:T3004,ESITI_QUESTIONARI!V3004:X3004,ESITI_QUESTIONARI!Z3004:AD3004,ESITI_QUESTIONARI!AF3004:AH3004,ESITI_QUESTIONARI!AJ3004:AL3004,ESITI_QUESTIONARI!AN3004,ESITI_QUESTIONARI!AQ3004)))</f>
        <v/>
      </c>
    </row>
    <row r="3005" spans="1:8" x14ac:dyDescent="0.3">
      <c r="A3005" t="str">
        <f>IF(ESITI_QUESTIONARI!A3005="","",TRIM(ESITI_QUESTIONARI!A3005))</f>
        <v/>
      </c>
      <c r="B3005" t="str">
        <f t="shared" si="47"/>
        <v/>
      </c>
      <c r="C3005" t="str">
        <f>IF(ESITI_QUESTIONARI!C3005="","",TRIM(ESITI_QUESTIONARI!C3005))</f>
        <v/>
      </c>
      <c r="D3005" t="str">
        <f>IFERROR(UPPER(TRIM(ESITI_QUESTIONARI!U3005)),"")</f>
        <v/>
      </c>
      <c r="E3005" t="str">
        <f>IFERROR(UPPER(TRIM(ESITI_QUESTIONARI!Y3005)),"")</f>
        <v/>
      </c>
      <c r="F3005" t="str">
        <f>IFERROR(UPPER(TRIM(ESITI_QUESTIONARI!AE3005)),"")</f>
        <v/>
      </c>
      <c r="G3005" t="str">
        <f>IFERROR(UPPER(TRIM(ESITI_QUESTIONARI!AI3005)),"")</f>
        <v/>
      </c>
      <c r="H3005" s="8" t="str">
        <f>IF(C3005="","",IF(ISERROR(AVERAGE(ESITI_QUESTIONARI!N3005:T3005,ESITI_QUESTIONARI!V3005:X3005,ESITI_QUESTIONARI!Z3005:AD3005,ESITI_QUESTIONARI!AF3005:AH3005,ESITI_QUESTIONARI!AJ3005:AL3005,ESITI_QUESTIONARI!AN3005,ESITI_QUESTIONARI!AQ3005)),"NON RISPONDE",AVERAGE(ESITI_QUESTIONARI!N3005:T3005,ESITI_QUESTIONARI!V3005:X3005,ESITI_QUESTIONARI!Z3005:AD3005,ESITI_QUESTIONARI!AF3005:AH3005,ESITI_QUESTIONARI!AJ3005:AL3005,ESITI_QUESTIONARI!AN3005,ESITI_QUESTIONARI!AQ3005)))</f>
        <v/>
      </c>
    </row>
    <row r="3006" spans="1:8" x14ac:dyDescent="0.3">
      <c r="A3006" t="str">
        <f>IF(ESITI_QUESTIONARI!A3006="","",TRIM(ESITI_QUESTIONARI!A3006))</f>
        <v/>
      </c>
      <c r="B3006" t="str">
        <f t="shared" si="47"/>
        <v/>
      </c>
      <c r="C3006" t="str">
        <f>IF(ESITI_QUESTIONARI!C3006="","",TRIM(ESITI_QUESTIONARI!C3006))</f>
        <v/>
      </c>
      <c r="D3006" t="str">
        <f>IFERROR(UPPER(TRIM(ESITI_QUESTIONARI!U3006)),"")</f>
        <v/>
      </c>
      <c r="E3006" t="str">
        <f>IFERROR(UPPER(TRIM(ESITI_QUESTIONARI!Y3006)),"")</f>
        <v/>
      </c>
      <c r="F3006" t="str">
        <f>IFERROR(UPPER(TRIM(ESITI_QUESTIONARI!AE3006)),"")</f>
        <v/>
      </c>
      <c r="G3006" t="str">
        <f>IFERROR(UPPER(TRIM(ESITI_QUESTIONARI!AI3006)),"")</f>
        <v/>
      </c>
      <c r="H3006" s="8" t="str">
        <f>IF(C3006="","",IF(ISERROR(AVERAGE(ESITI_QUESTIONARI!N3006:T3006,ESITI_QUESTIONARI!V3006:X3006,ESITI_QUESTIONARI!Z3006:AD3006,ESITI_QUESTIONARI!AF3006:AH3006,ESITI_QUESTIONARI!AJ3006:AL3006,ESITI_QUESTIONARI!AN3006,ESITI_QUESTIONARI!AQ3006)),"NON RISPONDE",AVERAGE(ESITI_QUESTIONARI!N3006:T3006,ESITI_QUESTIONARI!V3006:X3006,ESITI_QUESTIONARI!Z3006:AD3006,ESITI_QUESTIONARI!AF3006:AH3006,ESITI_QUESTIONARI!AJ3006:AL3006,ESITI_QUESTIONARI!AN3006,ESITI_QUESTIONARI!AQ3006)))</f>
        <v/>
      </c>
    </row>
    <row r="3007" spans="1:8" x14ac:dyDescent="0.3">
      <c r="A3007" t="str">
        <f>IF(ESITI_QUESTIONARI!A3007="","",TRIM(ESITI_QUESTIONARI!A3007))</f>
        <v/>
      </c>
      <c r="B3007" t="str">
        <f t="shared" si="47"/>
        <v/>
      </c>
      <c r="C3007" t="str">
        <f>IF(ESITI_QUESTIONARI!C3007="","",TRIM(ESITI_QUESTIONARI!C3007))</f>
        <v/>
      </c>
      <c r="D3007" t="str">
        <f>IFERROR(UPPER(TRIM(ESITI_QUESTIONARI!U3007)),"")</f>
        <v/>
      </c>
      <c r="E3007" t="str">
        <f>IFERROR(UPPER(TRIM(ESITI_QUESTIONARI!Y3007)),"")</f>
        <v/>
      </c>
      <c r="F3007" t="str">
        <f>IFERROR(UPPER(TRIM(ESITI_QUESTIONARI!AE3007)),"")</f>
        <v/>
      </c>
      <c r="G3007" t="str">
        <f>IFERROR(UPPER(TRIM(ESITI_QUESTIONARI!AI3007)),"")</f>
        <v/>
      </c>
      <c r="H3007" s="8" t="str">
        <f>IF(C3007="","",IF(ISERROR(AVERAGE(ESITI_QUESTIONARI!N3007:T3007,ESITI_QUESTIONARI!V3007:X3007,ESITI_QUESTIONARI!Z3007:AD3007,ESITI_QUESTIONARI!AF3007:AH3007,ESITI_QUESTIONARI!AJ3007:AL3007,ESITI_QUESTIONARI!AN3007,ESITI_QUESTIONARI!AQ3007)),"NON RISPONDE",AVERAGE(ESITI_QUESTIONARI!N3007:T3007,ESITI_QUESTIONARI!V3007:X3007,ESITI_QUESTIONARI!Z3007:AD3007,ESITI_QUESTIONARI!AF3007:AH3007,ESITI_QUESTIONARI!AJ3007:AL3007,ESITI_QUESTIONARI!AN3007,ESITI_QUESTIONARI!AQ3007)))</f>
        <v/>
      </c>
    </row>
    <row r="3008" spans="1:8" x14ac:dyDescent="0.3">
      <c r="A3008" t="str">
        <f>IF(ESITI_QUESTIONARI!A3008="","",TRIM(ESITI_QUESTIONARI!A3008))</f>
        <v/>
      </c>
      <c r="B3008" t="str">
        <f t="shared" si="47"/>
        <v/>
      </c>
      <c r="C3008" t="str">
        <f>IF(ESITI_QUESTIONARI!C3008="","",TRIM(ESITI_QUESTIONARI!C3008))</f>
        <v/>
      </c>
      <c r="D3008" t="str">
        <f>IFERROR(UPPER(TRIM(ESITI_QUESTIONARI!U3008)),"")</f>
        <v/>
      </c>
      <c r="E3008" t="str">
        <f>IFERROR(UPPER(TRIM(ESITI_QUESTIONARI!Y3008)),"")</f>
        <v/>
      </c>
      <c r="F3008" t="str">
        <f>IFERROR(UPPER(TRIM(ESITI_QUESTIONARI!AE3008)),"")</f>
        <v/>
      </c>
      <c r="G3008" t="str">
        <f>IFERROR(UPPER(TRIM(ESITI_QUESTIONARI!AI3008)),"")</f>
        <v/>
      </c>
      <c r="H3008" s="8" t="str">
        <f>IF(C3008="","",IF(ISERROR(AVERAGE(ESITI_QUESTIONARI!N3008:T3008,ESITI_QUESTIONARI!V3008:X3008,ESITI_QUESTIONARI!Z3008:AD3008,ESITI_QUESTIONARI!AF3008:AH3008,ESITI_QUESTIONARI!AJ3008:AL3008,ESITI_QUESTIONARI!AN3008,ESITI_QUESTIONARI!AQ3008)),"NON RISPONDE",AVERAGE(ESITI_QUESTIONARI!N3008:T3008,ESITI_QUESTIONARI!V3008:X3008,ESITI_QUESTIONARI!Z3008:AD3008,ESITI_QUESTIONARI!AF3008:AH3008,ESITI_QUESTIONARI!AJ3008:AL3008,ESITI_QUESTIONARI!AN3008,ESITI_QUESTIONARI!AQ3008)))</f>
        <v/>
      </c>
    </row>
    <row r="3009" spans="1:8" x14ac:dyDescent="0.3">
      <c r="A3009" t="str">
        <f>IF(ESITI_QUESTIONARI!A3009="","",TRIM(ESITI_QUESTIONARI!A3009))</f>
        <v/>
      </c>
      <c r="B3009" t="str">
        <f t="shared" si="47"/>
        <v/>
      </c>
      <c r="C3009" t="str">
        <f>IF(ESITI_QUESTIONARI!C3009="","",TRIM(ESITI_QUESTIONARI!C3009))</f>
        <v/>
      </c>
      <c r="D3009" t="str">
        <f>IFERROR(UPPER(TRIM(ESITI_QUESTIONARI!U3009)),"")</f>
        <v/>
      </c>
      <c r="E3009" t="str">
        <f>IFERROR(UPPER(TRIM(ESITI_QUESTIONARI!Y3009)),"")</f>
        <v/>
      </c>
      <c r="F3009" t="str">
        <f>IFERROR(UPPER(TRIM(ESITI_QUESTIONARI!AE3009)),"")</f>
        <v/>
      </c>
      <c r="G3009" t="str">
        <f>IFERROR(UPPER(TRIM(ESITI_QUESTIONARI!AI3009)),"")</f>
        <v/>
      </c>
      <c r="H3009" s="8" t="str">
        <f>IF(C3009="","",IF(ISERROR(AVERAGE(ESITI_QUESTIONARI!N3009:T3009,ESITI_QUESTIONARI!V3009:X3009,ESITI_QUESTIONARI!Z3009:AD3009,ESITI_QUESTIONARI!AF3009:AH3009,ESITI_QUESTIONARI!AJ3009:AL3009,ESITI_QUESTIONARI!AN3009,ESITI_QUESTIONARI!AQ3009)),"NON RISPONDE",AVERAGE(ESITI_QUESTIONARI!N3009:T3009,ESITI_QUESTIONARI!V3009:X3009,ESITI_QUESTIONARI!Z3009:AD3009,ESITI_QUESTIONARI!AF3009:AH3009,ESITI_QUESTIONARI!AJ3009:AL3009,ESITI_QUESTIONARI!AN3009,ESITI_QUESTIONARI!AQ3009)))</f>
        <v/>
      </c>
    </row>
    <row r="3010" spans="1:8" x14ac:dyDescent="0.3">
      <c r="A3010" t="str">
        <f>IF(ESITI_QUESTIONARI!A3010="","",TRIM(ESITI_QUESTIONARI!A3010))</f>
        <v/>
      </c>
      <c r="B3010" t="str">
        <f t="shared" si="47"/>
        <v/>
      </c>
      <c r="C3010" t="str">
        <f>IF(ESITI_QUESTIONARI!C3010="","",TRIM(ESITI_QUESTIONARI!C3010))</f>
        <v/>
      </c>
      <c r="D3010" t="str">
        <f>IFERROR(UPPER(TRIM(ESITI_QUESTIONARI!U3010)),"")</f>
        <v/>
      </c>
      <c r="E3010" t="str">
        <f>IFERROR(UPPER(TRIM(ESITI_QUESTIONARI!Y3010)),"")</f>
        <v/>
      </c>
      <c r="F3010" t="str">
        <f>IFERROR(UPPER(TRIM(ESITI_QUESTIONARI!AE3010)),"")</f>
        <v/>
      </c>
      <c r="G3010" t="str">
        <f>IFERROR(UPPER(TRIM(ESITI_QUESTIONARI!AI3010)),"")</f>
        <v/>
      </c>
      <c r="H3010" s="8" t="str">
        <f>IF(C3010="","",IF(ISERROR(AVERAGE(ESITI_QUESTIONARI!N3010:T3010,ESITI_QUESTIONARI!V3010:X3010,ESITI_QUESTIONARI!Z3010:AD3010,ESITI_QUESTIONARI!AF3010:AH3010,ESITI_QUESTIONARI!AJ3010:AL3010,ESITI_QUESTIONARI!AN3010,ESITI_QUESTIONARI!AQ3010)),"NON RISPONDE",AVERAGE(ESITI_QUESTIONARI!N3010:T3010,ESITI_QUESTIONARI!V3010:X3010,ESITI_QUESTIONARI!Z3010:AD3010,ESITI_QUESTIONARI!AF3010:AH3010,ESITI_QUESTIONARI!AJ3010:AL3010,ESITI_QUESTIONARI!AN3010,ESITI_QUESTIONARI!AQ3010)))</f>
        <v/>
      </c>
    </row>
    <row r="3011" spans="1:8" x14ac:dyDescent="0.3">
      <c r="A3011" t="str">
        <f>IF(ESITI_QUESTIONARI!A3011="","",TRIM(ESITI_QUESTIONARI!A3011))</f>
        <v/>
      </c>
      <c r="B3011" t="str">
        <f t="shared" ref="B3011:B3074" si="48">IF(C3011="","",C3011)</f>
        <v/>
      </c>
      <c r="C3011" t="str">
        <f>IF(ESITI_QUESTIONARI!C3011="","",TRIM(ESITI_QUESTIONARI!C3011))</f>
        <v/>
      </c>
      <c r="D3011" t="str">
        <f>IFERROR(UPPER(TRIM(ESITI_QUESTIONARI!U3011)),"")</f>
        <v/>
      </c>
      <c r="E3011" t="str">
        <f>IFERROR(UPPER(TRIM(ESITI_QUESTIONARI!Y3011)),"")</f>
        <v/>
      </c>
      <c r="F3011" t="str">
        <f>IFERROR(UPPER(TRIM(ESITI_QUESTIONARI!AE3011)),"")</f>
        <v/>
      </c>
      <c r="G3011" t="str">
        <f>IFERROR(UPPER(TRIM(ESITI_QUESTIONARI!AI3011)),"")</f>
        <v/>
      </c>
      <c r="H3011" s="8" t="str">
        <f>IF(C3011="","",IF(ISERROR(AVERAGE(ESITI_QUESTIONARI!N3011:T3011,ESITI_QUESTIONARI!V3011:X3011,ESITI_QUESTIONARI!Z3011:AD3011,ESITI_QUESTIONARI!AF3011:AH3011,ESITI_QUESTIONARI!AJ3011:AL3011,ESITI_QUESTIONARI!AN3011,ESITI_QUESTIONARI!AQ3011)),"NON RISPONDE",AVERAGE(ESITI_QUESTIONARI!N3011:T3011,ESITI_QUESTIONARI!V3011:X3011,ESITI_QUESTIONARI!Z3011:AD3011,ESITI_QUESTIONARI!AF3011:AH3011,ESITI_QUESTIONARI!AJ3011:AL3011,ESITI_QUESTIONARI!AN3011,ESITI_QUESTIONARI!AQ3011)))</f>
        <v/>
      </c>
    </row>
    <row r="3012" spans="1:8" x14ac:dyDescent="0.3">
      <c r="A3012" t="str">
        <f>IF(ESITI_QUESTIONARI!A3012="","",TRIM(ESITI_QUESTIONARI!A3012))</f>
        <v/>
      </c>
      <c r="B3012" t="str">
        <f t="shared" si="48"/>
        <v/>
      </c>
      <c r="C3012" t="str">
        <f>IF(ESITI_QUESTIONARI!C3012="","",TRIM(ESITI_QUESTIONARI!C3012))</f>
        <v/>
      </c>
      <c r="D3012" t="str">
        <f>IFERROR(UPPER(TRIM(ESITI_QUESTIONARI!U3012)),"")</f>
        <v/>
      </c>
      <c r="E3012" t="str">
        <f>IFERROR(UPPER(TRIM(ESITI_QUESTIONARI!Y3012)),"")</f>
        <v/>
      </c>
      <c r="F3012" t="str">
        <f>IFERROR(UPPER(TRIM(ESITI_QUESTIONARI!AE3012)),"")</f>
        <v/>
      </c>
      <c r="G3012" t="str">
        <f>IFERROR(UPPER(TRIM(ESITI_QUESTIONARI!AI3012)),"")</f>
        <v/>
      </c>
      <c r="H3012" s="8" t="str">
        <f>IF(C3012="","",IF(ISERROR(AVERAGE(ESITI_QUESTIONARI!N3012:T3012,ESITI_QUESTIONARI!V3012:X3012,ESITI_QUESTIONARI!Z3012:AD3012,ESITI_QUESTIONARI!AF3012:AH3012,ESITI_QUESTIONARI!AJ3012:AL3012,ESITI_QUESTIONARI!AN3012,ESITI_QUESTIONARI!AQ3012)),"NON RISPONDE",AVERAGE(ESITI_QUESTIONARI!N3012:T3012,ESITI_QUESTIONARI!V3012:X3012,ESITI_QUESTIONARI!Z3012:AD3012,ESITI_QUESTIONARI!AF3012:AH3012,ESITI_QUESTIONARI!AJ3012:AL3012,ESITI_QUESTIONARI!AN3012,ESITI_QUESTIONARI!AQ3012)))</f>
        <v/>
      </c>
    </row>
    <row r="3013" spans="1:8" x14ac:dyDescent="0.3">
      <c r="A3013" t="str">
        <f>IF(ESITI_QUESTIONARI!A3013="","",TRIM(ESITI_QUESTIONARI!A3013))</f>
        <v/>
      </c>
      <c r="B3013" t="str">
        <f t="shared" si="48"/>
        <v/>
      </c>
      <c r="C3013" t="str">
        <f>IF(ESITI_QUESTIONARI!C3013="","",TRIM(ESITI_QUESTIONARI!C3013))</f>
        <v/>
      </c>
      <c r="D3013" t="str">
        <f>IFERROR(UPPER(TRIM(ESITI_QUESTIONARI!U3013)),"")</f>
        <v/>
      </c>
      <c r="E3013" t="str">
        <f>IFERROR(UPPER(TRIM(ESITI_QUESTIONARI!Y3013)),"")</f>
        <v/>
      </c>
      <c r="F3013" t="str">
        <f>IFERROR(UPPER(TRIM(ESITI_QUESTIONARI!AE3013)),"")</f>
        <v/>
      </c>
      <c r="G3013" t="str">
        <f>IFERROR(UPPER(TRIM(ESITI_QUESTIONARI!AI3013)),"")</f>
        <v/>
      </c>
      <c r="H3013" s="8" t="str">
        <f>IF(C3013="","",IF(ISERROR(AVERAGE(ESITI_QUESTIONARI!N3013:T3013,ESITI_QUESTIONARI!V3013:X3013,ESITI_QUESTIONARI!Z3013:AD3013,ESITI_QUESTIONARI!AF3013:AH3013,ESITI_QUESTIONARI!AJ3013:AL3013,ESITI_QUESTIONARI!AN3013,ESITI_QUESTIONARI!AQ3013)),"NON RISPONDE",AVERAGE(ESITI_QUESTIONARI!N3013:T3013,ESITI_QUESTIONARI!V3013:X3013,ESITI_QUESTIONARI!Z3013:AD3013,ESITI_QUESTIONARI!AF3013:AH3013,ESITI_QUESTIONARI!AJ3013:AL3013,ESITI_QUESTIONARI!AN3013,ESITI_QUESTIONARI!AQ3013)))</f>
        <v/>
      </c>
    </row>
    <row r="3014" spans="1:8" x14ac:dyDescent="0.3">
      <c r="A3014" t="str">
        <f>IF(ESITI_QUESTIONARI!A3014="","",TRIM(ESITI_QUESTIONARI!A3014))</f>
        <v/>
      </c>
      <c r="B3014" t="str">
        <f t="shared" si="48"/>
        <v/>
      </c>
      <c r="C3014" t="str">
        <f>IF(ESITI_QUESTIONARI!C3014="","",TRIM(ESITI_QUESTIONARI!C3014))</f>
        <v/>
      </c>
      <c r="D3014" t="str">
        <f>IFERROR(UPPER(TRIM(ESITI_QUESTIONARI!U3014)),"")</f>
        <v/>
      </c>
      <c r="E3014" t="str">
        <f>IFERROR(UPPER(TRIM(ESITI_QUESTIONARI!Y3014)),"")</f>
        <v/>
      </c>
      <c r="F3014" t="str">
        <f>IFERROR(UPPER(TRIM(ESITI_QUESTIONARI!AE3014)),"")</f>
        <v/>
      </c>
      <c r="G3014" t="str">
        <f>IFERROR(UPPER(TRIM(ESITI_QUESTIONARI!AI3014)),"")</f>
        <v/>
      </c>
      <c r="H3014" s="8" t="str">
        <f>IF(C3014="","",IF(ISERROR(AVERAGE(ESITI_QUESTIONARI!N3014:T3014,ESITI_QUESTIONARI!V3014:X3014,ESITI_QUESTIONARI!Z3014:AD3014,ESITI_QUESTIONARI!AF3014:AH3014,ESITI_QUESTIONARI!AJ3014:AL3014,ESITI_QUESTIONARI!AN3014,ESITI_QUESTIONARI!AQ3014)),"NON RISPONDE",AVERAGE(ESITI_QUESTIONARI!N3014:T3014,ESITI_QUESTIONARI!V3014:X3014,ESITI_QUESTIONARI!Z3014:AD3014,ESITI_QUESTIONARI!AF3014:AH3014,ESITI_QUESTIONARI!AJ3014:AL3014,ESITI_QUESTIONARI!AN3014,ESITI_QUESTIONARI!AQ3014)))</f>
        <v/>
      </c>
    </row>
    <row r="3015" spans="1:8" x14ac:dyDescent="0.3">
      <c r="A3015" t="str">
        <f>IF(ESITI_QUESTIONARI!A3015="","",TRIM(ESITI_QUESTIONARI!A3015))</f>
        <v/>
      </c>
      <c r="B3015" t="str">
        <f t="shared" si="48"/>
        <v/>
      </c>
      <c r="C3015" t="str">
        <f>IF(ESITI_QUESTIONARI!C3015="","",TRIM(ESITI_QUESTIONARI!C3015))</f>
        <v/>
      </c>
      <c r="D3015" t="str">
        <f>IFERROR(UPPER(TRIM(ESITI_QUESTIONARI!U3015)),"")</f>
        <v/>
      </c>
      <c r="E3015" t="str">
        <f>IFERROR(UPPER(TRIM(ESITI_QUESTIONARI!Y3015)),"")</f>
        <v/>
      </c>
      <c r="F3015" t="str">
        <f>IFERROR(UPPER(TRIM(ESITI_QUESTIONARI!AE3015)),"")</f>
        <v/>
      </c>
      <c r="G3015" t="str">
        <f>IFERROR(UPPER(TRIM(ESITI_QUESTIONARI!AI3015)),"")</f>
        <v/>
      </c>
      <c r="H3015" s="8" t="str">
        <f>IF(C3015="","",IF(ISERROR(AVERAGE(ESITI_QUESTIONARI!N3015:T3015,ESITI_QUESTIONARI!V3015:X3015,ESITI_QUESTIONARI!Z3015:AD3015,ESITI_QUESTIONARI!AF3015:AH3015,ESITI_QUESTIONARI!AJ3015:AL3015,ESITI_QUESTIONARI!AN3015,ESITI_QUESTIONARI!AQ3015)),"NON RISPONDE",AVERAGE(ESITI_QUESTIONARI!N3015:T3015,ESITI_QUESTIONARI!V3015:X3015,ESITI_QUESTIONARI!Z3015:AD3015,ESITI_QUESTIONARI!AF3015:AH3015,ESITI_QUESTIONARI!AJ3015:AL3015,ESITI_QUESTIONARI!AN3015,ESITI_QUESTIONARI!AQ3015)))</f>
        <v/>
      </c>
    </row>
    <row r="3016" spans="1:8" x14ac:dyDescent="0.3">
      <c r="A3016" t="str">
        <f>IF(ESITI_QUESTIONARI!A3016="","",TRIM(ESITI_QUESTIONARI!A3016))</f>
        <v/>
      </c>
      <c r="B3016" t="str">
        <f t="shared" si="48"/>
        <v/>
      </c>
      <c r="C3016" t="str">
        <f>IF(ESITI_QUESTIONARI!C3016="","",TRIM(ESITI_QUESTIONARI!C3016))</f>
        <v/>
      </c>
      <c r="D3016" t="str">
        <f>IFERROR(UPPER(TRIM(ESITI_QUESTIONARI!U3016)),"")</f>
        <v/>
      </c>
      <c r="E3016" t="str">
        <f>IFERROR(UPPER(TRIM(ESITI_QUESTIONARI!Y3016)),"")</f>
        <v/>
      </c>
      <c r="F3016" t="str">
        <f>IFERROR(UPPER(TRIM(ESITI_QUESTIONARI!AE3016)),"")</f>
        <v/>
      </c>
      <c r="G3016" t="str">
        <f>IFERROR(UPPER(TRIM(ESITI_QUESTIONARI!AI3016)),"")</f>
        <v/>
      </c>
      <c r="H3016" s="8" t="str">
        <f>IF(C3016="","",IF(ISERROR(AVERAGE(ESITI_QUESTIONARI!N3016:T3016,ESITI_QUESTIONARI!V3016:X3016,ESITI_QUESTIONARI!Z3016:AD3016,ESITI_QUESTIONARI!AF3016:AH3016,ESITI_QUESTIONARI!AJ3016:AL3016,ESITI_QUESTIONARI!AN3016,ESITI_QUESTIONARI!AQ3016)),"NON RISPONDE",AVERAGE(ESITI_QUESTIONARI!N3016:T3016,ESITI_QUESTIONARI!V3016:X3016,ESITI_QUESTIONARI!Z3016:AD3016,ESITI_QUESTIONARI!AF3016:AH3016,ESITI_QUESTIONARI!AJ3016:AL3016,ESITI_QUESTIONARI!AN3016,ESITI_QUESTIONARI!AQ3016)))</f>
        <v/>
      </c>
    </row>
    <row r="3017" spans="1:8" x14ac:dyDescent="0.3">
      <c r="A3017" t="str">
        <f>IF(ESITI_QUESTIONARI!A3017="","",TRIM(ESITI_QUESTIONARI!A3017))</f>
        <v/>
      </c>
      <c r="B3017" t="str">
        <f t="shared" si="48"/>
        <v/>
      </c>
      <c r="C3017" t="str">
        <f>IF(ESITI_QUESTIONARI!C3017="","",TRIM(ESITI_QUESTIONARI!C3017))</f>
        <v/>
      </c>
      <c r="D3017" t="str">
        <f>IFERROR(UPPER(TRIM(ESITI_QUESTIONARI!U3017)),"")</f>
        <v/>
      </c>
      <c r="E3017" t="str">
        <f>IFERROR(UPPER(TRIM(ESITI_QUESTIONARI!Y3017)),"")</f>
        <v/>
      </c>
      <c r="F3017" t="str">
        <f>IFERROR(UPPER(TRIM(ESITI_QUESTIONARI!AE3017)),"")</f>
        <v/>
      </c>
      <c r="G3017" t="str">
        <f>IFERROR(UPPER(TRIM(ESITI_QUESTIONARI!AI3017)),"")</f>
        <v/>
      </c>
      <c r="H3017" s="8" t="str">
        <f>IF(C3017="","",IF(ISERROR(AVERAGE(ESITI_QUESTIONARI!N3017:T3017,ESITI_QUESTIONARI!V3017:X3017,ESITI_QUESTIONARI!Z3017:AD3017,ESITI_QUESTIONARI!AF3017:AH3017,ESITI_QUESTIONARI!AJ3017:AL3017,ESITI_QUESTIONARI!AN3017,ESITI_QUESTIONARI!AQ3017)),"NON RISPONDE",AVERAGE(ESITI_QUESTIONARI!N3017:T3017,ESITI_QUESTIONARI!V3017:X3017,ESITI_QUESTIONARI!Z3017:AD3017,ESITI_QUESTIONARI!AF3017:AH3017,ESITI_QUESTIONARI!AJ3017:AL3017,ESITI_QUESTIONARI!AN3017,ESITI_QUESTIONARI!AQ3017)))</f>
        <v/>
      </c>
    </row>
    <row r="3018" spans="1:8" x14ac:dyDescent="0.3">
      <c r="A3018" t="str">
        <f>IF(ESITI_QUESTIONARI!A3018="","",TRIM(ESITI_QUESTIONARI!A3018))</f>
        <v/>
      </c>
      <c r="B3018" t="str">
        <f t="shared" si="48"/>
        <v/>
      </c>
      <c r="C3018" t="str">
        <f>IF(ESITI_QUESTIONARI!C3018="","",TRIM(ESITI_QUESTIONARI!C3018))</f>
        <v/>
      </c>
      <c r="D3018" t="str">
        <f>IFERROR(UPPER(TRIM(ESITI_QUESTIONARI!U3018)),"")</f>
        <v/>
      </c>
      <c r="E3018" t="str">
        <f>IFERROR(UPPER(TRIM(ESITI_QUESTIONARI!Y3018)),"")</f>
        <v/>
      </c>
      <c r="F3018" t="str">
        <f>IFERROR(UPPER(TRIM(ESITI_QUESTIONARI!AE3018)),"")</f>
        <v/>
      </c>
      <c r="G3018" t="str">
        <f>IFERROR(UPPER(TRIM(ESITI_QUESTIONARI!AI3018)),"")</f>
        <v/>
      </c>
      <c r="H3018" s="8" t="str">
        <f>IF(C3018="","",IF(ISERROR(AVERAGE(ESITI_QUESTIONARI!N3018:T3018,ESITI_QUESTIONARI!V3018:X3018,ESITI_QUESTIONARI!Z3018:AD3018,ESITI_QUESTIONARI!AF3018:AH3018,ESITI_QUESTIONARI!AJ3018:AL3018,ESITI_QUESTIONARI!AN3018,ESITI_QUESTIONARI!AQ3018)),"NON RISPONDE",AVERAGE(ESITI_QUESTIONARI!N3018:T3018,ESITI_QUESTIONARI!V3018:X3018,ESITI_QUESTIONARI!Z3018:AD3018,ESITI_QUESTIONARI!AF3018:AH3018,ESITI_QUESTIONARI!AJ3018:AL3018,ESITI_QUESTIONARI!AN3018,ESITI_QUESTIONARI!AQ3018)))</f>
        <v/>
      </c>
    </row>
    <row r="3019" spans="1:8" x14ac:dyDescent="0.3">
      <c r="A3019" t="str">
        <f>IF(ESITI_QUESTIONARI!A3019="","",TRIM(ESITI_QUESTIONARI!A3019))</f>
        <v/>
      </c>
      <c r="B3019" t="str">
        <f t="shared" si="48"/>
        <v/>
      </c>
      <c r="C3019" t="str">
        <f>IF(ESITI_QUESTIONARI!C3019="","",TRIM(ESITI_QUESTIONARI!C3019))</f>
        <v/>
      </c>
      <c r="D3019" t="str">
        <f>IFERROR(UPPER(TRIM(ESITI_QUESTIONARI!U3019)),"")</f>
        <v/>
      </c>
      <c r="E3019" t="str">
        <f>IFERROR(UPPER(TRIM(ESITI_QUESTIONARI!Y3019)),"")</f>
        <v/>
      </c>
      <c r="F3019" t="str">
        <f>IFERROR(UPPER(TRIM(ESITI_QUESTIONARI!AE3019)),"")</f>
        <v/>
      </c>
      <c r="G3019" t="str">
        <f>IFERROR(UPPER(TRIM(ESITI_QUESTIONARI!AI3019)),"")</f>
        <v/>
      </c>
      <c r="H3019" s="8" t="str">
        <f>IF(C3019="","",IF(ISERROR(AVERAGE(ESITI_QUESTIONARI!N3019:T3019,ESITI_QUESTIONARI!V3019:X3019,ESITI_QUESTIONARI!Z3019:AD3019,ESITI_QUESTIONARI!AF3019:AH3019,ESITI_QUESTIONARI!AJ3019:AL3019,ESITI_QUESTIONARI!AN3019,ESITI_QUESTIONARI!AQ3019)),"NON RISPONDE",AVERAGE(ESITI_QUESTIONARI!N3019:T3019,ESITI_QUESTIONARI!V3019:X3019,ESITI_QUESTIONARI!Z3019:AD3019,ESITI_QUESTIONARI!AF3019:AH3019,ESITI_QUESTIONARI!AJ3019:AL3019,ESITI_QUESTIONARI!AN3019,ESITI_QUESTIONARI!AQ3019)))</f>
        <v/>
      </c>
    </row>
    <row r="3020" spans="1:8" x14ac:dyDescent="0.3">
      <c r="A3020" t="str">
        <f>IF(ESITI_QUESTIONARI!A3020="","",TRIM(ESITI_QUESTIONARI!A3020))</f>
        <v/>
      </c>
      <c r="B3020" t="str">
        <f t="shared" si="48"/>
        <v/>
      </c>
      <c r="C3020" t="str">
        <f>IF(ESITI_QUESTIONARI!C3020="","",TRIM(ESITI_QUESTIONARI!C3020))</f>
        <v/>
      </c>
      <c r="D3020" t="str">
        <f>IFERROR(UPPER(TRIM(ESITI_QUESTIONARI!U3020)),"")</f>
        <v/>
      </c>
      <c r="E3020" t="str">
        <f>IFERROR(UPPER(TRIM(ESITI_QUESTIONARI!Y3020)),"")</f>
        <v/>
      </c>
      <c r="F3020" t="str">
        <f>IFERROR(UPPER(TRIM(ESITI_QUESTIONARI!AE3020)),"")</f>
        <v/>
      </c>
      <c r="G3020" t="str">
        <f>IFERROR(UPPER(TRIM(ESITI_QUESTIONARI!AI3020)),"")</f>
        <v/>
      </c>
      <c r="H3020" s="8" t="str">
        <f>IF(C3020="","",IF(ISERROR(AVERAGE(ESITI_QUESTIONARI!N3020:T3020,ESITI_QUESTIONARI!V3020:X3020,ESITI_QUESTIONARI!Z3020:AD3020,ESITI_QUESTIONARI!AF3020:AH3020,ESITI_QUESTIONARI!AJ3020:AL3020,ESITI_QUESTIONARI!AN3020,ESITI_QUESTIONARI!AQ3020)),"NON RISPONDE",AVERAGE(ESITI_QUESTIONARI!N3020:T3020,ESITI_QUESTIONARI!V3020:X3020,ESITI_QUESTIONARI!Z3020:AD3020,ESITI_QUESTIONARI!AF3020:AH3020,ESITI_QUESTIONARI!AJ3020:AL3020,ESITI_QUESTIONARI!AN3020,ESITI_QUESTIONARI!AQ3020)))</f>
        <v/>
      </c>
    </row>
    <row r="3021" spans="1:8" x14ac:dyDescent="0.3">
      <c r="A3021" t="str">
        <f>IF(ESITI_QUESTIONARI!A3021="","",TRIM(ESITI_QUESTIONARI!A3021))</f>
        <v/>
      </c>
      <c r="B3021" t="str">
        <f t="shared" si="48"/>
        <v/>
      </c>
      <c r="C3021" t="str">
        <f>IF(ESITI_QUESTIONARI!C3021="","",TRIM(ESITI_QUESTIONARI!C3021))</f>
        <v/>
      </c>
      <c r="D3021" t="str">
        <f>IFERROR(UPPER(TRIM(ESITI_QUESTIONARI!U3021)),"")</f>
        <v/>
      </c>
      <c r="E3021" t="str">
        <f>IFERROR(UPPER(TRIM(ESITI_QUESTIONARI!Y3021)),"")</f>
        <v/>
      </c>
      <c r="F3021" t="str">
        <f>IFERROR(UPPER(TRIM(ESITI_QUESTIONARI!AE3021)),"")</f>
        <v/>
      </c>
      <c r="G3021" t="str">
        <f>IFERROR(UPPER(TRIM(ESITI_QUESTIONARI!AI3021)),"")</f>
        <v/>
      </c>
      <c r="H3021" s="8" t="str">
        <f>IF(C3021="","",IF(ISERROR(AVERAGE(ESITI_QUESTIONARI!N3021:T3021,ESITI_QUESTIONARI!V3021:X3021,ESITI_QUESTIONARI!Z3021:AD3021,ESITI_QUESTIONARI!AF3021:AH3021,ESITI_QUESTIONARI!AJ3021:AL3021,ESITI_QUESTIONARI!AN3021,ESITI_QUESTIONARI!AQ3021)),"NON RISPONDE",AVERAGE(ESITI_QUESTIONARI!N3021:T3021,ESITI_QUESTIONARI!V3021:X3021,ESITI_QUESTIONARI!Z3021:AD3021,ESITI_QUESTIONARI!AF3021:AH3021,ESITI_QUESTIONARI!AJ3021:AL3021,ESITI_QUESTIONARI!AN3021,ESITI_QUESTIONARI!AQ3021)))</f>
        <v/>
      </c>
    </row>
    <row r="3022" spans="1:8" x14ac:dyDescent="0.3">
      <c r="A3022" t="str">
        <f>IF(ESITI_QUESTIONARI!A3022="","",TRIM(ESITI_QUESTIONARI!A3022))</f>
        <v/>
      </c>
      <c r="B3022" t="str">
        <f t="shared" si="48"/>
        <v/>
      </c>
      <c r="C3022" t="str">
        <f>IF(ESITI_QUESTIONARI!C3022="","",TRIM(ESITI_QUESTIONARI!C3022))</f>
        <v/>
      </c>
      <c r="D3022" t="str">
        <f>IFERROR(UPPER(TRIM(ESITI_QUESTIONARI!U3022)),"")</f>
        <v/>
      </c>
      <c r="E3022" t="str">
        <f>IFERROR(UPPER(TRIM(ESITI_QUESTIONARI!Y3022)),"")</f>
        <v/>
      </c>
      <c r="F3022" t="str">
        <f>IFERROR(UPPER(TRIM(ESITI_QUESTIONARI!AE3022)),"")</f>
        <v/>
      </c>
      <c r="G3022" t="str">
        <f>IFERROR(UPPER(TRIM(ESITI_QUESTIONARI!AI3022)),"")</f>
        <v/>
      </c>
      <c r="H3022" s="8" t="str">
        <f>IF(C3022="","",IF(ISERROR(AVERAGE(ESITI_QUESTIONARI!N3022:T3022,ESITI_QUESTIONARI!V3022:X3022,ESITI_QUESTIONARI!Z3022:AD3022,ESITI_QUESTIONARI!AF3022:AH3022,ESITI_QUESTIONARI!AJ3022:AL3022,ESITI_QUESTIONARI!AN3022,ESITI_QUESTIONARI!AQ3022)),"NON RISPONDE",AVERAGE(ESITI_QUESTIONARI!N3022:T3022,ESITI_QUESTIONARI!V3022:X3022,ESITI_QUESTIONARI!Z3022:AD3022,ESITI_QUESTIONARI!AF3022:AH3022,ESITI_QUESTIONARI!AJ3022:AL3022,ESITI_QUESTIONARI!AN3022,ESITI_QUESTIONARI!AQ3022)))</f>
        <v/>
      </c>
    </row>
    <row r="3023" spans="1:8" x14ac:dyDescent="0.3">
      <c r="A3023" t="str">
        <f>IF(ESITI_QUESTIONARI!A3023="","",TRIM(ESITI_QUESTIONARI!A3023))</f>
        <v/>
      </c>
      <c r="B3023" t="str">
        <f t="shared" si="48"/>
        <v/>
      </c>
      <c r="C3023" t="str">
        <f>IF(ESITI_QUESTIONARI!C3023="","",TRIM(ESITI_QUESTIONARI!C3023))</f>
        <v/>
      </c>
      <c r="D3023" t="str">
        <f>IFERROR(UPPER(TRIM(ESITI_QUESTIONARI!U3023)),"")</f>
        <v/>
      </c>
      <c r="E3023" t="str">
        <f>IFERROR(UPPER(TRIM(ESITI_QUESTIONARI!Y3023)),"")</f>
        <v/>
      </c>
      <c r="F3023" t="str">
        <f>IFERROR(UPPER(TRIM(ESITI_QUESTIONARI!AE3023)),"")</f>
        <v/>
      </c>
      <c r="G3023" t="str">
        <f>IFERROR(UPPER(TRIM(ESITI_QUESTIONARI!AI3023)),"")</f>
        <v/>
      </c>
      <c r="H3023" s="8" t="str">
        <f>IF(C3023="","",IF(ISERROR(AVERAGE(ESITI_QUESTIONARI!N3023:T3023,ESITI_QUESTIONARI!V3023:X3023,ESITI_QUESTIONARI!Z3023:AD3023,ESITI_QUESTIONARI!AF3023:AH3023,ESITI_QUESTIONARI!AJ3023:AL3023,ESITI_QUESTIONARI!AN3023,ESITI_QUESTIONARI!AQ3023)),"NON RISPONDE",AVERAGE(ESITI_QUESTIONARI!N3023:T3023,ESITI_QUESTIONARI!V3023:X3023,ESITI_QUESTIONARI!Z3023:AD3023,ESITI_QUESTIONARI!AF3023:AH3023,ESITI_QUESTIONARI!AJ3023:AL3023,ESITI_QUESTIONARI!AN3023,ESITI_QUESTIONARI!AQ3023)))</f>
        <v/>
      </c>
    </row>
    <row r="3024" spans="1:8" x14ac:dyDescent="0.3">
      <c r="A3024" t="str">
        <f>IF(ESITI_QUESTIONARI!A3024="","",TRIM(ESITI_QUESTIONARI!A3024))</f>
        <v/>
      </c>
      <c r="B3024" t="str">
        <f t="shared" si="48"/>
        <v/>
      </c>
      <c r="C3024" t="str">
        <f>IF(ESITI_QUESTIONARI!C3024="","",TRIM(ESITI_QUESTIONARI!C3024))</f>
        <v/>
      </c>
      <c r="D3024" t="str">
        <f>IFERROR(UPPER(TRIM(ESITI_QUESTIONARI!U3024)),"")</f>
        <v/>
      </c>
      <c r="E3024" t="str">
        <f>IFERROR(UPPER(TRIM(ESITI_QUESTIONARI!Y3024)),"")</f>
        <v/>
      </c>
      <c r="F3024" t="str">
        <f>IFERROR(UPPER(TRIM(ESITI_QUESTIONARI!AE3024)),"")</f>
        <v/>
      </c>
      <c r="G3024" t="str">
        <f>IFERROR(UPPER(TRIM(ESITI_QUESTIONARI!AI3024)),"")</f>
        <v/>
      </c>
      <c r="H3024" s="8" t="str">
        <f>IF(C3024="","",IF(ISERROR(AVERAGE(ESITI_QUESTIONARI!N3024:T3024,ESITI_QUESTIONARI!V3024:X3024,ESITI_QUESTIONARI!Z3024:AD3024,ESITI_QUESTIONARI!AF3024:AH3024,ESITI_QUESTIONARI!AJ3024:AL3024,ESITI_QUESTIONARI!AN3024,ESITI_QUESTIONARI!AQ3024)),"NON RISPONDE",AVERAGE(ESITI_QUESTIONARI!N3024:T3024,ESITI_QUESTIONARI!V3024:X3024,ESITI_QUESTIONARI!Z3024:AD3024,ESITI_QUESTIONARI!AF3024:AH3024,ESITI_QUESTIONARI!AJ3024:AL3024,ESITI_QUESTIONARI!AN3024,ESITI_QUESTIONARI!AQ3024)))</f>
        <v/>
      </c>
    </row>
    <row r="3025" spans="1:8" x14ac:dyDescent="0.3">
      <c r="A3025" t="str">
        <f>IF(ESITI_QUESTIONARI!A3025="","",TRIM(ESITI_QUESTIONARI!A3025))</f>
        <v/>
      </c>
      <c r="B3025" t="str">
        <f t="shared" si="48"/>
        <v/>
      </c>
      <c r="C3025" t="str">
        <f>IF(ESITI_QUESTIONARI!C3025="","",TRIM(ESITI_QUESTIONARI!C3025))</f>
        <v/>
      </c>
      <c r="D3025" t="str">
        <f>IFERROR(UPPER(TRIM(ESITI_QUESTIONARI!U3025)),"")</f>
        <v/>
      </c>
      <c r="E3025" t="str">
        <f>IFERROR(UPPER(TRIM(ESITI_QUESTIONARI!Y3025)),"")</f>
        <v/>
      </c>
      <c r="F3025" t="str">
        <f>IFERROR(UPPER(TRIM(ESITI_QUESTIONARI!AE3025)),"")</f>
        <v/>
      </c>
      <c r="G3025" t="str">
        <f>IFERROR(UPPER(TRIM(ESITI_QUESTIONARI!AI3025)),"")</f>
        <v/>
      </c>
      <c r="H3025" s="8" t="str">
        <f>IF(C3025="","",IF(ISERROR(AVERAGE(ESITI_QUESTIONARI!N3025:T3025,ESITI_QUESTIONARI!V3025:X3025,ESITI_QUESTIONARI!Z3025:AD3025,ESITI_QUESTIONARI!AF3025:AH3025,ESITI_QUESTIONARI!AJ3025:AL3025,ESITI_QUESTIONARI!AN3025,ESITI_QUESTIONARI!AQ3025)),"NON RISPONDE",AVERAGE(ESITI_QUESTIONARI!N3025:T3025,ESITI_QUESTIONARI!V3025:X3025,ESITI_QUESTIONARI!Z3025:AD3025,ESITI_QUESTIONARI!AF3025:AH3025,ESITI_QUESTIONARI!AJ3025:AL3025,ESITI_QUESTIONARI!AN3025,ESITI_QUESTIONARI!AQ3025)))</f>
        <v/>
      </c>
    </row>
    <row r="3026" spans="1:8" x14ac:dyDescent="0.3">
      <c r="A3026" t="str">
        <f>IF(ESITI_QUESTIONARI!A3026="","",TRIM(ESITI_QUESTIONARI!A3026))</f>
        <v/>
      </c>
      <c r="B3026" t="str">
        <f t="shared" si="48"/>
        <v/>
      </c>
      <c r="C3026" t="str">
        <f>IF(ESITI_QUESTIONARI!C3026="","",TRIM(ESITI_QUESTIONARI!C3026))</f>
        <v/>
      </c>
      <c r="D3026" t="str">
        <f>IFERROR(UPPER(TRIM(ESITI_QUESTIONARI!U3026)),"")</f>
        <v/>
      </c>
      <c r="E3026" t="str">
        <f>IFERROR(UPPER(TRIM(ESITI_QUESTIONARI!Y3026)),"")</f>
        <v/>
      </c>
      <c r="F3026" t="str">
        <f>IFERROR(UPPER(TRIM(ESITI_QUESTIONARI!AE3026)),"")</f>
        <v/>
      </c>
      <c r="G3026" t="str">
        <f>IFERROR(UPPER(TRIM(ESITI_QUESTIONARI!AI3026)),"")</f>
        <v/>
      </c>
      <c r="H3026" s="8" t="str">
        <f>IF(C3026="","",IF(ISERROR(AVERAGE(ESITI_QUESTIONARI!N3026:T3026,ESITI_QUESTIONARI!V3026:X3026,ESITI_QUESTIONARI!Z3026:AD3026,ESITI_QUESTIONARI!AF3026:AH3026,ESITI_QUESTIONARI!AJ3026:AL3026,ESITI_QUESTIONARI!AN3026,ESITI_QUESTIONARI!AQ3026)),"NON RISPONDE",AVERAGE(ESITI_QUESTIONARI!N3026:T3026,ESITI_QUESTIONARI!V3026:X3026,ESITI_QUESTIONARI!Z3026:AD3026,ESITI_QUESTIONARI!AF3026:AH3026,ESITI_QUESTIONARI!AJ3026:AL3026,ESITI_QUESTIONARI!AN3026,ESITI_QUESTIONARI!AQ3026)))</f>
        <v/>
      </c>
    </row>
    <row r="3027" spans="1:8" x14ac:dyDescent="0.3">
      <c r="A3027" t="str">
        <f>IF(ESITI_QUESTIONARI!A3027="","",TRIM(ESITI_QUESTIONARI!A3027))</f>
        <v/>
      </c>
      <c r="B3027" t="str">
        <f t="shared" si="48"/>
        <v/>
      </c>
      <c r="C3027" t="str">
        <f>IF(ESITI_QUESTIONARI!C3027="","",TRIM(ESITI_QUESTIONARI!C3027))</f>
        <v/>
      </c>
      <c r="D3027" t="str">
        <f>IFERROR(UPPER(TRIM(ESITI_QUESTIONARI!U3027)),"")</f>
        <v/>
      </c>
      <c r="E3027" t="str">
        <f>IFERROR(UPPER(TRIM(ESITI_QUESTIONARI!Y3027)),"")</f>
        <v/>
      </c>
      <c r="F3027" t="str">
        <f>IFERROR(UPPER(TRIM(ESITI_QUESTIONARI!AE3027)),"")</f>
        <v/>
      </c>
      <c r="G3027" t="str">
        <f>IFERROR(UPPER(TRIM(ESITI_QUESTIONARI!AI3027)),"")</f>
        <v/>
      </c>
      <c r="H3027" s="8" t="str">
        <f>IF(C3027="","",IF(ISERROR(AVERAGE(ESITI_QUESTIONARI!N3027:T3027,ESITI_QUESTIONARI!V3027:X3027,ESITI_QUESTIONARI!Z3027:AD3027,ESITI_QUESTIONARI!AF3027:AH3027,ESITI_QUESTIONARI!AJ3027:AL3027,ESITI_QUESTIONARI!AN3027,ESITI_QUESTIONARI!AQ3027)),"NON RISPONDE",AVERAGE(ESITI_QUESTIONARI!N3027:T3027,ESITI_QUESTIONARI!V3027:X3027,ESITI_QUESTIONARI!Z3027:AD3027,ESITI_QUESTIONARI!AF3027:AH3027,ESITI_QUESTIONARI!AJ3027:AL3027,ESITI_QUESTIONARI!AN3027,ESITI_QUESTIONARI!AQ3027)))</f>
        <v/>
      </c>
    </row>
    <row r="3028" spans="1:8" x14ac:dyDescent="0.3">
      <c r="A3028" t="str">
        <f>IF(ESITI_QUESTIONARI!A3028="","",TRIM(ESITI_QUESTIONARI!A3028))</f>
        <v/>
      </c>
      <c r="B3028" t="str">
        <f t="shared" si="48"/>
        <v/>
      </c>
      <c r="C3028" t="str">
        <f>IF(ESITI_QUESTIONARI!C3028="","",TRIM(ESITI_QUESTIONARI!C3028))</f>
        <v/>
      </c>
      <c r="D3028" t="str">
        <f>IFERROR(UPPER(TRIM(ESITI_QUESTIONARI!U3028)),"")</f>
        <v/>
      </c>
      <c r="E3028" t="str">
        <f>IFERROR(UPPER(TRIM(ESITI_QUESTIONARI!Y3028)),"")</f>
        <v/>
      </c>
      <c r="F3028" t="str">
        <f>IFERROR(UPPER(TRIM(ESITI_QUESTIONARI!AE3028)),"")</f>
        <v/>
      </c>
      <c r="G3028" t="str">
        <f>IFERROR(UPPER(TRIM(ESITI_QUESTIONARI!AI3028)),"")</f>
        <v/>
      </c>
      <c r="H3028" s="8" t="str">
        <f>IF(C3028="","",IF(ISERROR(AVERAGE(ESITI_QUESTIONARI!N3028:T3028,ESITI_QUESTIONARI!V3028:X3028,ESITI_QUESTIONARI!Z3028:AD3028,ESITI_QUESTIONARI!AF3028:AH3028,ESITI_QUESTIONARI!AJ3028:AL3028,ESITI_QUESTIONARI!AN3028,ESITI_QUESTIONARI!AQ3028)),"NON RISPONDE",AVERAGE(ESITI_QUESTIONARI!N3028:T3028,ESITI_QUESTIONARI!V3028:X3028,ESITI_QUESTIONARI!Z3028:AD3028,ESITI_QUESTIONARI!AF3028:AH3028,ESITI_QUESTIONARI!AJ3028:AL3028,ESITI_QUESTIONARI!AN3028,ESITI_QUESTIONARI!AQ3028)))</f>
        <v/>
      </c>
    </row>
    <row r="3029" spans="1:8" x14ac:dyDescent="0.3">
      <c r="A3029" t="str">
        <f>IF(ESITI_QUESTIONARI!A3029="","",TRIM(ESITI_QUESTIONARI!A3029))</f>
        <v/>
      </c>
      <c r="B3029" t="str">
        <f t="shared" si="48"/>
        <v/>
      </c>
      <c r="C3029" t="str">
        <f>IF(ESITI_QUESTIONARI!C3029="","",TRIM(ESITI_QUESTIONARI!C3029))</f>
        <v/>
      </c>
      <c r="D3029" t="str">
        <f>IFERROR(UPPER(TRIM(ESITI_QUESTIONARI!U3029)),"")</f>
        <v/>
      </c>
      <c r="E3029" t="str">
        <f>IFERROR(UPPER(TRIM(ESITI_QUESTIONARI!Y3029)),"")</f>
        <v/>
      </c>
      <c r="F3029" t="str">
        <f>IFERROR(UPPER(TRIM(ESITI_QUESTIONARI!AE3029)),"")</f>
        <v/>
      </c>
      <c r="G3029" t="str">
        <f>IFERROR(UPPER(TRIM(ESITI_QUESTIONARI!AI3029)),"")</f>
        <v/>
      </c>
      <c r="H3029" s="8" t="str">
        <f>IF(C3029="","",IF(ISERROR(AVERAGE(ESITI_QUESTIONARI!N3029:T3029,ESITI_QUESTIONARI!V3029:X3029,ESITI_QUESTIONARI!Z3029:AD3029,ESITI_QUESTIONARI!AF3029:AH3029,ESITI_QUESTIONARI!AJ3029:AL3029,ESITI_QUESTIONARI!AN3029,ESITI_QUESTIONARI!AQ3029)),"NON RISPONDE",AVERAGE(ESITI_QUESTIONARI!N3029:T3029,ESITI_QUESTIONARI!V3029:X3029,ESITI_QUESTIONARI!Z3029:AD3029,ESITI_QUESTIONARI!AF3029:AH3029,ESITI_QUESTIONARI!AJ3029:AL3029,ESITI_QUESTIONARI!AN3029,ESITI_QUESTIONARI!AQ3029)))</f>
        <v/>
      </c>
    </row>
    <row r="3030" spans="1:8" x14ac:dyDescent="0.3">
      <c r="A3030" t="str">
        <f>IF(ESITI_QUESTIONARI!A3030="","",TRIM(ESITI_QUESTIONARI!A3030))</f>
        <v/>
      </c>
      <c r="B3030" t="str">
        <f t="shared" si="48"/>
        <v/>
      </c>
      <c r="C3030" t="str">
        <f>IF(ESITI_QUESTIONARI!C3030="","",TRIM(ESITI_QUESTIONARI!C3030))</f>
        <v/>
      </c>
      <c r="D3030" t="str">
        <f>IFERROR(UPPER(TRIM(ESITI_QUESTIONARI!U3030)),"")</f>
        <v/>
      </c>
      <c r="E3030" t="str">
        <f>IFERROR(UPPER(TRIM(ESITI_QUESTIONARI!Y3030)),"")</f>
        <v/>
      </c>
      <c r="F3030" t="str">
        <f>IFERROR(UPPER(TRIM(ESITI_QUESTIONARI!AE3030)),"")</f>
        <v/>
      </c>
      <c r="G3030" t="str">
        <f>IFERROR(UPPER(TRIM(ESITI_QUESTIONARI!AI3030)),"")</f>
        <v/>
      </c>
      <c r="H3030" s="8" t="str">
        <f>IF(C3030="","",IF(ISERROR(AVERAGE(ESITI_QUESTIONARI!N3030:T3030,ESITI_QUESTIONARI!V3030:X3030,ESITI_QUESTIONARI!Z3030:AD3030,ESITI_QUESTIONARI!AF3030:AH3030,ESITI_QUESTIONARI!AJ3030:AL3030,ESITI_QUESTIONARI!AN3030,ESITI_QUESTIONARI!AQ3030)),"NON RISPONDE",AVERAGE(ESITI_QUESTIONARI!N3030:T3030,ESITI_QUESTIONARI!V3030:X3030,ESITI_QUESTIONARI!Z3030:AD3030,ESITI_QUESTIONARI!AF3030:AH3030,ESITI_QUESTIONARI!AJ3030:AL3030,ESITI_QUESTIONARI!AN3030,ESITI_QUESTIONARI!AQ3030)))</f>
        <v/>
      </c>
    </row>
    <row r="3031" spans="1:8" x14ac:dyDescent="0.3">
      <c r="A3031" t="str">
        <f>IF(ESITI_QUESTIONARI!A3031="","",TRIM(ESITI_QUESTIONARI!A3031))</f>
        <v/>
      </c>
      <c r="B3031" t="str">
        <f t="shared" si="48"/>
        <v/>
      </c>
      <c r="C3031" t="str">
        <f>IF(ESITI_QUESTIONARI!C3031="","",TRIM(ESITI_QUESTIONARI!C3031))</f>
        <v/>
      </c>
      <c r="D3031" t="str">
        <f>IFERROR(UPPER(TRIM(ESITI_QUESTIONARI!U3031)),"")</f>
        <v/>
      </c>
      <c r="E3031" t="str">
        <f>IFERROR(UPPER(TRIM(ESITI_QUESTIONARI!Y3031)),"")</f>
        <v/>
      </c>
      <c r="F3031" t="str">
        <f>IFERROR(UPPER(TRIM(ESITI_QUESTIONARI!AE3031)),"")</f>
        <v/>
      </c>
      <c r="G3031" t="str">
        <f>IFERROR(UPPER(TRIM(ESITI_QUESTIONARI!AI3031)),"")</f>
        <v/>
      </c>
      <c r="H3031" s="8" t="str">
        <f>IF(C3031="","",IF(ISERROR(AVERAGE(ESITI_QUESTIONARI!N3031:T3031,ESITI_QUESTIONARI!V3031:X3031,ESITI_QUESTIONARI!Z3031:AD3031,ESITI_QUESTIONARI!AF3031:AH3031,ESITI_QUESTIONARI!AJ3031:AL3031,ESITI_QUESTIONARI!AN3031,ESITI_QUESTIONARI!AQ3031)),"NON RISPONDE",AVERAGE(ESITI_QUESTIONARI!N3031:T3031,ESITI_QUESTIONARI!V3031:X3031,ESITI_QUESTIONARI!Z3031:AD3031,ESITI_QUESTIONARI!AF3031:AH3031,ESITI_QUESTIONARI!AJ3031:AL3031,ESITI_QUESTIONARI!AN3031,ESITI_QUESTIONARI!AQ3031)))</f>
        <v/>
      </c>
    </row>
    <row r="3032" spans="1:8" x14ac:dyDescent="0.3">
      <c r="A3032" t="str">
        <f>IF(ESITI_QUESTIONARI!A3032="","",TRIM(ESITI_QUESTIONARI!A3032))</f>
        <v/>
      </c>
      <c r="B3032" t="str">
        <f t="shared" si="48"/>
        <v/>
      </c>
      <c r="C3032" t="str">
        <f>IF(ESITI_QUESTIONARI!C3032="","",TRIM(ESITI_QUESTIONARI!C3032))</f>
        <v/>
      </c>
      <c r="D3032" t="str">
        <f>IFERROR(UPPER(TRIM(ESITI_QUESTIONARI!U3032)),"")</f>
        <v/>
      </c>
      <c r="E3032" t="str">
        <f>IFERROR(UPPER(TRIM(ESITI_QUESTIONARI!Y3032)),"")</f>
        <v/>
      </c>
      <c r="F3032" t="str">
        <f>IFERROR(UPPER(TRIM(ESITI_QUESTIONARI!AE3032)),"")</f>
        <v/>
      </c>
      <c r="G3032" t="str">
        <f>IFERROR(UPPER(TRIM(ESITI_QUESTIONARI!AI3032)),"")</f>
        <v/>
      </c>
      <c r="H3032" s="8" t="str">
        <f>IF(C3032="","",IF(ISERROR(AVERAGE(ESITI_QUESTIONARI!N3032:T3032,ESITI_QUESTIONARI!V3032:X3032,ESITI_QUESTIONARI!Z3032:AD3032,ESITI_QUESTIONARI!AF3032:AH3032,ESITI_QUESTIONARI!AJ3032:AL3032,ESITI_QUESTIONARI!AN3032,ESITI_QUESTIONARI!AQ3032)),"NON RISPONDE",AVERAGE(ESITI_QUESTIONARI!N3032:T3032,ESITI_QUESTIONARI!V3032:X3032,ESITI_QUESTIONARI!Z3032:AD3032,ESITI_QUESTIONARI!AF3032:AH3032,ESITI_QUESTIONARI!AJ3032:AL3032,ESITI_QUESTIONARI!AN3032,ESITI_QUESTIONARI!AQ3032)))</f>
        <v/>
      </c>
    </row>
    <row r="3033" spans="1:8" x14ac:dyDescent="0.3">
      <c r="A3033" t="str">
        <f>IF(ESITI_QUESTIONARI!A3033="","",TRIM(ESITI_QUESTIONARI!A3033))</f>
        <v/>
      </c>
      <c r="B3033" t="str">
        <f t="shared" si="48"/>
        <v/>
      </c>
      <c r="C3033" t="str">
        <f>IF(ESITI_QUESTIONARI!C3033="","",TRIM(ESITI_QUESTIONARI!C3033))</f>
        <v/>
      </c>
      <c r="D3033" t="str">
        <f>IFERROR(UPPER(TRIM(ESITI_QUESTIONARI!U3033)),"")</f>
        <v/>
      </c>
      <c r="E3033" t="str">
        <f>IFERROR(UPPER(TRIM(ESITI_QUESTIONARI!Y3033)),"")</f>
        <v/>
      </c>
      <c r="F3033" t="str">
        <f>IFERROR(UPPER(TRIM(ESITI_QUESTIONARI!AE3033)),"")</f>
        <v/>
      </c>
      <c r="G3033" t="str">
        <f>IFERROR(UPPER(TRIM(ESITI_QUESTIONARI!AI3033)),"")</f>
        <v/>
      </c>
      <c r="H3033" s="8" t="str">
        <f>IF(C3033="","",IF(ISERROR(AVERAGE(ESITI_QUESTIONARI!N3033:T3033,ESITI_QUESTIONARI!V3033:X3033,ESITI_QUESTIONARI!Z3033:AD3033,ESITI_QUESTIONARI!AF3033:AH3033,ESITI_QUESTIONARI!AJ3033:AL3033,ESITI_QUESTIONARI!AN3033,ESITI_QUESTIONARI!AQ3033)),"NON RISPONDE",AVERAGE(ESITI_QUESTIONARI!N3033:T3033,ESITI_QUESTIONARI!V3033:X3033,ESITI_QUESTIONARI!Z3033:AD3033,ESITI_QUESTIONARI!AF3033:AH3033,ESITI_QUESTIONARI!AJ3033:AL3033,ESITI_QUESTIONARI!AN3033,ESITI_QUESTIONARI!AQ3033)))</f>
        <v/>
      </c>
    </row>
    <row r="3034" spans="1:8" x14ac:dyDescent="0.3">
      <c r="A3034" t="str">
        <f>IF(ESITI_QUESTIONARI!A3034="","",TRIM(ESITI_QUESTIONARI!A3034))</f>
        <v/>
      </c>
      <c r="B3034" t="str">
        <f t="shared" si="48"/>
        <v/>
      </c>
      <c r="C3034" t="str">
        <f>IF(ESITI_QUESTIONARI!C3034="","",TRIM(ESITI_QUESTIONARI!C3034))</f>
        <v/>
      </c>
      <c r="D3034" t="str">
        <f>IFERROR(UPPER(TRIM(ESITI_QUESTIONARI!U3034)),"")</f>
        <v/>
      </c>
      <c r="E3034" t="str">
        <f>IFERROR(UPPER(TRIM(ESITI_QUESTIONARI!Y3034)),"")</f>
        <v/>
      </c>
      <c r="F3034" t="str">
        <f>IFERROR(UPPER(TRIM(ESITI_QUESTIONARI!AE3034)),"")</f>
        <v/>
      </c>
      <c r="G3034" t="str">
        <f>IFERROR(UPPER(TRIM(ESITI_QUESTIONARI!AI3034)),"")</f>
        <v/>
      </c>
      <c r="H3034" s="8" t="str">
        <f>IF(C3034="","",IF(ISERROR(AVERAGE(ESITI_QUESTIONARI!N3034:T3034,ESITI_QUESTIONARI!V3034:X3034,ESITI_QUESTIONARI!Z3034:AD3034,ESITI_QUESTIONARI!AF3034:AH3034,ESITI_QUESTIONARI!AJ3034:AL3034,ESITI_QUESTIONARI!AN3034,ESITI_QUESTIONARI!AQ3034)),"NON RISPONDE",AVERAGE(ESITI_QUESTIONARI!N3034:T3034,ESITI_QUESTIONARI!V3034:X3034,ESITI_QUESTIONARI!Z3034:AD3034,ESITI_QUESTIONARI!AF3034:AH3034,ESITI_QUESTIONARI!AJ3034:AL3034,ESITI_QUESTIONARI!AN3034,ESITI_QUESTIONARI!AQ3034)))</f>
        <v/>
      </c>
    </row>
    <row r="3035" spans="1:8" x14ac:dyDescent="0.3">
      <c r="A3035" t="str">
        <f>IF(ESITI_QUESTIONARI!A3035="","",TRIM(ESITI_QUESTIONARI!A3035))</f>
        <v/>
      </c>
      <c r="B3035" t="str">
        <f t="shared" si="48"/>
        <v/>
      </c>
      <c r="C3035" t="str">
        <f>IF(ESITI_QUESTIONARI!C3035="","",TRIM(ESITI_QUESTIONARI!C3035))</f>
        <v/>
      </c>
      <c r="D3035" t="str">
        <f>IFERROR(UPPER(TRIM(ESITI_QUESTIONARI!U3035)),"")</f>
        <v/>
      </c>
      <c r="E3035" t="str">
        <f>IFERROR(UPPER(TRIM(ESITI_QUESTIONARI!Y3035)),"")</f>
        <v/>
      </c>
      <c r="F3035" t="str">
        <f>IFERROR(UPPER(TRIM(ESITI_QUESTIONARI!AE3035)),"")</f>
        <v/>
      </c>
      <c r="G3035" t="str">
        <f>IFERROR(UPPER(TRIM(ESITI_QUESTIONARI!AI3035)),"")</f>
        <v/>
      </c>
      <c r="H3035" s="8" t="str">
        <f>IF(C3035="","",IF(ISERROR(AVERAGE(ESITI_QUESTIONARI!N3035:T3035,ESITI_QUESTIONARI!V3035:X3035,ESITI_QUESTIONARI!Z3035:AD3035,ESITI_QUESTIONARI!AF3035:AH3035,ESITI_QUESTIONARI!AJ3035:AL3035,ESITI_QUESTIONARI!AN3035,ESITI_QUESTIONARI!AQ3035)),"NON RISPONDE",AVERAGE(ESITI_QUESTIONARI!N3035:T3035,ESITI_QUESTIONARI!V3035:X3035,ESITI_QUESTIONARI!Z3035:AD3035,ESITI_QUESTIONARI!AF3035:AH3035,ESITI_QUESTIONARI!AJ3035:AL3035,ESITI_QUESTIONARI!AN3035,ESITI_QUESTIONARI!AQ3035)))</f>
        <v/>
      </c>
    </row>
    <row r="3036" spans="1:8" x14ac:dyDescent="0.3">
      <c r="A3036" t="str">
        <f>IF(ESITI_QUESTIONARI!A3036="","",TRIM(ESITI_QUESTIONARI!A3036))</f>
        <v/>
      </c>
      <c r="B3036" t="str">
        <f t="shared" si="48"/>
        <v/>
      </c>
      <c r="C3036" t="str">
        <f>IF(ESITI_QUESTIONARI!C3036="","",TRIM(ESITI_QUESTIONARI!C3036))</f>
        <v/>
      </c>
      <c r="D3036" t="str">
        <f>IFERROR(UPPER(TRIM(ESITI_QUESTIONARI!U3036)),"")</f>
        <v/>
      </c>
      <c r="E3036" t="str">
        <f>IFERROR(UPPER(TRIM(ESITI_QUESTIONARI!Y3036)),"")</f>
        <v/>
      </c>
      <c r="F3036" t="str">
        <f>IFERROR(UPPER(TRIM(ESITI_QUESTIONARI!AE3036)),"")</f>
        <v/>
      </c>
      <c r="G3036" t="str">
        <f>IFERROR(UPPER(TRIM(ESITI_QUESTIONARI!AI3036)),"")</f>
        <v/>
      </c>
      <c r="H3036" s="8" t="str">
        <f>IF(C3036="","",IF(ISERROR(AVERAGE(ESITI_QUESTIONARI!N3036:T3036,ESITI_QUESTIONARI!V3036:X3036,ESITI_QUESTIONARI!Z3036:AD3036,ESITI_QUESTIONARI!AF3036:AH3036,ESITI_QUESTIONARI!AJ3036:AL3036,ESITI_QUESTIONARI!AN3036,ESITI_QUESTIONARI!AQ3036)),"NON RISPONDE",AVERAGE(ESITI_QUESTIONARI!N3036:T3036,ESITI_QUESTIONARI!V3036:X3036,ESITI_QUESTIONARI!Z3036:AD3036,ESITI_QUESTIONARI!AF3036:AH3036,ESITI_QUESTIONARI!AJ3036:AL3036,ESITI_QUESTIONARI!AN3036,ESITI_QUESTIONARI!AQ3036)))</f>
        <v/>
      </c>
    </row>
    <row r="3037" spans="1:8" x14ac:dyDescent="0.3">
      <c r="A3037" t="str">
        <f>IF(ESITI_QUESTIONARI!A3037="","",TRIM(ESITI_QUESTIONARI!A3037))</f>
        <v/>
      </c>
      <c r="B3037" t="str">
        <f t="shared" si="48"/>
        <v/>
      </c>
      <c r="C3037" t="str">
        <f>IF(ESITI_QUESTIONARI!C3037="","",TRIM(ESITI_QUESTIONARI!C3037))</f>
        <v/>
      </c>
      <c r="D3037" t="str">
        <f>IFERROR(UPPER(TRIM(ESITI_QUESTIONARI!U3037)),"")</f>
        <v/>
      </c>
      <c r="E3037" t="str">
        <f>IFERROR(UPPER(TRIM(ESITI_QUESTIONARI!Y3037)),"")</f>
        <v/>
      </c>
      <c r="F3037" t="str">
        <f>IFERROR(UPPER(TRIM(ESITI_QUESTIONARI!AE3037)),"")</f>
        <v/>
      </c>
      <c r="G3037" t="str">
        <f>IFERROR(UPPER(TRIM(ESITI_QUESTIONARI!AI3037)),"")</f>
        <v/>
      </c>
      <c r="H3037" s="8" t="str">
        <f>IF(C3037="","",IF(ISERROR(AVERAGE(ESITI_QUESTIONARI!N3037:T3037,ESITI_QUESTIONARI!V3037:X3037,ESITI_QUESTIONARI!Z3037:AD3037,ESITI_QUESTIONARI!AF3037:AH3037,ESITI_QUESTIONARI!AJ3037:AL3037,ESITI_QUESTIONARI!AN3037,ESITI_QUESTIONARI!AQ3037)),"NON RISPONDE",AVERAGE(ESITI_QUESTIONARI!N3037:T3037,ESITI_QUESTIONARI!V3037:X3037,ESITI_QUESTIONARI!Z3037:AD3037,ESITI_QUESTIONARI!AF3037:AH3037,ESITI_QUESTIONARI!AJ3037:AL3037,ESITI_QUESTIONARI!AN3037,ESITI_QUESTIONARI!AQ3037)))</f>
        <v/>
      </c>
    </row>
    <row r="3038" spans="1:8" x14ac:dyDescent="0.3">
      <c r="A3038" t="str">
        <f>IF(ESITI_QUESTIONARI!A3038="","",TRIM(ESITI_QUESTIONARI!A3038))</f>
        <v/>
      </c>
      <c r="B3038" t="str">
        <f t="shared" si="48"/>
        <v/>
      </c>
      <c r="C3038" t="str">
        <f>IF(ESITI_QUESTIONARI!C3038="","",TRIM(ESITI_QUESTIONARI!C3038))</f>
        <v/>
      </c>
      <c r="D3038" t="str">
        <f>IFERROR(UPPER(TRIM(ESITI_QUESTIONARI!U3038)),"")</f>
        <v/>
      </c>
      <c r="E3038" t="str">
        <f>IFERROR(UPPER(TRIM(ESITI_QUESTIONARI!Y3038)),"")</f>
        <v/>
      </c>
      <c r="F3038" t="str">
        <f>IFERROR(UPPER(TRIM(ESITI_QUESTIONARI!AE3038)),"")</f>
        <v/>
      </c>
      <c r="G3038" t="str">
        <f>IFERROR(UPPER(TRIM(ESITI_QUESTIONARI!AI3038)),"")</f>
        <v/>
      </c>
      <c r="H3038" s="8" t="str">
        <f>IF(C3038="","",IF(ISERROR(AVERAGE(ESITI_QUESTIONARI!N3038:T3038,ESITI_QUESTIONARI!V3038:X3038,ESITI_QUESTIONARI!Z3038:AD3038,ESITI_QUESTIONARI!AF3038:AH3038,ESITI_QUESTIONARI!AJ3038:AL3038,ESITI_QUESTIONARI!AN3038,ESITI_QUESTIONARI!AQ3038)),"NON RISPONDE",AVERAGE(ESITI_QUESTIONARI!N3038:T3038,ESITI_QUESTIONARI!V3038:X3038,ESITI_QUESTIONARI!Z3038:AD3038,ESITI_QUESTIONARI!AF3038:AH3038,ESITI_QUESTIONARI!AJ3038:AL3038,ESITI_QUESTIONARI!AN3038,ESITI_QUESTIONARI!AQ3038)))</f>
        <v/>
      </c>
    </row>
    <row r="3039" spans="1:8" x14ac:dyDescent="0.3">
      <c r="A3039" t="str">
        <f>IF(ESITI_QUESTIONARI!A3039="","",TRIM(ESITI_QUESTIONARI!A3039))</f>
        <v/>
      </c>
      <c r="B3039" t="str">
        <f t="shared" si="48"/>
        <v/>
      </c>
      <c r="C3039" t="str">
        <f>IF(ESITI_QUESTIONARI!C3039="","",TRIM(ESITI_QUESTIONARI!C3039))</f>
        <v/>
      </c>
      <c r="D3039" t="str">
        <f>IFERROR(UPPER(TRIM(ESITI_QUESTIONARI!U3039)),"")</f>
        <v/>
      </c>
      <c r="E3039" t="str">
        <f>IFERROR(UPPER(TRIM(ESITI_QUESTIONARI!Y3039)),"")</f>
        <v/>
      </c>
      <c r="F3039" t="str">
        <f>IFERROR(UPPER(TRIM(ESITI_QUESTIONARI!AE3039)),"")</f>
        <v/>
      </c>
      <c r="G3039" t="str">
        <f>IFERROR(UPPER(TRIM(ESITI_QUESTIONARI!AI3039)),"")</f>
        <v/>
      </c>
      <c r="H3039" s="8" t="str">
        <f>IF(C3039="","",IF(ISERROR(AVERAGE(ESITI_QUESTIONARI!N3039:T3039,ESITI_QUESTIONARI!V3039:X3039,ESITI_QUESTIONARI!Z3039:AD3039,ESITI_QUESTIONARI!AF3039:AH3039,ESITI_QUESTIONARI!AJ3039:AL3039,ESITI_QUESTIONARI!AN3039,ESITI_QUESTIONARI!AQ3039)),"NON RISPONDE",AVERAGE(ESITI_QUESTIONARI!N3039:T3039,ESITI_QUESTIONARI!V3039:X3039,ESITI_QUESTIONARI!Z3039:AD3039,ESITI_QUESTIONARI!AF3039:AH3039,ESITI_QUESTIONARI!AJ3039:AL3039,ESITI_QUESTIONARI!AN3039,ESITI_QUESTIONARI!AQ3039)))</f>
        <v/>
      </c>
    </row>
    <row r="3040" spans="1:8" x14ac:dyDescent="0.3">
      <c r="A3040" t="str">
        <f>IF(ESITI_QUESTIONARI!A3040="","",TRIM(ESITI_QUESTIONARI!A3040))</f>
        <v/>
      </c>
      <c r="B3040" t="str">
        <f t="shared" si="48"/>
        <v/>
      </c>
      <c r="C3040" t="str">
        <f>IF(ESITI_QUESTIONARI!C3040="","",TRIM(ESITI_QUESTIONARI!C3040))</f>
        <v/>
      </c>
      <c r="D3040" t="str">
        <f>IFERROR(UPPER(TRIM(ESITI_QUESTIONARI!U3040)),"")</f>
        <v/>
      </c>
      <c r="E3040" t="str">
        <f>IFERROR(UPPER(TRIM(ESITI_QUESTIONARI!Y3040)),"")</f>
        <v/>
      </c>
      <c r="F3040" t="str">
        <f>IFERROR(UPPER(TRIM(ESITI_QUESTIONARI!AE3040)),"")</f>
        <v/>
      </c>
      <c r="G3040" t="str">
        <f>IFERROR(UPPER(TRIM(ESITI_QUESTIONARI!AI3040)),"")</f>
        <v/>
      </c>
      <c r="H3040" s="8" t="str">
        <f>IF(C3040="","",IF(ISERROR(AVERAGE(ESITI_QUESTIONARI!N3040:T3040,ESITI_QUESTIONARI!V3040:X3040,ESITI_QUESTIONARI!Z3040:AD3040,ESITI_QUESTIONARI!AF3040:AH3040,ESITI_QUESTIONARI!AJ3040:AL3040,ESITI_QUESTIONARI!AN3040,ESITI_QUESTIONARI!AQ3040)),"NON RISPONDE",AVERAGE(ESITI_QUESTIONARI!N3040:T3040,ESITI_QUESTIONARI!V3040:X3040,ESITI_QUESTIONARI!Z3040:AD3040,ESITI_QUESTIONARI!AF3040:AH3040,ESITI_QUESTIONARI!AJ3040:AL3040,ESITI_QUESTIONARI!AN3040,ESITI_QUESTIONARI!AQ3040)))</f>
        <v/>
      </c>
    </row>
    <row r="3041" spans="1:8" x14ac:dyDescent="0.3">
      <c r="A3041" t="str">
        <f>IF(ESITI_QUESTIONARI!A3041="","",TRIM(ESITI_QUESTIONARI!A3041))</f>
        <v/>
      </c>
      <c r="B3041" t="str">
        <f t="shared" si="48"/>
        <v/>
      </c>
      <c r="C3041" t="str">
        <f>IF(ESITI_QUESTIONARI!C3041="","",TRIM(ESITI_QUESTIONARI!C3041))</f>
        <v/>
      </c>
      <c r="D3041" t="str">
        <f>IFERROR(UPPER(TRIM(ESITI_QUESTIONARI!U3041)),"")</f>
        <v/>
      </c>
      <c r="E3041" t="str">
        <f>IFERROR(UPPER(TRIM(ESITI_QUESTIONARI!Y3041)),"")</f>
        <v/>
      </c>
      <c r="F3041" t="str">
        <f>IFERROR(UPPER(TRIM(ESITI_QUESTIONARI!AE3041)),"")</f>
        <v/>
      </c>
      <c r="G3041" t="str">
        <f>IFERROR(UPPER(TRIM(ESITI_QUESTIONARI!AI3041)),"")</f>
        <v/>
      </c>
      <c r="H3041" s="8" t="str">
        <f>IF(C3041="","",IF(ISERROR(AVERAGE(ESITI_QUESTIONARI!N3041:T3041,ESITI_QUESTIONARI!V3041:X3041,ESITI_QUESTIONARI!Z3041:AD3041,ESITI_QUESTIONARI!AF3041:AH3041,ESITI_QUESTIONARI!AJ3041:AL3041,ESITI_QUESTIONARI!AN3041,ESITI_QUESTIONARI!AQ3041)),"NON RISPONDE",AVERAGE(ESITI_QUESTIONARI!N3041:T3041,ESITI_QUESTIONARI!V3041:X3041,ESITI_QUESTIONARI!Z3041:AD3041,ESITI_QUESTIONARI!AF3041:AH3041,ESITI_QUESTIONARI!AJ3041:AL3041,ESITI_QUESTIONARI!AN3041,ESITI_QUESTIONARI!AQ3041)))</f>
        <v/>
      </c>
    </row>
    <row r="3042" spans="1:8" x14ac:dyDescent="0.3">
      <c r="A3042" t="str">
        <f>IF(ESITI_QUESTIONARI!A3042="","",TRIM(ESITI_QUESTIONARI!A3042))</f>
        <v/>
      </c>
      <c r="B3042" t="str">
        <f t="shared" si="48"/>
        <v/>
      </c>
      <c r="C3042" t="str">
        <f>IF(ESITI_QUESTIONARI!C3042="","",TRIM(ESITI_QUESTIONARI!C3042))</f>
        <v/>
      </c>
      <c r="D3042" t="str">
        <f>IFERROR(UPPER(TRIM(ESITI_QUESTIONARI!U3042)),"")</f>
        <v/>
      </c>
      <c r="E3042" t="str">
        <f>IFERROR(UPPER(TRIM(ESITI_QUESTIONARI!Y3042)),"")</f>
        <v/>
      </c>
      <c r="F3042" t="str">
        <f>IFERROR(UPPER(TRIM(ESITI_QUESTIONARI!AE3042)),"")</f>
        <v/>
      </c>
      <c r="G3042" t="str">
        <f>IFERROR(UPPER(TRIM(ESITI_QUESTIONARI!AI3042)),"")</f>
        <v/>
      </c>
      <c r="H3042" s="8" t="str">
        <f>IF(C3042="","",IF(ISERROR(AVERAGE(ESITI_QUESTIONARI!N3042:T3042,ESITI_QUESTIONARI!V3042:X3042,ESITI_QUESTIONARI!Z3042:AD3042,ESITI_QUESTIONARI!AF3042:AH3042,ESITI_QUESTIONARI!AJ3042:AL3042,ESITI_QUESTIONARI!AN3042,ESITI_QUESTIONARI!AQ3042)),"NON RISPONDE",AVERAGE(ESITI_QUESTIONARI!N3042:T3042,ESITI_QUESTIONARI!V3042:X3042,ESITI_QUESTIONARI!Z3042:AD3042,ESITI_QUESTIONARI!AF3042:AH3042,ESITI_QUESTIONARI!AJ3042:AL3042,ESITI_QUESTIONARI!AN3042,ESITI_QUESTIONARI!AQ3042)))</f>
        <v/>
      </c>
    </row>
    <row r="3043" spans="1:8" x14ac:dyDescent="0.3">
      <c r="A3043" t="str">
        <f>IF(ESITI_QUESTIONARI!A3043="","",TRIM(ESITI_QUESTIONARI!A3043))</f>
        <v/>
      </c>
      <c r="B3043" t="str">
        <f t="shared" si="48"/>
        <v/>
      </c>
      <c r="C3043" t="str">
        <f>IF(ESITI_QUESTIONARI!C3043="","",TRIM(ESITI_QUESTIONARI!C3043))</f>
        <v/>
      </c>
      <c r="D3043" t="str">
        <f>IFERROR(UPPER(TRIM(ESITI_QUESTIONARI!U3043)),"")</f>
        <v/>
      </c>
      <c r="E3043" t="str">
        <f>IFERROR(UPPER(TRIM(ESITI_QUESTIONARI!Y3043)),"")</f>
        <v/>
      </c>
      <c r="F3043" t="str">
        <f>IFERROR(UPPER(TRIM(ESITI_QUESTIONARI!AE3043)),"")</f>
        <v/>
      </c>
      <c r="G3043" t="str">
        <f>IFERROR(UPPER(TRIM(ESITI_QUESTIONARI!AI3043)),"")</f>
        <v/>
      </c>
      <c r="H3043" s="8" t="str">
        <f>IF(C3043="","",IF(ISERROR(AVERAGE(ESITI_QUESTIONARI!N3043:T3043,ESITI_QUESTIONARI!V3043:X3043,ESITI_QUESTIONARI!Z3043:AD3043,ESITI_QUESTIONARI!AF3043:AH3043,ESITI_QUESTIONARI!AJ3043:AL3043,ESITI_QUESTIONARI!AN3043,ESITI_QUESTIONARI!AQ3043)),"NON RISPONDE",AVERAGE(ESITI_QUESTIONARI!N3043:T3043,ESITI_QUESTIONARI!V3043:X3043,ESITI_QUESTIONARI!Z3043:AD3043,ESITI_QUESTIONARI!AF3043:AH3043,ESITI_QUESTIONARI!AJ3043:AL3043,ESITI_QUESTIONARI!AN3043,ESITI_QUESTIONARI!AQ3043)))</f>
        <v/>
      </c>
    </row>
    <row r="3044" spans="1:8" x14ac:dyDescent="0.3">
      <c r="A3044" t="str">
        <f>IF(ESITI_QUESTIONARI!A3044="","",TRIM(ESITI_QUESTIONARI!A3044))</f>
        <v/>
      </c>
      <c r="B3044" t="str">
        <f t="shared" si="48"/>
        <v/>
      </c>
      <c r="C3044" t="str">
        <f>IF(ESITI_QUESTIONARI!C3044="","",TRIM(ESITI_QUESTIONARI!C3044))</f>
        <v/>
      </c>
      <c r="D3044" t="str">
        <f>IFERROR(UPPER(TRIM(ESITI_QUESTIONARI!U3044)),"")</f>
        <v/>
      </c>
      <c r="E3044" t="str">
        <f>IFERROR(UPPER(TRIM(ESITI_QUESTIONARI!Y3044)),"")</f>
        <v/>
      </c>
      <c r="F3044" t="str">
        <f>IFERROR(UPPER(TRIM(ESITI_QUESTIONARI!AE3044)),"")</f>
        <v/>
      </c>
      <c r="G3044" t="str">
        <f>IFERROR(UPPER(TRIM(ESITI_QUESTIONARI!AI3044)),"")</f>
        <v/>
      </c>
      <c r="H3044" s="8" t="str">
        <f>IF(C3044="","",IF(ISERROR(AVERAGE(ESITI_QUESTIONARI!N3044:T3044,ESITI_QUESTIONARI!V3044:X3044,ESITI_QUESTIONARI!Z3044:AD3044,ESITI_QUESTIONARI!AF3044:AH3044,ESITI_QUESTIONARI!AJ3044:AL3044,ESITI_QUESTIONARI!AN3044,ESITI_QUESTIONARI!AQ3044)),"NON RISPONDE",AVERAGE(ESITI_QUESTIONARI!N3044:T3044,ESITI_QUESTIONARI!V3044:X3044,ESITI_QUESTIONARI!Z3044:AD3044,ESITI_QUESTIONARI!AF3044:AH3044,ESITI_QUESTIONARI!AJ3044:AL3044,ESITI_QUESTIONARI!AN3044,ESITI_QUESTIONARI!AQ3044)))</f>
        <v/>
      </c>
    </row>
    <row r="3045" spans="1:8" x14ac:dyDescent="0.3">
      <c r="A3045" t="str">
        <f>IF(ESITI_QUESTIONARI!A3045="","",TRIM(ESITI_QUESTIONARI!A3045))</f>
        <v/>
      </c>
      <c r="B3045" t="str">
        <f t="shared" si="48"/>
        <v/>
      </c>
      <c r="C3045" t="str">
        <f>IF(ESITI_QUESTIONARI!C3045="","",TRIM(ESITI_QUESTIONARI!C3045))</f>
        <v/>
      </c>
      <c r="D3045" t="str">
        <f>IFERROR(UPPER(TRIM(ESITI_QUESTIONARI!U3045)),"")</f>
        <v/>
      </c>
      <c r="E3045" t="str">
        <f>IFERROR(UPPER(TRIM(ESITI_QUESTIONARI!Y3045)),"")</f>
        <v/>
      </c>
      <c r="F3045" t="str">
        <f>IFERROR(UPPER(TRIM(ESITI_QUESTIONARI!AE3045)),"")</f>
        <v/>
      </c>
      <c r="G3045" t="str">
        <f>IFERROR(UPPER(TRIM(ESITI_QUESTIONARI!AI3045)),"")</f>
        <v/>
      </c>
      <c r="H3045" s="8" t="str">
        <f>IF(C3045="","",IF(ISERROR(AVERAGE(ESITI_QUESTIONARI!N3045:T3045,ESITI_QUESTIONARI!V3045:X3045,ESITI_QUESTIONARI!Z3045:AD3045,ESITI_QUESTIONARI!AF3045:AH3045,ESITI_QUESTIONARI!AJ3045:AL3045,ESITI_QUESTIONARI!AN3045,ESITI_QUESTIONARI!AQ3045)),"NON RISPONDE",AVERAGE(ESITI_QUESTIONARI!N3045:T3045,ESITI_QUESTIONARI!V3045:X3045,ESITI_QUESTIONARI!Z3045:AD3045,ESITI_QUESTIONARI!AF3045:AH3045,ESITI_QUESTIONARI!AJ3045:AL3045,ESITI_QUESTIONARI!AN3045,ESITI_QUESTIONARI!AQ3045)))</f>
        <v/>
      </c>
    </row>
    <row r="3046" spans="1:8" x14ac:dyDescent="0.3">
      <c r="A3046" t="str">
        <f>IF(ESITI_QUESTIONARI!A3046="","",TRIM(ESITI_QUESTIONARI!A3046))</f>
        <v/>
      </c>
      <c r="B3046" t="str">
        <f t="shared" si="48"/>
        <v/>
      </c>
      <c r="C3046" t="str">
        <f>IF(ESITI_QUESTIONARI!C3046="","",TRIM(ESITI_QUESTIONARI!C3046))</f>
        <v/>
      </c>
      <c r="D3046" t="str">
        <f>IFERROR(UPPER(TRIM(ESITI_QUESTIONARI!U3046)),"")</f>
        <v/>
      </c>
      <c r="E3046" t="str">
        <f>IFERROR(UPPER(TRIM(ESITI_QUESTIONARI!Y3046)),"")</f>
        <v/>
      </c>
      <c r="F3046" t="str">
        <f>IFERROR(UPPER(TRIM(ESITI_QUESTIONARI!AE3046)),"")</f>
        <v/>
      </c>
      <c r="G3046" t="str">
        <f>IFERROR(UPPER(TRIM(ESITI_QUESTIONARI!AI3046)),"")</f>
        <v/>
      </c>
      <c r="H3046" s="8" t="str">
        <f>IF(C3046="","",IF(ISERROR(AVERAGE(ESITI_QUESTIONARI!N3046:T3046,ESITI_QUESTIONARI!V3046:X3046,ESITI_QUESTIONARI!Z3046:AD3046,ESITI_QUESTIONARI!AF3046:AH3046,ESITI_QUESTIONARI!AJ3046:AL3046,ESITI_QUESTIONARI!AN3046,ESITI_QUESTIONARI!AQ3046)),"NON RISPONDE",AVERAGE(ESITI_QUESTIONARI!N3046:T3046,ESITI_QUESTIONARI!V3046:X3046,ESITI_QUESTIONARI!Z3046:AD3046,ESITI_QUESTIONARI!AF3046:AH3046,ESITI_QUESTIONARI!AJ3046:AL3046,ESITI_QUESTIONARI!AN3046,ESITI_QUESTIONARI!AQ3046)))</f>
        <v/>
      </c>
    </row>
    <row r="3047" spans="1:8" x14ac:dyDescent="0.3">
      <c r="A3047" t="str">
        <f>IF(ESITI_QUESTIONARI!A3047="","",TRIM(ESITI_QUESTIONARI!A3047))</f>
        <v/>
      </c>
      <c r="B3047" t="str">
        <f t="shared" si="48"/>
        <v/>
      </c>
      <c r="C3047" t="str">
        <f>IF(ESITI_QUESTIONARI!C3047="","",TRIM(ESITI_QUESTIONARI!C3047))</f>
        <v/>
      </c>
      <c r="D3047" t="str">
        <f>IFERROR(UPPER(TRIM(ESITI_QUESTIONARI!U3047)),"")</f>
        <v/>
      </c>
      <c r="E3047" t="str">
        <f>IFERROR(UPPER(TRIM(ESITI_QUESTIONARI!Y3047)),"")</f>
        <v/>
      </c>
      <c r="F3047" t="str">
        <f>IFERROR(UPPER(TRIM(ESITI_QUESTIONARI!AE3047)),"")</f>
        <v/>
      </c>
      <c r="G3047" t="str">
        <f>IFERROR(UPPER(TRIM(ESITI_QUESTIONARI!AI3047)),"")</f>
        <v/>
      </c>
      <c r="H3047" s="8" t="str">
        <f>IF(C3047="","",IF(ISERROR(AVERAGE(ESITI_QUESTIONARI!N3047:T3047,ESITI_QUESTIONARI!V3047:X3047,ESITI_QUESTIONARI!Z3047:AD3047,ESITI_QUESTIONARI!AF3047:AH3047,ESITI_QUESTIONARI!AJ3047:AL3047,ESITI_QUESTIONARI!AN3047,ESITI_QUESTIONARI!AQ3047)),"NON RISPONDE",AVERAGE(ESITI_QUESTIONARI!N3047:T3047,ESITI_QUESTIONARI!V3047:X3047,ESITI_QUESTIONARI!Z3047:AD3047,ESITI_QUESTIONARI!AF3047:AH3047,ESITI_QUESTIONARI!AJ3047:AL3047,ESITI_QUESTIONARI!AN3047,ESITI_QUESTIONARI!AQ3047)))</f>
        <v/>
      </c>
    </row>
    <row r="3048" spans="1:8" x14ac:dyDescent="0.3">
      <c r="A3048" t="str">
        <f>IF(ESITI_QUESTIONARI!A3048="","",TRIM(ESITI_QUESTIONARI!A3048))</f>
        <v/>
      </c>
      <c r="B3048" t="str">
        <f t="shared" si="48"/>
        <v/>
      </c>
      <c r="C3048" t="str">
        <f>IF(ESITI_QUESTIONARI!C3048="","",TRIM(ESITI_QUESTIONARI!C3048))</f>
        <v/>
      </c>
      <c r="D3048" t="str">
        <f>IFERROR(UPPER(TRIM(ESITI_QUESTIONARI!U3048)),"")</f>
        <v/>
      </c>
      <c r="E3048" t="str">
        <f>IFERROR(UPPER(TRIM(ESITI_QUESTIONARI!Y3048)),"")</f>
        <v/>
      </c>
      <c r="F3048" t="str">
        <f>IFERROR(UPPER(TRIM(ESITI_QUESTIONARI!AE3048)),"")</f>
        <v/>
      </c>
      <c r="G3048" t="str">
        <f>IFERROR(UPPER(TRIM(ESITI_QUESTIONARI!AI3048)),"")</f>
        <v/>
      </c>
      <c r="H3048" s="8" t="str">
        <f>IF(C3048="","",IF(ISERROR(AVERAGE(ESITI_QUESTIONARI!N3048:T3048,ESITI_QUESTIONARI!V3048:X3048,ESITI_QUESTIONARI!Z3048:AD3048,ESITI_QUESTIONARI!AF3048:AH3048,ESITI_QUESTIONARI!AJ3048:AL3048,ESITI_QUESTIONARI!AN3048,ESITI_QUESTIONARI!AQ3048)),"NON RISPONDE",AVERAGE(ESITI_QUESTIONARI!N3048:T3048,ESITI_QUESTIONARI!V3048:X3048,ESITI_QUESTIONARI!Z3048:AD3048,ESITI_QUESTIONARI!AF3048:AH3048,ESITI_QUESTIONARI!AJ3048:AL3048,ESITI_QUESTIONARI!AN3048,ESITI_QUESTIONARI!AQ3048)))</f>
        <v/>
      </c>
    </row>
    <row r="3049" spans="1:8" x14ac:dyDescent="0.3">
      <c r="A3049" t="str">
        <f>IF(ESITI_QUESTIONARI!A3049="","",TRIM(ESITI_QUESTIONARI!A3049))</f>
        <v/>
      </c>
      <c r="B3049" t="str">
        <f t="shared" si="48"/>
        <v/>
      </c>
      <c r="C3049" t="str">
        <f>IF(ESITI_QUESTIONARI!C3049="","",TRIM(ESITI_QUESTIONARI!C3049))</f>
        <v/>
      </c>
      <c r="D3049" t="str">
        <f>IFERROR(UPPER(TRIM(ESITI_QUESTIONARI!U3049)),"")</f>
        <v/>
      </c>
      <c r="E3049" t="str">
        <f>IFERROR(UPPER(TRIM(ESITI_QUESTIONARI!Y3049)),"")</f>
        <v/>
      </c>
      <c r="F3049" t="str">
        <f>IFERROR(UPPER(TRIM(ESITI_QUESTIONARI!AE3049)),"")</f>
        <v/>
      </c>
      <c r="G3049" t="str">
        <f>IFERROR(UPPER(TRIM(ESITI_QUESTIONARI!AI3049)),"")</f>
        <v/>
      </c>
      <c r="H3049" s="8" t="str">
        <f>IF(C3049="","",IF(ISERROR(AVERAGE(ESITI_QUESTIONARI!N3049:T3049,ESITI_QUESTIONARI!V3049:X3049,ESITI_QUESTIONARI!Z3049:AD3049,ESITI_QUESTIONARI!AF3049:AH3049,ESITI_QUESTIONARI!AJ3049:AL3049,ESITI_QUESTIONARI!AN3049,ESITI_QUESTIONARI!AQ3049)),"NON RISPONDE",AVERAGE(ESITI_QUESTIONARI!N3049:T3049,ESITI_QUESTIONARI!V3049:X3049,ESITI_QUESTIONARI!Z3049:AD3049,ESITI_QUESTIONARI!AF3049:AH3049,ESITI_QUESTIONARI!AJ3049:AL3049,ESITI_QUESTIONARI!AN3049,ESITI_QUESTIONARI!AQ3049)))</f>
        <v/>
      </c>
    </row>
    <row r="3050" spans="1:8" x14ac:dyDescent="0.3">
      <c r="A3050" t="str">
        <f>IF(ESITI_QUESTIONARI!A3050="","",TRIM(ESITI_QUESTIONARI!A3050))</f>
        <v/>
      </c>
      <c r="B3050" t="str">
        <f t="shared" si="48"/>
        <v/>
      </c>
      <c r="C3050" t="str">
        <f>IF(ESITI_QUESTIONARI!C3050="","",TRIM(ESITI_QUESTIONARI!C3050))</f>
        <v/>
      </c>
      <c r="D3050" t="str">
        <f>IFERROR(UPPER(TRIM(ESITI_QUESTIONARI!U3050)),"")</f>
        <v/>
      </c>
      <c r="E3050" t="str">
        <f>IFERROR(UPPER(TRIM(ESITI_QUESTIONARI!Y3050)),"")</f>
        <v/>
      </c>
      <c r="F3050" t="str">
        <f>IFERROR(UPPER(TRIM(ESITI_QUESTIONARI!AE3050)),"")</f>
        <v/>
      </c>
      <c r="G3050" t="str">
        <f>IFERROR(UPPER(TRIM(ESITI_QUESTIONARI!AI3050)),"")</f>
        <v/>
      </c>
      <c r="H3050" s="8" t="str">
        <f>IF(C3050="","",IF(ISERROR(AVERAGE(ESITI_QUESTIONARI!N3050:T3050,ESITI_QUESTIONARI!V3050:X3050,ESITI_QUESTIONARI!Z3050:AD3050,ESITI_QUESTIONARI!AF3050:AH3050,ESITI_QUESTIONARI!AJ3050:AL3050,ESITI_QUESTIONARI!AN3050,ESITI_QUESTIONARI!AQ3050)),"NON RISPONDE",AVERAGE(ESITI_QUESTIONARI!N3050:T3050,ESITI_QUESTIONARI!V3050:X3050,ESITI_QUESTIONARI!Z3050:AD3050,ESITI_QUESTIONARI!AF3050:AH3050,ESITI_QUESTIONARI!AJ3050:AL3050,ESITI_QUESTIONARI!AN3050,ESITI_QUESTIONARI!AQ3050)))</f>
        <v/>
      </c>
    </row>
    <row r="3051" spans="1:8" x14ac:dyDescent="0.3">
      <c r="A3051" t="str">
        <f>IF(ESITI_QUESTIONARI!A3051="","",TRIM(ESITI_QUESTIONARI!A3051))</f>
        <v/>
      </c>
      <c r="B3051" t="str">
        <f t="shared" si="48"/>
        <v/>
      </c>
      <c r="C3051" t="str">
        <f>IF(ESITI_QUESTIONARI!C3051="","",TRIM(ESITI_QUESTIONARI!C3051))</f>
        <v/>
      </c>
      <c r="D3051" t="str">
        <f>IFERROR(UPPER(TRIM(ESITI_QUESTIONARI!U3051)),"")</f>
        <v/>
      </c>
      <c r="E3051" t="str">
        <f>IFERROR(UPPER(TRIM(ESITI_QUESTIONARI!Y3051)),"")</f>
        <v/>
      </c>
      <c r="F3051" t="str">
        <f>IFERROR(UPPER(TRIM(ESITI_QUESTIONARI!AE3051)),"")</f>
        <v/>
      </c>
      <c r="G3051" t="str">
        <f>IFERROR(UPPER(TRIM(ESITI_QUESTIONARI!AI3051)),"")</f>
        <v/>
      </c>
      <c r="H3051" s="8" t="str">
        <f>IF(C3051="","",IF(ISERROR(AVERAGE(ESITI_QUESTIONARI!N3051:T3051,ESITI_QUESTIONARI!V3051:X3051,ESITI_QUESTIONARI!Z3051:AD3051,ESITI_QUESTIONARI!AF3051:AH3051,ESITI_QUESTIONARI!AJ3051:AL3051,ESITI_QUESTIONARI!AN3051,ESITI_QUESTIONARI!AQ3051)),"NON RISPONDE",AVERAGE(ESITI_QUESTIONARI!N3051:T3051,ESITI_QUESTIONARI!V3051:X3051,ESITI_QUESTIONARI!Z3051:AD3051,ESITI_QUESTIONARI!AF3051:AH3051,ESITI_QUESTIONARI!AJ3051:AL3051,ESITI_QUESTIONARI!AN3051,ESITI_QUESTIONARI!AQ3051)))</f>
        <v/>
      </c>
    </row>
    <row r="3052" spans="1:8" x14ac:dyDescent="0.3">
      <c r="A3052" t="str">
        <f>IF(ESITI_QUESTIONARI!A3052="","",TRIM(ESITI_QUESTIONARI!A3052))</f>
        <v/>
      </c>
      <c r="B3052" t="str">
        <f t="shared" si="48"/>
        <v/>
      </c>
      <c r="C3052" t="str">
        <f>IF(ESITI_QUESTIONARI!C3052="","",TRIM(ESITI_QUESTIONARI!C3052))</f>
        <v/>
      </c>
      <c r="D3052" t="str">
        <f>IFERROR(UPPER(TRIM(ESITI_QUESTIONARI!U3052)),"")</f>
        <v/>
      </c>
      <c r="E3052" t="str">
        <f>IFERROR(UPPER(TRIM(ESITI_QUESTIONARI!Y3052)),"")</f>
        <v/>
      </c>
      <c r="F3052" t="str">
        <f>IFERROR(UPPER(TRIM(ESITI_QUESTIONARI!AE3052)),"")</f>
        <v/>
      </c>
      <c r="G3052" t="str">
        <f>IFERROR(UPPER(TRIM(ESITI_QUESTIONARI!AI3052)),"")</f>
        <v/>
      </c>
      <c r="H3052" s="8" t="str">
        <f>IF(C3052="","",IF(ISERROR(AVERAGE(ESITI_QUESTIONARI!N3052:T3052,ESITI_QUESTIONARI!V3052:X3052,ESITI_QUESTIONARI!Z3052:AD3052,ESITI_QUESTIONARI!AF3052:AH3052,ESITI_QUESTIONARI!AJ3052:AL3052,ESITI_QUESTIONARI!AN3052,ESITI_QUESTIONARI!AQ3052)),"NON RISPONDE",AVERAGE(ESITI_QUESTIONARI!N3052:T3052,ESITI_QUESTIONARI!V3052:X3052,ESITI_QUESTIONARI!Z3052:AD3052,ESITI_QUESTIONARI!AF3052:AH3052,ESITI_QUESTIONARI!AJ3052:AL3052,ESITI_QUESTIONARI!AN3052,ESITI_QUESTIONARI!AQ3052)))</f>
        <v/>
      </c>
    </row>
    <row r="3053" spans="1:8" x14ac:dyDescent="0.3">
      <c r="A3053" t="str">
        <f>IF(ESITI_QUESTIONARI!A3053="","",TRIM(ESITI_QUESTIONARI!A3053))</f>
        <v/>
      </c>
      <c r="B3053" t="str">
        <f t="shared" si="48"/>
        <v/>
      </c>
      <c r="C3053" t="str">
        <f>IF(ESITI_QUESTIONARI!C3053="","",TRIM(ESITI_QUESTIONARI!C3053))</f>
        <v/>
      </c>
      <c r="D3053" t="str">
        <f>IFERROR(UPPER(TRIM(ESITI_QUESTIONARI!U3053)),"")</f>
        <v/>
      </c>
      <c r="E3053" t="str">
        <f>IFERROR(UPPER(TRIM(ESITI_QUESTIONARI!Y3053)),"")</f>
        <v/>
      </c>
      <c r="F3053" t="str">
        <f>IFERROR(UPPER(TRIM(ESITI_QUESTIONARI!AE3053)),"")</f>
        <v/>
      </c>
      <c r="G3053" t="str">
        <f>IFERROR(UPPER(TRIM(ESITI_QUESTIONARI!AI3053)),"")</f>
        <v/>
      </c>
      <c r="H3053" s="8" t="str">
        <f>IF(C3053="","",IF(ISERROR(AVERAGE(ESITI_QUESTIONARI!N3053:T3053,ESITI_QUESTIONARI!V3053:X3053,ESITI_QUESTIONARI!Z3053:AD3053,ESITI_QUESTIONARI!AF3053:AH3053,ESITI_QUESTIONARI!AJ3053:AL3053,ESITI_QUESTIONARI!AN3053,ESITI_QUESTIONARI!AQ3053)),"NON RISPONDE",AVERAGE(ESITI_QUESTIONARI!N3053:T3053,ESITI_QUESTIONARI!V3053:X3053,ESITI_QUESTIONARI!Z3053:AD3053,ESITI_QUESTIONARI!AF3053:AH3053,ESITI_QUESTIONARI!AJ3053:AL3053,ESITI_QUESTIONARI!AN3053,ESITI_QUESTIONARI!AQ3053)))</f>
        <v/>
      </c>
    </row>
    <row r="3054" spans="1:8" x14ac:dyDescent="0.3">
      <c r="A3054" t="str">
        <f>IF(ESITI_QUESTIONARI!A3054="","",TRIM(ESITI_QUESTIONARI!A3054))</f>
        <v/>
      </c>
      <c r="B3054" t="str">
        <f t="shared" si="48"/>
        <v/>
      </c>
      <c r="C3054" t="str">
        <f>IF(ESITI_QUESTIONARI!C3054="","",TRIM(ESITI_QUESTIONARI!C3054))</f>
        <v/>
      </c>
      <c r="D3054" t="str">
        <f>IFERROR(UPPER(TRIM(ESITI_QUESTIONARI!U3054)),"")</f>
        <v/>
      </c>
      <c r="E3054" t="str">
        <f>IFERROR(UPPER(TRIM(ESITI_QUESTIONARI!Y3054)),"")</f>
        <v/>
      </c>
      <c r="F3054" t="str">
        <f>IFERROR(UPPER(TRIM(ESITI_QUESTIONARI!AE3054)),"")</f>
        <v/>
      </c>
      <c r="G3054" t="str">
        <f>IFERROR(UPPER(TRIM(ESITI_QUESTIONARI!AI3054)),"")</f>
        <v/>
      </c>
      <c r="H3054" s="8" t="str">
        <f>IF(C3054="","",IF(ISERROR(AVERAGE(ESITI_QUESTIONARI!N3054:T3054,ESITI_QUESTIONARI!V3054:X3054,ESITI_QUESTIONARI!Z3054:AD3054,ESITI_QUESTIONARI!AF3054:AH3054,ESITI_QUESTIONARI!AJ3054:AL3054,ESITI_QUESTIONARI!AN3054,ESITI_QUESTIONARI!AQ3054)),"NON RISPONDE",AVERAGE(ESITI_QUESTIONARI!N3054:T3054,ESITI_QUESTIONARI!V3054:X3054,ESITI_QUESTIONARI!Z3054:AD3054,ESITI_QUESTIONARI!AF3054:AH3054,ESITI_QUESTIONARI!AJ3054:AL3054,ESITI_QUESTIONARI!AN3054,ESITI_QUESTIONARI!AQ3054)))</f>
        <v/>
      </c>
    </row>
    <row r="3055" spans="1:8" x14ac:dyDescent="0.3">
      <c r="A3055" t="str">
        <f>IF(ESITI_QUESTIONARI!A3055="","",TRIM(ESITI_QUESTIONARI!A3055))</f>
        <v/>
      </c>
      <c r="B3055" t="str">
        <f t="shared" si="48"/>
        <v/>
      </c>
      <c r="C3055" t="str">
        <f>IF(ESITI_QUESTIONARI!C3055="","",TRIM(ESITI_QUESTIONARI!C3055))</f>
        <v/>
      </c>
      <c r="D3055" t="str">
        <f>IFERROR(UPPER(TRIM(ESITI_QUESTIONARI!U3055)),"")</f>
        <v/>
      </c>
      <c r="E3055" t="str">
        <f>IFERROR(UPPER(TRIM(ESITI_QUESTIONARI!Y3055)),"")</f>
        <v/>
      </c>
      <c r="F3055" t="str">
        <f>IFERROR(UPPER(TRIM(ESITI_QUESTIONARI!AE3055)),"")</f>
        <v/>
      </c>
      <c r="G3055" t="str">
        <f>IFERROR(UPPER(TRIM(ESITI_QUESTIONARI!AI3055)),"")</f>
        <v/>
      </c>
      <c r="H3055" s="8" t="str">
        <f>IF(C3055="","",IF(ISERROR(AVERAGE(ESITI_QUESTIONARI!N3055:T3055,ESITI_QUESTIONARI!V3055:X3055,ESITI_QUESTIONARI!Z3055:AD3055,ESITI_QUESTIONARI!AF3055:AH3055,ESITI_QUESTIONARI!AJ3055:AL3055,ESITI_QUESTIONARI!AN3055,ESITI_QUESTIONARI!AQ3055)),"NON RISPONDE",AVERAGE(ESITI_QUESTIONARI!N3055:T3055,ESITI_QUESTIONARI!V3055:X3055,ESITI_QUESTIONARI!Z3055:AD3055,ESITI_QUESTIONARI!AF3055:AH3055,ESITI_QUESTIONARI!AJ3055:AL3055,ESITI_QUESTIONARI!AN3055,ESITI_QUESTIONARI!AQ3055)))</f>
        <v/>
      </c>
    </row>
    <row r="3056" spans="1:8" x14ac:dyDescent="0.3">
      <c r="A3056" t="str">
        <f>IF(ESITI_QUESTIONARI!A3056="","",TRIM(ESITI_QUESTIONARI!A3056))</f>
        <v/>
      </c>
      <c r="B3056" t="str">
        <f t="shared" si="48"/>
        <v/>
      </c>
      <c r="C3056" t="str">
        <f>IF(ESITI_QUESTIONARI!C3056="","",TRIM(ESITI_QUESTIONARI!C3056))</f>
        <v/>
      </c>
      <c r="D3056" t="str">
        <f>IFERROR(UPPER(TRIM(ESITI_QUESTIONARI!U3056)),"")</f>
        <v/>
      </c>
      <c r="E3056" t="str">
        <f>IFERROR(UPPER(TRIM(ESITI_QUESTIONARI!Y3056)),"")</f>
        <v/>
      </c>
      <c r="F3056" t="str">
        <f>IFERROR(UPPER(TRIM(ESITI_QUESTIONARI!AE3056)),"")</f>
        <v/>
      </c>
      <c r="G3056" t="str">
        <f>IFERROR(UPPER(TRIM(ESITI_QUESTIONARI!AI3056)),"")</f>
        <v/>
      </c>
      <c r="H3056" s="8" t="str">
        <f>IF(C3056="","",IF(ISERROR(AVERAGE(ESITI_QUESTIONARI!N3056:T3056,ESITI_QUESTIONARI!V3056:X3056,ESITI_QUESTIONARI!Z3056:AD3056,ESITI_QUESTIONARI!AF3056:AH3056,ESITI_QUESTIONARI!AJ3056:AL3056,ESITI_QUESTIONARI!AN3056,ESITI_QUESTIONARI!AQ3056)),"NON RISPONDE",AVERAGE(ESITI_QUESTIONARI!N3056:T3056,ESITI_QUESTIONARI!V3056:X3056,ESITI_QUESTIONARI!Z3056:AD3056,ESITI_QUESTIONARI!AF3056:AH3056,ESITI_QUESTIONARI!AJ3056:AL3056,ESITI_QUESTIONARI!AN3056,ESITI_QUESTIONARI!AQ3056)))</f>
        <v/>
      </c>
    </row>
    <row r="3057" spans="1:8" x14ac:dyDescent="0.3">
      <c r="A3057" t="str">
        <f>IF(ESITI_QUESTIONARI!A3057="","",TRIM(ESITI_QUESTIONARI!A3057))</f>
        <v/>
      </c>
      <c r="B3057" t="str">
        <f t="shared" si="48"/>
        <v/>
      </c>
      <c r="C3057" t="str">
        <f>IF(ESITI_QUESTIONARI!C3057="","",TRIM(ESITI_QUESTIONARI!C3057))</f>
        <v/>
      </c>
      <c r="D3057" t="str">
        <f>IFERROR(UPPER(TRIM(ESITI_QUESTIONARI!U3057)),"")</f>
        <v/>
      </c>
      <c r="E3057" t="str">
        <f>IFERROR(UPPER(TRIM(ESITI_QUESTIONARI!Y3057)),"")</f>
        <v/>
      </c>
      <c r="F3057" t="str">
        <f>IFERROR(UPPER(TRIM(ESITI_QUESTIONARI!AE3057)),"")</f>
        <v/>
      </c>
      <c r="G3057" t="str">
        <f>IFERROR(UPPER(TRIM(ESITI_QUESTIONARI!AI3057)),"")</f>
        <v/>
      </c>
      <c r="H3057" s="8" t="str">
        <f>IF(C3057="","",IF(ISERROR(AVERAGE(ESITI_QUESTIONARI!N3057:T3057,ESITI_QUESTIONARI!V3057:X3057,ESITI_QUESTIONARI!Z3057:AD3057,ESITI_QUESTIONARI!AF3057:AH3057,ESITI_QUESTIONARI!AJ3057:AL3057,ESITI_QUESTIONARI!AN3057,ESITI_QUESTIONARI!AQ3057)),"NON RISPONDE",AVERAGE(ESITI_QUESTIONARI!N3057:T3057,ESITI_QUESTIONARI!V3057:X3057,ESITI_QUESTIONARI!Z3057:AD3057,ESITI_QUESTIONARI!AF3057:AH3057,ESITI_QUESTIONARI!AJ3057:AL3057,ESITI_QUESTIONARI!AN3057,ESITI_QUESTIONARI!AQ3057)))</f>
        <v/>
      </c>
    </row>
    <row r="3058" spans="1:8" x14ac:dyDescent="0.3">
      <c r="A3058" t="str">
        <f>IF(ESITI_QUESTIONARI!A3058="","",TRIM(ESITI_QUESTIONARI!A3058))</f>
        <v/>
      </c>
      <c r="B3058" t="str">
        <f t="shared" si="48"/>
        <v/>
      </c>
      <c r="C3058" t="str">
        <f>IF(ESITI_QUESTIONARI!C3058="","",TRIM(ESITI_QUESTIONARI!C3058))</f>
        <v/>
      </c>
      <c r="D3058" t="str">
        <f>IFERROR(UPPER(TRIM(ESITI_QUESTIONARI!U3058)),"")</f>
        <v/>
      </c>
      <c r="E3058" t="str">
        <f>IFERROR(UPPER(TRIM(ESITI_QUESTIONARI!Y3058)),"")</f>
        <v/>
      </c>
      <c r="F3058" t="str">
        <f>IFERROR(UPPER(TRIM(ESITI_QUESTIONARI!AE3058)),"")</f>
        <v/>
      </c>
      <c r="G3058" t="str">
        <f>IFERROR(UPPER(TRIM(ESITI_QUESTIONARI!AI3058)),"")</f>
        <v/>
      </c>
      <c r="H3058" s="8" t="str">
        <f>IF(C3058="","",IF(ISERROR(AVERAGE(ESITI_QUESTIONARI!N3058:T3058,ESITI_QUESTIONARI!V3058:X3058,ESITI_QUESTIONARI!Z3058:AD3058,ESITI_QUESTIONARI!AF3058:AH3058,ESITI_QUESTIONARI!AJ3058:AL3058,ESITI_QUESTIONARI!AN3058,ESITI_QUESTIONARI!AQ3058)),"NON RISPONDE",AVERAGE(ESITI_QUESTIONARI!N3058:T3058,ESITI_QUESTIONARI!V3058:X3058,ESITI_QUESTIONARI!Z3058:AD3058,ESITI_QUESTIONARI!AF3058:AH3058,ESITI_QUESTIONARI!AJ3058:AL3058,ESITI_QUESTIONARI!AN3058,ESITI_QUESTIONARI!AQ3058)))</f>
        <v/>
      </c>
    </row>
    <row r="3059" spans="1:8" x14ac:dyDescent="0.3">
      <c r="A3059" t="str">
        <f>IF(ESITI_QUESTIONARI!A3059="","",TRIM(ESITI_QUESTIONARI!A3059))</f>
        <v/>
      </c>
      <c r="B3059" t="str">
        <f t="shared" si="48"/>
        <v/>
      </c>
      <c r="C3059" t="str">
        <f>IF(ESITI_QUESTIONARI!C3059="","",TRIM(ESITI_QUESTIONARI!C3059))</f>
        <v/>
      </c>
      <c r="D3059" t="str">
        <f>IFERROR(UPPER(TRIM(ESITI_QUESTIONARI!U3059)),"")</f>
        <v/>
      </c>
      <c r="E3059" t="str">
        <f>IFERROR(UPPER(TRIM(ESITI_QUESTIONARI!Y3059)),"")</f>
        <v/>
      </c>
      <c r="F3059" t="str">
        <f>IFERROR(UPPER(TRIM(ESITI_QUESTIONARI!AE3059)),"")</f>
        <v/>
      </c>
      <c r="G3059" t="str">
        <f>IFERROR(UPPER(TRIM(ESITI_QUESTIONARI!AI3059)),"")</f>
        <v/>
      </c>
      <c r="H3059" s="8" t="str">
        <f>IF(C3059="","",IF(ISERROR(AVERAGE(ESITI_QUESTIONARI!N3059:T3059,ESITI_QUESTIONARI!V3059:X3059,ESITI_QUESTIONARI!Z3059:AD3059,ESITI_QUESTIONARI!AF3059:AH3059,ESITI_QUESTIONARI!AJ3059:AL3059,ESITI_QUESTIONARI!AN3059,ESITI_QUESTIONARI!AQ3059)),"NON RISPONDE",AVERAGE(ESITI_QUESTIONARI!N3059:T3059,ESITI_QUESTIONARI!V3059:X3059,ESITI_QUESTIONARI!Z3059:AD3059,ESITI_QUESTIONARI!AF3059:AH3059,ESITI_QUESTIONARI!AJ3059:AL3059,ESITI_QUESTIONARI!AN3059,ESITI_QUESTIONARI!AQ3059)))</f>
        <v/>
      </c>
    </row>
    <row r="3060" spans="1:8" x14ac:dyDescent="0.3">
      <c r="A3060" t="str">
        <f>IF(ESITI_QUESTIONARI!A3060="","",TRIM(ESITI_QUESTIONARI!A3060))</f>
        <v/>
      </c>
      <c r="B3060" t="str">
        <f t="shared" si="48"/>
        <v/>
      </c>
      <c r="C3060" t="str">
        <f>IF(ESITI_QUESTIONARI!C3060="","",TRIM(ESITI_QUESTIONARI!C3060))</f>
        <v/>
      </c>
      <c r="D3060" t="str">
        <f>IFERROR(UPPER(TRIM(ESITI_QUESTIONARI!U3060)),"")</f>
        <v/>
      </c>
      <c r="E3060" t="str">
        <f>IFERROR(UPPER(TRIM(ESITI_QUESTIONARI!Y3060)),"")</f>
        <v/>
      </c>
      <c r="F3060" t="str">
        <f>IFERROR(UPPER(TRIM(ESITI_QUESTIONARI!AE3060)),"")</f>
        <v/>
      </c>
      <c r="G3060" t="str">
        <f>IFERROR(UPPER(TRIM(ESITI_QUESTIONARI!AI3060)),"")</f>
        <v/>
      </c>
      <c r="H3060" s="8" t="str">
        <f>IF(C3060="","",IF(ISERROR(AVERAGE(ESITI_QUESTIONARI!N3060:T3060,ESITI_QUESTIONARI!V3060:X3060,ESITI_QUESTIONARI!Z3060:AD3060,ESITI_QUESTIONARI!AF3060:AH3060,ESITI_QUESTIONARI!AJ3060:AL3060,ESITI_QUESTIONARI!AN3060,ESITI_QUESTIONARI!AQ3060)),"NON RISPONDE",AVERAGE(ESITI_QUESTIONARI!N3060:T3060,ESITI_QUESTIONARI!V3060:X3060,ESITI_QUESTIONARI!Z3060:AD3060,ESITI_QUESTIONARI!AF3060:AH3060,ESITI_QUESTIONARI!AJ3060:AL3060,ESITI_QUESTIONARI!AN3060,ESITI_QUESTIONARI!AQ3060)))</f>
        <v/>
      </c>
    </row>
    <row r="3061" spans="1:8" x14ac:dyDescent="0.3">
      <c r="A3061" t="str">
        <f>IF(ESITI_QUESTIONARI!A3061="","",TRIM(ESITI_QUESTIONARI!A3061))</f>
        <v/>
      </c>
      <c r="B3061" t="str">
        <f t="shared" si="48"/>
        <v/>
      </c>
      <c r="C3061" t="str">
        <f>IF(ESITI_QUESTIONARI!C3061="","",TRIM(ESITI_QUESTIONARI!C3061))</f>
        <v/>
      </c>
      <c r="D3061" t="str">
        <f>IFERROR(UPPER(TRIM(ESITI_QUESTIONARI!U3061)),"")</f>
        <v/>
      </c>
      <c r="E3061" t="str">
        <f>IFERROR(UPPER(TRIM(ESITI_QUESTIONARI!Y3061)),"")</f>
        <v/>
      </c>
      <c r="F3061" t="str">
        <f>IFERROR(UPPER(TRIM(ESITI_QUESTIONARI!AE3061)),"")</f>
        <v/>
      </c>
      <c r="G3061" t="str">
        <f>IFERROR(UPPER(TRIM(ESITI_QUESTIONARI!AI3061)),"")</f>
        <v/>
      </c>
      <c r="H3061" s="8" t="str">
        <f>IF(C3061="","",IF(ISERROR(AVERAGE(ESITI_QUESTIONARI!N3061:T3061,ESITI_QUESTIONARI!V3061:X3061,ESITI_QUESTIONARI!Z3061:AD3061,ESITI_QUESTIONARI!AF3061:AH3061,ESITI_QUESTIONARI!AJ3061:AL3061,ESITI_QUESTIONARI!AN3061,ESITI_QUESTIONARI!AQ3061)),"NON RISPONDE",AVERAGE(ESITI_QUESTIONARI!N3061:T3061,ESITI_QUESTIONARI!V3061:X3061,ESITI_QUESTIONARI!Z3061:AD3061,ESITI_QUESTIONARI!AF3061:AH3061,ESITI_QUESTIONARI!AJ3061:AL3061,ESITI_QUESTIONARI!AN3061,ESITI_QUESTIONARI!AQ3061)))</f>
        <v/>
      </c>
    </row>
    <row r="3062" spans="1:8" x14ac:dyDescent="0.3">
      <c r="A3062" t="str">
        <f>IF(ESITI_QUESTIONARI!A3062="","",TRIM(ESITI_QUESTIONARI!A3062))</f>
        <v/>
      </c>
      <c r="B3062" t="str">
        <f t="shared" si="48"/>
        <v/>
      </c>
      <c r="C3062" t="str">
        <f>IF(ESITI_QUESTIONARI!C3062="","",TRIM(ESITI_QUESTIONARI!C3062))</f>
        <v/>
      </c>
      <c r="D3062" t="str">
        <f>IFERROR(UPPER(TRIM(ESITI_QUESTIONARI!U3062)),"")</f>
        <v/>
      </c>
      <c r="E3062" t="str">
        <f>IFERROR(UPPER(TRIM(ESITI_QUESTIONARI!Y3062)),"")</f>
        <v/>
      </c>
      <c r="F3062" t="str">
        <f>IFERROR(UPPER(TRIM(ESITI_QUESTIONARI!AE3062)),"")</f>
        <v/>
      </c>
      <c r="G3062" t="str">
        <f>IFERROR(UPPER(TRIM(ESITI_QUESTIONARI!AI3062)),"")</f>
        <v/>
      </c>
      <c r="H3062" s="8" t="str">
        <f>IF(C3062="","",IF(ISERROR(AVERAGE(ESITI_QUESTIONARI!N3062:T3062,ESITI_QUESTIONARI!V3062:X3062,ESITI_QUESTIONARI!Z3062:AD3062,ESITI_QUESTIONARI!AF3062:AH3062,ESITI_QUESTIONARI!AJ3062:AL3062,ESITI_QUESTIONARI!AN3062,ESITI_QUESTIONARI!AQ3062)),"NON RISPONDE",AVERAGE(ESITI_QUESTIONARI!N3062:T3062,ESITI_QUESTIONARI!V3062:X3062,ESITI_QUESTIONARI!Z3062:AD3062,ESITI_QUESTIONARI!AF3062:AH3062,ESITI_QUESTIONARI!AJ3062:AL3062,ESITI_QUESTIONARI!AN3062,ESITI_QUESTIONARI!AQ3062)))</f>
        <v/>
      </c>
    </row>
    <row r="3063" spans="1:8" x14ac:dyDescent="0.3">
      <c r="A3063" t="str">
        <f>IF(ESITI_QUESTIONARI!A3063="","",TRIM(ESITI_QUESTIONARI!A3063))</f>
        <v/>
      </c>
      <c r="B3063" t="str">
        <f t="shared" si="48"/>
        <v/>
      </c>
      <c r="C3063" t="str">
        <f>IF(ESITI_QUESTIONARI!C3063="","",TRIM(ESITI_QUESTIONARI!C3063))</f>
        <v/>
      </c>
      <c r="D3063" t="str">
        <f>IFERROR(UPPER(TRIM(ESITI_QUESTIONARI!U3063)),"")</f>
        <v/>
      </c>
      <c r="E3063" t="str">
        <f>IFERROR(UPPER(TRIM(ESITI_QUESTIONARI!Y3063)),"")</f>
        <v/>
      </c>
      <c r="F3063" t="str">
        <f>IFERROR(UPPER(TRIM(ESITI_QUESTIONARI!AE3063)),"")</f>
        <v/>
      </c>
      <c r="G3063" t="str">
        <f>IFERROR(UPPER(TRIM(ESITI_QUESTIONARI!AI3063)),"")</f>
        <v/>
      </c>
      <c r="H3063" s="8" t="str">
        <f>IF(C3063="","",IF(ISERROR(AVERAGE(ESITI_QUESTIONARI!N3063:T3063,ESITI_QUESTIONARI!V3063:X3063,ESITI_QUESTIONARI!Z3063:AD3063,ESITI_QUESTIONARI!AF3063:AH3063,ESITI_QUESTIONARI!AJ3063:AL3063,ESITI_QUESTIONARI!AN3063,ESITI_QUESTIONARI!AQ3063)),"NON RISPONDE",AVERAGE(ESITI_QUESTIONARI!N3063:T3063,ESITI_QUESTIONARI!V3063:X3063,ESITI_QUESTIONARI!Z3063:AD3063,ESITI_QUESTIONARI!AF3063:AH3063,ESITI_QUESTIONARI!AJ3063:AL3063,ESITI_QUESTIONARI!AN3063,ESITI_QUESTIONARI!AQ3063)))</f>
        <v/>
      </c>
    </row>
    <row r="3064" spans="1:8" x14ac:dyDescent="0.3">
      <c r="A3064" t="str">
        <f>IF(ESITI_QUESTIONARI!A3064="","",TRIM(ESITI_QUESTIONARI!A3064))</f>
        <v/>
      </c>
      <c r="B3064" t="str">
        <f t="shared" si="48"/>
        <v/>
      </c>
      <c r="C3064" t="str">
        <f>IF(ESITI_QUESTIONARI!C3064="","",TRIM(ESITI_QUESTIONARI!C3064))</f>
        <v/>
      </c>
      <c r="D3064" t="str">
        <f>IFERROR(UPPER(TRIM(ESITI_QUESTIONARI!U3064)),"")</f>
        <v/>
      </c>
      <c r="E3064" t="str">
        <f>IFERROR(UPPER(TRIM(ESITI_QUESTIONARI!Y3064)),"")</f>
        <v/>
      </c>
      <c r="F3064" t="str">
        <f>IFERROR(UPPER(TRIM(ESITI_QUESTIONARI!AE3064)),"")</f>
        <v/>
      </c>
      <c r="G3064" t="str">
        <f>IFERROR(UPPER(TRIM(ESITI_QUESTIONARI!AI3064)),"")</f>
        <v/>
      </c>
      <c r="H3064" s="8" t="str">
        <f>IF(C3064="","",IF(ISERROR(AVERAGE(ESITI_QUESTIONARI!N3064:T3064,ESITI_QUESTIONARI!V3064:X3064,ESITI_QUESTIONARI!Z3064:AD3064,ESITI_QUESTIONARI!AF3064:AH3064,ESITI_QUESTIONARI!AJ3064:AL3064,ESITI_QUESTIONARI!AN3064,ESITI_QUESTIONARI!AQ3064)),"NON RISPONDE",AVERAGE(ESITI_QUESTIONARI!N3064:T3064,ESITI_QUESTIONARI!V3064:X3064,ESITI_QUESTIONARI!Z3064:AD3064,ESITI_QUESTIONARI!AF3064:AH3064,ESITI_QUESTIONARI!AJ3064:AL3064,ESITI_QUESTIONARI!AN3064,ESITI_QUESTIONARI!AQ3064)))</f>
        <v/>
      </c>
    </row>
    <row r="3065" spans="1:8" x14ac:dyDescent="0.3">
      <c r="A3065" t="str">
        <f>IF(ESITI_QUESTIONARI!A3065="","",TRIM(ESITI_QUESTIONARI!A3065))</f>
        <v/>
      </c>
      <c r="B3065" t="str">
        <f t="shared" si="48"/>
        <v/>
      </c>
      <c r="C3065" t="str">
        <f>IF(ESITI_QUESTIONARI!C3065="","",TRIM(ESITI_QUESTIONARI!C3065))</f>
        <v/>
      </c>
      <c r="D3065" t="str">
        <f>IFERROR(UPPER(TRIM(ESITI_QUESTIONARI!U3065)),"")</f>
        <v/>
      </c>
      <c r="E3065" t="str">
        <f>IFERROR(UPPER(TRIM(ESITI_QUESTIONARI!Y3065)),"")</f>
        <v/>
      </c>
      <c r="F3065" t="str">
        <f>IFERROR(UPPER(TRIM(ESITI_QUESTIONARI!AE3065)),"")</f>
        <v/>
      </c>
      <c r="G3065" t="str">
        <f>IFERROR(UPPER(TRIM(ESITI_QUESTIONARI!AI3065)),"")</f>
        <v/>
      </c>
      <c r="H3065" s="8" t="str">
        <f>IF(C3065="","",IF(ISERROR(AVERAGE(ESITI_QUESTIONARI!N3065:T3065,ESITI_QUESTIONARI!V3065:X3065,ESITI_QUESTIONARI!Z3065:AD3065,ESITI_QUESTIONARI!AF3065:AH3065,ESITI_QUESTIONARI!AJ3065:AL3065,ESITI_QUESTIONARI!AN3065,ESITI_QUESTIONARI!AQ3065)),"NON RISPONDE",AVERAGE(ESITI_QUESTIONARI!N3065:T3065,ESITI_QUESTIONARI!V3065:X3065,ESITI_QUESTIONARI!Z3065:AD3065,ESITI_QUESTIONARI!AF3065:AH3065,ESITI_QUESTIONARI!AJ3065:AL3065,ESITI_QUESTIONARI!AN3065,ESITI_QUESTIONARI!AQ3065)))</f>
        <v/>
      </c>
    </row>
    <row r="3066" spans="1:8" x14ac:dyDescent="0.3">
      <c r="A3066" t="str">
        <f>IF(ESITI_QUESTIONARI!A3066="","",TRIM(ESITI_QUESTIONARI!A3066))</f>
        <v/>
      </c>
      <c r="B3066" t="str">
        <f t="shared" si="48"/>
        <v/>
      </c>
      <c r="C3066" t="str">
        <f>IF(ESITI_QUESTIONARI!C3066="","",TRIM(ESITI_QUESTIONARI!C3066))</f>
        <v/>
      </c>
      <c r="D3066" t="str">
        <f>IFERROR(UPPER(TRIM(ESITI_QUESTIONARI!U3066)),"")</f>
        <v/>
      </c>
      <c r="E3066" t="str">
        <f>IFERROR(UPPER(TRIM(ESITI_QUESTIONARI!Y3066)),"")</f>
        <v/>
      </c>
      <c r="F3066" t="str">
        <f>IFERROR(UPPER(TRIM(ESITI_QUESTIONARI!AE3066)),"")</f>
        <v/>
      </c>
      <c r="G3066" t="str">
        <f>IFERROR(UPPER(TRIM(ESITI_QUESTIONARI!AI3066)),"")</f>
        <v/>
      </c>
      <c r="H3066" s="8" t="str">
        <f>IF(C3066="","",IF(ISERROR(AVERAGE(ESITI_QUESTIONARI!N3066:T3066,ESITI_QUESTIONARI!V3066:X3066,ESITI_QUESTIONARI!Z3066:AD3066,ESITI_QUESTIONARI!AF3066:AH3066,ESITI_QUESTIONARI!AJ3066:AL3066,ESITI_QUESTIONARI!AN3066,ESITI_QUESTIONARI!AQ3066)),"NON RISPONDE",AVERAGE(ESITI_QUESTIONARI!N3066:T3066,ESITI_QUESTIONARI!V3066:X3066,ESITI_QUESTIONARI!Z3066:AD3066,ESITI_QUESTIONARI!AF3066:AH3066,ESITI_QUESTIONARI!AJ3066:AL3066,ESITI_QUESTIONARI!AN3066,ESITI_QUESTIONARI!AQ3066)))</f>
        <v/>
      </c>
    </row>
    <row r="3067" spans="1:8" x14ac:dyDescent="0.3">
      <c r="A3067" t="str">
        <f>IF(ESITI_QUESTIONARI!A3067="","",TRIM(ESITI_QUESTIONARI!A3067))</f>
        <v/>
      </c>
      <c r="B3067" t="str">
        <f t="shared" si="48"/>
        <v/>
      </c>
      <c r="C3067" t="str">
        <f>IF(ESITI_QUESTIONARI!C3067="","",TRIM(ESITI_QUESTIONARI!C3067))</f>
        <v/>
      </c>
      <c r="D3067" t="str">
        <f>IFERROR(UPPER(TRIM(ESITI_QUESTIONARI!U3067)),"")</f>
        <v/>
      </c>
      <c r="E3067" t="str">
        <f>IFERROR(UPPER(TRIM(ESITI_QUESTIONARI!Y3067)),"")</f>
        <v/>
      </c>
      <c r="F3067" t="str">
        <f>IFERROR(UPPER(TRIM(ESITI_QUESTIONARI!AE3067)),"")</f>
        <v/>
      </c>
      <c r="G3067" t="str">
        <f>IFERROR(UPPER(TRIM(ESITI_QUESTIONARI!AI3067)),"")</f>
        <v/>
      </c>
      <c r="H3067" s="8" t="str">
        <f>IF(C3067="","",IF(ISERROR(AVERAGE(ESITI_QUESTIONARI!N3067:T3067,ESITI_QUESTIONARI!V3067:X3067,ESITI_QUESTIONARI!Z3067:AD3067,ESITI_QUESTIONARI!AF3067:AH3067,ESITI_QUESTIONARI!AJ3067:AL3067,ESITI_QUESTIONARI!AN3067,ESITI_QUESTIONARI!AQ3067)),"NON RISPONDE",AVERAGE(ESITI_QUESTIONARI!N3067:T3067,ESITI_QUESTIONARI!V3067:X3067,ESITI_QUESTIONARI!Z3067:AD3067,ESITI_QUESTIONARI!AF3067:AH3067,ESITI_QUESTIONARI!AJ3067:AL3067,ESITI_QUESTIONARI!AN3067,ESITI_QUESTIONARI!AQ3067)))</f>
        <v/>
      </c>
    </row>
    <row r="3068" spans="1:8" x14ac:dyDescent="0.3">
      <c r="A3068" t="str">
        <f>IF(ESITI_QUESTIONARI!A3068="","",TRIM(ESITI_QUESTIONARI!A3068))</f>
        <v/>
      </c>
      <c r="B3068" t="str">
        <f t="shared" si="48"/>
        <v/>
      </c>
      <c r="C3068" t="str">
        <f>IF(ESITI_QUESTIONARI!C3068="","",TRIM(ESITI_QUESTIONARI!C3068))</f>
        <v/>
      </c>
      <c r="D3068" t="str">
        <f>IFERROR(UPPER(TRIM(ESITI_QUESTIONARI!U3068)),"")</f>
        <v/>
      </c>
      <c r="E3068" t="str">
        <f>IFERROR(UPPER(TRIM(ESITI_QUESTIONARI!Y3068)),"")</f>
        <v/>
      </c>
      <c r="F3068" t="str">
        <f>IFERROR(UPPER(TRIM(ESITI_QUESTIONARI!AE3068)),"")</f>
        <v/>
      </c>
      <c r="G3068" t="str">
        <f>IFERROR(UPPER(TRIM(ESITI_QUESTIONARI!AI3068)),"")</f>
        <v/>
      </c>
      <c r="H3068" s="8" t="str">
        <f>IF(C3068="","",IF(ISERROR(AVERAGE(ESITI_QUESTIONARI!N3068:T3068,ESITI_QUESTIONARI!V3068:X3068,ESITI_QUESTIONARI!Z3068:AD3068,ESITI_QUESTIONARI!AF3068:AH3068,ESITI_QUESTIONARI!AJ3068:AL3068,ESITI_QUESTIONARI!AN3068,ESITI_QUESTIONARI!AQ3068)),"NON RISPONDE",AVERAGE(ESITI_QUESTIONARI!N3068:T3068,ESITI_QUESTIONARI!V3068:X3068,ESITI_QUESTIONARI!Z3068:AD3068,ESITI_QUESTIONARI!AF3068:AH3068,ESITI_QUESTIONARI!AJ3068:AL3068,ESITI_QUESTIONARI!AN3068,ESITI_QUESTIONARI!AQ3068)))</f>
        <v/>
      </c>
    </row>
    <row r="3069" spans="1:8" x14ac:dyDescent="0.3">
      <c r="A3069" t="str">
        <f>IF(ESITI_QUESTIONARI!A3069="","",TRIM(ESITI_QUESTIONARI!A3069))</f>
        <v/>
      </c>
      <c r="B3069" t="str">
        <f t="shared" si="48"/>
        <v/>
      </c>
      <c r="C3069" t="str">
        <f>IF(ESITI_QUESTIONARI!C3069="","",TRIM(ESITI_QUESTIONARI!C3069))</f>
        <v/>
      </c>
      <c r="D3069" t="str">
        <f>IFERROR(UPPER(TRIM(ESITI_QUESTIONARI!U3069)),"")</f>
        <v/>
      </c>
      <c r="E3069" t="str">
        <f>IFERROR(UPPER(TRIM(ESITI_QUESTIONARI!Y3069)),"")</f>
        <v/>
      </c>
      <c r="F3069" t="str">
        <f>IFERROR(UPPER(TRIM(ESITI_QUESTIONARI!AE3069)),"")</f>
        <v/>
      </c>
      <c r="G3069" t="str">
        <f>IFERROR(UPPER(TRIM(ESITI_QUESTIONARI!AI3069)),"")</f>
        <v/>
      </c>
      <c r="H3069" s="8" t="str">
        <f>IF(C3069="","",IF(ISERROR(AVERAGE(ESITI_QUESTIONARI!N3069:T3069,ESITI_QUESTIONARI!V3069:X3069,ESITI_QUESTIONARI!Z3069:AD3069,ESITI_QUESTIONARI!AF3069:AH3069,ESITI_QUESTIONARI!AJ3069:AL3069,ESITI_QUESTIONARI!AN3069,ESITI_QUESTIONARI!AQ3069)),"NON RISPONDE",AVERAGE(ESITI_QUESTIONARI!N3069:T3069,ESITI_QUESTIONARI!V3069:X3069,ESITI_QUESTIONARI!Z3069:AD3069,ESITI_QUESTIONARI!AF3069:AH3069,ESITI_QUESTIONARI!AJ3069:AL3069,ESITI_QUESTIONARI!AN3069,ESITI_QUESTIONARI!AQ3069)))</f>
        <v/>
      </c>
    </row>
    <row r="3070" spans="1:8" x14ac:dyDescent="0.3">
      <c r="A3070" t="str">
        <f>IF(ESITI_QUESTIONARI!A3070="","",TRIM(ESITI_QUESTIONARI!A3070))</f>
        <v/>
      </c>
      <c r="B3070" t="str">
        <f t="shared" si="48"/>
        <v/>
      </c>
      <c r="C3070" t="str">
        <f>IF(ESITI_QUESTIONARI!C3070="","",TRIM(ESITI_QUESTIONARI!C3070))</f>
        <v/>
      </c>
      <c r="D3070" t="str">
        <f>IFERROR(UPPER(TRIM(ESITI_QUESTIONARI!U3070)),"")</f>
        <v/>
      </c>
      <c r="E3070" t="str">
        <f>IFERROR(UPPER(TRIM(ESITI_QUESTIONARI!Y3070)),"")</f>
        <v/>
      </c>
      <c r="F3070" t="str">
        <f>IFERROR(UPPER(TRIM(ESITI_QUESTIONARI!AE3070)),"")</f>
        <v/>
      </c>
      <c r="G3070" t="str">
        <f>IFERROR(UPPER(TRIM(ESITI_QUESTIONARI!AI3070)),"")</f>
        <v/>
      </c>
      <c r="H3070" s="8" t="str">
        <f>IF(C3070="","",IF(ISERROR(AVERAGE(ESITI_QUESTIONARI!N3070:T3070,ESITI_QUESTIONARI!V3070:X3070,ESITI_QUESTIONARI!Z3070:AD3070,ESITI_QUESTIONARI!AF3070:AH3070,ESITI_QUESTIONARI!AJ3070:AL3070,ESITI_QUESTIONARI!AN3070,ESITI_QUESTIONARI!AQ3070)),"NON RISPONDE",AVERAGE(ESITI_QUESTIONARI!N3070:T3070,ESITI_QUESTIONARI!V3070:X3070,ESITI_QUESTIONARI!Z3070:AD3070,ESITI_QUESTIONARI!AF3070:AH3070,ESITI_QUESTIONARI!AJ3070:AL3070,ESITI_QUESTIONARI!AN3070,ESITI_QUESTIONARI!AQ3070)))</f>
        <v/>
      </c>
    </row>
    <row r="3071" spans="1:8" x14ac:dyDescent="0.3">
      <c r="A3071" t="str">
        <f>IF(ESITI_QUESTIONARI!A3071="","",TRIM(ESITI_QUESTIONARI!A3071))</f>
        <v/>
      </c>
      <c r="B3071" t="str">
        <f t="shared" si="48"/>
        <v/>
      </c>
      <c r="C3071" t="str">
        <f>IF(ESITI_QUESTIONARI!C3071="","",TRIM(ESITI_QUESTIONARI!C3071))</f>
        <v/>
      </c>
      <c r="D3071" t="str">
        <f>IFERROR(UPPER(TRIM(ESITI_QUESTIONARI!U3071)),"")</f>
        <v/>
      </c>
      <c r="E3071" t="str">
        <f>IFERROR(UPPER(TRIM(ESITI_QUESTIONARI!Y3071)),"")</f>
        <v/>
      </c>
      <c r="F3071" t="str">
        <f>IFERROR(UPPER(TRIM(ESITI_QUESTIONARI!AE3071)),"")</f>
        <v/>
      </c>
      <c r="G3071" t="str">
        <f>IFERROR(UPPER(TRIM(ESITI_QUESTIONARI!AI3071)),"")</f>
        <v/>
      </c>
      <c r="H3071" s="8" t="str">
        <f>IF(C3071="","",IF(ISERROR(AVERAGE(ESITI_QUESTIONARI!N3071:T3071,ESITI_QUESTIONARI!V3071:X3071,ESITI_QUESTIONARI!Z3071:AD3071,ESITI_QUESTIONARI!AF3071:AH3071,ESITI_QUESTIONARI!AJ3071:AL3071,ESITI_QUESTIONARI!AN3071,ESITI_QUESTIONARI!AQ3071)),"NON RISPONDE",AVERAGE(ESITI_QUESTIONARI!N3071:T3071,ESITI_QUESTIONARI!V3071:X3071,ESITI_QUESTIONARI!Z3071:AD3071,ESITI_QUESTIONARI!AF3071:AH3071,ESITI_QUESTIONARI!AJ3071:AL3071,ESITI_QUESTIONARI!AN3071,ESITI_QUESTIONARI!AQ3071)))</f>
        <v/>
      </c>
    </row>
    <row r="3072" spans="1:8" x14ac:dyDescent="0.3">
      <c r="A3072" t="str">
        <f>IF(ESITI_QUESTIONARI!A3072="","",TRIM(ESITI_QUESTIONARI!A3072))</f>
        <v/>
      </c>
      <c r="B3072" t="str">
        <f t="shared" si="48"/>
        <v/>
      </c>
      <c r="C3072" t="str">
        <f>IF(ESITI_QUESTIONARI!C3072="","",TRIM(ESITI_QUESTIONARI!C3072))</f>
        <v/>
      </c>
      <c r="D3072" t="str">
        <f>IFERROR(UPPER(TRIM(ESITI_QUESTIONARI!U3072)),"")</f>
        <v/>
      </c>
      <c r="E3072" t="str">
        <f>IFERROR(UPPER(TRIM(ESITI_QUESTIONARI!Y3072)),"")</f>
        <v/>
      </c>
      <c r="F3072" t="str">
        <f>IFERROR(UPPER(TRIM(ESITI_QUESTIONARI!AE3072)),"")</f>
        <v/>
      </c>
      <c r="G3072" t="str">
        <f>IFERROR(UPPER(TRIM(ESITI_QUESTIONARI!AI3072)),"")</f>
        <v/>
      </c>
      <c r="H3072" s="8" t="str">
        <f>IF(C3072="","",IF(ISERROR(AVERAGE(ESITI_QUESTIONARI!N3072:T3072,ESITI_QUESTIONARI!V3072:X3072,ESITI_QUESTIONARI!Z3072:AD3072,ESITI_QUESTIONARI!AF3072:AH3072,ESITI_QUESTIONARI!AJ3072:AL3072,ESITI_QUESTIONARI!AN3072,ESITI_QUESTIONARI!AQ3072)),"NON RISPONDE",AVERAGE(ESITI_QUESTIONARI!N3072:T3072,ESITI_QUESTIONARI!V3072:X3072,ESITI_QUESTIONARI!Z3072:AD3072,ESITI_QUESTIONARI!AF3072:AH3072,ESITI_QUESTIONARI!AJ3072:AL3072,ESITI_QUESTIONARI!AN3072,ESITI_QUESTIONARI!AQ3072)))</f>
        <v/>
      </c>
    </row>
    <row r="3073" spans="1:8" x14ac:dyDescent="0.3">
      <c r="A3073" t="str">
        <f>IF(ESITI_QUESTIONARI!A3073="","",TRIM(ESITI_QUESTIONARI!A3073))</f>
        <v/>
      </c>
      <c r="B3073" t="str">
        <f t="shared" si="48"/>
        <v/>
      </c>
      <c r="C3073" t="str">
        <f>IF(ESITI_QUESTIONARI!C3073="","",TRIM(ESITI_QUESTIONARI!C3073))</f>
        <v/>
      </c>
      <c r="D3073" t="str">
        <f>IFERROR(UPPER(TRIM(ESITI_QUESTIONARI!U3073)),"")</f>
        <v/>
      </c>
      <c r="E3073" t="str">
        <f>IFERROR(UPPER(TRIM(ESITI_QUESTIONARI!Y3073)),"")</f>
        <v/>
      </c>
      <c r="F3073" t="str">
        <f>IFERROR(UPPER(TRIM(ESITI_QUESTIONARI!AE3073)),"")</f>
        <v/>
      </c>
      <c r="G3073" t="str">
        <f>IFERROR(UPPER(TRIM(ESITI_QUESTIONARI!AI3073)),"")</f>
        <v/>
      </c>
      <c r="H3073" s="8" t="str">
        <f>IF(C3073="","",IF(ISERROR(AVERAGE(ESITI_QUESTIONARI!N3073:T3073,ESITI_QUESTIONARI!V3073:X3073,ESITI_QUESTIONARI!Z3073:AD3073,ESITI_QUESTIONARI!AF3073:AH3073,ESITI_QUESTIONARI!AJ3073:AL3073,ESITI_QUESTIONARI!AN3073,ESITI_QUESTIONARI!AQ3073)),"NON RISPONDE",AVERAGE(ESITI_QUESTIONARI!N3073:T3073,ESITI_QUESTIONARI!V3073:X3073,ESITI_QUESTIONARI!Z3073:AD3073,ESITI_QUESTIONARI!AF3073:AH3073,ESITI_QUESTIONARI!AJ3073:AL3073,ESITI_QUESTIONARI!AN3073,ESITI_QUESTIONARI!AQ3073)))</f>
        <v/>
      </c>
    </row>
    <row r="3074" spans="1:8" x14ac:dyDescent="0.3">
      <c r="A3074" t="str">
        <f>IF(ESITI_QUESTIONARI!A3074="","",TRIM(ESITI_QUESTIONARI!A3074))</f>
        <v/>
      </c>
      <c r="B3074" t="str">
        <f t="shared" si="48"/>
        <v/>
      </c>
      <c r="C3074" t="str">
        <f>IF(ESITI_QUESTIONARI!C3074="","",TRIM(ESITI_QUESTIONARI!C3074))</f>
        <v/>
      </c>
      <c r="D3074" t="str">
        <f>IFERROR(UPPER(TRIM(ESITI_QUESTIONARI!U3074)),"")</f>
        <v/>
      </c>
      <c r="E3074" t="str">
        <f>IFERROR(UPPER(TRIM(ESITI_QUESTIONARI!Y3074)),"")</f>
        <v/>
      </c>
      <c r="F3074" t="str">
        <f>IFERROR(UPPER(TRIM(ESITI_QUESTIONARI!AE3074)),"")</f>
        <v/>
      </c>
      <c r="G3074" t="str">
        <f>IFERROR(UPPER(TRIM(ESITI_QUESTIONARI!AI3074)),"")</f>
        <v/>
      </c>
      <c r="H3074" s="8" t="str">
        <f>IF(C3074="","",IF(ISERROR(AVERAGE(ESITI_QUESTIONARI!N3074:T3074,ESITI_QUESTIONARI!V3074:X3074,ESITI_QUESTIONARI!Z3074:AD3074,ESITI_QUESTIONARI!AF3074:AH3074,ESITI_QUESTIONARI!AJ3074:AL3074,ESITI_QUESTIONARI!AN3074,ESITI_QUESTIONARI!AQ3074)),"NON RISPONDE",AVERAGE(ESITI_QUESTIONARI!N3074:T3074,ESITI_QUESTIONARI!V3074:X3074,ESITI_QUESTIONARI!Z3074:AD3074,ESITI_QUESTIONARI!AF3074:AH3074,ESITI_QUESTIONARI!AJ3074:AL3074,ESITI_QUESTIONARI!AN3074,ESITI_QUESTIONARI!AQ3074)))</f>
        <v/>
      </c>
    </row>
    <row r="3075" spans="1:8" x14ac:dyDescent="0.3">
      <c r="A3075" t="str">
        <f>IF(ESITI_QUESTIONARI!A3075="","",TRIM(ESITI_QUESTIONARI!A3075))</f>
        <v/>
      </c>
      <c r="B3075" t="str">
        <f t="shared" ref="B3075:B3138" si="49">IF(C3075="","",C3075)</f>
        <v/>
      </c>
      <c r="C3075" t="str">
        <f>IF(ESITI_QUESTIONARI!C3075="","",TRIM(ESITI_QUESTIONARI!C3075))</f>
        <v/>
      </c>
      <c r="D3075" t="str">
        <f>IFERROR(UPPER(TRIM(ESITI_QUESTIONARI!U3075)),"")</f>
        <v/>
      </c>
      <c r="E3075" t="str">
        <f>IFERROR(UPPER(TRIM(ESITI_QUESTIONARI!Y3075)),"")</f>
        <v/>
      </c>
      <c r="F3075" t="str">
        <f>IFERROR(UPPER(TRIM(ESITI_QUESTIONARI!AE3075)),"")</f>
        <v/>
      </c>
      <c r="G3075" t="str">
        <f>IFERROR(UPPER(TRIM(ESITI_QUESTIONARI!AI3075)),"")</f>
        <v/>
      </c>
      <c r="H3075" s="8" t="str">
        <f>IF(C3075="","",IF(ISERROR(AVERAGE(ESITI_QUESTIONARI!N3075:T3075,ESITI_QUESTIONARI!V3075:X3075,ESITI_QUESTIONARI!Z3075:AD3075,ESITI_QUESTIONARI!AF3075:AH3075,ESITI_QUESTIONARI!AJ3075:AL3075,ESITI_QUESTIONARI!AN3075,ESITI_QUESTIONARI!AQ3075)),"NON RISPONDE",AVERAGE(ESITI_QUESTIONARI!N3075:T3075,ESITI_QUESTIONARI!V3075:X3075,ESITI_QUESTIONARI!Z3075:AD3075,ESITI_QUESTIONARI!AF3075:AH3075,ESITI_QUESTIONARI!AJ3075:AL3075,ESITI_QUESTIONARI!AN3075,ESITI_QUESTIONARI!AQ3075)))</f>
        <v/>
      </c>
    </row>
    <row r="3076" spans="1:8" x14ac:dyDescent="0.3">
      <c r="A3076" t="str">
        <f>IF(ESITI_QUESTIONARI!A3076="","",TRIM(ESITI_QUESTIONARI!A3076))</f>
        <v/>
      </c>
      <c r="B3076" t="str">
        <f t="shared" si="49"/>
        <v/>
      </c>
      <c r="C3076" t="str">
        <f>IF(ESITI_QUESTIONARI!C3076="","",TRIM(ESITI_QUESTIONARI!C3076))</f>
        <v/>
      </c>
      <c r="D3076" t="str">
        <f>IFERROR(UPPER(TRIM(ESITI_QUESTIONARI!U3076)),"")</f>
        <v/>
      </c>
      <c r="E3076" t="str">
        <f>IFERROR(UPPER(TRIM(ESITI_QUESTIONARI!Y3076)),"")</f>
        <v/>
      </c>
      <c r="F3076" t="str">
        <f>IFERROR(UPPER(TRIM(ESITI_QUESTIONARI!AE3076)),"")</f>
        <v/>
      </c>
      <c r="G3076" t="str">
        <f>IFERROR(UPPER(TRIM(ESITI_QUESTIONARI!AI3076)),"")</f>
        <v/>
      </c>
      <c r="H3076" s="8" t="str">
        <f>IF(C3076="","",IF(ISERROR(AVERAGE(ESITI_QUESTIONARI!N3076:T3076,ESITI_QUESTIONARI!V3076:X3076,ESITI_QUESTIONARI!Z3076:AD3076,ESITI_QUESTIONARI!AF3076:AH3076,ESITI_QUESTIONARI!AJ3076:AL3076,ESITI_QUESTIONARI!AN3076,ESITI_QUESTIONARI!AQ3076)),"NON RISPONDE",AVERAGE(ESITI_QUESTIONARI!N3076:T3076,ESITI_QUESTIONARI!V3076:X3076,ESITI_QUESTIONARI!Z3076:AD3076,ESITI_QUESTIONARI!AF3076:AH3076,ESITI_QUESTIONARI!AJ3076:AL3076,ESITI_QUESTIONARI!AN3076,ESITI_QUESTIONARI!AQ3076)))</f>
        <v/>
      </c>
    </row>
    <row r="3077" spans="1:8" x14ac:dyDescent="0.3">
      <c r="A3077" t="str">
        <f>IF(ESITI_QUESTIONARI!A3077="","",TRIM(ESITI_QUESTIONARI!A3077))</f>
        <v/>
      </c>
      <c r="B3077" t="str">
        <f t="shared" si="49"/>
        <v/>
      </c>
      <c r="C3077" t="str">
        <f>IF(ESITI_QUESTIONARI!C3077="","",TRIM(ESITI_QUESTIONARI!C3077))</f>
        <v/>
      </c>
      <c r="D3077" t="str">
        <f>IFERROR(UPPER(TRIM(ESITI_QUESTIONARI!U3077)),"")</f>
        <v/>
      </c>
      <c r="E3077" t="str">
        <f>IFERROR(UPPER(TRIM(ESITI_QUESTIONARI!Y3077)),"")</f>
        <v/>
      </c>
      <c r="F3077" t="str">
        <f>IFERROR(UPPER(TRIM(ESITI_QUESTIONARI!AE3077)),"")</f>
        <v/>
      </c>
      <c r="G3077" t="str">
        <f>IFERROR(UPPER(TRIM(ESITI_QUESTIONARI!AI3077)),"")</f>
        <v/>
      </c>
      <c r="H3077" s="8" t="str">
        <f>IF(C3077="","",IF(ISERROR(AVERAGE(ESITI_QUESTIONARI!N3077:T3077,ESITI_QUESTIONARI!V3077:X3077,ESITI_QUESTIONARI!Z3077:AD3077,ESITI_QUESTIONARI!AF3077:AH3077,ESITI_QUESTIONARI!AJ3077:AL3077,ESITI_QUESTIONARI!AN3077,ESITI_QUESTIONARI!AQ3077)),"NON RISPONDE",AVERAGE(ESITI_QUESTIONARI!N3077:T3077,ESITI_QUESTIONARI!V3077:X3077,ESITI_QUESTIONARI!Z3077:AD3077,ESITI_QUESTIONARI!AF3077:AH3077,ESITI_QUESTIONARI!AJ3077:AL3077,ESITI_QUESTIONARI!AN3077,ESITI_QUESTIONARI!AQ3077)))</f>
        <v/>
      </c>
    </row>
    <row r="3078" spans="1:8" x14ac:dyDescent="0.3">
      <c r="A3078" t="str">
        <f>IF(ESITI_QUESTIONARI!A3078="","",TRIM(ESITI_QUESTIONARI!A3078))</f>
        <v/>
      </c>
      <c r="B3078" t="str">
        <f t="shared" si="49"/>
        <v/>
      </c>
      <c r="C3078" t="str">
        <f>IF(ESITI_QUESTIONARI!C3078="","",TRIM(ESITI_QUESTIONARI!C3078))</f>
        <v/>
      </c>
      <c r="D3078" t="str">
        <f>IFERROR(UPPER(TRIM(ESITI_QUESTIONARI!U3078)),"")</f>
        <v/>
      </c>
      <c r="E3078" t="str">
        <f>IFERROR(UPPER(TRIM(ESITI_QUESTIONARI!Y3078)),"")</f>
        <v/>
      </c>
      <c r="F3078" t="str">
        <f>IFERROR(UPPER(TRIM(ESITI_QUESTIONARI!AE3078)),"")</f>
        <v/>
      </c>
      <c r="G3078" t="str">
        <f>IFERROR(UPPER(TRIM(ESITI_QUESTIONARI!AI3078)),"")</f>
        <v/>
      </c>
      <c r="H3078" s="8" t="str">
        <f>IF(C3078="","",IF(ISERROR(AVERAGE(ESITI_QUESTIONARI!N3078:T3078,ESITI_QUESTIONARI!V3078:X3078,ESITI_QUESTIONARI!Z3078:AD3078,ESITI_QUESTIONARI!AF3078:AH3078,ESITI_QUESTIONARI!AJ3078:AL3078,ESITI_QUESTIONARI!AN3078,ESITI_QUESTIONARI!AQ3078)),"NON RISPONDE",AVERAGE(ESITI_QUESTIONARI!N3078:T3078,ESITI_QUESTIONARI!V3078:X3078,ESITI_QUESTIONARI!Z3078:AD3078,ESITI_QUESTIONARI!AF3078:AH3078,ESITI_QUESTIONARI!AJ3078:AL3078,ESITI_QUESTIONARI!AN3078,ESITI_QUESTIONARI!AQ3078)))</f>
        <v/>
      </c>
    </row>
    <row r="3079" spans="1:8" x14ac:dyDescent="0.3">
      <c r="A3079" t="str">
        <f>IF(ESITI_QUESTIONARI!A3079="","",TRIM(ESITI_QUESTIONARI!A3079))</f>
        <v/>
      </c>
      <c r="B3079" t="str">
        <f t="shared" si="49"/>
        <v/>
      </c>
      <c r="C3079" t="str">
        <f>IF(ESITI_QUESTIONARI!C3079="","",TRIM(ESITI_QUESTIONARI!C3079))</f>
        <v/>
      </c>
      <c r="D3079" t="str">
        <f>IFERROR(UPPER(TRIM(ESITI_QUESTIONARI!U3079)),"")</f>
        <v/>
      </c>
      <c r="E3079" t="str">
        <f>IFERROR(UPPER(TRIM(ESITI_QUESTIONARI!Y3079)),"")</f>
        <v/>
      </c>
      <c r="F3079" t="str">
        <f>IFERROR(UPPER(TRIM(ESITI_QUESTIONARI!AE3079)),"")</f>
        <v/>
      </c>
      <c r="G3079" t="str">
        <f>IFERROR(UPPER(TRIM(ESITI_QUESTIONARI!AI3079)),"")</f>
        <v/>
      </c>
      <c r="H3079" s="8" t="str">
        <f>IF(C3079="","",IF(ISERROR(AVERAGE(ESITI_QUESTIONARI!N3079:T3079,ESITI_QUESTIONARI!V3079:X3079,ESITI_QUESTIONARI!Z3079:AD3079,ESITI_QUESTIONARI!AF3079:AH3079,ESITI_QUESTIONARI!AJ3079:AL3079,ESITI_QUESTIONARI!AN3079,ESITI_QUESTIONARI!AQ3079)),"NON RISPONDE",AVERAGE(ESITI_QUESTIONARI!N3079:T3079,ESITI_QUESTIONARI!V3079:X3079,ESITI_QUESTIONARI!Z3079:AD3079,ESITI_QUESTIONARI!AF3079:AH3079,ESITI_QUESTIONARI!AJ3079:AL3079,ESITI_QUESTIONARI!AN3079,ESITI_QUESTIONARI!AQ3079)))</f>
        <v/>
      </c>
    </row>
    <row r="3080" spans="1:8" x14ac:dyDescent="0.3">
      <c r="A3080" t="str">
        <f>IF(ESITI_QUESTIONARI!A3080="","",TRIM(ESITI_QUESTIONARI!A3080))</f>
        <v/>
      </c>
      <c r="B3080" t="str">
        <f t="shared" si="49"/>
        <v/>
      </c>
      <c r="C3080" t="str">
        <f>IF(ESITI_QUESTIONARI!C3080="","",TRIM(ESITI_QUESTIONARI!C3080))</f>
        <v/>
      </c>
      <c r="D3080" t="str">
        <f>IFERROR(UPPER(TRIM(ESITI_QUESTIONARI!U3080)),"")</f>
        <v/>
      </c>
      <c r="E3080" t="str">
        <f>IFERROR(UPPER(TRIM(ESITI_QUESTIONARI!Y3080)),"")</f>
        <v/>
      </c>
      <c r="F3080" t="str">
        <f>IFERROR(UPPER(TRIM(ESITI_QUESTIONARI!AE3080)),"")</f>
        <v/>
      </c>
      <c r="G3080" t="str">
        <f>IFERROR(UPPER(TRIM(ESITI_QUESTIONARI!AI3080)),"")</f>
        <v/>
      </c>
      <c r="H3080" s="8" t="str">
        <f>IF(C3080="","",IF(ISERROR(AVERAGE(ESITI_QUESTIONARI!N3080:T3080,ESITI_QUESTIONARI!V3080:X3080,ESITI_QUESTIONARI!Z3080:AD3080,ESITI_QUESTIONARI!AF3080:AH3080,ESITI_QUESTIONARI!AJ3080:AL3080,ESITI_QUESTIONARI!AN3080,ESITI_QUESTIONARI!AQ3080)),"NON RISPONDE",AVERAGE(ESITI_QUESTIONARI!N3080:T3080,ESITI_QUESTIONARI!V3080:X3080,ESITI_QUESTIONARI!Z3080:AD3080,ESITI_QUESTIONARI!AF3080:AH3080,ESITI_QUESTIONARI!AJ3080:AL3080,ESITI_QUESTIONARI!AN3080,ESITI_QUESTIONARI!AQ3080)))</f>
        <v/>
      </c>
    </row>
    <row r="3081" spans="1:8" x14ac:dyDescent="0.3">
      <c r="A3081" t="str">
        <f>IF(ESITI_QUESTIONARI!A3081="","",TRIM(ESITI_QUESTIONARI!A3081))</f>
        <v/>
      </c>
      <c r="B3081" t="str">
        <f t="shared" si="49"/>
        <v/>
      </c>
      <c r="C3081" t="str">
        <f>IF(ESITI_QUESTIONARI!C3081="","",TRIM(ESITI_QUESTIONARI!C3081))</f>
        <v/>
      </c>
      <c r="D3081" t="str">
        <f>IFERROR(UPPER(TRIM(ESITI_QUESTIONARI!U3081)),"")</f>
        <v/>
      </c>
      <c r="E3081" t="str">
        <f>IFERROR(UPPER(TRIM(ESITI_QUESTIONARI!Y3081)),"")</f>
        <v/>
      </c>
      <c r="F3081" t="str">
        <f>IFERROR(UPPER(TRIM(ESITI_QUESTIONARI!AE3081)),"")</f>
        <v/>
      </c>
      <c r="G3081" t="str">
        <f>IFERROR(UPPER(TRIM(ESITI_QUESTIONARI!AI3081)),"")</f>
        <v/>
      </c>
      <c r="H3081" s="8" t="str">
        <f>IF(C3081="","",IF(ISERROR(AVERAGE(ESITI_QUESTIONARI!N3081:T3081,ESITI_QUESTIONARI!V3081:X3081,ESITI_QUESTIONARI!Z3081:AD3081,ESITI_QUESTIONARI!AF3081:AH3081,ESITI_QUESTIONARI!AJ3081:AL3081,ESITI_QUESTIONARI!AN3081,ESITI_QUESTIONARI!AQ3081)),"NON RISPONDE",AVERAGE(ESITI_QUESTIONARI!N3081:T3081,ESITI_QUESTIONARI!V3081:X3081,ESITI_QUESTIONARI!Z3081:AD3081,ESITI_QUESTIONARI!AF3081:AH3081,ESITI_QUESTIONARI!AJ3081:AL3081,ESITI_QUESTIONARI!AN3081,ESITI_QUESTIONARI!AQ3081)))</f>
        <v/>
      </c>
    </row>
    <row r="3082" spans="1:8" x14ac:dyDescent="0.3">
      <c r="A3082" t="str">
        <f>IF(ESITI_QUESTIONARI!A3082="","",TRIM(ESITI_QUESTIONARI!A3082))</f>
        <v/>
      </c>
      <c r="B3082" t="str">
        <f t="shared" si="49"/>
        <v/>
      </c>
      <c r="C3082" t="str">
        <f>IF(ESITI_QUESTIONARI!C3082="","",TRIM(ESITI_QUESTIONARI!C3082))</f>
        <v/>
      </c>
      <c r="D3082" t="str">
        <f>IFERROR(UPPER(TRIM(ESITI_QUESTIONARI!U3082)),"")</f>
        <v/>
      </c>
      <c r="E3082" t="str">
        <f>IFERROR(UPPER(TRIM(ESITI_QUESTIONARI!Y3082)),"")</f>
        <v/>
      </c>
      <c r="F3082" t="str">
        <f>IFERROR(UPPER(TRIM(ESITI_QUESTIONARI!AE3082)),"")</f>
        <v/>
      </c>
      <c r="G3082" t="str">
        <f>IFERROR(UPPER(TRIM(ESITI_QUESTIONARI!AI3082)),"")</f>
        <v/>
      </c>
      <c r="H3082" s="8" t="str">
        <f>IF(C3082="","",IF(ISERROR(AVERAGE(ESITI_QUESTIONARI!N3082:T3082,ESITI_QUESTIONARI!V3082:X3082,ESITI_QUESTIONARI!Z3082:AD3082,ESITI_QUESTIONARI!AF3082:AH3082,ESITI_QUESTIONARI!AJ3082:AL3082,ESITI_QUESTIONARI!AN3082,ESITI_QUESTIONARI!AQ3082)),"NON RISPONDE",AVERAGE(ESITI_QUESTIONARI!N3082:T3082,ESITI_QUESTIONARI!V3082:X3082,ESITI_QUESTIONARI!Z3082:AD3082,ESITI_QUESTIONARI!AF3082:AH3082,ESITI_QUESTIONARI!AJ3082:AL3082,ESITI_QUESTIONARI!AN3082,ESITI_QUESTIONARI!AQ3082)))</f>
        <v/>
      </c>
    </row>
    <row r="3083" spans="1:8" x14ac:dyDescent="0.3">
      <c r="A3083" t="str">
        <f>IF(ESITI_QUESTIONARI!A3083="","",TRIM(ESITI_QUESTIONARI!A3083))</f>
        <v/>
      </c>
      <c r="B3083" t="str">
        <f t="shared" si="49"/>
        <v/>
      </c>
      <c r="C3083" t="str">
        <f>IF(ESITI_QUESTIONARI!C3083="","",TRIM(ESITI_QUESTIONARI!C3083))</f>
        <v/>
      </c>
      <c r="D3083" t="str">
        <f>IFERROR(UPPER(TRIM(ESITI_QUESTIONARI!U3083)),"")</f>
        <v/>
      </c>
      <c r="E3083" t="str">
        <f>IFERROR(UPPER(TRIM(ESITI_QUESTIONARI!Y3083)),"")</f>
        <v/>
      </c>
      <c r="F3083" t="str">
        <f>IFERROR(UPPER(TRIM(ESITI_QUESTIONARI!AE3083)),"")</f>
        <v/>
      </c>
      <c r="G3083" t="str">
        <f>IFERROR(UPPER(TRIM(ESITI_QUESTIONARI!AI3083)),"")</f>
        <v/>
      </c>
      <c r="H3083" s="8" t="str">
        <f>IF(C3083="","",IF(ISERROR(AVERAGE(ESITI_QUESTIONARI!N3083:T3083,ESITI_QUESTIONARI!V3083:X3083,ESITI_QUESTIONARI!Z3083:AD3083,ESITI_QUESTIONARI!AF3083:AH3083,ESITI_QUESTIONARI!AJ3083:AL3083,ESITI_QUESTIONARI!AN3083,ESITI_QUESTIONARI!AQ3083)),"NON RISPONDE",AVERAGE(ESITI_QUESTIONARI!N3083:T3083,ESITI_QUESTIONARI!V3083:X3083,ESITI_QUESTIONARI!Z3083:AD3083,ESITI_QUESTIONARI!AF3083:AH3083,ESITI_QUESTIONARI!AJ3083:AL3083,ESITI_QUESTIONARI!AN3083,ESITI_QUESTIONARI!AQ3083)))</f>
        <v/>
      </c>
    </row>
    <row r="3084" spans="1:8" x14ac:dyDescent="0.3">
      <c r="A3084" t="str">
        <f>IF(ESITI_QUESTIONARI!A3084="","",TRIM(ESITI_QUESTIONARI!A3084))</f>
        <v/>
      </c>
      <c r="B3084" t="str">
        <f t="shared" si="49"/>
        <v/>
      </c>
      <c r="C3084" t="str">
        <f>IF(ESITI_QUESTIONARI!C3084="","",TRIM(ESITI_QUESTIONARI!C3084))</f>
        <v/>
      </c>
      <c r="D3084" t="str">
        <f>IFERROR(UPPER(TRIM(ESITI_QUESTIONARI!U3084)),"")</f>
        <v/>
      </c>
      <c r="E3084" t="str">
        <f>IFERROR(UPPER(TRIM(ESITI_QUESTIONARI!Y3084)),"")</f>
        <v/>
      </c>
      <c r="F3084" t="str">
        <f>IFERROR(UPPER(TRIM(ESITI_QUESTIONARI!AE3084)),"")</f>
        <v/>
      </c>
      <c r="G3084" t="str">
        <f>IFERROR(UPPER(TRIM(ESITI_QUESTIONARI!AI3084)),"")</f>
        <v/>
      </c>
      <c r="H3084" s="8" t="str">
        <f>IF(C3084="","",IF(ISERROR(AVERAGE(ESITI_QUESTIONARI!N3084:T3084,ESITI_QUESTIONARI!V3084:X3084,ESITI_QUESTIONARI!Z3084:AD3084,ESITI_QUESTIONARI!AF3084:AH3084,ESITI_QUESTIONARI!AJ3084:AL3084,ESITI_QUESTIONARI!AN3084,ESITI_QUESTIONARI!AQ3084)),"NON RISPONDE",AVERAGE(ESITI_QUESTIONARI!N3084:T3084,ESITI_QUESTIONARI!V3084:X3084,ESITI_QUESTIONARI!Z3084:AD3084,ESITI_QUESTIONARI!AF3084:AH3084,ESITI_QUESTIONARI!AJ3084:AL3084,ESITI_QUESTIONARI!AN3084,ESITI_QUESTIONARI!AQ3084)))</f>
        <v/>
      </c>
    </row>
    <row r="3085" spans="1:8" x14ac:dyDescent="0.3">
      <c r="A3085" t="str">
        <f>IF(ESITI_QUESTIONARI!A3085="","",TRIM(ESITI_QUESTIONARI!A3085))</f>
        <v/>
      </c>
      <c r="B3085" t="str">
        <f t="shared" si="49"/>
        <v/>
      </c>
      <c r="C3085" t="str">
        <f>IF(ESITI_QUESTIONARI!C3085="","",TRIM(ESITI_QUESTIONARI!C3085))</f>
        <v/>
      </c>
      <c r="D3085" t="str">
        <f>IFERROR(UPPER(TRIM(ESITI_QUESTIONARI!U3085)),"")</f>
        <v/>
      </c>
      <c r="E3085" t="str">
        <f>IFERROR(UPPER(TRIM(ESITI_QUESTIONARI!Y3085)),"")</f>
        <v/>
      </c>
      <c r="F3085" t="str">
        <f>IFERROR(UPPER(TRIM(ESITI_QUESTIONARI!AE3085)),"")</f>
        <v/>
      </c>
      <c r="G3085" t="str">
        <f>IFERROR(UPPER(TRIM(ESITI_QUESTIONARI!AI3085)),"")</f>
        <v/>
      </c>
      <c r="H3085" s="8" t="str">
        <f>IF(C3085="","",IF(ISERROR(AVERAGE(ESITI_QUESTIONARI!N3085:T3085,ESITI_QUESTIONARI!V3085:X3085,ESITI_QUESTIONARI!Z3085:AD3085,ESITI_QUESTIONARI!AF3085:AH3085,ESITI_QUESTIONARI!AJ3085:AL3085,ESITI_QUESTIONARI!AN3085,ESITI_QUESTIONARI!AQ3085)),"NON RISPONDE",AVERAGE(ESITI_QUESTIONARI!N3085:T3085,ESITI_QUESTIONARI!V3085:X3085,ESITI_QUESTIONARI!Z3085:AD3085,ESITI_QUESTIONARI!AF3085:AH3085,ESITI_QUESTIONARI!AJ3085:AL3085,ESITI_QUESTIONARI!AN3085,ESITI_QUESTIONARI!AQ3085)))</f>
        <v/>
      </c>
    </row>
    <row r="3086" spans="1:8" x14ac:dyDescent="0.3">
      <c r="A3086" t="str">
        <f>IF(ESITI_QUESTIONARI!A3086="","",TRIM(ESITI_QUESTIONARI!A3086))</f>
        <v/>
      </c>
      <c r="B3086" t="str">
        <f t="shared" si="49"/>
        <v/>
      </c>
      <c r="C3086" t="str">
        <f>IF(ESITI_QUESTIONARI!C3086="","",TRIM(ESITI_QUESTIONARI!C3086))</f>
        <v/>
      </c>
      <c r="D3086" t="str">
        <f>IFERROR(UPPER(TRIM(ESITI_QUESTIONARI!U3086)),"")</f>
        <v/>
      </c>
      <c r="E3086" t="str">
        <f>IFERROR(UPPER(TRIM(ESITI_QUESTIONARI!Y3086)),"")</f>
        <v/>
      </c>
      <c r="F3086" t="str">
        <f>IFERROR(UPPER(TRIM(ESITI_QUESTIONARI!AE3086)),"")</f>
        <v/>
      </c>
      <c r="G3086" t="str">
        <f>IFERROR(UPPER(TRIM(ESITI_QUESTIONARI!AI3086)),"")</f>
        <v/>
      </c>
      <c r="H3086" s="8" t="str">
        <f>IF(C3086="","",IF(ISERROR(AVERAGE(ESITI_QUESTIONARI!N3086:T3086,ESITI_QUESTIONARI!V3086:X3086,ESITI_QUESTIONARI!Z3086:AD3086,ESITI_QUESTIONARI!AF3086:AH3086,ESITI_QUESTIONARI!AJ3086:AL3086,ESITI_QUESTIONARI!AN3086,ESITI_QUESTIONARI!AQ3086)),"NON RISPONDE",AVERAGE(ESITI_QUESTIONARI!N3086:T3086,ESITI_QUESTIONARI!V3086:X3086,ESITI_QUESTIONARI!Z3086:AD3086,ESITI_QUESTIONARI!AF3086:AH3086,ESITI_QUESTIONARI!AJ3086:AL3086,ESITI_QUESTIONARI!AN3086,ESITI_QUESTIONARI!AQ3086)))</f>
        <v/>
      </c>
    </row>
    <row r="3087" spans="1:8" x14ac:dyDescent="0.3">
      <c r="A3087" t="str">
        <f>IF(ESITI_QUESTIONARI!A3087="","",TRIM(ESITI_QUESTIONARI!A3087))</f>
        <v/>
      </c>
      <c r="B3087" t="str">
        <f t="shared" si="49"/>
        <v/>
      </c>
      <c r="C3087" t="str">
        <f>IF(ESITI_QUESTIONARI!C3087="","",TRIM(ESITI_QUESTIONARI!C3087))</f>
        <v/>
      </c>
      <c r="D3087" t="str">
        <f>IFERROR(UPPER(TRIM(ESITI_QUESTIONARI!U3087)),"")</f>
        <v/>
      </c>
      <c r="E3087" t="str">
        <f>IFERROR(UPPER(TRIM(ESITI_QUESTIONARI!Y3087)),"")</f>
        <v/>
      </c>
      <c r="F3087" t="str">
        <f>IFERROR(UPPER(TRIM(ESITI_QUESTIONARI!AE3087)),"")</f>
        <v/>
      </c>
      <c r="G3087" t="str">
        <f>IFERROR(UPPER(TRIM(ESITI_QUESTIONARI!AI3087)),"")</f>
        <v/>
      </c>
      <c r="H3087" s="8" t="str">
        <f>IF(C3087="","",IF(ISERROR(AVERAGE(ESITI_QUESTIONARI!N3087:T3087,ESITI_QUESTIONARI!V3087:X3087,ESITI_QUESTIONARI!Z3087:AD3087,ESITI_QUESTIONARI!AF3087:AH3087,ESITI_QUESTIONARI!AJ3087:AL3087,ESITI_QUESTIONARI!AN3087,ESITI_QUESTIONARI!AQ3087)),"NON RISPONDE",AVERAGE(ESITI_QUESTIONARI!N3087:T3087,ESITI_QUESTIONARI!V3087:X3087,ESITI_QUESTIONARI!Z3087:AD3087,ESITI_QUESTIONARI!AF3087:AH3087,ESITI_QUESTIONARI!AJ3087:AL3087,ESITI_QUESTIONARI!AN3087,ESITI_QUESTIONARI!AQ3087)))</f>
        <v/>
      </c>
    </row>
    <row r="3088" spans="1:8" x14ac:dyDescent="0.3">
      <c r="A3088" t="str">
        <f>IF(ESITI_QUESTIONARI!A3088="","",TRIM(ESITI_QUESTIONARI!A3088))</f>
        <v/>
      </c>
      <c r="B3088" t="str">
        <f t="shared" si="49"/>
        <v/>
      </c>
      <c r="C3088" t="str">
        <f>IF(ESITI_QUESTIONARI!C3088="","",TRIM(ESITI_QUESTIONARI!C3088))</f>
        <v/>
      </c>
      <c r="D3088" t="str">
        <f>IFERROR(UPPER(TRIM(ESITI_QUESTIONARI!U3088)),"")</f>
        <v/>
      </c>
      <c r="E3088" t="str">
        <f>IFERROR(UPPER(TRIM(ESITI_QUESTIONARI!Y3088)),"")</f>
        <v/>
      </c>
      <c r="F3088" t="str">
        <f>IFERROR(UPPER(TRIM(ESITI_QUESTIONARI!AE3088)),"")</f>
        <v/>
      </c>
      <c r="G3088" t="str">
        <f>IFERROR(UPPER(TRIM(ESITI_QUESTIONARI!AI3088)),"")</f>
        <v/>
      </c>
      <c r="H3088" s="8" t="str">
        <f>IF(C3088="","",IF(ISERROR(AVERAGE(ESITI_QUESTIONARI!N3088:T3088,ESITI_QUESTIONARI!V3088:X3088,ESITI_QUESTIONARI!Z3088:AD3088,ESITI_QUESTIONARI!AF3088:AH3088,ESITI_QUESTIONARI!AJ3088:AL3088,ESITI_QUESTIONARI!AN3088,ESITI_QUESTIONARI!AQ3088)),"NON RISPONDE",AVERAGE(ESITI_QUESTIONARI!N3088:T3088,ESITI_QUESTIONARI!V3088:X3088,ESITI_QUESTIONARI!Z3088:AD3088,ESITI_QUESTIONARI!AF3088:AH3088,ESITI_QUESTIONARI!AJ3088:AL3088,ESITI_QUESTIONARI!AN3088,ESITI_QUESTIONARI!AQ3088)))</f>
        <v/>
      </c>
    </row>
    <row r="3089" spans="1:8" x14ac:dyDescent="0.3">
      <c r="A3089" t="str">
        <f>IF(ESITI_QUESTIONARI!A3089="","",TRIM(ESITI_QUESTIONARI!A3089))</f>
        <v/>
      </c>
      <c r="B3089" t="str">
        <f t="shared" si="49"/>
        <v/>
      </c>
      <c r="C3089" t="str">
        <f>IF(ESITI_QUESTIONARI!C3089="","",TRIM(ESITI_QUESTIONARI!C3089))</f>
        <v/>
      </c>
      <c r="D3089" t="str">
        <f>IFERROR(UPPER(TRIM(ESITI_QUESTIONARI!U3089)),"")</f>
        <v/>
      </c>
      <c r="E3089" t="str">
        <f>IFERROR(UPPER(TRIM(ESITI_QUESTIONARI!Y3089)),"")</f>
        <v/>
      </c>
      <c r="F3089" t="str">
        <f>IFERROR(UPPER(TRIM(ESITI_QUESTIONARI!AE3089)),"")</f>
        <v/>
      </c>
      <c r="G3089" t="str">
        <f>IFERROR(UPPER(TRIM(ESITI_QUESTIONARI!AI3089)),"")</f>
        <v/>
      </c>
      <c r="H3089" s="8" t="str">
        <f>IF(C3089="","",IF(ISERROR(AVERAGE(ESITI_QUESTIONARI!N3089:T3089,ESITI_QUESTIONARI!V3089:X3089,ESITI_QUESTIONARI!Z3089:AD3089,ESITI_QUESTIONARI!AF3089:AH3089,ESITI_QUESTIONARI!AJ3089:AL3089,ESITI_QUESTIONARI!AN3089,ESITI_QUESTIONARI!AQ3089)),"NON RISPONDE",AVERAGE(ESITI_QUESTIONARI!N3089:T3089,ESITI_QUESTIONARI!V3089:X3089,ESITI_QUESTIONARI!Z3089:AD3089,ESITI_QUESTIONARI!AF3089:AH3089,ESITI_QUESTIONARI!AJ3089:AL3089,ESITI_QUESTIONARI!AN3089,ESITI_QUESTIONARI!AQ3089)))</f>
        <v/>
      </c>
    </row>
    <row r="3090" spans="1:8" x14ac:dyDescent="0.3">
      <c r="A3090" t="str">
        <f>IF(ESITI_QUESTIONARI!A3090="","",TRIM(ESITI_QUESTIONARI!A3090))</f>
        <v/>
      </c>
      <c r="B3090" t="str">
        <f t="shared" si="49"/>
        <v/>
      </c>
      <c r="C3090" t="str">
        <f>IF(ESITI_QUESTIONARI!C3090="","",TRIM(ESITI_QUESTIONARI!C3090))</f>
        <v/>
      </c>
      <c r="D3090" t="str">
        <f>IFERROR(UPPER(TRIM(ESITI_QUESTIONARI!U3090)),"")</f>
        <v/>
      </c>
      <c r="E3090" t="str">
        <f>IFERROR(UPPER(TRIM(ESITI_QUESTIONARI!Y3090)),"")</f>
        <v/>
      </c>
      <c r="F3090" t="str">
        <f>IFERROR(UPPER(TRIM(ESITI_QUESTIONARI!AE3090)),"")</f>
        <v/>
      </c>
      <c r="G3090" t="str">
        <f>IFERROR(UPPER(TRIM(ESITI_QUESTIONARI!AI3090)),"")</f>
        <v/>
      </c>
      <c r="H3090" s="8" t="str">
        <f>IF(C3090="","",IF(ISERROR(AVERAGE(ESITI_QUESTIONARI!N3090:T3090,ESITI_QUESTIONARI!V3090:X3090,ESITI_QUESTIONARI!Z3090:AD3090,ESITI_QUESTIONARI!AF3090:AH3090,ESITI_QUESTIONARI!AJ3090:AL3090,ESITI_QUESTIONARI!AN3090,ESITI_QUESTIONARI!AQ3090)),"NON RISPONDE",AVERAGE(ESITI_QUESTIONARI!N3090:T3090,ESITI_QUESTIONARI!V3090:X3090,ESITI_QUESTIONARI!Z3090:AD3090,ESITI_QUESTIONARI!AF3090:AH3090,ESITI_QUESTIONARI!AJ3090:AL3090,ESITI_QUESTIONARI!AN3090,ESITI_QUESTIONARI!AQ3090)))</f>
        <v/>
      </c>
    </row>
    <row r="3091" spans="1:8" x14ac:dyDescent="0.3">
      <c r="A3091" t="str">
        <f>IF(ESITI_QUESTIONARI!A3091="","",TRIM(ESITI_QUESTIONARI!A3091))</f>
        <v/>
      </c>
      <c r="B3091" t="str">
        <f t="shared" si="49"/>
        <v/>
      </c>
      <c r="C3091" t="str">
        <f>IF(ESITI_QUESTIONARI!C3091="","",TRIM(ESITI_QUESTIONARI!C3091))</f>
        <v/>
      </c>
      <c r="D3091" t="str">
        <f>IFERROR(UPPER(TRIM(ESITI_QUESTIONARI!U3091)),"")</f>
        <v/>
      </c>
      <c r="E3091" t="str">
        <f>IFERROR(UPPER(TRIM(ESITI_QUESTIONARI!Y3091)),"")</f>
        <v/>
      </c>
      <c r="F3091" t="str">
        <f>IFERROR(UPPER(TRIM(ESITI_QUESTIONARI!AE3091)),"")</f>
        <v/>
      </c>
      <c r="G3091" t="str">
        <f>IFERROR(UPPER(TRIM(ESITI_QUESTIONARI!AI3091)),"")</f>
        <v/>
      </c>
      <c r="H3091" s="8" t="str">
        <f>IF(C3091="","",IF(ISERROR(AVERAGE(ESITI_QUESTIONARI!N3091:T3091,ESITI_QUESTIONARI!V3091:X3091,ESITI_QUESTIONARI!Z3091:AD3091,ESITI_QUESTIONARI!AF3091:AH3091,ESITI_QUESTIONARI!AJ3091:AL3091,ESITI_QUESTIONARI!AN3091,ESITI_QUESTIONARI!AQ3091)),"NON RISPONDE",AVERAGE(ESITI_QUESTIONARI!N3091:T3091,ESITI_QUESTIONARI!V3091:X3091,ESITI_QUESTIONARI!Z3091:AD3091,ESITI_QUESTIONARI!AF3091:AH3091,ESITI_QUESTIONARI!AJ3091:AL3091,ESITI_QUESTIONARI!AN3091,ESITI_QUESTIONARI!AQ3091)))</f>
        <v/>
      </c>
    </row>
    <row r="3092" spans="1:8" x14ac:dyDescent="0.3">
      <c r="A3092" t="str">
        <f>IF(ESITI_QUESTIONARI!A3092="","",TRIM(ESITI_QUESTIONARI!A3092))</f>
        <v/>
      </c>
      <c r="B3092" t="str">
        <f t="shared" si="49"/>
        <v/>
      </c>
      <c r="C3092" t="str">
        <f>IF(ESITI_QUESTIONARI!C3092="","",TRIM(ESITI_QUESTIONARI!C3092))</f>
        <v/>
      </c>
      <c r="D3092" t="str">
        <f>IFERROR(UPPER(TRIM(ESITI_QUESTIONARI!U3092)),"")</f>
        <v/>
      </c>
      <c r="E3092" t="str">
        <f>IFERROR(UPPER(TRIM(ESITI_QUESTIONARI!Y3092)),"")</f>
        <v/>
      </c>
      <c r="F3092" t="str">
        <f>IFERROR(UPPER(TRIM(ESITI_QUESTIONARI!AE3092)),"")</f>
        <v/>
      </c>
      <c r="G3092" t="str">
        <f>IFERROR(UPPER(TRIM(ESITI_QUESTIONARI!AI3092)),"")</f>
        <v/>
      </c>
      <c r="H3092" s="8" t="str">
        <f>IF(C3092="","",IF(ISERROR(AVERAGE(ESITI_QUESTIONARI!N3092:T3092,ESITI_QUESTIONARI!V3092:X3092,ESITI_QUESTIONARI!Z3092:AD3092,ESITI_QUESTIONARI!AF3092:AH3092,ESITI_QUESTIONARI!AJ3092:AL3092,ESITI_QUESTIONARI!AN3092,ESITI_QUESTIONARI!AQ3092)),"NON RISPONDE",AVERAGE(ESITI_QUESTIONARI!N3092:T3092,ESITI_QUESTIONARI!V3092:X3092,ESITI_QUESTIONARI!Z3092:AD3092,ESITI_QUESTIONARI!AF3092:AH3092,ESITI_QUESTIONARI!AJ3092:AL3092,ESITI_QUESTIONARI!AN3092,ESITI_QUESTIONARI!AQ3092)))</f>
        <v/>
      </c>
    </row>
    <row r="3093" spans="1:8" x14ac:dyDescent="0.3">
      <c r="A3093" t="str">
        <f>IF(ESITI_QUESTIONARI!A3093="","",TRIM(ESITI_QUESTIONARI!A3093))</f>
        <v/>
      </c>
      <c r="B3093" t="str">
        <f t="shared" si="49"/>
        <v/>
      </c>
      <c r="C3093" t="str">
        <f>IF(ESITI_QUESTIONARI!C3093="","",TRIM(ESITI_QUESTIONARI!C3093))</f>
        <v/>
      </c>
      <c r="D3093" t="str">
        <f>IFERROR(UPPER(TRIM(ESITI_QUESTIONARI!U3093)),"")</f>
        <v/>
      </c>
      <c r="E3093" t="str">
        <f>IFERROR(UPPER(TRIM(ESITI_QUESTIONARI!Y3093)),"")</f>
        <v/>
      </c>
      <c r="F3093" t="str">
        <f>IFERROR(UPPER(TRIM(ESITI_QUESTIONARI!AE3093)),"")</f>
        <v/>
      </c>
      <c r="G3093" t="str">
        <f>IFERROR(UPPER(TRIM(ESITI_QUESTIONARI!AI3093)),"")</f>
        <v/>
      </c>
      <c r="H3093" s="8" t="str">
        <f>IF(C3093="","",IF(ISERROR(AVERAGE(ESITI_QUESTIONARI!N3093:T3093,ESITI_QUESTIONARI!V3093:X3093,ESITI_QUESTIONARI!Z3093:AD3093,ESITI_QUESTIONARI!AF3093:AH3093,ESITI_QUESTIONARI!AJ3093:AL3093,ESITI_QUESTIONARI!AN3093,ESITI_QUESTIONARI!AQ3093)),"NON RISPONDE",AVERAGE(ESITI_QUESTIONARI!N3093:T3093,ESITI_QUESTIONARI!V3093:X3093,ESITI_QUESTIONARI!Z3093:AD3093,ESITI_QUESTIONARI!AF3093:AH3093,ESITI_QUESTIONARI!AJ3093:AL3093,ESITI_QUESTIONARI!AN3093,ESITI_QUESTIONARI!AQ3093)))</f>
        <v/>
      </c>
    </row>
    <row r="3094" spans="1:8" x14ac:dyDescent="0.3">
      <c r="A3094" t="str">
        <f>IF(ESITI_QUESTIONARI!A3094="","",TRIM(ESITI_QUESTIONARI!A3094))</f>
        <v/>
      </c>
      <c r="B3094" t="str">
        <f t="shared" si="49"/>
        <v/>
      </c>
      <c r="C3094" t="str">
        <f>IF(ESITI_QUESTIONARI!C3094="","",TRIM(ESITI_QUESTIONARI!C3094))</f>
        <v/>
      </c>
      <c r="D3094" t="str">
        <f>IFERROR(UPPER(TRIM(ESITI_QUESTIONARI!U3094)),"")</f>
        <v/>
      </c>
      <c r="E3094" t="str">
        <f>IFERROR(UPPER(TRIM(ESITI_QUESTIONARI!Y3094)),"")</f>
        <v/>
      </c>
      <c r="F3094" t="str">
        <f>IFERROR(UPPER(TRIM(ESITI_QUESTIONARI!AE3094)),"")</f>
        <v/>
      </c>
      <c r="G3094" t="str">
        <f>IFERROR(UPPER(TRIM(ESITI_QUESTIONARI!AI3094)),"")</f>
        <v/>
      </c>
      <c r="H3094" s="8" t="str">
        <f>IF(C3094="","",IF(ISERROR(AVERAGE(ESITI_QUESTIONARI!N3094:T3094,ESITI_QUESTIONARI!V3094:X3094,ESITI_QUESTIONARI!Z3094:AD3094,ESITI_QUESTIONARI!AF3094:AH3094,ESITI_QUESTIONARI!AJ3094:AL3094,ESITI_QUESTIONARI!AN3094,ESITI_QUESTIONARI!AQ3094)),"NON RISPONDE",AVERAGE(ESITI_QUESTIONARI!N3094:T3094,ESITI_QUESTIONARI!V3094:X3094,ESITI_QUESTIONARI!Z3094:AD3094,ESITI_QUESTIONARI!AF3094:AH3094,ESITI_QUESTIONARI!AJ3094:AL3094,ESITI_QUESTIONARI!AN3094,ESITI_QUESTIONARI!AQ3094)))</f>
        <v/>
      </c>
    </row>
    <row r="3095" spans="1:8" x14ac:dyDescent="0.3">
      <c r="A3095" t="str">
        <f>IF(ESITI_QUESTIONARI!A3095="","",TRIM(ESITI_QUESTIONARI!A3095))</f>
        <v/>
      </c>
      <c r="B3095" t="str">
        <f t="shared" si="49"/>
        <v/>
      </c>
      <c r="C3095" t="str">
        <f>IF(ESITI_QUESTIONARI!C3095="","",TRIM(ESITI_QUESTIONARI!C3095))</f>
        <v/>
      </c>
      <c r="D3095" t="str">
        <f>IFERROR(UPPER(TRIM(ESITI_QUESTIONARI!U3095)),"")</f>
        <v/>
      </c>
      <c r="E3095" t="str">
        <f>IFERROR(UPPER(TRIM(ESITI_QUESTIONARI!Y3095)),"")</f>
        <v/>
      </c>
      <c r="F3095" t="str">
        <f>IFERROR(UPPER(TRIM(ESITI_QUESTIONARI!AE3095)),"")</f>
        <v/>
      </c>
      <c r="G3095" t="str">
        <f>IFERROR(UPPER(TRIM(ESITI_QUESTIONARI!AI3095)),"")</f>
        <v/>
      </c>
      <c r="H3095" s="8" t="str">
        <f>IF(C3095="","",IF(ISERROR(AVERAGE(ESITI_QUESTIONARI!N3095:T3095,ESITI_QUESTIONARI!V3095:X3095,ESITI_QUESTIONARI!Z3095:AD3095,ESITI_QUESTIONARI!AF3095:AH3095,ESITI_QUESTIONARI!AJ3095:AL3095,ESITI_QUESTIONARI!AN3095,ESITI_QUESTIONARI!AQ3095)),"NON RISPONDE",AVERAGE(ESITI_QUESTIONARI!N3095:T3095,ESITI_QUESTIONARI!V3095:X3095,ESITI_QUESTIONARI!Z3095:AD3095,ESITI_QUESTIONARI!AF3095:AH3095,ESITI_QUESTIONARI!AJ3095:AL3095,ESITI_QUESTIONARI!AN3095,ESITI_QUESTIONARI!AQ3095)))</f>
        <v/>
      </c>
    </row>
    <row r="3096" spans="1:8" x14ac:dyDescent="0.3">
      <c r="A3096" t="str">
        <f>IF(ESITI_QUESTIONARI!A3096="","",TRIM(ESITI_QUESTIONARI!A3096))</f>
        <v/>
      </c>
      <c r="B3096" t="str">
        <f t="shared" si="49"/>
        <v/>
      </c>
      <c r="C3096" t="str">
        <f>IF(ESITI_QUESTIONARI!C3096="","",TRIM(ESITI_QUESTIONARI!C3096))</f>
        <v/>
      </c>
      <c r="D3096" t="str">
        <f>IFERROR(UPPER(TRIM(ESITI_QUESTIONARI!U3096)),"")</f>
        <v/>
      </c>
      <c r="E3096" t="str">
        <f>IFERROR(UPPER(TRIM(ESITI_QUESTIONARI!Y3096)),"")</f>
        <v/>
      </c>
      <c r="F3096" t="str">
        <f>IFERROR(UPPER(TRIM(ESITI_QUESTIONARI!AE3096)),"")</f>
        <v/>
      </c>
      <c r="G3096" t="str">
        <f>IFERROR(UPPER(TRIM(ESITI_QUESTIONARI!AI3096)),"")</f>
        <v/>
      </c>
      <c r="H3096" s="8" t="str">
        <f>IF(C3096="","",IF(ISERROR(AVERAGE(ESITI_QUESTIONARI!N3096:T3096,ESITI_QUESTIONARI!V3096:X3096,ESITI_QUESTIONARI!Z3096:AD3096,ESITI_QUESTIONARI!AF3096:AH3096,ESITI_QUESTIONARI!AJ3096:AL3096,ESITI_QUESTIONARI!AN3096,ESITI_QUESTIONARI!AQ3096)),"NON RISPONDE",AVERAGE(ESITI_QUESTIONARI!N3096:T3096,ESITI_QUESTIONARI!V3096:X3096,ESITI_QUESTIONARI!Z3096:AD3096,ESITI_QUESTIONARI!AF3096:AH3096,ESITI_QUESTIONARI!AJ3096:AL3096,ESITI_QUESTIONARI!AN3096,ESITI_QUESTIONARI!AQ3096)))</f>
        <v/>
      </c>
    </row>
    <row r="3097" spans="1:8" x14ac:dyDescent="0.3">
      <c r="A3097" t="str">
        <f>IF(ESITI_QUESTIONARI!A3097="","",TRIM(ESITI_QUESTIONARI!A3097))</f>
        <v/>
      </c>
      <c r="B3097" t="str">
        <f t="shared" si="49"/>
        <v/>
      </c>
      <c r="C3097" t="str">
        <f>IF(ESITI_QUESTIONARI!C3097="","",TRIM(ESITI_QUESTIONARI!C3097))</f>
        <v/>
      </c>
      <c r="D3097" t="str">
        <f>IFERROR(UPPER(TRIM(ESITI_QUESTIONARI!U3097)),"")</f>
        <v/>
      </c>
      <c r="E3097" t="str">
        <f>IFERROR(UPPER(TRIM(ESITI_QUESTIONARI!Y3097)),"")</f>
        <v/>
      </c>
      <c r="F3097" t="str">
        <f>IFERROR(UPPER(TRIM(ESITI_QUESTIONARI!AE3097)),"")</f>
        <v/>
      </c>
      <c r="G3097" t="str">
        <f>IFERROR(UPPER(TRIM(ESITI_QUESTIONARI!AI3097)),"")</f>
        <v/>
      </c>
      <c r="H3097" s="8" t="str">
        <f>IF(C3097="","",IF(ISERROR(AVERAGE(ESITI_QUESTIONARI!N3097:T3097,ESITI_QUESTIONARI!V3097:X3097,ESITI_QUESTIONARI!Z3097:AD3097,ESITI_QUESTIONARI!AF3097:AH3097,ESITI_QUESTIONARI!AJ3097:AL3097,ESITI_QUESTIONARI!AN3097,ESITI_QUESTIONARI!AQ3097)),"NON RISPONDE",AVERAGE(ESITI_QUESTIONARI!N3097:T3097,ESITI_QUESTIONARI!V3097:X3097,ESITI_QUESTIONARI!Z3097:AD3097,ESITI_QUESTIONARI!AF3097:AH3097,ESITI_QUESTIONARI!AJ3097:AL3097,ESITI_QUESTIONARI!AN3097,ESITI_QUESTIONARI!AQ3097)))</f>
        <v/>
      </c>
    </row>
    <row r="3098" spans="1:8" x14ac:dyDescent="0.3">
      <c r="A3098" t="str">
        <f>IF(ESITI_QUESTIONARI!A3098="","",TRIM(ESITI_QUESTIONARI!A3098))</f>
        <v/>
      </c>
      <c r="B3098" t="str">
        <f t="shared" si="49"/>
        <v/>
      </c>
      <c r="C3098" t="str">
        <f>IF(ESITI_QUESTIONARI!C3098="","",TRIM(ESITI_QUESTIONARI!C3098))</f>
        <v/>
      </c>
      <c r="D3098" t="str">
        <f>IFERROR(UPPER(TRIM(ESITI_QUESTIONARI!U3098)),"")</f>
        <v/>
      </c>
      <c r="E3098" t="str">
        <f>IFERROR(UPPER(TRIM(ESITI_QUESTIONARI!Y3098)),"")</f>
        <v/>
      </c>
      <c r="F3098" t="str">
        <f>IFERROR(UPPER(TRIM(ESITI_QUESTIONARI!AE3098)),"")</f>
        <v/>
      </c>
      <c r="G3098" t="str">
        <f>IFERROR(UPPER(TRIM(ESITI_QUESTIONARI!AI3098)),"")</f>
        <v/>
      </c>
      <c r="H3098" s="8" t="str">
        <f>IF(C3098="","",IF(ISERROR(AVERAGE(ESITI_QUESTIONARI!N3098:T3098,ESITI_QUESTIONARI!V3098:X3098,ESITI_QUESTIONARI!Z3098:AD3098,ESITI_QUESTIONARI!AF3098:AH3098,ESITI_QUESTIONARI!AJ3098:AL3098,ESITI_QUESTIONARI!AN3098,ESITI_QUESTIONARI!AQ3098)),"NON RISPONDE",AVERAGE(ESITI_QUESTIONARI!N3098:T3098,ESITI_QUESTIONARI!V3098:X3098,ESITI_QUESTIONARI!Z3098:AD3098,ESITI_QUESTIONARI!AF3098:AH3098,ESITI_QUESTIONARI!AJ3098:AL3098,ESITI_QUESTIONARI!AN3098,ESITI_QUESTIONARI!AQ3098)))</f>
        <v/>
      </c>
    </row>
    <row r="3099" spans="1:8" x14ac:dyDescent="0.3">
      <c r="A3099" t="str">
        <f>IF(ESITI_QUESTIONARI!A3099="","",TRIM(ESITI_QUESTIONARI!A3099))</f>
        <v/>
      </c>
      <c r="B3099" t="str">
        <f t="shared" si="49"/>
        <v/>
      </c>
      <c r="C3099" t="str">
        <f>IF(ESITI_QUESTIONARI!C3099="","",TRIM(ESITI_QUESTIONARI!C3099))</f>
        <v/>
      </c>
      <c r="D3099" t="str">
        <f>IFERROR(UPPER(TRIM(ESITI_QUESTIONARI!U3099)),"")</f>
        <v/>
      </c>
      <c r="E3099" t="str">
        <f>IFERROR(UPPER(TRIM(ESITI_QUESTIONARI!Y3099)),"")</f>
        <v/>
      </c>
      <c r="F3099" t="str">
        <f>IFERROR(UPPER(TRIM(ESITI_QUESTIONARI!AE3099)),"")</f>
        <v/>
      </c>
      <c r="G3099" t="str">
        <f>IFERROR(UPPER(TRIM(ESITI_QUESTIONARI!AI3099)),"")</f>
        <v/>
      </c>
      <c r="H3099" s="8" t="str">
        <f>IF(C3099="","",IF(ISERROR(AVERAGE(ESITI_QUESTIONARI!N3099:T3099,ESITI_QUESTIONARI!V3099:X3099,ESITI_QUESTIONARI!Z3099:AD3099,ESITI_QUESTIONARI!AF3099:AH3099,ESITI_QUESTIONARI!AJ3099:AL3099,ESITI_QUESTIONARI!AN3099,ESITI_QUESTIONARI!AQ3099)),"NON RISPONDE",AVERAGE(ESITI_QUESTIONARI!N3099:T3099,ESITI_QUESTIONARI!V3099:X3099,ESITI_QUESTIONARI!Z3099:AD3099,ESITI_QUESTIONARI!AF3099:AH3099,ESITI_QUESTIONARI!AJ3099:AL3099,ESITI_QUESTIONARI!AN3099,ESITI_QUESTIONARI!AQ3099)))</f>
        <v/>
      </c>
    </row>
    <row r="3100" spans="1:8" x14ac:dyDescent="0.3">
      <c r="A3100" t="str">
        <f>IF(ESITI_QUESTIONARI!A3100="","",TRIM(ESITI_QUESTIONARI!A3100))</f>
        <v/>
      </c>
      <c r="B3100" t="str">
        <f t="shared" si="49"/>
        <v/>
      </c>
      <c r="C3100" t="str">
        <f>IF(ESITI_QUESTIONARI!C3100="","",TRIM(ESITI_QUESTIONARI!C3100))</f>
        <v/>
      </c>
      <c r="D3100" t="str">
        <f>IFERROR(UPPER(TRIM(ESITI_QUESTIONARI!U3100)),"")</f>
        <v/>
      </c>
      <c r="E3100" t="str">
        <f>IFERROR(UPPER(TRIM(ESITI_QUESTIONARI!Y3100)),"")</f>
        <v/>
      </c>
      <c r="F3100" t="str">
        <f>IFERROR(UPPER(TRIM(ESITI_QUESTIONARI!AE3100)),"")</f>
        <v/>
      </c>
      <c r="G3100" t="str">
        <f>IFERROR(UPPER(TRIM(ESITI_QUESTIONARI!AI3100)),"")</f>
        <v/>
      </c>
      <c r="H3100" s="8" t="str">
        <f>IF(C3100="","",IF(ISERROR(AVERAGE(ESITI_QUESTIONARI!N3100:T3100,ESITI_QUESTIONARI!V3100:X3100,ESITI_QUESTIONARI!Z3100:AD3100,ESITI_QUESTIONARI!AF3100:AH3100,ESITI_QUESTIONARI!AJ3100:AL3100,ESITI_QUESTIONARI!AN3100,ESITI_QUESTIONARI!AQ3100)),"NON RISPONDE",AVERAGE(ESITI_QUESTIONARI!N3100:T3100,ESITI_QUESTIONARI!V3100:X3100,ESITI_QUESTIONARI!Z3100:AD3100,ESITI_QUESTIONARI!AF3100:AH3100,ESITI_QUESTIONARI!AJ3100:AL3100,ESITI_QUESTIONARI!AN3100,ESITI_QUESTIONARI!AQ3100)))</f>
        <v/>
      </c>
    </row>
    <row r="3101" spans="1:8" x14ac:dyDescent="0.3">
      <c r="A3101" t="str">
        <f>IF(ESITI_QUESTIONARI!A3101="","",TRIM(ESITI_QUESTIONARI!A3101))</f>
        <v/>
      </c>
      <c r="B3101" t="str">
        <f t="shared" si="49"/>
        <v/>
      </c>
      <c r="C3101" t="str">
        <f>IF(ESITI_QUESTIONARI!C3101="","",TRIM(ESITI_QUESTIONARI!C3101))</f>
        <v/>
      </c>
      <c r="D3101" t="str">
        <f>IFERROR(UPPER(TRIM(ESITI_QUESTIONARI!U3101)),"")</f>
        <v/>
      </c>
      <c r="E3101" t="str">
        <f>IFERROR(UPPER(TRIM(ESITI_QUESTIONARI!Y3101)),"")</f>
        <v/>
      </c>
      <c r="F3101" t="str">
        <f>IFERROR(UPPER(TRIM(ESITI_QUESTIONARI!AE3101)),"")</f>
        <v/>
      </c>
      <c r="G3101" t="str">
        <f>IFERROR(UPPER(TRIM(ESITI_QUESTIONARI!AI3101)),"")</f>
        <v/>
      </c>
      <c r="H3101" s="8" t="str">
        <f>IF(C3101="","",IF(ISERROR(AVERAGE(ESITI_QUESTIONARI!N3101:T3101,ESITI_QUESTIONARI!V3101:X3101,ESITI_QUESTIONARI!Z3101:AD3101,ESITI_QUESTIONARI!AF3101:AH3101,ESITI_QUESTIONARI!AJ3101:AL3101,ESITI_QUESTIONARI!AN3101,ESITI_QUESTIONARI!AQ3101)),"NON RISPONDE",AVERAGE(ESITI_QUESTIONARI!N3101:T3101,ESITI_QUESTIONARI!V3101:X3101,ESITI_QUESTIONARI!Z3101:AD3101,ESITI_QUESTIONARI!AF3101:AH3101,ESITI_QUESTIONARI!AJ3101:AL3101,ESITI_QUESTIONARI!AN3101,ESITI_QUESTIONARI!AQ3101)))</f>
        <v/>
      </c>
    </row>
    <row r="3102" spans="1:8" x14ac:dyDescent="0.3">
      <c r="A3102" t="str">
        <f>IF(ESITI_QUESTIONARI!A3102="","",TRIM(ESITI_QUESTIONARI!A3102))</f>
        <v/>
      </c>
      <c r="B3102" t="str">
        <f t="shared" si="49"/>
        <v/>
      </c>
      <c r="C3102" t="str">
        <f>IF(ESITI_QUESTIONARI!C3102="","",TRIM(ESITI_QUESTIONARI!C3102))</f>
        <v/>
      </c>
      <c r="D3102" t="str">
        <f>IFERROR(UPPER(TRIM(ESITI_QUESTIONARI!U3102)),"")</f>
        <v/>
      </c>
      <c r="E3102" t="str">
        <f>IFERROR(UPPER(TRIM(ESITI_QUESTIONARI!Y3102)),"")</f>
        <v/>
      </c>
      <c r="F3102" t="str">
        <f>IFERROR(UPPER(TRIM(ESITI_QUESTIONARI!AE3102)),"")</f>
        <v/>
      </c>
      <c r="G3102" t="str">
        <f>IFERROR(UPPER(TRIM(ESITI_QUESTIONARI!AI3102)),"")</f>
        <v/>
      </c>
      <c r="H3102" s="8" t="str">
        <f>IF(C3102="","",IF(ISERROR(AVERAGE(ESITI_QUESTIONARI!N3102:T3102,ESITI_QUESTIONARI!V3102:X3102,ESITI_QUESTIONARI!Z3102:AD3102,ESITI_QUESTIONARI!AF3102:AH3102,ESITI_QUESTIONARI!AJ3102:AL3102,ESITI_QUESTIONARI!AN3102,ESITI_QUESTIONARI!AQ3102)),"NON RISPONDE",AVERAGE(ESITI_QUESTIONARI!N3102:T3102,ESITI_QUESTIONARI!V3102:X3102,ESITI_QUESTIONARI!Z3102:AD3102,ESITI_QUESTIONARI!AF3102:AH3102,ESITI_QUESTIONARI!AJ3102:AL3102,ESITI_QUESTIONARI!AN3102,ESITI_QUESTIONARI!AQ3102)))</f>
        <v/>
      </c>
    </row>
    <row r="3103" spans="1:8" x14ac:dyDescent="0.3">
      <c r="A3103" t="str">
        <f>IF(ESITI_QUESTIONARI!A3103="","",TRIM(ESITI_QUESTIONARI!A3103))</f>
        <v/>
      </c>
      <c r="B3103" t="str">
        <f t="shared" si="49"/>
        <v/>
      </c>
      <c r="C3103" t="str">
        <f>IF(ESITI_QUESTIONARI!C3103="","",TRIM(ESITI_QUESTIONARI!C3103))</f>
        <v/>
      </c>
      <c r="D3103" t="str">
        <f>IFERROR(UPPER(TRIM(ESITI_QUESTIONARI!U3103)),"")</f>
        <v/>
      </c>
      <c r="E3103" t="str">
        <f>IFERROR(UPPER(TRIM(ESITI_QUESTIONARI!Y3103)),"")</f>
        <v/>
      </c>
      <c r="F3103" t="str">
        <f>IFERROR(UPPER(TRIM(ESITI_QUESTIONARI!AE3103)),"")</f>
        <v/>
      </c>
      <c r="G3103" t="str">
        <f>IFERROR(UPPER(TRIM(ESITI_QUESTIONARI!AI3103)),"")</f>
        <v/>
      </c>
      <c r="H3103" s="8" t="str">
        <f>IF(C3103="","",IF(ISERROR(AVERAGE(ESITI_QUESTIONARI!N3103:T3103,ESITI_QUESTIONARI!V3103:X3103,ESITI_QUESTIONARI!Z3103:AD3103,ESITI_QUESTIONARI!AF3103:AH3103,ESITI_QUESTIONARI!AJ3103:AL3103,ESITI_QUESTIONARI!AN3103,ESITI_QUESTIONARI!AQ3103)),"NON RISPONDE",AVERAGE(ESITI_QUESTIONARI!N3103:T3103,ESITI_QUESTIONARI!V3103:X3103,ESITI_QUESTIONARI!Z3103:AD3103,ESITI_QUESTIONARI!AF3103:AH3103,ESITI_QUESTIONARI!AJ3103:AL3103,ESITI_QUESTIONARI!AN3103,ESITI_QUESTIONARI!AQ3103)))</f>
        <v/>
      </c>
    </row>
    <row r="3104" spans="1:8" x14ac:dyDescent="0.3">
      <c r="A3104" t="str">
        <f>IF(ESITI_QUESTIONARI!A3104="","",TRIM(ESITI_QUESTIONARI!A3104))</f>
        <v/>
      </c>
      <c r="B3104" t="str">
        <f t="shared" si="49"/>
        <v/>
      </c>
      <c r="C3104" t="str">
        <f>IF(ESITI_QUESTIONARI!C3104="","",TRIM(ESITI_QUESTIONARI!C3104))</f>
        <v/>
      </c>
      <c r="D3104" t="str">
        <f>IFERROR(UPPER(TRIM(ESITI_QUESTIONARI!U3104)),"")</f>
        <v/>
      </c>
      <c r="E3104" t="str">
        <f>IFERROR(UPPER(TRIM(ESITI_QUESTIONARI!Y3104)),"")</f>
        <v/>
      </c>
      <c r="F3104" t="str">
        <f>IFERROR(UPPER(TRIM(ESITI_QUESTIONARI!AE3104)),"")</f>
        <v/>
      </c>
      <c r="G3104" t="str">
        <f>IFERROR(UPPER(TRIM(ESITI_QUESTIONARI!AI3104)),"")</f>
        <v/>
      </c>
      <c r="H3104" s="8" t="str">
        <f>IF(C3104="","",IF(ISERROR(AVERAGE(ESITI_QUESTIONARI!N3104:T3104,ESITI_QUESTIONARI!V3104:X3104,ESITI_QUESTIONARI!Z3104:AD3104,ESITI_QUESTIONARI!AF3104:AH3104,ESITI_QUESTIONARI!AJ3104:AL3104,ESITI_QUESTIONARI!AN3104,ESITI_QUESTIONARI!AQ3104)),"NON RISPONDE",AVERAGE(ESITI_QUESTIONARI!N3104:T3104,ESITI_QUESTIONARI!V3104:X3104,ESITI_QUESTIONARI!Z3104:AD3104,ESITI_QUESTIONARI!AF3104:AH3104,ESITI_QUESTIONARI!AJ3104:AL3104,ESITI_QUESTIONARI!AN3104,ESITI_QUESTIONARI!AQ3104)))</f>
        <v/>
      </c>
    </row>
    <row r="3105" spans="1:8" x14ac:dyDescent="0.3">
      <c r="A3105" t="str">
        <f>IF(ESITI_QUESTIONARI!A3105="","",TRIM(ESITI_QUESTIONARI!A3105))</f>
        <v/>
      </c>
      <c r="B3105" t="str">
        <f t="shared" si="49"/>
        <v/>
      </c>
      <c r="C3105" t="str">
        <f>IF(ESITI_QUESTIONARI!C3105="","",TRIM(ESITI_QUESTIONARI!C3105))</f>
        <v/>
      </c>
      <c r="D3105" t="str">
        <f>IFERROR(UPPER(TRIM(ESITI_QUESTIONARI!U3105)),"")</f>
        <v/>
      </c>
      <c r="E3105" t="str">
        <f>IFERROR(UPPER(TRIM(ESITI_QUESTIONARI!Y3105)),"")</f>
        <v/>
      </c>
      <c r="F3105" t="str">
        <f>IFERROR(UPPER(TRIM(ESITI_QUESTIONARI!AE3105)),"")</f>
        <v/>
      </c>
      <c r="G3105" t="str">
        <f>IFERROR(UPPER(TRIM(ESITI_QUESTIONARI!AI3105)),"")</f>
        <v/>
      </c>
      <c r="H3105" s="8" t="str">
        <f>IF(C3105="","",IF(ISERROR(AVERAGE(ESITI_QUESTIONARI!N3105:T3105,ESITI_QUESTIONARI!V3105:X3105,ESITI_QUESTIONARI!Z3105:AD3105,ESITI_QUESTIONARI!AF3105:AH3105,ESITI_QUESTIONARI!AJ3105:AL3105,ESITI_QUESTIONARI!AN3105,ESITI_QUESTIONARI!AQ3105)),"NON RISPONDE",AVERAGE(ESITI_QUESTIONARI!N3105:T3105,ESITI_QUESTIONARI!V3105:X3105,ESITI_QUESTIONARI!Z3105:AD3105,ESITI_QUESTIONARI!AF3105:AH3105,ESITI_QUESTIONARI!AJ3105:AL3105,ESITI_QUESTIONARI!AN3105,ESITI_QUESTIONARI!AQ3105)))</f>
        <v/>
      </c>
    </row>
    <row r="3106" spans="1:8" x14ac:dyDescent="0.3">
      <c r="A3106" t="str">
        <f>IF(ESITI_QUESTIONARI!A3106="","",TRIM(ESITI_QUESTIONARI!A3106))</f>
        <v/>
      </c>
      <c r="B3106" t="str">
        <f t="shared" si="49"/>
        <v/>
      </c>
      <c r="C3106" t="str">
        <f>IF(ESITI_QUESTIONARI!C3106="","",TRIM(ESITI_QUESTIONARI!C3106))</f>
        <v/>
      </c>
      <c r="D3106" t="str">
        <f>IFERROR(UPPER(TRIM(ESITI_QUESTIONARI!U3106)),"")</f>
        <v/>
      </c>
      <c r="E3106" t="str">
        <f>IFERROR(UPPER(TRIM(ESITI_QUESTIONARI!Y3106)),"")</f>
        <v/>
      </c>
      <c r="F3106" t="str">
        <f>IFERROR(UPPER(TRIM(ESITI_QUESTIONARI!AE3106)),"")</f>
        <v/>
      </c>
      <c r="G3106" t="str">
        <f>IFERROR(UPPER(TRIM(ESITI_QUESTIONARI!AI3106)),"")</f>
        <v/>
      </c>
      <c r="H3106" s="8" t="str">
        <f>IF(C3106="","",IF(ISERROR(AVERAGE(ESITI_QUESTIONARI!N3106:T3106,ESITI_QUESTIONARI!V3106:X3106,ESITI_QUESTIONARI!Z3106:AD3106,ESITI_QUESTIONARI!AF3106:AH3106,ESITI_QUESTIONARI!AJ3106:AL3106,ESITI_QUESTIONARI!AN3106,ESITI_QUESTIONARI!AQ3106)),"NON RISPONDE",AVERAGE(ESITI_QUESTIONARI!N3106:T3106,ESITI_QUESTIONARI!V3106:X3106,ESITI_QUESTIONARI!Z3106:AD3106,ESITI_QUESTIONARI!AF3106:AH3106,ESITI_QUESTIONARI!AJ3106:AL3106,ESITI_QUESTIONARI!AN3106,ESITI_QUESTIONARI!AQ3106)))</f>
        <v/>
      </c>
    </row>
    <row r="3107" spans="1:8" x14ac:dyDescent="0.3">
      <c r="A3107" t="str">
        <f>IF(ESITI_QUESTIONARI!A3107="","",TRIM(ESITI_QUESTIONARI!A3107))</f>
        <v/>
      </c>
      <c r="B3107" t="str">
        <f t="shared" si="49"/>
        <v/>
      </c>
      <c r="C3107" t="str">
        <f>IF(ESITI_QUESTIONARI!C3107="","",TRIM(ESITI_QUESTIONARI!C3107))</f>
        <v/>
      </c>
      <c r="D3107" t="str">
        <f>IFERROR(UPPER(TRIM(ESITI_QUESTIONARI!U3107)),"")</f>
        <v/>
      </c>
      <c r="E3107" t="str">
        <f>IFERROR(UPPER(TRIM(ESITI_QUESTIONARI!Y3107)),"")</f>
        <v/>
      </c>
      <c r="F3107" t="str">
        <f>IFERROR(UPPER(TRIM(ESITI_QUESTIONARI!AE3107)),"")</f>
        <v/>
      </c>
      <c r="G3107" t="str">
        <f>IFERROR(UPPER(TRIM(ESITI_QUESTIONARI!AI3107)),"")</f>
        <v/>
      </c>
      <c r="H3107" s="8" t="str">
        <f>IF(C3107="","",IF(ISERROR(AVERAGE(ESITI_QUESTIONARI!N3107:T3107,ESITI_QUESTIONARI!V3107:X3107,ESITI_QUESTIONARI!Z3107:AD3107,ESITI_QUESTIONARI!AF3107:AH3107,ESITI_QUESTIONARI!AJ3107:AL3107,ESITI_QUESTIONARI!AN3107,ESITI_QUESTIONARI!AQ3107)),"NON RISPONDE",AVERAGE(ESITI_QUESTIONARI!N3107:T3107,ESITI_QUESTIONARI!V3107:X3107,ESITI_QUESTIONARI!Z3107:AD3107,ESITI_QUESTIONARI!AF3107:AH3107,ESITI_QUESTIONARI!AJ3107:AL3107,ESITI_QUESTIONARI!AN3107,ESITI_QUESTIONARI!AQ3107)))</f>
        <v/>
      </c>
    </row>
    <row r="3108" spans="1:8" x14ac:dyDescent="0.3">
      <c r="A3108" t="str">
        <f>IF(ESITI_QUESTIONARI!A3108="","",TRIM(ESITI_QUESTIONARI!A3108))</f>
        <v/>
      </c>
      <c r="B3108" t="str">
        <f t="shared" si="49"/>
        <v/>
      </c>
      <c r="C3108" t="str">
        <f>IF(ESITI_QUESTIONARI!C3108="","",TRIM(ESITI_QUESTIONARI!C3108))</f>
        <v/>
      </c>
      <c r="D3108" t="str">
        <f>IFERROR(UPPER(TRIM(ESITI_QUESTIONARI!U3108)),"")</f>
        <v/>
      </c>
      <c r="E3108" t="str">
        <f>IFERROR(UPPER(TRIM(ESITI_QUESTIONARI!Y3108)),"")</f>
        <v/>
      </c>
      <c r="F3108" t="str">
        <f>IFERROR(UPPER(TRIM(ESITI_QUESTIONARI!AE3108)),"")</f>
        <v/>
      </c>
      <c r="G3108" t="str">
        <f>IFERROR(UPPER(TRIM(ESITI_QUESTIONARI!AI3108)),"")</f>
        <v/>
      </c>
      <c r="H3108" s="8" t="str">
        <f>IF(C3108="","",IF(ISERROR(AVERAGE(ESITI_QUESTIONARI!N3108:T3108,ESITI_QUESTIONARI!V3108:X3108,ESITI_QUESTIONARI!Z3108:AD3108,ESITI_QUESTIONARI!AF3108:AH3108,ESITI_QUESTIONARI!AJ3108:AL3108,ESITI_QUESTIONARI!AN3108,ESITI_QUESTIONARI!AQ3108)),"NON RISPONDE",AVERAGE(ESITI_QUESTIONARI!N3108:T3108,ESITI_QUESTIONARI!V3108:X3108,ESITI_QUESTIONARI!Z3108:AD3108,ESITI_QUESTIONARI!AF3108:AH3108,ESITI_QUESTIONARI!AJ3108:AL3108,ESITI_QUESTIONARI!AN3108,ESITI_QUESTIONARI!AQ3108)))</f>
        <v/>
      </c>
    </row>
    <row r="3109" spans="1:8" x14ac:dyDescent="0.3">
      <c r="A3109" t="str">
        <f>IF(ESITI_QUESTIONARI!A3109="","",TRIM(ESITI_QUESTIONARI!A3109))</f>
        <v/>
      </c>
      <c r="B3109" t="str">
        <f t="shared" si="49"/>
        <v/>
      </c>
      <c r="C3109" t="str">
        <f>IF(ESITI_QUESTIONARI!C3109="","",TRIM(ESITI_QUESTIONARI!C3109))</f>
        <v/>
      </c>
      <c r="D3109" t="str">
        <f>IFERROR(UPPER(TRIM(ESITI_QUESTIONARI!U3109)),"")</f>
        <v/>
      </c>
      <c r="E3109" t="str">
        <f>IFERROR(UPPER(TRIM(ESITI_QUESTIONARI!Y3109)),"")</f>
        <v/>
      </c>
      <c r="F3109" t="str">
        <f>IFERROR(UPPER(TRIM(ESITI_QUESTIONARI!AE3109)),"")</f>
        <v/>
      </c>
      <c r="G3109" t="str">
        <f>IFERROR(UPPER(TRIM(ESITI_QUESTIONARI!AI3109)),"")</f>
        <v/>
      </c>
      <c r="H3109" s="8" t="str">
        <f>IF(C3109="","",IF(ISERROR(AVERAGE(ESITI_QUESTIONARI!N3109:T3109,ESITI_QUESTIONARI!V3109:X3109,ESITI_QUESTIONARI!Z3109:AD3109,ESITI_QUESTIONARI!AF3109:AH3109,ESITI_QUESTIONARI!AJ3109:AL3109,ESITI_QUESTIONARI!AN3109,ESITI_QUESTIONARI!AQ3109)),"NON RISPONDE",AVERAGE(ESITI_QUESTIONARI!N3109:T3109,ESITI_QUESTIONARI!V3109:X3109,ESITI_QUESTIONARI!Z3109:AD3109,ESITI_QUESTIONARI!AF3109:AH3109,ESITI_QUESTIONARI!AJ3109:AL3109,ESITI_QUESTIONARI!AN3109,ESITI_QUESTIONARI!AQ3109)))</f>
        <v/>
      </c>
    </row>
    <row r="3110" spans="1:8" x14ac:dyDescent="0.3">
      <c r="A3110" t="str">
        <f>IF(ESITI_QUESTIONARI!A3110="","",TRIM(ESITI_QUESTIONARI!A3110))</f>
        <v/>
      </c>
      <c r="B3110" t="str">
        <f t="shared" si="49"/>
        <v/>
      </c>
      <c r="C3110" t="str">
        <f>IF(ESITI_QUESTIONARI!C3110="","",TRIM(ESITI_QUESTIONARI!C3110))</f>
        <v/>
      </c>
      <c r="D3110" t="str">
        <f>IFERROR(UPPER(TRIM(ESITI_QUESTIONARI!U3110)),"")</f>
        <v/>
      </c>
      <c r="E3110" t="str">
        <f>IFERROR(UPPER(TRIM(ESITI_QUESTIONARI!Y3110)),"")</f>
        <v/>
      </c>
      <c r="F3110" t="str">
        <f>IFERROR(UPPER(TRIM(ESITI_QUESTIONARI!AE3110)),"")</f>
        <v/>
      </c>
      <c r="G3110" t="str">
        <f>IFERROR(UPPER(TRIM(ESITI_QUESTIONARI!AI3110)),"")</f>
        <v/>
      </c>
      <c r="H3110" s="8" t="str">
        <f>IF(C3110="","",IF(ISERROR(AVERAGE(ESITI_QUESTIONARI!N3110:T3110,ESITI_QUESTIONARI!V3110:X3110,ESITI_QUESTIONARI!Z3110:AD3110,ESITI_QUESTIONARI!AF3110:AH3110,ESITI_QUESTIONARI!AJ3110:AL3110,ESITI_QUESTIONARI!AN3110,ESITI_QUESTIONARI!AQ3110)),"NON RISPONDE",AVERAGE(ESITI_QUESTIONARI!N3110:T3110,ESITI_QUESTIONARI!V3110:X3110,ESITI_QUESTIONARI!Z3110:AD3110,ESITI_QUESTIONARI!AF3110:AH3110,ESITI_QUESTIONARI!AJ3110:AL3110,ESITI_QUESTIONARI!AN3110,ESITI_QUESTIONARI!AQ3110)))</f>
        <v/>
      </c>
    </row>
    <row r="3111" spans="1:8" x14ac:dyDescent="0.3">
      <c r="A3111" t="str">
        <f>IF(ESITI_QUESTIONARI!A3111="","",TRIM(ESITI_QUESTIONARI!A3111))</f>
        <v/>
      </c>
      <c r="B3111" t="str">
        <f t="shared" si="49"/>
        <v/>
      </c>
      <c r="C3111" t="str">
        <f>IF(ESITI_QUESTIONARI!C3111="","",TRIM(ESITI_QUESTIONARI!C3111))</f>
        <v/>
      </c>
      <c r="D3111" t="str">
        <f>IFERROR(UPPER(TRIM(ESITI_QUESTIONARI!U3111)),"")</f>
        <v/>
      </c>
      <c r="E3111" t="str">
        <f>IFERROR(UPPER(TRIM(ESITI_QUESTIONARI!Y3111)),"")</f>
        <v/>
      </c>
      <c r="F3111" t="str">
        <f>IFERROR(UPPER(TRIM(ESITI_QUESTIONARI!AE3111)),"")</f>
        <v/>
      </c>
      <c r="G3111" t="str">
        <f>IFERROR(UPPER(TRIM(ESITI_QUESTIONARI!AI3111)),"")</f>
        <v/>
      </c>
      <c r="H3111" s="8" t="str">
        <f>IF(C3111="","",IF(ISERROR(AVERAGE(ESITI_QUESTIONARI!N3111:T3111,ESITI_QUESTIONARI!V3111:X3111,ESITI_QUESTIONARI!Z3111:AD3111,ESITI_QUESTIONARI!AF3111:AH3111,ESITI_QUESTIONARI!AJ3111:AL3111,ESITI_QUESTIONARI!AN3111,ESITI_QUESTIONARI!AQ3111)),"NON RISPONDE",AVERAGE(ESITI_QUESTIONARI!N3111:T3111,ESITI_QUESTIONARI!V3111:X3111,ESITI_QUESTIONARI!Z3111:AD3111,ESITI_QUESTIONARI!AF3111:AH3111,ESITI_QUESTIONARI!AJ3111:AL3111,ESITI_QUESTIONARI!AN3111,ESITI_QUESTIONARI!AQ3111)))</f>
        <v/>
      </c>
    </row>
    <row r="3112" spans="1:8" x14ac:dyDescent="0.3">
      <c r="A3112" t="str">
        <f>IF(ESITI_QUESTIONARI!A3112="","",TRIM(ESITI_QUESTIONARI!A3112))</f>
        <v/>
      </c>
      <c r="B3112" t="str">
        <f t="shared" si="49"/>
        <v/>
      </c>
      <c r="C3112" t="str">
        <f>IF(ESITI_QUESTIONARI!C3112="","",TRIM(ESITI_QUESTIONARI!C3112))</f>
        <v/>
      </c>
      <c r="D3112" t="str">
        <f>IFERROR(UPPER(TRIM(ESITI_QUESTIONARI!U3112)),"")</f>
        <v/>
      </c>
      <c r="E3112" t="str">
        <f>IFERROR(UPPER(TRIM(ESITI_QUESTIONARI!Y3112)),"")</f>
        <v/>
      </c>
      <c r="F3112" t="str">
        <f>IFERROR(UPPER(TRIM(ESITI_QUESTIONARI!AE3112)),"")</f>
        <v/>
      </c>
      <c r="G3112" t="str">
        <f>IFERROR(UPPER(TRIM(ESITI_QUESTIONARI!AI3112)),"")</f>
        <v/>
      </c>
      <c r="H3112" s="8" t="str">
        <f>IF(C3112="","",IF(ISERROR(AVERAGE(ESITI_QUESTIONARI!N3112:T3112,ESITI_QUESTIONARI!V3112:X3112,ESITI_QUESTIONARI!Z3112:AD3112,ESITI_QUESTIONARI!AF3112:AH3112,ESITI_QUESTIONARI!AJ3112:AL3112,ESITI_QUESTIONARI!AN3112,ESITI_QUESTIONARI!AQ3112)),"NON RISPONDE",AVERAGE(ESITI_QUESTIONARI!N3112:T3112,ESITI_QUESTIONARI!V3112:X3112,ESITI_QUESTIONARI!Z3112:AD3112,ESITI_QUESTIONARI!AF3112:AH3112,ESITI_QUESTIONARI!AJ3112:AL3112,ESITI_QUESTIONARI!AN3112,ESITI_QUESTIONARI!AQ3112)))</f>
        <v/>
      </c>
    </row>
    <row r="3113" spans="1:8" x14ac:dyDescent="0.3">
      <c r="A3113" t="str">
        <f>IF(ESITI_QUESTIONARI!A3113="","",TRIM(ESITI_QUESTIONARI!A3113))</f>
        <v/>
      </c>
      <c r="B3113" t="str">
        <f t="shared" si="49"/>
        <v/>
      </c>
      <c r="C3113" t="str">
        <f>IF(ESITI_QUESTIONARI!C3113="","",TRIM(ESITI_QUESTIONARI!C3113))</f>
        <v/>
      </c>
      <c r="D3113" t="str">
        <f>IFERROR(UPPER(TRIM(ESITI_QUESTIONARI!U3113)),"")</f>
        <v/>
      </c>
      <c r="E3113" t="str">
        <f>IFERROR(UPPER(TRIM(ESITI_QUESTIONARI!Y3113)),"")</f>
        <v/>
      </c>
      <c r="F3113" t="str">
        <f>IFERROR(UPPER(TRIM(ESITI_QUESTIONARI!AE3113)),"")</f>
        <v/>
      </c>
      <c r="G3113" t="str">
        <f>IFERROR(UPPER(TRIM(ESITI_QUESTIONARI!AI3113)),"")</f>
        <v/>
      </c>
      <c r="H3113" s="8" t="str">
        <f>IF(C3113="","",IF(ISERROR(AVERAGE(ESITI_QUESTIONARI!N3113:T3113,ESITI_QUESTIONARI!V3113:X3113,ESITI_QUESTIONARI!Z3113:AD3113,ESITI_QUESTIONARI!AF3113:AH3113,ESITI_QUESTIONARI!AJ3113:AL3113,ESITI_QUESTIONARI!AN3113,ESITI_QUESTIONARI!AQ3113)),"NON RISPONDE",AVERAGE(ESITI_QUESTIONARI!N3113:T3113,ESITI_QUESTIONARI!V3113:X3113,ESITI_QUESTIONARI!Z3113:AD3113,ESITI_QUESTIONARI!AF3113:AH3113,ESITI_QUESTIONARI!AJ3113:AL3113,ESITI_QUESTIONARI!AN3113,ESITI_QUESTIONARI!AQ3113)))</f>
        <v/>
      </c>
    </row>
    <row r="3114" spans="1:8" x14ac:dyDescent="0.3">
      <c r="A3114" t="str">
        <f>IF(ESITI_QUESTIONARI!A3114="","",TRIM(ESITI_QUESTIONARI!A3114))</f>
        <v/>
      </c>
      <c r="B3114" t="str">
        <f t="shared" si="49"/>
        <v/>
      </c>
      <c r="C3114" t="str">
        <f>IF(ESITI_QUESTIONARI!C3114="","",TRIM(ESITI_QUESTIONARI!C3114))</f>
        <v/>
      </c>
      <c r="D3114" t="str">
        <f>IFERROR(UPPER(TRIM(ESITI_QUESTIONARI!U3114)),"")</f>
        <v/>
      </c>
      <c r="E3114" t="str">
        <f>IFERROR(UPPER(TRIM(ESITI_QUESTIONARI!Y3114)),"")</f>
        <v/>
      </c>
      <c r="F3114" t="str">
        <f>IFERROR(UPPER(TRIM(ESITI_QUESTIONARI!AE3114)),"")</f>
        <v/>
      </c>
      <c r="G3114" t="str">
        <f>IFERROR(UPPER(TRIM(ESITI_QUESTIONARI!AI3114)),"")</f>
        <v/>
      </c>
      <c r="H3114" s="8" t="str">
        <f>IF(C3114="","",IF(ISERROR(AVERAGE(ESITI_QUESTIONARI!N3114:T3114,ESITI_QUESTIONARI!V3114:X3114,ESITI_QUESTIONARI!Z3114:AD3114,ESITI_QUESTIONARI!AF3114:AH3114,ESITI_QUESTIONARI!AJ3114:AL3114,ESITI_QUESTIONARI!AN3114,ESITI_QUESTIONARI!AQ3114)),"NON RISPONDE",AVERAGE(ESITI_QUESTIONARI!N3114:T3114,ESITI_QUESTIONARI!V3114:X3114,ESITI_QUESTIONARI!Z3114:AD3114,ESITI_QUESTIONARI!AF3114:AH3114,ESITI_QUESTIONARI!AJ3114:AL3114,ESITI_QUESTIONARI!AN3114,ESITI_QUESTIONARI!AQ3114)))</f>
        <v/>
      </c>
    </row>
    <row r="3115" spans="1:8" x14ac:dyDescent="0.3">
      <c r="A3115" t="str">
        <f>IF(ESITI_QUESTIONARI!A3115="","",TRIM(ESITI_QUESTIONARI!A3115))</f>
        <v/>
      </c>
      <c r="B3115" t="str">
        <f t="shared" si="49"/>
        <v/>
      </c>
      <c r="C3115" t="str">
        <f>IF(ESITI_QUESTIONARI!C3115="","",TRIM(ESITI_QUESTIONARI!C3115))</f>
        <v/>
      </c>
      <c r="D3115" t="str">
        <f>IFERROR(UPPER(TRIM(ESITI_QUESTIONARI!U3115)),"")</f>
        <v/>
      </c>
      <c r="E3115" t="str">
        <f>IFERROR(UPPER(TRIM(ESITI_QUESTIONARI!Y3115)),"")</f>
        <v/>
      </c>
      <c r="F3115" t="str">
        <f>IFERROR(UPPER(TRIM(ESITI_QUESTIONARI!AE3115)),"")</f>
        <v/>
      </c>
      <c r="G3115" t="str">
        <f>IFERROR(UPPER(TRIM(ESITI_QUESTIONARI!AI3115)),"")</f>
        <v/>
      </c>
      <c r="H3115" s="8" t="str">
        <f>IF(C3115="","",IF(ISERROR(AVERAGE(ESITI_QUESTIONARI!N3115:T3115,ESITI_QUESTIONARI!V3115:X3115,ESITI_QUESTIONARI!Z3115:AD3115,ESITI_QUESTIONARI!AF3115:AH3115,ESITI_QUESTIONARI!AJ3115:AL3115,ESITI_QUESTIONARI!AN3115,ESITI_QUESTIONARI!AQ3115)),"NON RISPONDE",AVERAGE(ESITI_QUESTIONARI!N3115:T3115,ESITI_QUESTIONARI!V3115:X3115,ESITI_QUESTIONARI!Z3115:AD3115,ESITI_QUESTIONARI!AF3115:AH3115,ESITI_QUESTIONARI!AJ3115:AL3115,ESITI_QUESTIONARI!AN3115,ESITI_QUESTIONARI!AQ3115)))</f>
        <v/>
      </c>
    </row>
    <row r="3116" spans="1:8" x14ac:dyDescent="0.3">
      <c r="A3116" t="str">
        <f>IF(ESITI_QUESTIONARI!A3116="","",TRIM(ESITI_QUESTIONARI!A3116))</f>
        <v/>
      </c>
      <c r="B3116" t="str">
        <f t="shared" si="49"/>
        <v/>
      </c>
      <c r="C3116" t="str">
        <f>IF(ESITI_QUESTIONARI!C3116="","",TRIM(ESITI_QUESTIONARI!C3116))</f>
        <v/>
      </c>
      <c r="D3116" t="str">
        <f>IFERROR(UPPER(TRIM(ESITI_QUESTIONARI!U3116)),"")</f>
        <v/>
      </c>
      <c r="E3116" t="str">
        <f>IFERROR(UPPER(TRIM(ESITI_QUESTIONARI!Y3116)),"")</f>
        <v/>
      </c>
      <c r="F3116" t="str">
        <f>IFERROR(UPPER(TRIM(ESITI_QUESTIONARI!AE3116)),"")</f>
        <v/>
      </c>
      <c r="G3116" t="str">
        <f>IFERROR(UPPER(TRIM(ESITI_QUESTIONARI!AI3116)),"")</f>
        <v/>
      </c>
      <c r="H3116" s="8" t="str">
        <f>IF(C3116="","",IF(ISERROR(AVERAGE(ESITI_QUESTIONARI!N3116:T3116,ESITI_QUESTIONARI!V3116:X3116,ESITI_QUESTIONARI!Z3116:AD3116,ESITI_QUESTIONARI!AF3116:AH3116,ESITI_QUESTIONARI!AJ3116:AL3116,ESITI_QUESTIONARI!AN3116,ESITI_QUESTIONARI!AQ3116)),"NON RISPONDE",AVERAGE(ESITI_QUESTIONARI!N3116:T3116,ESITI_QUESTIONARI!V3116:X3116,ESITI_QUESTIONARI!Z3116:AD3116,ESITI_QUESTIONARI!AF3116:AH3116,ESITI_QUESTIONARI!AJ3116:AL3116,ESITI_QUESTIONARI!AN3116,ESITI_QUESTIONARI!AQ3116)))</f>
        <v/>
      </c>
    </row>
    <row r="3117" spans="1:8" x14ac:dyDescent="0.3">
      <c r="A3117" t="str">
        <f>IF(ESITI_QUESTIONARI!A3117="","",TRIM(ESITI_QUESTIONARI!A3117))</f>
        <v/>
      </c>
      <c r="B3117" t="str">
        <f t="shared" si="49"/>
        <v/>
      </c>
      <c r="C3117" t="str">
        <f>IF(ESITI_QUESTIONARI!C3117="","",TRIM(ESITI_QUESTIONARI!C3117))</f>
        <v/>
      </c>
      <c r="D3117" t="str">
        <f>IFERROR(UPPER(TRIM(ESITI_QUESTIONARI!U3117)),"")</f>
        <v/>
      </c>
      <c r="E3117" t="str">
        <f>IFERROR(UPPER(TRIM(ESITI_QUESTIONARI!Y3117)),"")</f>
        <v/>
      </c>
      <c r="F3117" t="str">
        <f>IFERROR(UPPER(TRIM(ESITI_QUESTIONARI!AE3117)),"")</f>
        <v/>
      </c>
      <c r="G3117" t="str">
        <f>IFERROR(UPPER(TRIM(ESITI_QUESTIONARI!AI3117)),"")</f>
        <v/>
      </c>
      <c r="H3117" s="8" t="str">
        <f>IF(C3117="","",IF(ISERROR(AVERAGE(ESITI_QUESTIONARI!N3117:T3117,ESITI_QUESTIONARI!V3117:X3117,ESITI_QUESTIONARI!Z3117:AD3117,ESITI_QUESTIONARI!AF3117:AH3117,ESITI_QUESTIONARI!AJ3117:AL3117,ESITI_QUESTIONARI!AN3117,ESITI_QUESTIONARI!AQ3117)),"NON RISPONDE",AVERAGE(ESITI_QUESTIONARI!N3117:T3117,ESITI_QUESTIONARI!V3117:X3117,ESITI_QUESTIONARI!Z3117:AD3117,ESITI_QUESTIONARI!AF3117:AH3117,ESITI_QUESTIONARI!AJ3117:AL3117,ESITI_QUESTIONARI!AN3117,ESITI_QUESTIONARI!AQ3117)))</f>
        <v/>
      </c>
    </row>
    <row r="3118" spans="1:8" x14ac:dyDescent="0.3">
      <c r="A3118" t="str">
        <f>IF(ESITI_QUESTIONARI!A3118="","",TRIM(ESITI_QUESTIONARI!A3118))</f>
        <v/>
      </c>
      <c r="B3118" t="str">
        <f t="shared" si="49"/>
        <v/>
      </c>
      <c r="C3118" t="str">
        <f>IF(ESITI_QUESTIONARI!C3118="","",TRIM(ESITI_QUESTIONARI!C3118))</f>
        <v/>
      </c>
      <c r="D3118" t="str">
        <f>IFERROR(UPPER(TRIM(ESITI_QUESTIONARI!U3118)),"")</f>
        <v/>
      </c>
      <c r="E3118" t="str">
        <f>IFERROR(UPPER(TRIM(ESITI_QUESTIONARI!Y3118)),"")</f>
        <v/>
      </c>
      <c r="F3118" t="str">
        <f>IFERROR(UPPER(TRIM(ESITI_QUESTIONARI!AE3118)),"")</f>
        <v/>
      </c>
      <c r="G3118" t="str">
        <f>IFERROR(UPPER(TRIM(ESITI_QUESTIONARI!AI3118)),"")</f>
        <v/>
      </c>
      <c r="H3118" s="8" t="str">
        <f>IF(C3118="","",IF(ISERROR(AVERAGE(ESITI_QUESTIONARI!N3118:T3118,ESITI_QUESTIONARI!V3118:X3118,ESITI_QUESTIONARI!Z3118:AD3118,ESITI_QUESTIONARI!AF3118:AH3118,ESITI_QUESTIONARI!AJ3118:AL3118,ESITI_QUESTIONARI!AN3118,ESITI_QUESTIONARI!AQ3118)),"NON RISPONDE",AVERAGE(ESITI_QUESTIONARI!N3118:T3118,ESITI_QUESTIONARI!V3118:X3118,ESITI_QUESTIONARI!Z3118:AD3118,ESITI_QUESTIONARI!AF3118:AH3118,ESITI_QUESTIONARI!AJ3118:AL3118,ESITI_QUESTIONARI!AN3118,ESITI_QUESTIONARI!AQ3118)))</f>
        <v/>
      </c>
    </row>
    <row r="3119" spans="1:8" x14ac:dyDescent="0.3">
      <c r="A3119" t="str">
        <f>IF(ESITI_QUESTIONARI!A3119="","",TRIM(ESITI_QUESTIONARI!A3119))</f>
        <v/>
      </c>
      <c r="B3119" t="str">
        <f t="shared" si="49"/>
        <v/>
      </c>
      <c r="C3119" t="str">
        <f>IF(ESITI_QUESTIONARI!C3119="","",TRIM(ESITI_QUESTIONARI!C3119))</f>
        <v/>
      </c>
      <c r="D3119" t="str">
        <f>IFERROR(UPPER(TRIM(ESITI_QUESTIONARI!U3119)),"")</f>
        <v/>
      </c>
      <c r="E3119" t="str">
        <f>IFERROR(UPPER(TRIM(ESITI_QUESTIONARI!Y3119)),"")</f>
        <v/>
      </c>
      <c r="F3119" t="str">
        <f>IFERROR(UPPER(TRIM(ESITI_QUESTIONARI!AE3119)),"")</f>
        <v/>
      </c>
      <c r="G3119" t="str">
        <f>IFERROR(UPPER(TRIM(ESITI_QUESTIONARI!AI3119)),"")</f>
        <v/>
      </c>
      <c r="H3119" s="8" t="str">
        <f>IF(C3119="","",IF(ISERROR(AVERAGE(ESITI_QUESTIONARI!N3119:T3119,ESITI_QUESTIONARI!V3119:X3119,ESITI_QUESTIONARI!Z3119:AD3119,ESITI_QUESTIONARI!AF3119:AH3119,ESITI_QUESTIONARI!AJ3119:AL3119,ESITI_QUESTIONARI!AN3119,ESITI_QUESTIONARI!AQ3119)),"NON RISPONDE",AVERAGE(ESITI_QUESTIONARI!N3119:T3119,ESITI_QUESTIONARI!V3119:X3119,ESITI_QUESTIONARI!Z3119:AD3119,ESITI_QUESTIONARI!AF3119:AH3119,ESITI_QUESTIONARI!AJ3119:AL3119,ESITI_QUESTIONARI!AN3119,ESITI_QUESTIONARI!AQ3119)))</f>
        <v/>
      </c>
    </row>
    <row r="3120" spans="1:8" x14ac:dyDescent="0.3">
      <c r="A3120" t="str">
        <f>IF(ESITI_QUESTIONARI!A3120="","",TRIM(ESITI_QUESTIONARI!A3120))</f>
        <v/>
      </c>
      <c r="B3120" t="str">
        <f t="shared" si="49"/>
        <v/>
      </c>
      <c r="C3120" t="str">
        <f>IF(ESITI_QUESTIONARI!C3120="","",TRIM(ESITI_QUESTIONARI!C3120))</f>
        <v/>
      </c>
      <c r="D3120" t="str">
        <f>IFERROR(UPPER(TRIM(ESITI_QUESTIONARI!U3120)),"")</f>
        <v/>
      </c>
      <c r="E3120" t="str">
        <f>IFERROR(UPPER(TRIM(ESITI_QUESTIONARI!Y3120)),"")</f>
        <v/>
      </c>
      <c r="F3120" t="str">
        <f>IFERROR(UPPER(TRIM(ESITI_QUESTIONARI!AE3120)),"")</f>
        <v/>
      </c>
      <c r="G3120" t="str">
        <f>IFERROR(UPPER(TRIM(ESITI_QUESTIONARI!AI3120)),"")</f>
        <v/>
      </c>
      <c r="H3120" s="8" t="str">
        <f>IF(C3120="","",IF(ISERROR(AVERAGE(ESITI_QUESTIONARI!N3120:T3120,ESITI_QUESTIONARI!V3120:X3120,ESITI_QUESTIONARI!Z3120:AD3120,ESITI_QUESTIONARI!AF3120:AH3120,ESITI_QUESTIONARI!AJ3120:AL3120,ESITI_QUESTIONARI!AN3120,ESITI_QUESTIONARI!AQ3120)),"NON RISPONDE",AVERAGE(ESITI_QUESTIONARI!N3120:T3120,ESITI_QUESTIONARI!V3120:X3120,ESITI_QUESTIONARI!Z3120:AD3120,ESITI_QUESTIONARI!AF3120:AH3120,ESITI_QUESTIONARI!AJ3120:AL3120,ESITI_QUESTIONARI!AN3120,ESITI_QUESTIONARI!AQ3120)))</f>
        <v/>
      </c>
    </row>
    <row r="3121" spans="1:8" x14ac:dyDescent="0.3">
      <c r="A3121" t="str">
        <f>IF(ESITI_QUESTIONARI!A3121="","",TRIM(ESITI_QUESTIONARI!A3121))</f>
        <v/>
      </c>
      <c r="B3121" t="str">
        <f t="shared" si="49"/>
        <v/>
      </c>
      <c r="C3121" t="str">
        <f>IF(ESITI_QUESTIONARI!C3121="","",TRIM(ESITI_QUESTIONARI!C3121))</f>
        <v/>
      </c>
      <c r="D3121" t="str">
        <f>IFERROR(UPPER(TRIM(ESITI_QUESTIONARI!U3121)),"")</f>
        <v/>
      </c>
      <c r="E3121" t="str">
        <f>IFERROR(UPPER(TRIM(ESITI_QUESTIONARI!Y3121)),"")</f>
        <v/>
      </c>
      <c r="F3121" t="str">
        <f>IFERROR(UPPER(TRIM(ESITI_QUESTIONARI!AE3121)),"")</f>
        <v/>
      </c>
      <c r="G3121" t="str">
        <f>IFERROR(UPPER(TRIM(ESITI_QUESTIONARI!AI3121)),"")</f>
        <v/>
      </c>
      <c r="H3121" s="8" t="str">
        <f>IF(C3121="","",IF(ISERROR(AVERAGE(ESITI_QUESTIONARI!N3121:T3121,ESITI_QUESTIONARI!V3121:X3121,ESITI_QUESTIONARI!Z3121:AD3121,ESITI_QUESTIONARI!AF3121:AH3121,ESITI_QUESTIONARI!AJ3121:AL3121,ESITI_QUESTIONARI!AN3121,ESITI_QUESTIONARI!AQ3121)),"NON RISPONDE",AVERAGE(ESITI_QUESTIONARI!N3121:T3121,ESITI_QUESTIONARI!V3121:X3121,ESITI_QUESTIONARI!Z3121:AD3121,ESITI_QUESTIONARI!AF3121:AH3121,ESITI_QUESTIONARI!AJ3121:AL3121,ESITI_QUESTIONARI!AN3121,ESITI_QUESTIONARI!AQ3121)))</f>
        <v/>
      </c>
    </row>
    <row r="3122" spans="1:8" x14ac:dyDescent="0.3">
      <c r="A3122" t="str">
        <f>IF(ESITI_QUESTIONARI!A3122="","",TRIM(ESITI_QUESTIONARI!A3122))</f>
        <v/>
      </c>
      <c r="B3122" t="str">
        <f t="shared" si="49"/>
        <v/>
      </c>
      <c r="C3122" t="str">
        <f>IF(ESITI_QUESTIONARI!C3122="","",TRIM(ESITI_QUESTIONARI!C3122))</f>
        <v/>
      </c>
      <c r="D3122" t="str">
        <f>IFERROR(UPPER(TRIM(ESITI_QUESTIONARI!U3122)),"")</f>
        <v/>
      </c>
      <c r="E3122" t="str">
        <f>IFERROR(UPPER(TRIM(ESITI_QUESTIONARI!Y3122)),"")</f>
        <v/>
      </c>
      <c r="F3122" t="str">
        <f>IFERROR(UPPER(TRIM(ESITI_QUESTIONARI!AE3122)),"")</f>
        <v/>
      </c>
      <c r="G3122" t="str">
        <f>IFERROR(UPPER(TRIM(ESITI_QUESTIONARI!AI3122)),"")</f>
        <v/>
      </c>
      <c r="H3122" s="8" t="str">
        <f>IF(C3122="","",IF(ISERROR(AVERAGE(ESITI_QUESTIONARI!N3122:T3122,ESITI_QUESTIONARI!V3122:X3122,ESITI_QUESTIONARI!Z3122:AD3122,ESITI_QUESTIONARI!AF3122:AH3122,ESITI_QUESTIONARI!AJ3122:AL3122,ESITI_QUESTIONARI!AN3122,ESITI_QUESTIONARI!AQ3122)),"NON RISPONDE",AVERAGE(ESITI_QUESTIONARI!N3122:T3122,ESITI_QUESTIONARI!V3122:X3122,ESITI_QUESTIONARI!Z3122:AD3122,ESITI_QUESTIONARI!AF3122:AH3122,ESITI_QUESTIONARI!AJ3122:AL3122,ESITI_QUESTIONARI!AN3122,ESITI_QUESTIONARI!AQ3122)))</f>
        <v/>
      </c>
    </row>
    <row r="3123" spans="1:8" x14ac:dyDescent="0.3">
      <c r="A3123" t="str">
        <f>IF(ESITI_QUESTIONARI!A3123="","",TRIM(ESITI_QUESTIONARI!A3123))</f>
        <v/>
      </c>
      <c r="B3123" t="str">
        <f t="shared" si="49"/>
        <v/>
      </c>
      <c r="C3123" t="str">
        <f>IF(ESITI_QUESTIONARI!C3123="","",TRIM(ESITI_QUESTIONARI!C3123))</f>
        <v/>
      </c>
      <c r="D3123" t="str">
        <f>IFERROR(UPPER(TRIM(ESITI_QUESTIONARI!U3123)),"")</f>
        <v/>
      </c>
      <c r="E3123" t="str">
        <f>IFERROR(UPPER(TRIM(ESITI_QUESTIONARI!Y3123)),"")</f>
        <v/>
      </c>
      <c r="F3123" t="str">
        <f>IFERROR(UPPER(TRIM(ESITI_QUESTIONARI!AE3123)),"")</f>
        <v/>
      </c>
      <c r="G3123" t="str">
        <f>IFERROR(UPPER(TRIM(ESITI_QUESTIONARI!AI3123)),"")</f>
        <v/>
      </c>
      <c r="H3123" s="8" t="str">
        <f>IF(C3123="","",IF(ISERROR(AVERAGE(ESITI_QUESTIONARI!N3123:T3123,ESITI_QUESTIONARI!V3123:X3123,ESITI_QUESTIONARI!Z3123:AD3123,ESITI_QUESTIONARI!AF3123:AH3123,ESITI_QUESTIONARI!AJ3123:AL3123,ESITI_QUESTIONARI!AN3123,ESITI_QUESTIONARI!AQ3123)),"NON RISPONDE",AVERAGE(ESITI_QUESTIONARI!N3123:T3123,ESITI_QUESTIONARI!V3123:X3123,ESITI_QUESTIONARI!Z3123:AD3123,ESITI_QUESTIONARI!AF3123:AH3123,ESITI_QUESTIONARI!AJ3123:AL3123,ESITI_QUESTIONARI!AN3123,ESITI_QUESTIONARI!AQ3123)))</f>
        <v/>
      </c>
    </row>
    <row r="3124" spans="1:8" x14ac:dyDescent="0.3">
      <c r="A3124" t="str">
        <f>IF(ESITI_QUESTIONARI!A3124="","",TRIM(ESITI_QUESTIONARI!A3124))</f>
        <v/>
      </c>
      <c r="B3124" t="str">
        <f t="shared" si="49"/>
        <v/>
      </c>
      <c r="C3124" t="str">
        <f>IF(ESITI_QUESTIONARI!C3124="","",TRIM(ESITI_QUESTIONARI!C3124))</f>
        <v/>
      </c>
      <c r="D3124" t="str">
        <f>IFERROR(UPPER(TRIM(ESITI_QUESTIONARI!U3124)),"")</f>
        <v/>
      </c>
      <c r="E3124" t="str">
        <f>IFERROR(UPPER(TRIM(ESITI_QUESTIONARI!Y3124)),"")</f>
        <v/>
      </c>
      <c r="F3124" t="str">
        <f>IFERROR(UPPER(TRIM(ESITI_QUESTIONARI!AE3124)),"")</f>
        <v/>
      </c>
      <c r="G3124" t="str">
        <f>IFERROR(UPPER(TRIM(ESITI_QUESTIONARI!AI3124)),"")</f>
        <v/>
      </c>
      <c r="H3124" s="8" t="str">
        <f>IF(C3124="","",IF(ISERROR(AVERAGE(ESITI_QUESTIONARI!N3124:T3124,ESITI_QUESTIONARI!V3124:X3124,ESITI_QUESTIONARI!Z3124:AD3124,ESITI_QUESTIONARI!AF3124:AH3124,ESITI_QUESTIONARI!AJ3124:AL3124,ESITI_QUESTIONARI!AN3124,ESITI_QUESTIONARI!AQ3124)),"NON RISPONDE",AVERAGE(ESITI_QUESTIONARI!N3124:T3124,ESITI_QUESTIONARI!V3124:X3124,ESITI_QUESTIONARI!Z3124:AD3124,ESITI_QUESTIONARI!AF3124:AH3124,ESITI_QUESTIONARI!AJ3124:AL3124,ESITI_QUESTIONARI!AN3124,ESITI_QUESTIONARI!AQ3124)))</f>
        <v/>
      </c>
    </row>
    <row r="3125" spans="1:8" x14ac:dyDescent="0.3">
      <c r="A3125" t="str">
        <f>IF(ESITI_QUESTIONARI!A3125="","",TRIM(ESITI_QUESTIONARI!A3125))</f>
        <v/>
      </c>
      <c r="B3125" t="str">
        <f t="shared" si="49"/>
        <v/>
      </c>
      <c r="C3125" t="str">
        <f>IF(ESITI_QUESTIONARI!C3125="","",TRIM(ESITI_QUESTIONARI!C3125))</f>
        <v/>
      </c>
      <c r="D3125" t="str">
        <f>IFERROR(UPPER(TRIM(ESITI_QUESTIONARI!U3125)),"")</f>
        <v/>
      </c>
      <c r="E3125" t="str">
        <f>IFERROR(UPPER(TRIM(ESITI_QUESTIONARI!Y3125)),"")</f>
        <v/>
      </c>
      <c r="F3125" t="str">
        <f>IFERROR(UPPER(TRIM(ESITI_QUESTIONARI!AE3125)),"")</f>
        <v/>
      </c>
      <c r="G3125" t="str">
        <f>IFERROR(UPPER(TRIM(ESITI_QUESTIONARI!AI3125)),"")</f>
        <v/>
      </c>
      <c r="H3125" s="8" t="str">
        <f>IF(C3125="","",IF(ISERROR(AVERAGE(ESITI_QUESTIONARI!N3125:T3125,ESITI_QUESTIONARI!V3125:X3125,ESITI_QUESTIONARI!Z3125:AD3125,ESITI_QUESTIONARI!AF3125:AH3125,ESITI_QUESTIONARI!AJ3125:AL3125,ESITI_QUESTIONARI!AN3125,ESITI_QUESTIONARI!AQ3125)),"NON RISPONDE",AVERAGE(ESITI_QUESTIONARI!N3125:T3125,ESITI_QUESTIONARI!V3125:X3125,ESITI_QUESTIONARI!Z3125:AD3125,ESITI_QUESTIONARI!AF3125:AH3125,ESITI_QUESTIONARI!AJ3125:AL3125,ESITI_QUESTIONARI!AN3125,ESITI_QUESTIONARI!AQ3125)))</f>
        <v/>
      </c>
    </row>
    <row r="3126" spans="1:8" x14ac:dyDescent="0.3">
      <c r="A3126" t="str">
        <f>IF(ESITI_QUESTIONARI!A3126="","",TRIM(ESITI_QUESTIONARI!A3126))</f>
        <v/>
      </c>
      <c r="B3126" t="str">
        <f t="shared" si="49"/>
        <v/>
      </c>
      <c r="C3126" t="str">
        <f>IF(ESITI_QUESTIONARI!C3126="","",TRIM(ESITI_QUESTIONARI!C3126))</f>
        <v/>
      </c>
      <c r="D3126" t="str">
        <f>IFERROR(UPPER(TRIM(ESITI_QUESTIONARI!U3126)),"")</f>
        <v/>
      </c>
      <c r="E3126" t="str">
        <f>IFERROR(UPPER(TRIM(ESITI_QUESTIONARI!Y3126)),"")</f>
        <v/>
      </c>
      <c r="F3126" t="str">
        <f>IFERROR(UPPER(TRIM(ESITI_QUESTIONARI!AE3126)),"")</f>
        <v/>
      </c>
      <c r="G3126" t="str">
        <f>IFERROR(UPPER(TRIM(ESITI_QUESTIONARI!AI3126)),"")</f>
        <v/>
      </c>
      <c r="H3126" s="8" t="str">
        <f>IF(C3126="","",IF(ISERROR(AVERAGE(ESITI_QUESTIONARI!N3126:T3126,ESITI_QUESTIONARI!V3126:X3126,ESITI_QUESTIONARI!Z3126:AD3126,ESITI_QUESTIONARI!AF3126:AH3126,ESITI_QUESTIONARI!AJ3126:AL3126,ESITI_QUESTIONARI!AN3126,ESITI_QUESTIONARI!AQ3126)),"NON RISPONDE",AVERAGE(ESITI_QUESTIONARI!N3126:T3126,ESITI_QUESTIONARI!V3126:X3126,ESITI_QUESTIONARI!Z3126:AD3126,ESITI_QUESTIONARI!AF3126:AH3126,ESITI_QUESTIONARI!AJ3126:AL3126,ESITI_QUESTIONARI!AN3126,ESITI_QUESTIONARI!AQ3126)))</f>
        <v/>
      </c>
    </row>
    <row r="3127" spans="1:8" x14ac:dyDescent="0.3">
      <c r="A3127" t="str">
        <f>IF(ESITI_QUESTIONARI!A3127="","",TRIM(ESITI_QUESTIONARI!A3127))</f>
        <v/>
      </c>
      <c r="B3127" t="str">
        <f t="shared" si="49"/>
        <v/>
      </c>
      <c r="C3127" t="str">
        <f>IF(ESITI_QUESTIONARI!C3127="","",TRIM(ESITI_QUESTIONARI!C3127))</f>
        <v/>
      </c>
      <c r="D3127" t="str">
        <f>IFERROR(UPPER(TRIM(ESITI_QUESTIONARI!U3127)),"")</f>
        <v/>
      </c>
      <c r="E3127" t="str">
        <f>IFERROR(UPPER(TRIM(ESITI_QUESTIONARI!Y3127)),"")</f>
        <v/>
      </c>
      <c r="F3127" t="str">
        <f>IFERROR(UPPER(TRIM(ESITI_QUESTIONARI!AE3127)),"")</f>
        <v/>
      </c>
      <c r="G3127" t="str">
        <f>IFERROR(UPPER(TRIM(ESITI_QUESTIONARI!AI3127)),"")</f>
        <v/>
      </c>
      <c r="H3127" s="8" t="str">
        <f>IF(C3127="","",IF(ISERROR(AVERAGE(ESITI_QUESTIONARI!N3127:T3127,ESITI_QUESTIONARI!V3127:X3127,ESITI_QUESTIONARI!Z3127:AD3127,ESITI_QUESTIONARI!AF3127:AH3127,ESITI_QUESTIONARI!AJ3127:AL3127,ESITI_QUESTIONARI!AN3127,ESITI_QUESTIONARI!AQ3127)),"NON RISPONDE",AVERAGE(ESITI_QUESTIONARI!N3127:T3127,ESITI_QUESTIONARI!V3127:X3127,ESITI_QUESTIONARI!Z3127:AD3127,ESITI_QUESTIONARI!AF3127:AH3127,ESITI_QUESTIONARI!AJ3127:AL3127,ESITI_QUESTIONARI!AN3127,ESITI_QUESTIONARI!AQ3127)))</f>
        <v/>
      </c>
    </row>
    <row r="3128" spans="1:8" x14ac:dyDescent="0.3">
      <c r="A3128" t="str">
        <f>IF(ESITI_QUESTIONARI!A3128="","",TRIM(ESITI_QUESTIONARI!A3128))</f>
        <v/>
      </c>
      <c r="B3128" t="str">
        <f t="shared" si="49"/>
        <v/>
      </c>
      <c r="C3128" t="str">
        <f>IF(ESITI_QUESTIONARI!C3128="","",TRIM(ESITI_QUESTIONARI!C3128))</f>
        <v/>
      </c>
      <c r="D3128" t="str">
        <f>IFERROR(UPPER(TRIM(ESITI_QUESTIONARI!U3128)),"")</f>
        <v/>
      </c>
      <c r="E3128" t="str">
        <f>IFERROR(UPPER(TRIM(ESITI_QUESTIONARI!Y3128)),"")</f>
        <v/>
      </c>
      <c r="F3128" t="str">
        <f>IFERROR(UPPER(TRIM(ESITI_QUESTIONARI!AE3128)),"")</f>
        <v/>
      </c>
      <c r="G3128" t="str">
        <f>IFERROR(UPPER(TRIM(ESITI_QUESTIONARI!AI3128)),"")</f>
        <v/>
      </c>
      <c r="H3128" s="8" t="str">
        <f>IF(C3128="","",IF(ISERROR(AVERAGE(ESITI_QUESTIONARI!N3128:T3128,ESITI_QUESTIONARI!V3128:X3128,ESITI_QUESTIONARI!Z3128:AD3128,ESITI_QUESTIONARI!AF3128:AH3128,ESITI_QUESTIONARI!AJ3128:AL3128,ESITI_QUESTIONARI!AN3128,ESITI_QUESTIONARI!AQ3128)),"NON RISPONDE",AVERAGE(ESITI_QUESTIONARI!N3128:T3128,ESITI_QUESTIONARI!V3128:X3128,ESITI_QUESTIONARI!Z3128:AD3128,ESITI_QUESTIONARI!AF3128:AH3128,ESITI_QUESTIONARI!AJ3128:AL3128,ESITI_QUESTIONARI!AN3128,ESITI_QUESTIONARI!AQ3128)))</f>
        <v/>
      </c>
    </row>
    <row r="3129" spans="1:8" x14ac:dyDescent="0.3">
      <c r="A3129" t="str">
        <f>IF(ESITI_QUESTIONARI!A3129="","",TRIM(ESITI_QUESTIONARI!A3129))</f>
        <v/>
      </c>
      <c r="B3129" t="str">
        <f t="shared" si="49"/>
        <v/>
      </c>
      <c r="C3129" t="str">
        <f>IF(ESITI_QUESTIONARI!C3129="","",TRIM(ESITI_QUESTIONARI!C3129))</f>
        <v/>
      </c>
      <c r="D3129" t="str">
        <f>IFERROR(UPPER(TRIM(ESITI_QUESTIONARI!U3129)),"")</f>
        <v/>
      </c>
      <c r="E3129" t="str">
        <f>IFERROR(UPPER(TRIM(ESITI_QUESTIONARI!Y3129)),"")</f>
        <v/>
      </c>
      <c r="F3129" t="str">
        <f>IFERROR(UPPER(TRIM(ESITI_QUESTIONARI!AE3129)),"")</f>
        <v/>
      </c>
      <c r="G3129" t="str">
        <f>IFERROR(UPPER(TRIM(ESITI_QUESTIONARI!AI3129)),"")</f>
        <v/>
      </c>
      <c r="H3129" s="8" t="str">
        <f>IF(C3129="","",IF(ISERROR(AVERAGE(ESITI_QUESTIONARI!N3129:T3129,ESITI_QUESTIONARI!V3129:X3129,ESITI_QUESTIONARI!Z3129:AD3129,ESITI_QUESTIONARI!AF3129:AH3129,ESITI_QUESTIONARI!AJ3129:AL3129,ESITI_QUESTIONARI!AN3129,ESITI_QUESTIONARI!AQ3129)),"NON RISPONDE",AVERAGE(ESITI_QUESTIONARI!N3129:T3129,ESITI_QUESTIONARI!V3129:X3129,ESITI_QUESTIONARI!Z3129:AD3129,ESITI_QUESTIONARI!AF3129:AH3129,ESITI_QUESTIONARI!AJ3129:AL3129,ESITI_QUESTIONARI!AN3129,ESITI_QUESTIONARI!AQ3129)))</f>
        <v/>
      </c>
    </row>
    <row r="3130" spans="1:8" x14ac:dyDescent="0.3">
      <c r="A3130" t="str">
        <f>IF(ESITI_QUESTIONARI!A3130="","",TRIM(ESITI_QUESTIONARI!A3130))</f>
        <v/>
      </c>
      <c r="B3130" t="str">
        <f t="shared" si="49"/>
        <v/>
      </c>
      <c r="C3130" t="str">
        <f>IF(ESITI_QUESTIONARI!C3130="","",TRIM(ESITI_QUESTIONARI!C3130))</f>
        <v/>
      </c>
      <c r="D3130" t="str">
        <f>IFERROR(UPPER(TRIM(ESITI_QUESTIONARI!U3130)),"")</f>
        <v/>
      </c>
      <c r="E3130" t="str">
        <f>IFERROR(UPPER(TRIM(ESITI_QUESTIONARI!Y3130)),"")</f>
        <v/>
      </c>
      <c r="F3130" t="str">
        <f>IFERROR(UPPER(TRIM(ESITI_QUESTIONARI!AE3130)),"")</f>
        <v/>
      </c>
      <c r="G3130" t="str">
        <f>IFERROR(UPPER(TRIM(ESITI_QUESTIONARI!AI3130)),"")</f>
        <v/>
      </c>
      <c r="H3130" s="8" t="str">
        <f>IF(C3130="","",IF(ISERROR(AVERAGE(ESITI_QUESTIONARI!N3130:T3130,ESITI_QUESTIONARI!V3130:X3130,ESITI_QUESTIONARI!Z3130:AD3130,ESITI_QUESTIONARI!AF3130:AH3130,ESITI_QUESTIONARI!AJ3130:AL3130,ESITI_QUESTIONARI!AN3130,ESITI_QUESTIONARI!AQ3130)),"NON RISPONDE",AVERAGE(ESITI_QUESTIONARI!N3130:T3130,ESITI_QUESTIONARI!V3130:X3130,ESITI_QUESTIONARI!Z3130:AD3130,ESITI_QUESTIONARI!AF3130:AH3130,ESITI_QUESTIONARI!AJ3130:AL3130,ESITI_QUESTIONARI!AN3130,ESITI_QUESTIONARI!AQ3130)))</f>
        <v/>
      </c>
    </row>
    <row r="3131" spans="1:8" x14ac:dyDescent="0.3">
      <c r="A3131" t="str">
        <f>IF(ESITI_QUESTIONARI!A3131="","",TRIM(ESITI_QUESTIONARI!A3131))</f>
        <v/>
      </c>
      <c r="B3131" t="str">
        <f t="shared" si="49"/>
        <v/>
      </c>
      <c r="C3131" t="str">
        <f>IF(ESITI_QUESTIONARI!C3131="","",TRIM(ESITI_QUESTIONARI!C3131))</f>
        <v/>
      </c>
      <c r="D3131" t="str">
        <f>IFERROR(UPPER(TRIM(ESITI_QUESTIONARI!U3131)),"")</f>
        <v/>
      </c>
      <c r="E3131" t="str">
        <f>IFERROR(UPPER(TRIM(ESITI_QUESTIONARI!Y3131)),"")</f>
        <v/>
      </c>
      <c r="F3131" t="str">
        <f>IFERROR(UPPER(TRIM(ESITI_QUESTIONARI!AE3131)),"")</f>
        <v/>
      </c>
      <c r="G3131" t="str">
        <f>IFERROR(UPPER(TRIM(ESITI_QUESTIONARI!AI3131)),"")</f>
        <v/>
      </c>
      <c r="H3131" s="8" t="str">
        <f>IF(C3131="","",IF(ISERROR(AVERAGE(ESITI_QUESTIONARI!N3131:T3131,ESITI_QUESTIONARI!V3131:X3131,ESITI_QUESTIONARI!Z3131:AD3131,ESITI_QUESTIONARI!AF3131:AH3131,ESITI_QUESTIONARI!AJ3131:AL3131,ESITI_QUESTIONARI!AN3131,ESITI_QUESTIONARI!AQ3131)),"NON RISPONDE",AVERAGE(ESITI_QUESTIONARI!N3131:T3131,ESITI_QUESTIONARI!V3131:X3131,ESITI_QUESTIONARI!Z3131:AD3131,ESITI_QUESTIONARI!AF3131:AH3131,ESITI_QUESTIONARI!AJ3131:AL3131,ESITI_QUESTIONARI!AN3131,ESITI_QUESTIONARI!AQ3131)))</f>
        <v/>
      </c>
    </row>
    <row r="3132" spans="1:8" x14ac:dyDescent="0.3">
      <c r="A3132" t="str">
        <f>IF(ESITI_QUESTIONARI!A3132="","",TRIM(ESITI_QUESTIONARI!A3132))</f>
        <v/>
      </c>
      <c r="B3132" t="str">
        <f t="shared" si="49"/>
        <v/>
      </c>
      <c r="C3132" t="str">
        <f>IF(ESITI_QUESTIONARI!C3132="","",TRIM(ESITI_QUESTIONARI!C3132))</f>
        <v/>
      </c>
      <c r="D3132" t="str">
        <f>IFERROR(UPPER(TRIM(ESITI_QUESTIONARI!U3132)),"")</f>
        <v/>
      </c>
      <c r="E3132" t="str">
        <f>IFERROR(UPPER(TRIM(ESITI_QUESTIONARI!Y3132)),"")</f>
        <v/>
      </c>
      <c r="F3132" t="str">
        <f>IFERROR(UPPER(TRIM(ESITI_QUESTIONARI!AE3132)),"")</f>
        <v/>
      </c>
      <c r="G3132" t="str">
        <f>IFERROR(UPPER(TRIM(ESITI_QUESTIONARI!AI3132)),"")</f>
        <v/>
      </c>
      <c r="H3132" s="8" t="str">
        <f>IF(C3132="","",IF(ISERROR(AVERAGE(ESITI_QUESTIONARI!N3132:T3132,ESITI_QUESTIONARI!V3132:X3132,ESITI_QUESTIONARI!Z3132:AD3132,ESITI_QUESTIONARI!AF3132:AH3132,ESITI_QUESTIONARI!AJ3132:AL3132,ESITI_QUESTIONARI!AN3132,ESITI_QUESTIONARI!AQ3132)),"NON RISPONDE",AVERAGE(ESITI_QUESTIONARI!N3132:T3132,ESITI_QUESTIONARI!V3132:X3132,ESITI_QUESTIONARI!Z3132:AD3132,ESITI_QUESTIONARI!AF3132:AH3132,ESITI_QUESTIONARI!AJ3132:AL3132,ESITI_QUESTIONARI!AN3132,ESITI_QUESTIONARI!AQ3132)))</f>
        <v/>
      </c>
    </row>
    <row r="3133" spans="1:8" x14ac:dyDescent="0.3">
      <c r="A3133" t="str">
        <f>IF(ESITI_QUESTIONARI!A3133="","",TRIM(ESITI_QUESTIONARI!A3133))</f>
        <v/>
      </c>
      <c r="B3133" t="str">
        <f t="shared" si="49"/>
        <v/>
      </c>
      <c r="C3133" t="str">
        <f>IF(ESITI_QUESTIONARI!C3133="","",TRIM(ESITI_QUESTIONARI!C3133))</f>
        <v/>
      </c>
      <c r="D3133" t="str">
        <f>IFERROR(UPPER(TRIM(ESITI_QUESTIONARI!U3133)),"")</f>
        <v/>
      </c>
      <c r="E3133" t="str">
        <f>IFERROR(UPPER(TRIM(ESITI_QUESTIONARI!Y3133)),"")</f>
        <v/>
      </c>
      <c r="F3133" t="str">
        <f>IFERROR(UPPER(TRIM(ESITI_QUESTIONARI!AE3133)),"")</f>
        <v/>
      </c>
      <c r="G3133" t="str">
        <f>IFERROR(UPPER(TRIM(ESITI_QUESTIONARI!AI3133)),"")</f>
        <v/>
      </c>
      <c r="H3133" s="8" t="str">
        <f>IF(C3133="","",IF(ISERROR(AVERAGE(ESITI_QUESTIONARI!N3133:T3133,ESITI_QUESTIONARI!V3133:X3133,ESITI_QUESTIONARI!Z3133:AD3133,ESITI_QUESTIONARI!AF3133:AH3133,ESITI_QUESTIONARI!AJ3133:AL3133,ESITI_QUESTIONARI!AN3133,ESITI_QUESTIONARI!AQ3133)),"NON RISPONDE",AVERAGE(ESITI_QUESTIONARI!N3133:T3133,ESITI_QUESTIONARI!V3133:X3133,ESITI_QUESTIONARI!Z3133:AD3133,ESITI_QUESTIONARI!AF3133:AH3133,ESITI_QUESTIONARI!AJ3133:AL3133,ESITI_QUESTIONARI!AN3133,ESITI_QUESTIONARI!AQ3133)))</f>
        <v/>
      </c>
    </row>
    <row r="3134" spans="1:8" x14ac:dyDescent="0.3">
      <c r="A3134" t="str">
        <f>IF(ESITI_QUESTIONARI!A3134="","",TRIM(ESITI_QUESTIONARI!A3134))</f>
        <v/>
      </c>
      <c r="B3134" t="str">
        <f t="shared" si="49"/>
        <v/>
      </c>
      <c r="C3134" t="str">
        <f>IF(ESITI_QUESTIONARI!C3134="","",TRIM(ESITI_QUESTIONARI!C3134))</f>
        <v/>
      </c>
      <c r="D3134" t="str">
        <f>IFERROR(UPPER(TRIM(ESITI_QUESTIONARI!U3134)),"")</f>
        <v/>
      </c>
      <c r="E3134" t="str">
        <f>IFERROR(UPPER(TRIM(ESITI_QUESTIONARI!Y3134)),"")</f>
        <v/>
      </c>
      <c r="F3134" t="str">
        <f>IFERROR(UPPER(TRIM(ESITI_QUESTIONARI!AE3134)),"")</f>
        <v/>
      </c>
      <c r="G3134" t="str">
        <f>IFERROR(UPPER(TRIM(ESITI_QUESTIONARI!AI3134)),"")</f>
        <v/>
      </c>
      <c r="H3134" s="8" t="str">
        <f>IF(C3134="","",IF(ISERROR(AVERAGE(ESITI_QUESTIONARI!N3134:T3134,ESITI_QUESTIONARI!V3134:X3134,ESITI_QUESTIONARI!Z3134:AD3134,ESITI_QUESTIONARI!AF3134:AH3134,ESITI_QUESTIONARI!AJ3134:AL3134,ESITI_QUESTIONARI!AN3134,ESITI_QUESTIONARI!AQ3134)),"NON RISPONDE",AVERAGE(ESITI_QUESTIONARI!N3134:T3134,ESITI_QUESTIONARI!V3134:X3134,ESITI_QUESTIONARI!Z3134:AD3134,ESITI_QUESTIONARI!AF3134:AH3134,ESITI_QUESTIONARI!AJ3134:AL3134,ESITI_QUESTIONARI!AN3134,ESITI_QUESTIONARI!AQ3134)))</f>
        <v/>
      </c>
    </row>
    <row r="3135" spans="1:8" x14ac:dyDescent="0.3">
      <c r="A3135" t="str">
        <f>IF(ESITI_QUESTIONARI!A3135="","",TRIM(ESITI_QUESTIONARI!A3135))</f>
        <v/>
      </c>
      <c r="B3135" t="str">
        <f t="shared" si="49"/>
        <v/>
      </c>
      <c r="C3135" t="str">
        <f>IF(ESITI_QUESTIONARI!C3135="","",TRIM(ESITI_QUESTIONARI!C3135))</f>
        <v/>
      </c>
      <c r="D3135" t="str">
        <f>IFERROR(UPPER(TRIM(ESITI_QUESTIONARI!U3135)),"")</f>
        <v/>
      </c>
      <c r="E3135" t="str">
        <f>IFERROR(UPPER(TRIM(ESITI_QUESTIONARI!Y3135)),"")</f>
        <v/>
      </c>
      <c r="F3135" t="str">
        <f>IFERROR(UPPER(TRIM(ESITI_QUESTIONARI!AE3135)),"")</f>
        <v/>
      </c>
      <c r="G3135" t="str">
        <f>IFERROR(UPPER(TRIM(ESITI_QUESTIONARI!AI3135)),"")</f>
        <v/>
      </c>
      <c r="H3135" s="8" t="str">
        <f>IF(C3135="","",IF(ISERROR(AVERAGE(ESITI_QUESTIONARI!N3135:T3135,ESITI_QUESTIONARI!V3135:X3135,ESITI_QUESTIONARI!Z3135:AD3135,ESITI_QUESTIONARI!AF3135:AH3135,ESITI_QUESTIONARI!AJ3135:AL3135,ESITI_QUESTIONARI!AN3135,ESITI_QUESTIONARI!AQ3135)),"NON RISPONDE",AVERAGE(ESITI_QUESTIONARI!N3135:T3135,ESITI_QUESTIONARI!V3135:X3135,ESITI_QUESTIONARI!Z3135:AD3135,ESITI_QUESTIONARI!AF3135:AH3135,ESITI_QUESTIONARI!AJ3135:AL3135,ESITI_QUESTIONARI!AN3135,ESITI_QUESTIONARI!AQ3135)))</f>
        <v/>
      </c>
    </row>
    <row r="3136" spans="1:8" x14ac:dyDescent="0.3">
      <c r="A3136" t="str">
        <f>IF(ESITI_QUESTIONARI!A3136="","",TRIM(ESITI_QUESTIONARI!A3136))</f>
        <v/>
      </c>
      <c r="B3136" t="str">
        <f t="shared" si="49"/>
        <v/>
      </c>
      <c r="C3136" t="str">
        <f>IF(ESITI_QUESTIONARI!C3136="","",TRIM(ESITI_QUESTIONARI!C3136))</f>
        <v/>
      </c>
      <c r="D3136" t="str">
        <f>IFERROR(UPPER(TRIM(ESITI_QUESTIONARI!U3136)),"")</f>
        <v/>
      </c>
      <c r="E3136" t="str">
        <f>IFERROR(UPPER(TRIM(ESITI_QUESTIONARI!Y3136)),"")</f>
        <v/>
      </c>
      <c r="F3136" t="str">
        <f>IFERROR(UPPER(TRIM(ESITI_QUESTIONARI!AE3136)),"")</f>
        <v/>
      </c>
      <c r="G3136" t="str">
        <f>IFERROR(UPPER(TRIM(ESITI_QUESTIONARI!AI3136)),"")</f>
        <v/>
      </c>
      <c r="H3136" s="8" t="str">
        <f>IF(C3136="","",IF(ISERROR(AVERAGE(ESITI_QUESTIONARI!N3136:T3136,ESITI_QUESTIONARI!V3136:X3136,ESITI_QUESTIONARI!Z3136:AD3136,ESITI_QUESTIONARI!AF3136:AH3136,ESITI_QUESTIONARI!AJ3136:AL3136,ESITI_QUESTIONARI!AN3136,ESITI_QUESTIONARI!AQ3136)),"NON RISPONDE",AVERAGE(ESITI_QUESTIONARI!N3136:T3136,ESITI_QUESTIONARI!V3136:X3136,ESITI_QUESTIONARI!Z3136:AD3136,ESITI_QUESTIONARI!AF3136:AH3136,ESITI_QUESTIONARI!AJ3136:AL3136,ESITI_QUESTIONARI!AN3136,ESITI_QUESTIONARI!AQ3136)))</f>
        <v/>
      </c>
    </row>
    <row r="3137" spans="1:8" x14ac:dyDescent="0.3">
      <c r="A3137" t="str">
        <f>IF(ESITI_QUESTIONARI!A3137="","",TRIM(ESITI_QUESTIONARI!A3137))</f>
        <v/>
      </c>
      <c r="B3137" t="str">
        <f t="shared" si="49"/>
        <v/>
      </c>
      <c r="C3137" t="str">
        <f>IF(ESITI_QUESTIONARI!C3137="","",TRIM(ESITI_QUESTIONARI!C3137))</f>
        <v/>
      </c>
      <c r="D3137" t="str">
        <f>IFERROR(UPPER(TRIM(ESITI_QUESTIONARI!U3137)),"")</f>
        <v/>
      </c>
      <c r="E3137" t="str">
        <f>IFERROR(UPPER(TRIM(ESITI_QUESTIONARI!Y3137)),"")</f>
        <v/>
      </c>
      <c r="F3137" t="str">
        <f>IFERROR(UPPER(TRIM(ESITI_QUESTIONARI!AE3137)),"")</f>
        <v/>
      </c>
      <c r="G3137" t="str">
        <f>IFERROR(UPPER(TRIM(ESITI_QUESTIONARI!AI3137)),"")</f>
        <v/>
      </c>
      <c r="H3137" s="8" t="str">
        <f>IF(C3137="","",IF(ISERROR(AVERAGE(ESITI_QUESTIONARI!N3137:T3137,ESITI_QUESTIONARI!V3137:X3137,ESITI_QUESTIONARI!Z3137:AD3137,ESITI_QUESTIONARI!AF3137:AH3137,ESITI_QUESTIONARI!AJ3137:AL3137,ESITI_QUESTIONARI!AN3137,ESITI_QUESTIONARI!AQ3137)),"NON RISPONDE",AVERAGE(ESITI_QUESTIONARI!N3137:T3137,ESITI_QUESTIONARI!V3137:X3137,ESITI_QUESTIONARI!Z3137:AD3137,ESITI_QUESTIONARI!AF3137:AH3137,ESITI_QUESTIONARI!AJ3137:AL3137,ESITI_QUESTIONARI!AN3137,ESITI_QUESTIONARI!AQ3137)))</f>
        <v/>
      </c>
    </row>
    <row r="3138" spans="1:8" x14ac:dyDescent="0.3">
      <c r="A3138" t="str">
        <f>IF(ESITI_QUESTIONARI!A3138="","",TRIM(ESITI_QUESTIONARI!A3138))</f>
        <v/>
      </c>
      <c r="B3138" t="str">
        <f t="shared" si="49"/>
        <v/>
      </c>
      <c r="C3138" t="str">
        <f>IF(ESITI_QUESTIONARI!C3138="","",TRIM(ESITI_QUESTIONARI!C3138))</f>
        <v/>
      </c>
      <c r="D3138" t="str">
        <f>IFERROR(UPPER(TRIM(ESITI_QUESTIONARI!U3138)),"")</f>
        <v/>
      </c>
      <c r="E3138" t="str">
        <f>IFERROR(UPPER(TRIM(ESITI_QUESTIONARI!Y3138)),"")</f>
        <v/>
      </c>
      <c r="F3138" t="str">
        <f>IFERROR(UPPER(TRIM(ESITI_QUESTIONARI!AE3138)),"")</f>
        <v/>
      </c>
      <c r="G3138" t="str">
        <f>IFERROR(UPPER(TRIM(ESITI_QUESTIONARI!AI3138)),"")</f>
        <v/>
      </c>
      <c r="H3138" s="8" t="str">
        <f>IF(C3138="","",IF(ISERROR(AVERAGE(ESITI_QUESTIONARI!N3138:T3138,ESITI_QUESTIONARI!V3138:X3138,ESITI_QUESTIONARI!Z3138:AD3138,ESITI_QUESTIONARI!AF3138:AH3138,ESITI_QUESTIONARI!AJ3138:AL3138,ESITI_QUESTIONARI!AN3138,ESITI_QUESTIONARI!AQ3138)),"NON RISPONDE",AVERAGE(ESITI_QUESTIONARI!N3138:T3138,ESITI_QUESTIONARI!V3138:X3138,ESITI_QUESTIONARI!Z3138:AD3138,ESITI_QUESTIONARI!AF3138:AH3138,ESITI_QUESTIONARI!AJ3138:AL3138,ESITI_QUESTIONARI!AN3138,ESITI_QUESTIONARI!AQ3138)))</f>
        <v/>
      </c>
    </row>
    <row r="3139" spans="1:8" x14ac:dyDescent="0.3">
      <c r="A3139" t="str">
        <f>IF(ESITI_QUESTIONARI!A3139="","",TRIM(ESITI_QUESTIONARI!A3139))</f>
        <v/>
      </c>
      <c r="B3139" t="str">
        <f t="shared" ref="B3139:B3202" si="50">IF(C3139="","",C3139)</f>
        <v/>
      </c>
      <c r="C3139" t="str">
        <f>IF(ESITI_QUESTIONARI!C3139="","",TRIM(ESITI_QUESTIONARI!C3139))</f>
        <v/>
      </c>
      <c r="D3139" t="str">
        <f>IFERROR(UPPER(TRIM(ESITI_QUESTIONARI!U3139)),"")</f>
        <v/>
      </c>
      <c r="E3139" t="str">
        <f>IFERROR(UPPER(TRIM(ESITI_QUESTIONARI!Y3139)),"")</f>
        <v/>
      </c>
      <c r="F3139" t="str">
        <f>IFERROR(UPPER(TRIM(ESITI_QUESTIONARI!AE3139)),"")</f>
        <v/>
      </c>
      <c r="G3139" t="str">
        <f>IFERROR(UPPER(TRIM(ESITI_QUESTIONARI!AI3139)),"")</f>
        <v/>
      </c>
      <c r="H3139" s="8" t="str">
        <f>IF(C3139="","",IF(ISERROR(AVERAGE(ESITI_QUESTIONARI!N3139:T3139,ESITI_QUESTIONARI!V3139:X3139,ESITI_QUESTIONARI!Z3139:AD3139,ESITI_QUESTIONARI!AF3139:AH3139,ESITI_QUESTIONARI!AJ3139:AL3139,ESITI_QUESTIONARI!AN3139,ESITI_QUESTIONARI!AQ3139)),"NON RISPONDE",AVERAGE(ESITI_QUESTIONARI!N3139:T3139,ESITI_QUESTIONARI!V3139:X3139,ESITI_QUESTIONARI!Z3139:AD3139,ESITI_QUESTIONARI!AF3139:AH3139,ESITI_QUESTIONARI!AJ3139:AL3139,ESITI_QUESTIONARI!AN3139,ESITI_QUESTIONARI!AQ3139)))</f>
        <v/>
      </c>
    </row>
    <row r="3140" spans="1:8" x14ac:dyDescent="0.3">
      <c r="A3140" t="str">
        <f>IF(ESITI_QUESTIONARI!A3140="","",TRIM(ESITI_QUESTIONARI!A3140))</f>
        <v/>
      </c>
      <c r="B3140" t="str">
        <f t="shared" si="50"/>
        <v/>
      </c>
      <c r="C3140" t="str">
        <f>IF(ESITI_QUESTIONARI!C3140="","",TRIM(ESITI_QUESTIONARI!C3140))</f>
        <v/>
      </c>
      <c r="D3140" t="str">
        <f>IFERROR(UPPER(TRIM(ESITI_QUESTIONARI!U3140)),"")</f>
        <v/>
      </c>
      <c r="E3140" t="str">
        <f>IFERROR(UPPER(TRIM(ESITI_QUESTIONARI!Y3140)),"")</f>
        <v/>
      </c>
      <c r="F3140" t="str">
        <f>IFERROR(UPPER(TRIM(ESITI_QUESTIONARI!AE3140)),"")</f>
        <v/>
      </c>
      <c r="G3140" t="str">
        <f>IFERROR(UPPER(TRIM(ESITI_QUESTIONARI!AI3140)),"")</f>
        <v/>
      </c>
      <c r="H3140" s="8" t="str">
        <f>IF(C3140="","",IF(ISERROR(AVERAGE(ESITI_QUESTIONARI!N3140:T3140,ESITI_QUESTIONARI!V3140:X3140,ESITI_QUESTIONARI!Z3140:AD3140,ESITI_QUESTIONARI!AF3140:AH3140,ESITI_QUESTIONARI!AJ3140:AL3140,ESITI_QUESTIONARI!AN3140,ESITI_QUESTIONARI!AQ3140)),"NON RISPONDE",AVERAGE(ESITI_QUESTIONARI!N3140:T3140,ESITI_QUESTIONARI!V3140:X3140,ESITI_QUESTIONARI!Z3140:AD3140,ESITI_QUESTIONARI!AF3140:AH3140,ESITI_QUESTIONARI!AJ3140:AL3140,ESITI_QUESTIONARI!AN3140,ESITI_QUESTIONARI!AQ3140)))</f>
        <v/>
      </c>
    </row>
    <row r="3141" spans="1:8" x14ac:dyDescent="0.3">
      <c r="A3141" t="str">
        <f>IF(ESITI_QUESTIONARI!A3141="","",TRIM(ESITI_QUESTIONARI!A3141))</f>
        <v/>
      </c>
      <c r="B3141" t="str">
        <f t="shared" si="50"/>
        <v/>
      </c>
      <c r="C3141" t="str">
        <f>IF(ESITI_QUESTIONARI!C3141="","",TRIM(ESITI_QUESTIONARI!C3141))</f>
        <v/>
      </c>
      <c r="D3141" t="str">
        <f>IFERROR(UPPER(TRIM(ESITI_QUESTIONARI!U3141)),"")</f>
        <v/>
      </c>
      <c r="E3141" t="str">
        <f>IFERROR(UPPER(TRIM(ESITI_QUESTIONARI!Y3141)),"")</f>
        <v/>
      </c>
      <c r="F3141" t="str">
        <f>IFERROR(UPPER(TRIM(ESITI_QUESTIONARI!AE3141)),"")</f>
        <v/>
      </c>
      <c r="G3141" t="str">
        <f>IFERROR(UPPER(TRIM(ESITI_QUESTIONARI!AI3141)),"")</f>
        <v/>
      </c>
      <c r="H3141" s="8" t="str">
        <f>IF(C3141="","",IF(ISERROR(AVERAGE(ESITI_QUESTIONARI!N3141:T3141,ESITI_QUESTIONARI!V3141:X3141,ESITI_QUESTIONARI!Z3141:AD3141,ESITI_QUESTIONARI!AF3141:AH3141,ESITI_QUESTIONARI!AJ3141:AL3141,ESITI_QUESTIONARI!AN3141,ESITI_QUESTIONARI!AQ3141)),"NON RISPONDE",AVERAGE(ESITI_QUESTIONARI!N3141:T3141,ESITI_QUESTIONARI!V3141:X3141,ESITI_QUESTIONARI!Z3141:AD3141,ESITI_QUESTIONARI!AF3141:AH3141,ESITI_QUESTIONARI!AJ3141:AL3141,ESITI_QUESTIONARI!AN3141,ESITI_QUESTIONARI!AQ3141)))</f>
        <v/>
      </c>
    </row>
    <row r="3142" spans="1:8" x14ac:dyDescent="0.3">
      <c r="A3142" t="str">
        <f>IF(ESITI_QUESTIONARI!A3142="","",TRIM(ESITI_QUESTIONARI!A3142))</f>
        <v/>
      </c>
      <c r="B3142" t="str">
        <f t="shared" si="50"/>
        <v/>
      </c>
      <c r="C3142" t="str">
        <f>IF(ESITI_QUESTIONARI!C3142="","",TRIM(ESITI_QUESTIONARI!C3142))</f>
        <v/>
      </c>
      <c r="D3142" t="str">
        <f>IFERROR(UPPER(TRIM(ESITI_QUESTIONARI!U3142)),"")</f>
        <v/>
      </c>
      <c r="E3142" t="str">
        <f>IFERROR(UPPER(TRIM(ESITI_QUESTIONARI!Y3142)),"")</f>
        <v/>
      </c>
      <c r="F3142" t="str">
        <f>IFERROR(UPPER(TRIM(ESITI_QUESTIONARI!AE3142)),"")</f>
        <v/>
      </c>
      <c r="G3142" t="str">
        <f>IFERROR(UPPER(TRIM(ESITI_QUESTIONARI!AI3142)),"")</f>
        <v/>
      </c>
      <c r="H3142" s="8" t="str">
        <f>IF(C3142="","",IF(ISERROR(AVERAGE(ESITI_QUESTIONARI!N3142:T3142,ESITI_QUESTIONARI!V3142:X3142,ESITI_QUESTIONARI!Z3142:AD3142,ESITI_QUESTIONARI!AF3142:AH3142,ESITI_QUESTIONARI!AJ3142:AL3142,ESITI_QUESTIONARI!AN3142,ESITI_QUESTIONARI!AQ3142)),"NON RISPONDE",AVERAGE(ESITI_QUESTIONARI!N3142:T3142,ESITI_QUESTIONARI!V3142:X3142,ESITI_QUESTIONARI!Z3142:AD3142,ESITI_QUESTIONARI!AF3142:AH3142,ESITI_QUESTIONARI!AJ3142:AL3142,ESITI_QUESTIONARI!AN3142,ESITI_QUESTIONARI!AQ3142)))</f>
        <v/>
      </c>
    </row>
    <row r="3143" spans="1:8" x14ac:dyDescent="0.3">
      <c r="A3143" t="str">
        <f>IF(ESITI_QUESTIONARI!A3143="","",TRIM(ESITI_QUESTIONARI!A3143))</f>
        <v/>
      </c>
      <c r="B3143" t="str">
        <f t="shared" si="50"/>
        <v/>
      </c>
      <c r="C3143" t="str">
        <f>IF(ESITI_QUESTIONARI!C3143="","",TRIM(ESITI_QUESTIONARI!C3143))</f>
        <v/>
      </c>
      <c r="D3143" t="str">
        <f>IFERROR(UPPER(TRIM(ESITI_QUESTIONARI!U3143)),"")</f>
        <v/>
      </c>
      <c r="E3143" t="str">
        <f>IFERROR(UPPER(TRIM(ESITI_QUESTIONARI!Y3143)),"")</f>
        <v/>
      </c>
      <c r="F3143" t="str">
        <f>IFERROR(UPPER(TRIM(ESITI_QUESTIONARI!AE3143)),"")</f>
        <v/>
      </c>
      <c r="G3143" t="str">
        <f>IFERROR(UPPER(TRIM(ESITI_QUESTIONARI!AI3143)),"")</f>
        <v/>
      </c>
      <c r="H3143" s="8" t="str">
        <f>IF(C3143="","",IF(ISERROR(AVERAGE(ESITI_QUESTIONARI!N3143:T3143,ESITI_QUESTIONARI!V3143:X3143,ESITI_QUESTIONARI!Z3143:AD3143,ESITI_QUESTIONARI!AF3143:AH3143,ESITI_QUESTIONARI!AJ3143:AL3143,ESITI_QUESTIONARI!AN3143,ESITI_QUESTIONARI!AQ3143)),"NON RISPONDE",AVERAGE(ESITI_QUESTIONARI!N3143:T3143,ESITI_QUESTIONARI!V3143:X3143,ESITI_QUESTIONARI!Z3143:AD3143,ESITI_QUESTIONARI!AF3143:AH3143,ESITI_QUESTIONARI!AJ3143:AL3143,ESITI_QUESTIONARI!AN3143,ESITI_QUESTIONARI!AQ3143)))</f>
        <v/>
      </c>
    </row>
    <row r="3144" spans="1:8" x14ac:dyDescent="0.3">
      <c r="A3144" t="str">
        <f>IF(ESITI_QUESTIONARI!A3144="","",TRIM(ESITI_QUESTIONARI!A3144))</f>
        <v/>
      </c>
      <c r="B3144" t="str">
        <f t="shared" si="50"/>
        <v/>
      </c>
      <c r="C3144" t="str">
        <f>IF(ESITI_QUESTIONARI!C3144="","",TRIM(ESITI_QUESTIONARI!C3144))</f>
        <v/>
      </c>
      <c r="D3144" t="str">
        <f>IFERROR(UPPER(TRIM(ESITI_QUESTIONARI!U3144)),"")</f>
        <v/>
      </c>
      <c r="E3144" t="str">
        <f>IFERROR(UPPER(TRIM(ESITI_QUESTIONARI!Y3144)),"")</f>
        <v/>
      </c>
      <c r="F3144" t="str">
        <f>IFERROR(UPPER(TRIM(ESITI_QUESTIONARI!AE3144)),"")</f>
        <v/>
      </c>
      <c r="G3144" t="str">
        <f>IFERROR(UPPER(TRIM(ESITI_QUESTIONARI!AI3144)),"")</f>
        <v/>
      </c>
      <c r="H3144" s="8" t="str">
        <f>IF(C3144="","",IF(ISERROR(AVERAGE(ESITI_QUESTIONARI!N3144:T3144,ESITI_QUESTIONARI!V3144:X3144,ESITI_QUESTIONARI!Z3144:AD3144,ESITI_QUESTIONARI!AF3144:AH3144,ESITI_QUESTIONARI!AJ3144:AL3144,ESITI_QUESTIONARI!AN3144,ESITI_QUESTIONARI!AQ3144)),"NON RISPONDE",AVERAGE(ESITI_QUESTIONARI!N3144:T3144,ESITI_QUESTIONARI!V3144:X3144,ESITI_QUESTIONARI!Z3144:AD3144,ESITI_QUESTIONARI!AF3144:AH3144,ESITI_QUESTIONARI!AJ3144:AL3144,ESITI_QUESTIONARI!AN3144,ESITI_QUESTIONARI!AQ3144)))</f>
        <v/>
      </c>
    </row>
    <row r="3145" spans="1:8" x14ac:dyDescent="0.3">
      <c r="A3145" t="str">
        <f>IF(ESITI_QUESTIONARI!A3145="","",TRIM(ESITI_QUESTIONARI!A3145))</f>
        <v/>
      </c>
      <c r="B3145" t="str">
        <f t="shared" si="50"/>
        <v/>
      </c>
      <c r="C3145" t="str">
        <f>IF(ESITI_QUESTIONARI!C3145="","",TRIM(ESITI_QUESTIONARI!C3145))</f>
        <v/>
      </c>
      <c r="D3145" t="str">
        <f>IFERROR(UPPER(TRIM(ESITI_QUESTIONARI!U3145)),"")</f>
        <v/>
      </c>
      <c r="E3145" t="str">
        <f>IFERROR(UPPER(TRIM(ESITI_QUESTIONARI!Y3145)),"")</f>
        <v/>
      </c>
      <c r="F3145" t="str">
        <f>IFERROR(UPPER(TRIM(ESITI_QUESTIONARI!AE3145)),"")</f>
        <v/>
      </c>
      <c r="G3145" t="str">
        <f>IFERROR(UPPER(TRIM(ESITI_QUESTIONARI!AI3145)),"")</f>
        <v/>
      </c>
      <c r="H3145" s="8" t="str">
        <f>IF(C3145="","",IF(ISERROR(AVERAGE(ESITI_QUESTIONARI!N3145:T3145,ESITI_QUESTIONARI!V3145:X3145,ESITI_QUESTIONARI!Z3145:AD3145,ESITI_QUESTIONARI!AF3145:AH3145,ESITI_QUESTIONARI!AJ3145:AL3145,ESITI_QUESTIONARI!AN3145,ESITI_QUESTIONARI!AQ3145)),"NON RISPONDE",AVERAGE(ESITI_QUESTIONARI!N3145:T3145,ESITI_QUESTIONARI!V3145:X3145,ESITI_QUESTIONARI!Z3145:AD3145,ESITI_QUESTIONARI!AF3145:AH3145,ESITI_QUESTIONARI!AJ3145:AL3145,ESITI_QUESTIONARI!AN3145,ESITI_QUESTIONARI!AQ3145)))</f>
        <v/>
      </c>
    </row>
    <row r="3146" spans="1:8" x14ac:dyDescent="0.3">
      <c r="A3146" t="str">
        <f>IF(ESITI_QUESTIONARI!A3146="","",TRIM(ESITI_QUESTIONARI!A3146))</f>
        <v/>
      </c>
      <c r="B3146" t="str">
        <f t="shared" si="50"/>
        <v/>
      </c>
      <c r="C3146" t="str">
        <f>IF(ESITI_QUESTIONARI!C3146="","",TRIM(ESITI_QUESTIONARI!C3146))</f>
        <v/>
      </c>
      <c r="D3146" t="str">
        <f>IFERROR(UPPER(TRIM(ESITI_QUESTIONARI!U3146)),"")</f>
        <v/>
      </c>
      <c r="E3146" t="str">
        <f>IFERROR(UPPER(TRIM(ESITI_QUESTIONARI!Y3146)),"")</f>
        <v/>
      </c>
      <c r="F3146" t="str">
        <f>IFERROR(UPPER(TRIM(ESITI_QUESTIONARI!AE3146)),"")</f>
        <v/>
      </c>
      <c r="G3146" t="str">
        <f>IFERROR(UPPER(TRIM(ESITI_QUESTIONARI!AI3146)),"")</f>
        <v/>
      </c>
      <c r="H3146" s="8" t="str">
        <f>IF(C3146="","",IF(ISERROR(AVERAGE(ESITI_QUESTIONARI!N3146:T3146,ESITI_QUESTIONARI!V3146:X3146,ESITI_QUESTIONARI!Z3146:AD3146,ESITI_QUESTIONARI!AF3146:AH3146,ESITI_QUESTIONARI!AJ3146:AL3146,ESITI_QUESTIONARI!AN3146,ESITI_QUESTIONARI!AQ3146)),"NON RISPONDE",AVERAGE(ESITI_QUESTIONARI!N3146:T3146,ESITI_QUESTIONARI!V3146:X3146,ESITI_QUESTIONARI!Z3146:AD3146,ESITI_QUESTIONARI!AF3146:AH3146,ESITI_QUESTIONARI!AJ3146:AL3146,ESITI_QUESTIONARI!AN3146,ESITI_QUESTIONARI!AQ3146)))</f>
        <v/>
      </c>
    </row>
    <row r="3147" spans="1:8" x14ac:dyDescent="0.3">
      <c r="A3147" t="str">
        <f>IF(ESITI_QUESTIONARI!A3147="","",TRIM(ESITI_QUESTIONARI!A3147))</f>
        <v/>
      </c>
      <c r="B3147" t="str">
        <f t="shared" si="50"/>
        <v/>
      </c>
      <c r="C3147" t="str">
        <f>IF(ESITI_QUESTIONARI!C3147="","",TRIM(ESITI_QUESTIONARI!C3147))</f>
        <v/>
      </c>
      <c r="D3147" t="str">
        <f>IFERROR(UPPER(TRIM(ESITI_QUESTIONARI!U3147)),"")</f>
        <v/>
      </c>
      <c r="E3147" t="str">
        <f>IFERROR(UPPER(TRIM(ESITI_QUESTIONARI!Y3147)),"")</f>
        <v/>
      </c>
      <c r="F3147" t="str">
        <f>IFERROR(UPPER(TRIM(ESITI_QUESTIONARI!AE3147)),"")</f>
        <v/>
      </c>
      <c r="G3147" t="str">
        <f>IFERROR(UPPER(TRIM(ESITI_QUESTIONARI!AI3147)),"")</f>
        <v/>
      </c>
      <c r="H3147" s="8" t="str">
        <f>IF(C3147="","",IF(ISERROR(AVERAGE(ESITI_QUESTIONARI!N3147:T3147,ESITI_QUESTIONARI!V3147:X3147,ESITI_QUESTIONARI!Z3147:AD3147,ESITI_QUESTIONARI!AF3147:AH3147,ESITI_QUESTIONARI!AJ3147:AL3147,ESITI_QUESTIONARI!AN3147,ESITI_QUESTIONARI!AQ3147)),"NON RISPONDE",AVERAGE(ESITI_QUESTIONARI!N3147:T3147,ESITI_QUESTIONARI!V3147:X3147,ESITI_QUESTIONARI!Z3147:AD3147,ESITI_QUESTIONARI!AF3147:AH3147,ESITI_QUESTIONARI!AJ3147:AL3147,ESITI_QUESTIONARI!AN3147,ESITI_QUESTIONARI!AQ3147)))</f>
        <v/>
      </c>
    </row>
    <row r="3148" spans="1:8" x14ac:dyDescent="0.3">
      <c r="A3148" t="str">
        <f>IF(ESITI_QUESTIONARI!A3148="","",TRIM(ESITI_QUESTIONARI!A3148))</f>
        <v/>
      </c>
      <c r="B3148" t="str">
        <f t="shared" si="50"/>
        <v/>
      </c>
      <c r="C3148" t="str">
        <f>IF(ESITI_QUESTIONARI!C3148="","",TRIM(ESITI_QUESTIONARI!C3148))</f>
        <v/>
      </c>
      <c r="D3148" t="str">
        <f>IFERROR(UPPER(TRIM(ESITI_QUESTIONARI!U3148)),"")</f>
        <v/>
      </c>
      <c r="E3148" t="str">
        <f>IFERROR(UPPER(TRIM(ESITI_QUESTIONARI!Y3148)),"")</f>
        <v/>
      </c>
      <c r="F3148" t="str">
        <f>IFERROR(UPPER(TRIM(ESITI_QUESTIONARI!AE3148)),"")</f>
        <v/>
      </c>
      <c r="G3148" t="str">
        <f>IFERROR(UPPER(TRIM(ESITI_QUESTIONARI!AI3148)),"")</f>
        <v/>
      </c>
      <c r="H3148" s="8" t="str">
        <f>IF(C3148="","",IF(ISERROR(AVERAGE(ESITI_QUESTIONARI!N3148:T3148,ESITI_QUESTIONARI!V3148:X3148,ESITI_QUESTIONARI!Z3148:AD3148,ESITI_QUESTIONARI!AF3148:AH3148,ESITI_QUESTIONARI!AJ3148:AL3148,ESITI_QUESTIONARI!AN3148,ESITI_QUESTIONARI!AQ3148)),"NON RISPONDE",AVERAGE(ESITI_QUESTIONARI!N3148:T3148,ESITI_QUESTIONARI!V3148:X3148,ESITI_QUESTIONARI!Z3148:AD3148,ESITI_QUESTIONARI!AF3148:AH3148,ESITI_QUESTIONARI!AJ3148:AL3148,ESITI_QUESTIONARI!AN3148,ESITI_QUESTIONARI!AQ3148)))</f>
        <v/>
      </c>
    </row>
    <row r="3149" spans="1:8" x14ac:dyDescent="0.3">
      <c r="A3149" t="str">
        <f>IF(ESITI_QUESTIONARI!A3149="","",TRIM(ESITI_QUESTIONARI!A3149))</f>
        <v/>
      </c>
      <c r="B3149" t="str">
        <f t="shared" si="50"/>
        <v/>
      </c>
      <c r="C3149" t="str">
        <f>IF(ESITI_QUESTIONARI!C3149="","",TRIM(ESITI_QUESTIONARI!C3149))</f>
        <v/>
      </c>
      <c r="D3149" t="str">
        <f>IFERROR(UPPER(TRIM(ESITI_QUESTIONARI!U3149)),"")</f>
        <v/>
      </c>
      <c r="E3149" t="str">
        <f>IFERROR(UPPER(TRIM(ESITI_QUESTIONARI!Y3149)),"")</f>
        <v/>
      </c>
      <c r="F3149" t="str">
        <f>IFERROR(UPPER(TRIM(ESITI_QUESTIONARI!AE3149)),"")</f>
        <v/>
      </c>
      <c r="G3149" t="str">
        <f>IFERROR(UPPER(TRIM(ESITI_QUESTIONARI!AI3149)),"")</f>
        <v/>
      </c>
      <c r="H3149" s="8" t="str">
        <f>IF(C3149="","",IF(ISERROR(AVERAGE(ESITI_QUESTIONARI!N3149:T3149,ESITI_QUESTIONARI!V3149:X3149,ESITI_QUESTIONARI!Z3149:AD3149,ESITI_QUESTIONARI!AF3149:AH3149,ESITI_QUESTIONARI!AJ3149:AL3149,ESITI_QUESTIONARI!AN3149,ESITI_QUESTIONARI!AQ3149)),"NON RISPONDE",AVERAGE(ESITI_QUESTIONARI!N3149:T3149,ESITI_QUESTIONARI!V3149:X3149,ESITI_QUESTIONARI!Z3149:AD3149,ESITI_QUESTIONARI!AF3149:AH3149,ESITI_QUESTIONARI!AJ3149:AL3149,ESITI_QUESTIONARI!AN3149,ESITI_QUESTIONARI!AQ3149)))</f>
        <v/>
      </c>
    </row>
    <row r="3150" spans="1:8" x14ac:dyDescent="0.3">
      <c r="A3150" t="str">
        <f>IF(ESITI_QUESTIONARI!A3150="","",TRIM(ESITI_QUESTIONARI!A3150))</f>
        <v/>
      </c>
      <c r="B3150" t="str">
        <f t="shared" si="50"/>
        <v/>
      </c>
      <c r="C3150" t="str">
        <f>IF(ESITI_QUESTIONARI!C3150="","",TRIM(ESITI_QUESTIONARI!C3150))</f>
        <v/>
      </c>
      <c r="D3150" t="str">
        <f>IFERROR(UPPER(TRIM(ESITI_QUESTIONARI!U3150)),"")</f>
        <v/>
      </c>
      <c r="E3150" t="str">
        <f>IFERROR(UPPER(TRIM(ESITI_QUESTIONARI!Y3150)),"")</f>
        <v/>
      </c>
      <c r="F3150" t="str">
        <f>IFERROR(UPPER(TRIM(ESITI_QUESTIONARI!AE3150)),"")</f>
        <v/>
      </c>
      <c r="G3150" t="str">
        <f>IFERROR(UPPER(TRIM(ESITI_QUESTIONARI!AI3150)),"")</f>
        <v/>
      </c>
      <c r="H3150" s="8" t="str">
        <f>IF(C3150="","",IF(ISERROR(AVERAGE(ESITI_QUESTIONARI!N3150:T3150,ESITI_QUESTIONARI!V3150:X3150,ESITI_QUESTIONARI!Z3150:AD3150,ESITI_QUESTIONARI!AF3150:AH3150,ESITI_QUESTIONARI!AJ3150:AL3150,ESITI_QUESTIONARI!AN3150,ESITI_QUESTIONARI!AQ3150)),"NON RISPONDE",AVERAGE(ESITI_QUESTIONARI!N3150:T3150,ESITI_QUESTIONARI!V3150:X3150,ESITI_QUESTIONARI!Z3150:AD3150,ESITI_QUESTIONARI!AF3150:AH3150,ESITI_QUESTIONARI!AJ3150:AL3150,ESITI_QUESTIONARI!AN3150,ESITI_QUESTIONARI!AQ3150)))</f>
        <v/>
      </c>
    </row>
    <row r="3151" spans="1:8" x14ac:dyDescent="0.3">
      <c r="A3151" t="str">
        <f>IF(ESITI_QUESTIONARI!A3151="","",TRIM(ESITI_QUESTIONARI!A3151))</f>
        <v/>
      </c>
      <c r="B3151" t="str">
        <f t="shared" si="50"/>
        <v/>
      </c>
      <c r="C3151" t="str">
        <f>IF(ESITI_QUESTIONARI!C3151="","",TRIM(ESITI_QUESTIONARI!C3151))</f>
        <v/>
      </c>
      <c r="D3151" t="str">
        <f>IFERROR(UPPER(TRIM(ESITI_QUESTIONARI!U3151)),"")</f>
        <v/>
      </c>
      <c r="E3151" t="str">
        <f>IFERROR(UPPER(TRIM(ESITI_QUESTIONARI!Y3151)),"")</f>
        <v/>
      </c>
      <c r="F3151" t="str">
        <f>IFERROR(UPPER(TRIM(ESITI_QUESTIONARI!AE3151)),"")</f>
        <v/>
      </c>
      <c r="G3151" t="str">
        <f>IFERROR(UPPER(TRIM(ESITI_QUESTIONARI!AI3151)),"")</f>
        <v/>
      </c>
      <c r="H3151" s="8" t="str">
        <f>IF(C3151="","",IF(ISERROR(AVERAGE(ESITI_QUESTIONARI!N3151:T3151,ESITI_QUESTIONARI!V3151:X3151,ESITI_QUESTIONARI!Z3151:AD3151,ESITI_QUESTIONARI!AF3151:AH3151,ESITI_QUESTIONARI!AJ3151:AL3151,ESITI_QUESTIONARI!AN3151,ESITI_QUESTIONARI!AQ3151)),"NON RISPONDE",AVERAGE(ESITI_QUESTIONARI!N3151:T3151,ESITI_QUESTIONARI!V3151:X3151,ESITI_QUESTIONARI!Z3151:AD3151,ESITI_QUESTIONARI!AF3151:AH3151,ESITI_QUESTIONARI!AJ3151:AL3151,ESITI_QUESTIONARI!AN3151,ESITI_QUESTIONARI!AQ3151)))</f>
        <v/>
      </c>
    </row>
    <row r="3152" spans="1:8" x14ac:dyDescent="0.3">
      <c r="A3152" t="str">
        <f>IF(ESITI_QUESTIONARI!A3152="","",TRIM(ESITI_QUESTIONARI!A3152))</f>
        <v/>
      </c>
      <c r="B3152" t="str">
        <f t="shared" si="50"/>
        <v/>
      </c>
      <c r="C3152" t="str">
        <f>IF(ESITI_QUESTIONARI!C3152="","",TRIM(ESITI_QUESTIONARI!C3152))</f>
        <v/>
      </c>
      <c r="D3152" t="str">
        <f>IFERROR(UPPER(TRIM(ESITI_QUESTIONARI!U3152)),"")</f>
        <v/>
      </c>
      <c r="E3152" t="str">
        <f>IFERROR(UPPER(TRIM(ESITI_QUESTIONARI!Y3152)),"")</f>
        <v/>
      </c>
      <c r="F3152" t="str">
        <f>IFERROR(UPPER(TRIM(ESITI_QUESTIONARI!AE3152)),"")</f>
        <v/>
      </c>
      <c r="G3152" t="str">
        <f>IFERROR(UPPER(TRIM(ESITI_QUESTIONARI!AI3152)),"")</f>
        <v/>
      </c>
      <c r="H3152" s="8" t="str">
        <f>IF(C3152="","",IF(ISERROR(AVERAGE(ESITI_QUESTIONARI!N3152:T3152,ESITI_QUESTIONARI!V3152:X3152,ESITI_QUESTIONARI!Z3152:AD3152,ESITI_QUESTIONARI!AF3152:AH3152,ESITI_QUESTIONARI!AJ3152:AL3152,ESITI_QUESTIONARI!AN3152,ESITI_QUESTIONARI!AQ3152)),"NON RISPONDE",AVERAGE(ESITI_QUESTIONARI!N3152:T3152,ESITI_QUESTIONARI!V3152:X3152,ESITI_QUESTIONARI!Z3152:AD3152,ESITI_QUESTIONARI!AF3152:AH3152,ESITI_QUESTIONARI!AJ3152:AL3152,ESITI_QUESTIONARI!AN3152,ESITI_QUESTIONARI!AQ3152)))</f>
        <v/>
      </c>
    </row>
    <row r="3153" spans="1:8" x14ac:dyDescent="0.3">
      <c r="A3153" t="str">
        <f>IF(ESITI_QUESTIONARI!A3153="","",TRIM(ESITI_QUESTIONARI!A3153))</f>
        <v/>
      </c>
      <c r="B3153" t="str">
        <f t="shared" si="50"/>
        <v/>
      </c>
      <c r="C3153" t="str">
        <f>IF(ESITI_QUESTIONARI!C3153="","",TRIM(ESITI_QUESTIONARI!C3153))</f>
        <v/>
      </c>
      <c r="D3153" t="str">
        <f>IFERROR(UPPER(TRIM(ESITI_QUESTIONARI!U3153)),"")</f>
        <v/>
      </c>
      <c r="E3153" t="str">
        <f>IFERROR(UPPER(TRIM(ESITI_QUESTIONARI!Y3153)),"")</f>
        <v/>
      </c>
      <c r="F3153" t="str">
        <f>IFERROR(UPPER(TRIM(ESITI_QUESTIONARI!AE3153)),"")</f>
        <v/>
      </c>
      <c r="G3153" t="str">
        <f>IFERROR(UPPER(TRIM(ESITI_QUESTIONARI!AI3153)),"")</f>
        <v/>
      </c>
      <c r="H3153" s="8" t="str">
        <f>IF(C3153="","",IF(ISERROR(AVERAGE(ESITI_QUESTIONARI!N3153:T3153,ESITI_QUESTIONARI!V3153:X3153,ESITI_QUESTIONARI!Z3153:AD3153,ESITI_QUESTIONARI!AF3153:AH3153,ESITI_QUESTIONARI!AJ3153:AL3153,ESITI_QUESTIONARI!AN3153,ESITI_QUESTIONARI!AQ3153)),"NON RISPONDE",AVERAGE(ESITI_QUESTIONARI!N3153:T3153,ESITI_QUESTIONARI!V3153:X3153,ESITI_QUESTIONARI!Z3153:AD3153,ESITI_QUESTIONARI!AF3153:AH3153,ESITI_QUESTIONARI!AJ3153:AL3153,ESITI_QUESTIONARI!AN3153,ESITI_QUESTIONARI!AQ3153)))</f>
        <v/>
      </c>
    </row>
    <row r="3154" spans="1:8" x14ac:dyDescent="0.3">
      <c r="A3154" t="str">
        <f>IF(ESITI_QUESTIONARI!A3154="","",TRIM(ESITI_QUESTIONARI!A3154))</f>
        <v/>
      </c>
      <c r="B3154" t="str">
        <f t="shared" si="50"/>
        <v/>
      </c>
      <c r="C3154" t="str">
        <f>IF(ESITI_QUESTIONARI!C3154="","",TRIM(ESITI_QUESTIONARI!C3154))</f>
        <v/>
      </c>
      <c r="D3154" t="str">
        <f>IFERROR(UPPER(TRIM(ESITI_QUESTIONARI!U3154)),"")</f>
        <v/>
      </c>
      <c r="E3154" t="str">
        <f>IFERROR(UPPER(TRIM(ESITI_QUESTIONARI!Y3154)),"")</f>
        <v/>
      </c>
      <c r="F3154" t="str">
        <f>IFERROR(UPPER(TRIM(ESITI_QUESTIONARI!AE3154)),"")</f>
        <v/>
      </c>
      <c r="G3154" t="str">
        <f>IFERROR(UPPER(TRIM(ESITI_QUESTIONARI!AI3154)),"")</f>
        <v/>
      </c>
      <c r="H3154" s="8" t="str">
        <f>IF(C3154="","",IF(ISERROR(AVERAGE(ESITI_QUESTIONARI!N3154:T3154,ESITI_QUESTIONARI!V3154:X3154,ESITI_QUESTIONARI!Z3154:AD3154,ESITI_QUESTIONARI!AF3154:AH3154,ESITI_QUESTIONARI!AJ3154:AL3154,ESITI_QUESTIONARI!AN3154,ESITI_QUESTIONARI!AQ3154)),"NON RISPONDE",AVERAGE(ESITI_QUESTIONARI!N3154:T3154,ESITI_QUESTIONARI!V3154:X3154,ESITI_QUESTIONARI!Z3154:AD3154,ESITI_QUESTIONARI!AF3154:AH3154,ESITI_QUESTIONARI!AJ3154:AL3154,ESITI_QUESTIONARI!AN3154,ESITI_QUESTIONARI!AQ3154)))</f>
        <v/>
      </c>
    </row>
    <row r="3155" spans="1:8" x14ac:dyDescent="0.3">
      <c r="A3155" t="str">
        <f>IF(ESITI_QUESTIONARI!A3155="","",TRIM(ESITI_QUESTIONARI!A3155))</f>
        <v/>
      </c>
      <c r="B3155" t="str">
        <f t="shared" si="50"/>
        <v/>
      </c>
      <c r="C3155" t="str">
        <f>IF(ESITI_QUESTIONARI!C3155="","",TRIM(ESITI_QUESTIONARI!C3155))</f>
        <v/>
      </c>
      <c r="D3155" t="str">
        <f>IFERROR(UPPER(TRIM(ESITI_QUESTIONARI!U3155)),"")</f>
        <v/>
      </c>
      <c r="E3155" t="str">
        <f>IFERROR(UPPER(TRIM(ESITI_QUESTIONARI!Y3155)),"")</f>
        <v/>
      </c>
      <c r="F3155" t="str">
        <f>IFERROR(UPPER(TRIM(ESITI_QUESTIONARI!AE3155)),"")</f>
        <v/>
      </c>
      <c r="G3155" t="str">
        <f>IFERROR(UPPER(TRIM(ESITI_QUESTIONARI!AI3155)),"")</f>
        <v/>
      </c>
      <c r="H3155" s="8" t="str">
        <f>IF(C3155="","",IF(ISERROR(AVERAGE(ESITI_QUESTIONARI!N3155:T3155,ESITI_QUESTIONARI!V3155:X3155,ESITI_QUESTIONARI!Z3155:AD3155,ESITI_QUESTIONARI!AF3155:AH3155,ESITI_QUESTIONARI!AJ3155:AL3155,ESITI_QUESTIONARI!AN3155,ESITI_QUESTIONARI!AQ3155)),"NON RISPONDE",AVERAGE(ESITI_QUESTIONARI!N3155:T3155,ESITI_QUESTIONARI!V3155:X3155,ESITI_QUESTIONARI!Z3155:AD3155,ESITI_QUESTIONARI!AF3155:AH3155,ESITI_QUESTIONARI!AJ3155:AL3155,ESITI_QUESTIONARI!AN3155,ESITI_QUESTIONARI!AQ3155)))</f>
        <v/>
      </c>
    </row>
    <row r="3156" spans="1:8" x14ac:dyDescent="0.3">
      <c r="A3156" t="str">
        <f>IF(ESITI_QUESTIONARI!A3156="","",TRIM(ESITI_QUESTIONARI!A3156))</f>
        <v/>
      </c>
      <c r="B3156" t="str">
        <f t="shared" si="50"/>
        <v/>
      </c>
      <c r="C3156" t="str">
        <f>IF(ESITI_QUESTIONARI!C3156="","",TRIM(ESITI_QUESTIONARI!C3156))</f>
        <v/>
      </c>
      <c r="D3156" t="str">
        <f>IFERROR(UPPER(TRIM(ESITI_QUESTIONARI!U3156)),"")</f>
        <v/>
      </c>
      <c r="E3156" t="str">
        <f>IFERROR(UPPER(TRIM(ESITI_QUESTIONARI!Y3156)),"")</f>
        <v/>
      </c>
      <c r="F3156" t="str">
        <f>IFERROR(UPPER(TRIM(ESITI_QUESTIONARI!AE3156)),"")</f>
        <v/>
      </c>
      <c r="G3156" t="str">
        <f>IFERROR(UPPER(TRIM(ESITI_QUESTIONARI!AI3156)),"")</f>
        <v/>
      </c>
      <c r="H3156" s="8" t="str">
        <f>IF(C3156="","",IF(ISERROR(AVERAGE(ESITI_QUESTIONARI!N3156:T3156,ESITI_QUESTIONARI!V3156:X3156,ESITI_QUESTIONARI!Z3156:AD3156,ESITI_QUESTIONARI!AF3156:AH3156,ESITI_QUESTIONARI!AJ3156:AL3156,ESITI_QUESTIONARI!AN3156,ESITI_QUESTIONARI!AQ3156)),"NON RISPONDE",AVERAGE(ESITI_QUESTIONARI!N3156:T3156,ESITI_QUESTIONARI!V3156:X3156,ESITI_QUESTIONARI!Z3156:AD3156,ESITI_QUESTIONARI!AF3156:AH3156,ESITI_QUESTIONARI!AJ3156:AL3156,ESITI_QUESTIONARI!AN3156,ESITI_QUESTIONARI!AQ3156)))</f>
        <v/>
      </c>
    </row>
    <row r="3157" spans="1:8" x14ac:dyDescent="0.3">
      <c r="A3157" t="str">
        <f>IF(ESITI_QUESTIONARI!A3157="","",TRIM(ESITI_QUESTIONARI!A3157))</f>
        <v/>
      </c>
      <c r="B3157" t="str">
        <f t="shared" si="50"/>
        <v/>
      </c>
      <c r="C3157" t="str">
        <f>IF(ESITI_QUESTIONARI!C3157="","",TRIM(ESITI_QUESTIONARI!C3157))</f>
        <v/>
      </c>
      <c r="D3157" t="str">
        <f>IFERROR(UPPER(TRIM(ESITI_QUESTIONARI!U3157)),"")</f>
        <v/>
      </c>
      <c r="E3157" t="str">
        <f>IFERROR(UPPER(TRIM(ESITI_QUESTIONARI!Y3157)),"")</f>
        <v/>
      </c>
      <c r="F3157" t="str">
        <f>IFERROR(UPPER(TRIM(ESITI_QUESTIONARI!AE3157)),"")</f>
        <v/>
      </c>
      <c r="G3157" t="str">
        <f>IFERROR(UPPER(TRIM(ESITI_QUESTIONARI!AI3157)),"")</f>
        <v/>
      </c>
      <c r="H3157" s="8" t="str">
        <f>IF(C3157="","",IF(ISERROR(AVERAGE(ESITI_QUESTIONARI!N3157:T3157,ESITI_QUESTIONARI!V3157:X3157,ESITI_QUESTIONARI!Z3157:AD3157,ESITI_QUESTIONARI!AF3157:AH3157,ESITI_QUESTIONARI!AJ3157:AL3157,ESITI_QUESTIONARI!AN3157,ESITI_QUESTIONARI!AQ3157)),"NON RISPONDE",AVERAGE(ESITI_QUESTIONARI!N3157:T3157,ESITI_QUESTIONARI!V3157:X3157,ESITI_QUESTIONARI!Z3157:AD3157,ESITI_QUESTIONARI!AF3157:AH3157,ESITI_QUESTIONARI!AJ3157:AL3157,ESITI_QUESTIONARI!AN3157,ESITI_QUESTIONARI!AQ3157)))</f>
        <v/>
      </c>
    </row>
    <row r="3158" spans="1:8" x14ac:dyDescent="0.3">
      <c r="A3158" t="str">
        <f>IF(ESITI_QUESTIONARI!A3158="","",TRIM(ESITI_QUESTIONARI!A3158))</f>
        <v/>
      </c>
      <c r="B3158" t="str">
        <f t="shared" si="50"/>
        <v/>
      </c>
      <c r="C3158" t="str">
        <f>IF(ESITI_QUESTIONARI!C3158="","",TRIM(ESITI_QUESTIONARI!C3158))</f>
        <v/>
      </c>
      <c r="D3158" t="str">
        <f>IFERROR(UPPER(TRIM(ESITI_QUESTIONARI!U3158)),"")</f>
        <v/>
      </c>
      <c r="E3158" t="str">
        <f>IFERROR(UPPER(TRIM(ESITI_QUESTIONARI!Y3158)),"")</f>
        <v/>
      </c>
      <c r="F3158" t="str">
        <f>IFERROR(UPPER(TRIM(ESITI_QUESTIONARI!AE3158)),"")</f>
        <v/>
      </c>
      <c r="G3158" t="str">
        <f>IFERROR(UPPER(TRIM(ESITI_QUESTIONARI!AI3158)),"")</f>
        <v/>
      </c>
      <c r="H3158" s="8" t="str">
        <f>IF(C3158="","",IF(ISERROR(AVERAGE(ESITI_QUESTIONARI!N3158:T3158,ESITI_QUESTIONARI!V3158:X3158,ESITI_QUESTIONARI!Z3158:AD3158,ESITI_QUESTIONARI!AF3158:AH3158,ESITI_QUESTIONARI!AJ3158:AL3158,ESITI_QUESTIONARI!AN3158,ESITI_QUESTIONARI!AQ3158)),"NON RISPONDE",AVERAGE(ESITI_QUESTIONARI!N3158:T3158,ESITI_QUESTIONARI!V3158:X3158,ESITI_QUESTIONARI!Z3158:AD3158,ESITI_QUESTIONARI!AF3158:AH3158,ESITI_QUESTIONARI!AJ3158:AL3158,ESITI_QUESTIONARI!AN3158,ESITI_QUESTIONARI!AQ3158)))</f>
        <v/>
      </c>
    </row>
    <row r="3159" spans="1:8" x14ac:dyDescent="0.3">
      <c r="A3159" t="str">
        <f>IF(ESITI_QUESTIONARI!A3159="","",TRIM(ESITI_QUESTIONARI!A3159))</f>
        <v/>
      </c>
      <c r="B3159" t="str">
        <f t="shared" si="50"/>
        <v/>
      </c>
      <c r="C3159" t="str">
        <f>IF(ESITI_QUESTIONARI!C3159="","",TRIM(ESITI_QUESTIONARI!C3159))</f>
        <v/>
      </c>
      <c r="D3159" t="str">
        <f>IFERROR(UPPER(TRIM(ESITI_QUESTIONARI!U3159)),"")</f>
        <v/>
      </c>
      <c r="E3159" t="str">
        <f>IFERROR(UPPER(TRIM(ESITI_QUESTIONARI!Y3159)),"")</f>
        <v/>
      </c>
      <c r="F3159" t="str">
        <f>IFERROR(UPPER(TRIM(ESITI_QUESTIONARI!AE3159)),"")</f>
        <v/>
      </c>
      <c r="G3159" t="str">
        <f>IFERROR(UPPER(TRIM(ESITI_QUESTIONARI!AI3159)),"")</f>
        <v/>
      </c>
      <c r="H3159" s="8" t="str">
        <f>IF(C3159="","",IF(ISERROR(AVERAGE(ESITI_QUESTIONARI!N3159:T3159,ESITI_QUESTIONARI!V3159:X3159,ESITI_QUESTIONARI!Z3159:AD3159,ESITI_QUESTIONARI!AF3159:AH3159,ESITI_QUESTIONARI!AJ3159:AL3159,ESITI_QUESTIONARI!AN3159,ESITI_QUESTIONARI!AQ3159)),"NON RISPONDE",AVERAGE(ESITI_QUESTIONARI!N3159:T3159,ESITI_QUESTIONARI!V3159:X3159,ESITI_QUESTIONARI!Z3159:AD3159,ESITI_QUESTIONARI!AF3159:AH3159,ESITI_QUESTIONARI!AJ3159:AL3159,ESITI_QUESTIONARI!AN3159,ESITI_QUESTIONARI!AQ3159)))</f>
        <v/>
      </c>
    </row>
    <row r="3160" spans="1:8" x14ac:dyDescent="0.3">
      <c r="A3160" t="str">
        <f>IF(ESITI_QUESTIONARI!A3160="","",TRIM(ESITI_QUESTIONARI!A3160))</f>
        <v/>
      </c>
      <c r="B3160" t="str">
        <f t="shared" si="50"/>
        <v/>
      </c>
      <c r="C3160" t="str">
        <f>IF(ESITI_QUESTIONARI!C3160="","",TRIM(ESITI_QUESTIONARI!C3160))</f>
        <v/>
      </c>
      <c r="D3160" t="str">
        <f>IFERROR(UPPER(TRIM(ESITI_QUESTIONARI!U3160)),"")</f>
        <v/>
      </c>
      <c r="E3160" t="str">
        <f>IFERROR(UPPER(TRIM(ESITI_QUESTIONARI!Y3160)),"")</f>
        <v/>
      </c>
      <c r="F3160" t="str">
        <f>IFERROR(UPPER(TRIM(ESITI_QUESTIONARI!AE3160)),"")</f>
        <v/>
      </c>
      <c r="G3160" t="str">
        <f>IFERROR(UPPER(TRIM(ESITI_QUESTIONARI!AI3160)),"")</f>
        <v/>
      </c>
      <c r="H3160" s="8" t="str">
        <f>IF(C3160="","",IF(ISERROR(AVERAGE(ESITI_QUESTIONARI!N3160:T3160,ESITI_QUESTIONARI!V3160:X3160,ESITI_QUESTIONARI!Z3160:AD3160,ESITI_QUESTIONARI!AF3160:AH3160,ESITI_QUESTIONARI!AJ3160:AL3160,ESITI_QUESTIONARI!AN3160,ESITI_QUESTIONARI!AQ3160)),"NON RISPONDE",AVERAGE(ESITI_QUESTIONARI!N3160:T3160,ESITI_QUESTIONARI!V3160:X3160,ESITI_QUESTIONARI!Z3160:AD3160,ESITI_QUESTIONARI!AF3160:AH3160,ESITI_QUESTIONARI!AJ3160:AL3160,ESITI_QUESTIONARI!AN3160,ESITI_QUESTIONARI!AQ3160)))</f>
        <v/>
      </c>
    </row>
    <row r="3161" spans="1:8" x14ac:dyDescent="0.3">
      <c r="A3161" t="str">
        <f>IF(ESITI_QUESTIONARI!A3161="","",TRIM(ESITI_QUESTIONARI!A3161))</f>
        <v/>
      </c>
      <c r="B3161" t="str">
        <f t="shared" si="50"/>
        <v/>
      </c>
      <c r="C3161" t="str">
        <f>IF(ESITI_QUESTIONARI!C3161="","",TRIM(ESITI_QUESTIONARI!C3161))</f>
        <v/>
      </c>
      <c r="D3161" t="str">
        <f>IFERROR(UPPER(TRIM(ESITI_QUESTIONARI!U3161)),"")</f>
        <v/>
      </c>
      <c r="E3161" t="str">
        <f>IFERROR(UPPER(TRIM(ESITI_QUESTIONARI!Y3161)),"")</f>
        <v/>
      </c>
      <c r="F3161" t="str">
        <f>IFERROR(UPPER(TRIM(ESITI_QUESTIONARI!AE3161)),"")</f>
        <v/>
      </c>
      <c r="G3161" t="str">
        <f>IFERROR(UPPER(TRIM(ESITI_QUESTIONARI!AI3161)),"")</f>
        <v/>
      </c>
      <c r="H3161" s="8" t="str">
        <f>IF(C3161="","",IF(ISERROR(AVERAGE(ESITI_QUESTIONARI!N3161:T3161,ESITI_QUESTIONARI!V3161:X3161,ESITI_QUESTIONARI!Z3161:AD3161,ESITI_QUESTIONARI!AF3161:AH3161,ESITI_QUESTIONARI!AJ3161:AL3161,ESITI_QUESTIONARI!AN3161,ESITI_QUESTIONARI!AQ3161)),"NON RISPONDE",AVERAGE(ESITI_QUESTIONARI!N3161:T3161,ESITI_QUESTIONARI!V3161:X3161,ESITI_QUESTIONARI!Z3161:AD3161,ESITI_QUESTIONARI!AF3161:AH3161,ESITI_QUESTIONARI!AJ3161:AL3161,ESITI_QUESTIONARI!AN3161,ESITI_QUESTIONARI!AQ3161)))</f>
        <v/>
      </c>
    </row>
    <row r="3162" spans="1:8" x14ac:dyDescent="0.3">
      <c r="A3162" t="str">
        <f>IF(ESITI_QUESTIONARI!A3162="","",TRIM(ESITI_QUESTIONARI!A3162))</f>
        <v/>
      </c>
      <c r="B3162" t="str">
        <f t="shared" si="50"/>
        <v/>
      </c>
      <c r="C3162" t="str">
        <f>IF(ESITI_QUESTIONARI!C3162="","",TRIM(ESITI_QUESTIONARI!C3162))</f>
        <v/>
      </c>
      <c r="D3162" t="str">
        <f>IFERROR(UPPER(TRIM(ESITI_QUESTIONARI!U3162)),"")</f>
        <v/>
      </c>
      <c r="E3162" t="str">
        <f>IFERROR(UPPER(TRIM(ESITI_QUESTIONARI!Y3162)),"")</f>
        <v/>
      </c>
      <c r="F3162" t="str">
        <f>IFERROR(UPPER(TRIM(ESITI_QUESTIONARI!AE3162)),"")</f>
        <v/>
      </c>
      <c r="G3162" t="str">
        <f>IFERROR(UPPER(TRIM(ESITI_QUESTIONARI!AI3162)),"")</f>
        <v/>
      </c>
      <c r="H3162" s="8" t="str">
        <f>IF(C3162="","",IF(ISERROR(AVERAGE(ESITI_QUESTIONARI!N3162:T3162,ESITI_QUESTIONARI!V3162:X3162,ESITI_QUESTIONARI!Z3162:AD3162,ESITI_QUESTIONARI!AF3162:AH3162,ESITI_QUESTIONARI!AJ3162:AL3162,ESITI_QUESTIONARI!AN3162,ESITI_QUESTIONARI!AQ3162)),"NON RISPONDE",AVERAGE(ESITI_QUESTIONARI!N3162:T3162,ESITI_QUESTIONARI!V3162:X3162,ESITI_QUESTIONARI!Z3162:AD3162,ESITI_QUESTIONARI!AF3162:AH3162,ESITI_QUESTIONARI!AJ3162:AL3162,ESITI_QUESTIONARI!AN3162,ESITI_QUESTIONARI!AQ3162)))</f>
        <v/>
      </c>
    </row>
    <row r="3163" spans="1:8" x14ac:dyDescent="0.3">
      <c r="A3163" t="str">
        <f>IF(ESITI_QUESTIONARI!A3163="","",TRIM(ESITI_QUESTIONARI!A3163))</f>
        <v/>
      </c>
      <c r="B3163" t="str">
        <f t="shared" si="50"/>
        <v/>
      </c>
      <c r="C3163" t="str">
        <f>IF(ESITI_QUESTIONARI!C3163="","",TRIM(ESITI_QUESTIONARI!C3163))</f>
        <v/>
      </c>
      <c r="D3163" t="str">
        <f>IFERROR(UPPER(TRIM(ESITI_QUESTIONARI!U3163)),"")</f>
        <v/>
      </c>
      <c r="E3163" t="str">
        <f>IFERROR(UPPER(TRIM(ESITI_QUESTIONARI!Y3163)),"")</f>
        <v/>
      </c>
      <c r="F3163" t="str">
        <f>IFERROR(UPPER(TRIM(ESITI_QUESTIONARI!AE3163)),"")</f>
        <v/>
      </c>
      <c r="G3163" t="str">
        <f>IFERROR(UPPER(TRIM(ESITI_QUESTIONARI!AI3163)),"")</f>
        <v/>
      </c>
      <c r="H3163" s="8" t="str">
        <f>IF(C3163="","",IF(ISERROR(AVERAGE(ESITI_QUESTIONARI!N3163:T3163,ESITI_QUESTIONARI!V3163:X3163,ESITI_QUESTIONARI!Z3163:AD3163,ESITI_QUESTIONARI!AF3163:AH3163,ESITI_QUESTIONARI!AJ3163:AL3163,ESITI_QUESTIONARI!AN3163,ESITI_QUESTIONARI!AQ3163)),"NON RISPONDE",AVERAGE(ESITI_QUESTIONARI!N3163:T3163,ESITI_QUESTIONARI!V3163:X3163,ESITI_QUESTIONARI!Z3163:AD3163,ESITI_QUESTIONARI!AF3163:AH3163,ESITI_QUESTIONARI!AJ3163:AL3163,ESITI_QUESTIONARI!AN3163,ESITI_QUESTIONARI!AQ3163)))</f>
        <v/>
      </c>
    </row>
    <row r="3164" spans="1:8" x14ac:dyDescent="0.3">
      <c r="A3164" t="str">
        <f>IF(ESITI_QUESTIONARI!A3164="","",TRIM(ESITI_QUESTIONARI!A3164))</f>
        <v/>
      </c>
      <c r="B3164" t="str">
        <f t="shared" si="50"/>
        <v/>
      </c>
      <c r="C3164" t="str">
        <f>IF(ESITI_QUESTIONARI!C3164="","",TRIM(ESITI_QUESTIONARI!C3164))</f>
        <v/>
      </c>
      <c r="D3164" t="str">
        <f>IFERROR(UPPER(TRIM(ESITI_QUESTIONARI!U3164)),"")</f>
        <v/>
      </c>
      <c r="E3164" t="str">
        <f>IFERROR(UPPER(TRIM(ESITI_QUESTIONARI!Y3164)),"")</f>
        <v/>
      </c>
      <c r="F3164" t="str">
        <f>IFERROR(UPPER(TRIM(ESITI_QUESTIONARI!AE3164)),"")</f>
        <v/>
      </c>
      <c r="G3164" t="str">
        <f>IFERROR(UPPER(TRIM(ESITI_QUESTIONARI!AI3164)),"")</f>
        <v/>
      </c>
      <c r="H3164" s="8" t="str">
        <f>IF(C3164="","",IF(ISERROR(AVERAGE(ESITI_QUESTIONARI!N3164:T3164,ESITI_QUESTIONARI!V3164:X3164,ESITI_QUESTIONARI!Z3164:AD3164,ESITI_QUESTIONARI!AF3164:AH3164,ESITI_QUESTIONARI!AJ3164:AL3164,ESITI_QUESTIONARI!AN3164,ESITI_QUESTIONARI!AQ3164)),"NON RISPONDE",AVERAGE(ESITI_QUESTIONARI!N3164:T3164,ESITI_QUESTIONARI!V3164:X3164,ESITI_QUESTIONARI!Z3164:AD3164,ESITI_QUESTIONARI!AF3164:AH3164,ESITI_QUESTIONARI!AJ3164:AL3164,ESITI_QUESTIONARI!AN3164,ESITI_QUESTIONARI!AQ3164)))</f>
        <v/>
      </c>
    </row>
    <row r="3165" spans="1:8" x14ac:dyDescent="0.3">
      <c r="A3165" t="str">
        <f>IF(ESITI_QUESTIONARI!A3165="","",TRIM(ESITI_QUESTIONARI!A3165))</f>
        <v/>
      </c>
      <c r="B3165" t="str">
        <f t="shared" si="50"/>
        <v/>
      </c>
      <c r="C3165" t="str">
        <f>IF(ESITI_QUESTIONARI!C3165="","",TRIM(ESITI_QUESTIONARI!C3165))</f>
        <v/>
      </c>
      <c r="D3165" t="str">
        <f>IFERROR(UPPER(TRIM(ESITI_QUESTIONARI!U3165)),"")</f>
        <v/>
      </c>
      <c r="E3165" t="str">
        <f>IFERROR(UPPER(TRIM(ESITI_QUESTIONARI!Y3165)),"")</f>
        <v/>
      </c>
      <c r="F3165" t="str">
        <f>IFERROR(UPPER(TRIM(ESITI_QUESTIONARI!AE3165)),"")</f>
        <v/>
      </c>
      <c r="G3165" t="str">
        <f>IFERROR(UPPER(TRIM(ESITI_QUESTIONARI!AI3165)),"")</f>
        <v/>
      </c>
      <c r="H3165" s="8" t="str">
        <f>IF(C3165="","",IF(ISERROR(AVERAGE(ESITI_QUESTIONARI!N3165:T3165,ESITI_QUESTIONARI!V3165:X3165,ESITI_QUESTIONARI!Z3165:AD3165,ESITI_QUESTIONARI!AF3165:AH3165,ESITI_QUESTIONARI!AJ3165:AL3165,ESITI_QUESTIONARI!AN3165,ESITI_QUESTIONARI!AQ3165)),"NON RISPONDE",AVERAGE(ESITI_QUESTIONARI!N3165:T3165,ESITI_QUESTIONARI!V3165:X3165,ESITI_QUESTIONARI!Z3165:AD3165,ESITI_QUESTIONARI!AF3165:AH3165,ESITI_QUESTIONARI!AJ3165:AL3165,ESITI_QUESTIONARI!AN3165,ESITI_QUESTIONARI!AQ3165)))</f>
        <v/>
      </c>
    </row>
    <row r="3166" spans="1:8" x14ac:dyDescent="0.3">
      <c r="A3166" t="str">
        <f>IF(ESITI_QUESTIONARI!A3166="","",TRIM(ESITI_QUESTIONARI!A3166))</f>
        <v/>
      </c>
      <c r="B3166" t="str">
        <f t="shared" si="50"/>
        <v/>
      </c>
      <c r="C3166" t="str">
        <f>IF(ESITI_QUESTIONARI!C3166="","",TRIM(ESITI_QUESTIONARI!C3166))</f>
        <v/>
      </c>
      <c r="D3166" t="str">
        <f>IFERROR(UPPER(TRIM(ESITI_QUESTIONARI!U3166)),"")</f>
        <v/>
      </c>
      <c r="E3166" t="str">
        <f>IFERROR(UPPER(TRIM(ESITI_QUESTIONARI!Y3166)),"")</f>
        <v/>
      </c>
      <c r="F3166" t="str">
        <f>IFERROR(UPPER(TRIM(ESITI_QUESTIONARI!AE3166)),"")</f>
        <v/>
      </c>
      <c r="G3166" t="str">
        <f>IFERROR(UPPER(TRIM(ESITI_QUESTIONARI!AI3166)),"")</f>
        <v/>
      </c>
      <c r="H3166" s="8" t="str">
        <f>IF(C3166="","",IF(ISERROR(AVERAGE(ESITI_QUESTIONARI!N3166:T3166,ESITI_QUESTIONARI!V3166:X3166,ESITI_QUESTIONARI!Z3166:AD3166,ESITI_QUESTIONARI!AF3166:AH3166,ESITI_QUESTIONARI!AJ3166:AL3166,ESITI_QUESTIONARI!AN3166,ESITI_QUESTIONARI!AQ3166)),"NON RISPONDE",AVERAGE(ESITI_QUESTIONARI!N3166:T3166,ESITI_QUESTIONARI!V3166:X3166,ESITI_QUESTIONARI!Z3166:AD3166,ESITI_QUESTIONARI!AF3166:AH3166,ESITI_QUESTIONARI!AJ3166:AL3166,ESITI_QUESTIONARI!AN3166,ESITI_QUESTIONARI!AQ3166)))</f>
        <v/>
      </c>
    </row>
    <row r="3167" spans="1:8" x14ac:dyDescent="0.3">
      <c r="A3167" t="str">
        <f>IF(ESITI_QUESTIONARI!A3167="","",TRIM(ESITI_QUESTIONARI!A3167))</f>
        <v/>
      </c>
      <c r="B3167" t="str">
        <f t="shared" si="50"/>
        <v/>
      </c>
      <c r="C3167" t="str">
        <f>IF(ESITI_QUESTIONARI!C3167="","",TRIM(ESITI_QUESTIONARI!C3167))</f>
        <v/>
      </c>
      <c r="D3167" t="str">
        <f>IFERROR(UPPER(TRIM(ESITI_QUESTIONARI!U3167)),"")</f>
        <v/>
      </c>
      <c r="E3167" t="str">
        <f>IFERROR(UPPER(TRIM(ESITI_QUESTIONARI!Y3167)),"")</f>
        <v/>
      </c>
      <c r="F3167" t="str">
        <f>IFERROR(UPPER(TRIM(ESITI_QUESTIONARI!AE3167)),"")</f>
        <v/>
      </c>
      <c r="G3167" t="str">
        <f>IFERROR(UPPER(TRIM(ESITI_QUESTIONARI!AI3167)),"")</f>
        <v/>
      </c>
      <c r="H3167" s="8" t="str">
        <f>IF(C3167="","",IF(ISERROR(AVERAGE(ESITI_QUESTIONARI!N3167:T3167,ESITI_QUESTIONARI!V3167:X3167,ESITI_QUESTIONARI!Z3167:AD3167,ESITI_QUESTIONARI!AF3167:AH3167,ESITI_QUESTIONARI!AJ3167:AL3167,ESITI_QUESTIONARI!AN3167,ESITI_QUESTIONARI!AQ3167)),"NON RISPONDE",AVERAGE(ESITI_QUESTIONARI!N3167:T3167,ESITI_QUESTIONARI!V3167:X3167,ESITI_QUESTIONARI!Z3167:AD3167,ESITI_QUESTIONARI!AF3167:AH3167,ESITI_QUESTIONARI!AJ3167:AL3167,ESITI_QUESTIONARI!AN3167,ESITI_QUESTIONARI!AQ3167)))</f>
        <v/>
      </c>
    </row>
    <row r="3168" spans="1:8" x14ac:dyDescent="0.3">
      <c r="A3168" t="str">
        <f>IF(ESITI_QUESTIONARI!A3168="","",TRIM(ESITI_QUESTIONARI!A3168))</f>
        <v/>
      </c>
      <c r="B3168" t="str">
        <f t="shared" si="50"/>
        <v/>
      </c>
      <c r="C3168" t="str">
        <f>IF(ESITI_QUESTIONARI!C3168="","",TRIM(ESITI_QUESTIONARI!C3168))</f>
        <v/>
      </c>
      <c r="D3168" t="str">
        <f>IFERROR(UPPER(TRIM(ESITI_QUESTIONARI!U3168)),"")</f>
        <v/>
      </c>
      <c r="E3168" t="str">
        <f>IFERROR(UPPER(TRIM(ESITI_QUESTIONARI!Y3168)),"")</f>
        <v/>
      </c>
      <c r="F3168" t="str">
        <f>IFERROR(UPPER(TRIM(ESITI_QUESTIONARI!AE3168)),"")</f>
        <v/>
      </c>
      <c r="G3168" t="str">
        <f>IFERROR(UPPER(TRIM(ESITI_QUESTIONARI!AI3168)),"")</f>
        <v/>
      </c>
      <c r="H3168" s="8" t="str">
        <f>IF(C3168="","",IF(ISERROR(AVERAGE(ESITI_QUESTIONARI!N3168:T3168,ESITI_QUESTIONARI!V3168:X3168,ESITI_QUESTIONARI!Z3168:AD3168,ESITI_QUESTIONARI!AF3168:AH3168,ESITI_QUESTIONARI!AJ3168:AL3168,ESITI_QUESTIONARI!AN3168,ESITI_QUESTIONARI!AQ3168)),"NON RISPONDE",AVERAGE(ESITI_QUESTIONARI!N3168:T3168,ESITI_QUESTIONARI!V3168:X3168,ESITI_QUESTIONARI!Z3168:AD3168,ESITI_QUESTIONARI!AF3168:AH3168,ESITI_QUESTIONARI!AJ3168:AL3168,ESITI_QUESTIONARI!AN3168,ESITI_QUESTIONARI!AQ3168)))</f>
        <v/>
      </c>
    </row>
    <row r="3169" spans="1:8" x14ac:dyDescent="0.3">
      <c r="A3169" t="str">
        <f>IF(ESITI_QUESTIONARI!A3169="","",TRIM(ESITI_QUESTIONARI!A3169))</f>
        <v/>
      </c>
      <c r="B3169" t="str">
        <f t="shared" si="50"/>
        <v/>
      </c>
      <c r="C3169" t="str">
        <f>IF(ESITI_QUESTIONARI!C3169="","",TRIM(ESITI_QUESTIONARI!C3169))</f>
        <v/>
      </c>
      <c r="D3169" t="str">
        <f>IFERROR(UPPER(TRIM(ESITI_QUESTIONARI!U3169)),"")</f>
        <v/>
      </c>
      <c r="E3169" t="str">
        <f>IFERROR(UPPER(TRIM(ESITI_QUESTIONARI!Y3169)),"")</f>
        <v/>
      </c>
      <c r="F3169" t="str">
        <f>IFERROR(UPPER(TRIM(ESITI_QUESTIONARI!AE3169)),"")</f>
        <v/>
      </c>
      <c r="G3169" t="str">
        <f>IFERROR(UPPER(TRIM(ESITI_QUESTIONARI!AI3169)),"")</f>
        <v/>
      </c>
      <c r="H3169" s="8" t="str">
        <f>IF(C3169="","",IF(ISERROR(AVERAGE(ESITI_QUESTIONARI!N3169:T3169,ESITI_QUESTIONARI!V3169:X3169,ESITI_QUESTIONARI!Z3169:AD3169,ESITI_QUESTIONARI!AF3169:AH3169,ESITI_QUESTIONARI!AJ3169:AL3169,ESITI_QUESTIONARI!AN3169,ESITI_QUESTIONARI!AQ3169)),"NON RISPONDE",AVERAGE(ESITI_QUESTIONARI!N3169:T3169,ESITI_QUESTIONARI!V3169:X3169,ESITI_QUESTIONARI!Z3169:AD3169,ESITI_QUESTIONARI!AF3169:AH3169,ESITI_QUESTIONARI!AJ3169:AL3169,ESITI_QUESTIONARI!AN3169,ESITI_QUESTIONARI!AQ3169)))</f>
        <v/>
      </c>
    </row>
    <row r="3170" spans="1:8" x14ac:dyDescent="0.3">
      <c r="A3170" t="str">
        <f>IF(ESITI_QUESTIONARI!A3170="","",TRIM(ESITI_QUESTIONARI!A3170))</f>
        <v/>
      </c>
      <c r="B3170" t="str">
        <f t="shared" si="50"/>
        <v/>
      </c>
      <c r="C3170" t="str">
        <f>IF(ESITI_QUESTIONARI!C3170="","",TRIM(ESITI_QUESTIONARI!C3170))</f>
        <v/>
      </c>
      <c r="D3170" t="str">
        <f>IFERROR(UPPER(TRIM(ESITI_QUESTIONARI!U3170)),"")</f>
        <v/>
      </c>
      <c r="E3170" t="str">
        <f>IFERROR(UPPER(TRIM(ESITI_QUESTIONARI!Y3170)),"")</f>
        <v/>
      </c>
      <c r="F3170" t="str">
        <f>IFERROR(UPPER(TRIM(ESITI_QUESTIONARI!AE3170)),"")</f>
        <v/>
      </c>
      <c r="G3170" t="str">
        <f>IFERROR(UPPER(TRIM(ESITI_QUESTIONARI!AI3170)),"")</f>
        <v/>
      </c>
      <c r="H3170" s="8" t="str">
        <f>IF(C3170="","",IF(ISERROR(AVERAGE(ESITI_QUESTIONARI!N3170:T3170,ESITI_QUESTIONARI!V3170:X3170,ESITI_QUESTIONARI!Z3170:AD3170,ESITI_QUESTIONARI!AF3170:AH3170,ESITI_QUESTIONARI!AJ3170:AL3170,ESITI_QUESTIONARI!AN3170,ESITI_QUESTIONARI!AQ3170)),"NON RISPONDE",AVERAGE(ESITI_QUESTIONARI!N3170:T3170,ESITI_QUESTIONARI!V3170:X3170,ESITI_QUESTIONARI!Z3170:AD3170,ESITI_QUESTIONARI!AF3170:AH3170,ESITI_QUESTIONARI!AJ3170:AL3170,ESITI_QUESTIONARI!AN3170,ESITI_QUESTIONARI!AQ3170)))</f>
        <v/>
      </c>
    </row>
    <row r="3171" spans="1:8" x14ac:dyDescent="0.3">
      <c r="A3171" t="str">
        <f>IF(ESITI_QUESTIONARI!A3171="","",TRIM(ESITI_QUESTIONARI!A3171))</f>
        <v/>
      </c>
      <c r="B3171" t="str">
        <f t="shared" si="50"/>
        <v/>
      </c>
      <c r="C3171" t="str">
        <f>IF(ESITI_QUESTIONARI!C3171="","",TRIM(ESITI_QUESTIONARI!C3171))</f>
        <v/>
      </c>
      <c r="D3171" t="str">
        <f>IFERROR(UPPER(TRIM(ESITI_QUESTIONARI!U3171)),"")</f>
        <v/>
      </c>
      <c r="E3171" t="str">
        <f>IFERROR(UPPER(TRIM(ESITI_QUESTIONARI!Y3171)),"")</f>
        <v/>
      </c>
      <c r="F3171" t="str">
        <f>IFERROR(UPPER(TRIM(ESITI_QUESTIONARI!AE3171)),"")</f>
        <v/>
      </c>
      <c r="G3171" t="str">
        <f>IFERROR(UPPER(TRIM(ESITI_QUESTIONARI!AI3171)),"")</f>
        <v/>
      </c>
      <c r="H3171" s="8" t="str">
        <f>IF(C3171="","",IF(ISERROR(AVERAGE(ESITI_QUESTIONARI!N3171:T3171,ESITI_QUESTIONARI!V3171:X3171,ESITI_QUESTIONARI!Z3171:AD3171,ESITI_QUESTIONARI!AF3171:AH3171,ESITI_QUESTIONARI!AJ3171:AL3171,ESITI_QUESTIONARI!AN3171,ESITI_QUESTIONARI!AQ3171)),"NON RISPONDE",AVERAGE(ESITI_QUESTIONARI!N3171:T3171,ESITI_QUESTIONARI!V3171:X3171,ESITI_QUESTIONARI!Z3171:AD3171,ESITI_QUESTIONARI!AF3171:AH3171,ESITI_QUESTIONARI!AJ3171:AL3171,ESITI_QUESTIONARI!AN3171,ESITI_QUESTIONARI!AQ3171)))</f>
        <v/>
      </c>
    </row>
    <row r="3172" spans="1:8" x14ac:dyDescent="0.3">
      <c r="A3172" t="str">
        <f>IF(ESITI_QUESTIONARI!A3172="","",TRIM(ESITI_QUESTIONARI!A3172))</f>
        <v/>
      </c>
      <c r="B3172" t="str">
        <f t="shared" si="50"/>
        <v/>
      </c>
      <c r="C3172" t="str">
        <f>IF(ESITI_QUESTIONARI!C3172="","",TRIM(ESITI_QUESTIONARI!C3172))</f>
        <v/>
      </c>
      <c r="D3172" t="str">
        <f>IFERROR(UPPER(TRIM(ESITI_QUESTIONARI!U3172)),"")</f>
        <v/>
      </c>
      <c r="E3172" t="str">
        <f>IFERROR(UPPER(TRIM(ESITI_QUESTIONARI!Y3172)),"")</f>
        <v/>
      </c>
      <c r="F3172" t="str">
        <f>IFERROR(UPPER(TRIM(ESITI_QUESTIONARI!AE3172)),"")</f>
        <v/>
      </c>
      <c r="G3172" t="str">
        <f>IFERROR(UPPER(TRIM(ESITI_QUESTIONARI!AI3172)),"")</f>
        <v/>
      </c>
      <c r="H3172" s="8" t="str">
        <f>IF(C3172="","",IF(ISERROR(AVERAGE(ESITI_QUESTIONARI!N3172:T3172,ESITI_QUESTIONARI!V3172:X3172,ESITI_QUESTIONARI!Z3172:AD3172,ESITI_QUESTIONARI!AF3172:AH3172,ESITI_QUESTIONARI!AJ3172:AL3172,ESITI_QUESTIONARI!AN3172,ESITI_QUESTIONARI!AQ3172)),"NON RISPONDE",AVERAGE(ESITI_QUESTIONARI!N3172:T3172,ESITI_QUESTIONARI!V3172:X3172,ESITI_QUESTIONARI!Z3172:AD3172,ESITI_QUESTIONARI!AF3172:AH3172,ESITI_QUESTIONARI!AJ3172:AL3172,ESITI_QUESTIONARI!AN3172,ESITI_QUESTIONARI!AQ3172)))</f>
        <v/>
      </c>
    </row>
    <row r="3173" spans="1:8" x14ac:dyDescent="0.3">
      <c r="A3173" t="str">
        <f>IF(ESITI_QUESTIONARI!A3173="","",TRIM(ESITI_QUESTIONARI!A3173))</f>
        <v/>
      </c>
      <c r="B3173" t="str">
        <f t="shared" si="50"/>
        <v/>
      </c>
      <c r="C3173" t="str">
        <f>IF(ESITI_QUESTIONARI!C3173="","",TRIM(ESITI_QUESTIONARI!C3173))</f>
        <v/>
      </c>
      <c r="D3173" t="str">
        <f>IFERROR(UPPER(TRIM(ESITI_QUESTIONARI!U3173)),"")</f>
        <v/>
      </c>
      <c r="E3173" t="str">
        <f>IFERROR(UPPER(TRIM(ESITI_QUESTIONARI!Y3173)),"")</f>
        <v/>
      </c>
      <c r="F3173" t="str">
        <f>IFERROR(UPPER(TRIM(ESITI_QUESTIONARI!AE3173)),"")</f>
        <v/>
      </c>
      <c r="G3173" t="str">
        <f>IFERROR(UPPER(TRIM(ESITI_QUESTIONARI!AI3173)),"")</f>
        <v/>
      </c>
      <c r="H3173" s="8" t="str">
        <f>IF(C3173="","",IF(ISERROR(AVERAGE(ESITI_QUESTIONARI!N3173:T3173,ESITI_QUESTIONARI!V3173:X3173,ESITI_QUESTIONARI!Z3173:AD3173,ESITI_QUESTIONARI!AF3173:AH3173,ESITI_QUESTIONARI!AJ3173:AL3173,ESITI_QUESTIONARI!AN3173,ESITI_QUESTIONARI!AQ3173)),"NON RISPONDE",AVERAGE(ESITI_QUESTIONARI!N3173:T3173,ESITI_QUESTIONARI!V3173:X3173,ESITI_QUESTIONARI!Z3173:AD3173,ESITI_QUESTIONARI!AF3173:AH3173,ESITI_QUESTIONARI!AJ3173:AL3173,ESITI_QUESTIONARI!AN3173,ESITI_QUESTIONARI!AQ3173)))</f>
        <v/>
      </c>
    </row>
    <row r="3174" spans="1:8" x14ac:dyDescent="0.3">
      <c r="A3174" t="str">
        <f>IF(ESITI_QUESTIONARI!A3174="","",TRIM(ESITI_QUESTIONARI!A3174))</f>
        <v/>
      </c>
      <c r="B3174" t="str">
        <f t="shared" si="50"/>
        <v/>
      </c>
      <c r="C3174" t="str">
        <f>IF(ESITI_QUESTIONARI!C3174="","",TRIM(ESITI_QUESTIONARI!C3174))</f>
        <v/>
      </c>
      <c r="D3174" t="str">
        <f>IFERROR(UPPER(TRIM(ESITI_QUESTIONARI!U3174)),"")</f>
        <v/>
      </c>
      <c r="E3174" t="str">
        <f>IFERROR(UPPER(TRIM(ESITI_QUESTIONARI!Y3174)),"")</f>
        <v/>
      </c>
      <c r="F3174" t="str">
        <f>IFERROR(UPPER(TRIM(ESITI_QUESTIONARI!AE3174)),"")</f>
        <v/>
      </c>
      <c r="G3174" t="str">
        <f>IFERROR(UPPER(TRIM(ESITI_QUESTIONARI!AI3174)),"")</f>
        <v/>
      </c>
      <c r="H3174" s="8" t="str">
        <f>IF(C3174="","",IF(ISERROR(AVERAGE(ESITI_QUESTIONARI!N3174:T3174,ESITI_QUESTIONARI!V3174:X3174,ESITI_QUESTIONARI!Z3174:AD3174,ESITI_QUESTIONARI!AF3174:AH3174,ESITI_QUESTIONARI!AJ3174:AL3174,ESITI_QUESTIONARI!AN3174,ESITI_QUESTIONARI!AQ3174)),"NON RISPONDE",AVERAGE(ESITI_QUESTIONARI!N3174:T3174,ESITI_QUESTIONARI!V3174:X3174,ESITI_QUESTIONARI!Z3174:AD3174,ESITI_QUESTIONARI!AF3174:AH3174,ESITI_QUESTIONARI!AJ3174:AL3174,ESITI_QUESTIONARI!AN3174,ESITI_QUESTIONARI!AQ3174)))</f>
        <v/>
      </c>
    </row>
    <row r="3175" spans="1:8" x14ac:dyDescent="0.3">
      <c r="A3175" t="str">
        <f>IF(ESITI_QUESTIONARI!A3175="","",TRIM(ESITI_QUESTIONARI!A3175))</f>
        <v/>
      </c>
      <c r="B3175" t="str">
        <f t="shared" si="50"/>
        <v/>
      </c>
      <c r="C3175" t="str">
        <f>IF(ESITI_QUESTIONARI!C3175="","",TRIM(ESITI_QUESTIONARI!C3175))</f>
        <v/>
      </c>
      <c r="D3175" t="str">
        <f>IFERROR(UPPER(TRIM(ESITI_QUESTIONARI!U3175)),"")</f>
        <v/>
      </c>
      <c r="E3175" t="str">
        <f>IFERROR(UPPER(TRIM(ESITI_QUESTIONARI!Y3175)),"")</f>
        <v/>
      </c>
      <c r="F3175" t="str">
        <f>IFERROR(UPPER(TRIM(ESITI_QUESTIONARI!AE3175)),"")</f>
        <v/>
      </c>
      <c r="G3175" t="str">
        <f>IFERROR(UPPER(TRIM(ESITI_QUESTIONARI!AI3175)),"")</f>
        <v/>
      </c>
      <c r="H3175" s="8" t="str">
        <f>IF(C3175="","",IF(ISERROR(AVERAGE(ESITI_QUESTIONARI!N3175:T3175,ESITI_QUESTIONARI!V3175:X3175,ESITI_QUESTIONARI!Z3175:AD3175,ESITI_QUESTIONARI!AF3175:AH3175,ESITI_QUESTIONARI!AJ3175:AL3175,ESITI_QUESTIONARI!AN3175,ESITI_QUESTIONARI!AQ3175)),"NON RISPONDE",AVERAGE(ESITI_QUESTIONARI!N3175:T3175,ESITI_QUESTIONARI!V3175:X3175,ESITI_QUESTIONARI!Z3175:AD3175,ESITI_QUESTIONARI!AF3175:AH3175,ESITI_QUESTIONARI!AJ3175:AL3175,ESITI_QUESTIONARI!AN3175,ESITI_QUESTIONARI!AQ3175)))</f>
        <v/>
      </c>
    </row>
    <row r="3176" spans="1:8" x14ac:dyDescent="0.3">
      <c r="A3176" t="str">
        <f>IF(ESITI_QUESTIONARI!A3176="","",TRIM(ESITI_QUESTIONARI!A3176))</f>
        <v/>
      </c>
      <c r="B3176" t="str">
        <f t="shared" si="50"/>
        <v/>
      </c>
      <c r="C3176" t="str">
        <f>IF(ESITI_QUESTIONARI!C3176="","",TRIM(ESITI_QUESTIONARI!C3176))</f>
        <v/>
      </c>
      <c r="D3176" t="str">
        <f>IFERROR(UPPER(TRIM(ESITI_QUESTIONARI!U3176)),"")</f>
        <v/>
      </c>
      <c r="E3176" t="str">
        <f>IFERROR(UPPER(TRIM(ESITI_QUESTIONARI!Y3176)),"")</f>
        <v/>
      </c>
      <c r="F3176" t="str">
        <f>IFERROR(UPPER(TRIM(ESITI_QUESTIONARI!AE3176)),"")</f>
        <v/>
      </c>
      <c r="G3176" t="str">
        <f>IFERROR(UPPER(TRIM(ESITI_QUESTIONARI!AI3176)),"")</f>
        <v/>
      </c>
      <c r="H3176" s="8" t="str">
        <f>IF(C3176="","",IF(ISERROR(AVERAGE(ESITI_QUESTIONARI!N3176:T3176,ESITI_QUESTIONARI!V3176:X3176,ESITI_QUESTIONARI!Z3176:AD3176,ESITI_QUESTIONARI!AF3176:AH3176,ESITI_QUESTIONARI!AJ3176:AL3176,ESITI_QUESTIONARI!AN3176,ESITI_QUESTIONARI!AQ3176)),"NON RISPONDE",AVERAGE(ESITI_QUESTIONARI!N3176:T3176,ESITI_QUESTIONARI!V3176:X3176,ESITI_QUESTIONARI!Z3176:AD3176,ESITI_QUESTIONARI!AF3176:AH3176,ESITI_QUESTIONARI!AJ3176:AL3176,ESITI_QUESTIONARI!AN3176,ESITI_QUESTIONARI!AQ3176)))</f>
        <v/>
      </c>
    </row>
    <row r="3177" spans="1:8" x14ac:dyDescent="0.3">
      <c r="A3177" t="str">
        <f>IF(ESITI_QUESTIONARI!A3177="","",TRIM(ESITI_QUESTIONARI!A3177))</f>
        <v/>
      </c>
      <c r="B3177" t="str">
        <f t="shared" si="50"/>
        <v/>
      </c>
      <c r="C3177" t="str">
        <f>IF(ESITI_QUESTIONARI!C3177="","",TRIM(ESITI_QUESTIONARI!C3177))</f>
        <v/>
      </c>
      <c r="D3177" t="str">
        <f>IFERROR(UPPER(TRIM(ESITI_QUESTIONARI!U3177)),"")</f>
        <v/>
      </c>
      <c r="E3177" t="str">
        <f>IFERROR(UPPER(TRIM(ESITI_QUESTIONARI!Y3177)),"")</f>
        <v/>
      </c>
      <c r="F3177" t="str">
        <f>IFERROR(UPPER(TRIM(ESITI_QUESTIONARI!AE3177)),"")</f>
        <v/>
      </c>
      <c r="G3177" t="str">
        <f>IFERROR(UPPER(TRIM(ESITI_QUESTIONARI!AI3177)),"")</f>
        <v/>
      </c>
      <c r="H3177" s="8" t="str">
        <f>IF(C3177="","",IF(ISERROR(AVERAGE(ESITI_QUESTIONARI!N3177:T3177,ESITI_QUESTIONARI!V3177:X3177,ESITI_QUESTIONARI!Z3177:AD3177,ESITI_QUESTIONARI!AF3177:AH3177,ESITI_QUESTIONARI!AJ3177:AL3177,ESITI_QUESTIONARI!AN3177,ESITI_QUESTIONARI!AQ3177)),"NON RISPONDE",AVERAGE(ESITI_QUESTIONARI!N3177:T3177,ESITI_QUESTIONARI!V3177:X3177,ESITI_QUESTIONARI!Z3177:AD3177,ESITI_QUESTIONARI!AF3177:AH3177,ESITI_QUESTIONARI!AJ3177:AL3177,ESITI_QUESTIONARI!AN3177,ESITI_QUESTIONARI!AQ3177)))</f>
        <v/>
      </c>
    </row>
    <row r="3178" spans="1:8" x14ac:dyDescent="0.3">
      <c r="A3178" t="str">
        <f>IF(ESITI_QUESTIONARI!A3178="","",TRIM(ESITI_QUESTIONARI!A3178))</f>
        <v/>
      </c>
      <c r="B3178" t="str">
        <f t="shared" si="50"/>
        <v/>
      </c>
      <c r="C3178" t="str">
        <f>IF(ESITI_QUESTIONARI!C3178="","",TRIM(ESITI_QUESTIONARI!C3178))</f>
        <v/>
      </c>
      <c r="D3178" t="str">
        <f>IFERROR(UPPER(TRIM(ESITI_QUESTIONARI!U3178)),"")</f>
        <v/>
      </c>
      <c r="E3178" t="str">
        <f>IFERROR(UPPER(TRIM(ESITI_QUESTIONARI!Y3178)),"")</f>
        <v/>
      </c>
      <c r="F3178" t="str">
        <f>IFERROR(UPPER(TRIM(ESITI_QUESTIONARI!AE3178)),"")</f>
        <v/>
      </c>
      <c r="G3178" t="str">
        <f>IFERROR(UPPER(TRIM(ESITI_QUESTIONARI!AI3178)),"")</f>
        <v/>
      </c>
      <c r="H3178" s="8" t="str">
        <f>IF(C3178="","",IF(ISERROR(AVERAGE(ESITI_QUESTIONARI!N3178:T3178,ESITI_QUESTIONARI!V3178:X3178,ESITI_QUESTIONARI!Z3178:AD3178,ESITI_QUESTIONARI!AF3178:AH3178,ESITI_QUESTIONARI!AJ3178:AL3178,ESITI_QUESTIONARI!AN3178,ESITI_QUESTIONARI!AQ3178)),"NON RISPONDE",AVERAGE(ESITI_QUESTIONARI!N3178:T3178,ESITI_QUESTIONARI!V3178:X3178,ESITI_QUESTIONARI!Z3178:AD3178,ESITI_QUESTIONARI!AF3178:AH3178,ESITI_QUESTIONARI!AJ3178:AL3178,ESITI_QUESTIONARI!AN3178,ESITI_QUESTIONARI!AQ3178)))</f>
        <v/>
      </c>
    </row>
    <row r="3179" spans="1:8" x14ac:dyDescent="0.3">
      <c r="A3179" t="str">
        <f>IF(ESITI_QUESTIONARI!A3179="","",TRIM(ESITI_QUESTIONARI!A3179))</f>
        <v/>
      </c>
      <c r="B3179" t="str">
        <f t="shared" si="50"/>
        <v/>
      </c>
      <c r="C3179" t="str">
        <f>IF(ESITI_QUESTIONARI!C3179="","",TRIM(ESITI_QUESTIONARI!C3179))</f>
        <v/>
      </c>
      <c r="D3179" t="str">
        <f>IFERROR(UPPER(TRIM(ESITI_QUESTIONARI!U3179)),"")</f>
        <v/>
      </c>
      <c r="E3179" t="str">
        <f>IFERROR(UPPER(TRIM(ESITI_QUESTIONARI!Y3179)),"")</f>
        <v/>
      </c>
      <c r="F3179" t="str">
        <f>IFERROR(UPPER(TRIM(ESITI_QUESTIONARI!AE3179)),"")</f>
        <v/>
      </c>
      <c r="G3179" t="str">
        <f>IFERROR(UPPER(TRIM(ESITI_QUESTIONARI!AI3179)),"")</f>
        <v/>
      </c>
      <c r="H3179" s="8" t="str">
        <f>IF(C3179="","",IF(ISERROR(AVERAGE(ESITI_QUESTIONARI!N3179:T3179,ESITI_QUESTIONARI!V3179:X3179,ESITI_QUESTIONARI!Z3179:AD3179,ESITI_QUESTIONARI!AF3179:AH3179,ESITI_QUESTIONARI!AJ3179:AL3179,ESITI_QUESTIONARI!AN3179,ESITI_QUESTIONARI!AQ3179)),"NON RISPONDE",AVERAGE(ESITI_QUESTIONARI!N3179:T3179,ESITI_QUESTIONARI!V3179:X3179,ESITI_QUESTIONARI!Z3179:AD3179,ESITI_QUESTIONARI!AF3179:AH3179,ESITI_QUESTIONARI!AJ3179:AL3179,ESITI_QUESTIONARI!AN3179,ESITI_QUESTIONARI!AQ3179)))</f>
        <v/>
      </c>
    </row>
    <row r="3180" spans="1:8" x14ac:dyDescent="0.3">
      <c r="A3180" t="str">
        <f>IF(ESITI_QUESTIONARI!A3180="","",TRIM(ESITI_QUESTIONARI!A3180))</f>
        <v/>
      </c>
      <c r="B3180" t="str">
        <f t="shared" si="50"/>
        <v/>
      </c>
      <c r="C3180" t="str">
        <f>IF(ESITI_QUESTIONARI!C3180="","",TRIM(ESITI_QUESTIONARI!C3180))</f>
        <v/>
      </c>
      <c r="D3180" t="str">
        <f>IFERROR(UPPER(TRIM(ESITI_QUESTIONARI!U3180)),"")</f>
        <v/>
      </c>
      <c r="E3180" t="str">
        <f>IFERROR(UPPER(TRIM(ESITI_QUESTIONARI!Y3180)),"")</f>
        <v/>
      </c>
      <c r="F3180" t="str">
        <f>IFERROR(UPPER(TRIM(ESITI_QUESTIONARI!AE3180)),"")</f>
        <v/>
      </c>
      <c r="G3180" t="str">
        <f>IFERROR(UPPER(TRIM(ESITI_QUESTIONARI!AI3180)),"")</f>
        <v/>
      </c>
      <c r="H3180" s="8" t="str">
        <f>IF(C3180="","",IF(ISERROR(AVERAGE(ESITI_QUESTIONARI!N3180:T3180,ESITI_QUESTIONARI!V3180:X3180,ESITI_QUESTIONARI!Z3180:AD3180,ESITI_QUESTIONARI!AF3180:AH3180,ESITI_QUESTIONARI!AJ3180:AL3180,ESITI_QUESTIONARI!AN3180,ESITI_QUESTIONARI!AQ3180)),"NON RISPONDE",AVERAGE(ESITI_QUESTIONARI!N3180:T3180,ESITI_QUESTIONARI!V3180:X3180,ESITI_QUESTIONARI!Z3180:AD3180,ESITI_QUESTIONARI!AF3180:AH3180,ESITI_QUESTIONARI!AJ3180:AL3180,ESITI_QUESTIONARI!AN3180,ESITI_QUESTIONARI!AQ3180)))</f>
        <v/>
      </c>
    </row>
    <row r="3181" spans="1:8" x14ac:dyDescent="0.3">
      <c r="A3181" t="str">
        <f>IF(ESITI_QUESTIONARI!A3181="","",TRIM(ESITI_QUESTIONARI!A3181))</f>
        <v/>
      </c>
      <c r="B3181" t="str">
        <f t="shared" si="50"/>
        <v/>
      </c>
      <c r="C3181" t="str">
        <f>IF(ESITI_QUESTIONARI!C3181="","",TRIM(ESITI_QUESTIONARI!C3181))</f>
        <v/>
      </c>
      <c r="D3181" t="str">
        <f>IFERROR(UPPER(TRIM(ESITI_QUESTIONARI!U3181)),"")</f>
        <v/>
      </c>
      <c r="E3181" t="str">
        <f>IFERROR(UPPER(TRIM(ESITI_QUESTIONARI!Y3181)),"")</f>
        <v/>
      </c>
      <c r="F3181" t="str">
        <f>IFERROR(UPPER(TRIM(ESITI_QUESTIONARI!AE3181)),"")</f>
        <v/>
      </c>
      <c r="G3181" t="str">
        <f>IFERROR(UPPER(TRIM(ESITI_QUESTIONARI!AI3181)),"")</f>
        <v/>
      </c>
      <c r="H3181" s="8" t="str">
        <f>IF(C3181="","",IF(ISERROR(AVERAGE(ESITI_QUESTIONARI!N3181:T3181,ESITI_QUESTIONARI!V3181:X3181,ESITI_QUESTIONARI!Z3181:AD3181,ESITI_QUESTIONARI!AF3181:AH3181,ESITI_QUESTIONARI!AJ3181:AL3181,ESITI_QUESTIONARI!AN3181,ESITI_QUESTIONARI!AQ3181)),"NON RISPONDE",AVERAGE(ESITI_QUESTIONARI!N3181:T3181,ESITI_QUESTIONARI!V3181:X3181,ESITI_QUESTIONARI!Z3181:AD3181,ESITI_QUESTIONARI!AF3181:AH3181,ESITI_QUESTIONARI!AJ3181:AL3181,ESITI_QUESTIONARI!AN3181,ESITI_QUESTIONARI!AQ3181)))</f>
        <v/>
      </c>
    </row>
    <row r="3182" spans="1:8" x14ac:dyDescent="0.3">
      <c r="A3182" t="str">
        <f>IF(ESITI_QUESTIONARI!A3182="","",TRIM(ESITI_QUESTIONARI!A3182))</f>
        <v/>
      </c>
      <c r="B3182" t="str">
        <f t="shared" si="50"/>
        <v/>
      </c>
      <c r="C3182" t="str">
        <f>IF(ESITI_QUESTIONARI!C3182="","",TRIM(ESITI_QUESTIONARI!C3182))</f>
        <v/>
      </c>
      <c r="D3182" t="str">
        <f>IFERROR(UPPER(TRIM(ESITI_QUESTIONARI!U3182)),"")</f>
        <v/>
      </c>
      <c r="E3182" t="str">
        <f>IFERROR(UPPER(TRIM(ESITI_QUESTIONARI!Y3182)),"")</f>
        <v/>
      </c>
      <c r="F3182" t="str">
        <f>IFERROR(UPPER(TRIM(ESITI_QUESTIONARI!AE3182)),"")</f>
        <v/>
      </c>
      <c r="G3182" t="str">
        <f>IFERROR(UPPER(TRIM(ESITI_QUESTIONARI!AI3182)),"")</f>
        <v/>
      </c>
      <c r="H3182" s="8" t="str">
        <f>IF(C3182="","",IF(ISERROR(AVERAGE(ESITI_QUESTIONARI!N3182:T3182,ESITI_QUESTIONARI!V3182:X3182,ESITI_QUESTIONARI!Z3182:AD3182,ESITI_QUESTIONARI!AF3182:AH3182,ESITI_QUESTIONARI!AJ3182:AL3182,ESITI_QUESTIONARI!AN3182,ESITI_QUESTIONARI!AQ3182)),"NON RISPONDE",AVERAGE(ESITI_QUESTIONARI!N3182:T3182,ESITI_QUESTIONARI!V3182:X3182,ESITI_QUESTIONARI!Z3182:AD3182,ESITI_QUESTIONARI!AF3182:AH3182,ESITI_QUESTIONARI!AJ3182:AL3182,ESITI_QUESTIONARI!AN3182,ESITI_QUESTIONARI!AQ3182)))</f>
        <v/>
      </c>
    </row>
    <row r="3183" spans="1:8" x14ac:dyDescent="0.3">
      <c r="A3183" t="str">
        <f>IF(ESITI_QUESTIONARI!A3183="","",TRIM(ESITI_QUESTIONARI!A3183))</f>
        <v/>
      </c>
      <c r="B3183" t="str">
        <f t="shared" si="50"/>
        <v/>
      </c>
      <c r="C3183" t="str">
        <f>IF(ESITI_QUESTIONARI!C3183="","",TRIM(ESITI_QUESTIONARI!C3183))</f>
        <v/>
      </c>
      <c r="D3183" t="str">
        <f>IFERROR(UPPER(TRIM(ESITI_QUESTIONARI!U3183)),"")</f>
        <v/>
      </c>
      <c r="E3183" t="str">
        <f>IFERROR(UPPER(TRIM(ESITI_QUESTIONARI!Y3183)),"")</f>
        <v/>
      </c>
      <c r="F3183" t="str">
        <f>IFERROR(UPPER(TRIM(ESITI_QUESTIONARI!AE3183)),"")</f>
        <v/>
      </c>
      <c r="G3183" t="str">
        <f>IFERROR(UPPER(TRIM(ESITI_QUESTIONARI!AI3183)),"")</f>
        <v/>
      </c>
      <c r="H3183" s="8" t="str">
        <f>IF(C3183="","",IF(ISERROR(AVERAGE(ESITI_QUESTIONARI!N3183:T3183,ESITI_QUESTIONARI!V3183:X3183,ESITI_QUESTIONARI!Z3183:AD3183,ESITI_QUESTIONARI!AF3183:AH3183,ESITI_QUESTIONARI!AJ3183:AL3183,ESITI_QUESTIONARI!AN3183,ESITI_QUESTIONARI!AQ3183)),"NON RISPONDE",AVERAGE(ESITI_QUESTIONARI!N3183:T3183,ESITI_QUESTIONARI!V3183:X3183,ESITI_QUESTIONARI!Z3183:AD3183,ESITI_QUESTIONARI!AF3183:AH3183,ESITI_QUESTIONARI!AJ3183:AL3183,ESITI_QUESTIONARI!AN3183,ESITI_QUESTIONARI!AQ3183)))</f>
        <v/>
      </c>
    </row>
    <row r="3184" spans="1:8" x14ac:dyDescent="0.3">
      <c r="A3184" t="str">
        <f>IF(ESITI_QUESTIONARI!A3184="","",TRIM(ESITI_QUESTIONARI!A3184))</f>
        <v/>
      </c>
      <c r="B3184" t="str">
        <f t="shared" si="50"/>
        <v/>
      </c>
      <c r="C3184" t="str">
        <f>IF(ESITI_QUESTIONARI!C3184="","",TRIM(ESITI_QUESTIONARI!C3184))</f>
        <v/>
      </c>
      <c r="D3184" t="str">
        <f>IFERROR(UPPER(TRIM(ESITI_QUESTIONARI!U3184)),"")</f>
        <v/>
      </c>
      <c r="E3184" t="str">
        <f>IFERROR(UPPER(TRIM(ESITI_QUESTIONARI!Y3184)),"")</f>
        <v/>
      </c>
      <c r="F3184" t="str">
        <f>IFERROR(UPPER(TRIM(ESITI_QUESTIONARI!AE3184)),"")</f>
        <v/>
      </c>
      <c r="G3184" t="str">
        <f>IFERROR(UPPER(TRIM(ESITI_QUESTIONARI!AI3184)),"")</f>
        <v/>
      </c>
      <c r="H3184" s="8" t="str">
        <f>IF(C3184="","",IF(ISERROR(AVERAGE(ESITI_QUESTIONARI!N3184:T3184,ESITI_QUESTIONARI!V3184:X3184,ESITI_QUESTIONARI!Z3184:AD3184,ESITI_QUESTIONARI!AF3184:AH3184,ESITI_QUESTIONARI!AJ3184:AL3184,ESITI_QUESTIONARI!AN3184,ESITI_QUESTIONARI!AQ3184)),"NON RISPONDE",AVERAGE(ESITI_QUESTIONARI!N3184:T3184,ESITI_QUESTIONARI!V3184:X3184,ESITI_QUESTIONARI!Z3184:AD3184,ESITI_QUESTIONARI!AF3184:AH3184,ESITI_QUESTIONARI!AJ3184:AL3184,ESITI_QUESTIONARI!AN3184,ESITI_QUESTIONARI!AQ3184)))</f>
        <v/>
      </c>
    </row>
    <row r="3185" spans="1:8" x14ac:dyDescent="0.3">
      <c r="A3185" t="str">
        <f>IF(ESITI_QUESTIONARI!A3185="","",TRIM(ESITI_QUESTIONARI!A3185))</f>
        <v/>
      </c>
      <c r="B3185" t="str">
        <f t="shared" si="50"/>
        <v/>
      </c>
      <c r="C3185" t="str">
        <f>IF(ESITI_QUESTIONARI!C3185="","",TRIM(ESITI_QUESTIONARI!C3185))</f>
        <v/>
      </c>
      <c r="D3185" t="str">
        <f>IFERROR(UPPER(TRIM(ESITI_QUESTIONARI!U3185)),"")</f>
        <v/>
      </c>
      <c r="E3185" t="str">
        <f>IFERROR(UPPER(TRIM(ESITI_QUESTIONARI!Y3185)),"")</f>
        <v/>
      </c>
      <c r="F3185" t="str">
        <f>IFERROR(UPPER(TRIM(ESITI_QUESTIONARI!AE3185)),"")</f>
        <v/>
      </c>
      <c r="G3185" t="str">
        <f>IFERROR(UPPER(TRIM(ESITI_QUESTIONARI!AI3185)),"")</f>
        <v/>
      </c>
      <c r="H3185" s="8" t="str">
        <f>IF(C3185="","",IF(ISERROR(AVERAGE(ESITI_QUESTIONARI!N3185:T3185,ESITI_QUESTIONARI!V3185:X3185,ESITI_QUESTIONARI!Z3185:AD3185,ESITI_QUESTIONARI!AF3185:AH3185,ESITI_QUESTIONARI!AJ3185:AL3185,ESITI_QUESTIONARI!AN3185,ESITI_QUESTIONARI!AQ3185)),"NON RISPONDE",AVERAGE(ESITI_QUESTIONARI!N3185:T3185,ESITI_QUESTIONARI!V3185:X3185,ESITI_QUESTIONARI!Z3185:AD3185,ESITI_QUESTIONARI!AF3185:AH3185,ESITI_QUESTIONARI!AJ3185:AL3185,ESITI_QUESTIONARI!AN3185,ESITI_QUESTIONARI!AQ3185)))</f>
        <v/>
      </c>
    </row>
    <row r="3186" spans="1:8" x14ac:dyDescent="0.3">
      <c r="A3186" t="str">
        <f>IF(ESITI_QUESTIONARI!A3186="","",TRIM(ESITI_QUESTIONARI!A3186))</f>
        <v/>
      </c>
      <c r="B3186" t="str">
        <f t="shared" si="50"/>
        <v/>
      </c>
      <c r="C3186" t="str">
        <f>IF(ESITI_QUESTIONARI!C3186="","",TRIM(ESITI_QUESTIONARI!C3186))</f>
        <v/>
      </c>
      <c r="D3186" t="str">
        <f>IFERROR(UPPER(TRIM(ESITI_QUESTIONARI!U3186)),"")</f>
        <v/>
      </c>
      <c r="E3186" t="str">
        <f>IFERROR(UPPER(TRIM(ESITI_QUESTIONARI!Y3186)),"")</f>
        <v/>
      </c>
      <c r="F3186" t="str">
        <f>IFERROR(UPPER(TRIM(ESITI_QUESTIONARI!AE3186)),"")</f>
        <v/>
      </c>
      <c r="G3186" t="str">
        <f>IFERROR(UPPER(TRIM(ESITI_QUESTIONARI!AI3186)),"")</f>
        <v/>
      </c>
      <c r="H3186" s="8" t="str">
        <f>IF(C3186="","",IF(ISERROR(AVERAGE(ESITI_QUESTIONARI!N3186:T3186,ESITI_QUESTIONARI!V3186:X3186,ESITI_QUESTIONARI!Z3186:AD3186,ESITI_QUESTIONARI!AF3186:AH3186,ESITI_QUESTIONARI!AJ3186:AL3186,ESITI_QUESTIONARI!AN3186,ESITI_QUESTIONARI!AQ3186)),"NON RISPONDE",AVERAGE(ESITI_QUESTIONARI!N3186:T3186,ESITI_QUESTIONARI!V3186:X3186,ESITI_QUESTIONARI!Z3186:AD3186,ESITI_QUESTIONARI!AF3186:AH3186,ESITI_QUESTIONARI!AJ3186:AL3186,ESITI_QUESTIONARI!AN3186,ESITI_QUESTIONARI!AQ3186)))</f>
        <v/>
      </c>
    </row>
    <row r="3187" spans="1:8" x14ac:dyDescent="0.3">
      <c r="A3187" t="str">
        <f>IF(ESITI_QUESTIONARI!A3187="","",TRIM(ESITI_QUESTIONARI!A3187))</f>
        <v/>
      </c>
      <c r="B3187" t="str">
        <f t="shared" si="50"/>
        <v/>
      </c>
      <c r="C3187" t="str">
        <f>IF(ESITI_QUESTIONARI!C3187="","",TRIM(ESITI_QUESTIONARI!C3187))</f>
        <v/>
      </c>
      <c r="D3187" t="str">
        <f>IFERROR(UPPER(TRIM(ESITI_QUESTIONARI!U3187)),"")</f>
        <v/>
      </c>
      <c r="E3187" t="str">
        <f>IFERROR(UPPER(TRIM(ESITI_QUESTIONARI!Y3187)),"")</f>
        <v/>
      </c>
      <c r="F3187" t="str">
        <f>IFERROR(UPPER(TRIM(ESITI_QUESTIONARI!AE3187)),"")</f>
        <v/>
      </c>
      <c r="G3187" t="str">
        <f>IFERROR(UPPER(TRIM(ESITI_QUESTIONARI!AI3187)),"")</f>
        <v/>
      </c>
      <c r="H3187" s="8" t="str">
        <f>IF(C3187="","",IF(ISERROR(AVERAGE(ESITI_QUESTIONARI!N3187:T3187,ESITI_QUESTIONARI!V3187:X3187,ESITI_QUESTIONARI!Z3187:AD3187,ESITI_QUESTIONARI!AF3187:AH3187,ESITI_QUESTIONARI!AJ3187:AL3187,ESITI_QUESTIONARI!AN3187,ESITI_QUESTIONARI!AQ3187)),"NON RISPONDE",AVERAGE(ESITI_QUESTIONARI!N3187:T3187,ESITI_QUESTIONARI!V3187:X3187,ESITI_QUESTIONARI!Z3187:AD3187,ESITI_QUESTIONARI!AF3187:AH3187,ESITI_QUESTIONARI!AJ3187:AL3187,ESITI_QUESTIONARI!AN3187,ESITI_QUESTIONARI!AQ3187)))</f>
        <v/>
      </c>
    </row>
    <row r="3188" spans="1:8" x14ac:dyDescent="0.3">
      <c r="A3188" t="str">
        <f>IF(ESITI_QUESTIONARI!A3188="","",TRIM(ESITI_QUESTIONARI!A3188))</f>
        <v/>
      </c>
      <c r="B3188" t="str">
        <f t="shared" si="50"/>
        <v/>
      </c>
      <c r="C3188" t="str">
        <f>IF(ESITI_QUESTIONARI!C3188="","",TRIM(ESITI_QUESTIONARI!C3188))</f>
        <v/>
      </c>
      <c r="D3188" t="str">
        <f>IFERROR(UPPER(TRIM(ESITI_QUESTIONARI!U3188)),"")</f>
        <v/>
      </c>
      <c r="E3188" t="str">
        <f>IFERROR(UPPER(TRIM(ESITI_QUESTIONARI!Y3188)),"")</f>
        <v/>
      </c>
      <c r="F3188" t="str">
        <f>IFERROR(UPPER(TRIM(ESITI_QUESTIONARI!AE3188)),"")</f>
        <v/>
      </c>
      <c r="G3188" t="str">
        <f>IFERROR(UPPER(TRIM(ESITI_QUESTIONARI!AI3188)),"")</f>
        <v/>
      </c>
      <c r="H3188" s="8" t="str">
        <f>IF(C3188="","",IF(ISERROR(AVERAGE(ESITI_QUESTIONARI!N3188:T3188,ESITI_QUESTIONARI!V3188:X3188,ESITI_QUESTIONARI!Z3188:AD3188,ESITI_QUESTIONARI!AF3188:AH3188,ESITI_QUESTIONARI!AJ3188:AL3188,ESITI_QUESTIONARI!AN3188,ESITI_QUESTIONARI!AQ3188)),"NON RISPONDE",AVERAGE(ESITI_QUESTIONARI!N3188:T3188,ESITI_QUESTIONARI!V3188:X3188,ESITI_QUESTIONARI!Z3188:AD3188,ESITI_QUESTIONARI!AF3188:AH3188,ESITI_QUESTIONARI!AJ3188:AL3188,ESITI_QUESTIONARI!AN3188,ESITI_QUESTIONARI!AQ3188)))</f>
        <v/>
      </c>
    </row>
    <row r="3189" spans="1:8" x14ac:dyDescent="0.3">
      <c r="A3189" t="str">
        <f>IF(ESITI_QUESTIONARI!A3189="","",TRIM(ESITI_QUESTIONARI!A3189))</f>
        <v/>
      </c>
      <c r="B3189" t="str">
        <f t="shared" si="50"/>
        <v/>
      </c>
      <c r="C3189" t="str">
        <f>IF(ESITI_QUESTIONARI!C3189="","",TRIM(ESITI_QUESTIONARI!C3189))</f>
        <v/>
      </c>
      <c r="D3189" t="str">
        <f>IFERROR(UPPER(TRIM(ESITI_QUESTIONARI!U3189)),"")</f>
        <v/>
      </c>
      <c r="E3189" t="str">
        <f>IFERROR(UPPER(TRIM(ESITI_QUESTIONARI!Y3189)),"")</f>
        <v/>
      </c>
      <c r="F3189" t="str">
        <f>IFERROR(UPPER(TRIM(ESITI_QUESTIONARI!AE3189)),"")</f>
        <v/>
      </c>
      <c r="G3189" t="str">
        <f>IFERROR(UPPER(TRIM(ESITI_QUESTIONARI!AI3189)),"")</f>
        <v/>
      </c>
      <c r="H3189" s="8" t="str">
        <f>IF(C3189="","",IF(ISERROR(AVERAGE(ESITI_QUESTIONARI!N3189:T3189,ESITI_QUESTIONARI!V3189:X3189,ESITI_QUESTIONARI!Z3189:AD3189,ESITI_QUESTIONARI!AF3189:AH3189,ESITI_QUESTIONARI!AJ3189:AL3189,ESITI_QUESTIONARI!AN3189,ESITI_QUESTIONARI!AQ3189)),"NON RISPONDE",AVERAGE(ESITI_QUESTIONARI!N3189:T3189,ESITI_QUESTIONARI!V3189:X3189,ESITI_QUESTIONARI!Z3189:AD3189,ESITI_QUESTIONARI!AF3189:AH3189,ESITI_QUESTIONARI!AJ3189:AL3189,ESITI_QUESTIONARI!AN3189,ESITI_QUESTIONARI!AQ3189)))</f>
        <v/>
      </c>
    </row>
    <row r="3190" spans="1:8" x14ac:dyDescent="0.3">
      <c r="A3190" t="str">
        <f>IF(ESITI_QUESTIONARI!A3190="","",TRIM(ESITI_QUESTIONARI!A3190))</f>
        <v/>
      </c>
      <c r="B3190" t="str">
        <f t="shared" si="50"/>
        <v/>
      </c>
      <c r="C3190" t="str">
        <f>IF(ESITI_QUESTIONARI!C3190="","",TRIM(ESITI_QUESTIONARI!C3190))</f>
        <v/>
      </c>
      <c r="D3190" t="str">
        <f>IFERROR(UPPER(TRIM(ESITI_QUESTIONARI!U3190)),"")</f>
        <v/>
      </c>
      <c r="E3190" t="str">
        <f>IFERROR(UPPER(TRIM(ESITI_QUESTIONARI!Y3190)),"")</f>
        <v/>
      </c>
      <c r="F3190" t="str">
        <f>IFERROR(UPPER(TRIM(ESITI_QUESTIONARI!AE3190)),"")</f>
        <v/>
      </c>
      <c r="G3190" t="str">
        <f>IFERROR(UPPER(TRIM(ESITI_QUESTIONARI!AI3190)),"")</f>
        <v/>
      </c>
      <c r="H3190" s="8" t="str">
        <f>IF(C3190="","",IF(ISERROR(AVERAGE(ESITI_QUESTIONARI!N3190:T3190,ESITI_QUESTIONARI!V3190:X3190,ESITI_QUESTIONARI!Z3190:AD3190,ESITI_QUESTIONARI!AF3190:AH3190,ESITI_QUESTIONARI!AJ3190:AL3190,ESITI_QUESTIONARI!AN3190,ESITI_QUESTIONARI!AQ3190)),"NON RISPONDE",AVERAGE(ESITI_QUESTIONARI!N3190:T3190,ESITI_QUESTIONARI!V3190:X3190,ESITI_QUESTIONARI!Z3190:AD3190,ESITI_QUESTIONARI!AF3190:AH3190,ESITI_QUESTIONARI!AJ3190:AL3190,ESITI_QUESTIONARI!AN3190,ESITI_QUESTIONARI!AQ3190)))</f>
        <v/>
      </c>
    </row>
    <row r="3191" spans="1:8" x14ac:dyDescent="0.3">
      <c r="A3191" t="str">
        <f>IF(ESITI_QUESTIONARI!A3191="","",TRIM(ESITI_QUESTIONARI!A3191))</f>
        <v/>
      </c>
      <c r="B3191" t="str">
        <f t="shared" si="50"/>
        <v/>
      </c>
      <c r="C3191" t="str">
        <f>IF(ESITI_QUESTIONARI!C3191="","",TRIM(ESITI_QUESTIONARI!C3191))</f>
        <v/>
      </c>
      <c r="D3191" t="str">
        <f>IFERROR(UPPER(TRIM(ESITI_QUESTIONARI!U3191)),"")</f>
        <v/>
      </c>
      <c r="E3191" t="str">
        <f>IFERROR(UPPER(TRIM(ESITI_QUESTIONARI!Y3191)),"")</f>
        <v/>
      </c>
      <c r="F3191" t="str">
        <f>IFERROR(UPPER(TRIM(ESITI_QUESTIONARI!AE3191)),"")</f>
        <v/>
      </c>
      <c r="G3191" t="str">
        <f>IFERROR(UPPER(TRIM(ESITI_QUESTIONARI!AI3191)),"")</f>
        <v/>
      </c>
      <c r="H3191" s="8" t="str">
        <f>IF(C3191="","",IF(ISERROR(AVERAGE(ESITI_QUESTIONARI!N3191:T3191,ESITI_QUESTIONARI!V3191:X3191,ESITI_QUESTIONARI!Z3191:AD3191,ESITI_QUESTIONARI!AF3191:AH3191,ESITI_QUESTIONARI!AJ3191:AL3191,ESITI_QUESTIONARI!AN3191,ESITI_QUESTIONARI!AQ3191)),"NON RISPONDE",AVERAGE(ESITI_QUESTIONARI!N3191:T3191,ESITI_QUESTIONARI!V3191:X3191,ESITI_QUESTIONARI!Z3191:AD3191,ESITI_QUESTIONARI!AF3191:AH3191,ESITI_QUESTIONARI!AJ3191:AL3191,ESITI_QUESTIONARI!AN3191,ESITI_QUESTIONARI!AQ3191)))</f>
        <v/>
      </c>
    </row>
    <row r="3192" spans="1:8" x14ac:dyDescent="0.3">
      <c r="A3192" t="str">
        <f>IF(ESITI_QUESTIONARI!A3192="","",TRIM(ESITI_QUESTIONARI!A3192))</f>
        <v/>
      </c>
      <c r="B3192" t="str">
        <f t="shared" si="50"/>
        <v/>
      </c>
      <c r="C3192" t="str">
        <f>IF(ESITI_QUESTIONARI!C3192="","",TRIM(ESITI_QUESTIONARI!C3192))</f>
        <v/>
      </c>
      <c r="D3192" t="str">
        <f>IFERROR(UPPER(TRIM(ESITI_QUESTIONARI!U3192)),"")</f>
        <v/>
      </c>
      <c r="E3192" t="str">
        <f>IFERROR(UPPER(TRIM(ESITI_QUESTIONARI!Y3192)),"")</f>
        <v/>
      </c>
      <c r="F3192" t="str">
        <f>IFERROR(UPPER(TRIM(ESITI_QUESTIONARI!AE3192)),"")</f>
        <v/>
      </c>
      <c r="G3192" t="str">
        <f>IFERROR(UPPER(TRIM(ESITI_QUESTIONARI!AI3192)),"")</f>
        <v/>
      </c>
      <c r="H3192" s="8" t="str">
        <f>IF(C3192="","",IF(ISERROR(AVERAGE(ESITI_QUESTIONARI!N3192:T3192,ESITI_QUESTIONARI!V3192:X3192,ESITI_QUESTIONARI!Z3192:AD3192,ESITI_QUESTIONARI!AF3192:AH3192,ESITI_QUESTIONARI!AJ3192:AL3192,ESITI_QUESTIONARI!AN3192,ESITI_QUESTIONARI!AQ3192)),"NON RISPONDE",AVERAGE(ESITI_QUESTIONARI!N3192:T3192,ESITI_QUESTIONARI!V3192:X3192,ESITI_QUESTIONARI!Z3192:AD3192,ESITI_QUESTIONARI!AF3192:AH3192,ESITI_QUESTIONARI!AJ3192:AL3192,ESITI_QUESTIONARI!AN3192,ESITI_QUESTIONARI!AQ3192)))</f>
        <v/>
      </c>
    </row>
    <row r="3193" spans="1:8" x14ac:dyDescent="0.3">
      <c r="A3193" t="str">
        <f>IF(ESITI_QUESTIONARI!A3193="","",TRIM(ESITI_QUESTIONARI!A3193))</f>
        <v/>
      </c>
      <c r="B3193" t="str">
        <f t="shared" si="50"/>
        <v/>
      </c>
      <c r="C3193" t="str">
        <f>IF(ESITI_QUESTIONARI!C3193="","",TRIM(ESITI_QUESTIONARI!C3193))</f>
        <v/>
      </c>
      <c r="D3193" t="str">
        <f>IFERROR(UPPER(TRIM(ESITI_QUESTIONARI!U3193)),"")</f>
        <v/>
      </c>
      <c r="E3193" t="str">
        <f>IFERROR(UPPER(TRIM(ESITI_QUESTIONARI!Y3193)),"")</f>
        <v/>
      </c>
      <c r="F3193" t="str">
        <f>IFERROR(UPPER(TRIM(ESITI_QUESTIONARI!AE3193)),"")</f>
        <v/>
      </c>
      <c r="G3193" t="str">
        <f>IFERROR(UPPER(TRIM(ESITI_QUESTIONARI!AI3193)),"")</f>
        <v/>
      </c>
      <c r="H3193" s="8" t="str">
        <f>IF(C3193="","",IF(ISERROR(AVERAGE(ESITI_QUESTIONARI!N3193:T3193,ESITI_QUESTIONARI!V3193:X3193,ESITI_QUESTIONARI!Z3193:AD3193,ESITI_QUESTIONARI!AF3193:AH3193,ESITI_QUESTIONARI!AJ3193:AL3193,ESITI_QUESTIONARI!AN3193,ESITI_QUESTIONARI!AQ3193)),"NON RISPONDE",AVERAGE(ESITI_QUESTIONARI!N3193:T3193,ESITI_QUESTIONARI!V3193:X3193,ESITI_QUESTIONARI!Z3193:AD3193,ESITI_QUESTIONARI!AF3193:AH3193,ESITI_QUESTIONARI!AJ3193:AL3193,ESITI_QUESTIONARI!AN3193,ESITI_QUESTIONARI!AQ3193)))</f>
        <v/>
      </c>
    </row>
    <row r="3194" spans="1:8" x14ac:dyDescent="0.3">
      <c r="A3194" t="str">
        <f>IF(ESITI_QUESTIONARI!A3194="","",TRIM(ESITI_QUESTIONARI!A3194))</f>
        <v/>
      </c>
      <c r="B3194" t="str">
        <f t="shared" si="50"/>
        <v/>
      </c>
      <c r="C3194" t="str">
        <f>IF(ESITI_QUESTIONARI!C3194="","",TRIM(ESITI_QUESTIONARI!C3194))</f>
        <v/>
      </c>
      <c r="D3194" t="str">
        <f>IFERROR(UPPER(TRIM(ESITI_QUESTIONARI!U3194)),"")</f>
        <v/>
      </c>
      <c r="E3194" t="str">
        <f>IFERROR(UPPER(TRIM(ESITI_QUESTIONARI!Y3194)),"")</f>
        <v/>
      </c>
      <c r="F3194" t="str">
        <f>IFERROR(UPPER(TRIM(ESITI_QUESTIONARI!AE3194)),"")</f>
        <v/>
      </c>
      <c r="G3194" t="str">
        <f>IFERROR(UPPER(TRIM(ESITI_QUESTIONARI!AI3194)),"")</f>
        <v/>
      </c>
      <c r="H3194" s="8" t="str">
        <f>IF(C3194="","",IF(ISERROR(AVERAGE(ESITI_QUESTIONARI!N3194:T3194,ESITI_QUESTIONARI!V3194:X3194,ESITI_QUESTIONARI!Z3194:AD3194,ESITI_QUESTIONARI!AF3194:AH3194,ESITI_QUESTIONARI!AJ3194:AL3194,ESITI_QUESTIONARI!AN3194,ESITI_QUESTIONARI!AQ3194)),"NON RISPONDE",AVERAGE(ESITI_QUESTIONARI!N3194:T3194,ESITI_QUESTIONARI!V3194:X3194,ESITI_QUESTIONARI!Z3194:AD3194,ESITI_QUESTIONARI!AF3194:AH3194,ESITI_QUESTIONARI!AJ3194:AL3194,ESITI_QUESTIONARI!AN3194,ESITI_QUESTIONARI!AQ3194)))</f>
        <v/>
      </c>
    </row>
    <row r="3195" spans="1:8" x14ac:dyDescent="0.3">
      <c r="A3195" t="str">
        <f>IF(ESITI_QUESTIONARI!A3195="","",TRIM(ESITI_QUESTIONARI!A3195))</f>
        <v/>
      </c>
      <c r="B3195" t="str">
        <f t="shared" si="50"/>
        <v/>
      </c>
      <c r="C3195" t="str">
        <f>IF(ESITI_QUESTIONARI!C3195="","",TRIM(ESITI_QUESTIONARI!C3195))</f>
        <v/>
      </c>
      <c r="D3195" t="str">
        <f>IFERROR(UPPER(TRIM(ESITI_QUESTIONARI!U3195)),"")</f>
        <v/>
      </c>
      <c r="E3195" t="str">
        <f>IFERROR(UPPER(TRIM(ESITI_QUESTIONARI!Y3195)),"")</f>
        <v/>
      </c>
      <c r="F3195" t="str">
        <f>IFERROR(UPPER(TRIM(ESITI_QUESTIONARI!AE3195)),"")</f>
        <v/>
      </c>
      <c r="G3195" t="str">
        <f>IFERROR(UPPER(TRIM(ESITI_QUESTIONARI!AI3195)),"")</f>
        <v/>
      </c>
      <c r="H3195" s="8" t="str">
        <f>IF(C3195="","",IF(ISERROR(AVERAGE(ESITI_QUESTIONARI!N3195:T3195,ESITI_QUESTIONARI!V3195:X3195,ESITI_QUESTIONARI!Z3195:AD3195,ESITI_QUESTIONARI!AF3195:AH3195,ESITI_QUESTIONARI!AJ3195:AL3195,ESITI_QUESTIONARI!AN3195,ESITI_QUESTIONARI!AQ3195)),"NON RISPONDE",AVERAGE(ESITI_QUESTIONARI!N3195:T3195,ESITI_QUESTIONARI!V3195:X3195,ESITI_QUESTIONARI!Z3195:AD3195,ESITI_QUESTIONARI!AF3195:AH3195,ESITI_QUESTIONARI!AJ3195:AL3195,ESITI_QUESTIONARI!AN3195,ESITI_QUESTIONARI!AQ3195)))</f>
        <v/>
      </c>
    </row>
    <row r="3196" spans="1:8" x14ac:dyDescent="0.3">
      <c r="A3196" t="str">
        <f>IF(ESITI_QUESTIONARI!A3196="","",TRIM(ESITI_QUESTIONARI!A3196))</f>
        <v/>
      </c>
      <c r="B3196" t="str">
        <f t="shared" si="50"/>
        <v/>
      </c>
      <c r="C3196" t="str">
        <f>IF(ESITI_QUESTIONARI!C3196="","",TRIM(ESITI_QUESTIONARI!C3196))</f>
        <v/>
      </c>
      <c r="D3196" t="str">
        <f>IFERROR(UPPER(TRIM(ESITI_QUESTIONARI!U3196)),"")</f>
        <v/>
      </c>
      <c r="E3196" t="str">
        <f>IFERROR(UPPER(TRIM(ESITI_QUESTIONARI!Y3196)),"")</f>
        <v/>
      </c>
      <c r="F3196" t="str">
        <f>IFERROR(UPPER(TRIM(ESITI_QUESTIONARI!AE3196)),"")</f>
        <v/>
      </c>
      <c r="G3196" t="str">
        <f>IFERROR(UPPER(TRIM(ESITI_QUESTIONARI!AI3196)),"")</f>
        <v/>
      </c>
      <c r="H3196" s="8" t="str">
        <f>IF(C3196="","",IF(ISERROR(AVERAGE(ESITI_QUESTIONARI!N3196:T3196,ESITI_QUESTIONARI!V3196:X3196,ESITI_QUESTIONARI!Z3196:AD3196,ESITI_QUESTIONARI!AF3196:AH3196,ESITI_QUESTIONARI!AJ3196:AL3196,ESITI_QUESTIONARI!AN3196,ESITI_QUESTIONARI!AQ3196)),"NON RISPONDE",AVERAGE(ESITI_QUESTIONARI!N3196:T3196,ESITI_QUESTIONARI!V3196:X3196,ESITI_QUESTIONARI!Z3196:AD3196,ESITI_QUESTIONARI!AF3196:AH3196,ESITI_QUESTIONARI!AJ3196:AL3196,ESITI_QUESTIONARI!AN3196,ESITI_QUESTIONARI!AQ3196)))</f>
        <v/>
      </c>
    </row>
    <row r="3197" spans="1:8" x14ac:dyDescent="0.3">
      <c r="A3197" t="str">
        <f>IF(ESITI_QUESTIONARI!A3197="","",TRIM(ESITI_QUESTIONARI!A3197))</f>
        <v/>
      </c>
      <c r="B3197" t="str">
        <f t="shared" si="50"/>
        <v/>
      </c>
      <c r="C3197" t="str">
        <f>IF(ESITI_QUESTIONARI!C3197="","",TRIM(ESITI_QUESTIONARI!C3197))</f>
        <v/>
      </c>
      <c r="D3197" t="str">
        <f>IFERROR(UPPER(TRIM(ESITI_QUESTIONARI!U3197)),"")</f>
        <v/>
      </c>
      <c r="E3197" t="str">
        <f>IFERROR(UPPER(TRIM(ESITI_QUESTIONARI!Y3197)),"")</f>
        <v/>
      </c>
      <c r="F3197" t="str">
        <f>IFERROR(UPPER(TRIM(ESITI_QUESTIONARI!AE3197)),"")</f>
        <v/>
      </c>
      <c r="G3197" t="str">
        <f>IFERROR(UPPER(TRIM(ESITI_QUESTIONARI!AI3197)),"")</f>
        <v/>
      </c>
      <c r="H3197" s="8" t="str">
        <f>IF(C3197="","",IF(ISERROR(AVERAGE(ESITI_QUESTIONARI!N3197:T3197,ESITI_QUESTIONARI!V3197:X3197,ESITI_QUESTIONARI!Z3197:AD3197,ESITI_QUESTIONARI!AF3197:AH3197,ESITI_QUESTIONARI!AJ3197:AL3197,ESITI_QUESTIONARI!AN3197,ESITI_QUESTIONARI!AQ3197)),"NON RISPONDE",AVERAGE(ESITI_QUESTIONARI!N3197:T3197,ESITI_QUESTIONARI!V3197:X3197,ESITI_QUESTIONARI!Z3197:AD3197,ESITI_QUESTIONARI!AF3197:AH3197,ESITI_QUESTIONARI!AJ3197:AL3197,ESITI_QUESTIONARI!AN3197,ESITI_QUESTIONARI!AQ3197)))</f>
        <v/>
      </c>
    </row>
    <row r="3198" spans="1:8" x14ac:dyDescent="0.3">
      <c r="A3198" t="str">
        <f>IF(ESITI_QUESTIONARI!A3198="","",TRIM(ESITI_QUESTIONARI!A3198))</f>
        <v/>
      </c>
      <c r="B3198" t="str">
        <f t="shared" si="50"/>
        <v/>
      </c>
      <c r="C3198" t="str">
        <f>IF(ESITI_QUESTIONARI!C3198="","",TRIM(ESITI_QUESTIONARI!C3198))</f>
        <v/>
      </c>
      <c r="D3198" t="str">
        <f>IFERROR(UPPER(TRIM(ESITI_QUESTIONARI!U3198)),"")</f>
        <v/>
      </c>
      <c r="E3198" t="str">
        <f>IFERROR(UPPER(TRIM(ESITI_QUESTIONARI!Y3198)),"")</f>
        <v/>
      </c>
      <c r="F3198" t="str">
        <f>IFERROR(UPPER(TRIM(ESITI_QUESTIONARI!AE3198)),"")</f>
        <v/>
      </c>
      <c r="G3198" t="str">
        <f>IFERROR(UPPER(TRIM(ESITI_QUESTIONARI!AI3198)),"")</f>
        <v/>
      </c>
      <c r="H3198" s="8" t="str">
        <f>IF(C3198="","",IF(ISERROR(AVERAGE(ESITI_QUESTIONARI!N3198:T3198,ESITI_QUESTIONARI!V3198:X3198,ESITI_QUESTIONARI!Z3198:AD3198,ESITI_QUESTIONARI!AF3198:AH3198,ESITI_QUESTIONARI!AJ3198:AL3198,ESITI_QUESTIONARI!AN3198,ESITI_QUESTIONARI!AQ3198)),"NON RISPONDE",AVERAGE(ESITI_QUESTIONARI!N3198:T3198,ESITI_QUESTIONARI!V3198:X3198,ESITI_QUESTIONARI!Z3198:AD3198,ESITI_QUESTIONARI!AF3198:AH3198,ESITI_QUESTIONARI!AJ3198:AL3198,ESITI_QUESTIONARI!AN3198,ESITI_QUESTIONARI!AQ3198)))</f>
        <v/>
      </c>
    </row>
    <row r="3199" spans="1:8" x14ac:dyDescent="0.3">
      <c r="A3199" t="str">
        <f>IF(ESITI_QUESTIONARI!A3199="","",TRIM(ESITI_QUESTIONARI!A3199))</f>
        <v/>
      </c>
      <c r="B3199" t="str">
        <f t="shared" si="50"/>
        <v/>
      </c>
      <c r="C3199" t="str">
        <f>IF(ESITI_QUESTIONARI!C3199="","",TRIM(ESITI_QUESTIONARI!C3199))</f>
        <v/>
      </c>
      <c r="D3199" t="str">
        <f>IFERROR(UPPER(TRIM(ESITI_QUESTIONARI!U3199)),"")</f>
        <v/>
      </c>
      <c r="E3199" t="str">
        <f>IFERROR(UPPER(TRIM(ESITI_QUESTIONARI!Y3199)),"")</f>
        <v/>
      </c>
      <c r="F3199" t="str">
        <f>IFERROR(UPPER(TRIM(ESITI_QUESTIONARI!AE3199)),"")</f>
        <v/>
      </c>
      <c r="G3199" t="str">
        <f>IFERROR(UPPER(TRIM(ESITI_QUESTIONARI!AI3199)),"")</f>
        <v/>
      </c>
      <c r="H3199" s="8" t="str">
        <f>IF(C3199="","",IF(ISERROR(AVERAGE(ESITI_QUESTIONARI!N3199:T3199,ESITI_QUESTIONARI!V3199:X3199,ESITI_QUESTIONARI!Z3199:AD3199,ESITI_QUESTIONARI!AF3199:AH3199,ESITI_QUESTIONARI!AJ3199:AL3199,ESITI_QUESTIONARI!AN3199,ESITI_QUESTIONARI!AQ3199)),"NON RISPONDE",AVERAGE(ESITI_QUESTIONARI!N3199:T3199,ESITI_QUESTIONARI!V3199:X3199,ESITI_QUESTIONARI!Z3199:AD3199,ESITI_QUESTIONARI!AF3199:AH3199,ESITI_QUESTIONARI!AJ3199:AL3199,ESITI_QUESTIONARI!AN3199,ESITI_QUESTIONARI!AQ3199)))</f>
        <v/>
      </c>
    </row>
    <row r="3200" spans="1:8" x14ac:dyDescent="0.3">
      <c r="A3200" t="str">
        <f>IF(ESITI_QUESTIONARI!A3200="","",TRIM(ESITI_QUESTIONARI!A3200))</f>
        <v/>
      </c>
      <c r="B3200" t="str">
        <f t="shared" si="50"/>
        <v/>
      </c>
      <c r="C3200" t="str">
        <f>IF(ESITI_QUESTIONARI!C3200="","",TRIM(ESITI_QUESTIONARI!C3200))</f>
        <v/>
      </c>
      <c r="D3200" t="str">
        <f>IFERROR(UPPER(TRIM(ESITI_QUESTIONARI!U3200)),"")</f>
        <v/>
      </c>
      <c r="E3200" t="str">
        <f>IFERROR(UPPER(TRIM(ESITI_QUESTIONARI!Y3200)),"")</f>
        <v/>
      </c>
      <c r="F3200" t="str">
        <f>IFERROR(UPPER(TRIM(ESITI_QUESTIONARI!AE3200)),"")</f>
        <v/>
      </c>
      <c r="G3200" t="str">
        <f>IFERROR(UPPER(TRIM(ESITI_QUESTIONARI!AI3200)),"")</f>
        <v/>
      </c>
      <c r="H3200" s="8" t="str">
        <f>IF(C3200="","",IF(ISERROR(AVERAGE(ESITI_QUESTIONARI!N3200:T3200,ESITI_QUESTIONARI!V3200:X3200,ESITI_QUESTIONARI!Z3200:AD3200,ESITI_QUESTIONARI!AF3200:AH3200,ESITI_QUESTIONARI!AJ3200:AL3200,ESITI_QUESTIONARI!AN3200,ESITI_QUESTIONARI!AQ3200)),"NON RISPONDE",AVERAGE(ESITI_QUESTIONARI!N3200:T3200,ESITI_QUESTIONARI!V3200:X3200,ESITI_QUESTIONARI!Z3200:AD3200,ESITI_QUESTIONARI!AF3200:AH3200,ESITI_QUESTIONARI!AJ3200:AL3200,ESITI_QUESTIONARI!AN3200,ESITI_QUESTIONARI!AQ3200)))</f>
        <v/>
      </c>
    </row>
    <row r="3201" spans="1:8" x14ac:dyDescent="0.3">
      <c r="A3201" t="str">
        <f>IF(ESITI_QUESTIONARI!A3201="","",TRIM(ESITI_QUESTIONARI!A3201))</f>
        <v/>
      </c>
      <c r="B3201" t="str">
        <f t="shared" si="50"/>
        <v/>
      </c>
      <c r="C3201" t="str">
        <f>IF(ESITI_QUESTIONARI!C3201="","",TRIM(ESITI_QUESTIONARI!C3201))</f>
        <v/>
      </c>
      <c r="D3201" t="str">
        <f>IFERROR(UPPER(TRIM(ESITI_QUESTIONARI!U3201)),"")</f>
        <v/>
      </c>
      <c r="E3201" t="str">
        <f>IFERROR(UPPER(TRIM(ESITI_QUESTIONARI!Y3201)),"")</f>
        <v/>
      </c>
      <c r="F3201" t="str">
        <f>IFERROR(UPPER(TRIM(ESITI_QUESTIONARI!AE3201)),"")</f>
        <v/>
      </c>
      <c r="G3201" t="str">
        <f>IFERROR(UPPER(TRIM(ESITI_QUESTIONARI!AI3201)),"")</f>
        <v/>
      </c>
      <c r="H3201" s="8" t="str">
        <f>IF(C3201="","",IF(ISERROR(AVERAGE(ESITI_QUESTIONARI!N3201:T3201,ESITI_QUESTIONARI!V3201:X3201,ESITI_QUESTIONARI!Z3201:AD3201,ESITI_QUESTIONARI!AF3201:AH3201,ESITI_QUESTIONARI!AJ3201:AL3201,ESITI_QUESTIONARI!AN3201,ESITI_QUESTIONARI!AQ3201)),"NON RISPONDE",AVERAGE(ESITI_QUESTIONARI!N3201:T3201,ESITI_QUESTIONARI!V3201:X3201,ESITI_QUESTIONARI!Z3201:AD3201,ESITI_QUESTIONARI!AF3201:AH3201,ESITI_QUESTIONARI!AJ3201:AL3201,ESITI_QUESTIONARI!AN3201,ESITI_QUESTIONARI!AQ3201)))</f>
        <v/>
      </c>
    </row>
    <row r="3202" spans="1:8" x14ac:dyDescent="0.3">
      <c r="A3202" t="str">
        <f>IF(ESITI_QUESTIONARI!A3202="","",TRIM(ESITI_QUESTIONARI!A3202))</f>
        <v/>
      </c>
      <c r="B3202" t="str">
        <f t="shared" si="50"/>
        <v/>
      </c>
      <c r="C3202" t="str">
        <f>IF(ESITI_QUESTIONARI!C3202="","",TRIM(ESITI_QUESTIONARI!C3202))</f>
        <v/>
      </c>
      <c r="D3202" t="str">
        <f>IFERROR(UPPER(TRIM(ESITI_QUESTIONARI!U3202)),"")</f>
        <v/>
      </c>
      <c r="E3202" t="str">
        <f>IFERROR(UPPER(TRIM(ESITI_QUESTIONARI!Y3202)),"")</f>
        <v/>
      </c>
      <c r="F3202" t="str">
        <f>IFERROR(UPPER(TRIM(ESITI_QUESTIONARI!AE3202)),"")</f>
        <v/>
      </c>
      <c r="G3202" t="str">
        <f>IFERROR(UPPER(TRIM(ESITI_QUESTIONARI!AI3202)),"")</f>
        <v/>
      </c>
      <c r="H3202" s="8" t="str">
        <f>IF(C3202="","",IF(ISERROR(AVERAGE(ESITI_QUESTIONARI!N3202:T3202,ESITI_QUESTIONARI!V3202:X3202,ESITI_QUESTIONARI!Z3202:AD3202,ESITI_QUESTIONARI!AF3202:AH3202,ESITI_QUESTIONARI!AJ3202:AL3202,ESITI_QUESTIONARI!AN3202,ESITI_QUESTIONARI!AQ3202)),"NON RISPONDE",AVERAGE(ESITI_QUESTIONARI!N3202:T3202,ESITI_QUESTIONARI!V3202:X3202,ESITI_QUESTIONARI!Z3202:AD3202,ESITI_QUESTIONARI!AF3202:AH3202,ESITI_QUESTIONARI!AJ3202:AL3202,ESITI_QUESTIONARI!AN3202,ESITI_QUESTIONARI!AQ3202)))</f>
        <v/>
      </c>
    </row>
    <row r="3203" spans="1:8" x14ac:dyDescent="0.3">
      <c r="A3203" t="str">
        <f>IF(ESITI_QUESTIONARI!A3203="","",TRIM(ESITI_QUESTIONARI!A3203))</f>
        <v/>
      </c>
      <c r="B3203" t="str">
        <f t="shared" ref="B3203:B3266" si="51">IF(C3203="","",C3203)</f>
        <v/>
      </c>
      <c r="C3203" t="str">
        <f>IF(ESITI_QUESTIONARI!C3203="","",TRIM(ESITI_QUESTIONARI!C3203))</f>
        <v/>
      </c>
      <c r="D3203" t="str">
        <f>IFERROR(UPPER(TRIM(ESITI_QUESTIONARI!U3203)),"")</f>
        <v/>
      </c>
      <c r="E3203" t="str">
        <f>IFERROR(UPPER(TRIM(ESITI_QUESTIONARI!Y3203)),"")</f>
        <v/>
      </c>
      <c r="F3203" t="str">
        <f>IFERROR(UPPER(TRIM(ESITI_QUESTIONARI!AE3203)),"")</f>
        <v/>
      </c>
      <c r="G3203" t="str">
        <f>IFERROR(UPPER(TRIM(ESITI_QUESTIONARI!AI3203)),"")</f>
        <v/>
      </c>
      <c r="H3203" s="8" t="str">
        <f>IF(C3203="","",IF(ISERROR(AVERAGE(ESITI_QUESTIONARI!N3203:T3203,ESITI_QUESTIONARI!V3203:X3203,ESITI_QUESTIONARI!Z3203:AD3203,ESITI_QUESTIONARI!AF3203:AH3203,ESITI_QUESTIONARI!AJ3203:AL3203,ESITI_QUESTIONARI!AN3203,ESITI_QUESTIONARI!AQ3203)),"NON RISPONDE",AVERAGE(ESITI_QUESTIONARI!N3203:T3203,ESITI_QUESTIONARI!V3203:X3203,ESITI_QUESTIONARI!Z3203:AD3203,ESITI_QUESTIONARI!AF3203:AH3203,ESITI_QUESTIONARI!AJ3203:AL3203,ESITI_QUESTIONARI!AN3203,ESITI_QUESTIONARI!AQ3203)))</f>
        <v/>
      </c>
    </row>
    <row r="3204" spans="1:8" x14ac:dyDescent="0.3">
      <c r="A3204" t="str">
        <f>IF(ESITI_QUESTIONARI!A3204="","",TRIM(ESITI_QUESTIONARI!A3204))</f>
        <v/>
      </c>
      <c r="B3204" t="str">
        <f t="shared" si="51"/>
        <v/>
      </c>
      <c r="C3204" t="str">
        <f>IF(ESITI_QUESTIONARI!C3204="","",TRIM(ESITI_QUESTIONARI!C3204))</f>
        <v/>
      </c>
      <c r="D3204" t="str">
        <f>IFERROR(UPPER(TRIM(ESITI_QUESTIONARI!U3204)),"")</f>
        <v/>
      </c>
      <c r="E3204" t="str">
        <f>IFERROR(UPPER(TRIM(ESITI_QUESTIONARI!Y3204)),"")</f>
        <v/>
      </c>
      <c r="F3204" t="str">
        <f>IFERROR(UPPER(TRIM(ESITI_QUESTIONARI!AE3204)),"")</f>
        <v/>
      </c>
      <c r="G3204" t="str">
        <f>IFERROR(UPPER(TRIM(ESITI_QUESTIONARI!AI3204)),"")</f>
        <v/>
      </c>
      <c r="H3204" s="8" t="str">
        <f>IF(C3204="","",IF(ISERROR(AVERAGE(ESITI_QUESTIONARI!N3204:T3204,ESITI_QUESTIONARI!V3204:X3204,ESITI_QUESTIONARI!Z3204:AD3204,ESITI_QUESTIONARI!AF3204:AH3204,ESITI_QUESTIONARI!AJ3204:AL3204,ESITI_QUESTIONARI!AN3204,ESITI_QUESTIONARI!AQ3204)),"NON RISPONDE",AVERAGE(ESITI_QUESTIONARI!N3204:T3204,ESITI_QUESTIONARI!V3204:X3204,ESITI_QUESTIONARI!Z3204:AD3204,ESITI_QUESTIONARI!AF3204:AH3204,ESITI_QUESTIONARI!AJ3204:AL3204,ESITI_QUESTIONARI!AN3204,ESITI_QUESTIONARI!AQ3204)))</f>
        <v/>
      </c>
    </row>
    <row r="3205" spans="1:8" x14ac:dyDescent="0.3">
      <c r="A3205" t="str">
        <f>IF(ESITI_QUESTIONARI!A3205="","",TRIM(ESITI_QUESTIONARI!A3205))</f>
        <v/>
      </c>
      <c r="B3205" t="str">
        <f t="shared" si="51"/>
        <v/>
      </c>
      <c r="C3205" t="str">
        <f>IF(ESITI_QUESTIONARI!C3205="","",TRIM(ESITI_QUESTIONARI!C3205))</f>
        <v/>
      </c>
      <c r="D3205" t="str">
        <f>IFERROR(UPPER(TRIM(ESITI_QUESTIONARI!U3205)),"")</f>
        <v/>
      </c>
      <c r="E3205" t="str">
        <f>IFERROR(UPPER(TRIM(ESITI_QUESTIONARI!Y3205)),"")</f>
        <v/>
      </c>
      <c r="F3205" t="str">
        <f>IFERROR(UPPER(TRIM(ESITI_QUESTIONARI!AE3205)),"")</f>
        <v/>
      </c>
      <c r="G3205" t="str">
        <f>IFERROR(UPPER(TRIM(ESITI_QUESTIONARI!AI3205)),"")</f>
        <v/>
      </c>
      <c r="H3205" s="8" t="str">
        <f>IF(C3205="","",IF(ISERROR(AVERAGE(ESITI_QUESTIONARI!N3205:T3205,ESITI_QUESTIONARI!V3205:X3205,ESITI_QUESTIONARI!Z3205:AD3205,ESITI_QUESTIONARI!AF3205:AH3205,ESITI_QUESTIONARI!AJ3205:AL3205,ESITI_QUESTIONARI!AN3205,ESITI_QUESTIONARI!AQ3205)),"NON RISPONDE",AVERAGE(ESITI_QUESTIONARI!N3205:T3205,ESITI_QUESTIONARI!V3205:X3205,ESITI_QUESTIONARI!Z3205:AD3205,ESITI_QUESTIONARI!AF3205:AH3205,ESITI_QUESTIONARI!AJ3205:AL3205,ESITI_QUESTIONARI!AN3205,ESITI_QUESTIONARI!AQ3205)))</f>
        <v/>
      </c>
    </row>
    <row r="3206" spans="1:8" x14ac:dyDescent="0.3">
      <c r="A3206" t="str">
        <f>IF(ESITI_QUESTIONARI!A3206="","",TRIM(ESITI_QUESTIONARI!A3206))</f>
        <v/>
      </c>
      <c r="B3206" t="str">
        <f t="shared" si="51"/>
        <v/>
      </c>
      <c r="C3206" t="str">
        <f>IF(ESITI_QUESTIONARI!C3206="","",TRIM(ESITI_QUESTIONARI!C3206))</f>
        <v/>
      </c>
      <c r="D3206" t="str">
        <f>IFERROR(UPPER(TRIM(ESITI_QUESTIONARI!U3206)),"")</f>
        <v/>
      </c>
      <c r="E3206" t="str">
        <f>IFERROR(UPPER(TRIM(ESITI_QUESTIONARI!Y3206)),"")</f>
        <v/>
      </c>
      <c r="F3206" t="str">
        <f>IFERROR(UPPER(TRIM(ESITI_QUESTIONARI!AE3206)),"")</f>
        <v/>
      </c>
      <c r="G3206" t="str">
        <f>IFERROR(UPPER(TRIM(ESITI_QUESTIONARI!AI3206)),"")</f>
        <v/>
      </c>
      <c r="H3206" s="8" t="str">
        <f>IF(C3206="","",IF(ISERROR(AVERAGE(ESITI_QUESTIONARI!N3206:T3206,ESITI_QUESTIONARI!V3206:X3206,ESITI_QUESTIONARI!Z3206:AD3206,ESITI_QUESTIONARI!AF3206:AH3206,ESITI_QUESTIONARI!AJ3206:AL3206,ESITI_QUESTIONARI!AN3206,ESITI_QUESTIONARI!AQ3206)),"NON RISPONDE",AVERAGE(ESITI_QUESTIONARI!N3206:T3206,ESITI_QUESTIONARI!V3206:X3206,ESITI_QUESTIONARI!Z3206:AD3206,ESITI_QUESTIONARI!AF3206:AH3206,ESITI_QUESTIONARI!AJ3206:AL3206,ESITI_QUESTIONARI!AN3206,ESITI_QUESTIONARI!AQ3206)))</f>
        <v/>
      </c>
    </row>
    <row r="3207" spans="1:8" x14ac:dyDescent="0.3">
      <c r="A3207" t="str">
        <f>IF(ESITI_QUESTIONARI!A3207="","",TRIM(ESITI_QUESTIONARI!A3207))</f>
        <v/>
      </c>
      <c r="B3207" t="str">
        <f t="shared" si="51"/>
        <v/>
      </c>
      <c r="C3207" t="str">
        <f>IF(ESITI_QUESTIONARI!C3207="","",TRIM(ESITI_QUESTIONARI!C3207))</f>
        <v/>
      </c>
      <c r="D3207" t="str">
        <f>IFERROR(UPPER(TRIM(ESITI_QUESTIONARI!U3207)),"")</f>
        <v/>
      </c>
      <c r="E3207" t="str">
        <f>IFERROR(UPPER(TRIM(ESITI_QUESTIONARI!Y3207)),"")</f>
        <v/>
      </c>
      <c r="F3207" t="str">
        <f>IFERROR(UPPER(TRIM(ESITI_QUESTIONARI!AE3207)),"")</f>
        <v/>
      </c>
      <c r="G3207" t="str">
        <f>IFERROR(UPPER(TRIM(ESITI_QUESTIONARI!AI3207)),"")</f>
        <v/>
      </c>
      <c r="H3207" s="8" t="str">
        <f>IF(C3207="","",IF(ISERROR(AVERAGE(ESITI_QUESTIONARI!N3207:T3207,ESITI_QUESTIONARI!V3207:X3207,ESITI_QUESTIONARI!Z3207:AD3207,ESITI_QUESTIONARI!AF3207:AH3207,ESITI_QUESTIONARI!AJ3207:AL3207,ESITI_QUESTIONARI!AN3207,ESITI_QUESTIONARI!AQ3207)),"NON RISPONDE",AVERAGE(ESITI_QUESTIONARI!N3207:T3207,ESITI_QUESTIONARI!V3207:X3207,ESITI_QUESTIONARI!Z3207:AD3207,ESITI_QUESTIONARI!AF3207:AH3207,ESITI_QUESTIONARI!AJ3207:AL3207,ESITI_QUESTIONARI!AN3207,ESITI_QUESTIONARI!AQ3207)))</f>
        <v/>
      </c>
    </row>
    <row r="3208" spans="1:8" x14ac:dyDescent="0.3">
      <c r="A3208" t="str">
        <f>IF(ESITI_QUESTIONARI!A3208="","",TRIM(ESITI_QUESTIONARI!A3208))</f>
        <v/>
      </c>
      <c r="B3208" t="str">
        <f t="shared" si="51"/>
        <v/>
      </c>
      <c r="C3208" t="str">
        <f>IF(ESITI_QUESTIONARI!C3208="","",TRIM(ESITI_QUESTIONARI!C3208))</f>
        <v/>
      </c>
      <c r="D3208" t="str">
        <f>IFERROR(UPPER(TRIM(ESITI_QUESTIONARI!U3208)),"")</f>
        <v/>
      </c>
      <c r="E3208" t="str">
        <f>IFERROR(UPPER(TRIM(ESITI_QUESTIONARI!Y3208)),"")</f>
        <v/>
      </c>
      <c r="F3208" t="str">
        <f>IFERROR(UPPER(TRIM(ESITI_QUESTIONARI!AE3208)),"")</f>
        <v/>
      </c>
      <c r="G3208" t="str">
        <f>IFERROR(UPPER(TRIM(ESITI_QUESTIONARI!AI3208)),"")</f>
        <v/>
      </c>
      <c r="H3208" s="8" t="str">
        <f>IF(C3208="","",IF(ISERROR(AVERAGE(ESITI_QUESTIONARI!N3208:T3208,ESITI_QUESTIONARI!V3208:X3208,ESITI_QUESTIONARI!Z3208:AD3208,ESITI_QUESTIONARI!AF3208:AH3208,ESITI_QUESTIONARI!AJ3208:AL3208,ESITI_QUESTIONARI!AN3208,ESITI_QUESTIONARI!AQ3208)),"NON RISPONDE",AVERAGE(ESITI_QUESTIONARI!N3208:T3208,ESITI_QUESTIONARI!V3208:X3208,ESITI_QUESTIONARI!Z3208:AD3208,ESITI_QUESTIONARI!AF3208:AH3208,ESITI_QUESTIONARI!AJ3208:AL3208,ESITI_QUESTIONARI!AN3208,ESITI_QUESTIONARI!AQ3208)))</f>
        <v/>
      </c>
    </row>
    <row r="3209" spans="1:8" x14ac:dyDescent="0.3">
      <c r="A3209" t="str">
        <f>IF(ESITI_QUESTIONARI!A3209="","",TRIM(ESITI_QUESTIONARI!A3209))</f>
        <v/>
      </c>
      <c r="B3209" t="str">
        <f t="shared" si="51"/>
        <v/>
      </c>
      <c r="C3209" t="str">
        <f>IF(ESITI_QUESTIONARI!C3209="","",TRIM(ESITI_QUESTIONARI!C3209))</f>
        <v/>
      </c>
      <c r="D3209" t="str">
        <f>IFERROR(UPPER(TRIM(ESITI_QUESTIONARI!U3209)),"")</f>
        <v/>
      </c>
      <c r="E3209" t="str">
        <f>IFERROR(UPPER(TRIM(ESITI_QUESTIONARI!Y3209)),"")</f>
        <v/>
      </c>
      <c r="F3209" t="str">
        <f>IFERROR(UPPER(TRIM(ESITI_QUESTIONARI!AE3209)),"")</f>
        <v/>
      </c>
      <c r="G3209" t="str">
        <f>IFERROR(UPPER(TRIM(ESITI_QUESTIONARI!AI3209)),"")</f>
        <v/>
      </c>
      <c r="H3209" s="8" t="str">
        <f>IF(C3209="","",IF(ISERROR(AVERAGE(ESITI_QUESTIONARI!N3209:T3209,ESITI_QUESTIONARI!V3209:X3209,ESITI_QUESTIONARI!Z3209:AD3209,ESITI_QUESTIONARI!AF3209:AH3209,ESITI_QUESTIONARI!AJ3209:AL3209,ESITI_QUESTIONARI!AN3209,ESITI_QUESTIONARI!AQ3209)),"NON RISPONDE",AVERAGE(ESITI_QUESTIONARI!N3209:T3209,ESITI_QUESTIONARI!V3209:X3209,ESITI_QUESTIONARI!Z3209:AD3209,ESITI_QUESTIONARI!AF3209:AH3209,ESITI_QUESTIONARI!AJ3209:AL3209,ESITI_QUESTIONARI!AN3209,ESITI_QUESTIONARI!AQ3209)))</f>
        <v/>
      </c>
    </row>
    <row r="3210" spans="1:8" x14ac:dyDescent="0.3">
      <c r="A3210" t="str">
        <f>IF(ESITI_QUESTIONARI!A3210="","",TRIM(ESITI_QUESTIONARI!A3210))</f>
        <v/>
      </c>
      <c r="B3210" t="str">
        <f t="shared" si="51"/>
        <v/>
      </c>
      <c r="C3210" t="str">
        <f>IF(ESITI_QUESTIONARI!C3210="","",TRIM(ESITI_QUESTIONARI!C3210))</f>
        <v/>
      </c>
      <c r="D3210" t="str">
        <f>IFERROR(UPPER(TRIM(ESITI_QUESTIONARI!U3210)),"")</f>
        <v/>
      </c>
      <c r="E3210" t="str">
        <f>IFERROR(UPPER(TRIM(ESITI_QUESTIONARI!Y3210)),"")</f>
        <v/>
      </c>
      <c r="F3210" t="str">
        <f>IFERROR(UPPER(TRIM(ESITI_QUESTIONARI!AE3210)),"")</f>
        <v/>
      </c>
      <c r="G3210" t="str">
        <f>IFERROR(UPPER(TRIM(ESITI_QUESTIONARI!AI3210)),"")</f>
        <v/>
      </c>
      <c r="H3210" s="8" t="str">
        <f>IF(C3210="","",IF(ISERROR(AVERAGE(ESITI_QUESTIONARI!N3210:T3210,ESITI_QUESTIONARI!V3210:X3210,ESITI_QUESTIONARI!Z3210:AD3210,ESITI_QUESTIONARI!AF3210:AH3210,ESITI_QUESTIONARI!AJ3210:AL3210,ESITI_QUESTIONARI!AN3210,ESITI_QUESTIONARI!AQ3210)),"NON RISPONDE",AVERAGE(ESITI_QUESTIONARI!N3210:T3210,ESITI_QUESTIONARI!V3210:X3210,ESITI_QUESTIONARI!Z3210:AD3210,ESITI_QUESTIONARI!AF3210:AH3210,ESITI_QUESTIONARI!AJ3210:AL3210,ESITI_QUESTIONARI!AN3210,ESITI_QUESTIONARI!AQ3210)))</f>
        <v/>
      </c>
    </row>
    <row r="3211" spans="1:8" x14ac:dyDescent="0.3">
      <c r="A3211" t="str">
        <f>IF(ESITI_QUESTIONARI!A3211="","",TRIM(ESITI_QUESTIONARI!A3211))</f>
        <v/>
      </c>
      <c r="B3211" t="str">
        <f t="shared" si="51"/>
        <v/>
      </c>
      <c r="C3211" t="str">
        <f>IF(ESITI_QUESTIONARI!C3211="","",TRIM(ESITI_QUESTIONARI!C3211))</f>
        <v/>
      </c>
      <c r="D3211" t="str">
        <f>IFERROR(UPPER(TRIM(ESITI_QUESTIONARI!U3211)),"")</f>
        <v/>
      </c>
      <c r="E3211" t="str">
        <f>IFERROR(UPPER(TRIM(ESITI_QUESTIONARI!Y3211)),"")</f>
        <v/>
      </c>
      <c r="F3211" t="str">
        <f>IFERROR(UPPER(TRIM(ESITI_QUESTIONARI!AE3211)),"")</f>
        <v/>
      </c>
      <c r="G3211" t="str">
        <f>IFERROR(UPPER(TRIM(ESITI_QUESTIONARI!AI3211)),"")</f>
        <v/>
      </c>
      <c r="H3211" s="8" t="str">
        <f>IF(C3211="","",IF(ISERROR(AVERAGE(ESITI_QUESTIONARI!N3211:T3211,ESITI_QUESTIONARI!V3211:X3211,ESITI_QUESTIONARI!Z3211:AD3211,ESITI_QUESTIONARI!AF3211:AH3211,ESITI_QUESTIONARI!AJ3211:AL3211,ESITI_QUESTIONARI!AN3211,ESITI_QUESTIONARI!AQ3211)),"NON RISPONDE",AVERAGE(ESITI_QUESTIONARI!N3211:T3211,ESITI_QUESTIONARI!V3211:X3211,ESITI_QUESTIONARI!Z3211:AD3211,ESITI_QUESTIONARI!AF3211:AH3211,ESITI_QUESTIONARI!AJ3211:AL3211,ESITI_QUESTIONARI!AN3211,ESITI_QUESTIONARI!AQ3211)))</f>
        <v/>
      </c>
    </row>
    <row r="3212" spans="1:8" x14ac:dyDescent="0.3">
      <c r="A3212" t="str">
        <f>IF(ESITI_QUESTIONARI!A3212="","",TRIM(ESITI_QUESTIONARI!A3212))</f>
        <v/>
      </c>
      <c r="B3212" t="str">
        <f t="shared" si="51"/>
        <v/>
      </c>
      <c r="C3212" t="str">
        <f>IF(ESITI_QUESTIONARI!C3212="","",TRIM(ESITI_QUESTIONARI!C3212))</f>
        <v/>
      </c>
      <c r="D3212" t="str">
        <f>IFERROR(UPPER(TRIM(ESITI_QUESTIONARI!U3212)),"")</f>
        <v/>
      </c>
      <c r="E3212" t="str">
        <f>IFERROR(UPPER(TRIM(ESITI_QUESTIONARI!Y3212)),"")</f>
        <v/>
      </c>
      <c r="F3212" t="str">
        <f>IFERROR(UPPER(TRIM(ESITI_QUESTIONARI!AE3212)),"")</f>
        <v/>
      </c>
      <c r="G3212" t="str">
        <f>IFERROR(UPPER(TRIM(ESITI_QUESTIONARI!AI3212)),"")</f>
        <v/>
      </c>
      <c r="H3212" s="8" t="str">
        <f>IF(C3212="","",IF(ISERROR(AVERAGE(ESITI_QUESTIONARI!N3212:T3212,ESITI_QUESTIONARI!V3212:X3212,ESITI_QUESTIONARI!Z3212:AD3212,ESITI_QUESTIONARI!AF3212:AH3212,ESITI_QUESTIONARI!AJ3212:AL3212,ESITI_QUESTIONARI!AN3212,ESITI_QUESTIONARI!AQ3212)),"NON RISPONDE",AVERAGE(ESITI_QUESTIONARI!N3212:T3212,ESITI_QUESTIONARI!V3212:X3212,ESITI_QUESTIONARI!Z3212:AD3212,ESITI_QUESTIONARI!AF3212:AH3212,ESITI_QUESTIONARI!AJ3212:AL3212,ESITI_QUESTIONARI!AN3212,ESITI_QUESTIONARI!AQ3212)))</f>
        <v/>
      </c>
    </row>
    <row r="3213" spans="1:8" x14ac:dyDescent="0.3">
      <c r="A3213" t="str">
        <f>IF(ESITI_QUESTIONARI!A3213="","",TRIM(ESITI_QUESTIONARI!A3213))</f>
        <v/>
      </c>
      <c r="B3213" t="str">
        <f t="shared" si="51"/>
        <v/>
      </c>
      <c r="C3213" t="str">
        <f>IF(ESITI_QUESTIONARI!C3213="","",TRIM(ESITI_QUESTIONARI!C3213))</f>
        <v/>
      </c>
      <c r="D3213" t="str">
        <f>IFERROR(UPPER(TRIM(ESITI_QUESTIONARI!U3213)),"")</f>
        <v/>
      </c>
      <c r="E3213" t="str">
        <f>IFERROR(UPPER(TRIM(ESITI_QUESTIONARI!Y3213)),"")</f>
        <v/>
      </c>
      <c r="F3213" t="str">
        <f>IFERROR(UPPER(TRIM(ESITI_QUESTIONARI!AE3213)),"")</f>
        <v/>
      </c>
      <c r="G3213" t="str">
        <f>IFERROR(UPPER(TRIM(ESITI_QUESTIONARI!AI3213)),"")</f>
        <v/>
      </c>
      <c r="H3213" s="8" t="str">
        <f>IF(C3213="","",IF(ISERROR(AVERAGE(ESITI_QUESTIONARI!N3213:T3213,ESITI_QUESTIONARI!V3213:X3213,ESITI_QUESTIONARI!Z3213:AD3213,ESITI_QUESTIONARI!AF3213:AH3213,ESITI_QUESTIONARI!AJ3213:AL3213,ESITI_QUESTIONARI!AN3213,ESITI_QUESTIONARI!AQ3213)),"NON RISPONDE",AVERAGE(ESITI_QUESTIONARI!N3213:T3213,ESITI_QUESTIONARI!V3213:X3213,ESITI_QUESTIONARI!Z3213:AD3213,ESITI_QUESTIONARI!AF3213:AH3213,ESITI_QUESTIONARI!AJ3213:AL3213,ESITI_QUESTIONARI!AN3213,ESITI_QUESTIONARI!AQ3213)))</f>
        <v/>
      </c>
    </row>
    <row r="3214" spans="1:8" x14ac:dyDescent="0.3">
      <c r="A3214" t="str">
        <f>IF(ESITI_QUESTIONARI!A3214="","",TRIM(ESITI_QUESTIONARI!A3214))</f>
        <v/>
      </c>
      <c r="B3214" t="str">
        <f t="shared" si="51"/>
        <v/>
      </c>
      <c r="C3214" t="str">
        <f>IF(ESITI_QUESTIONARI!C3214="","",TRIM(ESITI_QUESTIONARI!C3214))</f>
        <v/>
      </c>
      <c r="D3214" t="str">
        <f>IFERROR(UPPER(TRIM(ESITI_QUESTIONARI!U3214)),"")</f>
        <v/>
      </c>
      <c r="E3214" t="str">
        <f>IFERROR(UPPER(TRIM(ESITI_QUESTIONARI!Y3214)),"")</f>
        <v/>
      </c>
      <c r="F3214" t="str">
        <f>IFERROR(UPPER(TRIM(ESITI_QUESTIONARI!AE3214)),"")</f>
        <v/>
      </c>
      <c r="G3214" t="str">
        <f>IFERROR(UPPER(TRIM(ESITI_QUESTIONARI!AI3214)),"")</f>
        <v/>
      </c>
      <c r="H3214" s="8" t="str">
        <f>IF(C3214="","",IF(ISERROR(AVERAGE(ESITI_QUESTIONARI!N3214:T3214,ESITI_QUESTIONARI!V3214:X3214,ESITI_QUESTIONARI!Z3214:AD3214,ESITI_QUESTIONARI!AF3214:AH3214,ESITI_QUESTIONARI!AJ3214:AL3214,ESITI_QUESTIONARI!AN3214,ESITI_QUESTIONARI!AQ3214)),"NON RISPONDE",AVERAGE(ESITI_QUESTIONARI!N3214:T3214,ESITI_QUESTIONARI!V3214:X3214,ESITI_QUESTIONARI!Z3214:AD3214,ESITI_QUESTIONARI!AF3214:AH3214,ESITI_QUESTIONARI!AJ3214:AL3214,ESITI_QUESTIONARI!AN3214,ESITI_QUESTIONARI!AQ3214)))</f>
        <v/>
      </c>
    </row>
    <row r="3215" spans="1:8" x14ac:dyDescent="0.3">
      <c r="A3215" t="str">
        <f>IF(ESITI_QUESTIONARI!A3215="","",TRIM(ESITI_QUESTIONARI!A3215))</f>
        <v/>
      </c>
      <c r="B3215" t="str">
        <f t="shared" si="51"/>
        <v/>
      </c>
      <c r="C3215" t="str">
        <f>IF(ESITI_QUESTIONARI!C3215="","",TRIM(ESITI_QUESTIONARI!C3215))</f>
        <v/>
      </c>
      <c r="D3215" t="str">
        <f>IFERROR(UPPER(TRIM(ESITI_QUESTIONARI!U3215)),"")</f>
        <v/>
      </c>
      <c r="E3215" t="str">
        <f>IFERROR(UPPER(TRIM(ESITI_QUESTIONARI!Y3215)),"")</f>
        <v/>
      </c>
      <c r="F3215" t="str">
        <f>IFERROR(UPPER(TRIM(ESITI_QUESTIONARI!AE3215)),"")</f>
        <v/>
      </c>
      <c r="G3215" t="str">
        <f>IFERROR(UPPER(TRIM(ESITI_QUESTIONARI!AI3215)),"")</f>
        <v/>
      </c>
      <c r="H3215" s="8" t="str">
        <f>IF(C3215="","",IF(ISERROR(AVERAGE(ESITI_QUESTIONARI!N3215:T3215,ESITI_QUESTIONARI!V3215:X3215,ESITI_QUESTIONARI!Z3215:AD3215,ESITI_QUESTIONARI!AF3215:AH3215,ESITI_QUESTIONARI!AJ3215:AL3215,ESITI_QUESTIONARI!AN3215,ESITI_QUESTIONARI!AQ3215)),"NON RISPONDE",AVERAGE(ESITI_QUESTIONARI!N3215:T3215,ESITI_QUESTIONARI!V3215:X3215,ESITI_QUESTIONARI!Z3215:AD3215,ESITI_QUESTIONARI!AF3215:AH3215,ESITI_QUESTIONARI!AJ3215:AL3215,ESITI_QUESTIONARI!AN3215,ESITI_QUESTIONARI!AQ3215)))</f>
        <v/>
      </c>
    </row>
    <row r="3216" spans="1:8" x14ac:dyDescent="0.3">
      <c r="A3216" t="str">
        <f>IF(ESITI_QUESTIONARI!A3216="","",TRIM(ESITI_QUESTIONARI!A3216))</f>
        <v/>
      </c>
      <c r="B3216" t="str">
        <f t="shared" si="51"/>
        <v/>
      </c>
      <c r="C3216" t="str">
        <f>IF(ESITI_QUESTIONARI!C3216="","",TRIM(ESITI_QUESTIONARI!C3216))</f>
        <v/>
      </c>
      <c r="D3216" t="str">
        <f>IFERROR(UPPER(TRIM(ESITI_QUESTIONARI!U3216)),"")</f>
        <v/>
      </c>
      <c r="E3216" t="str">
        <f>IFERROR(UPPER(TRIM(ESITI_QUESTIONARI!Y3216)),"")</f>
        <v/>
      </c>
      <c r="F3216" t="str">
        <f>IFERROR(UPPER(TRIM(ESITI_QUESTIONARI!AE3216)),"")</f>
        <v/>
      </c>
      <c r="G3216" t="str">
        <f>IFERROR(UPPER(TRIM(ESITI_QUESTIONARI!AI3216)),"")</f>
        <v/>
      </c>
      <c r="H3216" s="8" t="str">
        <f>IF(C3216="","",IF(ISERROR(AVERAGE(ESITI_QUESTIONARI!N3216:T3216,ESITI_QUESTIONARI!V3216:X3216,ESITI_QUESTIONARI!Z3216:AD3216,ESITI_QUESTIONARI!AF3216:AH3216,ESITI_QUESTIONARI!AJ3216:AL3216,ESITI_QUESTIONARI!AN3216,ESITI_QUESTIONARI!AQ3216)),"NON RISPONDE",AVERAGE(ESITI_QUESTIONARI!N3216:T3216,ESITI_QUESTIONARI!V3216:X3216,ESITI_QUESTIONARI!Z3216:AD3216,ESITI_QUESTIONARI!AF3216:AH3216,ESITI_QUESTIONARI!AJ3216:AL3216,ESITI_QUESTIONARI!AN3216,ESITI_QUESTIONARI!AQ3216)))</f>
        <v/>
      </c>
    </row>
    <row r="3217" spans="1:8" x14ac:dyDescent="0.3">
      <c r="A3217" t="str">
        <f>IF(ESITI_QUESTIONARI!A3217="","",TRIM(ESITI_QUESTIONARI!A3217))</f>
        <v/>
      </c>
      <c r="B3217" t="str">
        <f t="shared" si="51"/>
        <v/>
      </c>
      <c r="C3217" t="str">
        <f>IF(ESITI_QUESTIONARI!C3217="","",TRIM(ESITI_QUESTIONARI!C3217))</f>
        <v/>
      </c>
      <c r="D3217" t="str">
        <f>IFERROR(UPPER(TRIM(ESITI_QUESTIONARI!U3217)),"")</f>
        <v/>
      </c>
      <c r="E3217" t="str">
        <f>IFERROR(UPPER(TRIM(ESITI_QUESTIONARI!Y3217)),"")</f>
        <v/>
      </c>
      <c r="F3217" t="str">
        <f>IFERROR(UPPER(TRIM(ESITI_QUESTIONARI!AE3217)),"")</f>
        <v/>
      </c>
      <c r="G3217" t="str">
        <f>IFERROR(UPPER(TRIM(ESITI_QUESTIONARI!AI3217)),"")</f>
        <v/>
      </c>
      <c r="H3217" s="8" t="str">
        <f>IF(C3217="","",IF(ISERROR(AVERAGE(ESITI_QUESTIONARI!N3217:T3217,ESITI_QUESTIONARI!V3217:X3217,ESITI_QUESTIONARI!Z3217:AD3217,ESITI_QUESTIONARI!AF3217:AH3217,ESITI_QUESTIONARI!AJ3217:AL3217,ESITI_QUESTIONARI!AN3217,ESITI_QUESTIONARI!AQ3217)),"NON RISPONDE",AVERAGE(ESITI_QUESTIONARI!N3217:T3217,ESITI_QUESTIONARI!V3217:X3217,ESITI_QUESTIONARI!Z3217:AD3217,ESITI_QUESTIONARI!AF3217:AH3217,ESITI_QUESTIONARI!AJ3217:AL3217,ESITI_QUESTIONARI!AN3217,ESITI_QUESTIONARI!AQ3217)))</f>
        <v/>
      </c>
    </row>
    <row r="3218" spans="1:8" x14ac:dyDescent="0.3">
      <c r="A3218" t="str">
        <f>IF(ESITI_QUESTIONARI!A3218="","",TRIM(ESITI_QUESTIONARI!A3218))</f>
        <v/>
      </c>
      <c r="B3218" t="str">
        <f t="shared" si="51"/>
        <v/>
      </c>
      <c r="C3218" t="str">
        <f>IF(ESITI_QUESTIONARI!C3218="","",TRIM(ESITI_QUESTIONARI!C3218))</f>
        <v/>
      </c>
      <c r="D3218" t="str">
        <f>IFERROR(UPPER(TRIM(ESITI_QUESTIONARI!U3218)),"")</f>
        <v/>
      </c>
      <c r="E3218" t="str">
        <f>IFERROR(UPPER(TRIM(ESITI_QUESTIONARI!Y3218)),"")</f>
        <v/>
      </c>
      <c r="F3218" t="str">
        <f>IFERROR(UPPER(TRIM(ESITI_QUESTIONARI!AE3218)),"")</f>
        <v/>
      </c>
      <c r="G3218" t="str">
        <f>IFERROR(UPPER(TRIM(ESITI_QUESTIONARI!AI3218)),"")</f>
        <v/>
      </c>
      <c r="H3218" s="8" t="str">
        <f>IF(C3218="","",IF(ISERROR(AVERAGE(ESITI_QUESTIONARI!N3218:T3218,ESITI_QUESTIONARI!V3218:X3218,ESITI_QUESTIONARI!Z3218:AD3218,ESITI_QUESTIONARI!AF3218:AH3218,ESITI_QUESTIONARI!AJ3218:AL3218,ESITI_QUESTIONARI!AN3218,ESITI_QUESTIONARI!AQ3218)),"NON RISPONDE",AVERAGE(ESITI_QUESTIONARI!N3218:T3218,ESITI_QUESTIONARI!V3218:X3218,ESITI_QUESTIONARI!Z3218:AD3218,ESITI_QUESTIONARI!AF3218:AH3218,ESITI_QUESTIONARI!AJ3218:AL3218,ESITI_QUESTIONARI!AN3218,ESITI_QUESTIONARI!AQ3218)))</f>
        <v/>
      </c>
    </row>
    <row r="3219" spans="1:8" x14ac:dyDescent="0.3">
      <c r="A3219" t="str">
        <f>IF(ESITI_QUESTIONARI!A3219="","",TRIM(ESITI_QUESTIONARI!A3219))</f>
        <v/>
      </c>
      <c r="B3219" t="str">
        <f t="shared" si="51"/>
        <v/>
      </c>
      <c r="C3219" t="str">
        <f>IF(ESITI_QUESTIONARI!C3219="","",TRIM(ESITI_QUESTIONARI!C3219))</f>
        <v/>
      </c>
      <c r="D3219" t="str">
        <f>IFERROR(UPPER(TRIM(ESITI_QUESTIONARI!U3219)),"")</f>
        <v/>
      </c>
      <c r="E3219" t="str">
        <f>IFERROR(UPPER(TRIM(ESITI_QUESTIONARI!Y3219)),"")</f>
        <v/>
      </c>
      <c r="F3219" t="str">
        <f>IFERROR(UPPER(TRIM(ESITI_QUESTIONARI!AE3219)),"")</f>
        <v/>
      </c>
      <c r="G3219" t="str">
        <f>IFERROR(UPPER(TRIM(ESITI_QUESTIONARI!AI3219)),"")</f>
        <v/>
      </c>
      <c r="H3219" s="8" t="str">
        <f>IF(C3219="","",IF(ISERROR(AVERAGE(ESITI_QUESTIONARI!N3219:T3219,ESITI_QUESTIONARI!V3219:X3219,ESITI_QUESTIONARI!Z3219:AD3219,ESITI_QUESTIONARI!AF3219:AH3219,ESITI_QUESTIONARI!AJ3219:AL3219,ESITI_QUESTIONARI!AN3219,ESITI_QUESTIONARI!AQ3219)),"NON RISPONDE",AVERAGE(ESITI_QUESTIONARI!N3219:T3219,ESITI_QUESTIONARI!V3219:X3219,ESITI_QUESTIONARI!Z3219:AD3219,ESITI_QUESTIONARI!AF3219:AH3219,ESITI_QUESTIONARI!AJ3219:AL3219,ESITI_QUESTIONARI!AN3219,ESITI_QUESTIONARI!AQ3219)))</f>
        <v/>
      </c>
    </row>
    <row r="3220" spans="1:8" x14ac:dyDescent="0.3">
      <c r="A3220" t="str">
        <f>IF(ESITI_QUESTIONARI!A3220="","",TRIM(ESITI_QUESTIONARI!A3220))</f>
        <v/>
      </c>
      <c r="B3220" t="str">
        <f t="shared" si="51"/>
        <v/>
      </c>
      <c r="C3220" t="str">
        <f>IF(ESITI_QUESTIONARI!C3220="","",TRIM(ESITI_QUESTIONARI!C3220))</f>
        <v/>
      </c>
      <c r="D3220" t="str">
        <f>IFERROR(UPPER(TRIM(ESITI_QUESTIONARI!U3220)),"")</f>
        <v/>
      </c>
      <c r="E3220" t="str">
        <f>IFERROR(UPPER(TRIM(ESITI_QUESTIONARI!Y3220)),"")</f>
        <v/>
      </c>
      <c r="F3220" t="str">
        <f>IFERROR(UPPER(TRIM(ESITI_QUESTIONARI!AE3220)),"")</f>
        <v/>
      </c>
      <c r="G3220" t="str">
        <f>IFERROR(UPPER(TRIM(ESITI_QUESTIONARI!AI3220)),"")</f>
        <v/>
      </c>
      <c r="H3220" s="8" t="str">
        <f>IF(C3220="","",IF(ISERROR(AVERAGE(ESITI_QUESTIONARI!N3220:T3220,ESITI_QUESTIONARI!V3220:X3220,ESITI_QUESTIONARI!Z3220:AD3220,ESITI_QUESTIONARI!AF3220:AH3220,ESITI_QUESTIONARI!AJ3220:AL3220,ESITI_QUESTIONARI!AN3220,ESITI_QUESTIONARI!AQ3220)),"NON RISPONDE",AVERAGE(ESITI_QUESTIONARI!N3220:T3220,ESITI_QUESTIONARI!V3220:X3220,ESITI_QUESTIONARI!Z3220:AD3220,ESITI_QUESTIONARI!AF3220:AH3220,ESITI_QUESTIONARI!AJ3220:AL3220,ESITI_QUESTIONARI!AN3220,ESITI_QUESTIONARI!AQ3220)))</f>
        <v/>
      </c>
    </row>
    <row r="3221" spans="1:8" x14ac:dyDescent="0.3">
      <c r="A3221" t="str">
        <f>IF(ESITI_QUESTIONARI!A3221="","",TRIM(ESITI_QUESTIONARI!A3221))</f>
        <v/>
      </c>
      <c r="B3221" t="str">
        <f t="shared" si="51"/>
        <v/>
      </c>
      <c r="C3221" t="str">
        <f>IF(ESITI_QUESTIONARI!C3221="","",TRIM(ESITI_QUESTIONARI!C3221))</f>
        <v/>
      </c>
      <c r="D3221" t="str">
        <f>IFERROR(UPPER(TRIM(ESITI_QUESTIONARI!U3221)),"")</f>
        <v/>
      </c>
      <c r="E3221" t="str">
        <f>IFERROR(UPPER(TRIM(ESITI_QUESTIONARI!Y3221)),"")</f>
        <v/>
      </c>
      <c r="F3221" t="str">
        <f>IFERROR(UPPER(TRIM(ESITI_QUESTIONARI!AE3221)),"")</f>
        <v/>
      </c>
      <c r="G3221" t="str">
        <f>IFERROR(UPPER(TRIM(ESITI_QUESTIONARI!AI3221)),"")</f>
        <v/>
      </c>
      <c r="H3221" s="8" t="str">
        <f>IF(C3221="","",IF(ISERROR(AVERAGE(ESITI_QUESTIONARI!N3221:T3221,ESITI_QUESTIONARI!V3221:X3221,ESITI_QUESTIONARI!Z3221:AD3221,ESITI_QUESTIONARI!AF3221:AH3221,ESITI_QUESTIONARI!AJ3221:AL3221,ESITI_QUESTIONARI!AN3221,ESITI_QUESTIONARI!AQ3221)),"NON RISPONDE",AVERAGE(ESITI_QUESTIONARI!N3221:T3221,ESITI_QUESTIONARI!V3221:X3221,ESITI_QUESTIONARI!Z3221:AD3221,ESITI_QUESTIONARI!AF3221:AH3221,ESITI_QUESTIONARI!AJ3221:AL3221,ESITI_QUESTIONARI!AN3221,ESITI_QUESTIONARI!AQ3221)))</f>
        <v/>
      </c>
    </row>
    <row r="3222" spans="1:8" x14ac:dyDescent="0.3">
      <c r="A3222" t="str">
        <f>IF(ESITI_QUESTIONARI!A3222="","",TRIM(ESITI_QUESTIONARI!A3222))</f>
        <v/>
      </c>
      <c r="B3222" t="str">
        <f t="shared" si="51"/>
        <v/>
      </c>
      <c r="C3222" t="str">
        <f>IF(ESITI_QUESTIONARI!C3222="","",TRIM(ESITI_QUESTIONARI!C3222))</f>
        <v/>
      </c>
      <c r="D3222" t="str">
        <f>IFERROR(UPPER(TRIM(ESITI_QUESTIONARI!U3222)),"")</f>
        <v/>
      </c>
      <c r="E3222" t="str">
        <f>IFERROR(UPPER(TRIM(ESITI_QUESTIONARI!Y3222)),"")</f>
        <v/>
      </c>
      <c r="F3222" t="str">
        <f>IFERROR(UPPER(TRIM(ESITI_QUESTIONARI!AE3222)),"")</f>
        <v/>
      </c>
      <c r="G3222" t="str">
        <f>IFERROR(UPPER(TRIM(ESITI_QUESTIONARI!AI3222)),"")</f>
        <v/>
      </c>
      <c r="H3222" s="8" t="str">
        <f>IF(C3222="","",IF(ISERROR(AVERAGE(ESITI_QUESTIONARI!N3222:T3222,ESITI_QUESTIONARI!V3222:X3222,ESITI_QUESTIONARI!Z3222:AD3222,ESITI_QUESTIONARI!AF3222:AH3222,ESITI_QUESTIONARI!AJ3222:AL3222,ESITI_QUESTIONARI!AN3222,ESITI_QUESTIONARI!AQ3222)),"NON RISPONDE",AVERAGE(ESITI_QUESTIONARI!N3222:T3222,ESITI_QUESTIONARI!V3222:X3222,ESITI_QUESTIONARI!Z3222:AD3222,ESITI_QUESTIONARI!AF3222:AH3222,ESITI_QUESTIONARI!AJ3222:AL3222,ESITI_QUESTIONARI!AN3222,ESITI_QUESTIONARI!AQ3222)))</f>
        <v/>
      </c>
    </row>
    <row r="3223" spans="1:8" x14ac:dyDescent="0.3">
      <c r="A3223" t="str">
        <f>IF(ESITI_QUESTIONARI!A3223="","",TRIM(ESITI_QUESTIONARI!A3223))</f>
        <v/>
      </c>
      <c r="B3223" t="str">
        <f t="shared" si="51"/>
        <v/>
      </c>
      <c r="C3223" t="str">
        <f>IF(ESITI_QUESTIONARI!C3223="","",TRIM(ESITI_QUESTIONARI!C3223))</f>
        <v/>
      </c>
      <c r="D3223" t="str">
        <f>IFERROR(UPPER(TRIM(ESITI_QUESTIONARI!U3223)),"")</f>
        <v/>
      </c>
      <c r="E3223" t="str">
        <f>IFERROR(UPPER(TRIM(ESITI_QUESTIONARI!Y3223)),"")</f>
        <v/>
      </c>
      <c r="F3223" t="str">
        <f>IFERROR(UPPER(TRIM(ESITI_QUESTIONARI!AE3223)),"")</f>
        <v/>
      </c>
      <c r="G3223" t="str">
        <f>IFERROR(UPPER(TRIM(ESITI_QUESTIONARI!AI3223)),"")</f>
        <v/>
      </c>
      <c r="H3223" s="8" t="str">
        <f>IF(C3223="","",IF(ISERROR(AVERAGE(ESITI_QUESTIONARI!N3223:T3223,ESITI_QUESTIONARI!V3223:X3223,ESITI_QUESTIONARI!Z3223:AD3223,ESITI_QUESTIONARI!AF3223:AH3223,ESITI_QUESTIONARI!AJ3223:AL3223,ESITI_QUESTIONARI!AN3223,ESITI_QUESTIONARI!AQ3223)),"NON RISPONDE",AVERAGE(ESITI_QUESTIONARI!N3223:T3223,ESITI_QUESTIONARI!V3223:X3223,ESITI_QUESTIONARI!Z3223:AD3223,ESITI_QUESTIONARI!AF3223:AH3223,ESITI_QUESTIONARI!AJ3223:AL3223,ESITI_QUESTIONARI!AN3223,ESITI_QUESTIONARI!AQ3223)))</f>
        <v/>
      </c>
    </row>
    <row r="3224" spans="1:8" x14ac:dyDescent="0.3">
      <c r="A3224" t="str">
        <f>IF(ESITI_QUESTIONARI!A3224="","",TRIM(ESITI_QUESTIONARI!A3224))</f>
        <v/>
      </c>
      <c r="B3224" t="str">
        <f t="shared" si="51"/>
        <v/>
      </c>
      <c r="C3224" t="str">
        <f>IF(ESITI_QUESTIONARI!C3224="","",TRIM(ESITI_QUESTIONARI!C3224))</f>
        <v/>
      </c>
      <c r="D3224" t="str">
        <f>IFERROR(UPPER(TRIM(ESITI_QUESTIONARI!U3224)),"")</f>
        <v/>
      </c>
      <c r="E3224" t="str">
        <f>IFERROR(UPPER(TRIM(ESITI_QUESTIONARI!Y3224)),"")</f>
        <v/>
      </c>
      <c r="F3224" t="str">
        <f>IFERROR(UPPER(TRIM(ESITI_QUESTIONARI!AE3224)),"")</f>
        <v/>
      </c>
      <c r="G3224" t="str">
        <f>IFERROR(UPPER(TRIM(ESITI_QUESTIONARI!AI3224)),"")</f>
        <v/>
      </c>
      <c r="H3224" s="8" t="str">
        <f>IF(C3224="","",IF(ISERROR(AVERAGE(ESITI_QUESTIONARI!N3224:T3224,ESITI_QUESTIONARI!V3224:X3224,ESITI_QUESTIONARI!Z3224:AD3224,ESITI_QUESTIONARI!AF3224:AH3224,ESITI_QUESTIONARI!AJ3224:AL3224,ESITI_QUESTIONARI!AN3224,ESITI_QUESTIONARI!AQ3224)),"NON RISPONDE",AVERAGE(ESITI_QUESTIONARI!N3224:T3224,ESITI_QUESTIONARI!V3224:X3224,ESITI_QUESTIONARI!Z3224:AD3224,ESITI_QUESTIONARI!AF3224:AH3224,ESITI_QUESTIONARI!AJ3224:AL3224,ESITI_QUESTIONARI!AN3224,ESITI_QUESTIONARI!AQ3224)))</f>
        <v/>
      </c>
    </row>
    <row r="3225" spans="1:8" x14ac:dyDescent="0.3">
      <c r="A3225" t="str">
        <f>IF(ESITI_QUESTIONARI!A3225="","",TRIM(ESITI_QUESTIONARI!A3225))</f>
        <v/>
      </c>
      <c r="B3225" t="str">
        <f t="shared" si="51"/>
        <v/>
      </c>
      <c r="C3225" t="str">
        <f>IF(ESITI_QUESTIONARI!C3225="","",TRIM(ESITI_QUESTIONARI!C3225))</f>
        <v/>
      </c>
      <c r="D3225" t="str">
        <f>IFERROR(UPPER(TRIM(ESITI_QUESTIONARI!U3225)),"")</f>
        <v/>
      </c>
      <c r="E3225" t="str">
        <f>IFERROR(UPPER(TRIM(ESITI_QUESTIONARI!Y3225)),"")</f>
        <v/>
      </c>
      <c r="F3225" t="str">
        <f>IFERROR(UPPER(TRIM(ESITI_QUESTIONARI!AE3225)),"")</f>
        <v/>
      </c>
      <c r="G3225" t="str">
        <f>IFERROR(UPPER(TRIM(ESITI_QUESTIONARI!AI3225)),"")</f>
        <v/>
      </c>
      <c r="H3225" s="8" t="str">
        <f>IF(C3225="","",IF(ISERROR(AVERAGE(ESITI_QUESTIONARI!N3225:T3225,ESITI_QUESTIONARI!V3225:X3225,ESITI_QUESTIONARI!Z3225:AD3225,ESITI_QUESTIONARI!AF3225:AH3225,ESITI_QUESTIONARI!AJ3225:AL3225,ESITI_QUESTIONARI!AN3225,ESITI_QUESTIONARI!AQ3225)),"NON RISPONDE",AVERAGE(ESITI_QUESTIONARI!N3225:T3225,ESITI_QUESTIONARI!V3225:X3225,ESITI_QUESTIONARI!Z3225:AD3225,ESITI_QUESTIONARI!AF3225:AH3225,ESITI_QUESTIONARI!AJ3225:AL3225,ESITI_QUESTIONARI!AN3225,ESITI_QUESTIONARI!AQ3225)))</f>
        <v/>
      </c>
    </row>
    <row r="3226" spans="1:8" x14ac:dyDescent="0.3">
      <c r="A3226" t="str">
        <f>IF(ESITI_QUESTIONARI!A3226="","",TRIM(ESITI_QUESTIONARI!A3226))</f>
        <v/>
      </c>
      <c r="B3226" t="str">
        <f t="shared" si="51"/>
        <v/>
      </c>
      <c r="C3226" t="str">
        <f>IF(ESITI_QUESTIONARI!C3226="","",TRIM(ESITI_QUESTIONARI!C3226))</f>
        <v/>
      </c>
      <c r="D3226" t="str">
        <f>IFERROR(UPPER(TRIM(ESITI_QUESTIONARI!U3226)),"")</f>
        <v/>
      </c>
      <c r="E3226" t="str">
        <f>IFERROR(UPPER(TRIM(ESITI_QUESTIONARI!Y3226)),"")</f>
        <v/>
      </c>
      <c r="F3226" t="str">
        <f>IFERROR(UPPER(TRIM(ESITI_QUESTIONARI!AE3226)),"")</f>
        <v/>
      </c>
      <c r="G3226" t="str">
        <f>IFERROR(UPPER(TRIM(ESITI_QUESTIONARI!AI3226)),"")</f>
        <v/>
      </c>
      <c r="H3226" s="8" t="str">
        <f>IF(C3226="","",IF(ISERROR(AVERAGE(ESITI_QUESTIONARI!N3226:T3226,ESITI_QUESTIONARI!V3226:X3226,ESITI_QUESTIONARI!Z3226:AD3226,ESITI_QUESTIONARI!AF3226:AH3226,ESITI_QUESTIONARI!AJ3226:AL3226,ESITI_QUESTIONARI!AN3226,ESITI_QUESTIONARI!AQ3226)),"NON RISPONDE",AVERAGE(ESITI_QUESTIONARI!N3226:T3226,ESITI_QUESTIONARI!V3226:X3226,ESITI_QUESTIONARI!Z3226:AD3226,ESITI_QUESTIONARI!AF3226:AH3226,ESITI_QUESTIONARI!AJ3226:AL3226,ESITI_QUESTIONARI!AN3226,ESITI_QUESTIONARI!AQ3226)))</f>
        <v/>
      </c>
    </row>
    <row r="3227" spans="1:8" x14ac:dyDescent="0.3">
      <c r="A3227" t="str">
        <f>IF(ESITI_QUESTIONARI!A3227="","",TRIM(ESITI_QUESTIONARI!A3227))</f>
        <v/>
      </c>
      <c r="B3227" t="str">
        <f t="shared" si="51"/>
        <v/>
      </c>
      <c r="C3227" t="str">
        <f>IF(ESITI_QUESTIONARI!C3227="","",TRIM(ESITI_QUESTIONARI!C3227))</f>
        <v/>
      </c>
      <c r="D3227" t="str">
        <f>IFERROR(UPPER(TRIM(ESITI_QUESTIONARI!U3227)),"")</f>
        <v/>
      </c>
      <c r="E3227" t="str">
        <f>IFERROR(UPPER(TRIM(ESITI_QUESTIONARI!Y3227)),"")</f>
        <v/>
      </c>
      <c r="F3227" t="str">
        <f>IFERROR(UPPER(TRIM(ESITI_QUESTIONARI!AE3227)),"")</f>
        <v/>
      </c>
      <c r="G3227" t="str">
        <f>IFERROR(UPPER(TRIM(ESITI_QUESTIONARI!AI3227)),"")</f>
        <v/>
      </c>
      <c r="H3227" s="8" t="str">
        <f>IF(C3227="","",IF(ISERROR(AVERAGE(ESITI_QUESTIONARI!N3227:T3227,ESITI_QUESTIONARI!V3227:X3227,ESITI_QUESTIONARI!Z3227:AD3227,ESITI_QUESTIONARI!AF3227:AH3227,ESITI_QUESTIONARI!AJ3227:AL3227,ESITI_QUESTIONARI!AN3227,ESITI_QUESTIONARI!AQ3227)),"NON RISPONDE",AVERAGE(ESITI_QUESTIONARI!N3227:T3227,ESITI_QUESTIONARI!V3227:X3227,ESITI_QUESTIONARI!Z3227:AD3227,ESITI_QUESTIONARI!AF3227:AH3227,ESITI_QUESTIONARI!AJ3227:AL3227,ESITI_QUESTIONARI!AN3227,ESITI_QUESTIONARI!AQ3227)))</f>
        <v/>
      </c>
    </row>
    <row r="3228" spans="1:8" x14ac:dyDescent="0.3">
      <c r="A3228" t="str">
        <f>IF(ESITI_QUESTIONARI!A3228="","",TRIM(ESITI_QUESTIONARI!A3228))</f>
        <v/>
      </c>
      <c r="B3228" t="str">
        <f t="shared" si="51"/>
        <v/>
      </c>
      <c r="C3228" t="str">
        <f>IF(ESITI_QUESTIONARI!C3228="","",TRIM(ESITI_QUESTIONARI!C3228))</f>
        <v/>
      </c>
      <c r="D3228" t="str">
        <f>IFERROR(UPPER(TRIM(ESITI_QUESTIONARI!U3228)),"")</f>
        <v/>
      </c>
      <c r="E3228" t="str">
        <f>IFERROR(UPPER(TRIM(ESITI_QUESTIONARI!Y3228)),"")</f>
        <v/>
      </c>
      <c r="F3228" t="str">
        <f>IFERROR(UPPER(TRIM(ESITI_QUESTIONARI!AE3228)),"")</f>
        <v/>
      </c>
      <c r="G3228" t="str">
        <f>IFERROR(UPPER(TRIM(ESITI_QUESTIONARI!AI3228)),"")</f>
        <v/>
      </c>
      <c r="H3228" s="8" t="str">
        <f>IF(C3228="","",IF(ISERROR(AVERAGE(ESITI_QUESTIONARI!N3228:T3228,ESITI_QUESTIONARI!V3228:X3228,ESITI_QUESTIONARI!Z3228:AD3228,ESITI_QUESTIONARI!AF3228:AH3228,ESITI_QUESTIONARI!AJ3228:AL3228,ESITI_QUESTIONARI!AN3228,ESITI_QUESTIONARI!AQ3228)),"NON RISPONDE",AVERAGE(ESITI_QUESTIONARI!N3228:T3228,ESITI_QUESTIONARI!V3228:X3228,ESITI_QUESTIONARI!Z3228:AD3228,ESITI_QUESTIONARI!AF3228:AH3228,ESITI_QUESTIONARI!AJ3228:AL3228,ESITI_QUESTIONARI!AN3228,ESITI_QUESTIONARI!AQ3228)))</f>
        <v/>
      </c>
    </row>
    <row r="3229" spans="1:8" x14ac:dyDescent="0.3">
      <c r="A3229" t="str">
        <f>IF(ESITI_QUESTIONARI!A3229="","",TRIM(ESITI_QUESTIONARI!A3229))</f>
        <v/>
      </c>
      <c r="B3229" t="str">
        <f t="shared" si="51"/>
        <v/>
      </c>
      <c r="C3229" t="str">
        <f>IF(ESITI_QUESTIONARI!C3229="","",TRIM(ESITI_QUESTIONARI!C3229))</f>
        <v/>
      </c>
      <c r="D3229" t="str">
        <f>IFERROR(UPPER(TRIM(ESITI_QUESTIONARI!U3229)),"")</f>
        <v/>
      </c>
      <c r="E3229" t="str">
        <f>IFERROR(UPPER(TRIM(ESITI_QUESTIONARI!Y3229)),"")</f>
        <v/>
      </c>
      <c r="F3229" t="str">
        <f>IFERROR(UPPER(TRIM(ESITI_QUESTIONARI!AE3229)),"")</f>
        <v/>
      </c>
      <c r="G3229" t="str">
        <f>IFERROR(UPPER(TRIM(ESITI_QUESTIONARI!AI3229)),"")</f>
        <v/>
      </c>
      <c r="H3229" s="8" t="str">
        <f>IF(C3229="","",IF(ISERROR(AVERAGE(ESITI_QUESTIONARI!N3229:T3229,ESITI_QUESTIONARI!V3229:X3229,ESITI_QUESTIONARI!Z3229:AD3229,ESITI_QUESTIONARI!AF3229:AH3229,ESITI_QUESTIONARI!AJ3229:AL3229,ESITI_QUESTIONARI!AN3229,ESITI_QUESTIONARI!AQ3229)),"NON RISPONDE",AVERAGE(ESITI_QUESTIONARI!N3229:T3229,ESITI_QUESTIONARI!V3229:X3229,ESITI_QUESTIONARI!Z3229:AD3229,ESITI_QUESTIONARI!AF3229:AH3229,ESITI_QUESTIONARI!AJ3229:AL3229,ESITI_QUESTIONARI!AN3229,ESITI_QUESTIONARI!AQ3229)))</f>
        <v/>
      </c>
    </row>
    <row r="3230" spans="1:8" x14ac:dyDescent="0.3">
      <c r="A3230" t="str">
        <f>IF(ESITI_QUESTIONARI!A3230="","",TRIM(ESITI_QUESTIONARI!A3230))</f>
        <v/>
      </c>
      <c r="B3230" t="str">
        <f t="shared" si="51"/>
        <v/>
      </c>
      <c r="C3230" t="str">
        <f>IF(ESITI_QUESTIONARI!C3230="","",TRIM(ESITI_QUESTIONARI!C3230))</f>
        <v/>
      </c>
      <c r="D3230" t="str">
        <f>IFERROR(UPPER(TRIM(ESITI_QUESTIONARI!U3230)),"")</f>
        <v/>
      </c>
      <c r="E3230" t="str">
        <f>IFERROR(UPPER(TRIM(ESITI_QUESTIONARI!Y3230)),"")</f>
        <v/>
      </c>
      <c r="F3230" t="str">
        <f>IFERROR(UPPER(TRIM(ESITI_QUESTIONARI!AE3230)),"")</f>
        <v/>
      </c>
      <c r="G3230" t="str">
        <f>IFERROR(UPPER(TRIM(ESITI_QUESTIONARI!AI3230)),"")</f>
        <v/>
      </c>
      <c r="H3230" s="8" t="str">
        <f>IF(C3230="","",IF(ISERROR(AVERAGE(ESITI_QUESTIONARI!N3230:T3230,ESITI_QUESTIONARI!V3230:X3230,ESITI_QUESTIONARI!Z3230:AD3230,ESITI_QUESTIONARI!AF3230:AH3230,ESITI_QUESTIONARI!AJ3230:AL3230,ESITI_QUESTIONARI!AN3230,ESITI_QUESTIONARI!AQ3230)),"NON RISPONDE",AVERAGE(ESITI_QUESTIONARI!N3230:T3230,ESITI_QUESTIONARI!V3230:X3230,ESITI_QUESTIONARI!Z3230:AD3230,ESITI_QUESTIONARI!AF3230:AH3230,ESITI_QUESTIONARI!AJ3230:AL3230,ESITI_QUESTIONARI!AN3230,ESITI_QUESTIONARI!AQ3230)))</f>
        <v/>
      </c>
    </row>
    <row r="3231" spans="1:8" x14ac:dyDescent="0.3">
      <c r="A3231" t="str">
        <f>IF(ESITI_QUESTIONARI!A3231="","",TRIM(ESITI_QUESTIONARI!A3231))</f>
        <v/>
      </c>
      <c r="B3231" t="str">
        <f t="shared" si="51"/>
        <v/>
      </c>
      <c r="C3231" t="str">
        <f>IF(ESITI_QUESTIONARI!C3231="","",TRIM(ESITI_QUESTIONARI!C3231))</f>
        <v/>
      </c>
      <c r="D3231" t="str">
        <f>IFERROR(UPPER(TRIM(ESITI_QUESTIONARI!U3231)),"")</f>
        <v/>
      </c>
      <c r="E3231" t="str">
        <f>IFERROR(UPPER(TRIM(ESITI_QUESTIONARI!Y3231)),"")</f>
        <v/>
      </c>
      <c r="F3231" t="str">
        <f>IFERROR(UPPER(TRIM(ESITI_QUESTIONARI!AE3231)),"")</f>
        <v/>
      </c>
      <c r="G3231" t="str">
        <f>IFERROR(UPPER(TRIM(ESITI_QUESTIONARI!AI3231)),"")</f>
        <v/>
      </c>
      <c r="H3231" s="8" t="str">
        <f>IF(C3231="","",IF(ISERROR(AVERAGE(ESITI_QUESTIONARI!N3231:T3231,ESITI_QUESTIONARI!V3231:X3231,ESITI_QUESTIONARI!Z3231:AD3231,ESITI_QUESTIONARI!AF3231:AH3231,ESITI_QUESTIONARI!AJ3231:AL3231,ESITI_QUESTIONARI!AN3231,ESITI_QUESTIONARI!AQ3231)),"NON RISPONDE",AVERAGE(ESITI_QUESTIONARI!N3231:T3231,ESITI_QUESTIONARI!V3231:X3231,ESITI_QUESTIONARI!Z3231:AD3231,ESITI_QUESTIONARI!AF3231:AH3231,ESITI_QUESTIONARI!AJ3231:AL3231,ESITI_QUESTIONARI!AN3231,ESITI_QUESTIONARI!AQ3231)))</f>
        <v/>
      </c>
    </row>
    <row r="3232" spans="1:8" x14ac:dyDescent="0.3">
      <c r="A3232" t="str">
        <f>IF(ESITI_QUESTIONARI!A3232="","",TRIM(ESITI_QUESTIONARI!A3232))</f>
        <v/>
      </c>
      <c r="B3232" t="str">
        <f t="shared" si="51"/>
        <v/>
      </c>
      <c r="C3232" t="str">
        <f>IF(ESITI_QUESTIONARI!C3232="","",TRIM(ESITI_QUESTIONARI!C3232))</f>
        <v/>
      </c>
      <c r="D3232" t="str">
        <f>IFERROR(UPPER(TRIM(ESITI_QUESTIONARI!U3232)),"")</f>
        <v/>
      </c>
      <c r="E3232" t="str">
        <f>IFERROR(UPPER(TRIM(ESITI_QUESTIONARI!Y3232)),"")</f>
        <v/>
      </c>
      <c r="F3232" t="str">
        <f>IFERROR(UPPER(TRIM(ESITI_QUESTIONARI!AE3232)),"")</f>
        <v/>
      </c>
      <c r="G3232" t="str">
        <f>IFERROR(UPPER(TRIM(ESITI_QUESTIONARI!AI3232)),"")</f>
        <v/>
      </c>
      <c r="H3232" s="8" t="str">
        <f>IF(C3232="","",IF(ISERROR(AVERAGE(ESITI_QUESTIONARI!N3232:T3232,ESITI_QUESTIONARI!V3232:X3232,ESITI_QUESTIONARI!Z3232:AD3232,ESITI_QUESTIONARI!AF3232:AH3232,ESITI_QUESTIONARI!AJ3232:AL3232,ESITI_QUESTIONARI!AN3232,ESITI_QUESTIONARI!AQ3232)),"NON RISPONDE",AVERAGE(ESITI_QUESTIONARI!N3232:T3232,ESITI_QUESTIONARI!V3232:X3232,ESITI_QUESTIONARI!Z3232:AD3232,ESITI_QUESTIONARI!AF3232:AH3232,ESITI_QUESTIONARI!AJ3232:AL3232,ESITI_QUESTIONARI!AN3232,ESITI_QUESTIONARI!AQ3232)))</f>
        <v/>
      </c>
    </row>
    <row r="3233" spans="1:8" x14ac:dyDescent="0.3">
      <c r="A3233" t="str">
        <f>IF(ESITI_QUESTIONARI!A3233="","",TRIM(ESITI_QUESTIONARI!A3233))</f>
        <v/>
      </c>
      <c r="B3233" t="str">
        <f t="shared" si="51"/>
        <v/>
      </c>
      <c r="C3233" t="str">
        <f>IF(ESITI_QUESTIONARI!C3233="","",TRIM(ESITI_QUESTIONARI!C3233))</f>
        <v/>
      </c>
      <c r="D3233" t="str">
        <f>IFERROR(UPPER(TRIM(ESITI_QUESTIONARI!U3233)),"")</f>
        <v/>
      </c>
      <c r="E3233" t="str">
        <f>IFERROR(UPPER(TRIM(ESITI_QUESTIONARI!Y3233)),"")</f>
        <v/>
      </c>
      <c r="F3233" t="str">
        <f>IFERROR(UPPER(TRIM(ESITI_QUESTIONARI!AE3233)),"")</f>
        <v/>
      </c>
      <c r="G3233" t="str">
        <f>IFERROR(UPPER(TRIM(ESITI_QUESTIONARI!AI3233)),"")</f>
        <v/>
      </c>
      <c r="H3233" s="8" t="str">
        <f>IF(C3233="","",IF(ISERROR(AVERAGE(ESITI_QUESTIONARI!N3233:T3233,ESITI_QUESTIONARI!V3233:X3233,ESITI_QUESTIONARI!Z3233:AD3233,ESITI_QUESTIONARI!AF3233:AH3233,ESITI_QUESTIONARI!AJ3233:AL3233,ESITI_QUESTIONARI!AN3233,ESITI_QUESTIONARI!AQ3233)),"NON RISPONDE",AVERAGE(ESITI_QUESTIONARI!N3233:T3233,ESITI_QUESTIONARI!V3233:X3233,ESITI_QUESTIONARI!Z3233:AD3233,ESITI_QUESTIONARI!AF3233:AH3233,ESITI_QUESTIONARI!AJ3233:AL3233,ESITI_QUESTIONARI!AN3233,ESITI_QUESTIONARI!AQ3233)))</f>
        <v/>
      </c>
    </row>
    <row r="3234" spans="1:8" x14ac:dyDescent="0.3">
      <c r="A3234" t="str">
        <f>IF(ESITI_QUESTIONARI!A3234="","",TRIM(ESITI_QUESTIONARI!A3234))</f>
        <v/>
      </c>
      <c r="B3234" t="str">
        <f t="shared" si="51"/>
        <v/>
      </c>
      <c r="C3234" t="str">
        <f>IF(ESITI_QUESTIONARI!C3234="","",TRIM(ESITI_QUESTIONARI!C3234))</f>
        <v/>
      </c>
      <c r="D3234" t="str">
        <f>IFERROR(UPPER(TRIM(ESITI_QUESTIONARI!U3234)),"")</f>
        <v/>
      </c>
      <c r="E3234" t="str">
        <f>IFERROR(UPPER(TRIM(ESITI_QUESTIONARI!Y3234)),"")</f>
        <v/>
      </c>
      <c r="F3234" t="str">
        <f>IFERROR(UPPER(TRIM(ESITI_QUESTIONARI!AE3234)),"")</f>
        <v/>
      </c>
      <c r="G3234" t="str">
        <f>IFERROR(UPPER(TRIM(ESITI_QUESTIONARI!AI3234)),"")</f>
        <v/>
      </c>
      <c r="H3234" s="8" t="str">
        <f>IF(C3234="","",IF(ISERROR(AVERAGE(ESITI_QUESTIONARI!N3234:T3234,ESITI_QUESTIONARI!V3234:X3234,ESITI_QUESTIONARI!Z3234:AD3234,ESITI_QUESTIONARI!AF3234:AH3234,ESITI_QUESTIONARI!AJ3234:AL3234,ESITI_QUESTIONARI!AN3234,ESITI_QUESTIONARI!AQ3234)),"NON RISPONDE",AVERAGE(ESITI_QUESTIONARI!N3234:T3234,ESITI_QUESTIONARI!V3234:X3234,ESITI_QUESTIONARI!Z3234:AD3234,ESITI_QUESTIONARI!AF3234:AH3234,ESITI_QUESTIONARI!AJ3234:AL3234,ESITI_QUESTIONARI!AN3234,ESITI_QUESTIONARI!AQ3234)))</f>
        <v/>
      </c>
    </row>
    <row r="3235" spans="1:8" x14ac:dyDescent="0.3">
      <c r="A3235" t="str">
        <f>IF(ESITI_QUESTIONARI!A3235="","",TRIM(ESITI_QUESTIONARI!A3235))</f>
        <v/>
      </c>
      <c r="B3235" t="str">
        <f t="shared" si="51"/>
        <v/>
      </c>
      <c r="C3235" t="str">
        <f>IF(ESITI_QUESTIONARI!C3235="","",TRIM(ESITI_QUESTIONARI!C3235))</f>
        <v/>
      </c>
      <c r="D3235" t="str">
        <f>IFERROR(UPPER(TRIM(ESITI_QUESTIONARI!U3235)),"")</f>
        <v/>
      </c>
      <c r="E3235" t="str">
        <f>IFERROR(UPPER(TRIM(ESITI_QUESTIONARI!Y3235)),"")</f>
        <v/>
      </c>
      <c r="F3235" t="str">
        <f>IFERROR(UPPER(TRIM(ESITI_QUESTIONARI!AE3235)),"")</f>
        <v/>
      </c>
      <c r="G3235" t="str">
        <f>IFERROR(UPPER(TRIM(ESITI_QUESTIONARI!AI3235)),"")</f>
        <v/>
      </c>
      <c r="H3235" s="8" t="str">
        <f>IF(C3235="","",IF(ISERROR(AVERAGE(ESITI_QUESTIONARI!N3235:T3235,ESITI_QUESTIONARI!V3235:X3235,ESITI_QUESTIONARI!Z3235:AD3235,ESITI_QUESTIONARI!AF3235:AH3235,ESITI_QUESTIONARI!AJ3235:AL3235,ESITI_QUESTIONARI!AN3235,ESITI_QUESTIONARI!AQ3235)),"NON RISPONDE",AVERAGE(ESITI_QUESTIONARI!N3235:T3235,ESITI_QUESTIONARI!V3235:X3235,ESITI_QUESTIONARI!Z3235:AD3235,ESITI_QUESTIONARI!AF3235:AH3235,ESITI_QUESTIONARI!AJ3235:AL3235,ESITI_QUESTIONARI!AN3235,ESITI_QUESTIONARI!AQ3235)))</f>
        <v/>
      </c>
    </row>
    <row r="3236" spans="1:8" x14ac:dyDescent="0.3">
      <c r="A3236" t="str">
        <f>IF(ESITI_QUESTIONARI!A3236="","",TRIM(ESITI_QUESTIONARI!A3236))</f>
        <v/>
      </c>
      <c r="B3236" t="str">
        <f t="shared" si="51"/>
        <v/>
      </c>
      <c r="C3236" t="str">
        <f>IF(ESITI_QUESTIONARI!C3236="","",TRIM(ESITI_QUESTIONARI!C3236))</f>
        <v/>
      </c>
      <c r="D3236" t="str">
        <f>IFERROR(UPPER(TRIM(ESITI_QUESTIONARI!U3236)),"")</f>
        <v/>
      </c>
      <c r="E3236" t="str">
        <f>IFERROR(UPPER(TRIM(ESITI_QUESTIONARI!Y3236)),"")</f>
        <v/>
      </c>
      <c r="F3236" t="str">
        <f>IFERROR(UPPER(TRIM(ESITI_QUESTIONARI!AE3236)),"")</f>
        <v/>
      </c>
      <c r="G3236" t="str">
        <f>IFERROR(UPPER(TRIM(ESITI_QUESTIONARI!AI3236)),"")</f>
        <v/>
      </c>
      <c r="H3236" s="8" t="str">
        <f>IF(C3236="","",IF(ISERROR(AVERAGE(ESITI_QUESTIONARI!N3236:T3236,ESITI_QUESTIONARI!V3236:X3236,ESITI_QUESTIONARI!Z3236:AD3236,ESITI_QUESTIONARI!AF3236:AH3236,ESITI_QUESTIONARI!AJ3236:AL3236,ESITI_QUESTIONARI!AN3236,ESITI_QUESTIONARI!AQ3236)),"NON RISPONDE",AVERAGE(ESITI_QUESTIONARI!N3236:T3236,ESITI_QUESTIONARI!V3236:X3236,ESITI_QUESTIONARI!Z3236:AD3236,ESITI_QUESTIONARI!AF3236:AH3236,ESITI_QUESTIONARI!AJ3236:AL3236,ESITI_QUESTIONARI!AN3236,ESITI_QUESTIONARI!AQ3236)))</f>
        <v/>
      </c>
    </row>
    <row r="3237" spans="1:8" x14ac:dyDescent="0.3">
      <c r="A3237" t="str">
        <f>IF(ESITI_QUESTIONARI!A3237="","",TRIM(ESITI_QUESTIONARI!A3237))</f>
        <v/>
      </c>
      <c r="B3237" t="str">
        <f t="shared" si="51"/>
        <v/>
      </c>
      <c r="C3237" t="str">
        <f>IF(ESITI_QUESTIONARI!C3237="","",TRIM(ESITI_QUESTIONARI!C3237))</f>
        <v/>
      </c>
      <c r="D3237" t="str">
        <f>IFERROR(UPPER(TRIM(ESITI_QUESTIONARI!U3237)),"")</f>
        <v/>
      </c>
      <c r="E3237" t="str">
        <f>IFERROR(UPPER(TRIM(ESITI_QUESTIONARI!Y3237)),"")</f>
        <v/>
      </c>
      <c r="F3237" t="str">
        <f>IFERROR(UPPER(TRIM(ESITI_QUESTIONARI!AE3237)),"")</f>
        <v/>
      </c>
      <c r="G3237" t="str">
        <f>IFERROR(UPPER(TRIM(ESITI_QUESTIONARI!AI3237)),"")</f>
        <v/>
      </c>
      <c r="H3237" s="8" t="str">
        <f>IF(C3237="","",IF(ISERROR(AVERAGE(ESITI_QUESTIONARI!N3237:T3237,ESITI_QUESTIONARI!V3237:X3237,ESITI_QUESTIONARI!Z3237:AD3237,ESITI_QUESTIONARI!AF3237:AH3237,ESITI_QUESTIONARI!AJ3237:AL3237,ESITI_QUESTIONARI!AN3237,ESITI_QUESTIONARI!AQ3237)),"NON RISPONDE",AVERAGE(ESITI_QUESTIONARI!N3237:T3237,ESITI_QUESTIONARI!V3237:X3237,ESITI_QUESTIONARI!Z3237:AD3237,ESITI_QUESTIONARI!AF3237:AH3237,ESITI_QUESTIONARI!AJ3237:AL3237,ESITI_QUESTIONARI!AN3237,ESITI_QUESTIONARI!AQ3237)))</f>
        <v/>
      </c>
    </row>
    <row r="3238" spans="1:8" x14ac:dyDescent="0.3">
      <c r="A3238" t="str">
        <f>IF(ESITI_QUESTIONARI!A3238="","",TRIM(ESITI_QUESTIONARI!A3238))</f>
        <v/>
      </c>
      <c r="B3238" t="str">
        <f t="shared" si="51"/>
        <v/>
      </c>
      <c r="C3238" t="str">
        <f>IF(ESITI_QUESTIONARI!C3238="","",TRIM(ESITI_QUESTIONARI!C3238))</f>
        <v/>
      </c>
      <c r="D3238" t="str">
        <f>IFERROR(UPPER(TRIM(ESITI_QUESTIONARI!U3238)),"")</f>
        <v/>
      </c>
      <c r="E3238" t="str">
        <f>IFERROR(UPPER(TRIM(ESITI_QUESTIONARI!Y3238)),"")</f>
        <v/>
      </c>
      <c r="F3238" t="str">
        <f>IFERROR(UPPER(TRIM(ESITI_QUESTIONARI!AE3238)),"")</f>
        <v/>
      </c>
      <c r="G3238" t="str">
        <f>IFERROR(UPPER(TRIM(ESITI_QUESTIONARI!AI3238)),"")</f>
        <v/>
      </c>
      <c r="H3238" s="8" t="str">
        <f>IF(C3238="","",IF(ISERROR(AVERAGE(ESITI_QUESTIONARI!N3238:T3238,ESITI_QUESTIONARI!V3238:X3238,ESITI_QUESTIONARI!Z3238:AD3238,ESITI_QUESTIONARI!AF3238:AH3238,ESITI_QUESTIONARI!AJ3238:AL3238,ESITI_QUESTIONARI!AN3238,ESITI_QUESTIONARI!AQ3238)),"NON RISPONDE",AVERAGE(ESITI_QUESTIONARI!N3238:T3238,ESITI_QUESTIONARI!V3238:X3238,ESITI_QUESTIONARI!Z3238:AD3238,ESITI_QUESTIONARI!AF3238:AH3238,ESITI_QUESTIONARI!AJ3238:AL3238,ESITI_QUESTIONARI!AN3238,ESITI_QUESTIONARI!AQ3238)))</f>
        <v/>
      </c>
    </row>
    <row r="3239" spans="1:8" x14ac:dyDescent="0.3">
      <c r="A3239" t="str">
        <f>IF(ESITI_QUESTIONARI!A3239="","",TRIM(ESITI_QUESTIONARI!A3239))</f>
        <v/>
      </c>
      <c r="B3239" t="str">
        <f t="shared" si="51"/>
        <v/>
      </c>
      <c r="C3239" t="str">
        <f>IF(ESITI_QUESTIONARI!C3239="","",TRIM(ESITI_QUESTIONARI!C3239))</f>
        <v/>
      </c>
      <c r="D3239" t="str">
        <f>IFERROR(UPPER(TRIM(ESITI_QUESTIONARI!U3239)),"")</f>
        <v/>
      </c>
      <c r="E3239" t="str">
        <f>IFERROR(UPPER(TRIM(ESITI_QUESTIONARI!Y3239)),"")</f>
        <v/>
      </c>
      <c r="F3239" t="str">
        <f>IFERROR(UPPER(TRIM(ESITI_QUESTIONARI!AE3239)),"")</f>
        <v/>
      </c>
      <c r="G3239" t="str">
        <f>IFERROR(UPPER(TRIM(ESITI_QUESTIONARI!AI3239)),"")</f>
        <v/>
      </c>
      <c r="H3239" s="8" t="str">
        <f>IF(C3239="","",IF(ISERROR(AVERAGE(ESITI_QUESTIONARI!N3239:T3239,ESITI_QUESTIONARI!V3239:X3239,ESITI_QUESTIONARI!Z3239:AD3239,ESITI_QUESTIONARI!AF3239:AH3239,ESITI_QUESTIONARI!AJ3239:AL3239,ESITI_QUESTIONARI!AN3239,ESITI_QUESTIONARI!AQ3239)),"NON RISPONDE",AVERAGE(ESITI_QUESTIONARI!N3239:T3239,ESITI_QUESTIONARI!V3239:X3239,ESITI_QUESTIONARI!Z3239:AD3239,ESITI_QUESTIONARI!AF3239:AH3239,ESITI_QUESTIONARI!AJ3239:AL3239,ESITI_QUESTIONARI!AN3239,ESITI_QUESTIONARI!AQ3239)))</f>
        <v/>
      </c>
    </row>
    <row r="3240" spans="1:8" x14ac:dyDescent="0.3">
      <c r="A3240" t="str">
        <f>IF(ESITI_QUESTIONARI!A3240="","",TRIM(ESITI_QUESTIONARI!A3240))</f>
        <v/>
      </c>
      <c r="B3240" t="str">
        <f t="shared" si="51"/>
        <v/>
      </c>
      <c r="C3240" t="str">
        <f>IF(ESITI_QUESTIONARI!C3240="","",TRIM(ESITI_QUESTIONARI!C3240))</f>
        <v/>
      </c>
      <c r="D3240" t="str">
        <f>IFERROR(UPPER(TRIM(ESITI_QUESTIONARI!U3240)),"")</f>
        <v/>
      </c>
      <c r="E3240" t="str">
        <f>IFERROR(UPPER(TRIM(ESITI_QUESTIONARI!Y3240)),"")</f>
        <v/>
      </c>
      <c r="F3240" t="str">
        <f>IFERROR(UPPER(TRIM(ESITI_QUESTIONARI!AE3240)),"")</f>
        <v/>
      </c>
      <c r="G3240" t="str">
        <f>IFERROR(UPPER(TRIM(ESITI_QUESTIONARI!AI3240)),"")</f>
        <v/>
      </c>
      <c r="H3240" s="8" t="str">
        <f>IF(C3240="","",IF(ISERROR(AVERAGE(ESITI_QUESTIONARI!N3240:T3240,ESITI_QUESTIONARI!V3240:X3240,ESITI_QUESTIONARI!Z3240:AD3240,ESITI_QUESTIONARI!AF3240:AH3240,ESITI_QUESTIONARI!AJ3240:AL3240,ESITI_QUESTIONARI!AN3240,ESITI_QUESTIONARI!AQ3240)),"NON RISPONDE",AVERAGE(ESITI_QUESTIONARI!N3240:T3240,ESITI_QUESTIONARI!V3240:X3240,ESITI_QUESTIONARI!Z3240:AD3240,ESITI_QUESTIONARI!AF3240:AH3240,ESITI_QUESTIONARI!AJ3240:AL3240,ESITI_QUESTIONARI!AN3240,ESITI_QUESTIONARI!AQ3240)))</f>
        <v/>
      </c>
    </row>
    <row r="3241" spans="1:8" x14ac:dyDescent="0.3">
      <c r="A3241" t="str">
        <f>IF(ESITI_QUESTIONARI!A3241="","",TRIM(ESITI_QUESTIONARI!A3241))</f>
        <v/>
      </c>
      <c r="B3241" t="str">
        <f t="shared" si="51"/>
        <v/>
      </c>
      <c r="C3241" t="str">
        <f>IF(ESITI_QUESTIONARI!C3241="","",TRIM(ESITI_QUESTIONARI!C3241))</f>
        <v/>
      </c>
      <c r="D3241" t="str">
        <f>IFERROR(UPPER(TRIM(ESITI_QUESTIONARI!U3241)),"")</f>
        <v/>
      </c>
      <c r="E3241" t="str">
        <f>IFERROR(UPPER(TRIM(ESITI_QUESTIONARI!Y3241)),"")</f>
        <v/>
      </c>
      <c r="F3241" t="str">
        <f>IFERROR(UPPER(TRIM(ESITI_QUESTIONARI!AE3241)),"")</f>
        <v/>
      </c>
      <c r="G3241" t="str">
        <f>IFERROR(UPPER(TRIM(ESITI_QUESTIONARI!AI3241)),"")</f>
        <v/>
      </c>
      <c r="H3241" s="8" t="str">
        <f>IF(C3241="","",IF(ISERROR(AVERAGE(ESITI_QUESTIONARI!N3241:T3241,ESITI_QUESTIONARI!V3241:X3241,ESITI_QUESTIONARI!Z3241:AD3241,ESITI_QUESTIONARI!AF3241:AH3241,ESITI_QUESTIONARI!AJ3241:AL3241,ESITI_QUESTIONARI!AN3241,ESITI_QUESTIONARI!AQ3241)),"NON RISPONDE",AVERAGE(ESITI_QUESTIONARI!N3241:T3241,ESITI_QUESTIONARI!V3241:X3241,ESITI_QUESTIONARI!Z3241:AD3241,ESITI_QUESTIONARI!AF3241:AH3241,ESITI_QUESTIONARI!AJ3241:AL3241,ESITI_QUESTIONARI!AN3241,ESITI_QUESTIONARI!AQ3241)))</f>
        <v/>
      </c>
    </row>
    <row r="3242" spans="1:8" x14ac:dyDescent="0.3">
      <c r="A3242" t="str">
        <f>IF(ESITI_QUESTIONARI!A3242="","",TRIM(ESITI_QUESTIONARI!A3242))</f>
        <v/>
      </c>
      <c r="B3242" t="str">
        <f t="shared" si="51"/>
        <v/>
      </c>
      <c r="C3242" t="str">
        <f>IF(ESITI_QUESTIONARI!C3242="","",TRIM(ESITI_QUESTIONARI!C3242))</f>
        <v/>
      </c>
      <c r="D3242" t="str">
        <f>IFERROR(UPPER(TRIM(ESITI_QUESTIONARI!U3242)),"")</f>
        <v/>
      </c>
      <c r="E3242" t="str">
        <f>IFERROR(UPPER(TRIM(ESITI_QUESTIONARI!Y3242)),"")</f>
        <v/>
      </c>
      <c r="F3242" t="str">
        <f>IFERROR(UPPER(TRIM(ESITI_QUESTIONARI!AE3242)),"")</f>
        <v/>
      </c>
      <c r="G3242" t="str">
        <f>IFERROR(UPPER(TRIM(ESITI_QUESTIONARI!AI3242)),"")</f>
        <v/>
      </c>
      <c r="H3242" s="8" t="str">
        <f>IF(C3242="","",IF(ISERROR(AVERAGE(ESITI_QUESTIONARI!N3242:T3242,ESITI_QUESTIONARI!V3242:X3242,ESITI_QUESTIONARI!Z3242:AD3242,ESITI_QUESTIONARI!AF3242:AH3242,ESITI_QUESTIONARI!AJ3242:AL3242,ESITI_QUESTIONARI!AN3242,ESITI_QUESTIONARI!AQ3242)),"NON RISPONDE",AVERAGE(ESITI_QUESTIONARI!N3242:T3242,ESITI_QUESTIONARI!V3242:X3242,ESITI_QUESTIONARI!Z3242:AD3242,ESITI_QUESTIONARI!AF3242:AH3242,ESITI_QUESTIONARI!AJ3242:AL3242,ESITI_QUESTIONARI!AN3242,ESITI_QUESTIONARI!AQ3242)))</f>
        <v/>
      </c>
    </row>
    <row r="3243" spans="1:8" x14ac:dyDescent="0.3">
      <c r="A3243" t="str">
        <f>IF(ESITI_QUESTIONARI!A3243="","",TRIM(ESITI_QUESTIONARI!A3243))</f>
        <v/>
      </c>
      <c r="B3243" t="str">
        <f t="shared" si="51"/>
        <v/>
      </c>
      <c r="C3243" t="str">
        <f>IF(ESITI_QUESTIONARI!C3243="","",TRIM(ESITI_QUESTIONARI!C3243))</f>
        <v/>
      </c>
      <c r="D3243" t="str">
        <f>IFERROR(UPPER(TRIM(ESITI_QUESTIONARI!U3243)),"")</f>
        <v/>
      </c>
      <c r="E3243" t="str">
        <f>IFERROR(UPPER(TRIM(ESITI_QUESTIONARI!Y3243)),"")</f>
        <v/>
      </c>
      <c r="F3243" t="str">
        <f>IFERROR(UPPER(TRIM(ESITI_QUESTIONARI!AE3243)),"")</f>
        <v/>
      </c>
      <c r="G3243" t="str">
        <f>IFERROR(UPPER(TRIM(ESITI_QUESTIONARI!AI3243)),"")</f>
        <v/>
      </c>
      <c r="H3243" s="8" t="str">
        <f>IF(C3243="","",IF(ISERROR(AVERAGE(ESITI_QUESTIONARI!N3243:T3243,ESITI_QUESTIONARI!V3243:X3243,ESITI_QUESTIONARI!Z3243:AD3243,ESITI_QUESTIONARI!AF3243:AH3243,ESITI_QUESTIONARI!AJ3243:AL3243,ESITI_QUESTIONARI!AN3243,ESITI_QUESTIONARI!AQ3243)),"NON RISPONDE",AVERAGE(ESITI_QUESTIONARI!N3243:T3243,ESITI_QUESTIONARI!V3243:X3243,ESITI_QUESTIONARI!Z3243:AD3243,ESITI_QUESTIONARI!AF3243:AH3243,ESITI_QUESTIONARI!AJ3243:AL3243,ESITI_QUESTIONARI!AN3243,ESITI_QUESTIONARI!AQ3243)))</f>
        <v/>
      </c>
    </row>
    <row r="3244" spans="1:8" x14ac:dyDescent="0.3">
      <c r="A3244" t="str">
        <f>IF(ESITI_QUESTIONARI!A3244="","",TRIM(ESITI_QUESTIONARI!A3244))</f>
        <v/>
      </c>
      <c r="B3244" t="str">
        <f t="shared" si="51"/>
        <v/>
      </c>
      <c r="C3244" t="str">
        <f>IF(ESITI_QUESTIONARI!C3244="","",TRIM(ESITI_QUESTIONARI!C3244))</f>
        <v/>
      </c>
      <c r="D3244" t="str">
        <f>IFERROR(UPPER(TRIM(ESITI_QUESTIONARI!U3244)),"")</f>
        <v/>
      </c>
      <c r="E3244" t="str">
        <f>IFERROR(UPPER(TRIM(ESITI_QUESTIONARI!Y3244)),"")</f>
        <v/>
      </c>
      <c r="F3244" t="str">
        <f>IFERROR(UPPER(TRIM(ESITI_QUESTIONARI!AE3244)),"")</f>
        <v/>
      </c>
      <c r="G3244" t="str">
        <f>IFERROR(UPPER(TRIM(ESITI_QUESTIONARI!AI3244)),"")</f>
        <v/>
      </c>
      <c r="H3244" s="8" t="str">
        <f>IF(C3244="","",IF(ISERROR(AVERAGE(ESITI_QUESTIONARI!N3244:T3244,ESITI_QUESTIONARI!V3244:X3244,ESITI_QUESTIONARI!Z3244:AD3244,ESITI_QUESTIONARI!AF3244:AH3244,ESITI_QUESTIONARI!AJ3244:AL3244,ESITI_QUESTIONARI!AN3244,ESITI_QUESTIONARI!AQ3244)),"NON RISPONDE",AVERAGE(ESITI_QUESTIONARI!N3244:T3244,ESITI_QUESTIONARI!V3244:X3244,ESITI_QUESTIONARI!Z3244:AD3244,ESITI_QUESTIONARI!AF3244:AH3244,ESITI_QUESTIONARI!AJ3244:AL3244,ESITI_QUESTIONARI!AN3244,ESITI_QUESTIONARI!AQ3244)))</f>
        <v/>
      </c>
    </row>
    <row r="3245" spans="1:8" x14ac:dyDescent="0.3">
      <c r="A3245" t="str">
        <f>IF(ESITI_QUESTIONARI!A3245="","",TRIM(ESITI_QUESTIONARI!A3245))</f>
        <v/>
      </c>
      <c r="B3245" t="str">
        <f t="shared" si="51"/>
        <v/>
      </c>
      <c r="C3245" t="str">
        <f>IF(ESITI_QUESTIONARI!C3245="","",TRIM(ESITI_QUESTIONARI!C3245))</f>
        <v/>
      </c>
      <c r="D3245" t="str">
        <f>IFERROR(UPPER(TRIM(ESITI_QUESTIONARI!U3245)),"")</f>
        <v/>
      </c>
      <c r="E3245" t="str">
        <f>IFERROR(UPPER(TRIM(ESITI_QUESTIONARI!Y3245)),"")</f>
        <v/>
      </c>
      <c r="F3245" t="str">
        <f>IFERROR(UPPER(TRIM(ESITI_QUESTIONARI!AE3245)),"")</f>
        <v/>
      </c>
      <c r="G3245" t="str">
        <f>IFERROR(UPPER(TRIM(ESITI_QUESTIONARI!AI3245)),"")</f>
        <v/>
      </c>
      <c r="H3245" s="8" t="str">
        <f>IF(C3245="","",IF(ISERROR(AVERAGE(ESITI_QUESTIONARI!N3245:T3245,ESITI_QUESTIONARI!V3245:X3245,ESITI_QUESTIONARI!Z3245:AD3245,ESITI_QUESTIONARI!AF3245:AH3245,ESITI_QUESTIONARI!AJ3245:AL3245,ESITI_QUESTIONARI!AN3245,ESITI_QUESTIONARI!AQ3245)),"NON RISPONDE",AVERAGE(ESITI_QUESTIONARI!N3245:T3245,ESITI_QUESTIONARI!V3245:X3245,ESITI_QUESTIONARI!Z3245:AD3245,ESITI_QUESTIONARI!AF3245:AH3245,ESITI_QUESTIONARI!AJ3245:AL3245,ESITI_QUESTIONARI!AN3245,ESITI_QUESTIONARI!AQ3245)))</f>
        <v/>
      </c>
    </row>
    <row r="3246" spans="1:8" x14ac:dyDescent="0.3">
      <c r="A3246" t="str">
        <f>IF(ESITI_QUESTIONARI!A3246="","",TRIM(ESITI_QUESTIONARI!A3246))</f>
        <v/>
      </c>
      <c r="B3246" t="str">
        <f t="shared" si="51"/>
        <v/>
      </c>
      <c r="C3246" t="str">
        <f>IF(ESITI_QUESTIONARI!C3246="","",TRIM(ESITI_QUESTIONARI!C3246))</f>
        <v/>
      </c>
      <c r="D3246" t="str">
        <f>IFERROR(UPPER(TRIM(ESITI_QUESTIONARI!U3246)),"")</f>
        <v/>
      </c>
      <c r="E3246" t="str">
        <f>IFERROR(UPPER(TRIM(ESITI_QUESTIONARI!Y3246)),"")</f>
        <v/>
      </c>
      <c r="F3246" t="str">
        <f>IFERROR(UPPER(TRIM(ESITI_QUESTIONARI!AE3246)),"")</f>
        <v/>
      </c>
      <c r="G3246" t="str">
        <f>IFERROR(UPPER(TRIM(ESITI_QUESTIONARI!AI3246)),"")</f>
        <v/>
      </c>
      <c r="H3246" s="8" t="str">
        <f>IF(C3246="","",IF(ISERROR(AVERAGE(ESITI_QUESTIONARI!N3246:T3246,ESITI_QUESTIONARI!V3246:X3246,ESITI_QUESTIONARI!Z3246:AD3246,ESITI_QUESTIONARI!AF3246:AH3246,ESITI_QUESTIONARI!AJ3246:AL3246,ESITI_QUESTIONARI!AN3246,ESITI_QUESTIONARI!AQ3246)),"NON RISPONDE",AVERAGE(ESITI_QUESTIONARI!N3246:T3246,ESITI_QUESTIONARI!V3246:X3246,ESITI_QUESTIONARI!Z3246:AD3246,ESITI_QUESTIONARI!AF3246:AH3246,ESITI_QUESTIONARI!AJ3246:AL3246,ESITI_QUESTIONARI!AN3246,ESITI_QUESTIONARI!AQ3246)))</f>
        <v/>
      </c>
    </row>
    <row r="3247" spans="1:8" x14ac:dyDescent="0.3">
      <c r="A3247" t="str">
        <f>IF(ESITI_QUESTIONARI!A3247="","",TRIM(ESITI_QUESTIONARI!A3247))</f>
        <v/>
      </c>
      <c r="B3247" t="str">
        <f t="shared" si="51"/>
        <v/>
      </c>
      <c r="C3247" t="str">
        <f>IF(ESITI_QUESTIONARI!C3247="","",TRIM(ESITI_QUESTIONARI!C3247))</f>
        <v/>
      </c>
      <c r="D3247" t="str">
        <f>IFERROR(UPPER(TRIM(ESITI_QUESTIONARI!U3247)),"")</f>
        <v/>
      </c>
      <c r="E3247" t="str">
        <f>IFERROR(UPPER(TRIM(ESITI_QUESTIONARI!Y3247)),"")</f>
        <v/>
      </c>
      <c r="F3247" t="str">
        <f>IFERROR(UPPER(TRIM(ESITI_QUESTIONARI!AE3247)),"")</f>
        <v/>
      </c>
      <c r="G3247" t="str">
        <f>IFERROR(UPPER(TRIM(ESITI_QUESTIONARI!AI3247)),"")</f>
        <v/>
      </c>
      <c r="H3247" s="8" t="str">
        <f>IF(C3247="","",IF(ISERROR(AVERAGE(ESITI_QUESTIONARI!N3247:T3247,ESITI_QUESTIONARI!V3247:X3247,ESITI_QUESTIONARI!Z3247:AD3247,ESITI_QUESTIONARI!AF3247:AH3247,ESITI_QUESTIONARI!AJ3247:AL3247,ESITI_QUESTIONARI!AN3247,ESITI_QUESTIONARI!AQ3247)),"NON RISPONDE",AVERAGE(ESITI_QUESTIONARI!N3247:T3247,ESITI_QUESTIONARI!V3247:X3247,ESITI_QUESTIONARI!Z3247:AD3247,ESITI_QUESTIONARI!AF3247:AH3247,ESITI_QUESTIONARI!AJ3247:AL3247,ESITI_QUESTIONARI!AN3247,ESITI_QUESTIONARI!AQ3247)))</f>
        <v/>
      </c>
    </row>
    <row r="3248" spans="1:8" x14ac:dyDescent="0.3">
      <c r="A3248" t="str">
        <f>IF(ESITI_QUESTIONARI!A3248="","",TRIM(ESITI_QUESTIONARI!A3248))</f>
        <v/>
      </c>
      <c r="B3248" t="str">
        <f t="shared" si="51"/>
        <v/>
      </c>
      <c r="C3248" t="str">
        <f>IF(ESITI_QUESTIONARI!C3248="","",TRIM(ESITI_QUESTIONARI!C3248))</f>
        <v/>
      </c>
      <c r="D3248" t="str">
        <f>IFERROR(UPPER(TRIM(ESITI_QUESTIONARI!U3248)),"")</f>
        <v/>
      </c>
      <c r="E3248" t="str">
        <f>IFERROR(UPPER(TRIM(ESITI_QUESTIONARI!Y3248)),"")</f>
        <v/>
      </c>
      <c r="F3248" t="str">
        <f>IFERROR(UPPER(TRIM(ESITI_QUESTIONARI!AE3248)),"")</f>
        <v/>
      </c>
      <c r="G3248" t="str">
        <f>IFERROR(UPPER(TRIM(ESITI_QUESTIONARI!AI3248)),"")</f>
        <v/>
      </c>
      <c r="H3248" s="8" t="str">
        <f>IF(C3248="","",IF(ISERROR(AVERAGE(ESITI_QUESTIONARI!N3248:T3248,ESITI_QUESTIONARI!V3248:X3248,ESITI_QUESTIONARI!Z3248:AD3248,ESITI_QUESTIONARI!AF3248:AH3248,ESITI_QUESTIONARI!AJ3248:AL3248,ESITI_QUESTIONARI!AN3248,ESITI_QUESTIONARI!AQ3248)),"NON RISPONDE",AVERAGE(ESITI_QUESTIONARI!N3248:T3248,ESITI_QUESTIONARI!V3248:X3248,ESITI_QUESTIONARI!Z3248:AD3248,ESITI_QUESTIONARI!AF3248:AH3248,ESITI_QUESTIONARI!AJ3248:AL3248,ESITI_QUESTIONARI!AN3248,ESITI_QUESTIONARI!AQ3248)))</f>
        <v/>
      </c>
    </row>
    <row r="3249" spans="1:8" x14ac:dyDescent="0.3">
      <c r="A3249" t="str">
        <f>IF(ESITI_QUESTIONARI!A3249="","",TRIM(ESITI_QUESTIONARI!A3249))</f>
        <v/>
      </c>
      <c r="B3249" t="str">
        <f t="shared" si="51"/>
        <v/>
      </c>
      <c r="C3249" t="str">
        <f>IF(ESITI_QUESTIONARI!C3249="","",TRIM(ESITI_QUESTIONARI!C3249))</f>
        <v/>
      </c>
      <c r="D3249" t="str">
        <f>IFERROR(UPPER(TRIM(ESITI_QUESTIONARI!U3249)),"")</f>
        <v/>
      </c>
      <c r="E3249" t="str">
        <f>IFERROR(UPPER(TRIM(ESITI_QUESTIONARI!Y3249)),"")</f>
        <v/>
      </c>
      <c r="F3249" t="str">
        <f>IFERROR(UPPER(TRIM(ESITI_QUESTIONARI!AE3249)),"")</f>
        <v/>
      </c>
      <c r="G3249" t="str">
        <f>IFERROR(UPPER(TRIM(ESITI_QUESTIONARI!AI3249)),"")</f>
        <v/>
      </c>
      <c r="H3249" s="8" t="str">
        <f>IF(C3249="","",IF(ISERROR(AVERAGE(ESITI_QUESTIONARI!N3249:T3249,ESITI_QUESTIONARI!V3249:X3249,ESITI_QUESTIONARI!Z3249:AD3249,ESITI_QUESTIONARI!AF3249:AH3249,ESITI_QUESTIONARI!AJ3249:AL3249,ESITI_QUESTIONARI!AN3249,ESITI_QUESTIONARI!AQ3249)),"NON RISPONDE",AVERAGE(ESITI_QUESTIONARI!N3249:T3249,ESITI_QUESTIONARI!V3249:X3249,ESITI_QUESTIONARI!Z3249:AD3249,ESITI_QUESTIONARI!AF3249:AH3249,ESITI_QUESTIONARI!AJ3249:AL3249,ESITI_QUESTIONARI!AN3249,ESITI_QUESTIONARI!AQ3249)))</f>
        <v/>
      </c>
    </row>
    <row r="3250" spans="1:8" x14ac:dyDescent="0.3">
      <c r="A3250" t="str">
        <f>IF(ESITI_QUESTIONARI!A3250="","",TRIM(ESITI_QUESTIONARI!A3250))</f>
        <v/>
      </c>
      <c r="B3250" t="str">
        <f t="shared" si="51"/>
        <v/>
      </c>
      <c r="C3250" t="str">
        <f>IF(ESITI_QUESTIONARI!C3250="","",TRIM(ESITI_QUESTIONARI!C3250))</f>
        <v/>
      </c>
      <c r="D3250" t="str">
        <f>IFERROR(UPPER(TRIM(ESITI_QUESTIONARI!U3250)),"")</f>
        <v/>
      </c>
      <c r="E3250" t="str">
        <f>IFERROR(UPPER(TRIM(ESITI_QUESTIONARI!Y3250)),"")</f>
        <v/>
      </c>
      <c r="F3250" t="str">
        <f>IFERROR(UPPER(TRIM(ESITI_QUESTIONARI!AE3250)),"")</f>
        <v/>
      </c>
      <c r="G3250" t="str">
        <f>IFERROR(UPPER(TRIM(ESITI_QUESTIONARI!AI3250)),"")</f>
        <v/>
      </c>
      <c r="H3250" s="8" t="str">
        <f>IF(C3250="","",IF(ISERROR(AVERAGE(ESITI_QUESTIONARI!N3250:T3250,ESITI_QUESTIONARI!V3250:X3250,ESITI_QUESTIONARI!Z3250:AD3250,ESITI_QUESTIONARI!AF3250:AH3250,ESITI_QUESTIONARI!AJ3250:AL3250,ESITI_QUESTIONARI!AN3250,ESITI_QUESTIONARI!AQ3250)),"NON RISPONDE",AVERAGE(ESITI_QUESTIONARI!N3250:T3250,ESITI_QUESTIONARI!V3250:X3250,ESITI_QUESTIONARI!Z3250:AD3250,ESITI_QUESTIONARI!AF3250:AH3250,ESITI_QUESTIONARI!AJ3250:AL3250,ESITI_QUESTIONARI!AN3250,ESITI_QUESTIONARI!AQ3250)))</f>
        <v/>
      </c>
    </row>
    <row r="3251" spans="1:8" x14ac:dyDescent="0.3">
      <c r="A3251" t="str">
        <f>IF(ESITI_QUESTIONARI!A3251="","",TRIM(ESITI_QUESTIONARI!A3251))</f>
        <v/>
      </c>
      <c r="B3251" t="str">
        <f t="shared" si="51"/>
        <v/>
      </c>
      <c r="C3251" t="str">
        <f>IF(ESITI_QUESTIONARI!C3251="","",TRIM(ESITI_QUESTIONARI!C3251))</f>
        <v/>
      </c>
      <c r="D3251" t="str">
        <f>IFERROR(UPPER(TRIM(ESITI_QUESTIONARI!U3251)),"")</f>
        <v/>
      </c>
      <c r="E3251" t="str">
        <f>IFERROR(UPPER(TRIM(ESITI_QUESTIONARI!Y3251)),"")</f>
        <v/>
      </c>
      <c r="F3251" t="str">
        <f>IFERROR(UPPER(TRIM(ESITI_QUESTIONARI!AE3251)),"")</f>
        <v/>
      </c>
      <c r="G3251" t="str">
        <f>IFERROR(UPPER(TRIM(ESITI_QUESTIONARI!AI3251)),"")</f>
        <v/>
      </c>
      <c r="H3251" s="8" t="str">
        <f>IF(C3251="","",IF(ISERROR(AVERAGE(ESITI_QUESTIONARI!N3251:T3251,ESITI_QUESTIONARI!V3251:X3251,ESITI_QUESTIONARI!Z3251:AD3251,ESITI_QUESTIONARI!AF3251:AH3251,ESITI_QUESTIONARI!AJ3251:AL3251,ESITI_QUESTIONARI!AN3251,ESITI_QUESTIONARI!AQ3251)),"NON RISPONDE",AVERAGE(ESITI_QUESTIONARI!N3251:T3251,ESITI_QUESTIONARI!V3251:X3251,ESITI_QUESTIONARI!Z3251:AD3251,ESITI_QUESTIONARI!AF3251:AH3251,ESITI_QUESTIONARI!AJ3251:AL3251,ESITI_QUESTIONARI!AN3251,ESITI_QUESTIONARI!AQ3251)))</f>
        <v/>
      </c>
    </row>
    <row r="3252" spans="1:8" x14ac:dyDescent="0.3">
      <c r="A3252" t="str">
        <f>IF(ESITI_QUESTIONARI!A3252="","",TRIM(ESITI_QUESTIONARI!A3252))</f>
        <v/>
      </c>
      <c r="B3252" t="str">
        <f t="shared" si="51"/>
        <v/>
      </c>
      <c r="C3252" t="str">
        <f>IF(ESITI_QUESTIONARI!C3252="","",TRIM(ESITI_QUESTIONARI!C3252))</f>
        <v/>
      </c>
      <c r="D3252" t="str">
        <f>IFERROR(UPPER(TRIM(ESITI_QUESTIONARI!U3252)),"")</f>
        <v/>
      </c>
      <c r="E3252" t="str">
        <f>IFERROR(UPPER(TRIM(ESITI_QUESTIONARI!Y3252)),"")</f>
        <v/>
      </c>
      <c r="F3252" t="str">
        <f>IFERROR(UPPER(TRIM(ESITI_QUESTIONARI!AE3252)),"")</f>
        <v/>
      </c>
      <c r="G3252" t="str">
        <f>IFERROR(UPPER(TRIM(ESITI_QUESTIONARI!AI3252)),"")</f>
        <v/>
      </c>
      <c r="H3252" s="8" t="str">
        <f>IF(C3252="","",IF(ISERROR(AVERAGE(ESITI_QUESTIONARI!N3252:T3252,ESITI_QUESTIONARI!V3252:X3252,ESITI_QUESTIONARI!Z3252:AD3252,ESITI_QUESTIONARI!AF3252:AH3252,ESITI_QUESTIONARI!AJ3252:AL3252,ESITI_QUESTIONARI!AN3252,ESITI_QUESTIONARI!AQ3252)),"NON RISPONDE",AVERAGE(ESITI_QUESTIONARI!N3252:T3252,ESITI_QUESTIONARI!V3252:X3252,ESITI_QUESTIONARI!Z3252:AD3252,ESITI_QUESTIONARI!AF3252:AH3252,ESITI_QUESTIONARI!AJ3252:AL3252,ESITI_QUESTIONARI!AN3252,ESITI_QUESTIONARI!AQ3252)))</f>
        <v/>
      </c>
    </row>
    <row r="3253" spans="1:8" x14ac:dyDescent="0.3">
      <c r="A3253" t="str">
        <f>IF(ESITI_QUESTIONARI!A3253="","",TRIM(ESITI_QUESTIONARI!A3253))</f>
        <v/>
      </c>
      <c r="B3253" t="str">
        <f t="shared" si="51"/>
        <v/>
      </c>
      <c r="C3253" t="str">
        <f>IF(ESITI_QUESTIONARI!C3253="","",TRIM(ESITI_QUESTIONARI!C3253))</f>
        <v/>
      </c>
      <c r="D3253" t="str">
        <f>IFERROR(UPPER(TRIM(ESITI_QUESTIONARI!U3253)),"")</f>
        <v/>
      </c>
      <c r="E3253" t="str">
        <f>IFERROR(UPPER(TRIM(ESITI_QUESTIONARI!Y3253)),"")</f>
        <v/>
      </c>
      <c r="F3253" t="str">
        <f>IFERROR(UPPER(TRIM(ESITI_QUESTIONARI!AE3253)),"")</f>
        <v/>
      </c>
      <c r="G3253" t="str">
        <f>IFERROR(UPPER(TRIM(ESITI_QUESTIONARI!AI3253)),"")</f>
        <v/>
      </c>
      <c r="H3253" s="8" t="str">
        <f>IF(C3253="","",IF(ISERROR(AVERAGE(ESITI_QUESTIONARI!N3253:T3253,ESITI_QUESTIONARI!V3253:X3253,ESITI_QUESTIONARI!Z3253:AD3253,ESITI_QUESTIONARI!AF3253:AH3253,ESITI_QUESTIONARI!AJ3253:AL3253,ESITI_QUESTIONARI!AN3253,ESITI_QUESTIONARI!AQ3253)),"NON RISPONDE",AVERAGE(ESITI_QUESTIONARI!N3253:T3253,ESITI_QUESTIONARI!V3253:X3253,ESITI_QUESTIONARI!Z3253:AD3253,ESITI_QUESTIONARI!AF3253:AH3253,ESITI_QUESTIONARI!AJ3253:AL3253,ESITI_QUESTIONARI!AN3253,ESITI_QUESTIONARI!AQ3253)))</f>
        <v/>
      </c>
    </row>
    <row r="3254" spans="1:8" x14ac:dyDescent="0.3">
      <c r="A3254" t="str">
        <f>IF(ESITI_QUESTIONARI!A3254="","",TRIM(ESITI_QUESTIONARI!A3254))</f>
        <v/>
      </c>
      <c r="B3254" t="str">
        <f t="shared" si="51"/>
        <v/>
      </c>
      <c r="C3254" t="str">
        <f>IF(ESITI_QUESTIONARI!C3254="","",TRIM(ESITI_QUESTIONARI!C3254))</f>
        <v/>
      </c>
      <c r="D3254" t="str">
        <f>IFERROR(UPPER(TRIM(ESITI_QUESTIONARI!U3254)),"")</f>
        <v/>
      </c>
      <c r="E3254" t="str">
        <f>IFERROR(UPPER(TRIM(ESITI_QUESTIONARI!Y3254)),"")</f>
        <v/>
      </c>
      <c r="F3254" t="str">
        <f>IFERROR(UPPER(TRIM(ESITI_QUESTIONARI!AE3254)),"")</f>
        <v/>
      </c>
      <c r="G3254" t="str">
        <f>IFERROR(UPPER(TRIM(ESITI_QUESTIONARI!AI3254)),"")</f>
        <v/>
      </c>
      <c r="H3254" s="8" t="str">
        <f>IF(C3254="","",IF(ISERROR(AVERAGE(ESITI_QUESTIONARI!N3254:T3254,ESITI_QUESTIONARI!V3254:X3254,ESITI_QUESTIONARI!Z3254:AD3254,ESITI_QUESTIONARI!AF3254:AH3254,ESITI_QUESTIONARI!AJ3254:AL3254,ESITI_QUESTIONARI!AN3254,ESITI_QUESTIONARI!AQ3254)),"NON RISPONDE",AVERAGE(ESITI_QUESTIONARI!N3254:T3254,ESITI_QUESTIONARI!V3254:X3254,ESITI_QUESTIONARI!Z3254:AD3254,ESITI_QUESTIONARI!AF3254:AH3254,ESITI_QUESTIONARI!AJ3254:AL3254,ESITI_QUESTIONARI!AN3254,ESITI_QUESTIONARI!AQ3254)))</f>
        <v/>
      </c>
    </row>
    <row r="3255" spans="1:8" x14ac:dyDescent="0.3">
      <c r="A3255" t="str">
        <f>IF(ESITI_QUESTIONARI!A3255="","",TRIM(ESITI_QUESTIONARI!A3255))</f>
        <v/>
      </c>
      <c r="B3255" t="str">
        <f t="shared" si="51"/>
        <v/>
      </c>
      <c r="C3255" t="str">
        <f>IF(ESITI_QUESTIONARI!C3255="","",TRIM(ESITI_QUESTIONARI!C3255))</f>
        <v/>
      </c>
      <c r="D3255" t="str">
        <f>IFERROR(UPPER(TRIM(ESITI_QUESTIONARI!U3255)),"")</f>
        <v/>
      </c>
      <c r="E3255" t="str">
        <f>IFERROR(UPPER(TRIM(ESITI_QUESTIONARI!Y3255)),"")</f>
        <v/>
      </c>
      <c r="F3255" t="str">
        <f>IFERROR(UPPER(TRIM(ESITI_QUESTIONARI!AE3255)),"")</f>
        <v/>
      </c>
      <c r="G3255" t="str">
        <f>IFERROR(UPPER(TRIM(ESITI_QUESTIONARI!AI3255)),"")</f>
        <v/>
      </c>
      <c r="H3255" s="8" t="str">
        <f>IF(C3255="","",IF(ISERROR(AVERAGE(ESITI_QUESTIONARI!N3255:T3255,ESITI_QUESTIONARI!V3255:X3255,ESITI_QUESTIONARI!Z3255:AD3255,ESITI_QUESTIONARI!AF3255:AH3255,ESITI_QUESTIONARI!AJ3255:AL3255,ESITI_QUESTIONARI!AN3255,ESITI_QUESTIONARI!AQ3255)),"NON RISPONDE",AVERAGE(ESITI_QUESTIONARI!N3255:T3255,ESITI_QUESTIONARI!V3255:X3255,ESITI_QUESTIONARI!Z3255:AD3255,ESITI_QUESTIONARI!AF3255:AH3255,ESITI_QUESTIONARI!AJ3255:AL3255,ESITI_QUESTIONARI!AN3255,ESITI_QUESTIONARI!AQ3255)))</f>
        <v/>
      </c>
    </row>
    <row r="3256" spans="1:8" x14ac:dyDescent="0.3">
      <c r="A3256" t="str">
        <f>IF(ESITI_QUESTIONARI!A3256="","",TRIM(ESITI_QUESTIONARI!A3256))</f>
        <v/>
      </c>
      <c r="B3256" t="str">
        <f t="shared" si="51"/>
        <v/>
      </c>
      <c r="C3256" t="str">
        <f>IF(ESITI_QUESTIONARI!C3256="","",TRIM(ESITI_QUESTIONARI!C3256))</f>
        <v/>
      </c>
      <c r="D3256" t="str">
        <f>IFERROR(UPPER(TRIM(ESITI_QUESTIONARI!U3256)),"")</f>
        <v/>
      </c>
      <c r="E3256" t="str">
        <f>IFERROR(UPPER(TRIM(ESITI_QUESTIONARI!Y3256)),"")</f>
        <v/>
      </c>
      <c r="F3256" t="str">
        <f>IFERROR(UPPER(TRIM(ESITI_QUESTIONARI!AE3256)),"")</f>
        <v/>
      </c>
      <c r="G3256" t="str">
        <f>IFERROR(UPPER(TRIM(ESITI_QUESTIONARI!AI3256)),"")</f>
        <v/>
      </c>
      <c r="H3256" s="8" t="str">
        <f>IF(C3256="","",IF(ISERROR(AVERAGE(ESITI_QUESTIONARI!N3256:T3256,ESITI_QUESTIONARI!V3256:X3256,ESITI_QUESTIONARI!Z3256:AD3256,ESITI_QUESTIONARI!AF3256:AH3256,ESITI_QUESTIONARI!AJ3256:AL3256,ESITI_QUESTIONARI!AN3256,ESITI_QUESTIONARI!AQ3256)),"NON RISPONDE",AVERAGE(ESITI_QUESTIONARI!N3256:T3256,ESITI_QUESTIONARI!V3256:X3256,ESITI_QUESTIONARI!Z3256:AD3256,ESITI_QUESTIONARI!AF3256:AH3256,ESITI_QUESTIONARI!AJ3256:AL3256,ESITI_QUESTIONARI!AN3256,ESITI_QUESTIONARI!AQ3256)))</f>
        <v/>
      </c>
    </row>
    <row r="3257" spans="1:8" x14ac:dyDescent="0.3">
      <c r="A3257" t="str">
        <f>IF(ESITI_QUESTIONARI!A3257="","",TRIM(ESITI_QUESTIONARI!A3257))</f>
        <v/>
      </c>
      <c r="B3257" t="str">
        <f t="shared" si="51"/>
        <v/>
      </c>
      <c r="C3257" t="str">
        <f>IF(ESITI_QUESTIONARI!C3257="","",TRIM(ESITI_QUESTIONARI!C3257))</f>
        <v/>
      </c>
      <c r="D3257" t="str">
        <f>IFERROR(UPPER(TRIM(ESITI_QUESTIONARI!U3257)),"")</f>
        <v/>
      </c>
      <c r="E3257" t="str">
        <f>IFERROR(UPPER(TRIM(ESITI_QUESTIONARI!Y3257)),"")</f>
        <v/>
      </c>
      <c r="F3257" t="str">
        <f>IFERROR(UPPER(TRIM(ESITI_QUESTIONARI!AE3257)),"")</f>
        <v/>
      </c>
      <c r="G3257" t="str">
        <f>IFERROR(UPPER(TRIM(ESITI_QUESTIONARI!AI3257)),"")</f>
        <v/>
      </c>
      <c r="H3257" s="8" t="str">
        <f>IF(C3257="","",IF(ISERROR(AVERAGE(ESITI_QUESTIONARI!N3257:T3257,ESITI_QUESTIONARI!V3257:X3257,ESITI_QUESTIONARI!Z3257:AD3257,ESITI_QUESTIONARI!AF3257:AH3257,ESITI_QUESTIONARI!AJ3257:AL3257,ESITI_QUESTIONARI!AN3257,ESITI_QUESTIONARI!AQ3257)),"NON RISPONDE",AVERAGE(ESITI_QUESTIONARI!N3257:T3257,ESITI_QUESTIONARI!V3257:X3257,ESITI_QUESTIONARI!Z3257:AD3257,ESITI_QUESTIONARI!AF3257:AH3257,ESITI_QUESTIONARI!AJ3257:AL3257,ESITI_QUESTIONARI!AN3257,ESITI_QUESTIONARI!AQ3257)))</f>
        <v/>
      </c>
    </row>
    <row r="3258" spans="1:8" x14ac:dyDescent="0.3">
      <c r="A3258" t="str">
        <f>IF(ESITI_QUESTIONARI!A3258="","",TRIM(ESITI_QUESTIONARI!A3258))</f>
        <v/>
      </c>
      <c r="B3258" t="str">
        <f t="shared" si="51"/>
        <v/>
      </c>
      <c r="C3258" t="str">
        <f>IF(ESITI_QUESTIONARI!C3258="","",TRIM(ESITI_QUESTIONARI!C3258))</f>
        <v/>
      </c>
      <c r="D3258" t="str">
        <f>IFERROR(UPPER(TRIM(ESITI_QUESTIONARI!U3258)),"")</f>
        <v/>
      </c>
      <c r="E3258" t="str">
        <f>IFERROR(UPPER(TRIM(ESITI_QUESTIONARI!Y3258)),"")</f>
        <v/>
      </c>
      <c r="F3258" t="str">
        <f>IFERROR(UPPER(TRIM(ESITI_QUESTIONARI!AE3258)),"")</f>
        <v/>
      </c>
      <c r="G3258" t="str">
        <f>IFERROR(UPPER(TRIM(ESITI_QUESTIONARI!AI3258)),"")</f>
        <v/>
      </c>
      <c r="H3258" s="8" t="str">
        <f>IF(C3258="","",IF(ISERROR(AVERAGE(ESITI_QUESTIONARI!N3258:T3258,ESITI_QUESTIONARI!V3258:X3258,ESITI_QUESTIONARI!Z3258:AD3258,ESITI_QUESTIONARI!AF3258:AH3258,ESITI_QUESTIONARI!AJ3258:AL3258,ESITI_QUESTIONARI!AN3258,ESITI_QUESTIONARI!AQ3258)),"NON RISPONDE",AVERAGE(ESITI_QUESTIONARI!N3258:T3258,ESITI_QUESTIONARI!V3258:X3258,ESITI_QUESTIONARI!Z3258:AD3258,ESITI_QUESTIONARI!AF3258:AH3258,ESITI_QUESTIONARI!AJ3258:AL3258,ESITI_QUESTIONARI!AN3258,ESITI_QUESTIONARI!AQ3258)))</f>
        <v/>
      </c>
    </row>
    <row r="3259" spans="1:8" x14ac:dyDescent="0.3">
      <c r="A3259" t="str">
        <f>IF(ESITI_QUESTIONARI!A3259="","",TRIM(ESITI_QUESTIONARI!A3259))</f>
        <v/>
      </c>
      <c r="B3259" t="str">
        <f t="shared" si="51"/>
        <v/>
      </c>
      <c r="C3259" t="str">
        <f>IF(ESITI_QUESTIONARI!C3259="","",TRIM(ESITI_QUESTIONARI!C3259))</f>
        <v/>
      </c>
      <c r="D3259" t="str">
        <f>IFERROR(UPPER(TRIM(ESITI_QUESTIONARI!U3259)),"")</f>
        <v/>
      </c>
      <c r="E3259" t="str">
        <f>IFERROR(UPPER(TRIM(ESITI_QUESTIONARI!Y3259)),"")</f>
        <v/>
      </c>
      <c r="F3259" t="str">
        <f>IFERROR(UPPER(TRIM(ESITI_QUESTIONARI!AE3259)),"")</f>
        <v/>
      </c>
      <c r="G3259" t="str">
        <f>IFERROR(UPPER(TRIM(ESITI_QUESTIONARI!AI3259)),"")</f>
        <v/>
      </c>
      <c r="H3259" s="8" t="str">
        <f>IF(C3259="","",IF(ISERROR(AVERAGE(ESITI_QUESTIONARI!N3259:T3259,ESITI_QUESTIONARI!V3259:X3259,ESITI_QUESTIONARI!Z3259:AD3259,ESITI_QUESTIONARI!AF3259:AH3259,ESITI_QUESTIONARI!AJ3259:AL3259,ESITI_QUESTIONARI!AN3259,ESITI_QUESTIONARI!AQ3259)),"NON RISPONDE",AVERAGE(ESITI_QUESTIONARI!N3259:T3259,ESITI_QUESTIONARI!V3259:X3259,ESITI_QUESTIONARI!Z3259:AD3259,ESITI_QUESTIONARI!AF3259:AH3259,ESITI_QUESTIONARI!AJ3259:AL3259,ESITI_QUESTIONARI!AN3259,ESITI_QUESTIONARI!AQ3259)))</f>
        <v/>
      </c>
    </row>
    <row r="3260" spans="1:8" x14ac:dyDescent="0.3">
      <c r="A3260" t="str">
        <f>IF(ESITI_QUESTIONARI!A3260="","",TRIM(ESITI_QUESTIONARI!A3260))</f>
        <v/>
      </c>
      <c r="B3260" t="str">
        <f t="shared" si="51"/>
        <v/>
      </c>
      <c r="C3260" t="str">
        <f>IF(ESITI_QUESTIONARI!C3260="","",TRIM(ESITI_QUESTIONARI!C3260))</f>
        <v/>
      </c>
      <c r="D3260" t="str">
        <f>IFERROR(UPPER(TRIM(ESITI_QUESTIONARI!U3260)),"")</f>
        <v/>
      </c>
      <c r="E3260" t="str">
        <f>IFERROR(UPPER(TRIM(ESITI_QUESTIONARI!Y3260)),"")</f>
        <v/>
      </c>
      <c r="F3260" t="str">
        <f>IFERROR(UPPER(TRIM(ESITI_QUESTIONARI!AE3260)),"")</f>
        <v/>
      </c>
      <c r="G3260" t="str">
        <f>IFERROR(UPPER(TRIM(ESITI_QUESTIONARI!AI3260)),"")</f>
        <v/>
      </c>
      <c r="H3260" s="8" t="str">
        <f>IF(C3260="","",IF(ISERROR(AVERAGE(ESITI_QUESTIONARI!N3260:T3260,ESITI_QUESTIONARI!V3260:X3260,ESITI_QUESTIONARI!Z3260:AD3260,ESITI_QUESTIONARI!AF3260:AH3260,ESITI_QUESTIONARI!AJ3260:AL3260,ESITI_QUESTIONARI!AN3260,ESITI_QUESTIONARI!AQ3260)),"NON RISPONDE",AVERAGE(ESITI_QUESTIONARI!N3260:T3260,ESITI_QUESTIONARI!V3260:X3260,ESITI_QUESTIONARI!Z3260:AD3260,ESITI_QUESTIONARI!AF3260:AH3260,ESITI_QUESTIONARI!AJ3260:AL3260,ESITI_QUESTIONARI!AN3260,ESITI_QUESTIONARI!AQ3260)))</f>
        <v/>
      </c>
    </row>
    <row r="3261" spans="1:8" x14ac:dyDescent="0.3">
      <c r="A3261" t="str">
        <f>IF(ESITI_QUESTIONARI!A3261="","",TRIM(ESITI_QUESTIONARI!A3261))</f>
        <v/>
      </c>
      <c r="B3261" t="str">
        <f t="shared" si="51"/>
        <v/>
      </c>
      <c r="C3261" t="str">
        <f>IF(ESITI_QUESTIONARI!C3261="","",TRIM(ESITI_QUESTIONARI!C3261))</f>
        <v/>
      </c>
      <c r="D3261" t="str">
        <f>IFERROR(UPPER(TRIM(ESITI_QUESTIONARI!U3261)),"")</f>
        <v/>
      </c>
      <c r="E3261" t="str">
        <f>IFERROR(UPPER(TRIM(ESITI_QUESTIONARI!Y3261)),"")</f>
        <v/>
      </c>
      <c r="F3261" t="str">
        <f>IFERROR(UPPER(TRIM(ESITI_QUESTIONARI!AE3261)),"")</f>
        <v/>
      </c>
      <c r="G3261" t="str">
        <f>IFERROR(UPPER(TRIM(ESITI_QUESTIONARI!AI3261)),"")</f>
        <v/>
      </c>
      <c r="H3261" s="8" t="str">
        <f>IF(C3261="","",IF(ISERROR(AVERAGE(ESITI_QUESTIONARI!N3261:T3261,ESITI_QUESTIONARI!V3261:X3261,ESITI_QUESTIONARI!Z3261:AD3261,ESITI_QUESTIONARI!AF3261:AH3261,ESITI_QUESTIONARI!AJ3261:AL3261,ESITI_QUESTIONARI!AN3261,ESITI_QUESTIONARI!AQ3261)),"NON RISPONDE",AVERAGE(ESITI_QUESTIONARI!N3261:T3261,ESITI_QUESTIONARI!V3261:X3261,ESITI_QUESTIONARI!Z3261:AD3261,ESITI_QUESTIONARI!AF3261:AH3261,ESITI_QUESTIONARI!AJ3261:AL3261,ESITI_QUESTIONARI!AN3261,ESITI_QUESTIONARI!AQ3261)))</f>
        <v/>
      </c>
    </row>
    <row r="3262" spans="1:8" x14ac:dyDescent="0.3">
      <c r="A3262" t="str">
        <f>IF(ESITI_QUESTIONARI!A3262="","",TRIM(ESITI_QUESTIONARI!A3262))</f>
        <v/>
      </c>
      <c r="B3262" t="str">
        <f t="shared" si="51"/>
        <v/>
      </c>
      <c r="C3262" t="str">
        <f>IF(ESITI_QUESTIONARI!C3262="","",TRIM(ESITI_QUESTIONARI!C3262))</f>
        <v/>
      </c>
      <c r="D3262" t="str">
        <f>IFERROR(UPPER(TRIM(ESITI_QUESTIONARI!U3262)),"")</f>
        <v/>
      </c>
      <c r="E3262" t="str">
        <f>IFERROR(UPPER(TRIM(ESITI_QUESTIONARI!Y3262)),"")</f>
        <v/>
      </c>
      <c r="F3262" t="str">
        <f>IFERROR(UPPER(TRIM(ESITI_QUESTIONARI!AE3262)),"")</f>
        <v/>
      </c>
      <c r="G3262" t="str">
        <f>IFERROR(UPPER(TRIM(ESITI_QUESTIONARI!AI3262)),"")</f>
        <v/>
      </c>
      <c r="H3262" s="8" t="str">
        <f>IF(C3262="","",IF(ISERROR(AVERAGE(ESITI_QUESTIONARI!N3262:T3262,ESITI_QUESTIONARI!V3262:X3262,ESITI_QUESTIONARI!Z3262:AD3262,ESITI_QUESTIONARI!AF3262:AH3262,ESITI_QUESTIONARI!AJ3262:AL3262,ESITI_QUESTIONARI!AN3262,ESITI_QUESTIONARI!AQ3262)),"NON RISPONDE",AVERAGE(ESITI_QUESTIONARI!N3262:T3262,ESITI_QUESTIONARI!V3262:X3262,ESITI_QUESTIONARI!Z3262:AD3262,ESITI_QUESTIONARI!AF3262:AH3262,ESITI_QUESTIONARI!AJ3262:AL3262,ESITI_QUESTIONARI!AN3262,ESITI_QUESTIONARI!AQ3262)))</f>
        <v/>
      </c>
    </row>
    <row r="3263" spans="1:8" x14ac:dyDescent="0.3">
      <c r="A3263" t="str">
        <f>IF(ESITI_QUESTIONARI!A3263="","",TRIM(ESITI_QUESTIONARI!A3263))</f>
        <v/>
      </c>
      <c r="B3263" t="str">
        <f t="shared" si="51"/>
        <v/>
      </c>
      <c r="C3263" t="str">
        <f>IF(ESITI_QUESTIONARI!C3263="","",TRIM(ESITI_QUESTIONARI!C3263))</f>
        <v/>
      </c>
      <c r="D3263" t="str">
        <f>IFERROR(UPPER(TRIM(ESITI_QUESTIONARI!U3263)),"")</f>
        <v/>
      </c>
      <c r="E3263" t="str">
        <f>IFERROR(UPPER(TRIM(ESITI_QUESTIONARI!Y3263)),"")</f>
        <v/>
      </c>
      <c r="F3263" t="str">
        <f>IFERROR(UPPER(TRIM(ESITI_QUESTIONARI!AE3263)),"")</f>
        <v/>
      </c>
      <c r="G3263" t="str">
        <f>IFERROR(UPPER(TRIM(ESITI_QUESTIONARI!AI3263)),"")</f>
        <v/>
      </c>
      <c r="H3263" s="8" t="str">
        <f>IF(C3263="","",IF(ISERROR(AVERAGE(ESITI_QUESTIONARI!N3263:T3263,ESITI_QUESTIONARI!V3263:X3263,ESITI_QUESTIONARI!Z3263:AD3263,ESITI_QUESTIONARI!AF3263:AH3263,ESITI_QUESTIONARI!AJ3263:AL3263,ESITI_QUESTIONARI!AN3263,ESITI_QUESTIONARI!AQ3263)),"NON RISPONDE",AVERAGE(ESITI_QUESTIONARI!N3263:T3263,ESITI_QUESTIONARI!V3263:X3263,ESITI_QUESTIONARI!Z3263:AD3263,ESITI_QUESTIONARI!AF3263:AH3263,ESITI_QUESTIONARI!AJ3263:AL3263,ESITI_QUESTIONARI!AN3263,ESITI_QUESTIONARI!AQ3263)))</f>
        <v/>
      </c>
    </row>
    <row r="3264" spans="1:8" x14ac:dyDescent="0.3">
      <c r="A3264" t="str">
        <f>IF(ESITI_QUESTIONARI!A3264="","",TRIM(ESITI_QUESTIONARI!A3264))</f>
        <v/>
      </c>
      <c r="B3264" t="str">
        <f t="shared" si="51"/>
        <v/>
      </c>
      <c r="C3264" t="str">
        <f>IF(ESITI_QUESTIONARI!C3264="","",TRIM(ESITI_QUESTIONARI!C3264))</f>
        <v/>
      </c>
      <c r="D3264" t="str">
        <f>IFERROR(UPPER(TRIM(ESITI_QUESTIONARI!U3264)),"")</f>
        <v/>
      </c>
      <c r="E3264" t="str">
        <f>IFERROR(UPPER(TRIM(ESITI_QUESTIONARI!Y3264)),"")</f>
        <v/>
      </c>
      <c r="F3264" t="str">
        <f>IFERROR(UPPER(TRIM(ESITI_QUESTIONARI!AE3264)),"")</f>
        <v/>
      </c>
      <c r="G3264" t="str">
        <f>IFERROR(UPPER(TRIM(ESITI_QUESTIONARI!AI3264)),"")</f>
        <v/>
      </c>
      <c r="H3264" s="8" t="str">
        <f>IF(C3264="","",IF(ISERROR(AVERAGE(ESITI_QUESTIONARI!N3264:T3264,ESITI_QUESTIONARI!V3264:X3264,ESITI_QUESTIONARI!Z3264:AD3264,ESITI_QUESTIONARI!AF3264:AH3264,ESITI_QUESTIONARI!AJ3264:AL3264,ESITI_QUESTIONARI!AN3264,ESITI_QUESTIONARI!AQ3264)),"NON RISPONDE",AVERAGE(ESITI_QUESTIONARI!N3264:T3264,ESITI_QUESTIONARI!V3264:X3264,ESITI_QUESTIONARI!Z3264:AD3264,ESITI_QUESTIONARI!AF3264:AH3264,ESITI_QUESTIONARI!AJ3264:AL3264,ESITI_QUESTIONARI!AN3264,ESITI_QUESTIONARI!AQ3264)))</f>
        <v/>
      </c>
    </row>
    <row r="3265" spans="1:8" x14ac:dyDescent="0.3">
      <c r="A3265" t="str">
        <f>IF(ESITI_QUESTIONARI!A3265="","",TRIM(ESITI_QUESTIONARI!A3265))</f>
        <v/>
      </c>
      <c r="B3265" t="str">
        <f t="shared" si="51"/>
        <v/>
      </c>
      <c r="C3265" t="str">
        <f>IF(ESITI_QUESTIONARI!C3265="","",TRIM(ESITI_QUESTIONARI!C3265))</f>
        <v/>
      </c>
      <c r="D3265" t="str">
        <f>IFERROR(UPPER(TRIM(ESITI_QUESTIONARI!U3265)),"")</f>
        <v/>
      </c>
      <c r="E3265" t="str">
        <f>IFERROR(UPPER(TRIM(ESITI_QUESTIONARI!Y3265)),"")</f>
        <v/>
      </c>
      <c r="F3265" t="str">
        <f>IFERROR(UPPER(TRIM(ESITI_QUESTIONARI!AE3265)),"")</f>
        <v/>
      </c>
      <c r="G3265" t="str">
        <f>IFERROR(UPPER(TRIM(ESITI_QUESTIONARI!AI3265)),"")</f>
        <v/>
      </c>
      <c r="H3265" s="8" t="str">
        <f>IF(C3265="","",IF(ISERROR(AVERAGE(ESITI_QUESTIONARI!N3265:T3265,ESITI_QUESTIONARI!V3265:X3265,ESITI_QUESTIONARI!Z3265:AD3265,ESITI_QUESTIONARI!AF3265:AH3265,ESITI_QUESTIONARI!AJ3265:AL3265,ESITI_QUESTIONARI!AN3265,ESITI_QUESTIONARI!AQ3265)),"NON RISPONDE",AVERAGE(ESITI_QUESTIONARI!N3265:T3265,ESITI_QUESTIONARI!V3265:X3265,ESITI_QUESTIONARI!Z3265:AD3265,ESITI_QUESTIONARI!AF3265:AH3265,ESITI_QUESTIONARI!AJ3265:AL3265,ESITI_QUESTIONARI!AN3265,ESITI_QUESTIONARI!AQ3265)))</f>
        <v/>
      </c>
    </row>
    <row r="3266" spans="1:8" x14ac:dyDescent="0.3">
      <c r="A3266" t="str">
        <f>IF(ESITI_QUESTIONARI!A3266="","",TRIM(ESITI_QUESTIONARI!A3266))</f>
        <v/>
      </c>
      <c r="B3266" t="str">
        <f t="shared" si="51"/>
        <v/>
      </c>
      <c r="C3266" t="str">
        <f>IF(ESITI_QUESTIONARI!C3266="","",TRIM(ESITI_QUESTIONARI!C3266))</f>
        <v/>
      </c>
      <c r="D3266" t="str">
        <f>IFERROR(UPPER(TRIM(ESITI_QUESTIONARI!U3266)),"")</f>
        <v/>
      </c>
      <c r="E3266" t="str">
        <f>IFERROR(UPPER(TRIM(ESITI_QUESTIONARI!Y3266)),"")</f>
        <v/>
      </c>
      <c r="F3266" t="str">
        <f>IFERROR(UPPER(TRIM(ESITI_QUESTIONARI!AE3266)),"")</f>
        <v/>
      </c>
      <c r="G3266" t="str">
        <f>IFERROR(UPPER(TRIM(ESITI_QUESTIONARI!AI3266)),"")</f>
        <v/>
      </c>
      <c r="H3266" s="8" t="str">
        <f>IF(C3266="","",IF(ISERROR(AVERAGE(ESITI_QUESTIONARI!N3266:T3266,ESITI_QUESTIONARI!V3266:X3266,ESITI_QUESTIONARI!Z3266:AD3266,ESITI_QUESTIONARI!AF3266:AH3266,ESITI_QUESTIONARI!AJ3266:AL3266,ESITI_QUESTIONARI!AN3266,ESITI_QUESTIONARI!AQ3266)),"NON RISPONDE",AVERAGE(ESITI_QUESTIONARI!N3266:T3266,ESITI_QUESTIONARI!V3266:X3266,ESITI_QUESTIONARI!Z3266:AD3266,ESITI_QUESTIONARI!AF3266:AH3266,ESITI_QUESTIONARI!AJ3266:AL3266,ESITI_QUESTIONARI!AN3266,ESITI_QUESTIONARI!AQ3266)))</f>
        <v/>
      </c>
    </row>
    <row r="3267" spans="1:8" x14ac:dyDescent="0.3">
      <c r="A3267" t="str">
        <f>IF(ESITI_QUESTIONARI!A3267="","",TRIM(ESITI_QUESTIONARI!A3267))</f>
        <v/>
      </c>
      <c r="B3267" t="str">
        <f t="shared" ref="B3267:B3330" si="52">IF(C3267="","",C3267)</f>
        <v/>
      </c>
      <c r="C3267" t="str">
        <f>IF(ESITI_QUESTIONARI!C3267="","",TRIM(ESITI_QUESTIONARI!C3267))</f>
        <v/>
      </c>
      <c r="D3267" t="str">
        <f>IFERROR(UPPER(TRIM(ESITI_QUESTIONARI!U3267)),"")</f>
        <v/>
      </c>
      <c r="E3267" t="str">
        <f>IFERROR(UPPER(TRIM(ESITI_QUESTIONARI!Y3267)),"")</f>
        <v/>
      </c>
      <c r="F3267" t="str">
        <f>IFERROR(UPPER(TRIM(ESITI_QUESTIONARI!AE3267)),"")</f>
        <v/>
      </c>
      <c r="G3267" t="str">
        <f>IFERROR(UPPER(TRIM(ESITI_QUESTIONARI!AI3267)),"")</f>
        <v/>
      </c>
      <c r="H3267" s="8" t="str">
        <f>IF(C3267="","",IF(ISERROR(AVERAGE(ESITI_QUESTIONARI!N3267:T3267,ESITI_QUESTIONARI!V3267:X3267,ESITI_QUESTIONARI!Z3267:AD3267,ESITI_QUESTIONARI!AF3267:AH3267,ESITI_QUESTIONARI!AJ3267:AL3267,ESITI_QUESTIONARI!AN3267,ESITI_QUESTIONARI!AQ3267)),"NON RISPONDE",AVERAGE(ESITI_QUESTIONARI!N3267:T3267,ESITI_QUESTIONARI!V3267:X3267,ESITI_QUESTIONARI!Z3267:AD3267,ESITI_QUESTIONARI!AF3267:AH3267,ESITI_QUESTIONARI!AJ3267:AL3267,ESITI_QUESTIONARI!AN3267,ESITI_QUESTIONARI!AQ3267)))</f>
        <v/>
      </c>
    </row>
    <row r="3268" spans="1:8" x14ac:dyDescent="0.3">
      <c r="A3268" t="str">
        <f>IF(ESITI_QUESTIONARI!A3268="","",TRIM(ESITI_QUESTIONARI!A3268))</f>
        <v/>
      </c>
      <c r="B3268" t="str">
        <f t="shared" si="52"/>
        <v/>
      </c>
      <c r="C3268" t="str">
        <f>IF(ESITI_QUESTIONARI!C3268="","",TRIM(ESITI_QUESTIONARI!C3268))</f>
        <v/>
      </c>
      <c r="D3268" t="str">
        <f>IFERROR(UPPER(TRIM(ESITI_QUESTIONARI!U3268)),"")</f>
        <v/>
      </c>
      <c r="E3268" t="str">
        <f>IFERROR(UPPER(TRIM(ESITI_QUESTIONARI!Y3268)),"")</f>
        <v/>
      </c>
      <c r="F3268" t="str">
        <f>IFERROR(UPPER(TRIM(ESITI_QUESTIONARI!AE3268)),"")</f>
        <v/>
      </c>
      <c r="G3268" t="str">
        <f>IFERROR(UPPER(TRIM(ESITI_QUESTIONARI!AI3268)),"")</f>
        <v/>
      </c>
      <c r="H3268" s="8" t="str">
        <f>IF(C3268="","",IF(ISERROR(AVERAGE(ESITI_QUESTIONARI!N3268:T3268,ESITI_QUESTIONARI!V3268:X3268,ESITI_QUESTIONARI!Z3268:AD3268,ESITI_QUESTIONARI!AF3268:AH3268,ESITI_QUESTIONARI!AJ3268:AL3268,ESITI_QUESTIONARI!AN3268,ESITI_QUESTIONARI!AQ3268)),"NON RISPONDE",AVERAGE(ESITI_QUESTIONARI!N3268:T3268,ESITI_QUESTIONARI!V3268:X3268,ESITI_QUESTIONARI!Z3268:AD3268,ESITI_QUESTIONARI!AF3268:AH3268,ESITI_QUESTIONARI!AJ3268:AL3268,ESITI_QUESTIONARI!AN3268,ESITI_QUESTIONARI!AQ3268)))</f>
        <v/>
      </c>
    </row>
    <row r="3269" spans="1:8" x14ac:dyDescent="0.3">
      <c r="A3269" t="str">
        <f>IF(ESITI_QUESTIONARI!A3269="","",TRIM(ESITI_QUESTIONARI!A3269))</f>
        <v/>
      </c>
      <c r="B3269" t="str">
        <f t="shared" si="52"/>
        <v/>
      </c>
      <c r="C3269" t="str">
        <f>IF(ESITI_QUESTIONARI!C3269="","",TRIM(ESITI_QUESTIONARI!C3269))</f>
        <v/>
      </c>
      <c r="D3269" t="str">
        <f>IFERROR(UPPER(TRIM(ESITI_QUESTIONARI!U3269)),"")</f>
        <v/>
      </c>
      <c r="E3269" t="str">
        <f>IFERROR(UPPER(TRIM(ESITI_QUESTIONARI!Y3269)),"")</f>
        <v/>
      </c>
      <c r="F3269" t="str">
        <f>IFERROR(UPPER(TRIM(ESITI_QUESTIONARI!AE3269)),"")</f>
        <v/>
      </c>
      <c r="G3269" t="str">
        <f>IFERROR(UPPER(TRIM(ESITI_QUESTIONARI!AI3269)),"")</f>
        <v/>
      </c>
      <c r="H3269" s="8" t="str">
        <f>IF(C3269="","",IF(ISERROR(AVERAGE(ESITI_QUESTIONARI!N3269:T3269,ESITI_QUESTIONARI!V3269:X3269,ESITI_QUESTIONARI!Z3269:AD3269,ESITI_QUESTIONARI!AF3269:AH3269,ESITI_QUESTIONARI!AJ3269:AL3269,ESITI_QUESTIONARI!AN3269,ESITI_QUESTIONARI!AQ3269)),"NON RISPONDE",AVERAGE(ESITI_QUESTIONARI!N3269:T3269,ESITI_QUESTIONARI!V3269:X3269,ESITI_QUESTIONARI!Z3269:AD3269,ESITI_QUESTIONARI!AF3269:AH3269,ESITI_QUESTIONARI!AJ3269:AL3269,ESITI_QUESTIONARI!AN3269,ESITI_QUESTIONARI!AQ3269)))</f>
        <v/>
      </c>
    </row>
    <row r="3270" spans="1:8" x14ac:dyDescent="0.3">
      <c r="A3270" t="str">
        <f>IF(ESITI_QUESTIONARI!A3270="","",TRIM(ESITI_QUESTIONARI!A3270))</f>
        <v/>
      </c>
      <c r="B3270" t="str">
        <f t="shared" si="52"/>
        <v/>
      </c>
      <c r="C3270" t="str">
        <f>IF(ESITI_QUESTIONARI!C3270="","",TRIM(ESITI_QUESTIONARI!C3270))</f>
        <v/>
      </c>
      <c r="D3270" t="str">
        <f>IFERROR(UPPER(TRIM(ESITI_QUESTIONARI!U3270)),"")</f>
        <v/>
      </c>
      <c r="E3270" t="str">
        <f>IFERROR(UPPER(TRIM(ESITI_QUESTIONARI!Y3270)),"")</f>
        <v/>
      </c>
      <c r="F3270" t="str">
        <f>IFERROR(UPPER(TRIM(ESITI_QUESTIONARI!AE3270)),"")</f>
        <v/>
      </c>
      <c r="G3270" t="str">
        <f>IFERROR(UPPER(TRIM(ESITI_QUESTIONARI!AI3270)),"")</f>
        <v/>
      </c>
      <c r="H3270" s="8" t="str">
        <f>IF(C3270="","",IF(ISERROR(AVERAGE(ESITI_QUESTIONARI!N3270:T3270,ESITI_QUESTIONARI!V3270:X3270,ESITI_QUESTIONARI!Z3270:AD3270,ESITI_QUESTIONARI!AF3270:AH3270,ESITI_QUESTIONARI!AJ3270:AL3270,ESITI_QUESTIONARI!AN3270,ESITI_QUESTIONARI!AQ3270)),"NON RISPONDE",AVERAGE(ESITI_QUESTIONARI!N3270:T3270,ESITI_QUESTIONARI!V3270:X3270,ESITI_QUESTIONARI!Z3270:AD3270,ESITI_QUESTIONARI!AF3270:AH3270,ESITI_QUESTIONARI!AJ3270:AL3270,ESITI_QUESTIONARI!AN3270,ESITI_QUESTIONARI!AQ3270)))</f>
        <v/>
      </c>
    </row>
    <row r="3271" spans="1:8" x14ac:dyDescent="0.3">
      <c r="A3271" t="str">
        <f>IF(ESITI_QUESTIONARI!A3271="","",TRIM(ESITI_QUESTIONARI!A3271))</f>
        <v/>
      </c>
      <c r="B3271" t="str">
        <f t="shared" si="52"/>
        <v/>
      </c>
      <c r="C3271" t="str">
        <f>IF(ESITI_QUESTIONARI!C3271="","",TRIM(ESITI_QUESTIONARI!C3271))</f>
        <v/>
      </c>
      <c r="D3271" t="str">
        <f>IFERROR(UPPER(TRIM(ESITI_QUESTIONARI!U3271)),"")</f>
        <v/>
      </c>
      <c r="E3271" t="str">
        <f>IFERROR(UPPER(TRIM(ESITI_QUESTIONARI!Y3271)),"")</f>
        <v/>
      </c>
      <c r="F3271" t="str">
        <f>IFERROR(UPPER(TRIM(ESITI_QUESTIONARI!AE3271)),"")</f>
        <v/>
      </c>
      <c r="G3271" t="str">
        <f>IFERROR(UPPER(TRIM(ESITI_QUESTIONARI!AI3271)),"")</f>
        <v/>
      </c>
      <c r="H3271" s="8" t="str">
        <f>IF(C3271="","",IF(ISERROR(AVERAGE(ESITI_QUESTIONARI!N3271:T3271,ESITI_QUESTIONARI!V3271:X3271,ESITI_QUESTIONARI!Z3271:AD3271,ESITI_QUESTIONARI!AF3271:AH3271,ESITI_QUESTIONARI!AJ3271:AL3271,ESITI_QUESTIONARI!AN3271,ESITI_QUESTIONARI!AQ3271)),"NON RISPONDE",AVERAGE(ESITI_QUESTIONARI!N3271:T3271,ESITI_QUESTIONARI!V3271:X3271,ESITI_QUESTIONARI!Z3271:AD3271,ESITI_QUESTIONARI!AF3271:AH3271,ESITI_QUESTIONARI!AJ3271:AL3271,ESITI_QUESTIONARI!AN3271,ESITI_QUESTIONARI!AQ3271)))</f>
        <v/>
      </c>
    </row>
    <row r="3272" spans="1:8" x14ac:dyDescent="0.3">
      <c r="A3272" t="str">
        <f>IF(ESITI_QUESTIONARI!A3272="","",TRIM(ESITI_QUESTIONARI!A3272))</f>
        <v/>
      </c>
      <c r="B3272" t="str">
        <f t="shared" si="52"/>
        <v/>
      </c>
      <c r="C3272" t="str">
        <f>IF(ESITI_QUESTIONARI!C3272="","",TRIM(ESITI_QUESTIONARI!C3272))</f>
        <v/>
      </c>
      <c r="D3272" t="str">
        <f>IFERROR(UPPER(TRIM(ESITI_QUESTIONARI!U3272)),"")</f>
        <v/>
      </c>
      <c r="E3272" t="str">
        <f>IFERROR(UPPER(TRIM(ESITI_QUESTIONARI!Y3272)),"")</f>
        <v/>
      </c>
      <c r="F3272" t="str">
        <f>IFERROR(UPPER(TRIM(ESITI_QUESTIONARI!AE3272)),"")</f>
        <v/>
      </c>
      <c r="G3272" t="str">
        <f>IFERROR(UPPER(TRIM(ESITI_QUESTIONARI!AI3272)),"")</f>
        <v/>
      </c>
      <c r="H3272" s="8" t="str">
        <f>IF(C3272="","",IF(ISERROR(AVERAGE(ESITI_QUESTIONARI!N3272:T3272,ESITI_QUESTIONARI!V3272:X3272,ESITI_QUESTIONARI!Z3272:AD3272,ESITI_QUESTIONARI!AF3272:AH3272,ESITI_QUESTIONARI!AJ3272:AL3272,ESITI_QUESTIONARI!AN3272,ESITI_QUESTIONARI!AQ3272)),"NON RISPONDE",AVERAGE(ESITI_QUESTIONARI!N3272:T3272,ESITI_QUESTIONARI!V3272:X3272,ESITI_QUESTIONARI!Z3272:AD3272,ESITI_QUESTIONARI!AF3272:AH3272,ESITI_QUESTIONARI!AJ3272:AL3272,ESITI_QUESTIONARI!AN3272,ESITI_QUESTIONARI!AQ3272)))</f>
        <v/>
      </c>
    </row>
    <row r="3273" spans="1:8" x14ac:dyDescent="0.3">
      <c r="A3273" t="str">
        <f>IF(ESITI_QUESTIONARI!A3273="","",TRIM(ESITI_QUESTIONARI!A3273))</f>
        <v/>
      </c>
      <c r="B3273" t="str">
        <f t="shared" si="52"/>
        <v/>
      </c>
      <c r="C3273" t="str">
        <f>IF(ESITI_QUESTIONARI!C3273="","",TRIM(ESITI_QUESTIONARI!C3273))</f>
        <v/>
      </c>
      <c r="D3273" t="str">
        <f>IFERROR(UPPER(TRIM(ESITI_QUESTIONARI!U3273)),"")</f>
        <v/>
      </c>
      <c r="E3273" t="str">
        <f>IFERROR(UPPER(TRIM(ESITI_QUESTIONARI!Y3273)),"")</f>
        <v/>
      </c>
      <c r="F3273" t="str">
        <f>IFERROR(UPPER(TRIM(ESITI_QUESTIONARI!AE3273)),"")</f>
        <v/>
      </c>
      <c r="G3273" t="str">
        <f>IFERROR(UPPER(TRIM(ESITI_QUESTIONARI!AI3273)),"")</f>
        <v/>
      </c>
      <c r="H3273" s="8" t="str">
        <f>IF(C3273="","",IF(ISERROR(AVERAGE(ESITI_QUESTIONARI!N3273:T3273,ESITI_QUESTIONARI!V3273:X3273,ESITI_QUESTIONARI!Z3273:AD3273,ESITI_QUESTIONARI!AF3273:AH3273,ESITI_QUESTIONARI!AJ3273:AL3273,ESITI_QUESTIONARI!AN3273,ESITI_QUESTIONARI!AQ3273)),"NON RISPONDE",AVERAGE(ESITI_QUESTIONARI!N3273:T3273,ESITI_QUESTIONARI!V3273:X3273,ESITI_QUESTIONARI!Z3273:AD3273,ESITI_QUESTIONARI!AF3273:AH3273,ESITI_QUESTIONARI!AJ3273:AL3273,ESITI_QUESTIONARI!AN3273,ESITI_QUESTIONARI!AQ3273)))</f>
        <v/>
      </c>
    </row>
    <row r="3274" spans="1:8" x14ac:dyDescent="0.3">
      <c r="A3274" t="str">
        <f>IF(ESITI_QUESTIONARI!A3274="","",TRIM(ESITI_QUESTIONARI!A3274))</f>
        <v/>
      </c>
      <c r="B3274" t="str">
        <f t="shared" si="52"/>
        <v/>
      </c>
      <c r="C3274" t="str">
        <f>IF(ESITI_QUESTIONARI!C3274="","",TRIM(ESITI_QUESTIONARI!C3274))</f>
        <v/>
      </c>
      <c r="D3274" t="str">
        <f>IFERROR(UPPER(TRIM(ESITI_QUESTIONARI!U3274)),"")</f>
        <v/>
      </c>
      <c r="E3274" t="str">
        <f>IFERROR(UPPER(TRIM(ESITI_QUESTIONARI!Y3274)),"")</f>
        <v/>
      </c>
      <c r="F3274" t="str">
        <f>IFERROR(UPPER(TRIM(ESITI_QUESTIONARI!AE3274)),"")</f>
        <v/>
      </c>
      <c r="G3274" t="str">
        <f>IFERROR(UPPER(TRIM(ESITI_QUESTIONARI!AI3274)),"")</f>
        <v/>
      </c>
      <c r="H3274" s="8" t="str">
        <f>IF(C3274="","",IF(ISERROR(AVERAGE(ESITI_QUESTIONARI!N3274:T3274,ESITI_QUESTIONARI!V3274:X3274,ESITI_QUESTIONARI!Z3274:AD3274,ESITI_QUESTIONARI!AF3274:AH3274,ESITI_QUESTIONARI!AJ3274:AL3274,ESITI_QUESTIONARI!AN3274,ESITI_QUESTIONARI!AQ3274)),"NON RISPONDE",AVERAGE(ESITI_QUESTIONARI!N3274:T3274,ESITI_QUESTIONARI!V3274:X3274,ESITI_QUESTIONARI!Z3274:AD3274,ESITI_QUESTIONARI!AF3274:AH3274,ESITI_QUESTIONARI!AJ3274:AL3274,ESITI_QUESTIONARI!AN3274,ESITI_QUESTIONARI!AQ3274)))</f>
        <v/>
      </c>
    </row>
    <row r="3275" spans="1:8" x14ac:dyDescent="0.3">
      <c r="A3275" t="str">
        <f>IF(ESITI_QUESTIONARI!A3275="","",TRIM(ESITI_QUESTIONARI!A3275))</f>
        <v/>
      </c>
      <c r="B3275" t="str">
        <f t="shared" si="52"/>
        <v/>
      </c>
      <c r="C3275" t="str">
        <f>IF(ESITI_QUESTIONARI!C3275="","",TRIM(ESITI_QUESTIONARI!C3275))</f>
        <v/>
      </c>
      <c r="D3275" t="str">
        <f>IFERROR(UPPER(TRIM(ESITI_QUESTIONARI!U3275)),"")</f>
        <v/>
      </c>
      <c r="E3275" t="str">
        <f>IFERROR(UPPER(TRIM(ESITI_QUESTIONARI!Y3275)),"")</f>
        <v/>
      </c>
      <c r="F3275" t="str">
        <f>IFERROR(UPPER(TRIM(ESITI_QUESTIONARI!AE3275)),"")</f>
        <v/>
      </c>
      <c r="G3275" t="str">
        <f>IFERROR(UPPER(TRIM(ESITI_QUESTIONARI!AI3275)),"")</f>
        <v/>
      </c>
      <c r="H3275" s="8" t="str">
        <f>IF(C3275="","",IF(ISERROR(AVERAGE(ESITI_QUESTIONARI!N3275:T3275,ESITI_QUESTIONARI!V3275:X3275,ESITI_QUESTIONARI!Z3275:AD3275,ESITI_QUESTIONARI!AF3275:AH3275,ESITI_QUESTIONARI!AJ3275:AL3275,ESITI_QUESTIONARI!AN3275,ESITI_QUESTIONARI!AQ3275)),"NON RISPONDE",AVERAGE(ESITI_QUESTIONARI!N3275:T3275,ESITI_QUESTIONARI!V3275:X3275,ESITI_QUESTIONARI!Z3275:AD3275,ESITI_QUESTIONARI!AF3275:AH3275,ESITI_QUESTIONARI!AJ3275:AL3275,ESITI_QUESTIONARI!AN3275,ESITI_QUESTIONARI!AQ3275)))</f>
        <v/>
      </c>
    </row>
    <row r="3276" spans="1:8" x14ac:dyDescent="0.3">
      <c r="A3276" t="str">
        <f>IF(ESITI_QUESTIONARI!A3276="","",TRIM(ESITI_QUESTIONARI!A3276))</f>
        <v/>
      </c>
      <c r="B3276" t="str">
        <f t="shared" si="52"/>
        <v/>
      </c>
      <c r="C3276" t="str">
        <f>IF(ESITI_QUESTIONARI!C3276="","",TRIM(ESITI_QUESTIONARI!C3276))</f>
        <v/>
      </c>
      <c r="D3276" t="str">
        <f>IFERROR(UPPER(TRIM(ESITI_QUESTIONARI!U3276)),"")</f>
        <v/>
      </c>
      <c r="E3276" t="str">
        <f>IFERROR(UPPER(TRIM(ESITI_QUESTIONARI!Y3276)),"")</f>
        <v/>
      </c>
      <c r="F3276" t="str">
        <f>IFERROR(UPPER(TRIM(ESITI_QUESTIONARI!AE3276)),"")</f>
        <v/>
      </c>
      <c r="G3276" t="str">
        <f>IFERROR(UPPER(TRIM(ESITI_QUESTIONARI!AI3276)),"")</f>
        <v/>
      </c>
      <c r="H3276" s="8" t="str">
        <f>IF(C3276="","",IF(ISERROR(AVERAGE(ESITI_QUESTIONARI!N3276:T3276,ESITI_QUESTIONARI!V3276:X3276,ESITI_QUESTIONARI!Z3276:AD3276,ESITI_QUESTIONARI!AF3276:AH3276,ESITI_QUESTIONARI!AJ3276:AL3276,ESITI_QUESTIONARI!AN3276,ESITI_QUESTIONARI!AQ3276)),"NON RISPONDE",AVERAGE(ESITI_QUESTIONARI!N3276:T3276,ESITI_QUESTIONARI!V3276:X3276,ESITI_QUESTIONARI!Z3276:AD3276,ESITI_QUESTIONARI!AF3276:AH3276,ESITI_QUESTIONARI!AJ3276:AL3276,ESITI_QUESTIONARI!AN3276,ESITI_QUESTIONARI!AQ3276)))</f>
        <v/>
      </c>
    </row>
    <row r="3277" spans="1:8" x14ac:dyDescent="0.3">
      <c r="A3277" t="str">
        <f>IF(ESITI_QUESTIONARI!A3277="","",TRIM(ESITI_QUESTIONARI!A3277))</f>
        <v/>
      </c>
      <c r="B3277" t="str">
        <f t="shared" si="52"/>
        <v/>
      </c>
      <c r="C3277" t="str">
        <f>IF(ESITI_QUESTIONARI!C3277="","",TRIM(ESITI_QUESTIONARI!C3277))</f>
        <v/>
      </c>
      <c r="D3277" t="str">
        <f>IFERROR(UPPER(TRIM(ESITI_QUESTIONARI!U3277)),"")</f>
        <v/>
      </c>
      <c r="E3277" t="str">
        <f>IFERROR(UPPER(TRIM(ESITI_QUESTIONARI!Y3277)),"")</f>
        <v/>
      </c>
      <c r="F3277" t="str">
        <f>IFERROR(UPPER(TRIM(ESITI_QUESTIONARI!AE3277)),"")</f>
        <v/>
      </c>
      <c r="G3277" t="str">
        <f>IFERROR(UPPER(TRIM(ESITI_QUESTIONARI!AI3277)),"")</f>
        <v/>
      </c>
      <c r="H3277" s="8" t="str">
        <f>IF(C3277="","",IF(ISERROR(AVERAGE(ESITI_QUESTIONARI!N3277:T3277,ESITI_QUESTIONARI!V3277:X3277,ESITI_QUESTIONARI!Z3277:AD3277,ESITI_QUESTIONARI!AF3277:AH3277,ESITI_QUESTIONARI!AJ3277:AL3277,ESITI_QUESTIONARI!AN3277,ESITI_QUESTIONARI!AQ3277)),"NON RISPONDE",AVERAGE(ESITI_QUESTIONARI!N3277:T3277,ESITI_QUESTIONARI!V3277:X3277,ESITI_QUESTIONARI!Z3277:AD3277,ESITI_QUESTIONARI!AF3277:AH3277,ESITI_QUESTIONARI!AJ3277:AL3277,ESITI_QUESTIONARI!AN3277,ESITI_QUESTIONARI!AQ3277)))</f>
        <v/>
      </c>
    </row>
    <row r="3278" spans="1:8" x14ac:dyDescent="0.3">
      <c r="A3278" t="str">
        <f>IF(ESITI_QUESTIONARI!A3278="","",TRIM(ESITI_QUESTIONARI!A3278))</f>
        <v/>
      </c>
      <c r="B3278" t="str">
        <f t="shared" si="52"/>
        <v/>
      </c>
      <c r="C3278" t="str">
        <f>IF(ESITI_QUESTIONARI!C3278="","",TRIM(ESITI_QUESTIONARI!C3278))</f>
        <v/>
      </c>
      <c r="D3278" t="str">
        <f>IFERROR(UPPER(TRIM(ESITI_QUESTIONARI!U3278)),"")</f>
        <v/>
      </c>
      <c r="E3278" t="str">
        <f>IFERROR(UPPER(TRIM(ESITI_QUESTIONARI!Y3278)),"")</f>
        <v/>
      </c>
      <c r="F3278" t="str">
        <f>IFERROR(UPPER(TRIM(ESITI_QUESTIONARI!AE3278)),"")</f>
        <v/>
      </c>
      <c r="G3278" t="str">
        <f>IFERROR(UPPER(TRIM(ESITI_QUESTIONARI!AI3278)),"")</f>
        <v/>
      </c>
      <c r="H3278" s="8" t="str">
        <f>IF(C3278="","",IF(ISERROR(AVERAGE(ESITI_QUESTIONARI!N3278:T3278,ESITI_QUESTIONARI!V3278:X3278,ESITI_QUESTIONARI!Z3278:AD3278,ESITI_QUESTIONARI!AF3278:AH3278,ESITI_QUESTIONARI!AJ3278:AL3278,ESITI_QUESTIONARI!AN3278,ESITI_QUESTIONARI!AQ3278)),"NON RISPONDE",AVERAGE(ESITI_QUESTIONARI!N3278:T3278,ESITI_QUESTIONARI!V3278:X3278,ESITI_QUESTIONARI!Z3278:AD3278,ESITI_QUESTIONARI!AF3278:AH3278,ESITI_QUESTIONARI!AJ3278:AL3278,ESITI_QUESTIONARI!AN3278,ESITI_QUESTIONARI!AQ3278)))</f>
        <v/>
      </c>
    </row>
    <row r="3279" spans="1:8" x14ac:dyDescent="0.3">
      <c r="A3279" t="str">
        <f>IF(ESITI_QUESTIONARI!A3279="","",TRIM(ESITI_QUESTIONARI!A3279))</f>
        <v/>
      </c>
      <c r="B3279" t="str">
        <f t="shared" si="52"/>
        <v/>
      </c>
      <c r="C3279" t="str">
        <f>IF(ESITI_QUESTIONARI!C3279="","",TRIM(ESITI_QUESTIONARI!C3279))</f>
        <v/>
      </c>
      <c r="D3279" t="str">
        <f>IFERROR(UPPER(TRIM(ESITI_QUESTIONARI!U3279)),"")</f>
        <v/>
      </c>
      <c r="E3279" t="str">
        <f>IFERROR(UPPER(TRIM(ESITI_QUESTIONARI!Y3279)),"")</f>
        <v/>
      </c>
      <c r="F3279" t="str">
        <f>IFERROR(UPPER(TRIM(ESITI_QUESTIONARI!AE3279)),"")</f>
        <v/>
      </c>
      <c r="G3279" t="str">
        <f>IFERROR(UPPER(TRIM(ESITI_QUESTIONARI!AI3279)),"")</f>
        <v/>
      </c>
      <c r="H3279" s="8" t="str">
        <f>IF(C3279="","",IF(ISERROR(AVERAGE(ESITI_QUESTIONARI!N3279:T3279,ESITI_QUESTIONARI!V3279:X3279,ESITI_QUESTIONARI!Z3279:AD3279,ESITI_QUESTIONARI!AF3279:AH3279,ESITI_QUESTIONARI!AJ3279:AL3279,ESITI_QUESTIONARI!AN3279,ESITI_QUESTIONARI!AQ3279)),"NON RISPONDE",AVERAGE(ESITI_QUESTIONARI!N3279:T3279,ESITI_QUESTIONARI!V3279:X3279,ESITI_QUESTIONARI!Z3279:AD3279,ESITI_QUESTIONARI!AF3279:AH3279,ESITI_QUESTIONARI!AJ3279:AL3279,ESITI_QUESTIONARI!AN3279,ESITI_QUESTIONARI!AQ3279)))</f>
        <v/>
      </c>
    </row>
    <row r="3280" spans="1:8" x14ac:dyDescent="0.3">
      <c r="A3280" t="str">
        <f>IF(ESITI_QUESTIONARI!A3280="","",TRIM(ESITI_QUESTIONARI!A3280))</f>
        <v/>
      </c>
      <c r="B3280" t="str">
        <f t="shared" si="52"/>
        <v/>
      </c>
      <c r="C3280" t="str">
        <f>IF(ESITI_QUESTIONARI!C3280="","",TRIM(ESITI_QUESTIONARI!C3280))</f>
        <v/>
      </c>
      <c r="D3280" t="str">
        <f>IFERROR(UPPER(TRIM(ESITI_QUESTIONARI!U3280)),"")</f>
        <v/>
      </c>
      <c r="E3280" t="str">
        <f>IFERROR(UPPER(TRIM(ESITI_QUESTIONARI!Y3280)),"")</f>
        <v/>
      </c>
      <c r="F3280" t="str">
        <f>IFERROR(UPPER(TRIM(ESITI_QUESTIONARI!AE3280)),"")</f>
        <v/>
      </c>
      <c r="G3280" t="str">
        <f>IFERROR(UPPER(TRIM(ESITI_QUESTIONARI!AI3280)),"")</f>
        <v/>
      </c>
      <c r="H3280" s="8" t="str">
        <f>IF(C3280="","",IF(ISERROR(AVERAGE(ESITI_QUESTIONARI!N3280:T3280,ESITI_QUESTIONARI!V3280:X3280,ESITI_QUESTIONARI!Z3280:AD3280,ESITI_QUESTIONARI!AF3280:AH3280,ESITI_QUESTIONARI!AJ3280:AL3280,ESITI_QUESTIONARI!AN3280,ESITI_QUESTIONARI!AQ3280)),"NON RISPONDE",AVERAGE(ESITI_QUESTIONARI!N3280:T3280,ESITI_QUESTIONARI!V3280:X3280,ESITI_QUESTIONARI!Z3280:AD3280,ESITI_QUESTIONARI!AF3280:AH3280,ESITI_QUESTIONARI!AJ3280:AL3280,ESITI_QUESTIONARI!AN3280,ESITI_QUESTIONARI!AQ3280)))</f>
        <v/>
      </c>
    </row>
    <row r="3281" spans="1:8" x14ac:dyDescent="0.3">
      <c r="A3281" t="str">
        <f>IF(ESITI_QUESTIONARI!A3281="","",TRIM(ESITI_QUESTIONARI!A3281))</f>
        <v/>
      </c>
      <c r="B3281" t="str">
        <f t="shared" si="52"/>
        <v/>
      </c>
      <c r="C3281" t="str">
        <f>IF(ESITI_QUESTIONARI!C3281="","",TRIM(ESITI_QUESTIONARI!C3281))</f>
        <v/>
      </c>
      <c r="D3281" t="str">
        <f>IFERROR(UPPER(TRIM(ESITI_QUESTIONARI!U3281)),"")</f>
        <v/>
      </c>
      <c r="E3281" t="str">
        <f>IFERROR(UPPER(TRIM(ESITI_QUESTIONARI!Y3281)),"")</f>
        <v/>
      </c>
      <c r="F3281" t="str">
        <f>IFERROR(UPPER(TRIM(ESITI_QUESTIONARI!AE3281)),"")</f>
        <v/>
      </c>
      <c r="G3281" t="str">
        <f>IFERROR(UPPER(TRIM(ESITI_QUESTIONARI!AI3281)),"")</f>
        <v/>
      </c>
      <c r="H3281" s="8" t="str">
        <f>IF(C3281="","",IF(ISERROR(AVERAGE(ESITI_QUESTIONARI!N3281:T3281,ESITI_QUESTIONARI!V3281:X3281,ESITI_QUESTIONARI!Z3281:AD3281,ESITI_QUESTIONARI!AF3281:AH3281,ESITI_QUESTIONARI!AJ3281:AL3281,ESITI_QUESTIONARI!AN3281,ESITI_QUESTIONARI!AQ3281)),"NON RISPONDE",AVERAGE(ESITI_QUESTIONARI!N3281:T3281,ESITI_QUESTIONARI!V3281:X3281,ESITI_QUESTIONARI!Z3281:AD3281,ESITI_QUESTIONARI!AF3281:AH3281,ESITI_QUESTIONARI!AJ3281:AL3281,ESITI_QUESTIONARI!AN3281,ESITI_QUESTIONARI!AQ3281)))</f>
        <v/>
      </c>
    </row>
    <row r="3282" spans="1:8" x14ac:dyDescent="0.3">
      <c r="A3282" t="str">
        <f>IF(ESITI_QUESTIONARI!A3282="","",TRIM(ESITI_QUESTIONARI!A3282))</f>
        <v/>
      </c>
      <c r="B3282" t="str">
        <f t="shared" si="52"/>
        <v/>
      </c>
      <c r="C3282" t="str">
        <f>IF(ESITI_QUESTIONARI!C3282="","",TRIM(ESITI_QUESTIONARI!C3282))</f>
        <v/>
      </c>
      <c r="D3282" t="str">
        <f>IFERROR(UPPER(TRIM(ESITI_QUESTIONARI!U3282)),"")</f>
        <v/>
      </c>
      <c r="E3282" t="str">
        <f>IFERROR(UPPER(TRIM(ESITI_QUESTIONARI!Y3282)),"")</f>
        <v/>
      </c>
      <c r="F3282" t="str">
        <f>IFERROR(UPPER(TRIM(ESITI_QUESTIONARI!AE3282)),"")</f>
        <v/>
      </c>
      <c r="G3282" t="str">
        <f>IFERROR(UPPER(TRIM(ESITI_QUESTIONARI!AI3282)),"")</f>
        <v/>
      </c>
      <c r="H3282" s="8" t="str">
        <f>IF(C3282="","",IF(ISERROR(AVERAGE(ESITI_QUESTIONARI!N3282:T3282,ESITI_QUESTIONARI!V3282:X3282,ESITI_QUESTIONARI!Z3282:AD3282,ESITI_QUESTIONARI!AF3282:AH3282,ESITI_QUESTIONARI!AJ3282:AL3282,ESITI_QUESTIONARI!AN3282,ESITI_QUESTIONARI!AQ3282)),"NON RISPONDE",AVERAGE(ESITI_QUESTIONARI!N3282:T3282,ESITI_QUESTIONARI!V3282:X3282,ESITI_QUESTIONARI!Z3282:AD3282,ESITI_QUESTIONARI!AF3282:AH3282,ESITI_QUESTIONARI!AJ3282:AL3282,ESITI_QUESTIONARI!AN3282,ESITI_QUESTIONARI!AQ3282)))</f>
        <v/>
      </c>
    </row>
    <row r="3283" spans="1:8" x14ac:dyDescent="0.3">
      <c r="A3283" t="str">
        <f>IF(ESITI_QUESTIONARI!A3283="","",TRIM(ESITI_QUESTIONARI!A3283))</f>
        <v/>
      </c>
      <c r="B3283" t="str">
        <f t="shared" si="52"/>
        <v/>
      </c>
      <c r="C3283" t="str">
        <f>IF(ESITI_QUESTIONARI!C3283="","",TRIM(ESITI_QUESTIONARI!C3283))</f>
        <v/>
      </c>
      <c r="D3283" t="str">
        <f>IFERROR(UPPER(TRIM(ESITI_QUESTIONARI!U3283)),"")</f>
        <v/>
      </c>
      <c r="E3283" t="str">
        <f>IFERROR(UPPER(TRIM(ESITI_QUESTIONARI!Y3283)),"")</f>
        <v/>
      </c>
      <c r="F3283" t="str">
        <f>IFERROR(UPPER(TRIM(ESITI_QUESTIONARI!AE3283)),"")</f>
        <v/>
      </c>
      <c r="G3283" t="str">
        <f>IFERROR(UPPER(TRIM(ESITI_QUESTIONARI!AI3283)),"")</f>
        <v/>
      </c>
      <c r="H3283" s="8" t="str">
        <f>IF(C3283="","",IF(ISERROR(AVERAGE(ESITI_QUESTIONARI!N3283:T3283,ESITI_QUESTIONARI!V3283:X3283,ESITI_QUESTIONARI!Z3283:AD3283,ESITI_QUESTIONARI!AF3283:AH3283,ESITI_QUESTIONARI!AJ3283:AL3283,ESITI_QUESTIONARI!AN3283,ESITI_QUESTIONARI!AQ3283)),"NON RISPONDE",AVERAGE(ESITI_QUESTIONARI!N3283:T3283,ESITI_QUESTIONARI!V3283:X3283,ESITI_QUESTIONARI!Z3283:AD3283,ESITI_QUESTIONARI!AF3283:AH3283,ESITI_QUESTIONARI!AJ3283:AL3283,ESITI_QUESTIONARI!AN3283,ESITI_QUESTIONARI!AQ3283)))</f>
        <v/>
      </c>
    </row>
    <row r="3284" spans="1:8" x14ac:dyDescent="0.3">
      <c r="A3284" t="str">
        <f>IF(ESITI_QUESTIONARI!A3284="","",TRIM(ESITI_QUESTIONARI!A3284))</f>
        <v/>
      </c>
      <c r="B3284" t="str">
        <f t="shared" si="52"/>
        <v/>
      </c>
      <c r="C3284" t="str">
        <f>IF(ESITI_QUESTIONARI!C3284="","",TRIM(ESITI_QUESTIONARI!C3284))</f>
        <v/>
      </c>
      <c r="D3284" t="str">
        <f>IFERROR(UPPER(TRIM(ESITI_QUESTIONARI!U3284)),"")</f>
        <v/>
      </c>
      <c r="E3284" t="str">
        <f>IFERROR(UPPER(TRIM(ESITI_QUESTIONARI!Y3284)),"")</f>
        <v/>
      </c>
      <c r="F3284" t="str">
        <f>IFERROR(UPPER(TRIM(ESITI_QUESTIONARI!AE3284)),"")</f>
        <v/>
      </c>
      <c r="G3284" t="str">
        <f>IFERROR(UPPER(TRIM(ESITI_QUESTIONARI!AI3284)),"")</f>
        <v/>
      </c>
      <c r="H3284" s="8" t="str">
        <f>IF(C3284="","",IF(ISERROR(AVERAGE(ESITI_QUESTIONARI!N3284:T3284,ESITI_QUESTIONARI!V3284:X3284,ESITI_QUESTIONARI!Z3284:AD3284,ESITI_QUESTIONARI!AF3284:AH3284,ESITI_QUESTIONARI!AJ3284:AL3284,ESITI_QUESTIONARI!AN3284,ESITI_QUESTIONARI!AQ3284)),"NON RISPONDE",AVERAGE(ESITI_QUESTIONARI!N3284:T3284,ESITI_QUESTIONARI!V3284:X3284,ESITI_QUESTIONARI!Z3284:AD3284,ESITI_QUESTIONARI!AF3284:AH3284,ESITI_QUESTIONARI!AJ3284:AL3284,ESITI_QUESTIONARI!AN3284,ESITI_QUESTIONARI!AQ3284)))</f>
        <v/>
      </c>
    </row>
    <row r="3285" spans="1:8" x14ac:dyDescent="0.3">
      <c r="A3285" t="str">
        <f>IF(ESITI_QUESTIONARI!A3285="","",TRIM(ESITI_QUESTIONARI!A3285))</f>
        <v/>
      </c>
      <c r="B3285" t="str">
        <f t="shared" si="52"/>
        <v/>
      </c>
      <c r="C3285" t="str">
        <f>IF(ESITI_QUESTIONARI!C3285="","",TRIM(ESITI_QUESTIONARI!C3285))</f>
        <v/>
      </c>
      <c r="D3285" t="str">
        <f>IFERROR(UPPER(TRIM(ESITI_QUESTIONARI!U3285)),"")</f>
        <v/>
      </c>
      <c r="E3285" t="str">
        <f>IFERROR(UPPER(TRIM(ESITI_QUESTIONARI!Y3285)),"")</f>
        <v/>
      </c>
      <c r="F3285" t="str">
        <f>IFERROR(UPPER(TRIM(ESITI_QUESTIONARI!AE3285)),"")</f>
        <v/>
      </c>
      <c r="G3285" t="str">
        <f>IFERROR(UPPER(TRIM(ESITI_QUESTIONARI!AI3285)),"")</f>
        <v/>
      </c>
      <c r="H3285" s="8" t="str">
        <f>IF(C3285="","",IF(ISERROR(AVERAGE(ESITI_QUESTIONARI!N3285:T3285,ESITI_QUESTIONARI!V3285:X3285,ESITI_QUESTIONARI!Z3285:AD3285,ESITI_QUESTIONARI!AF3285:AH3285,ESITI_QUESTIONARI!AJ3285:AL3285,ESITI_QUESTIONARI!AN3285,ESITI_QUESTIONARI!AQ3285)),"NON RISPONDE",AVERAGE(ESITI_QUESTIONARI!N3285:T3285,ESITI_QUESTIONARI!V3285:X3285,ESITI_QUESTIONARI!Z3285:AD3285,ESITI_QUESTIONARI!AF3285:AH3285,ESITI_QUESTIONARI!AJ3285:AL3285,ESITI_QUESTIONARI!AN3285,ESITI_QUESTIONARI!AQ3285)))</f>
        <v/>
      </c>
    </row>
    <row r="3286" spans="1:8" x14ac:dyDescent="0.3">
      <c r="A3286" t="str">
        <f>IF(ESITI_QUESTIONARI!A3286="","",TRIM(ESITI_QUESTIONARI!A3286))</f>
        <v/>
      </c>
      <c r="B3286" t="str">
        <f t="shared" si="52"/>
        <v/>
      </c>
      <c r="C3286" t="str">
        <f>IF(ESITI_QUESTIONARI!C3286="","",TRIM(ESITI_QUESTIONARI!C3286))</f>
        <v/>
      </c>
      <c r="D3286" t="str">
        <f>IFERROR(UPPER(TRIM(ESITI_QUESTIONARI!U3286)),"")</f>
        <v/>
      </c>
      <c r="E3286" t="str">
        <f>IFERROR(UPPER(TRIM(ESITI_QUESTIONARI!Y3286)),"")</f>
        <v/>
      </c>
      <c r="F3286" t="str">
        <f>IFERROR(UPPER(TRIM(ESITI_QUESTIONARI!AE3286)),"")</f>
        <v/>
      </c>
      <c r="G3286" t="str">
        <f>IFERROR(UPPER(TRIM(ESITI_QUESTIONARI!AI3286)),"")</f>
        <v/>
      </c>
      <c r="H3286" s="8" t="str">
        <f>IF(C3286="","",IF(ISERROR(AVERAGE(ESITI_QUESTIONARI!N3286:T3286,ESITI_QUESTIONARI!V3286:X3286,ESITI_QUESTIONARI!Z3286:AD3286,ESITI_QUESTIONARI!AF3286:AH3286,ESITI_QUESTIONARI!AJ3286:AL3286,ESITI_QUESTIONARI!AN3286,ESITI_QUESTIONARI!AQ3286)),"NON RISPONDE",AVERAGE(ESITI_QUESTIONARI!N3286:T3286,ESITI_QUESTIONARI!V3286:X3286,ESITI_QUESTIONARI!Z3286:AD3286,ESITI_QUESTIONARI!AF3286:AH3286,ESITI_QUESTIONARI!AJ3286:AL3286,ESITI_QUESTIONARI!AN3286,ESITI_QUESTIONARI!AQ3286)))</f>
        <v/>
      </c>
    </row>
    <row r="3287" spans="1:8" x14ac:dyDescent="0.3">
      <c r="A3287" t="str">
        <f>IF(ESITI_QUESTIONARI!A3287="","",TRIM(ESITI_QUESTIONARI!A3287))</f>
        <v/>
      </c>
      <c r="B3287" t="str">
        <f t="shared" si="52"/>
        <v/>
      </c>
      <c r="C3287" t="str">
        <f>IF(ESITI_QUESTIONARI!C3287="","",TRIM(ESITI_QUESTIONARI!C3287))</f>
        <v/>
      </c>
      <c r="D3287" t="str">
        <f>IFERROR(UPPER(TRIM(ESITI_QUESTIONARI!U3287)),"")</f>
        <v/>
      </c>
      <c r="E3287" t="str">
        <f>IFERROR(UPPER(TRIM(ESITI_QUESTIONARI!Y3287)),"")</f>
        <v/>
      </c>
      <c r="F3287" t="str">
        <f>IFERROR(UPPER(TRIM(ESITI_QUESTIONARI!AE3287)),"")</f>
        <v/>
      </c>
      <c r="G3287" t="str">
        <f>IFERROR(UPPER(TRIM(ESITI_QUESTIONARI!AI3287)),"")</f>
        <v/>
      </c>
      <c r="H3287" s="8" t="str">
        <f>IF(C3287="","",IF(ISERROR(AVERAGE(ESITI_QUESTIONARI!N3287:T3287,ESITI_QUESTIONARI!V3287:X3287,ESITI_QUESTIONARI!Z3287:AD3287,ESITI_QUESTIONARI!AF3287:AH3287,ESITI_QUESTIONARI!AJ3287:AL3287,ESITI_QUESTIONARI!AN3287,ESITI_QUESTIONARI!AQ3287)),"NON RISPONDE",AVERAGE(ESITI_QUESTIONARI!N3287:T3287,ESITI_QUESTIONARI!V3287:X3287,ESITI_QUESTIONARI!Z3287:AD3287,ESITI_QUESTIONARI!AF3287:AH3287,ESITI_QUESTIONARI!AJ3287:AL3287,ESITI_QUESTIONARI!AN3287,ESITI_QUESTIONARI!AQ3287)))</f>
        <v/>
      </c>
    </row>
    <row r="3288" spans="1:8" x14ac:dyDescent="0.3">
      <c r="A3288" t="str">
        <f>IF(ESITI_QUESTIONARI!A3288="","",TRIM(ESITI_QUESTIONARI!A3288))</f>
        <v/>
      </c>
      <c r="B3288" t="str">
        <f t="shared" si="52"/>
        <v/>
      </c>
      <c r="C3288" t="str">
        <f>IF(ESITI_QUESTIONARI!C3288="","",TRIM(ESITI_QUESTIONARI!C3288))</f>
        <v/>
      </c>
      <c r="D3288" t="str">
        <f>IFERROR(UPPER(TRIM(ESITI_QUESTIONARI!U3288)),"")</f>
        <v/>
      </c>
      <c r="E3288" t="str">
        <f>IFERROR(UPPER(TRIM(ESITI_QUESTIONARI!Y3288)),"")</f>
        <v/>
      </c>
      <c r="F3288" t="str">
        <f>IFERROR(UPPER(TRIM(ESITI_QUESTIONARI!AE3288)),"")</f>
        <v/>
      </c>
      <c r="G3288" t="str">
        <f>IFERROR(UPPER(TRIM(ESITI_QUESTIONARI!AI3288)),"")</f>
        <v/>
      </c>
      <c r="H3288" s="8" t="str">
        <f>IF(C3288="","",IF(ISERROR(AVERAGE(ESITI_QUESTIONARI!N3288:T3288,ESITI_QUESTIONARI!V3288:X3288,ESITI_QUESTIONARI!Z3288:AD3288,ESITI_QUESTIONARI!AF3288:AH3288,ESITI_QUESTIONARI!AJ3288:AL3288,ESITI_QUESTIONARI!AN3288,ESITI_QUESTIONARI!AQ3288)),"NON RISPONDE",AVERAGE(ESITI_QUESTIONARI!N3288:T3288,ESITI_QUESTIONARI!V3288:X3288,ESITI_QUESTIONARI!Z3288:AD3288,ESITI_QUESTIONARI!AF3288:AH3288,ESITI_QUESTIONARI!AJ3288:AL3288,ESITI_QUESTIONARI!AN3288,ESITI_QUESTIONARI!AQ3288)))</f>
        <v/>
      </c>
    </row>
    <row r="3289" spans="1:8" x14ac:dyDescent="0.3">
      <c r="A3289" t="str">
        <f>IF(ESITI_QUESTIONARI!A3289="","",TRIM(ESITI_QUESTIONARI!A3289))</f>
        <v/>
      </c>
      <c r="B3289" t="str">
        <f t="shared" si="52"/>
        <v/>
      </c>
      <c r="C3289" t="str">
        <f>IF(ESITI_QUESTIONARI!C3289="","",TRIM(ESITI_QUESTIONARI!C3289))</f>
        <v/>
      </c>
      <c r="D3289" t="str">
        <f>IFERROR(UPPER(TRIM(ESITI_QUESTIONARI!U3289)),"")</f>
        <v/>
      </c>
      <c r="E3289" t="str">
        <f>IFERROR(UPPER(TRIM(ESITI_QUESTIONARI!Y3289)),"")</f>
        <v/>
      </c>
      <c r="F3289" t="str">
        <f>IFERROR(UPPER(TRIM(ESITI_QUESTIONARI!AE3289)),"")</f>
        <v/>
      </c>
      <c r="G3289" t="str">
        <f>IFERROR(UPPER(TRIM(ESITI_QUESTIONARI!AI3289)),"")</f>
        <v/>
      </c>
      <c r="H3289" s="8" t="str">
        <f>IF(C3289="","",IF(ISERROR(AVERAGE(ESITI_QUESTIONARI!N3289:T3289,ESITI_QUESTIONARI!V3289:X3289,ESITI_QUESTIONARI!Z3289:AD3289,ESITI_QUESTIONARI!AF3289:AH3289,ESITI_QUESTIONARI!AJ3289:AL3289,ESITI_QUESTIONARI!AN3289,ESITI_QUESTIONARI!AQ3289)),"NON RISPONDE",AVERAGE(ESITI_QUESTIONARI!N3289:T3289,ESITI_QUESTIONARI!V3289:X3289,ESITI_QUESTIONARI!Z3289:AD3289,ESITI_QUESTIONARI!AF3289:AH3289,ESITI_QUESTIONARI!AJ3289:AL3289,ESITI_QUESTIONARI!AN3289,ESITI_QUESTIONARI!AQ3289)))</f>
        <v/>
      </c>
    </row>
    <row r="3290" spans="1:8" x14ac:dyDescent="0.3">
      <c r="A3290" t="str">
        <f>IF(ESITI_QUESTIONARI!A3290="","",TRIM(ESITI_QUESTIONARI!A3290))</f>
        <v/>
      </c>
      <c r="B3290" t="str">
        <f t="shared" si="52"/>
        <v/>
      </c>
      <c r="C3290" t="str">
        <f>IF(ESITI_QUESTIONARI!C3290="","",TRIM(ESITI_QUESTIONARI!C3290))</f>
        <v/>
      </c>
      <c r="D3290" t="str">
        <f>IFERROR(UPPER(TRIM(ESITI_QUESTIONARI!U3290)),"")</f>
        <v/>
      </c>
      <c r="E3290" t="str">
        <f>IFERROR(UPPER(TRIM(ESITI_QUESTIONARI!Y3290)),"")</f>
        <v/>
      </c>
      <c r="F3290" t="str">
        <f>IFERROR(UPPER(TRIM(ESITI_QUESTIONARI!AE3290)),"")</f>
        <v/>
      </c>
      <c r="G3290" t="str">
        <f>IFERROR(UPPER(TRIM(ESITI_QUESTIONARI!AI3290)),"")</f>
        <v/>
      </c>
      <c r="H3290" s="8" t="str">
        <f>IF(C3290="","",IF(ISERROR(AVERAGE(ESITI_QUESTIONARI!N3290:T3290,ESITI_QUESTIONARI!V3290:X3290,ESITI_QUESTIONARI!Z3290:AD3290,ESITI_QUESTIONARI!AF3290:AH3290,ESITI_QUESTIONARI!AJ3290:AL3290,ESITI_QUESTIONARI!AN3290,ESITI_QUESTIONARI!AQ3290)),"NON RISPONDE",AVERAGE(ESITI_QUESTIONARI!N3290:T3290,ESITI_QUESTIONARI!V3290:X3290,ESITI_QUESTIONARI!Z3290:AD3290,ESITI_QUESTIONARI!AF3290:AH3290,ESITI_QUESTIONARI!AJ3290:AL3290,ESITI_QUESTIONARI!AN3290,ESITI_QUESTIONARI!AQ3290)))</f>
        <v/>
      </c>
    </row>
    <row r="3291" spans="1:8" x14ac:dyDescent="0.3">
      <c r="A3291" t="str">
        <f>IF(ESITI_QUESTIONARI!A3291="","",TRIM(ESITI_QUESTIONARI!A3291))</f>
        <v/>
      </c>
      <c r="B3291" t="str">
        <f t="shared" si="52"/>
        <v/>
      </c>
      <c r="C3291" t="str">
        <f>IF(ESITI_QUESTIONARI!C3291="","",TRIM(ESITI_QUESTIONARI!C3291))</f>
        <v/>
      </c>
      <c r="D3291" t="str">
        <f>IFERROR(UPPER(TRIM(ESITI_QUESTIONARI!U3291)),"")</f>
        <v/>
      </c>
      <c r="E3291" t="str">
        <f>IFERROR(UPPER(TRIM(ESITI_QUESTIONARI!Y3291)),"")</f>
        <v/>
      </c>
      <c r="F3291" t="str">
        <f>IFERROR(UPPER(TRIM(ESITI_QUESTIONARI!AE3291)),"")</f>
        <v/>
      </c>
      <c r="G3291" t="str">
        <f>IFERROR(UPPER(TRIM(ESITI_QUESTIONARI!AI3291)),"")</f>
        <v/>
      </c>
      <c r="H3291" s="8" t="str">
        <f>IF(C3291="","",IF(ISERROR(AVERAGE(ESITI_QUESTIONARI!N3291:T3291,ESITI_QUESTIONARI!V3291:X3291,ESITI_QUESTIONARI!Z3291:AD3291,ESITI_QUESTIONARI!AF3291:AH3291,ESITI_QUESTIONARI!AJ3291:AL3291,ESITI_QUESTIONARI!AN3291,ESITI_QUESTIONARI!AQ3291)),"NON RISPONDE",AVERAGE(ESITI_QUESTIONARI!N3291:T3291,ESITI_QUESTIONARI!V3291:X3291,ESITI_QUESTIONARI!Z3291:AD3291,ESITI_QUESTIONARI!AF3291:AH3291,ESITI_QUESTIONARI!AJ3291:AL3291,ESITI_QUESTIONARI!AN3291,ESITI_QUESTIONARI!AQ3291)))</f>
        <v/>
      </c>
    </row>
    <row r="3292" spans="1:8" x14ac:dyDescent="0.3">
      <c r="A3292" t="str">
        <f>IF(ESITI_QUESTIONARI!A3292="","",TRIM(ESITI_QUESTIONARI!A3292))</f>
        <v/>
      </c>
      <c r="B3292" t="str">
        <f t="shared" si="52"/>
        <v/>
      </c>
      <c r="C3292" t="str">
        <f>IF(ESITI_QUESTIONARI!C3292="","",TRIM(ESITI_QUESTIONARI!C3292))</f>
        <v/>
      </c>
      <c r="D3292" t="str">
        <f>IFERROR(UPPER(TRIM(ESITI_QUESTIONARI!U3292)),"")</f>
        <v/>
      </c>
      <c r="E3292" t="str">
        <f>IFERROR(UPPER(TRIM(ESITI_QUESTIONARI!Y3292)),"")</f>
        <v/>
      </c>
      <c r="F3292" t="str">
        <f>IFERROR(UPPER(TRIM(ESITI_QUESTIONARI!AE3292)),"")</f>
        <v/>
      </c>
      <c r="G3292" t="str">
        <f>IFERROR(UPPER(TRIM(ESITI_QUESTIONARI!AI3292)),"")</f>
        <v/>
      </c>
      <c r="H3292" s="8" t="str">
        <f>IF(C3292="","",IF(ISERROR(AVERAGE(ESITI_QUESTIONARI!N3292:T3292,ESITI_QUESTIONARI!V3292:X3292,ESITI_QUESTIONARI!Z3292:AD3292,ESITI_QUESTIONARI!AF3292:AH3292,ESITI_QUESTIONARI!AJ3292:AL3292,ESITI_QUESTIONARI!AN3292,ESITI_QUESTIONARI!AQ3292)),"NON RISPONDE",AVERAGE(ESITI_QUESTIONARI!N3292:T3292,ESITI_QUESTIONARI!V3292:X3292,ESITI_QUESTIONARI!Z3292:AD3292,ESITI_QUESTIONARI!AF3292:AH3292,ESITI_QUESTIONARI!AJ3292:AL3292,ESITI_QUESTIONARI!AN3292,ESITI_QUESTIONARI!AQ3292)))</f>
        <v/>
      </c>
    </row>
    <row r="3293" spans="1:8" x14ac:dyDescent="0.3">
      <c r="A3293" t="str">
        <f>IF(ESITI_QUESTIONARI!A3293="","",TRIM(ESITI_QUESTIONARI!A3293))</f>
        <v/>
      </c>
      <c r="B3293" t="str">
        <f t="shared" si="52"/>
        <v/>
      </c>
      <c r="C3293" t="str">
        <f>IF(ESITI_QUESTIONARI!C3293="","",TRIM(ESITI_QUESTIONARI!C3293))</f>
        <v/>
      </c>
      <c r="D3293" t="str">
        <f>IFERROR(UPPER(TRIM(ESITI_QUESTIONARI!U3293)),"")</f>
        <v/>
      </c>
      <c r="E3293" t="str">
        <f>IFERROR(UPPER(TRIM(ESITI_QUESTIONARI!Y3293)),"")</f>
        <v/>
      </c>
      <c r="F3293" t="str">
        <f>IFERROR(UPPER(TRIM(ESITI_QUESTIONARI!AE3293)),"")</f>
        <v/>
      </c>
      <c r="G3293" t="str">
        <f>IFERROR(UPPER(TRIM(ESITI_QUESTIONARI!AI3293)),"")</f>
        <v/>
      </c>
      <c r="H3293" s="8" t="str">
        <f>IF(C3293="","",IF(ISERROR(AVERAGE(ESITI_QUESTIONARI!N3293:T3293,ESITI_QUESTIONARI!V3293:X3293,ESITI_QUESTIONARI!Z3293:AD3293,ESITI_QUESTIONARI!AF3293:AH3293,ESITI_QUESTIONARI!AJ3293:AL3293,ESITI_QUESTIONARI!AN3293,ESITI_QUESTIONARI!AQ3293)),"NON RISPONDE",AVERAGE(ESITI_QUESTIONARI!N3293:T3293,ESITI_QUESTIONARI!V3293:X3293,ESITI_QUESTIONARI!Z3293:AD3293,ESITI_QUESTIONARI!AF3293:AH3293,ESITI_QUESTIONARI!AJ3293:AL3293,ESITI_QUESTIONARI!AN3293,ESITI_QUESTIONARI!AQ3293)))</f>
        <v/>
      </c>
    </row>
    <row r="3294" spans="1:8" x14ac:dyDescent="0.3">
      <c r="A3294" t="str">
        <f>IF(ESITI_QUESTIONARI!A3294="","",TRIM(ESITI_QUESTIONARI!A3294))</f>
        <v/>
      </c>
      <c r="B3294" t="str">
        <f t="shared" si="52"/>
        <v/>
      </c>
      <c r="C3294" t="str">
        <f>IF(ESITI_QUESTIONARI!C3294="","",TRIM(ESITI_QUESTIONARI!C3294))</f>
        <v/>
      </c>
      <c r="D3294" t="str">
        <f>IFERROR(UPPER(TRIM(ESITI_QUESTIONARI!U3294)),"")</f>
        <v/>
      </c>
      <c r="E3294" t="str">
        <f>IFERROR(UPPER(TRIM(ESITI_QUESTIONARI!Y3294)),"")</f>
        <v/>
      </c>
      <c r="F3294" t="str">
        <f>IFERROR(UPPER(TRIM(ESITI_QUESTIONARI!AE3294)),"")</f>
        <v/>
      </c>
      <c r="G3294" t="str">
        <f>IFERROR(UPPER(TRIM(ESITI_QUESTIONARI!AI3294)),"")</f>
        <v/>
      </c>
      <c r="H3294" s="8" t="str">
        <f>IF(C3294="","",IF(ISERROR(AVERAGE(ESITI_QUESTIONARI!N3294:T3294,ESITI_QUESTIONARI!V3294:X3294,ESITI_QUESTIONARI!Z3294:AD3294,ESITI_QUESTIONARI!AF3294:AH3294,ESITI_QUESTIONARI!AJ3294:AL3294,ESITI_QUESTIONARI!AN3294,ESITI_QUESTIONARI!AQ3294)),"NON RISPONDE",AVERAGE(ESITI_QUESTIONARI!N3294:T3294,ESITI_QUESTIONARI!V3294:X3294,ESITI_QUESTIONARI!Z3294:AD3294,ESITI_QUESTIONARI!AF3294:AH3294,ESITI_QUESTIONARI!AJ3294:AL3294,ESITI_QUESTIONARI!AN3294,ESITI_QUESTIONARI!AQ3294)))</f>
        <v/>
      </c>
    </row>
    <row r="3295" spans="1:8" x14ac:dyDescent="0.3">
      <c r="A3295" t="str">
        <f>IF(ESITI_QUESTIONARI!A3295="","",TRIM(ESITI_QUESTIONARI!A3295))</f>
        <v/>
      </c>
      <c r="B3295" t="str">
        <f t="shared" si="52"/>
        <v/>
      </c>
      <c r="C3295" t="str">
        <f>IF(ESITI_QUESTIONARI!C3295="","",TRIM(ESITI_QUESTIONARI!C3295))</f>
        <v/>
      </c>
      <c r="D3295" t="str">
        <f>IFERROR(UPPER(TRIM(ESITI_QUESTIONARI!U3295)),"")</f>
        <v/>
      </c>
      <c r="E3295" t="str">
        <f>IFERROR(UPPER(TRIM(ESITI_QUESTIONARI!Y3295)),"")</f>
        <v/>
      </c>
      <c r="F3295" t="str">
        <f>IFERROR(UPPER(TRIM(ESITI_QUESTIONARI!AE3295)),"")</f>
        <v/>
      </c>
      <c r="G3295" t="str">
        <f>IFERROR(UPPER(TRIM(ESITI_QUESTIONARI!AI3295)),"")</f>
        <v/>
      </c>
      <c r="H3295" s="8" t="str">
        <f>IF(C3295="","",IF(ISERROR(AVERAGE(ESITI_QUESTIONARI!N3295:T3295,ESITI_QUESTIONARI!V3295:X3295,ESITI_QUESTIONARI!Z3295:AD3295,ESITI_QUESTIONARI!AF3295:AH3295,ESITI_QUESTIONARI!AJ3295:AL3295,ESITI_QUESTIONARI!AN3295,ESITI_QUESTIONARI!AQ3295)),"NON RISPONDE",AVERAGE(ESITI_QUESTIONARI!N3295:T3295,ESITI_QUESTIONARI!V3295:X3295,ESITI_QUESTIONARI!Z3295:AD3295,ESITI_QUESTIONARI!AF3295:AH3295,ESITI_QUESTIONARI!AJ3295:AL3295,ESITI_QUESTIONARI!AN3295,ESITI_QUESTIONARI!AQ3295)))</f>
        <v/>
      </c>
    </row>
    <row r="3296" spans="1:8" x14ac:dyDescent="0.3">
      <c r="A3296" t="str">
        <f>IF(ESITI_QUESTIONARI!A3296="","",TRIM(ESITI_QUESTIONARI!A3296))</f>
        <v/>
      </c>
      <c r="B3296" t="str">
        <f t="shared" si="52"/>
        <v/>
      </c>
      <c r="C3296" t="str">
        <f>IF(ESITI_QUESTIONARI!C3296="","",TRIM(ESITI_QUESTIONARI!C3296))</f>
        <v/>
      </c>
      <c r="D3296" t="str">
        <f>IFERROR(UPPER(TRIM(ESITI_QUESTIONARI!U3296)),"")</f>
        <v/>
      </c>
      <c r="E3296" t="str">
        <f>IFERROR(UPPER(TRIM(ESITI_QUESTIONARI!Y3296)),"")</f>
        <v/>
      </c>
      <c r="F3296" t="str">
        <f>IFERROR(UPPER(TRIM(ESITI_QUESTIONARI!AE3296)),"")</f>
        <v/>
      </c>
      <c r="G3296" t="str">
        <f>IFERROR(UPPER(TRIM(ESITI_QUESTIONARI!AI3296)),"")</f>
        <v/>
      </c>
      <c r="H3296" s="8" t="str">
        <f>IF(C3296="","",IF(ISERROR(AVERAGE(ESITI_QUESTIONARI!N3296:T3296,ESITI_QUESTIONARI!V3296:X3296,ESITI_QUESTIONARI!Z3296:AD3296,ESITI_QUESTIONARI!AF3296:AH3296,ESITI_QUESTIONARI!AJ3296:AL3296,ESITI_QUESTIONARI!AN3296,ESITI_QUESTIONARI!AQ3296)),"NON RISPONDE",AVERAGE(ESITI_QUESTIONARI!N3296:T3296,ESITI_QUESTIONARI!V3296:X3296,ESITI_QUESTIONARI!Z3296:AD3296,ESITI_QUESTIONARI!AF3296:AH3296,ESITI_QUESTIONARI!AJ3296:AL3296,ESITI_QUESTIONARI!AN3296,ESITI_QUESTIONARI!AQ3296)))</f>
        <v/>
      </c>
    </row>
    <row r="3297" spans="1:8" x14ac:dyDescent="0.3">
      <c r="A3297" t="str">
        <f>IF(ESITI_QUESTIONARI!A3297="","",TRIM(ESITI_QUESTIONARI!A3297))</f>
        <v/>
      </c>
      <c r="B3297" t="str">
        <f t="shared" si="52"/>
        <v/>
      </c>
      <c r="C3297" t="str">
        <f>IF(ESITI_QUESTIONARI!C3297="","",TRIM(ESITI_QUESTIONARI!C3297))</f>
        <v/>
      </c>
      <c r="D3297" t="str">
        <f>IFERROR(UPPER(TRIM(ESITI_QUESTIONARI!U3297)),"")</f>
        <v/>
      </c>
      <c r="E3297" t="str">
        <f>IFERROR(UPPER(TRIM(ESITI_QUESTIONARI!Y3297)),"")</f>
        <v/>
      </c>
      <c r="F3297" t="str">
        <f>IFERROR(UPPER(TRIM(ESITI_QUESTIONARI!AE3297)),"")</f>
        <v/>
      </c>
      <c r="G3297" t="str">
        <f>IFERROR(UPPER(TRIM(ESITI_QUESTIONARI!AI3297)),"")</f>
        <v/>
      </c>
      <c r="H3297" s="8" t="str">
        <f>IF(C3297="","",IF(ISERROR(AVERAGE(ESITI_QUESTIONARI!N3297:T3297,ESITI_QUESTIONARI!V3297:X3297,ESITI_QUESTIONARI!Z3297:AD3297,ESITI_QUESTIONARI!AF3297:AH3297,ESITI_QUESTIONARI!AJ3297:AL3297,ESITI_QUESTIONARI!AN3297,ESITI_QUESTIONARI!AQ3297)),"NON RISPONDE",AVERAGE(ESITI_QUESTIONARI!N3297:T3297,ESITI_QUESTIONARI!V3297:X3297,ESITI_QUESTIONARI!Z3297:AD3297,ESITI_QUESTIONARI!AF3297:AH3297,ESITI_QUESTIONARI!AJ3297:AL3297,ESITI_QUESTIONARI!AN3297,ESITI_QUESTIONARI!AQ3297)))</f>
        <v/>
      </c>
    </row>
    <row r="3298" spans="1:8" x14ac:dyDescent="0.3">
      <c r="A3298" t="str">
        <f>IF(ESITI_QUESTIONARI!A3298="","",TRIM(ESITI_QUESTIONARI!A3298))</f>
        <v/>
      </c>
      <c r="B3298" t="str">
        <f t="shared" si="52"/>
        <v/>
      </c>
      <c r="C3298" t="str">
        <f>IF(ESITI_QUESTIONARI!C3298="","",TRIM(ESITI_QUESTIONARI!C3298))</f>
        <v/>
      </c>
      <c r="D3298" t="str">
        <f>IFERROR(UPPER(TRIM(ESITI_QUESTIONARI!U3298)),"")</f>
        <v/>
      </c>
      <c r="E3298" t="str">
        <f>IFERROR(UPPER(TRIM(ESITI_QUESTIONARI!Y3298)),"")</f>
        <v/>
      </c>
      <c r="F3298" t="str">
        <f>IFERROR(UPPER(TRIM(ESITI_QUESTIONARI!AE3298)),"")</f>
        <v/>
      </c>
      <c r="G3298" t="str">
        <f>IFERROR(UPPER(TRIM(ESITI_QUESTIONARI!AI3298)),"")</f>
        <v/>
      </c>
      <c r="H3298" s="8" t="str">
        <f>IF(C3298="","",IF(ISERROR(AVERAGE(ESITI_QUESTIONARI!N3298:T3298,ESITI_QUESTIONARI!V3298:X3298,ESITI_QUESTIONARI!Z3298:AD3298,ESITI_QUESTIONARI!AF3298:AH3298,ESITI_QUESTIONARI!AJ3298:AL3298,ESITI_QUESTIONARI!AN3298,ESITI_QUESTIONARI!AQ3298)),"NON RISPONDE",AVERAGE(ESITI_QUESTIONARI!N3298:T3298,ESITI_QUESTIONARI!V3298:X3298,ESITI_QUESTIONARI!Z3298:AD3298,ESITI_QUESTIONARI!AF3298:AH3298,ESITI_QUESTIONARI!AJ3298:AL3298,ESITI_QUESTIONARI!AN3298,ESITI_QUESTIONARI!AQ3298)))</f>
        <v/>
      </c>
    </row>
    <row r="3299" spans="1:8" x14ac:dyDescent="0.3">
      <c r="A3299" t="str">
        <f>IF(ESITI_QUESTIONARI!A3299="","",TRIM(ESITI_QUESTIONARI!A3299))</f>
        <v/>
      </c>
      <c r="B3299" t="str">
        <f t="shared" si="52"/>
        <v/>
      </c>
      <c r="C3299" t="str">
        <f>IF(ESITI_QUESTIONARI!C3299="","",TRIM(ESITI_QUESTIONARI!C3299))</f>
        <v/>
      </c>
      <c r="D3299" t="str">
        <f>IFERROR(UPPER(TRIM(ESITI_QUESTIONARI!U3299)),"")</f>
        <v/>
      </c>
      <c r="E3299" t="str">
        <f>IFERROR(UPPER(TRIM(ESITI_QUESTIONARI!Y3299)),"")</f>
        <v/>
      </c>
      <c r="F3299" t="str">
        <f>IFERROR(UPPER(TRIM(ESITI_QUESTIONARI!AE3299)),"")</f>
        <v/>
      </c>
      <c r="G3299" t="str">
        <f>IFERROR(UPPER(TRIM(ESITI_QUESTIONARI!AI3299)),"")</f>
        <v/>
      </c>
      <c r="H3299" s="8" t="str">
        <f>IF(C3299="","",IF(ISERROR(AVERAGE(ESITI_QUESTIONARI!N3299:T3299,ESITI_QUESTIONARI!V3299:X3299,ESITI_QUESTIONARI!Z3299:AD3299,ESITI_QUESTIONARI!AF3299:AH3299,ESITI_QUESTIONARI!AJ3299:AL3299,ESITI_QUESTIONARI!AN3299,ESITI_QUESTIONARI!AQ3299)),"NON RISPONDE",AVERAGE(ESITI_QUESTIONARI!N3299:T3299,ESITI_QUESTIONARI!V3299:X3299,ESITI_QUESTIONARI!Z3299:AD3299,ESITI_QUESTIONARI!AF3299:AH3299,ESITI_QUESTIONARI!AJ3299:AL3299,ESITI_QUESTIONARI!AN3299,ESITI_QUESTIONARI!AQ3299)))</f>
        <v/>
      </c>
    </row>
    <row r="3300" spans="1:8" x14ac:dyDescent="0.3">
      <c r="A3300" t="str">
        <f>IF(ESITI_QUESTIONARI!A3300="","",TRIM(ESITI_QUESTIONARI!A3300))</f>
        <v/>
      </c>
      <c r="B3300" t="str">
        <f t="shared" si="52"/>
        <v/>
      </c>
      <c r="C3300" t="str">
        <f>IF(ESITI_QUESTIONARI!C3300="","",TRIM(ESITI_QUESTIONARI!C3300))</f>
        <v/>
      </c>
      <c r="D3300" t="str">
        <f>IFERROR(UPPER(TRIM(ESITI_QUESTIONARI!U3300)),"")</f>
        <v/>
      </c>
      <c r="E3300" t="str">
        <f>IFERROR(UPPER(TRIM(ESITI_QUESTIONARI!Y3300)),"")</f>
        <v/>
      </c>
      <c r="F3300" t="str">
        <f>IFERROR(UPPER(TRIM(ESITI_QUESTIONARI!AE3300)),"")</f>
        <v/>
      </c>
      <c r="G3300" t="str">
        <f>IFERROR(UPPER(TRIM(ESITI_QUESTIONARI!AI3300)),"")</f>
        <v/>
      </c>
      <c r="H3300" s="8" t="str">
        <f>IF(C3300="","",IF(ISERROR(AVERAGE(ESITI_QUESTIONARI!N3300:T3300,ESITI_QUESTIONARI!V3300:X3300,ESITI_QUESTIONARI!Z3300:AD3300,ESITI_QUESTIONARI!AF3300:AH3300,ESITI_QUESTIONARI!AJ3300:AL3300,ESITI_QUESTIONARI!AN3300,ESITI_QUESTIONARI!AQ3300)),"NON RISPONDE",AVERAGE(ESITI_QUESTIONARI!N3300:T3300,ESITI_QUESTIONARI!V3300:X3300,ESITI_QUESTIONARI!Z3300:AD3300,ESITI_QUESTIONARI!AF3300:AH3300,ESITI_QUESTIONARI!AJ3300:AL3300,ESITI_QUESTIONARI!AN3300,ESITI_QUESTIONARI!AQ3300)))</f>
        <v/>
      </c>
    </row>
    <row r="3301" spans="1:8" x14ac:dyDescent="0.3">
      <c r="A3301" t="str">
        <f>IF(ESITI_QUESTIONARI!A3301="","",TRIM(ESITI_QUESTIONARI!A3301))</f>
        <v/>
      </c>
      <c r="B3301" t="str">
        <f t="shared" si="52"/>
        <v/>
      </c>
      <c r="C3301" t="str">
        <f>IF(ESITI_QUESTIONARI!C3301="","",TRIM(ESITI_QUESTIONARI!C3301))</f>
        <v/>
      </c>
      <c r="D3301" t="str">
        <f>IFERROR(UPPER(TRIM(ESITI_QUESTIONARI!U3301)),"")</f>
        <v/>
      </c>
      <c r="E3301" t="str">
        <f>IFERROR(UPPER(TRIM(ESITI_QUESTIONARI!Y3301)),"")</f>
        <v/>
      </c>
      <c r="F3301" t="str">
        <f>IFERROR(UPPER(TRIM(ESITI_QUESTIONARI!AE3301)),"")</f>
        <v/>
      </c>
      <c r="G3301" t="str">
        <f>IFERROR(UPPER(TRIM(ESITI_QUESTIONARI!AI3301)),"")</f>
        <v/>
      </c>
      <c r="H3301" s="8" t="str">
        <f>IF(C3301="","",IF(ISERROR(AVERAGE(ESITI_QUESTIONARI!N3301:T3301,ESITI_QUESTIONARI!V3301:X3301,ESITI_QUESTIONARI!Z3301:AD3301,ESITI_QUESTIONARI!AF3301:AH3301,ESITI_QUESTIONARI!AJ3301:AL3301,ESITI_QUESTIONARI!AN3301,ESITI_QUESTIONARI!AQ3301)),"NON RISPONDE",AVERAGE(ESITI_QUESTIONARI!N3301:T3301,ESITI_QUESTIONARI!V3301:X3301,ESITI_QUESTIONARI!Z3301:AD3301,ESITI_QUESTIONARI!AF3301:AH3301,ESITI_QUESTIONARI!AJ3301:AL3301,ESITI_QUESTIONARI!AN3301,ESITI_QUESTIONARI!AQ3301)))</f>
        <v/>
      </c>
    </row>
    <row r="3302" spans="1:8" x14ac:dyDescent="0.3">
      <c r="A3302" t="str">
        <f>IF(ESITI_QUESTIONARI!A3302="","",TRIM(ESITI_QUESTIONARI!A3302))</f>
        <v/>
      </c>
      <c r="B3302" t="str">
        <f t="shared" si="52"/>
        <v/>
      </c>
      <c r="C3302" t="str">
        <f>IF(ESITI_QUESTIONARI!C3302="","",TRIM(ESITI_QUESTIONARI!C3302))</f>
        <v/>
      </c>
      <c r="D3302" t="str">
        <f>IFERROR(UPPER(TRIM(ESITI_QUESTIONARI!U3302)),"")</f>
        <v/>
      </c>
      <c r="E3302" t="str">
        <f>IFERROR(UPPER(TRIM(ESITI_QUESTIONARI!Y3302)),"")</f>
        <v/>
      </c>
      <c r="F3302" t="str">
        <f>IFERROR(UPPER(TRIM(ESITI_QUESTIONARI!AE3302)),"")</f>
        <v/>
      </c>
      <c r="G3302" t="str">
        <f>IFERROR(UPPER(TRIM(ESITI_QUESTIONARI!AI3302)),"")</f>
        <v/>
      </c>
      <c r="H3302" s="8" t="str">
        <f>IF(C3302="","",IF(ISERROR(AVERAGE(ESITI_QUESTIONARI!N3302:T3302,ESITI_QUESTIONARI!V3302:X3302,ESITI_QUESTIONARI!Z3302:AD3302,ESITI_QUESTIONARI!AF3302:AH3302,ESITI_QUESTIONARI!AJ3302:AL3302,ESITI_QUESTIONARI!AN3302,ESITI_QUESTIONARI!AQ3302)),"NON RISPONDE",AVERAGE(ESITI_QUESTIONARI!N3302:T3302,ESITI_QUESTIONARI!V3302:X3302,ESITI_QUESTIONARI!Z3302:AD3302,ESITI_QUESTIONARI!AF3302:AH3302,ESITI_QUESTIONARI!AJ3302:AL3302,ESITI_QUESTIONARI!AN3302,ESITI_QUESTIONARI!AQ3302)))</f>
        <v/>
      </c>
    </row>
    <row r="3303" spans="1:8" x14ac:dyDescent="0.3">
      <c r="A3303" t="str">
        <f>IF(ESITI_QUESTIONARI!A3303="","",TRIM(ESITI_QUESTIONARI!A3303))</f>
        <v/>
      </c>
      <c r="B3303" t="str">
        <f t="shared" si="52"/>
        <v/>
      </c>
      <c r="C3303" t="str">
        <f>IF(ESITI_QUESTIONARI!C3303="","",TRIM(ESITI_QUESTIONARI!C3303))</f>
        <v/>
      </c>
      <c r="D3303" t="str">
        <f>IFERROR(UPPER(TRIM(ESITI_QUESTIONARI!U3303)),"")</f>
        <v/>
      </c>
      <c r="E3303" t="str">
        <f>IFERROR(UPPER(TRIM(ESITI_QUESTIONARI!Y3303)),"")</f>
        <v/>
      </c>
      <c r="F3303" t="str">
        <f>IFERROR(UPPER(TRIM(ESITI_QUESTIONARI!AE3303)),"")</f>
        <v/>
      </c>
      <c r="G3303" t="str">
        <f>IFERROR(UPPER(TRIM(ESITI_QUESTIONARI!AI3303)),"")</f>
        <v/>
      </c>
      <c r="H3303" s="8" t="str">
        <f>IF(C3303="","",IF(ISERROR(AVERAGE(ESITI_QUESTIONARI!N3303:T3303,ESITI_QUESTIONARI!V3303:X3303,ESITI_QUESTIONARI!Z3303:AD3303,ESITI_QUESTIONARI!AF3303:AH3303,ESITI_QUESTIONARI!AJ3303:AL3303,ESITI_QUESTIONARI!AN3303,ESITI_QUESTIONARI!AQ3303)),"NON RISPONDE",AVERAGE(ESITI_QUESTIONARI!N3303:T3303,ESITI_QUESTIONARI!V3303:X3303,ESITI_QUESTIONARI!Z3303:AD3303,ESITI_QUESTIONARI!AF3303:AH3303,ESITI_QUESTIONARI!AJ3303:AL3303,ESITI_QUESTIONARI!AN3303,ESITI_QUESTIONARI!AQ3303)))</f>
        <v/>
      </c>
    </row>
    <row r="3304" spans="1:8" x14ac:dyDescent="0.3">
      <c r="A3304" t="str">
        <f>IF(ESITI_QUESTIONARI!A3304="","",TRIM(ESITI_QUESTIONARI!A3304))</f>
        <v/>
      </c>
      <c r="B3304" t="str">
        <f t="shared" si="52"/>
        <v/>
      </c>
      <c r="C3304" t="str">
        <f>IF(ESITI_QUESTIONARI!C3304="","",TRIM(ESITI_QUESTIONARI!C3304))</f>
        <v/>
      </c>
      <c r="D3304" t="str">
        <f>IFERROR(UPPER(TRIM(ESITI_QUESTIONARI!U3304)),"")</f>
        <v/>
      </c>
      <c r="E3304" t="str">
        <f>IFERROR(UPPER(TRIM(ESITI_QUESTIONARI!Y3304)),"")</f>
        <v/>
      </c>
      <c r="F3304" t="str">
        <f>IFERROR(UPPER(TRIM(ESITI_QUESTIONARI!AE3304)),"")</f>
        <v/>
      </c>
      <c r="G3304" t="str">
        <f>IFERROR(UPPER(TRIM(ESITI_QUESTIONARI!AI3304)),"")</f>
        <v/>
      </c>
      <c r="H3304" s="8" t="str">
        <f>IF(C3304="","",IF(ISERROR(AVERAGE(ESITI_QUESTIONARI!N3304:T3304,ESITI_QUESTIONARI!V3304:X3304,ESITI_QUESTIONARI!Z3304:AD3304,ESITI_QUESTIONARI!AF3304:AH3304,ESITI_QUESTIONARI!AJ3304:AL3304,ESITI_QUESTIONARI!AN3304,ESITI_QUESTIONARI!AQ3304)),"NON RISPONDE",AVERAGE(ESITI_QUESTIONARI!N3304:T3304,ESITI_QUESTIONARI!V3304:X3304,ESITI_QUESTIONARI!Z3304:AD3304,ESITI_QUESTIONARI!AF3304:AH3304,ESITI_QUESTIONARI!AJ3304:AL3304,ESITI_QUESTIONARI!AN3304,ESITI_QUESTIONARI!AQ3304)))</f>
        <v/>
      </c>
    </row>
    <row r="3305" spans="1:8" x14ac:dyDescent="0.3">
      <c r="A3305" t="str">
        <f>IF(ESITI_QUESTIONARI!A3305="","",TRIM(ESITI_QUESTIONARI!A3305))</f>
        <v/>
      </c>
      <c r="B3305" t="str">
        <f t="shared" si="52"/>
        <v/>
      </c>
      <c r="C3305" t="str">
        <f>IF(ESITI_QUESTIONARI!C3305="","",TRIM(ESITI_QUESTIONARI!C3305))</f>
        <v/>
      </c>
      <c r="D3305" t="str">
        <f>IFERROR(UPPER(TRIM(ESITI_QUESTIONARI!U3305)),"")</f>
        <v/>
      </c>
      <c r="E3305" t="str">
        <f>IFERROR(UPPER(TRIM(ESITI_QUESTIONARI!Y3305)),"")</f>
        <v/>
      </c>
      <c r="F3305" t="str">
        <f>IFERROR(UPPER(TRIM(ESITI_QUESTIONARI!AE3305)),"")</f>
        <v/>
      </c>
      <c r="G3305" t="str">
        <f>IFERROR(UPPER(TRIM(ESITI_QUESTIONARI!AI3305)),"")</f>
        <v/>
      </c>
      <c r="H3305" s="8" t="str">
        <f>IF(C3305="","",IF(ISERROR(AVERAGE(ESITI_QUESTIONARI!N3305:T3305,ESITI_QUESTIONARI!V3305:X3305,ESITI_QUESTIONARI!Z3305:AD3305,ESITI_QUESTIONARI!AF3305:AH3305,ESITI_QUESTIONARI!AJ3305:AL3305,ESITI_QUESTIONARI!AN3305,ESITI_QUESTIONARI!AQ3305)),"NON RISPONDE",AVERAGE(ESITI_QUESTIONARI!N3305:T3305,ESITI_QUESTIONARI!V3305:X3305,ESITI_QUESTIONARI!Z3305:AD3305,ESITI_QUESTIONARI!AF3305:AH3305,ESITI_QUESTIONARI!AJ3305:AL3305,ESITI_QUESTIONARI!AN3305,ESITI_QUESTIONARI!AQ3305)))</f>
        <v/>
      </c>
    </row>
    <row r="3306" spans="1:8" x14ac:dyDescent="0.3">
      <c r="A3306" t="str">
        <f>IF(ESITI_QUESTIONARI!A3306="","",TRIM(ESITI_QUESTIONARI!A3306))</f>
        <v/>
      </c>
      <c r="B3306" t="str">
        <f t="shared" si="52"/>
        <v/>
      </c>
      <c r="C3306" t="str">
        <f>IF(ESITI_QUESTIONARI!C3306="","",TRIM(ESITI_QUESTIONARI!C3306))</f>
        <v/>
      </c>
      <c r="D3306" t="str">
        <f>IFERROR(UPPER(TRIM(ESITI_QUESTIONARI!U3306)),"")</f>
        <v/>
      </c>
      <c r="E3306" t="str">
        <f>IFERROR(UPPER(TRIM(ESITI_QUESTIONARI!Y3306)),"")</f>
        <v/>
      </c>
      <c r="F3306" t="str">
        <f>IFERROR(UPPER(TRIM(ESITI_QUESTIONARI!AE3306)),"")</f>
        <v/>
      </c>
      <c r="G3306" t="str">
        <f>IFERROR(UPPER(TRIM(ESITI_QUESTIONARI!AI3306)),"")</f>
        <v/>
      </c>
      <c r="H3306" s="8" t="str">
        <f>IF(C3306="","",IF(ISERROR(AVERAGE(ESITI_QUESTIONARI!N3306:T3306,ESITI_QUESTIONARI!V3306:X3306,ESITI_QUESTIONARI!Z3306:AD3306,ESITI_QUESTIONARI!AF3306:AH3306,ESITI_QUESTIONARI!AJ3306:AL3306,ESITI_QUESTIONARI!AN3306,ESITI_QUESTIONARI!AQ3306)),"NON RISPONDE",AVERAGE(ESITI_QUESTIONARI!N3306:T3306,ESITI_QUESTIONARI!V3306:X3306,ESITI_QUESTIONARI!Z3306:AD3306,ESITI_QUESTIONARI!AF3306:AH3306,ESITI_QUESTIONARI!AJ3306:AL3306,ESITI_QUESTIONARI!AN3306,ESITI_QUESTIONARI!AQ3306)))</f>
        <v/>
      </c>
    </row>
    <row r="3307" spans="1:8" x14ac:dyDescent="0.3">
      <c r="A3307" t="str">
        <f>IF(ESITI_QUESTIONARI!A3307="","",TRIM(ESITI_QUESTIONARI!A3307))</f>
        <v/>
      </c>
      <c r="B3307" t="str">
        <f t="shared" si="52"/>
        <v/>
      </c>
      <c r="C3307" t="str">
        <f>IF(ESITI_QUESTIONARI!C3307="","",TRIM(ESITI_QUESTIONARI!C3307))</f>
        <v/>
      </c>
      <c r="D3307" t="str">
        <f>IFERROR(UPPER(TRIM(ESITI_QUESTIONARI!U3307)),"")</f>
        <v/>
      </c>
      <c r="E3307" t="str">
        <f>IFERROR(UPPER(TRIM(ESITI_QUESTIONARI!Y3307)),"")</f>
        <v/>
      </c>
      <c r="F3307" t="str">
        <f>IFERROR(UPPER(TRIM(ESITI_QUESTIONARI!AE3307)),"")</f>
        <v/>
      </c>
      <c r="G3307" t="str">
        <f>IFERROR(UPPER(TRIM(ESITI_QUESTIONARI!AI3307)),"")</f>
        <v/>
      </c>
      <c r="H3307" s="8" t="str">
        <f>IF(C3307="","",IF(ISERROR(AVERAGE(ESITI_QUESTIONARI!N3307:T3307,ESITI_QUESTIONARI!V3307:X3307,ESITI_QUESTIONARI!Z3307:AD3307,ESITI_QUESTIONARI!AF3307:AH3307,ESITI_QUESTIONARI!AJ3307:AL3307,ESITI_QUESTIONARI!AN3307,ESITI_QUESTIONARI!AQ3307)),"NON RISPONDE",AVERAGE(ESITI_QUESTIONARI!N3307:T3307,ESITI_QUESTIONARI!V3307:X3307,ESITI_QUESTIONARI!Z3307:AD3307,ESITI_QUESTIONARI!AF3307:AH3307,ESITI_QUESTIONARI!AJ3307:AL3307,ESITI_QUESTIONARI!AN3307,ESITI_QUESTIONARI!AQ3307)))</f>
        <v/>
      </c>
    </row>
    <row r="3308" spans="1:8" x14ac:dyDescent="0.3">
      <c r="A3308" t="str">
        <f>IF(ESITI_QUESTIONARI!A3308="","",TRIM(ESITI_QUESTIONARI!A3308))</f>
        <v/>
      </c>
      <c r="B3308" t="str">
        <f t="shared" si="52"/>
        <v/>
      </c>
      <c r="C3308" t="str">
        <f>IF(ESITI_QUESTIONARI!C3308="","",TRIM(ESITI_QUESTIONARI!C3308))</f>
        <v/>
      </c>
      <c r="D3308" t="str">
        <f>IFERROR(UPPER(TRIM(ESITI_QUESTIONARI!U3308)),"")</f>
        <v/>
      </c>
      <c r="E3308" t="str">
        <f>IFERROR(UPPER(TRIM(ESITI_QUESTIONARI!Y3308)),"")</f>
        <v/>
      </c>
      <c r="F3308" t="str">
        <f>IFERROR(UPPER(TRIM(ESITI_QUESTIONARI!AE3308)),"")</f>
        <v/>
      </c>
      <c r="G3308" t="str">
        <f>IFERROR(UPPER(TRIM(ESITI_QUESTIONARI!AI3308)),"")</f>
        <v/>
      </c>
      <c r="H3308" s="8" t="str">
        <f>IF(C3308="","",IF(ISERROR(AVERAGE(ESITI_QUESTIONARI!N3308:T3308,ESITI_QUESTIONARI!V3308:X3308,ESITI_QUESTIONARI!Z3308:AD3308,ESITI_QUESTIONARI!AF3308:AH3308,ESITI_QUESTIONARI!AJ3308:AL3308,ESITI_QUESTIONARI!AN3308,ESITI_QUESTIONARI!AQ3308)),"NON RISPONDE",AVERAGE(ESITI_QUESTIONARI!N3308:T3308,ESITI_QUESTIONARI!V3308:X3308,ESITI_QUESTIONARI!Z3308:AD3308,ESITI_QUESTIONARI!AF3308:AH3308,ESITI_QUESTIONARI!AJ3308:AL3308,ESITI_QUESTIONARI!AN3308,ESITI_QUESTIONARI!AQ3308)))</f>
        <v/>
      </c>
    </row>
    <row r="3309" spans="1:8" x14ac:dyDescent="0.3">
      <c r="A3309" t="str">
        <f>IF(ESITI_QUESTIONARI!A3309="","",TRIM(ESITI_QUESTIONARI!A3309))</f>
        <v/>
      </c>
      <c r="B3309" t="str">
        <f t="shared" si="52"/>
        <v/>
      </c>
      <c r="C3309" t="str">
        <f>IF(ESITI_QUESTIONARI!C3309="","",TRIM(ESITI_QUESTIONARI!C3309))</f>
        <v/>
      </c>
      <c r="D3309" t="str">
        <f>IFERROR(UPPER(TRIM(ESITI_QUESTIONARI!U3309)),"")</f>
        <v/>
      </c>
      <c r="E3309" t="str">
        <f>IFERROR(UPPER(TRIM(ESITI_QUESTIONARI!Y3309)),"")</f>
        <v/>
      </c>
      <c r="F3309" t="str">
        <f>IFERROR(UPPER(TRIM(ESITI_QUESTIONARI!AE3309)),"")</f>
        <v/>
      </c>
      <c r="G3309" t="str">
        <f>IFERROR(UPPER(TRIM(ESITI_QUESTIONARI!AI3309)),"")</f>
        <v/>
      </c>
      <c r="H3309" s="8" t="str">
        <f>IF(C3309="","",IF(ISERROR(AVERAGE(ESITI_QUESTIONARI!N3309:T3309,ESITI_QUESTIONARI!V3309:X3309,ESITI_QUESTIONARI!Z3309:AD3309,ESITI_QUESTIONARI!AF3309:AH3309,ESITI_QUESTIONARI!AJ3309:AL3309,ESITI_QUESTIONARI!AN3309,ESITI_QUESTIONARI!AQ3309)),"NON RISPONDE",AVERAGE(ESITI_QUESTIONARI!N3309:T3309,ESITI_QUESTIONARI!V3309:X3309,ESITI_QUESTIONARI!Z3309:AD3309,ESITI_QUESTIONARI!AF3309:AH3309,ESITI_QUESTIONARI!AJ3309:AL3309,ESITI_QUESTIONARI!AN3309,ESITI_QUESTIONARI!AQ3309)))</f>
        <v/>
      </c>
    </row>
    <row r="3310" spans="1:8" x14ac:dyDescent="0.3">
      <c r="A3310" t="str">
        <f>IF(ESITI_QUESTIONARI!A3310="","",TRIM(ESITI_QUESTIONARI!A3310))</f>
        <v/>
      </c>
      <c r="B3310" t="str">
        <f t="shared" si="52"/>
        <v/>
      </c>
      <c r="C3310" t="str">
        <f>IF(ESITI_QUESTIONARI!C3310="","",TRIM(ESITI_QUESTIONARI!C3310))</f>
        <v/>
      </c>
      <c r="D3310" t="str">
        <f>IFERROR(UPPER(TRIM(ESITI_QUESTIONARI!U3310)),"")</f>
        <v/>
      </c>
      <c r="E3310" t="str">
        <f>IFERROR(UPPER(TRIM(ESITI_QUESTIONARI!Y3310)),"")</f>
        <v/>
      </c>
      <c r="F3310" t="str">
        <f>IFERROR(UPPER(TRIM(ESITI_QUESTIONARI!AE3310)),"")</f>
        <v/>
      </c>
      <c r="G3310" t="str">
        <f>IFERROR(UPPER(TRIM(ESITI_QUESTIONARI!AI3310)),"")</f>
        <v/>
      </c>
      <c r="H3310" s="8" t="str">
        <f>IF(C3310="","",IF(ISERROR(AVERAGE(ESITI_QUESTIONARI!N3310:T3310,ESITI_QUESTIONARI!V3310:X3310,ESITI_QUESTIONARI!Z3310:AD3310,ESITI_QUESTIONARI!AF3310:AH3310,ESITI_QUESTIONARI!AJ3310:AL3310,ESITI_QUESTIONARI!AN3310,ESITI_QUESTIONARI!AQ3310)),"NON RISPONDE",AVERAGE(ESITI_QUESTIONARI!N3310:T3310,ESITI_QUESTIONARI!V3310:X3310,ESITI_QUESTIONARI!Z3310:AD3310,ESITI_QUESTIONARI!AF3310:AH3310,ESITI_QUESTIONARI!AJ3310:AL3310,ESITI_QUESTIONARI!AN3310,ESITI_QUESTIONARI!AQ3310)))</f>
        <v/>
      </c>
    </row>
    <row r="3311" spans="1:8" x14ac:dyDescent="0.3">
      <c r="A3311" t="str">
        <f>IF(ESITI_QUESTIONARI!A3311="","",TRIM(ESITI_QUESTIONARI!A3311))</f>
        <v/>
      </c>
      <c r="B3311" t="str">
        <f t="shared" si="52"/>
        <v/>
      </c>
      <c r="C3311" t="str">
        <f>IF(ESITI_QUESTIONARI!C3311="","",TRIM(ESITI_QUESTIONARI!C3311))</f>
        <v/>
      </c>
      <c r="D3311" t="str">
        <f>IFERROR(UPPER(TRIM(ESITI_QUESTIONARI!U3311)),"")</f>
        <v/>
      </c>
      <c r="E3311" t="str">
        <f>IFERROR(UPPER(TRIM(ESITI_QUESTIONARI!Y3311)),"")</f>
        <v/>
      </c>
      <c r="F3311" t="str">
        <f>IFERROR(UPPER(TRIM(ESITI_QUESTIONARI!AE3311)),"")</f>
        <v/>
      </c>
      <c r="G3311" t="str">
        <f>IFERROR(UPPER(TRIM(ESITI_QUESTIONARI!AI3311)),"")</f>
        <v/>
      </c>
      <c r="H3311" s="8" t="str">
        <f>IF(C3311="","",IF(ISERROR(AVERAGE(ESITI_QUESTIONARI!N3311:T3311,ESITI_QUESTIONARI!V3311:X3311,ESITI_QUESTIONARI!Z3311:AD3311,ESITI_QUESTIONARI!AF3311:AH3311,ESITI_QUESTIONARI!AJ3311:AL3311,ESITI_QUESTIONARI!AN3311,ESITI_QUESTIONARI!AQ3311)),"NON RISPONDE",AVERAGE(ESITI_QUESTIONARI!N3311:T3311,ESITI_QUESTIONARI!V3311:X3311,ESITI_QUESTIONARI!Z3311:AD3311,ESITI_QUESTIONARI!AF3311:AH3311,ESITI_QUESTIONARI!AJ3311:AL3311,ESITI_QUESTIONARI!AN3311,ESITI_QUESTIONARI!AQ3311)))</f>
        <v/>
      </c>
    </row>
    <row r="3312" spans="1:8" x14ac:dyDescent="0.3">
      <c r="A3312" t="str">
        <f>IF(ESITI_QUESTIONARI!A3312="","",TRIM(ESITI_QUESTIONARI!A3312))</f>
        <v/>
      </c>
      <c r="B3312" t="str">
        <f t="shared" si="52"/>
        <v/>
      </c>
      <c r="C3312" t="str">
        <f>IF(ESITI_QUESTIONARI!C3312="","",TRIM(ESITI_QUESTIONARI!C3312))</f>
        <v/>
      </c>
      <c r="D3312" t="str">
        <f>IFERROR(UPPER(TRIM(ESITI_QUESTIONARI!U3312)),"")</f>
        <v/>
      </c>
      <c r="E3312" t="str">
        <f>IFERROR(UPPER(TRIM(ESITI_QUESTIONARI!Y3312)),"")</f>
        <v/>
      </c>
      <c r="F3312" t="str">
        <f>IFERROR(UPPER(TRIM(ESITI_QUESTIONARI!AE3312)),"")</f>
        <v/>
      </c>
      <c r="G3312" t="str">
        <f>IFERROR(UPPER(TRIM(ESITI_QUESTIONARI!AI3312)),"")</f>
        <v/>
      </c>
      <c r="H3312" s="8" t="str">
        <f>IF(C3312="","",IF(ISERROR(AVERAGE(ESITI_QUESTIONARI!N3312:T3312,ESITI_QUESTIONARI!V3312:X3312,ESITI_QUESTIONARI!Z3312:AD3312,ESITI_QUESTIONARI!AF3312:AH3312,ESITI_QUESTIONARI!AJ3312:AL3312,ESITI_QUESTIONARI!AN3312,ESITI_QUESTIONARI!AQ3312)),"NON RISPONDE",AVERAGE(ESITI_QUESTIONARI!N3312:T3312,ESITI_QUESTIONARI!V3312:X3312,ESITI_QUESTIONARI!Z3312:AD3312,ESITI_QUESTIONARI!AF3312:AH3312,ESITI_QUESTIONARI!AJ3312:AL3312,ESITI_QUESTIONARI!AN3312,ESITI_QUESTIONARI!AQ3312)))</f>
        <v/>
      </c>
    </row>
    <row r="3313" spans="1:8" x14ac:dyDescent="0.3">
      <c r="A3313" t="str">
        <f>IF(ESITI_QUESTIONARI!A3313="","",TRIM(ESITI_QUESTIONARI!A3313))</f>
        <v/>
      </c>
      <c r="B3313" t="str">
        <f t="shared" si="52"/>
        <v/>
      </c>
      <c r="C3313" t="str">
        <f>IF(ESITI_QUESTIONARI!C3313="","",TRIM(ESITI_QUESTIONARI!C3313))</f>
        <v/>
      </c>
      <c r="D3313" t="str">
        <f>IFERROR(UPPER(TRIM(ESITI_QUESTIONARI!U3313)),"")</f>
        <v/>
      </c>
      <c r="E3313" t="str">
        <f>IFERROR(UPPER(TRIM(ESITI_QUESTIONARI!Y3313)),"")</f>
        <v/>
      </c>
      <c r="F3313" t="str">
        <f>IFERROR(UPPER(TRIM(ESITI_QUESTIONARI!AE3313)),"")</f>
        <v/>
      </c>
      <c r="G3313" t="str">
        <f>IFERROR(UPPER(TRIM(ESITI_QUESTIONARI!AI3313)),"")</f>
        <v/>
      </c>
      <c r="H3313" s="8" t="str">
        <f>IF(C3313="","",IF(ISERROR(AVERAGE(ESITI_QUESTIONARI!N3313:T3313,ESITI_QUESTIONARI!V3313:X3313,ESITI_QUESTIONARI!Z3313:AD3313,ESITI_QUESTIONARI!AF3313:AH3313,ESITI_QUESTIONARI!AJ3313:AL3313,ESITI_QUESTIONARI!AN3313,ESITI_QUESTIONARI!AQ3313)),"NON RISPONDE",AVERAGE(ESITI_QUESTIONARI!N3313:T3313,ESITI_QUESTIONARI!V3313:X3313,ESITI_QUESTIONARI!Z3313:AD3313,ESITI_QUESTIONARI!AF3313:AH3313,ESITI_QUESTIONARI!AJ3313:AL3313,ESITI_QUESTIONARI!AN3313,ESITI_QUESTIONARI!AQ3313)))</f>
        <v/>
      </c>
    </row>
    <row r="3314" spans="1:8" x14ac:dyDescent="0.3">
      <c r="A3314" t="str">
        <f>IF(ESITI_QUESTIONARI!A3314="","",TRIM(ESITI_QUESTIONARI!A3314))</f>
        <v/>
      </c>
      <c r="B3314" t="str">
        <f t="shared" si="52"/>
        <v/>
      </c>
      <c r="C3314" t="str">
        <f>IF(ESITI_QUESTIONARI!C3314="","",TRIM(ESITI_QUESTIONARI!C3314))</f>
        <v/>
      </c>
      <c r="D3314" t="str">
        <f>IFERROR(UPPER(TRIM(ESITI_QUESTIONARI!U3314)),"")</f>
        <v/>
      </c>
      <c r="E3314" t="str">
        <f>IFERROR(UPPER(TRIM(ESITI_QUESTIONARI!Y3314)),"")</f>
        <v/>
      </c>
      <c r="F3314" t="str">
        <f>IFERROR(UPPER(TRIM(ESITI_QUESTIONARI!AE3314)),"")</f>
        <v/>
      </c>
      <c r="G3314" t="str">
        <f>IFERROR(UPPER(TRIM(ESITI_QUESTIONARI!AI3314)),"")</f>
        <v/>
      </c>
      <c r="H3314" s="8" t="str">
        <f>IF(C3314="","",IF(ISERROR(AVERAGE(ESITI_QUESTIONARI!N3314:T3314,ESITI_QUESTIONARI!V3314:X3314,ESITI_QUESTIONARI!Z3314:AD3314,ESITI_QUESTIONARI!AF3314:AH3314,ESITI_QUESTIONARI!AJ3314:AL3314,ESITI_QUESTIONARI!AN3314,ESITI_QUESTIONARI!AQ3314)),"NON RISPONDE",AVERAGE(ESITI_QUESTIONARI!N3314:T3314,ESITI_QUESTIONARI!V3314:X3314,ESITI_QUESTIONARI!Z3314:AD3314,ESITI_QUESTIONARI!AF3314:AH3314,ESITI_QUESTIONARI!AJ3314:AL3314,ESITI_QUESTIONARI!AN3314,ESITI_QUESTIONARI!AQ3314)))</f>
        <v/>
      </c>
    </row>
    <row r="3315" spans="1:8" x14ac:dyDescent="0.3">
      <c r="A3315" t="str">
        <f>IF(ESITI_QUESTIONARI!A3315="","",TRIM(ESITI_QUESTIONARI!A3315))</f>
        <v/>
      </c>
      <c r="B3315" t="str">
        <f t="shared" si="52"/>
        <v/>
      </c>
      <c r="C3315" t="str">
        <f>IF(ESITI_QUESTIONARI!C3315="","",TRIM(ESITI_QUESTIONARI!C3315))</f>
        <v/>
      </c>
      <c r="D3315" t="str">
        <f>IFERROR(UPPER(TRIM(ESITI_QUESTIONARI!U3315)),"")</f>
        <v/>
      </c>
      <c r="E3315" t="str">
        <f>IFERROR(UPPER(TRIM(ESITI_QUESTIONARI!Y3315)),"")</f>
        <v/>
      </c>
      <c r="F3315" t="str">
        <f>IFERROR(UPPER(TRIM(ESITI_QUESTIONARI!AE3315)),"")</f>
        <v/>
      </c>
      <c r="G3315" t="str">
        <f>IFERROR(UPPER(TRIM(ESITI_QUESTIONARI!AI3315)),"")</f>
        <v/>
      </c>
      <c r="H3315" s="8" t="str">
        <f>IF(C3315="","",IF(ISERROR(AVERAGE(ESITI_QUESTIONARI!N3315:T3315,ESITI_QUESTIONARI!V3315:X3315,ESITI_QUESTIONARI!Z3315:AD3315,ESITI_QUESTIONARI!AF3315:AH3315,ESITI_QUESTIONARI!AJ3315:AL3315,ESITI_QUESTIONARI!AN3315,ESITI_QUESTIONARI!AQ3315)),"NON RISPONDE",AVERAGE(ESITI_QUESTIONARI!N3315:T3315,ESITI_QUESTIONARI!V3315:X3315,ESITI_QUESTIONARI!Z3315:AD3315,ESITI_QUESTIONARI!AF3315:AH3315,ESITI_QUESTIONARI!AJ3315:AL3315,ESITI_QUESTIONARI!AN3315,ESITI_QUESTIONARI!AQ3315)))</f>
        <v/>
      </c>
    </row>
    <row r="3316" spans="1:8" x14ac:dyDescent="0.3">
      <c r="A3316" t="str">
        <f>IF(ESITI_QUESTIONARI!A3316="","",TRIM(ESITI_QUESTIONARI!A3316))</f>
        <v/>
      </c>
      <c r="B3316" t="str">
        <f t="shared" si="52"/>
        <v/>
      </c>
      <c r="C3316" t="str">
        <f>IF(ESITI_QUESTIONARI!C3316="","",TRIM(ESITI_QUESTIONARI!C3316))</f>
        <v/>
      </c>
      <c r="D3316" t="str">
        <f>IFERROR(UPPER(TRIM(ESITI_QUESTIONARI!U3316)),"")</f>
        <v/>
      </c>
      <c r="E3316" t="str">
        <f>IFERROR(UPPER(TRIM(ESITI_QUESTIONARI!Y3316)),"")</f>
        <v/>
      </c>
      <c r="F3316" t="str">
        <f>IFERROR(UPPER(TRIM(ESITI_QUESTIONARI!AE3316)),"")</f>
        <v/>
      </c>
      <c r="G3316" t="str">
        <f>IFERROR(UPPER(TRIM(ESITI_QUESTIONARI!AI3316)),"")</f>
        <v/>
      </c>
      <c r="H3316" s="8" t="str">
        <f>IF(C3316="","",IF(ISERROR(AVERAGE(ESITI_QUESTIONARI!N3316:T3316,ESITI_QUESTIONARI!V3316:X3316,ESITI_QUESTIONARI!Z3316:AD3316,ESITI_QUESTIONARI!AF3316:AH3316,ESITI_QUESTIONARI!AJ3316:AL3316,ESITI_QUESTIONARI!AN3316,ESITI_QUESTIONARI!AQ3316)),"NON RISPONDE",AVERAGE(ESITI_QUESTIONARI!N3316:T3316,ESITI_QUESTIONARI!V3316:X3316,ESITI_QUESTIONARI!Z3316:AD3316,ESITI_QUESTIONARI!AF3316:AH3316,ESITI_QUESTIONARI!AJ3316:AL3316,ESITI_QUESTIONARI!AN3316,ESITI_QUESTIONARI!AQ3316)))</f>
        <v/>
      </c>
    </row>
    <row r="3317" spans="1:8" x14ac:dyDescent="0.3">
      <c r="A3317" t="str">
        <f>IF(ESITI_QUESTIONARI!A3317="","",TRIM(ESITI_QUESTIONARI!A3317))</f>
        <v/>
      </c>
      <c r="B3317" t="str">
        <f t="shared" si="52"/>
        <v/>
      </c>
      <c r="C3317" t="str">
        <f>IF(ESITI_QUESTIONARI!C3317="","",TRIM(ESITI_QUESTIONARI!C3317))</f>
        <v/>
      </c>
      <c r="D3317" t="str">
        <f>IFERROR(UPPER(TRIM(ESITI_QUESTIONARI!U3317)),"")</f>
        <v/>
      </c>
      <c r="E3317" t="str">
        <f>IFERROR(UPPER(TRIM(ESITI_QUESTIONARI!Y3317)),"")</f>
        <v/>
      </c>
      <c r="F3317" t="str">
        <f>IFERROR(UPPER(TRIM(ESITI_QUESTIONARI!AE3317)),"")</f>
        <v/>
      </c>
      <c r="G3317" t="str">
        <f>IFERROR(UPPER(TRIM(ESITI_QUESTIONARI!AI3317)),"")</f>
        <v/>
      </c>
      <c r="H3317" s="8" t="str">
        <f>IF(C3317="","",IF(ISERROR(AVERAGE(ESITI_QUESTIONARI!N3317:T3317,ESITI_QUESTIONARI!V3317:X3317,ESITI_QUESTIONARI!Z3317:AD3317,ESITI_QUESTIONARI!AF3317:AH3317,ESITI_QUESTIONARI!AJ3317:AL3317,ESITI_QUESTIONARI!AN3317,ESITI_QUESTIONARI!AQ3317)),"NON RISPONDE",AVERAGE(ESITI_QUESTIONARI!N3317:T3317,ESITI_QUESTIONARI!V3317:X3317,ESITI_QUESTIONARI!Z3317:AD3317,ESITI_QUESTIONARI!AF3317:AH3317,ESITI_QUESTIONARI!AJ3317:AL3317,ESITI_QUESTIONARI!AN3317,ESITI_QUESTIONARI!AQ3317)))</f>
        <v/>
      </c>
    </row>
    <row r="3318" spans="1:8" x14ac:dyDescent="0.3">
      <c r="A3318" t="str">
        <f>IF(ESITI_QUESTIONARI!A3318="","",TRIM(ESITI_QUESTIONARI!A3318))</f>
        <v/>
      </c>
      <c r="B3318" t="str">
        <f t="shared" si="52"/>
        <v/>
      </c>
      <c r="C3318" t="str">
        <f>IF(ESITI_QUESTIONARI!C3318="","",TRIM(ESITI_QUESTIONARI!C3318))</f>
        <v/>
      </c>
      <c r="D3318" t="str">
        <f>IFERROR(UPPER(TRIM(ESITI_QUESTIONARI!U3318)),"")</f>
        <v/>
      </c>
      <c r="E3318" t="str">
        <f>IFERROR(UPPER(TRIM(ESITI_QUESTIONARI!Y3318)),"")</f>
        <v/>
      </c>
      <c r="F3318" t="str">
        <f>IFERROR(UPPER(TRIM(ESITI_QUESTIONARI!AE3318)),"")</f>
        <v/>
      </c>
      <c r="G3318" t="str">
        <f>IFERROR(UPPER(TRIM(ESITI_QUESTIONARI!AI3318)),"")</f>
        <v/>
      </c>
      <c r="H3318" s="8" t="str">
        <f>IF(C3318="","",IF(ISERROR(AVERAGE(ESITI_QUESTIONARI!N3318:T3318,ESITI_QUESTIONARI!V3318:X3318,ESITI_QUESTIONARI!Z3318:AD3318,ESITI_QUESTIONARI!AF3318:AH3318,ESITI_QUESTIONARI!AJ3318:AL3318,ESITI_QUESTIONARI!AN3318,ESITI_QUESTIONARI!AQ3318)),"NON RISPONDE",AVERAGE(ESITI_QUESTIONARI!N3318:T3318,ESITI_QUESTIONARI!V3318:X3318,ESITI_QUESTIONARI!Z3318:AD3318,ESITI_QUESTIONARI!AF3318:AH3318,ESITI_QUESTIONARI!AJ3318:AL3318,ESITI_QUESTIONARI!AN3318,ESITI_QUESTIONARI!AQ3318)))</f>
        <v/>
      </c>
    </row>
    <row r="3319" spans="1:8" x14ac:dyDescent="0.3">
      <c r="A3319" t="str">
        <f>IF(ESITI_QUESTIONARI!A3319="","",TRIM(ESITI_QUESTIONARI!A3319))</f>
        <v/>
      </c>
      <c r="B3319" t="str">
        <f t="shared" si="52"/>
        <v/>
      </c>
      <c r="C3319" t="str">
        <f>IF(ESITI_QUESTIONARI!C3319="","",TRIM(ESITI_QUESTIONARI!C3319))</f>
        <v/>
      </c>
      <c r="D3319" t="str">
        <f>IFERROR(UPPER(TRIM(ESITI_QUESTIONARI!U3319)),"")</f>
        <v/>
      </c>
      <c r="E3319" t="str">
        <f>IFERROR(UPPER(TRIM(ESITI_QUESTIONARI!Y3319)),"")</f>
        <v/>
      </c>
      <c r="F3319" t="str">
        <f>IFERROR(UPPER(TRIM(ESITI_QUESTIONARI!AE3319)),"")</f>
        <v/>
      </c>
      <c r="G3319" t="str">
        <f>IFERROR(UPPER(TRIM(ESITI_QUESTIONARI!AI3319)),"")</f>
        <v/>
      </c>
      <c r="H3319" s="8" t="str">
        <f>IF(C3319="","",IF(ISERROR(AVERAGE(ESITI_QUESTIONARI!N3319:T3319,ESITI_QUESTIONARI!V3319:X3319,ESITI_QUESTIONARI!Z3319:AD3319,ESITI_QUESTIONARI!AF3319:AH3319,ESITI_QUESTIONARI!AJ3319:AL3319,ESITI_QUESTIONARI!AN3319,ESITI_QUESTIONARI!AQ3319)),"NON RISPONDE",AVERAGE(ESITI_QUESTIONARI!N3319:T3319,ESITI_QUESTIONARI!V3319:X3319,ESITI_QUESTIONARI!Z3319:AD3319,ESITI_QUESTIONARI!AF3319:AH3319,ESITI_QUESTIONARI!AJ3319:AL3319,ESITI_QUESTIONARI!AN3319,ESITI_QUESTIONARI!AQ3319)))</f>
        <v/>
      </c>
    </row>
    <row r="3320" spans="1:8" x14ac:dyDescent="0.3">
      <c r="A3320" t="str">
        <f>IF(ESITI_QUESTIONARI!A3320="","",TRIM(ESITI_QUESTIONARI!A3320))</f>
        <v/>
      </c>
      <c r="B3320" t="str">
        <f t="shared" si="52"/>
        <v/>
      </c>
      <c r="C3320" t="str">
        <f>IF(ESITI_QUESTIONARI!C3320="","",TRIM(ESITI_QUESTIONARI!C3320))</f>
        <v/>
      </c>
      <c r="D3320" t="str">
        <f>IFERROR(UPPER(TRIM(ESITI_QUESTIONARI!U3320)),"")</f>
        <v/>
      </c>
      <c r="E3320" t="str">
        <f>IFERROR(UPPER(TRIM(ESITI_QUESTIONARI!Y3320)),"")</f>
        <v/>
      </c>
      <c r="F3320" t="str">
        <f>IFERROR(UPPER(TRIM(ESITI_QUESTIONARI!AE3320)),"")</f>
        <v/>
      </c>
      <c r="G3320" t="str">
        <f>IFERROR(UPPER(TRIM(ESITI_QUESTIONARI!AI3320)),"")</f>
        <v/>
      </c>
      <c r="H3320" s="8" t="str">
        <f>IF(C3320="","",IF(ISERROR(AVERAGE(ESITI_QUESTIONARI!N3320:T3320,ESITI_QUESTIONARI!V3320:X3320,ESITI_QUESTIONARI!Z3320:AD3320,ESITI_QUESTIONARI!AF3320:AH3320,ESITI_QUESTIONARI!AJ3320:AL3320,ESITI_QUESTIONARI!AN3320,ESITI_QUESTIONARI!AQ3320)),"NON RISPONDE",AVERAGE(ESITI_QUESTIONARI!N3320:T3320,ESITI_QUESTIONARI!V3320:X3320,ESITI_QUESTIONARI!Z3320:AD3320,ESITI_QUESTIONARI!AF3320:AH3320,ESITI_QUESTIONARI!AJ3320:AL3320,ESITI_QUESTIONARI!AN3320,ESITI_QUESTIONARI!AQ3320)))</f>
        <v/>
      </c>
    </row>
    <row r="3321" spans="1:8" x14ac:dyDescent="0.3">
      <c r="A3321" t="str">
        <f>IF(ESITI_QUESTIONARI!A3321="","",TRIM(ESITI_QUESTIONARI!A3321))</f>
        <v/>
      </c>
      <c r="B3321" t="str">
        <f t="shared" si="52"/>
        <v/>
      </c>
      <c r="C3321" t="str">
        <f>IF(ESITI_QUESTIONARI!C3321="","",TRIM(ESITI_QUESTIONARI!C3321))</f>
        <v/>
      </c>
      <c r="D3321" t="str">
        <f>IFERROR(UPPER(TRIM(ESITI_QUESTIONARI!U3321)),"")</f>
        <v/>
      </c>
      <c r="E3321" t="str">
        <f>IFERROR(UPPER(TRIM(ESITI_QUESTIONARI!Y3321)),"")</f>
        <v/>
      </c>
      <c r="F3321" t="str">
        <f>IFERROR(UPPER(TRIM(ESITI_QUESTIONARI!AE3321)),"")</f>
        <v/>
      </c>
      <c r="G3321" t="str">
        <f>IFERROR(UPPER(TRIM(ESITI_QUESTIONARI!AI3321)),"")</f>
        <v/>
      </c>
      <c r="H3321" s="8" t="str">
        <f>IF(C3321="","",IF(ISERROR(AVERAGE(ESITI_QUESTIONARI!N3321:T3321,ESITI_QUESTIONARI!V3321:X3321,ESITI_QUESTIONARI!Z3321:AD3321,ESITI_QUESTIONARI!AF3321:AH3321,ESITI_QUESTIONARI!AJ3321:AL3321,ESITI_QUESTIONARI!AN3321,ESITI_QUESTIONARI!AQ3321)),"NON RISPONDE",AVERAGE(ESITI_QUESTIONARI!N3321:T3321,ESITI_QUESTIONARI!V3321:X3321,ESITI_QUESTIONARI!Z3321:AD3321,ESITI_QUESTIONARI!AF3321:AH3321,ESITI_QUESTIONARI!AJ3321:AL3321,ESITI_QUESTIONARI!AN3321,ESITI_QUESTIONARI!AQ3321)))</f>
        <v/>
      </c>
    </row>
    <row r="3322" spans="1:8" x14ac:dyDescent="0.3">
      <c r="A3322" t="str">
        <f>IF(ESITI_QUESTIONARI!A3322="","",TRIM(ESITI_QUESTIONARI!A3322))</f>
        <v/>
      </c>
      <c r="B3322" t="str">
        <f t="shared" si="52"/>
        <v/>
      </c>
      <c r="C3322" t="str">
        <f>IF(ESITI_QUESTIONARI!C3322="","",TRIM(ESITI_QUESTIONARI!C3322))</f>
        <v/>
      </c>
      <c r="D3322" t="str">
        <f>IFERROR(UPPER(TRIM(ESITI_QUESTIONARI!U3322)),"")</f>
        <v/>
      </c>
      <c r="E3322" t="str">
        <f>IFERROR(UPPER(TRIM(ESITI_QUESTIONARI!Y3322)),"")</f>
        <v/>
      </c>
      <c r="F3322" t="str">
        <f>IFERROR(UPPER(TRIM(ESITI_QUESTIONARI!AE3322)),"")</f>
        <v/>
      </c>
      <c r="G3322" t="str">
        <f>IFERROR(UPPER(TRIM(ESITI_QUESTIONARI!AI3322)),"")</f>
        <v/>
      </c>
      <c r="H3322" s="8" t="str">
        <f>IF(C3322="","",IF(ISERROR(AVERAGE(ESITI_QUESTIONARI!N3322:T3322,ESITI_QUESTIONARI!V3322:X3322,ESITI_QUESTIONARI!Z3322:AD3322,ESITI_QUESTIONARI!AF3322:AH3322,ESITI_QUESTIONARI!AJ3322:AL3322,ESITI_QUESTIONARI!AN3322,ESITI_QUESTIONARI!AQ3322)),"NON RISPONDE",AVERAGE(ESITI_QUESTIONARI!N3322:T3322,ESITI_QUESTIONARI!V3322:X3322,ESITI_QUESTIONARI!Z3322:AD3322,ESITI_QUESTIONARI!AF3322:AH3322,ESITI_QUESTIONARI!AJ3322:AL3322,ESITI_QUESTIONARI!AN3322,ESITI_QUESTIONARI!AQ3322)))</f>
        <v/>
      </c>
    </row>
    <row r="3323" spans="1:8" x14ac:dyDescent="0.3">
      <c r="A3323" t="str">
        <f>IF(ESITI_QUESTIONARI!A3323="","",TRIM(ESITI_QUESTIONARI!A3323))</f>
        <v/>
      </c>
      <c r="B3323" t="str">
        <f t="shared" si="52"/>
        <v/>
      </c>
      <c r="C3323" t="str">
        <f>IF(ESITI_QUESTIONARI!C3323="","",TRIM(ESITI_QUESTIONARI!C3323))</f>
        <v/>
      </c>
      <c r="D3323" t="str">
        <f>IFERROR(UPPER(TRIM(ESITI_QUESTIONARI!U3323)),"")</f>
        <v/>
      </c>
      <c r="E3323" t="str">
        <f>IFERROR(UPPER(TRIM(ESITI_QUESTIONARI!Y3323)),"")</f>
        <v/>
      </c>
      <c r="F3323" t="str">
        <f>IFERROR(UPPER(TRIM(ESITI_QUESTIONARI!AE3323)),"")</f>
        <v/>
      </c>
      <c r="G3323" t="str">
        <f>IFERROR(UPPER(TRIM(ESITI_QUESTIONARI!AI3323)),"")</f>
        <v/>
      </c>
      <c r="H3323" s="8" t="str">
        <f>IF(C3323="","",IF(ISERROR(AVERAGE(ESITI_QUESTIONARI!N3323:T3323,ESITI_QUESTIONARI!V3323:X3323,ESITI_QUESTIONARI!Z3323:AD3323,ESITI_QUESTIONARI!AF3323:AH3323,ESITI_QUESTIONARI!AJ3323:AL3323,ESITI_QUESTIONARI!AN3323,ESITI_QUESTIONARI!AQ3323)),"NON RISPONDE",AVERAGE(ESITI_QUESTIONARI!N3323:T3323,ESITI_QUESTIONARI!V3323:X3323,ESITI_QUESTIONARI!Z3323:AD3323,ESITI_QUESTIONARI!AF3323:AH3323,ESITI_QUESTIONARI!AJ3323:AL3323,ESITI_QUESTIONARI!AN3323,ESITI_QUESTIONARI!AQ3323)))</f>
        <v/>
      </c>
    </row>
    <row r="3324" spans="1:8" x14ac:dyDescent="0.3">
      <c r="A3324" t="str">
        <f>IF(ESITI_QUESTIONARI!A3324="","",TRIM(ESITI_QUESTIONARI!A3324))</f>
        <v/>
      </c>
      <c r="B3324" t="str">
        <f t="shared" si="52"/>
        <v/>
      </c>
      <c r="C3324" t="str">
        <f>IF(ESITI_QUESTIONARI!C3324="","",TRIM(ESITI_QUESTIONARI!C3324))</f>
        <v/>
      </c>
      <c r="D3324" t="str">
        <f>IFERROR(UPPER(TRIM(ESITI_QUESTIONARI!U3324)),"")</f>
        <v/>
      </c>
      <c r="E3324" t="str">
        <f>IFERROR(UPPER(TRIM(ESITI_QUESTIONARI!Y3324)),"")</f>
        <v/>
      </c>
      <c r="F3324" t="str">
        <f>IFERROR(UPPER(TRIM(ESITI_QUESTIONARI!AE3324)),"")</f>
        <v/>
      </c>
      <c r="G3324" t="str">
        <f>IFERROR(UPPER(TRIM(ESITI_QUESTIONARI!AI3324)),"")</f>
        <v/>
      </c>
      <c r="H3324" s="8" t="str">
        <f>IF(C3324="","",IF(ISERROR(AVERAGE(ESITI_QUESTIONARI!N3324:T3324,ESITI_QUESTIONARI!V3324:X3324,ESITI_QUESTIONARI!Z3324:AD3324,ESITI_QUESTIONARI!AF3324:AH3324,ESITI_QUESTIONARI!AJ3324:AL3324,ESITI_QUESTIONARI!AN3324,ESITI_QUESTIONARI!AQ3324)),"NON RISPONDE",AVERAGE(ESITI_QUESTIONARI!N3324:T3324,ESITI_QUESTIONARI!V3324:X3324,ESITI_QUESTIONARI!Z3324:AD3324,ESITI_QUESTIONARI!AF3324:AH3324,ESITI_QUESTIONARI!AJ3324:AL3324,ESITI_QUESTIONARI!AN3324,ESITI_QUESTIONARI!AQ3324)))</f>
        <v/>
      </c>
    </row>
    <row r="3325" spans="1:8" x14ac:dyDescent="0.3">
      <c r="A3325" t="str">
        <f>IF(ESITI_QUESTIONARI!A3325="","",TRIM(ESITI_QUESTIONARI!A3325))</f>
        <v/>
      </c>
      <c r="B3325" t="str">
        <f t="shared" si="52"/>
        <v/>
      </c>
      <c r="C3325" t="str">
        <f>IF(ESITI_QUESTIONARI!C3325="","",TRIM(ESITI_QUESTIONARI!C3325))</f>
        <v/>
      </c>
      <c r="D3325" t="str">
        <f>IFERROR(UPPER(TRIM(ESITI_QUESTIONARI!U3325)),"")</f>
        <v/>
      </c>
      <c r="E3325" t="str">
        <f>IFERROR(UPPER(TRIM(ESITI_QUESTIONARI!Y3325)),"")</f>
        <v/>
      </c>
      <c r="F3325" t="str">
        <f>IFERROR(UPPER(TRIM(ESITI_QUESTIONARI!AE3325)),"")</f>
        <v/>
      </c>
      <c r="G3325" t="str">
        <f>IFERROR(UPPER(TRIM(ESITI_QUESTIONARI!AI3325)),"")</f>
        <v/>
      </c>
      <c r="H3325" s="8" t="str">
        <f>IF(C3325="","",IF(ISERROR(AVERAGE(ESITI_QUESTIONARI!N3325:T3325,ESITI_QUESTIONARI!V3325:X3325,ESITI_QUESTIONARI!Z3325:AD3325,ESITI_QUESTIONARI!AF3325:AH3325,ESITI_QUESTIONARI!AJ3325:AL3325,ESITI_QUESTIONARI!AN3325,ESITI_QUESTIONARI!AQ3325)),"NON RISPONDE",AVERAGE(ESITI_QUESTIONARI!N3325:T3325,ESITI_QUESTIONARI!V3325:X3325,ESITI_QUESTIONARI!Z3325:AD3325,ESITI_QUESTIONARI!AF3325:AH3325,ESITI_QUESTIONARI!AJ3325:AL3325,ESITI_QUESTIONARI!AN3325,ESITI_QUESTIONARI!AQ3325)))</f>
        <v/>
      </c>
    </row>
    <row r="3326" spans="1:8" x14ac:dyDescent="0.3">
      <c r="A3326" t="str">
        <f>IF(ESITI_QUESTIONARI!A3326="","",TRIM(ESITI_QUESTIONARI!A3326))</f>
        <v/>
      </c>
      <c r="B3326" t="str">
        <f t="shared" si="52"/>
        <v/>
      </c>
      <c r="C3326" t="str">
        <f>IF(ESITI_QUESTIONARI!C3326="","",TRIM(ESITI_QUESTIONARI!C3326))</f>
        <v/>
      </c>
      <c r="D3326" t="str">
        <f>IFERROR(UPPER(TRIM(ESITI_QUESTIONARI!U3326)),"")</f>
        <v/>
      </c>
      <c r="E3326" t="str">
        <f>IFERROR(UPPER(TRIM(ESITI_QUESTIONARI!Y3326)),"")</f>
        <v/>
      </c>
      <c r="F3326" t="str">
        <f>IFERROR(UPPER(TRIM(ESITI_QUESTIONARI!AE3326)),"")</f>
        <v/>
      </c>
      <c r="G3326" t="str">
        <f>IFERROR(UPPER(TRIM(ESITI_QUESTIONARI!AI3326)),"")</f>
        <v/>
      </c>
      <c r="H3326" s="8" t="str">
        <f>IF(C3326="","",IF(ISERROR(AVERAGE(ESITI_QUESTIONARI!N3326:T3326,ESITI_QUESTIONARI!V3326:X3326,ESITI_QUESTIONARI!Z3326:AD3326,ESITI_QUESTIONARI!AF3326:AH3326,ESITI_QUESTIONARI!AJ3326:AL3326,ESITI_QUESTIONARI!AN3326,ESITI_QUESTIONARI!AQ3326)),"NON RISPONDE",AVERAGE(ESITI_QUESTIONARI!N3326:T3326,ESITI_QUESTIONARI!V3326:X3326,ESITI_QUESTIONARI!Z3326:AD3326,ESITI_QUESTIONARI!AF3326:AH3326,ESITI_QUESTIONARI!AJ3326:AL3326,ESITI_QUESTIONARI!AN3326,ESITI_QUESTIONARI!AQ3326)))</f>
        <v/>
      </c>
    </row>
    <row r="3327" spans="1:8" x14ac:dyDescent="0.3">
      <c r="A3327" t="str">
        <f>IF(ESITI_QUESTIONARI!A3327="","",TRIM(ESITI_QUESTIONARI!A3327))</f>
        <v/>
      </c>
      <c r="B3327" t="str">
        <f t="shared" si="52"/>
        <v/>
      </c>
      <c r="C3327" t="str">
        <f>IF(ESITI_QUESTIONARI!C3327="","",TRIM(ESITI_QUESTIONARI!C3327))</f>
        <v/>
      </c>
      <c r="D3327" t="str">
        <f>IFERROR(UPPER(TRIM(ESITI_QUESTIONARI!U3327)),"")</f>
        <v/>
      </c>
      <c r="E3327" t="str">
        <f>IFERROR(UPPER(TRIM(ESITI_QUESTIONARI!Y3327)),"")</f>
        <v/>
      </c>
      <c r="F3327" t="str">
        <f>IFERROR(UPPER(TRIM(ESITI_QUESTIONARI!AE3327)),"")</f>
        <v/>
      </c>
      <c r="G3327" t="str">
        <f>IFERROR(UPPER(TRIM(ESITI_QUESTIONARI!AI3327)),"")</f>
        <v/>
      </c>
      <c r="H3327" s="8" t="str">
        <f>IF(C3327="","",IF(ISERROR(AVERAGE(ESITI_QUESTIONARI!N3327:T3327,ESITI_QUESTIONARI!V3327:X3327,ESITI_QUESTIONARI!Z3327:AD3327,ESITI_QUESTIONARI!AF3327:AH3327,ESITI_QUESTIONARI!AJ3327:AL3327,ESITI_QUESTIONARI!AN3327,ESITI_QUESTIONARI!AQ3327)),"NON RISPONDE",AVERAGE(ESITI_QUESTIONARI!N3327:T3327,ESITI_QUESTIONARI!V3327:X3327,ESITI_QUESTIONARI!Z3327:AD3327,ESITI_QUESTIONARI!AF3327:AH3327,ESITI_QUESTIONARI!AJ3327:AL3327,ESITI_QUESTIONARI!AN3327,ESITI_QUESTIONARI!AQ3327)))</f>
        <v/>
      </c>
    </row>
    <row r="3328" spans="1:8" x14ac:dyDescent="0.3">
      <c r="A3328" t="str">
        <f>IF(ESITI_QUESTIONARI!A3328="","",TRIM(ESITI_QUESTIONARI!A3328))</f>
        <v/>
      </c>
      <c r="B3328" t="str">
        <f t="shared" si="52"/>
        <v/>
      </c>
      <c r="C3328" t="str">
        <f>IF(ESITI_QUESTIONARI!C3328="","",TRIM(ESITI_QUESTIONARI!C3328))</f>
        <v/>
      </c>
      <c r="D3328" t="str">
        <f>IFERROR(UPPER(TRIM(ESITI_QUESTIONARI!U3328)),"")</f>
        <v/>
      </c>
      <c r="E3328" t="str">
        <f>IFERROR(UPPER(TRIM(ESITI_QUESTIONARI!Y3328)),"")</f>
        <v/>
      </c>
      <c r="F3328" t="str">
        <f>IFERROR(UPPER(TRIM(ESITI_QUESTIONARI!AE3328)),"")</f>
        <v/>
      </c>
      <c r="G3328" t="str">
        <f>IFERROR(UPPER(TRIM(ESITI_QUESTIONARI!AI3328)),"")</f>
        <v/>
      </c>
      <c r="H3328" s="8" t="str">
        <f>IF(C3328="","",IF(ISERROR(AVERAGE(ESITI_QUESTIONARI!N3328:T3328,ESITI_QUESTIONARI!V3328:X3328,ESITI_QUESTIONARI!Z3328:AD3328,ESITI_QUESTIONARI!AF3328:AH3328,ESITI_QUESTIONARI!AJ3328:AL3328,ESITI_QUESTIONARI!AN3328,ESITI_QUESTIONARI!AQ3328)),"NON RISPONDE",AVERAGE(ESITI_QUESTIONARI!N3328:T3328,ESITI_QUESTIONARI!V3328:X3328,ESITI_QUESTIONARI!Z3328:AD3328,ESITI_QUESTIONARI!AF3328:AH3328,ESITI_QUESTIONARI!AJ3328:AL3328,ESITI_QUESTIONARI!AN3328,ESITI_QUESTIONARI!AQ3328)))</f>
        <v/>
      </c>
    </row>
    <row r="3329" spans="1:8" x14ac:dyDescent="0.3">
      <c r="A3329" t="str">
        <f>IF(ESITI_QUESTIONARI!A3329="","",TRIM(ESITI_QUESTIONARI!A3329))</f>
        <v/>
      </c>
      <c r="B3329" t="str">
        <f t="shared" si="52"/>
        <v/>
      </c>
      <c r="C3329" t="str">
        <f>IF(ESITI_QUESTIONARI!C3329="","",TRIM(ESITI_QUESTIONARI!C3329))</f>
        <v/>
      </c>
      <c r="D3329" t="str">
        <f>IFERROR(UPPER(TRIM(ESITI_QUESTIONARI!U3329)),"")</f>
        <v/>
      </c>
      <c r="E3329" t="str">
        <f>IFERROR(UPPER(TRIM(ESITI_QUESTIONARI!Y3329)),"")</f>
        <v/>
      </c>
      <c r="F3329" t="str">
        <f>IFERROR(UPPER(TRIM(ESITI_QUESTIONARI!AE3329)),"")</f>
        <v/>
      </c>
      <c r="G3329" t="str">
        <f>IFERROR(UPPER(TRIM(ESITI_QUESTIONARI!AI3329)),"")</f>
        <v/>
      </c>
      <c r="H3329" s="8" t="str">
        <f>IF(C3329="","",IF(ISERROR(AVERAGE(ESITI_QUESTIONARI!N3329:T3329,ESITI_QUESTIONARI!V3329:X3329,ESITI_QUESTIONARI!Z3329:AD3329,ESITI_QUESTIONARI!AF3329:AH3329,ESITI_QUESTIONARI!AJ3329:AL3329,ESITI_QUESTIONARI!AN3329,ESITI_QUESTIONARI!AQ3329)),"NON RISPONDE",AVERAGE(ESITI_QUESTIONARI!N3329:T3329,ESITI_QUESTIONARI!V3329:X3329,ESITI_QUESTIONARI!Z3329:AD3329,ESITI_QUESTIONARI!AF3329:AH3329,ESITI_QUESTIONARI!AJ3329:AL3329,ESITI_QUESTIONARI!AN3329,ESITI_QUESTIONARI!AQ3329)))</f>
        <v/>
      </c>
    </row>
    <row r="3330" spans="1:8" x14ac:dyDescent="0.3">
      <c r="A3330" t="str">
        <f>IF(ESITI_QUESTIONARI!A3330="","",TRIM(ESITI_QUESTIONARI!A3330))</f>
        <v/>
      </c>
      <c r="B3330" t="str">
        <f t="shared" si="52"/>
        <v/>
      </c>
      <c r="C3330" t="str">
        <f>IF(ESITI_QUESTIONARI!C3330="","",TRIM(ESITI_QUESTIONARI!C3330))</f>
        <v/>
      </c>
      <c r="D3330" t="str">
        <f>IFERROR(UPPER(TRIM(ESITI_QUESTIONARI!U3330)),"")</f>
        <v/>
      </c>
      <c r="E3330" t="str">
        <f>IFERROR(UPPER(TRIM(ESITI_QUESTIONARI!Y3330)),"")</f>
        <v/>
      </c>
      <c r="F3330" t="str">
        <f>IFERROR(UPPER(TRIM(ESITI_QUESTIONARI!AE3330)),"")</f>
        <v/>
      </c>
      <c r="G3330" t="str">
        <f>IFERROR(UPPER(TRIM(ESITI_QUESTIONARI!AI3330)),"")</f>
        <v/>
      </c>
      <c r="H3330" s="8" t="str">
        <f>IF(C3330="","",IF(ISERROR(AVERAGE(ESITI_QUESTIONARI!N3330:T3330,ESITI_QUESTIONARI!V3330:X3330,ESITI_QUESTIONARI!Z3330:AD3330,ESITI_QUESTIONARI!AF3330:AH3330,ESITI_QUESTIONARI!AJ3330:AL3330,ESITI_QUESTIONARI!AN3330,ESITI_QUESTIONARI!AQ3330)),"NON RISPONDE",AVERAGE(ESITI_QUESTIONARI!N3330:T3330,ESITI_QUESTIONARI!V3330:X3330,ESITI_QUESTIONARI!Z3330:AD3330,ESITI_QUESTIONARI!AF3330:AH3330,ESITI_QUESTIONARI!AJ3330:AL3330,ESITI_QUESTIONARI!AN3330,ESITI_QUESTIONARI!AQ3330)))</f>
        <v/>
      </c>
    </row>
    <row r="3331" spans="1:8" x14ac:dyDescent="0.3">
      <c r="A3331" t="str">
        <f>IF(ESITI_QUESTIONARI!A3331="","",TRIM(ESITI_QUESTIONARI!A3331))</f>
        <v/>
      </c>
      <c r="B3331" t="str">
        <f t="shared" ref="B3331:B3394" si="53">IF(C3331="","",C3331)</f>
        <v/>
      </c>
      <c r="C3331" t="str">
        <f>IF(ESITI_QUESTIONARI!C3331="","",TRIM(ESITI_QUESTIONARI!C3331))</f>
        <v/>
      </c>
      <c r="D3331" t="str">
        <f>IFERROR(UPPER(TRIM(ESITI_QUESTIONARI!U3331)),"")</f>
        <v/>
      </c>
      <c r="E3331" t="str">
        <f>IFERROR(UPPER(TRIM(ESITI_QUESTIONARI!Y3331)),"")</f>
        <v/>
      </c>
      <c r="F3331" t="str">
        <f>IFERROR(UPPER(TRIM(ESITI_QUESTIONARI!AE3331)),"")</f>
        <v/>
      </c>
      <c r="G3331" t="str">
        <f>IFERROR(UPPER(TRIM(ESITI_QUESTIONARI!AI3331)),"")</f>
        <v/>
      </c>
      <c r="H3331" s="8" t="str">
        <f>IF(C3331="","",IF(ISERROR(AVERAGE(ESITI_QUESTIONARI!N3331:T3331,ESITI_QUESTIONARI!V3331:X3331,ESITI_QUESTIONARI!Z3331:AD3331,ESITI_QUESTIONARI!AF3331:AH3331,ESITI_QUESTIONARI!AJ3331:AL3331,ESITI_QUESTIONARI!AN3331,ESITI_QUESTIONARI!AQ3331)),"NON RISPONDE",AVERAGE(ESITI_QUESTIONARI!N3331:T3331,ESITI_QUESTIONARI!V3331:X3331,ESITI_QUESTIONARI!Z3331:AD3331,ESITI_QUESTIONARI!AF3331:AH3331,ESITI_QUESTIONARI!AJ3331:AL3331,ESITI_QUESTIONARI!AN3331,ESITI_QUESTIONARI!AQ3331)))</f>
        <v/>
      </c>
    </row>
    <row r="3332" spans="1:8" x14ac:dyDescent="0.3">
      <c r="A3332" t="str">
        <f>IF(ESITI_QUESTIONARI!A3332="","",TRIM(ESITI_QUESTIONARI!A3332))</f>
        <v/>
      </c>
      <c r="B3332" t="str">
        <f t="shared" si="53"/>
        <v/>
      </c>
      <c r="C3332" t="str">
        <f>IF(ESITI_QUESTIONARI!C3332="","",TRIM(ESITI_QUESTIONARI!C3332))</f>
        <v/>
      </c>
      <c r="D3332" t="str">
        <f>IFERROR(UPPER(TRIM(ESITI_QUESTIONARI!U3332)),"")</f>
        <v/>
      </c>
      <c r="E3332" t="str">
        <f>IFERROR(UPPER(TRIM(ESITI_QUESTIONARI!Y3332)),"")</f>
        <v/>
      </c>
      <c r="F3332" t="str">
        <f>IFERROR(UPPER(TRIM(ESITI_QUESTIONARI!AE3332)),"")</f>
        <v/>
      </c>
      <c r="G3332" t="str">
        <f>IFERROR(UPPER(TRIM(ESITI_QUESTIONARI!AI3332)),"")</f>
        <v/>
      </c>
      <c r="H3332" s="8" t="str">
        <f>IF(C3332="","",IF(ISERROR(AVERAGE(ESITI_QUESTIONARI!N3332:T3332,ESITI_QUESTIONARI!V3332:X3332,ESITI_QUESTIONARI!Z3332:AD3332,ESITI_QUESTIONARI!AF3332:AH3332,ESITI_QUESTIONARI!AJ3332:AL3332,ESITI_QUESTIONARI!AN3332,ESITI_QUESTIONARI!AQ3332)),"NON RISPONDE",AVERAGE(ESITI_QUESTIONARI!N3332:T3332,ESITI_QUESTIONARI!V3332:X3332,ESITI_QUESTIONARI!Z3332:AD3332,ESITI_QUESTIONARI!AF3332:AH3332,ESITI_QUESTIONARI!AJ3332:AL3332,ESITI_QUESTIONARI!AN3332,ESITI_QUESTIONARI!AQ3332)))</f>
        <v/>
      </c>
    </row>
    <row r="3333" spans="1:8" x14ac:dyDescent="0.3">
      <c r="A3333" t="str">
        <f>IF(ESITI_QUESTIONARI!A3333="","",TRIM(ESITI_QUESTIONARI!A3333))</f>
        <v/>
      </c>
      <c r="B3333" t="str">
        <f t="shared" si="53"/>
        <v/>
      </c>
      <c r="C3333" t="str">
        <f>IF(ESITI_QUESTIONARI!C3333="","",TRIM(ESITI_QUESTIONARI!C3333))</f>
        <v/>
      </c>
      <c r="D3333" t="str">
        <f>IFERROR(UPPER(TRIM(ESITI_QUESTIONARI!U3333)),"")</f>
        <v/>
      </c>
      <c r="E3333" t="str">
        <f>IFERROR(UPPER(TRIM(ESITI_QUESTIONARI!Y3333)),"")</f>
        <v/>
      </c>
      <c r="F3333" t="str">
        <f>IFERROR(UPPER(TRIM(ESITI_QUESTIONARI!AE3333)),"")</f>
        <v/>
      </c>
      <c r="G3333" t="str">
        <f>IFERROR(UPPER(TRIM(ESITI_QUESTIONARI!AI3333)),"")</f>
        <v/>
      </c>
      <c r="H3333" s="8" t="str">
        <f>IF(C3333="","",IF(ISERROR(AVERAGE(ESITI_QUESTIONARI!N3333:T3333,ESITI_QUESTIONARI!V3333:X3333,ESITI_QUESTIONARI!Z3333:AD3333,ESITI_QUESTIONARI!AF3333:AH3333,ESITI_QUESTIONARI!AJ3333:AL3333,ESITI_QUESTIONARI!AN3333,ESITI_QUESTIONARI!AQ3333)),"NON RISPONDE",AVERAGE(ESITI_QUESTIONARI!N3333:T3333,ESITI_QUESTIONARI!V3333:X3333,ESITI_QUESTIONARI!Z3333:AD3333,ESITI_QUESTIONARI!AF3333:AH3333,ESITI_QUESTIONARI!AJ3333:AL3333,ESITI_QUESTIONARI!AN3333,ESITI_QUESTIONARI!AQ3333)))</f>
        <v/>
      </c>
    </row>
    <row r="3334" spans="1:8" x14ac:dyDescent="0.3">
      <c r="A3334" t="str">
        <f>IF(ESITI_QUESTIONARI!A3334="","",TRIM(ESITI_QUESTIONARI!A3334))</f>
        <v/>
      </c>
      <c r="B3334" t="str">
        <f t="shared" si="53"/>
        <v/>
      </c>
      <c r="C3334" t="str">
        <f>IF(ESITI_QUESTIONARI!C3334="","",TRIM(ESITI_QUESTIONARI!C3334))</f>
        <v/>
      </c>
      <c r="D3334" t="str">
        <f>IFERROR(UPPER(TRIM(ESITI_QUESTIONARI!U3334)),"")</f>
        <v/>
      </c>
      <c r="E3334" t="str">
        <f>IFERROR(UPPER(TRIM(ESITI_QUESTIONARI!Y3334)),"")</f>
        <v/>
      </c>
      <c r="F3334" t="str">
        <f>IFERROR(UPPER(TRIM(ESITI_QUESTIONARI!AE3334)),"")</f>
        <v/>
      </c>
      <c r="G3334" t="str">
        <f>IFERROR(UPPER(TRIM(ESITI_QUESTIONARI!AI3334)),"")</f>
        <v/>
      </c>
      <c r="H3334" s="8" t="str">
        <f>IF(C3334="","",IF(ISERROR(AVERAGE(ESITI_QUESTIONARI!N3334:T3334,ESITI_QUESTIONARI!V3334:X3334,ESITI_QUESTIONARI!Z3334:AD3334,ESITI_QUESTIONARI!AF3334:AH3334,ESITI_QUESTIONARI!AJ3334:AL3334,ESITI_QUESTIONARI!AN3334,ESITI_QUESTIONARI!AQ3334)),"NON RISPONDE",AVERAGE(ESITI_QUESTIONARI!N3334:T3334,ESITI_QUESTIONARI!V3334:X3334,ESITI_QUESTIONARI!Z3334:AD3334,ESITI_QUESTIONARI!AF3334:AH3334,ESITI_QUESTIONARI!AJ3334:AL3334,ESITI_QUESTIONARI!AN3334,ESITI_QUESTIONARI!AQ3334)))</f>
        <v/>
      </c>
    </row>
    <row r="3335" spans="1:8" x14ac:dyDescent="0.3">
      <c r="A3335" t="str">
        <f>IF(ESITI_QUESTIONARI!A3335="","",TRIM(ESITI_QUESTIONARI!A3335))</f>
        <v/>
      </c>
      <c r="B3335" t="str">
        <f t="shared" si="53"/>
        <v/>
      </c>
      <c r="C3335" t="str">
        <f>IF(ESITI_QUESTIONARI!C3335="","",TRIM(ESITI_QUESTIONARI!C3335))</f>
        <v/>
      </c>
      <c r="D3335" t="str">
        <f>IFERROR(UPPER(TRIM(ESITI_QUESTIONARI!U3335)),"")</f>
        <v/>
      </c>
      <c r="E3335" t="str">
        <f>IFERROR(UPPER(TRIM(ESITI_QUESTIONARI!Y3335)),"")</f>
        <v/>
      </c>
      <c r="F3335" t="str">
        <f>IFERROR(UPPER(TRIM(ESITI_QUESTIONARI!AE3335)),"")</f>
        <v/>
      </c>
      <c r="G3335" t="str">
        <f>IFERROR(UPPER(TRIM(ESITI_QUESTIONARI!AI3335)),"")</f>
        <v/>
      </c>
      <c r="H3335" s="8" t="str">
        <f>IF(C3335="","",IF(ISERROR(AVERAGE(ESITI_QUESTIONARI!N3335:T3335,ESITI_QUESTIONARI!V3335:X3335,ESITI_QUESTIONARI!Z3335:AD3335,ESITI_QUESTIONARI!AF3335:AH3335,ESITI_QUESTIONARI!AJ3335:AL3335,ESITI_QUESTIONARI!AN3335,ESITI_QUESTIONARI!AQ3335)),"NON RISPONDE",AVERAGE(ESITI_QUESTIONARI!N3335:T3335,ESITI_QUESTIONARI!V3335:X3335,ESITI_QUESTIONARI!Z3335:AD3335,ESITI_QUESTIONARI!AF3335:AH3335,ESITI_QUESTIONARI!AJ3335:AL3335,ESITI_QUESTIONARI!AN3335,ESITI_QUESTIONARI!AQ3335)))</f>
        <v/>
      </c>
    </row>
    <row r="3336" spans="1:8" x14ac:dyDescent="0.3">
      <c r="A3336" t="str">
        <f>IF(ESITI_QUESTIONARI!A3336="","",TRIM(ESITI_QUESTIONARI!A3336))</f>
        <v/>
      </c>
      <c r="B3336" t="str">
        <f t="shared" si="53"/>
        <v/>
      </c>
      <c r="C3336" t="str">
        <f>IF(ESITI_QUESTIONARI!C3336="","",TRIM(ESITI_QUESTIONARI!C3336))</f>
        <v/>
      </c>
      <c r="D3336" t="str">
        <f>IFERROR(UPPER(TRIM(ESITI_QUESTIONARI!U3336)),"")</f>
        <v/>
      </c>
      <c r="E3336" t="str">
        <f>IFERROR(UPPER(TRIM(ESITI_QUESTIONARI!Y3336)),"")</f>
        <v/>
      </c>
      <c r="F3336" t="str">
        <f>IFERROR(UPPER(TRIM(ESITI_QUESTIONARI!AE3336)),"")</f>
        <v/>
      </c>
      <c r="G3336" t="str">
        <f>IFERROR(UPPER(TRIM(ESITI_QUESTIONARI!AI3336)),"")</f>
        <v/>
      </c>
      <c r="H3336" s="8" t="str">
        <f>IF(C3336="","",IF(ISERROR(AVERAGE(ESITI_QUESTIONARI!N3336:T3336,ESITI_QUESTIONARI!V3336:X3336,ESITI_QUESTIONARI!Z3336:AD3336,ESITI_QUESTIONARI!AF3336:AH3336,ESITI_QUESTIONARI!AJ3336:AL3336,ESITI_QUESTIONARI!AN3336,ESITI_QUESTIONARI!AQ3336)),"NON RISPONDE",AVERAGE(ESITI_QUESTIONARI!N3336:T3336,ESITI_QUESTIONARI!V3336:X3336,ESITI_QUESTIONARI!Z3336:AD3336,ESITI_QUESTIONARI!AF3336:AH3336,ESITI_QUESTIONARI!AJ3336:AL3336,ESITI_QUESTIONARI!AN3336,ESITI_QUESTIONARI!AQ3336)))</f>
        <v/>
      </c>
    </row>
    <row r="3337" spans="1:8" x14ac:dyDescent="0.3">
      <c r="A3337" t="str">
        <f>IF(ESITI_QUESTIONARI!A3337="","",TRIM(ESITI_QUESTIONARI!A3337))</f>
        <v/>
      </c>
      <c r="B3337" t="str">
        <f t="shared" si="53"/>
        <v/>
      </c>
      <c r="C3337" t="str">
        <f>IF(ESITI_QUESTIONARI!C3337="","",TRIM(ESITI_QUESTIONARI!C3337))</f>
        <v/>
      </c>
      <c r="D3337" t="str">
        <f>IFERROR(UPPER(TRIM(ESITI_QUESTIONARI!U3337)),"")</f>
        <v/>
      </c>
      <c r="E3337" t="str">
        <f>IFERROR(UPPER(TRIM(ESITI_QUESTIONARI!Y3337)),"")</f>
        <v/>
      </c>
      <c r="F3337" t="str">
        <f>IFERROR(UPPER(TRIM(ESITI_QUESTIONARI!AE3337)),"")</f>
        <v/>
      </c>
      <c r="G3337" t="str">
        <f>IFERROR(UPPER(TRIM(ESITI_QUESTIONARI!AI3337)),"")</f>
        <v/>
      </c>
      <c r="H3337" s="8" t="str">
        <f>IF(C3337="","",IF(ISERROR(AVERAGE(ESITI_QUESTIONARI!N3337:T3337,ESITI_QUESTIONARI!V3337:X3337,ESITI_QUESTIONARI!Z3337:AD3337,ESITI_QUESTIONARI!AF3337:AH3337,ESITI_QUESTIONARI!AJ3337:AL3337,ESITI_QUESTIONARI!AN3337,ESITI_QUESTIONARI!AQ3337)),"NON RISPONDE",AVERAGE(ESITI_QUESTIONARI!N3337:T3337,ESITI_QUESTIONARI!V3337:X3337,ESITI_QUESTIONARI!Z3337:AD3337,ESITI_QUESTIONARI!AF3337:AH3337,ESITI_QUESTIONARI!AJ3337:AL3337,ESITI_QUESTIONARI!AN3337,ESITI_QUESTIONARI!AQ3337)))</f>
        <v/>
      </c>
    </row>
    <row r="3338" spans="1:8" x14ac:dyDescent="0.3">
      <c r="A3338" t="str">
        <f>IF(ESITI_QUESTIONARI!A3338="","",TRIM(ESITI_QUESTIONARI!A3338))</f>
        <v/>
      </c>
      <c r="B3338" t="str">
        <f t="shared" si="53"/>
        <v/>
      </c>
      <c r="C3338" t="str">
        <f>IF(ESITI_QUESTIONARI!C3338="","",TRIM(ESITI_QUESTIONARI!C3338))</f>
        <v/>
      </c>
      <c r="D3338" t="str">
        <f>IFERROR(UPPER(TRIM(ESITI_QUESTIONARI!U3338)),"")</f>
        <v/>
      </c>
      <c r="E3338" t="str">
        <f>IFERROR(UPPER(TRIM(ESITI_QUESTIONARI!Y3338)),"")</f>
        <v/>
      </c>
      <c r="F3338" t="str">
        <f>IFERROR(UPPER(TRIM(ESITI_QUESTIONARI!AE3338)),"")</f>
        <v/>
      </c>
      <c r="G3338" t="str">
        <f>IFERROR(UPPER(TRIM(ESITI_QUESTIONARI!AI3338)),"")</f>
        <v/>
      </c>
      <c r="H3338" s="8" t="str">
        <f>IF(C3338="","",IF(ISERROR(AVERAGE(ESITI_QUESTIONARI!N3338:T3338,ESITI_QUESTIONARI!V3338:X3338,ESITI_QUESTIONARI!Z3338:AD3338,ESITI_QUESTIONARI!AF3338:AH3338,ESITI_QUESTIONARI!AJ3338:AL3338,ESITI_QUESTIONARI!AN3338,ESITI_QUESTIONARI!AQ3338)),"NON RISPONDE",AVERAGE(ESITI_QUESTIONARI!N3338:T3338,ESITI_QUESTIONARI!V3338:X3338,ESITI_QUESTIONARI!Z3338:AD3338,ESITI_QUESTIONARI!AF3338:AH3338,ESITI_QUESTIONARI!AJ3338:AL3338,ESITI_QUESTIONARI!AN3338,ESITI_QUESTIONARI!AQ3338)))</f>
        <v/>
      </c>
    </row>
    <row r="3339" spans="1:8" x14ac:dyDescent="0.3">
      <c r="A3339" t="str">
        <f>IF(ESITI_QUESTIONARI!A3339="","",TRIM(ESITI_QUESTIONARI!A3339))</f>
        <v/>
      </c>
      <c r="B3339" t="str">
        <f t="shared" si="53"/>
        <v/>
      </c>
      <c r="C3339" t="str">
        <f>IF(ESITI_QUESTIONARI!C3339="","",TRIM(ESITI_QUESTIONARI!C3339))</f>
        <v/>
      </c>
      <c r="D3339" t="str">
        <f>IFERROR(UPPER(TRIM(ESITI_QUESTIONARI!U3339)),"")</f>
        <v/>
      </c>
      <c r="E3339" t="str">
        <f>IFERROR(UPPER(TRIM(ESITI_QUESTIONARI!Y3339)),"")</f>
        <v/>
      </c>
      <c r="F3339" t="str">
        <f>IFERROR(UPPER(TRIM(ESITI_QUESTIONARI!AE3339)),"")</f>
        <v/>
      </c>
      <c r="G3339" t="str">
        <f>IFERROR(UPPER(TRIM(ESITI_QUESTIONARI!AI3339)),"")</f>
        <v/>
      </c>
      <c r="H3339" s="8" t="str">
        <f>IF(C3339="","",IF(ISERROR(AVERAGE(ESITI_QUESTIONARI!N3339:T3339,ESITI_QUESTIONARI!V3339:X3339,ESITI_QUESTIONARI!Z3339:AD3339,ESITI_QUESTIONARI!AF3339:AH3339,ESITI_QUESTIONARI!AJ3339:AL3339,ESITI_QUESTIONARI!AN3339,ESITI_QUESTIONARI!AQ3339)),"NON RISPONDE",AVERAGE(ESITI_QUESTIONARI!N3339:T3339,ESITI_QUESTIONARI!V3339:X3339,ESITI_QUESTIONARI!Z3339:AD3339,ESITI_QUESTIONARI!AF3339:AH3339,ESITI_QUESTIONARI!AJ3339:AL3339,ESITI_QUESTIONARI!AN3339,ESITI_QUESTIONARI!AQ3339)))</f>
        <v/>
      </c>
    </row>
    <row r="3340" spans="1:8" x14ac:dyDescent="0.3">
      <c r="A3340" t="str">
        <f>IF(ESITI_QUESTIONARI!A3340="","",TRIM(ESITI_QUESTIONARI!A3340))</f>
        <v/>
      </c>
      <c r="B3340" t="str">
        <f t="shared" si="53"/>
        <v/>
      </c>
      <c r="C3340" t="str">
        <f>IF(ESITI_QUESTIONARI!C3340="","",TRIM(ESITI_QUESTIONARI!C3340))</f>
        <v/>
      </c>
      <c r="D3340" t="str">
        <f>IFERROR(UPPER(TRIM(ESITI_QUESTIONARI!U3340)),"")</f>
        <v/>
      </c>
      <c r="E3340" t="str">
        <f>IFERROR(UPPER(TRIM(ESITI_QUESTIONARI!Y3340)),"")</f>
        <v/>
      </c>
      <c r="F3340" t="str">
        <f>IFERROR(UPPER(TRIM(ESITI_QUESTIONARI!AE3340)),"")</f>
        <v/>
      </c>
      <c r="G3340" t="str">
        <f>IFERROR(UPPER(TRIM(ESITI_QUESTIONARI!AI3340)),"")</f>
        <v/>
      </c>
      <c r="H3340" s="8" t="str">
        <f>IF(C3340="","",IF(ISERROR(AVERAGE(ESITI_QUESTIONARI!N3340:T3340,ESITI_QUESTIONARI!V3340:X3340,ESITI_QUESTIONARI!Z3340:AD3340,ESITI_QUESTIONARI!AF3340:AH3340,ESITI_QUESTIONARI!AJ3340:AL3340,ESITI_QUESTIONARI!AN3340,ESITI_QUESTIONARI!AQ3340)),"NON RISPONDE",AVERAGE(ESITI_QUESTIONARI!N3340:T3340,ESITI_QUESTIONARI!V3340:X3340,ESITI_QUESTIONARI!Z3340:AD3340,ESITI_QUESTIONARI!AF3340:AH3340,ESITI_QUESTIONARI!AJ3340:AL3340,ESITI_QUESTIONARI!AN3340,ESITI_QUESTIONARI!AQ3340)))</f>
        <v/>
      </c>
    </row>
    <row r="3341" spans="1:8" x14ac:dyDescent="0.3">
      <c r="A3341" t="str">
        <f>IF(ESITI_QUESTIONARI!A3341="","",TRIM(ESITI_QUESTIONARI!A3341))</f>
        <v/>
      </c>
      <c r="B3341" t="str">
        <f t="shared" si="53"/>
        <v/>
      </c>
      <c r="C3341" t="str">
        <f>IF(ESITI_QUESTIONARI!C3341="","",TRIM(ESITI_QUESTIONARI!C3341))</f>
        <v/>
      </c>
      <c r="D3341" t="str">
        <f>IFERROR(UPPER(TRIM(ESITI_QUESTIONARI!U3341)),"")</f>
        <v/>
      </c>
      <c r="E3341" t="str">
        <f>IFERROR(UPPER(TRIM(ESITI_QUESTIONARI!Y3341)),"")</f>
        <v/>
      </c>
      <c r="F3341" t="str">
        <f>IFERROR(UPPER(TRIM(ESITI_QUESTIONARI!AE3341)),"")</f>
        <v/>
      </c>
      <c r="G3341" t="str">
        <f>IFERROR(UPPER(TRIM(ESITI_QUESTIONARI!AI3341)),"")</f>
        <v/>
      </c>
      <c r="H3341" s="8" t="str">
        <f>IF(C3341="","",IF(ISERROR(AVERAGE(ESITI_QUESTIONARI!N3341:T3341,ESITI_QUESTIONARI!V3341:X3341,ESITI_QUESTIONARI!Z3341:AD3341,ESITI_QUESTIONARI!AF3341:AH3341,ESITI_QUESTIONARI!AJ3341:AL3341,ESITI_QUESTIONARI!AN3341,ESITI_QUESTIONARI!AQ3341)),"NON RISPONDE",AVERAGE(ESITI_QUESTIONARI!N3341:T3341,ESITI_QUESTIONARI!V3341:X3341,ESITI_QUESTIONARI!Z3341:AD3341,ESITI_QUESTIONARI!AF3341:AH3341,ESITI_QUESTIONARI!AJ3341:AL3341,ESITI_QUESTIONARI!AN3341,ESITI_QUESTIONARI!AQ3341)))</f>
        <v/>
      </c>
    </row>
    <row r="3342" spans="1:8" x14ac:dyDescent="0.3">
      <c r="A3342" t="str">
        <f>IF(ESITI_QUESTIONARI!A3342="","",TRIM(ESITI_QUESTIONARI!A3342))</f>
        <v/>
      </c>
      <c r="B3342" t="str">
        <f t="shared" si="53"/>
        <v/>
      </c>
      <c r="C3342" t="str">
        <f>IF(ESITI_QUESTIONARI!C3342="","",TRIM(ESITI_QUESTIONARI!C3342))</f>
        <v/>
      </c>
      <c r="D3342" t="str">
        <f>IFERROR(UPPER(TRIM(ESITI_QUESTIONARI!U3342)),"")</f>
        <v/>
      </c>
      <c r="E3342" t="str">
        <f>IFERROR(UPPER(TRIM(ESITI_QUESTIONARI!Y3342)),"")</f>
        <v/>
      </c>
      <c r="F3342" t="str">
        <f>IFERROR(UPPER(TRIM(ESITI_QUESTIONARI!AE3342)),"")</f>
        <v/>
      </c>
      <c r="G3342" t="str">
        <f>IFERROR(UPPER(TRIM(ESITI_QUESTIONARI!AI3342)),"")</f>
        <v/>
      </c>
      <c r="H3342" s="8" t="str">
        <f>IF(C3342="","",IF(ISERROR(AVERAGE(ESITI_QUESTIONARI!N3342:T3342,ESITI_QUESTIONARI!V3342:X3342,ESITI_QUESTIONARI!Z3342:AD3342,ESITI_QUESTIONARI!AF3342:AH3342,ESITI_QUESTIONARI!AJ3342:AL3342,ESITI_QUESTIONARI!AN3342,ESITI_QUESTIONARI!AQ3342)),"NON RISPONDE",AVERAGE(ESITI_QUESTIONARI!N3342:T3342,ESITI_QUESTIONARI!V3342:X3342,ESITI_QUESTIONARI!Z3342:AD3342,ESITI_QUESTIONARI!AF3342:AH3342,ESITI_QUESTIONARI!AJ3342:AL3342,ESITI_QUESTIONARI!AN3342,ESITI_QUESTIONARI!AQ3342)))</f>
        <v/>
      </c>
    </row>
    <row r="3343" spans="1:8" x14ac:dyDescent="0.3">
      <c r="A3343" t="str">
        <f>IF(ESITI_QUESTIONARI!A3343="","",TRIM(ESITI_QUESTIONARI!A3343))</f>
        <v/>
      </c>
      <c r="B3343" t="str">
        <f t="shared" si="53"/>
        <v/>
      </c>
      <c r="C3343" t="str">
        <f>IF(ESITI_QUESTIONARI!C3343="","",TRIM(ESITI_QUESTIONARI!C3343))</f>
        <v/>
      </c>
      <c r="D3343" t="str">
        <f>IFERROR(UPPER(TRIM(ESITI_QUESTIONARI!U3343)),"")</f>
        <v/>
      </c>
      <c r="E3343" t="str">
        <f>IFERROR(UPPER(TRIM(ESITI_QUESTIONARI!Y3343)),"")</f>
        <v/>
      </c>
      <c r="F3343" t="str">
        <f>IFERROR(UPPER(TRIM(ESITI_QUESTIONARI!AE3343)),"")</f>
        <v/>
      </c>
      <c r="G3343" t="str">
        <f>IFERROR(UPPER(TRIM(ESITI_QUESTIONARI!AI3343)),"")</f>
        <v/>
      </c>
      <c r="H3343" s="8" t="str">
        <f>IF(C3343="","",IF(ISERROR(AVERAGE(ESITI_QUESTIONARI!N3343:T3343,ESITI_QUESTIONARI!V3343:X3343,ESITI_QUESTIONARI!Z3343:AD3343,ESITI_QUESTIONARI!AF3343:AH3343,ESITI_QUESTIONARI!AJ3343:AL3343,ESITI_QUESTIONARI!AN3343,ESITI_QUESTIONARI!AQ3343)),"NON RISPONDE",AVERAGE(ESITI_QUESTIONARI!N3343:T3343,ESITI_QUESTIONARI!V3343:X3343,ESITI_QUESTIONARI!Z3343:AD3343,ESITI_QUESTIONARI!AF3343:AH3343,ESITI_QUESTIONARI!AJ3343:AL3343,ESITI_QUESTIONARI!AN3343,ESITI_QUESTIONARI!AQ3343)))</f>
        <v/>
      </c>
    </row>
    <row r="3344" spans="1:8" x14ac:dyDescent="0.3">
      <c r="A3344" t="str">
        <f>IF(ESITI_QUESTIONARI!A3344="","",TRIM(ESITI_QUESTIONARI!A3344))</f>
        <v/>
      </c>
      <c r="B3344" t="str">
        <f t="shared" si="53"/>
        <v/>
      </c>
      <c r="C3344" t="str">
        <f>IF(ESITI_QUESTIONARI!C3344="","",TRIM(ESITI_QUESTIONARI!C3344))</f>
        <v/>
      </c>
      <c r="D3344" t="str">
        <f>IFERROR(UPPER(TRIM(ESITI_QUESTIONARI!U3344)),"")</f>
        <v/>
      </c>
      <c r="E3344" t="str">
        <f>IFERROR(UPPER(TRIM(ESITI_QUESTIONARI!Y3344)),"")</f>
        <v/>
      </c>
      <c r="F3344" t="str">
        <f>IFERROR(UPPER(TRIM(ESITI_QUESTIONARI!AE3344)),"")</f>
        <v/>
      </c>
      <c r="G3344" t="str">
        <f>IFERROR(UPPER(TRIM(ESITI_QUESTIONARI!AI3344)),"")</f>
        <v/>
      </c>
      <c r="H3344" s="8" t="str">
        <f>IF(C3344="","",IF(ISERROR(AVERAGE(ESITI_QUESTIONARI!N3344:T3344,ESITI_QUESTIONARI!V3344:X3344,ESITI_QUESTIONARI!Z3344:AD3344,ESITI_QUESTIONARI!AF3344:AH3344,ESITI_QUESTIONARI!AJ3344:AL3344,ESITI_QUESTIONARI!AN3344,ESITI_QUESTIONARI!AQ3344)),"NON RISPONDE",AVERAGE(ESITI_QUESTIONARI!N3344:T3344,ESITI_QUESTIONARI!V3344:X3344,ESITI_QUESTIONARI!Z3344:AD3344,ESITI_QUESTIONARI!AF3344:AH3344,ESITI_QUESTIONARI!AJ3344:AL3344,ESITI_QUESTIONARI!AN3344,ESITI_QUESTIONARI!AQ3344)))</f>
        <v/>
      </c>
    </row>
    <row r="3345" spans="1:8" x14ac:dyDescent="0.3">
      <c r="A3345" t="str">
        <f>IF(ESITI_QUESTIONARI!A3345="","",TRIM(ESITI_QUESTIONARI!A3345))</f>
        <v/>
      </c>
      <c r="B3345" t="str">
        <f t="shared" si="53"/>
        <v/>
      </c>
      <c r="C3345" t="str">
        <f>IF(ESITI_QUESTIONARI!C3345="","",TRIM(ESITI_QUESTIONARI!C3345))</f>
        <v/>
      </c>
      <c r="D3345" t="str">
        <f>IFERROR(UPPER(TRIM(ESITI_QUESTIONARI!U3345)),"")</f>
        <v/>
      </c>
      <c r="E3345" t="str">
        <f>IFERROR(UPPER(TRIM(ESITI_QUESTIONARI!Y3345)),"")</f>
        <v/>
      </c>
      <c r="F3345" t="str">
        <f>IFERROR(UPPER(TRIM(ESITI_QUESTIONARI!AE3345)),"")</f>
        <v/>
      </c>
      <c r="G3345" t="str">
        <f>IFERROR(UPPER(TRIM(ESITI_QUESTIONARI!AI3345)),"")</f>
        <v/>
      </c>
      <c r="H3345" s="8" t="str">
        <f>IF(C3345="","",IF(ISERROR(AVERAGE(ESITI_QUESTIONARI!N3345:T3345,ESITI_QUESTIONARI!V3345:X3345,ESITI_QUESTIONARI!Z3345:AD3345,ESITI_QUESTIONARI!AF3345:AH3345,ESITI_QUESTIONARI!AJ3345:AL3345,ESITI_QUESTIONARI!AN3345,ESITI_QUESTIONARI!AQ3345)),"NON RISPONDE",AVERAGE(ESITI_QUESTIONARI!N3345:T3345,ESITI_QUESTIONARI!V3345:X3345,ESITI_QUESTIONARI!Z3345:AD3345,ESITI_QUESTIONARI!AF3345:AH3345,ESITI_QUESTIONARI!AJ3345:AL3345,ESITI_QUESTIONARI!AN3345,ESITI_QUESTIONARI!AQ3345)))</f>
        <v/>
      </c>
    </row>
    <row r="3346" spans="1:8" x14ac:dyDescent="0.3">
      <c r="A3346" t="str">
        <f>IF(ESITI_QUESTIONARI!A3346="","",TRIM(ESITI_QUESTIONARI!A3346))</f>
        <v/>
      </c>
      <c r="B3346" t="str">
        <f t="shared" si="53"/>
        <v/>
      </c>
      <c r="C3346" t="str">
        <f>IF(ESITI_QUESTIONARI!C3346="","",TRIM(ESITI_QUESTIONARI!C3346))</f>
        <v/>
      </c>
      <c r="D3346" t="str">
        <f>IFERROR(UPPER(TRIM(ESITI_QUESTIONARI!U3346)),"")</f>
        <v/>
      </c>
      <c r="E3346" t="str">
        <f>IFERROR(UPPER(TRIM(ESITI_QUESTIONARI!Y3346)),"")</f>
        <v/>
      </c>
      <c r="F3346" t="str">
        <f>IFERROR(UPPER(TRIM(ESITI_QUESTIONARI!AE3346)),"")</f>
        <v/>
      </c>
      <c r="G3346" t="str">
        <f>IFERROR(UPPER(TRIM(ESITI_QUESTIONARI!AI3346)),"")</f>
        <v/>
      </c>
      <c r="H3346" s="8" t="str">
        <f>IF(C3346="","",IF(ISERROR(AVERAGE(ESITI_QUESTIONARI!N3346:T3346,ESITI_QUESTIONARI!V3346:X3346,ESITI_QUESTIONARI!Z3346:AD3346,ESITI_QUESTIONARI!AF3346:AH3346,ESITI_QUESTIONARI!AJ3346:AL3346,ESITI_QUESTIONARI!AN3346,ESITI_QUESTIONARI!AQ3346)),"NON RISPONDE",AVERAGE(ESITI_QUESTIONARI!N3346:T3346,ESITI_QUESTIONARI!V3346:X3346,ESITI_QUESTIONARI!Z3346:AD3346,ESITI_QUESTIONARI!AF3346:AH3346,ESITI_QUESTIONARI!AJ3346:AL3346,ESITI_QUESTIONARI!AN3346,ESITI_QUESTIONARI!AQ3346)))</f>
        <v/>
      </c>
    </row>
    <row r="3347" spans="1:8" x14ac:dyDescent="0.3">
      <c r="A3347" t="str">
        <f>IF(ESITI_QUESTIONARI!A3347="","",TRIM(ESITI_QUESTIONARI!A3347))</f>
        <v/>
      </c>
      <c r="B3347" t="str">
        <f t="shared" si="53"/>
        <v/>
      </c>
      <c r="C3347" t="str">
        <f>IF(ESITI_QUESTIONARI!C3347="","",TRIM(ESITI_QUESTIONARI!C3347))</f>
        <v/>
      </c>
      <c r="D3347" t="str">
        <f>IFERROR(UPPER(TRIM(ESITI_QUESTIONARI!U3347)),"")</f>
        <v/>
      </c>
      <c r="E3347" t="str">
        <f>IFERROR(UPPER(TRIM(ESITI_QUESTIONARI!Y3347)),"")</f>
        <v/>
      </c>
      <c r="F3347" t="str">
        <f>IFERROR(UPPER(TRIM(ESITI_QUESTIONARI!AE3347)),"")</f>
        <v/>
      </c>
      <c r="G3347" t="str">
        <f>IFERROR(UPPER(TRIM(ESITI_QUESTIONARI!AI3347)),"")</f>
        <v/>
      </c>
      <c r="H3347" s="8" t="str">
        <f>IF(C3347="","",IF(ISERROR(AVERAGE(ESITI_QUESTIONARI!N3347:T3347,ESITI_QUESTIONARI!V3347:X3347,ESITI_QUESTIONARI!Z3347:AD3347,ESITI_QUESTIONARI!AF3347:AH3347,ESITI_QUESTIONARI!AJ3347:AL3347,ESITI_QUESTIONARI!AN3347,ESITI_QUESTIONARI!AQ3347)),"NON RISPONDE",AVERAGE(ESITI_QUESTIONARI!N3347:T3347,ESITI_QUESTIONARI!V3347:X3347,ESITI_QUESTIONARI!Z3347:AD3347,ESITI_QUESTIONARI!AF3347:AH3347,ESITI_QUESTIONARI!AJ3347:AL3347,ESITI_QUESTIONARI!AN3347,ESITI_QUESTIONARI!AQ3347)))</f>
        <v/>
      </c>
    </row>
    <row r="3348" spans="1:8" x14ac:dyDescent="0.3">
      <c r="A3348" t="str">
        <f>IF(ESITI_QUESTIONARI!A3348="","",TRIM(ESITI_QUESTIONARI!A3348))</f>
        <v/>
      </c>
      <c r="B3348" t="str">
        <f t="shared" si="53"/>
        <v/>
      </c>
      <c r="C3348" t="str">
        <f>IF(ESITI_QUESTIONARI!C3348="","",TRIM(ESITI_QUESTIONARI!C3348))</f>
        <v/>
      </c>
      <c r="D3348" t="str">
        <f>IFERROR(UPPER(TRIM(ESITI_QUESTIONARI!U3348)),"")</f>
        <v/>
      </c>
      <c r="E3348" t="str">
        <f>IFERROR(UPPER(TRIM(ESITI_QUESTIONARI!Y3348)),"")</f>
        <v/>
      </c>
      <c r="F3348" t="str">
        <f>IFERROR(UPPER(TRIM(ESITI_QUESTIONARI!AE3348)),"")</f>
        <v/>
      </c>
      <c r="G3348" t="str">
        <f>IFERROR(UPPER(TRIM(ESITI_QUESTIONARI!AI3348)),"")</f>
        <v/>
      </c>
      <c r="H3348" s="8" t="str">
        <f>IF(C3348="","",IF(ISERROR(AVERAGE(ESITI_QUESTIONARI!N3348:T3348,ESITI_QUESTIONARI!V3348:X3348,ESITI_QUESTIONARI!Z3348:AD3348,ESITI_QUESTIONARI!AF3348:AH3348,ESITI_QUESTIONARI!AJ3348:AL3348,ESITI_QUESTIONARI!AN3348,ESITI_QUESTIONARI!AQ3348)),"NON RISPONDE",AVERAGE(ESITI_QUESTIONARI!N3348:T3348,ESITI_QUESTIONARI!V3348:X3348,ESITI_QUESTIONARI!Z3348:AD3348,ESITI_QUESTIONARI!AF3348:AH3348,ESITI_QUESTIONARI!AJ3348:AL3348,ESITI_QUESTIONARI!AN3348,ESITI_QUESTIONARI!AQ3348)))</f>
        <v/>
      </c>
    </row>
    <row r="3349" spans="1:8" x14ac:dyDescent="0.3">
      <c r="A3349" t="str">
        <f>IF(ESITI_QUESTIONARI!A3349="","",TRIM(ESITI_QUESTIONARI!A3349))</f>
        <v/>
      </c>
      <c r="B3349" t="str">
        <f t="shared" si="53"/>
        <v/>
      </c>
      <c r="C3349" t="str">
        <f>IF(ESITI_QUESTIONARI!C3349="","",TRIM(ESITI_QUESTIONARI!C3349))</f>
        <v/>
      </c>
      <c r="D3349" t="str">
        <f>IFERROR(UPPER(TRIM(ESITI_QUESTIONARI!U3349)),"")</f>
        <v/>
      </c>
      <c r="E3349" t="str">
        <f>IFERROR(UPPER(TRIM(ESITI_QUESTIONARI!Y3349)),"")</f>
        <v/>
      </c>
      <c r="F3349" t="str">
        <f>IFERROR(UPPER(TRIM(ESITI_QUESTIONARI!AE3349)),"")</f>
        <v/>
      </c>
      <c r="G3349" t="str">
        <f>IFERROR(UPPER(TRIM(ESITI_QUESTIONARI!AI3349)),"")</f>
        <v/>
      </c>
      <c r="H3349" s="8" t="str">
        <f>IF(C3349="","",IF(ISERROR(AVERAGE(ESITI_QUESTIONARI!N3349:T3349,ESITI_QUESTIONARI!V3349:X3349,ESITI_QUESTIONARI!Z3349:AD3349,ESITI_QUESTIONARI!AF3349:AH3349,ESITI_QUESTIONARI!AJ3349:AL3349,ESITI_QUESTIONARI!AN3349,ESITI_QUESTIONARI!AQ3349)),"NON RISPONDE",AVERAGE(ESITI_QUESTIONARI!N3349:T3349,ESITI_QUESTIONARI!V3349:X3349,ESITI_QUESTIONARI!Z3349:AD3349,ESITI_QUESTIONARI!AF3349:AH3349,ESITI_QUESTIONARI!AJ3349:AL3349,ESITI_QUESTIONARI!AN3349,ESITI_QUESTIONARI!AQ3349)))</f>
        <v/>
      </c>
    </row>
    <row r="3350" spans="1:8" x14ac:dyDescent="0.3">
      <c r="A3350" t="str">
        <f>IF(ESITI_QUESTIONARI!A3350="","",TRIM(ESITI_QUESTIONARI!A3350))</f>
        <v/>
      </c>
      <c r="B3350" t="str">
        <f t="shared" si="53"/>
        <v/>
      </c>
      <c r="C3350" t="str">
        <f>IF(ESITI_QUESTIONARI!C3350="","",TRIM(ESITI_QUESTIONARI!C3350))</f>
        <v/>
      </c>
      <c r="D3350" t="str">
        <f>IFERROR(UPPER(TRIM(ESITI_QUESTIONARI!U3350)),"")</f>
        <v/>
      </c>
      <c r="E3350" t="str">
        <f>IFERROR(UPPER(TRIM(ESITI_QUESTIONARI!Y3350)),"")</f>
        <v/>
      </c>
      <c r="F3350" t="str">
        <f>IFERROR(UPPER(TRIM(ESITI_QUESTIONARI!AE3350)),"")</f>
        <v/>
      </c>
      <c r="G3350" t="str">
        <f>IFERROR(UPPER(TRIM(ESITI_QUESTIONARI!AI3350)),"")</f>
        <v/>
      </c>
      <c r="H3350" s="8" t="str">
        <f>IF(C3350="","",IF(ISERROR(AVERAGE(ESITI_QUESTIONARI!N3350:T3350,ESITI_QUESTIONARI!V3350:X3350,ESITI_QUESTIONARI!Z3350:AD3350,ESITI_QUESTIONARI!AF3350:AH3350,ESITI_QUESTIONARI!AJ3350:AL3350,ESITI_QUESTIONARI!AN3350,ESITI_QUESTIONARI!AQ3350)),"NON RISPONDE",AVERAGE(ESITI_QUESTIONARI!N3350:T3350,ESITI_QUESTIONARI!V3350:X3350,ESITI_QUESTIONARI!Z3350:AD3350,ESITI_QUESTIONARI!AF3350:AH3350,ESITI_QUESTIONARI!AJ3350:AL3350,ESITI_QUESTIONARI!AN3350,ESITI_QUESTIONARI!AQ3350)))</f>
        <v/>
      </c>
    </row>
    <row r="3351" spans="1:8" x14ac:dyDescent="0.3">
      <c r="A3351" t="str">
        <f>IF(ESITI_QUESTIONARI!A3351="","",TRIM(ESITI_QUESTIONARI!A3351))</f>
        <v/>
      </c>
      <c r="B3351" t="str">
        <f t="shared" si="53"/>
        <v/>
      </c>
      <c r="C3351" t="str">
        <f>IF(ESITI_QUESTIONARI!C3351="","",TRIM(ESITI_QUESTIONARI!C3351))</f>
        <v/>
      </c>
      <c r="D3351" t="str">
        <f>IFERROR(UPPER(TRIM(ESITI_QUESTIONARI!U3351)),"")</f>
        <v/>
      </c>
      <c r="E3351" t="str">
        <f>IFERROR(UPPER(TRIM(ESITI_QUESTIONARI!Y3351)),"")</f>
        <v/>
      </c>
      <c r="F3351" t="str">
        <f>IFERROR(UPPER(TRIM(ESITI_QUESTIONARI!AE3351)),"")</f>
        <v/>
      </c>
      <c r="G3351" t="str">
        <f>IFERROR(UPPER(TRIM(ESITI_QUESTIONARI!AI3351)),"")</f>
        <v/>
      </c>
      <c r="H3351" s="8" t="str">
        <f>IF(C3351="","",IF(ISERROR(AVERAGE(ESITI_QUESTIONARI!N3351:T3351,ESITI_QUESTIONARI!V3351:X3351,ESITI_QUESTIONARI!Z3351:AD3351,ESITI_QUESTIONARI!AF3351:AH3351,ESITI_QUESTIONARI!AJ3351:AL3351,ESITI_QUESTIONARI!AN3351,ESITI_QUESTIONARI!AQ3351)),"NON RISPONDE",AVERAGE(ESITI_QUESTIONARI!N3351:T3351,ESITI_QUESTIONARI!V3351:X3351,ESITI_QUESTIONARI!Z3351:AD3351,ESITI_QUESTIONARI!AF3351:AH3351,ESITI_QUESTIONARI!AJ3351:AL3351,ESITI_QUESTIONARI!AN3351,ESITI_QUESTIONARI!AQ3351)))</f>
        <v/>
      </c>
    </row>
    <row r="3352" spans="1:8" x14ac:dyDescent="0.3">
      <c r="A3352" t="str">
        <f>IF(ESITI_QUESTIONARI!A3352="","",TRIM(ESITI_QUESTIONARI!A3352))</f>
        <v/>
      </c>
      <c r="B3352" t="str">
        <f t="shared" si="53"/>
        <v/>
      </c>
      <c r="C3352" t="str">
        <f>IF(ESITI_QUESTIONARI!C3352="","",TRIM(ESITI_QUESTIONARI!C3352))</f>
        <v/>
      </c>
      <c r="D3352" t="str">
        <f>IFERROR(UPPER(TRIM(ESITI_QUESTIONARI!U3352)),"")</f>
        <v/>
      </c>
      <c r="E3352" t="str">
        <f>IFERROR(UPPER(TRIM(ESITI_QUESTIONARI!Y3352)),"")</f>
        <v/>
      </c>
      <c r="F3352" t="str">
        <f>IFERROR(UPPER(TRIM(ESITI_QUESTIONARI!AE3352)),"")</f>
        <v/>
      </c>
      <c r="G3352" t="str">
        <f>IFERROR(UPPER(TRIM(ESITI_QUESTIONARI!AI3352)),"")</f>
        <v/>
      </c>
      <c r="H3352" s="8" t="str">
        <f>IF(C3352="","",IF(ISERROR(AVERAGE(ESITI_QUESTIONARI!N3352:T3352,ESITI_QUESTIONARI!V3352:X3352,ESITI_QUESTIONARI!Z3352:AD3352,ESITI_QUESTIONARI!AF3352:AH3352,ESITI_QUESTIONARI!AJ3352:AL3352,ESITI_QUESTIONARI!AN3352,ESITI_QUESTIONARI!AQ3352)),"NON RISPONDE",AVERAGE(ESITI_QUESTIONARI!N3352:T3352,ESITI_QUESTIONARI!V3352:X3352,ESITI_QUESTIONARI!Z3352:AD3352,ESITI_QUESTIONARI!AF3352:AH3352,ESITI_QUESTIONARI!AJ3352:AL3352,ESITI_QUESTIONARI!AN3352,ESITI_QUESTIONARI!AQ3352)))</f>
        <v/>
      </c>
    </row>
    <row r="3353" spans="1:8" x14ac:dyDescent="0.3">
      <c r="A3353" t="str">
        <f>IF(ESITI_QUESTIONARI!A3353="","",TRIM(ESITI_QUESTIONARI!A3353))</f>
        <v/>
      </c>
      <c r="B3353" t="str">
        <f t="shared" si="53"/>
        <v/>
      </c>
      <c r="C3353" t="str">
        <f>IF(ESITI_QUESTIONARI!C3353="","",TRIM(ESITI_QUESTIONARI!C3353))</f>
        <v/>
      </c>
      <c r="D3353" t="str">
        <f>IFERROR(UPPER(TRIM(ESITI_QUESTIONARI!U3353)),"")</f>
        <v/>
      </c>
      <c r="E3353" t="str">
        <f>IFERROR(UPPER(TRIM(ESITI_QUESTIONARI!Y3353)),"")</f>
        <v/>
      </c>
      <c r="F3353" t="str">
        <f>IFERROR(UPPER(TRIM(ESITI_QUESTIONARI!AE3353)),"")</f>
        <v/>
      </c>
      <c r="G3353" t="str">
        <f>IFERROR(UPPER(TRIM(ESITI_QUESTIONARI!AI3353)),"")</f>
        <v/>
      </c>
      <c r="H3353" s="8" t="str">
        <f>IF(C3353="","",IF(ISERROR(AVERAGE(ESITI_QUESTIONARI!N3353:T3353,ESITI_QUESTIONARI!V3353:X3353,ESITI_QUESTIONARI!Z3353:AD3353,ESITI_QUESTIONARI!AF3353:AH3353,ESITI_QUESTIONARI!AJ3353:AL3353,ESITI_QUESTIONARI!AN3353,ESITI_QUESTIONARI!AQ3353)),"NON RISPONDE",AVERAGE(ESITI_QUESTIONARI!N3353:T3353,ESITI_QUESTIONARI!V3353:X3353,ESITI_QUESTIONARI!Z3353:AD3353,ESITI_QUESTIONARI!AF3353:AH3353,ESITI_QUESTIONARI!AJ3353:AL3353,ESITI_QUESTIONARI!AN3353,ESITI_QUESTIONARI!AQ3353)))</f>
        <v/>
      </c>
    </row>
    <row r="3354" spans="1:8" x14ac:dyDescent="0.3">
      <c r="A3354" t="str">
        <f>IF(ESITI_QUESTIONARI!A3354="","",TRIM(ESITI_QUESTIONARI!A3354))</f>
        <v/>
      </c>
      <c r="B3354" t="str">
        <f t="shared" si="53"/>
        <v/>
      </c>
      <c r="C3354" t="str">
        <f>IF(ESITI_QUESTIONARI!C3354="","",TRIM(ESITI_QUESTIONARI!C3354))</f>
        <v/>
      </c>
      <c r="D3354" t="str">
        <f>IFERROR(UPPER(TRIM(ESITI_QUESTIONARI!U3354)),"")</f>
        <v/>
      </c>
      <c r="E3354" t="str">
        <f>IFERROR(UPPER(TRIM(ESITI_QUESTIONARI!Y3354)),"")</f>
        <v/>
      </c>
      <c r="F3354" t="str">
        <f>IFERROR(UPPER(TRIM(ESITI_QUESTIONARI!AE3354)),"")</f>
        <v/>
      </c>
      <c r="G3354" t="str">
        <f>IFERROR(UPPER(TRIM(ESITI_QUESTIONARI!AI3354)),"")</f>
        <v/>
      </c>
      <c r="H3354" s="8" t="str">
        <f>IF(C3354="","",IF(ISERROR(AVERAGE(ESITI_QUESTIONARI!N3354:T3354,ESITI_QUESTIONARI!V3354:X3354,ESITI_QUESTIONARI!Z3354:AD3354,ESITI_QUESTIONARI!AF3354:AH3354,ESITI_QUESTIONARI!AJ3354:AL3354,ESITI_QUESTIONARI!AN3354,ESITI_QUESTIONARI!AQ3354)),"NON RISPONDE",AVERAGE(ESITI_QUESTIONARI!N3354:T3354,ESITI_QUESTIONARI!V3354:X3354,ESITI_QUESTIONARI!Z3354:AD3354,ESITI_QUESTIONARI!AF3354:AH3354,ESITI_QUESTIONARI!AJ3354:AL3354,ESITI_QUESTIONARI!AN3354,ESITI_QUESTIONARI!AQ3354)))</f>
        <v/>
      </c>
    </row>
    <row r="3355" spans="1:8" x14ac:dyDescent="0.3">
      <c r="A3355" t="str">
        <f>IF(ESITI_QUESTIONARI!A3355="","",TRIM(ESITI_QUESTIONARI!A3355))</f>
        <v/>
      </c>
      <c r="B3355" t="str">
        <f t="shared" si="53"/>
        <v/>
      </c>
      <c r="C3355" t="str">
        <f>IF(ESITI_QUESTIONARI!C3355="","",TRIM(ESITI_QUESTIONARI!C3355))</f>
        <v/>
      </c>
      <c r="D3355" t="str">
        <f>IFERROR(UPPER(TRIM(ESITI_QUESTIONARI!U3355)),"")</f>
        <v/>
      </c>
      <c r="E3355" t="str">
        <f>IFERROR(UPPER(TRIM(ESITI_QUESTIONARI!Y3355)),"")</f>
        <v/>
      </c>
      <c r="F3355" t="str">
        <f>IFERROR(UPPER(TRIM(ESITI_QUESTIONARI!AE3355)),"")</f>
        <v/>
      </c>
      <c r="G3355" t="str">
        <f>IFERROR(UPPER(TRIM(ESITI_QUESTIONARI!AI3355)),"")</f>
        <v/>
      </c>
      <c r="H3355" s="8" t="str">
        <f>IF(C3355="","",IF(ISERROR(AVERAGE(ESITI_QUESTIONARI!N3355:T3355,ESITI_QUESTIONARI!V3355:X3355,ESITI_QUESTIONARI!Z3355:AD3355,ESITI_QUESTIONARI!AF3355:AH3355,ESITI_QUESTIONARI!AJ3355:AL3355,ESITI_QUESTIONARI!AN3355,ESITI_QUESTIONARI!AQ3355)),"NON RISPONDE",AVERAGE(ESITI_QUESTIONARI!N3355:T3355,ESITI_QUESTIONARI!V3355:X3355,ESITI_QUESTIONARI!Z3355:AD3355,ESITI_QUESTIONARI!AF3355:AH3355,ESITI_QUESTIONARI!AJ3355:AL3355,ESITI_QUESTIONARI!AN3355,ESITI_QUESTIONARI!AQ3355)))</f>
        <v/>
      </c>
    </row>
    <row r="3356" spans="1:8" x14ac:dyDescent="0.3">
      <c r="A3356" t="str">
        <f>IF(ESITI_QUESTIONARI!A3356="","",TRIM(ESITI_QUESTIONARI!A3356))</f>
        <v/>
      </c>
      <c r="B3356" t="str">
        <f t="shared" si="53"/>
        <v/>
      </c>
      <c r="C3356" t="str">
        <f>IF(ESITI_QUESTIONARI!C3356="","",TRIM(ESITI_QUESTIONARI!C3356))</f>
        <v/>
      </c>
      <c r="D3356" t="str">
        <f>IFERROR(UPPER(TRIM(ESITI_QUESTIONARI!U3356)),"")</f>
        <v/>
      </c>
      <c r="E3356" t="str">
        <f>IFERROR(UPPER(TRIM(ESITI_QUESTIONARI!Y3356)),"")</f>
        <v/>
      </c>
      <c r="F3356" t="str">
        <f>IFERROR(UPPER(TRIM(ESITI_QUESTIONARI!AE3356)),"")</f>
        <v/>
      </c>
      <c r="G3356" t="str">
        <f>IFERROR(UPPER(TRIM(ESITI_QUESTIONARI!AI3356)),"")</f>
        <v/>
      </c>
      <c r="H3356" s="8" t="str">
        <f>IF(C3356="","",IF(ISERROR(AVERAGE(ESITI_QUESTIONARI!N3356:T3356,ESITI_QUESTIONARI!V3356:X3356,ESITI_QUESTIONARI!Z3356:AD3356,ESITI_QUESTIONARI!AF3356:AH3356,ESITI_QUESTIONARI!AJ3356:AL3356,ESITI_QUESTIONARI!AN3356,ESITI_QUESTIONARI!AQ3356)),"NON RISPONDE",AVERAGE(ESITI_QUESTIONARI!N3356:T3356,ESITI_QUESTIONARI!V3356:X3356,ESITI_QUESTIONARI!Z3356:AD3356,ESITI_QUESTIONARI!AF3356:AH3356,ESITI_QUESTIONARI!AJ3356:AL3356,ESITI_QUESTIONARI!AN3356,ESITI_QUESTIONARI!AQ3356)))</f>
        <v/>
      </c>
    </row>
    <row r="3357" spans="1:8" x14ac:dyDescent="0.3">
      <c r="A3357" t="str">
        <f>IF(ESITI_QUESTIONARI!A3357="","",TRIM(ESITI_QUESTIONARI!A3357))</f>
        <v/>
      </c>
      <c r="B3357" t="str">
        <f t="shared" si="53"/>
        <v/>
      </c>
      <c r="C3357" t="str">
        <f>IF(ESITI_QUESTIONARI!C3357="","",TRIM(ESITI_QUESTIONARI!C3357))</f>
        <v/>
      </c>
      <c r="D3357" t="str">
        <f>IFERROR(UPPER(TRIM(ESITI_QUESTIONARI!U3357)),"")</f>
        <v/>
      </c>
      <c r="E3357" t="str">
        <f>IFERROR(UPPER(TRIM(ESITI_QUESTIONARI!Y3357)),"")</f>
        <v/>
      </c>
      <c r="F3357" t="str">
        <f>IFERROR(UPPER(TRIM(ESITI_QUESTIONARI!AE3357)),"")</f>
        <v/>
      </c>
      <c r="G3357" t="str">
        <f>IFERROR(UPPER(TRIM(ESITI_QUESTIONARI!AI3357)),"")</f>
        <v/>
      </c>
      <c r="H3357" s="8" t="str">
        <f>IF(C3357="","",IF(ISERROR(AVERAGE(ESITI_QUESTIONARI!N3357:T3357,ESITI_QUESTIONARI!V3357:X3357,ESITI_QUESTIONARI!Z3357:AD3357,ESITI_QUESTIONARI!AF3357:AH3357,ESITI_QUESTIONARI!AJ3357:AL3357,ESITI_QUESTIONARI!AN3357,ESITI_QUESTIONARI!AQ3357)),"NON RISPONDE",AVERAGE(ESITI_QUESTIONARI!N3357:T3357,ESITI_QUESTIONARI!V3357:X3357,ESITI_QUESTIONARI!Z3357:AD3357,ESITI_QUESTIONARI!AF3357:AH3357,ESITI_QUESTIONARI!AJ3357:AL3357,ESITI_QUESTIONARI!AN3357,ESITI_QUESTIONARI!AQ3357)))</f>
        <v/>
      </c>
    </row>
    <row r="3358" spans="1:8" x14ac:dyDescent="0.3">
      <c r="A3358" t="str">
        <f>IF(ESITI_QUESTIONARI!A3358="","",TRIM(ESITI_QUESTIONARI!A3358))</f>
        <v/>
      </c>
      <c r="B3358" t="str">
        <f t="shared" si="53"/>
        <v/>
      </c>
      <c r="C3358" t="str">
        <f>IF(ESITI_QUESTIONARI!C3358="","",TRIM(ESITI_QUESTIONARI!C3358))</f>
        <v/>
      </c>
      <c r="D3358" t="str">
        <f>IFERROR(UPPER(TRIM(ESITI_QUESTIONARI!U3358)),"")</f>
        <v/>
      </c>
      <c r="E3358" t="str">
        <f>IFERROR(UPPER(TRIM(ESITI_QUESTIONARI!Y3358)),"")</f>
        <v/>
      </c>
      <c r="F3358" t="str">
        <f>IFERROR(UPPER(TRIM(ESITI_QUESTIONARI!AE3358)),"")</f>
        <v/>
      </c>
      <c r="G3358" t="str">
        <f>IFERROR(UPPER(TRIM(ESITI_QUESTIONARI!AI3358)),"")</f>
        <v/>
      </c>
      <c r="H3358" s="8" t="str">
        <f>IF(C3358="","",IF(ISERROR(AVERAGE(ESITI_QUESTIONARI!N3358:T3358,ESITI_QUESTIONARI!V3358:X3358,ESITI_QUESTIONARI!Z3358:AD3358,ESITI_QUESTIONARI!AF3358:AH3358,ESITI_QUESTIONARI!AJ3358:AL3358,ESITI_QUESTIONARI!AN3358,ESITI_QUESTIONARI!AQ3358)),"NON RISPONDE",AVERAGE(ESITI_QUESTIONARI!N3358:T3358,ESITI_QUESTIONARI!V3358:X3358,ESITI_QUESTIONARI!Z3358:AD3358,ESITI_QUESTIONARI!AF3358:AH3358,ESITI_QUESTIONARI!AJ3358:AL3358,ESITI_QUESTIONARI!AN3358,ESITI_QUESTIONARI!AQ3358)))</f>
        <v/>
      </c>
    </row>
    <row r="3359" spans="1:8" x14ac:dyDescent="0.3">
      <c r="A3359" t="str">
        <f>IF(ESITI_QUESTIONARI!A3359="","",TRIM(ESITI_QUESTIONARI!A3359))</f>
        <v/>
      </c>
      <c r="B3359" t="str">
        <f t="shared" si="53"/>
        <v/>
      </c>
      <c r="C3359" t="str">
        <f>IF(ESITI_QUESTIONARI!C3359="","",TRIM(ESITI_QUESTIONARI!C3359))</f>
        <v/>
      </c>
      <c r="D3359" t="str">
        <f>IFERROR(UPPER(TRIM(ESITI_QUESTIONARI!U3359)),"")</f>
        <v/>
      </c>
      <c r="E3359" t="str">
        <f>IFERROR(UPPER(TRIM(ESITI_QUESTIONARI!Y3359)),"")</f>
        <v/>
      </c>
      <c r="F3359" t="str">
        <f>IFERROR(UPPER(TRIM(ESITI_QUESTIONARI!AE3359)),"")</f>
        <v/>
      </c>
      <c r="G3359" t="str">
        <f>IFERROR(UPPER(TRIM(ESITI_QUESTIONARI!AI3359)),"")</f>
        <v/>
      </c>
      <c r="H3359" s="8" t="str">
        <f>IF(C3359="","",IF(ISERROR(AVERAGE(ESITI_QUESTIONARI!N3359:T3359,ESITI_QUESTIONARI!V3359:X3359,ESITI_QUESTIONARI!Z3359:AD3359,ESITI_QUESTIONARI!AF3359:AH3359,ESITI_QUESTIONARI!AJ3359:AL3359,ESITI_QUESTIONARI!AN3359,ESITI_QUESTIONARI!AQ3359)),"NON RISPONDE",AVERAGE(ESITI_QUESTIONARI!N3359:T3359,ESITI_QUESTIONARI!V3359:X3359,ESITI_QUESTIONARI!Z3359:AD3359,ESITI_QUESTIONARI!AF3359:AH3359,ESITI_QUESTIONARI!AJ3359:AL3359,ESITI_QUESTIONARI!AN3359,ESITI_QUESTIONARI!AQ3359)))</f>
        <v/>
      </c>
    </row>
    <row r="3360" spans="1:8" x14ac:dyDescent="0.3">
      <c r="A3360" t="str">
        <f>IF(ESITI_QUESTIONARI!A3360="","",TRIM(ESITI_QUESTIONARI!A3360))</f>
        <v/>
      </c>
      <c r="B3360" t="str">
        <f t="shared" si="53"/>
        <v/>
      </c>
      <c r="C3360" t="str">
        <f>IF(ESITI_QUESTIONARI!C3360="","",TRIM(ESITI_QUESTIONARI!C3360))</f>
        <v/>
      </c>
      <c r="D3360" t="str">
        <f>IFERROR(UPPER(TRIM(ESITI_QUESTIONARI!U3360)),"")</f>
        <v/>
      </c>
      <c r="E3360" t="str">
        <f>IFERROR(UPPER(TRIM(ESITI_QUESTIONARI!Y3360)),"")</f>
        <v/>
      </c>
      <c r="F3360" t="str">
        <f>IFERROR(UPPER(TRIM(ESITI_QUESTIONARI!AE3360)),"")</f>
        <v/>
      </c>
      <c r="G3360" t="str">
        <f>IFERROR(UPPER(TRIM(ESITI_QUESTIONARI!AI3360)),"")</f>
        <v/>
      </c>
      <c r="H3360" s="8" t="str">
        <f>IF(C3360="","",IF(ISERROR(AVERAGE(ESITI_QUESTIONARI!N3360:T3360,ESITI_QUESTIONARI!V3360:X3360,ESITI_QUESTIONARI!Z3360:AD3360,ESITI_QUESTIONARI!AF3360:AH3360,ESITI_QUESTIONARI!AJ3360:AL3360,ESITI_QUESTIONARI!AN3360,ESITI_QUESTIONARI!AQ3360)),"NON RISPONDE",AVERAGE(ESITI_QUESTIONARI!N3360:T3360,ESITI_QUESTIONARI!V3360:X3360,ESITI_QUESTIONARI!Z3360:AD3360,ESITI_QUESTIONARI!AF3360:AH3360,ESITI_QUESTIONARI!AJ3360:AL3360,ESITI_QUESTIONARI!AN3360,ESITI_QUESTIONARI!AQ3360)))</f>
        <v/>
      </c>
    </row>
    <row r="3361" spans="1:8" x14ac:dyDescent="0.3">
      <c r="A3361" t="str">
        <f>IF(ESITI_QUESTIONARI!A3361="","",TRIM(ESITI_QUESTIONARI!A3361))</f>
        <v/>
      </c>
      <c r="B3361" t="str">
        <f t="shared" si="53"/>
        <v/>
      </c>
      <c r="C3361" t="str">
        <f>IF(ESITI_QUESTIONARI!C3361="","",TRIM(ESITI_QUESTIONARI!C3361))</f>
        <v/>
      </c>
      <c r="D3361" t="str">
        <f>IFERROR(UPPER(TRIM(ESITI_QUESTIONARI!U3361)),"")</f>
        <v/>
      </c>
      <c r="E3361" t="str">
        <f>IFERROR(UPPER(TRIM(ESITI_QUESTIONARI!Y3361)),"")</f>
        <v/>
      </c>
      <c r="F3361" t="str">
        <f>IFERROR(UPPER(TRIM(ESITI_QUESTIONARI!AE3361)),"")</f>
        <v/>
      </c>
      <c r="G3361" t="str">
        <f>IFERROR(UPPER(TRIM(ESITI_QUESTIONARI!AI3361)),"")</f>
        <v/>
      </c>
      <c r="H3361" s="8" t="str">
        <f>IF(C3361="","",IF(ISERROR(AVERAGE(ESITI_QUESTIONARI!N3361:T3361,ESITI_QUESTIONARI!V3361:X3361,ESITI_QUESTIONARI!Z3361:AD3361,ESITI_QUESTIONARI!AF3361:AH3361,ESITI_QUESTIONARI!AJ3361:AL3361,ESITI_QUESTIONARI!AN3361,ESITI_QUESTIONARI!AQ3361)),"NON RISPONDE",AVERAGE(ESITI_QUESTIONARI!N3361:T3361,ESITI_QUESTIONARI!V3361:X3361,ESITI_QUESTIONARI!Z3361:AD3361,ESITI_QUESTIONARI!AF3361:AH3361,ESITI_QUESTIONARI!AJ3361:AL3361,ESITI_QUESTIONARI!AN3361,ESITI_QUESTIONARI!AQ3361)))</f>
        <v/>
      </c>
    </row>
    <row r="3362" spans="1:8" x14ac:dyDescent="0.3">
      <c r="A3362" t="str">
        <f>IF(ESITI_QUESTIONARI!A3362="","",TRIM(ESITI_QUESTIONARI!A3362))</f>
        <v/>
      </c>
      <c r="B3362" t="str">
        <f t="shared" si="53"/>
        <v/>
      </c>
      <c r="C3362" t="str">
        <f>IF(ESITI_QUESTIONARI!C3362="","",TRIM(ESITI_QUESTIONARI!C3362))</f>
        <v/>
      </c>
      <c r="D3362" t="str">
        <f>IFERROR(UPPER(TRIM(ESITI_QUESTIONARI!U3362)),"")</f>
        <v/>
      </c>
      <c r="E3362" t="str">
        <f>IFERROR(UPPER(TRIM(ESITI_QUESTIONARI!Y3362)),"")</f>
        <v/>
      </c>
      <c r="F3362" t="str">
        <f>IFERROR(UPPER(TRIM(ESITI_QUESTIONARI!AE3362)),"")</f>
        <v/>
      </c>
      <c r="G3362" t="str">
        <f>IFERROR(UPPER(TRIM(ESITI_QUESTIONARI!AI3362)),"")</f>
        <v/>
      </c>
      <c r="H3362" s="8" t="str">
        <f>IF(C3362="","",IF(ISERROR(AVERAGE(ESITI_QUESTIONARI!N3362:T3362,ESITI_QUESTIONARI!V3362:X3362,ESITI_QUESTIONARI!Z3362:AD3362,ESITI_QUESTIONARI!AF3362:AH3362,ESITI_QUESTIONARI!AJ3362:AL3362,ESITI_QUESTIONARI!AN3362,ESITI_QUESTIONARI!AQ3362)),"NON RISPONDE",AVERAGE(ESITI_QUESTIONARI!N3362:T3362,ESITI_QUESTIONARI!V3362:X3362,ESITI_QUESTIONARI!Z3362:AD3362,ESITI_QUESTIONARI!AF3362:AH3362,ESITI_QUESTIONARI!AJ3362:AL3362,ESITI_QUESTIONARI!AN3362,ESITI_QUESTIONARI!AQ3362)))</f>
        <v/>
      </c>
    </row>
    <row r="3363" spans="1:8" x14ac:dyDescent="0.3">
      <c r="A3363" t="str">
        <f>IF(ESITI_QUESTIONARI!A3363="","",TRIM(ESITI_QUESTIONARI!A3363))</f>
        <v/>
      </c>
      <c r="B3363" t="str">
        <f t="shared" si="53"/>
        <v/>
      </c>
      <c r="C3363" t="str">
        <f>IF(ESITI_QUESTIONARI!C3363="","",TRIM(ESITI_QUESTIONARI!C3363))</f>
        <v/>
      </c>
      <c r="D3363" t="str">
        <f>IFERROR(UPPER(TRIM(ESITI_QUESTIONARI!U3363)),"")</f>
        <v/>
      </c>
      <c r="E3363" t="str">
        <f>IFERROR(UPPER(TRIM(ESITI_QUESTIONARI!Y3363)),"")</f>
        <v/>
      </c>
      <c r="F3363" t="str">
        <f>IFERROR(UPPER(TRIM(ESITI_QUESTIONARI!AE3363)),"")</f>
        <v/>
      </c>
      <c r="G3363" t="str">
        <f>IFERROR(UPPER(TRIM(ESITI_QUESTIONARI!AI3363)),"")</f>
        <v/>
      </c>
      <c r="H3363" s="8" t="str">
        <f>IF(C3363="","",IF(ISERROR(AVERAGE(ESITI_QUESTIONARI!N3363:T3363,ESITI_QUESTIONARI!V3363:X3363,ESITI_QUESTIONARI!Z3363:AD3363,ESITI_QUESTIONARI!AF3363:AH3363,ESITI_QUESTIONARI!AJ3363:AL3363,ESITI_QUESTIONARI!AN3363,ESITI_QUESTIONARI!AQ3363)),"NON RISPONDE",AVERAGE(ESITI_QUESTIONARI!N3363:T3363,ESITI_QUESTIONARI!V3363:X3363,ESITI_QUESTIONARI!Z3363:AD3363,ESITI_QUESTIONARI!AF3363:AH3363,ESITI_QUESTIONARI!AJ3363:AL3363,ESITI_QUESTIONARI!AN3363,ESITI_QUESTIONARI!AQ3363)))</f>
        <v/>
      </c>
    </row>
    <row r="3364" spans="1:8" x14ac:dyDescent="0.3">
      <c r="A3364" t="str">
        <f>IF(ESITI_QUESTIONARI!A3364="","",TRIM(ESITI_QUESTIONARI!A3364))</f>
        <v/>
      </c>
      <c r="B3364" t="str">
        <f t="shared" si="53"/>
        <v/>
      </c>
      <c r="C3364" t="str">
        <f>IF(ESITI_QUESTIONARI!C3364="","",TRIM(ESITI_QUESTIONARI!C3364))</f>
        <v/>
      </c>
      <c r="D3364" t="str">
        <f>IFERROR(UPPER(TRIM(ESITI_QUESTIONARI!U3364)),"")</f>
        <v/>
      </c>
      <c r="E3364" t="str">
        <f>IFERROR(UPPER(TRIM(ESITI_QUESTIONARI!Y3364)),"")</f>
        <v/>
      </c>
      <c r="F3364" t="str">
        <f>IFERROR(UPPER(TRIM(ESITI_QUESTIONARI!AE3364)),"")</f>
        <v/>
      </c>
      <c r="G3364" t="str">
        <f>IFERROR(UPPER(TRIM(ESITI_QUESTIONARI!AI3364)),"")</f>
        <v/>
      </c>
      <c r="H3364" s="8" t="str">
        <f>IF(C3364="","",IF(ISERROR(AVERAGE(ESITI_QUESTIONARI!N3364:T3364,ESITI_QUESTIONARI!V3364:X3364,ESITI_QUESTIONARI!Z3364:AD3364,ESITI_QUESTIONARI!AF3364:AH3364,ESITI_QUESTIONARI!AJ3364:AL3364,ESITI_QUESTIONARI!AN3364,ESITI_QUESTIONARI!AQ3364)),"NON RISPONDE",AVERAGE(ESITI_QUESTIONARI!N3364:T3364,ESITI_QUESTIONARI!V3364:X3364,ESITI_QUESTIONARI!Z3364:AD3364,ESITI_QUESTIONARI!AF3364:AH3364,ESITI_QUESTIONARI!AJ3364:AL3364,ESITI_QUESTIONARI!AN3364,ESITI_QUESTIONARI!AQ3364)))</f>
        <v/>
      </c>
    </row>
    <row r="3365" spans="1:8" x14ac:dyDescent="0.3">
      <c r="A3365" t="str">
        <f>IF(ESITI_QUESTIONARI!A3365="","",TRIM(ESITI_QUESTIONARI!A3365))</f>
        <v/>
      </c>
      <c r="B3365" t="str">
        <f t="shared" si="53"/>
        <v/>
      </c>
      <c r="C3365" t="str">
        <f>IF(ESITI_QUESTIONARI!C3365="","",TRIM(ESITI_QUESTIONARI!C3365))</f>
        <v/>
      </c>
      <c r="D3365" t="str">
        <f>IFERROR(UPPER(TRIM(ESITI_QUESTIONARI!U3365)),"")</f>
        <v/>
      </c>
      <c r="E3365" t="str">
        <f>IFERROR(UPPER(TRIM(ESITI_QUESTIONARI!Y3365)),"")</f>
        <v/>
      </c>
      <c r="F3365" t="str">
        <f>IFERROR(UPPER(TRIM(ESITI_QUESTIONARI!AE3365)),"")</f>
        <v/>
      </c>
      <c r="G3365" t="str">
        <f>IFERROR(UPPER(TRIM(ESITI_QUESTIONARI!AI3365)),"")</f>
        <v/>
      </c>
      <c r="H3365" s="8" t="str">
        <f>IF(C3365="","",IF(ISERROR(AVERAGE(ESITI_QUESTIONARI!N3365:T3365,ESITI_QUESTIONARI!V3365:X3365,ESITI_QUESTIONARI!Z3365:AD3365,ESITI_QUESTIONARI!AF3365:AH3365,ESITI_QUESTIONARI!AJ3365:AL3365,ESITI_QUESTIONARI!AN3365,ESITI_QUESTIONARI!AQ3365)),"NON RISPONDE",AVERAGE(ESITI_QUESTIONARI!N3365:T3365,ESITI_QUESTIONARI!V3365:X3365,ESITI_QUESTIONARI!Z3365:AD3365,ESITI_QUESTIONARI!AF3365:AH3365,ESITI_QUESTIONARI!AJ3365:AL3365,ESITI_QUESTIONARI!AN3365,ESITI_QUESTIONARI!AQ3365)))</f>
        <v/>
      </c>
    </row>
    <row r="3366" spans="1:8" x14ac:dyDescent="0.3">
      <c r="A3366" t="str">
        <f>IF(ESITI_QUESTIONARI!A3366="","",TRIM(ESITI_QUESTIONARI!A3366))</f>
        <v/>
      </c>
      <c r="B3366" t="str">
        <f t="shared" si="53"/>
        <v/>
      </c>
      <c r="C3366" t="str">
        <f>IF(ESITI_QUESTIONARI!C3366="","",TRIM(ESITI_QUESTIONARI!C3366))</f>
        <v/>
      </c>
      <c r="D3366" t="str">
        <f>IFERROR(UPPER(TRIM(ESITI_QUESTIONARI!U3366)),"")</f>
        <v/>
      </c>
      <c r="E3366" t="str">
        <f>IFERROR(UPPER(TRIM(ESITI_QUESTIONARI!Y3366)),"")</f>
        <v/>
      </c>
      <c r="F3366" t="str">
        <f>IFERROR(UPPER(TRIM(ESITI_QUESTIONARI!AE3366)),"")</f>
        <v/>
      </c>
      <c r="G3366" t="str">
        <f>IFERROR(UPPER(TRIM(ESITI_QUESTIONARI!AI3366)),"")</f>
        <v/>
      </c>
      <c r="H3366" s="8" t="str">
        <f>IF(C3366="","",IF(ISERROR(AVERAGE(ESITI_QUESTIONARI!N3366:T3366,ESITI_QUESTIONARI!V3366:X3366,ESITI_QUESTIONARI!Z3366:AD3366,ESITI_QUESTIONARI!AF3366:AH3366,ESITI_QUESTIONARI!AJ3366:AL3366,ESITI_QUESTIONARI!AN3366,ESITI_QUESTIONARI!AQ3366)),"NON RISPONDE",AVERAGE(ESITI_QUESTIONARI!N3366:T3366,ESITI_QUESTIONARI!V3366:X3366,ESITI_QUESTIONARI!Z3366:AD3366,ESITI_QUESTIONARI!AF3366:AH3366,ESITI_QUESTIONARI!AJ3366:AL3366,ESITI_QUESTIONARI!AN3366,ESITI_QUESTIONARI!AQ3366)))</f>
        <v/>
      </c>
    </row>
    <row r="3367" spans="1:8" x14ac:dyDescent="0.3">
      <c r="A3367" t="str">
        <f>IF(ESITI_QUESTIONARI!A3367="","",TRIM(ESITI_QUESTIONARI!A3367))</f>
        <v/>
      </c>
      <c r="B3367" t="str">
        <f t="shared" si="53"/>
        <v/>
      </c>
      <c r="C3367" t="str">
        <f>IF(ESITI_QUESTIONARI!C3367="","",TRIM(ESITI_QUESTIONARI!C3367))</f>
        <v/>
      </c>
      <c r="D3367" t="str">
        <f>IFERROR(UPPER(TRIM(ESITI_QUESTIONARI!U3367)),"")</f>
        <v/>
      </c>
      <c r="E3367" t="str">
        <f>IFERROR(UPPER(TRIM(ESITI_QUESTIONARI!Y3367)),"")</f>
        <v/>
      </c>
      <c r="F3367" t="str">
        <f>IFERROR(UPPER(TRIM(ESITI_QUESTIONARI!AE3367)),"")</f>
        <v/>
      </c>
      <c r="G3367" t="str">
        <f>IFERROR(UPPER(TRIM(ESITI_QUESTIONARI!AI3367)),"")</f>
        <v/>
      </c>
      <c r="H3367" s="8" t="str">
        <f>IF(C3367="","",IF(ISERROR(AVERAGE(ESITI_QUESTIONARI!N3367:T3367,ESITI_QUESTIONARI!V3367:X3367,ESITI_QUESTIONARI!Z3367:AD3367,ESITI_QUESTIONARI!AF3367:AH3367,ESITI_QUESTIONARI!AJ3367:AL3367,ESITI_QUESTIONARI!AN3367,ESITI_QUESTIONARI!AQ3367)),"NON RISPONDE",AVERAGE(ESITI_QUESTIONARI!N3367:T3367,ESITI_QUESTIONARI!V3367:X3367,ESITI_QUESTIONARI!Z3367:AD3367,ESITI_QUESTIONARI!AF3367:AH3367,ESITI_QUESTIONARI!AJ3367:AL3367,ESITI_QUESTIONARI!AN3367,ESITI_QUESTIONARI!AQ3367)))</f>
        <v/>
      </c>
    </row>
    <row r="3368" spans="1:8" x14ac:dyDescent="0.3">
      <c r="A3368" t="str">
        <f>IF(ESITI_QUESTIONARI!A3368="","",TRIM(ESITI_QUESTIONARI!A3368))</f>
        <v/>
      </c>
      <c r="B3368" t="str">
        <f t="shared" si="53"/>
        <v/>
      </c>
      <c r="C3368" t="str">
        <f>IF(ESITI_QUESTIONARI!C3368="","",TRIM(ESITI_QUESTIONARI!C3368))</f>
        <v/>
      </c>
      <c r="D3368" t="str">
        <f>IFERROR(UPPER(TRIM(ESITI_QUESTIONARI!U3368)),"")</f>
        <v/>
      </c>
      <c r="E3368" t="str">
        <f>IFERROR(UPPER(TRIM(ESITI_QUESTIONARI!Y3368)),"")</f>
        <v/>
      </c>
      <c r="F3368" t="str">
        <f>IFERROR(UPPER(TRIM(ESITI_QUESTIONARI!AE3368)),"")</f>
        <v/>
      </c>
      <c r="G3368" t="str">
        <f>IFERROR(UPPER(TRIM(ESITI_QUESTIONARI!AI3368)),"")</f>
        <v/>
      </c>
      <c r="H3368" s="8" t="str">
        <f>IF(C3368="","",IF(ISERROR(AVERAGE(ESITI_QUESTIONARI!N3368:T3368,ESITI_QUESTIONARI!V3368:X3368,ESITI_QUESTIONARI!Z3368:AD3368,ESITI_QUESTIONARI!AF3368:AH3368,ESITI_QUESTIONARI!AJ3368:AL3368,ESITI_QUESTIONARI!AN3368,ESITI_QUESTIONARI!AQ3368)),"NON RISPONDE",AVERAGE(ESITI_QUESTIONARI!N3368:T3368,ESITI_QUESTIONARI!V3368:X3368,ESITI_QUESTIONARI!Z3368:AD3368,ESITI_QUESTIONARI!AF3368:AH3368,ESITI_QUESTIONARI!AJ3368:AL3368,ESITI_QUESTIONARI!AN3368,ESITI_QUESTIONARI!AQ3368)))</f>
        <v/>
      </c>
    </row>
    <row r="3369" spans="1:8" x14ac:dyDescent="0.3">
      <c r="A3369" t="str">
        <f>IF(ESITI_QUESTIONARI!A3369="","",TRIM(ESITI_QUESTIONARI!A3369))</f>
        <v/>
      </c>
      <c r="B3369" t="str">
        <f t="shared" si="53"/>
        <v/>
      </c>
      <c r="C3369" t="str">
        <f>IF(ESITI_QUESTIONARI!C3369="","",TRIM(ESITI_QUESTIONARI!C3369))</f>
        <v/>
      </c>
      <c r="D3369" t="str">
        <f>IFERROR(UPPER(TRIM(ESITI_QUESTIONARI!U3369)),"")</f>
        <v/>
      </c>
      <c r="E3369" t="str">
        <f>IFERROR(UPPER(TRIM(ESITI_QUESTIONARI!Y3369)),"")</f>
        <v/>
      </c>
      <c r="F3369" t="str">
        <f>IFERROR(UPPER(TRIM(ESITI_QUESTIONARI!AE3369)),"")</f>
        <v/>
      </c>
      <c r="G3369" t="str">
        <f>IFERROR(UPPER(TRIM(ESITI_QUESTIONARI!AI3369)),"")</f>
        <v/>
      </c>
      <c r="H3369" s="8" t="str">
        <f>IF(C3369="","",IF(ISERROR(AVERAGE(ESITI_QUESTIONARI!N3369:T3369,ESITI_QUESTIONARI!V3369:X3369,ESITI_QUESTIONARI!Z3369:AD3369,ESITI_QUESTIONARI!AF3369:AH3369,ESITI_QUESTIONARI!AJ3369:AL3369,ESITI_QUESTIONARI!AN3369,ESITI_QUESTIONARI!AQ3369)),"NON RISPONDE",AVERAGE(ESITI_QUESTIONARI!N3369:T3369,ESITI_QUESTIONARI!V3369:X3369,ESITI_QUESTIONARI!Z3369:AD3369,ESITI_QUESTIONARI!AF3369:AH3369,ESITI_QUESTIONARI!AJ3369:AL3369,ESITI_QUESTIONARI!AN3369,ESITI_QUESTIONARI!AQ3369)))</f>
        <v/>
      </c>
    </row>
    <row r="3370" spans="1:8" x14ac:dyDescent="0.3">
      <c r="A3370" t="str">
        <f>IF(ESITI_QUESTIONARI!A3370="","",TRIM(ESITI_QUESTIONARI!A3370))</f>
        <v/>
      </c>
      <c r="B3370" t="str">
        <f t="shared" si="53"/>
        <v/>
      </c>
      <c r="C3370" t="str">
        <f>IF(ESITI_QUESTIONARI!C3370="","",TRIM(ESITI_QUESTIONARI!C3370))</f>
        <v/>
      </c>
      <c r="D3370" t="str">
        <f>IFERROR(UPPER(TRIM(ESITI_QUESTIONARI!U3370)),"")</f>
        <v/>
      </c>
      <c r="E3370" t="str">
        <f>IFERROR(UPPER(TRIM(ESITI_QUESTIONARI!Y3370)),"")</f>
        <v/>
      </c>
      <c r="F3370" t="str">
        <f>IFERROR(UPPER(TRIM(ESITI_QUESTIONARI!AE3370)),"")</f>
        <v/>
      </c>
      <c r="G3370" t="str">
        <f>IFERROR(UPPER(TRIM(ESITI_QUESTIONARI!AI3370)),"")</f>
        <v/>
      </c>
      <c r="H3370" s="8" t="str">
        <f>IF(C3370="","",IF(ISERROR(AVERAGE(ESITI_QUESTIONARI!N3370:T3370,ESITI_QUESTIONARI!V3370:X3370,ESITI_QUESTIONARI!Z3370:AD3370,ESITI_QUESTIONARI!AF3370:AH3370,ESITI_QUESTIONARI!AJ3370:AL3370,ESITI_QUESTIONARI!AN3370,ESITI_QUESTIONARI!AQ3370)),"NON RISPONDE",AVERAGE(ESITI_QUESTIONARI!N3370:T3370,ESITI_QUESTIONARI!V3370:X3370,ESITI_QUESTIONARI!Z3370:AD3370,ESITI_QUESTIONARI!AF3370:AH3370,ESITI_QUESTIONARI!AJ3370:AL3370,ESITI_QUESTIONARI!AN3370,ESITI_QUESTIONARI!AQ3370)))</f>
        <v/>
      </c>
    </row>
    <row r="3371" spans="1:8" x14ac:dyDescent="0.3">
      <c r="A3371" t="str">
        <f>IF(ESITI_QUESTIONARI!A3371="","",TRIM(ESITI_QUESTIONARI!A3371))</f>
        <v/>
      </c>
      <c r="B3371" t="str">
        <f t="shared" si="53"/>
        <v/>
      </c>
      <c r="C3371" t="str">
        <f>IF(ESITI_QUESTIONARI!C3371="","",TRIM(ESITI_QUESTIONARI!C3371))</f>
        <v/>
      </c>
      <c r="D3371" t="str">
        <f>IFERROR(UPPER(TRIM(ESITI_QUESTIONARI!U3371)),"")</f>
        <v/>
      </c>
      <c r="E3371" t="str">
        <f>IFERROR(UPPER(TRIM(ESITI_QUESTIONARI!Y3371)),"")</f>
        <v/>
      </c>
      <c r="F3371" t="str">
        <f>IFERROR(UPPER(TRIM(ESITI_QUESTIONARI!AE3371)),"")</f>
        <v/>
      </c>
      <c r="G3371" t="str">
        <f>IFERROR(UPPER(TRIM(ESITI_QUESTIONARI!AI3371)),"")</f>
        <v/>
      </c>
      <c r="H3371" s="8" t="str">
        <f>IF(C3371="","",IF(ISERROR(AVERAGE(ESITI_QUESTIONARI!N3371:T3371,ESITI_QUESTIONARI!V3371:X3371,ESITI_QUESTIONARI!Z3371:AD3371,ESITI_QUESTIONARI!AF3371:AH3371,ESITI_QUESTIONARI!AJ3371:AL3371,ESITI_QUESTIONARI!AN3371,ESITI_QUESTIONARI!AQ3371)),"NON RISPONDE",AVERAGE(ESITI_QUESTIONARI!N3371:T3371,ESITI_QUESTIONARI!V3371:X3371,ESITI_QUESTIONARI!Z3371:AD3371,ESITI_QUESTIONARI!AF3371:AH3371,ESITI_QUESTIONARI!AJ3371:AL3371,ESITI_QUESTIONARI!AN3371,ESITI_QUESTIONARI!AQ3371)))</f>
        <v/>
      </c>
    </row>
    <row r="3372" spans="1:8" x14ac:dyDescent="0.3">
      <c r="A3372" t="str">
        <f>IF(ESITI_QUESTIONARI!A3372="","",TRIM(ESITI_QUESTIONARI!A3372))</f>
        <v/>
      </c>
      <c r="B3372" t="str">
        <f t="shared" si="53"/>
        <v/>
      </c>
      <c r="C3372" t="str">
        <f>IF(ESITI_QUESTIONARI!C3372="","",TRIM(ESITI_QUESTIONARI!C3372))</f>
        <v/>
      </c>
      <c r="D3372" t="str">
        <f>IFERROR(UPPER(TRIM(ESITI_QUESTIONARI!U3372)),"")</f>
        <v/>
      </c>
      <c r="E3372" t="str">
        <f>IFERROR(UPPER(TRIM(ESITI_QUESTIONARI!Y3372)),"")</f>
        <v/>
      </c>
      <c r="F3372" t="str">
        <f>IFERROR(UPPER(TRIM(ESITI_QUESTIONARI!AE3372)),"")</f>
        <v/>
      </c>
      <c r="G3372" t="str">
        <f>IFERROR(UPPER(TRIM(ESITI_QUESTIONARI!AI3372)),"")</f>
        <v/>
      </c>
      <c r="H3372" s="8" t="str">
        <f>IF(C3372="","",IF(ISERROR(AVERAGE(ESITI_QUESTIONARI!N3372:T3372,ESITI_QUESTIONARI!V3372:X3372,ESITI_QUESTIONARI!Z3372:AD3372,ESITI_QUESTIONARI!AF3372:AH3372,ESITI_QUESTIONARI!AJ3372:AL3372,ESITI_QUESTIONARI!AN3372,ESITI_QUESTIONARI!AQ3372)),"NON RISPONDE",AVERAGE(ESITI_QUESTIONARI!N3372:T3372,ESITI_QUESTIONARI!V3372:X3372,ESITI_QUESTIONARI!Z3372:AD3372,ESITI_QUESTIONARI!AF3372:AH3372,ESITI_QUESTIONARI!AJ3372:AL3372,ESITI_QUESTIONARI!AN3372,ESITI_QUESTIONARI!AQ3372)))</f>
        <v/>
      </c>
    </row>
    <row r="3373" spans="1:8" x14ac:dyDescent="0.3">
      <c r="A3373" t="str">
        <f>IF(ESITI_QUESTIONARI!A3373="","",TRIM(ESITI_QUESTIONARI!A3373))</f>
        <v/>
      </c>
      <c r="B3373" t="str">
        <f t="shared" si="53"/>
        <v/>
      </c>
      <c r="C3373" t="str">
        <f>IF(ESITI_QUESTIONARI!C3373="","",TRIM(ESITI_QUESTIONARI!C3373))</f>
        <v/>
      </c>
      <c r="D3373" t="str">
        <f>IFERROR(UPPER(TRIM(ESITI_QUESTIONARI!U3373)),"")</f>
        <v/>
      </c>
      <c r="E3373" t="str">
        <f>IFERROR(UPPER(TRIM(ESITI_QUESTIONARI!Y3373)),"")</f>
        <v/>
      </c>
      <c r="F3373" t="str">
        <f>IFERROR(UPPER(TRIM(ESITI_QUESTIONARI!AE3373)),"")</f>
        <v/>
      </c>
      <c r="G3373" t="str">
        <f>IFERROR(UPPER(TRIM(ESITI_QUESTIONARI!AI3373)),"")</f>
        <v/>
      </c>
      <c r="H3373" s="8" t="str">
        <f>IF(C3373="","",IF(ISERROR(AVERAGE(ESITI_QUESTIONARI!N3373:T3373,ESITI_QUESTIONARI!V3373:X3373,ESITI_QUESTIONARI!Z3373:AD3373,ESITI_QUESTIONARI!AF3373:AH3373,ESITI_QUESTIONARI!AJ3373:AL3373,ESITI_QUESTIONARI!AN3373,ESITI_QUESTIONARI!AQ3373)),"NON RISPONDE",AVERAGE(ESITI_QUESTIONARI!N3373:T3373,ESITI_QUESTIONARI!V3373:X3373,ESITI_QUESTIONARI!Z3373:AD3373,ESITI_QUESTIONARI!AF3373:AH3373,ESITI_QUESTIONARI!AJ3373:AL3373,ESITI_QUESTIONARI!AN3373,ESITI_QUESTIONARI!AQ3373)))</f>
        <v/>
      </c>
    </row>
    <row r="3374" spans="1:8" x14ac:dyDescent="0.3">
      <c r="A3374" t="str">
        <f>IF(ESITI_QUESTIONARI!A3374="","",TRIM(ESITI_QUESTIONARI!A3374))</f>
        <v/>
      </c>
      <c r="B3374" t="str">
        <f t="shared" si="53"/>
        <v/>
      </c>
      <c r="C3374" t="str">
        <f>IF(ESITI_QUESTIONARI!C3374="","",TRIM(ESITI_QUESTIONARI!C3374))</f>
        <v/>
      </c>
      <c r="D3374" t="str">
        <f>IFERROR(UPPER(TRIM(ESITI_QUESTIONARI!U3374)),"")</f>
        <v/>
      </c>
      <c r="E3374" t="str">
        <f>IFERROR(UPPER(TRIM(ESITI_QUESTIONARI!Y3374)),"")</f>
        <v/>
      </c>
      <c r="F3374" t="str">
        <f>IFERROR(UPPER(TRIM(ESITI_QUESTIONARI!AE3374)),"")</f>
        <v/>
      </c>
      <c r="G3374" t="str">
        <f>IFERROR(UPPER(TRIM(ESITI_QUESTIONARI!AI3374)),"")</f>
        <v/>
      </c>
      <c r="H3374" s="8" t="str">
        <f>IF(C3374="","",IF(ISERROR(AVERAGE(ESITI_QUESTIONARI!N3374:T3374,ESITI_QUESTIONARI!V3374:X3374,ESITI_QUESTIONARI!Z3374:AD3374,ESITI_QUESTIONARI!AF3374:AH3374,ESITI_QUESTIONARI!AJ3374:AL3374,ESITI_QUESTIONARI!AN3374,ESITI_QUESTIONARI!AQ3374)),"NON RISPONDE",AVERAGE(ESITI_QUESTIONARI!N3374:T3374,ESITI_QUESTIONARI!V3374:X3374,ESITI_QUESTIONARI!Z3374:AD3374,ESITI_QUESTIONARI!AF3374:AH3374,ESITI_QUESTIONARI!AJ3374:AL3374,ESITI_QUESTIONARI!AN3374,ESITI_QUESTIONARI!AQ3374)))</f>
        <v/>
      </c>
    </row>
    <row r="3375" spans="1:8" x14ac:dyDescent="0.3">
      <c r="A3375" t="str">
        <f>IF(ESITI_QUESTIONARI!A3375="","",TRIM(ESITI_QUESTIONARI!A3375))</f>
        <v/>
      </c>
      <c r="B3375" t="str">
        <f t="shared" si="53"/>
        <v/>
      </c>
      <c r="C3375" t="str">
        <f>IF(ESITI_QUESTIONARI!C3375="","",TRIM(ESITI_QUESTIONARI!C3375))</f>
        <v/>
      </c>
      <c r="D3375" t="str">
        <f>IFERROR(UPPER(TRIM(ESITI_QUESTIONARI!U3375)),"")</f>
        <v/>
      </c>
      <c r="E3375" t="str">
        <f>IFERROR(UPPER(TRIM(ESITI_QUESTIONARI!Y3375)),"")</f>
        <v/>
      </c>
      <c r="F3375" t="str">
        <f>IFERROR(UPPER(TRIM(ESITI_QUESTIONARI!AE3375)),"")</f>
        <v/>
      </c>
      <c r="G3375" t="str">
        <f>IFERROR(UPPER(TRIM(ESITI_QUESTIONARI!AI3375)),"")</f>
        <v/>
      </c>
      <c r="H3375" s="8" t="str">
        <f>IF(C3375="","",IF(ISERROR(AVERAGE(ESITI_QUESTIONARI!N3375:T3375,ESITI_QUESTIONARI!V3375:X3375,ESITI_QUESTIONARI!Z3375:AD3375,ESITI_QUESTIONARI!AF3375:AH3375,ESITI_QUESTIONARI!AJ3375:AL3375,ESITI_QUESTIONARI!AN3375,ESITI_QUESTIONARI!AQ3375)),"NON RISPONDE",AVERAGE(ESITI_QUESTIONARI!N3375:T3375,ESITI_QUESTIONARI!V3375:X3375,ESITI_QUESTIONARI!Z3375:AD3375,ESITI_QUESTIONARI!AF3375:AH3375,ESITI_QUESTIONARI!AJ3375:AL3375,ESITI_QUESTIONARI!AN3375,ESITI_QUESTIONARI!AQ3375)))</f>
        <v/>
      </c>
    </row>
    <row r="3376" spans="1:8" x14ac:dyDescent="0.3">
      <c r="A3376" t="str">
        <f>IF(ESITI_QUESTIONARI!A3376="","",TRIM(ESITI_QUESTIONARI!A3376))</f>
        <v/>
      </c>
      <c r="B3376" t="str">
        <f t="shared" si="53"/>
        <v/>
      </c>
      <c r="C3376" t="str">
        <f>IF(ESITI_QUESTIONARI!C3376="","",TRIM(ESITI_QUESTIONARI!C3376))</f>
        <v/>
      </c>
      <c r="D3376" t="str">
        <f>IFERROR(UPPER(TRIM(ESITI_QUESTIONARI!U3376)),"")</f>
        <v/>
      </c>
      <c r="E3376" t="str">
        <f>IFERROR(UPPER(TRIM(ESITI_QUESTIONARI!Y3376)),"")</f>
        <v/>
      </c>
      <c r="F3376" t="str">
        <f>IFERROR(UPPER(TRIM(ESITI_QUESTIONARI!AE3376)),"")</f>
        <v/>
      </c>
      <c r="G3376" t="str">
        <f>IFERROR(UPPER(TRIM(ESITI_QUESTIONARI!AI3376)),"")</f>
        <v/>
      </c>
      <c r="H3376" s="8" t="str">
        <f>IF(C3376="","",IF(ISERROR(AVERAGE(ESITI_QUESTIONARI!N3376:T3376,ESITI_QUESTIONARI!V3376:X3376,ESITI_QUESTIONARI!Z3376:AD3376,ESITI_QUESTIONARI!AF3376:AH3376,ESITI_QUESTIONARI!AJ3376:AL3376,ESITI_QUESTIONARI!AN3376,ESITI_QUESTIONARI!AQ3376)),"NON RISPONDE",AVERAGE(ESITI_QUESTIONARI!N3376:T3376,ESITI_QUESTIONARI!V3376:X3376,ESITI_QUESTIONARI!Z3376:AD3376,ESITI_QUESTIONARI!AF3376:AH3376,ESITI_QUESTIONARI!AJ3376:AL3376,ESITI_QUESTIONARI!AN3376,ESITI_QUESTIONARI!AQ3376)))</f>
        <v/>
      </c>
    </row>
    <row r="3377" spans="1:8" x14ac:dyDescent="0.3">
      <c r="A3377" t="str">
        <f>IF(ESITI_QUESTIONARI!A3377="","",TRIM(ESITI_QUESTIONARI!A3377))</f>
        <v/>
      </c>
      <c r="B3377" t="str">
        <f t="shared" si="53"/>
        <v/>
      </c>
      <c r="C3377" t="str">
        <f>IF(ESITI_QUESTIONARI!C3377="","",TRIM(ESITI_QUESTIONARI!C3377))</f>
        <v/>
      </c>
      <c r="D3377" t="str">
        <f>IFERROR(UPPER(TRIM(ESITI_QUESTIONARI!U3377)),"")</f>
        <v/>
      </c>
      <c r="E3377" t="str">
        <f>IFERROR(UPPER(TRIM(ESITI_QUESTIONARI!Y3377)),"")</f>
        <v/>
      </c>
      <c r="F3377" t="str">
        <f>IFERROR(UPPER(TRIM(ESITI_QUESTIONARI!AE3377)),"")</f>
        <v/>
      </c>
      <c r="G3377" t="str">
        <f>IFERROR(UPPER(TRIM(ESITI_QUESTIONARI!AI3377)),"")</f>
        <v/>
      </c>
      <c r="H3377" s="8" t="str">
        <f>IF(C3377="","",IF(ISERROR(AVERAGE(ESITI_QUESTIONARI!N3377:T3377,ESITI_QUESTIONARI!V3377:X3377,ESITI_QUESTIONARI!Z3377:AD3377,ESITI_QUESTIONARI!AF3377:AH3377,ESITI_QUESTIONARI!AJ3377:AL3377,ESITI_QUESTIONARI!AN3377,ESITI_QUESTIONARI!AQ3377)),"NON RISPONDE",AVERAGE(ESITI_QUESTIONARI!N3377:T3377,ESITI_QUESTIONARI!V3377:X3377,ESITI_QUESTIONARI!Z3377:AD3377,ESITI_QUESTIONARI!AF3377:AH3377,ESITI_QUESTIONARI!AJ3377:AL3377,ESITI_QUESTIONARI!AN3377,ESITI_QUESTIONARI!AQ3377)))</f>
        <v/>
      </c>
    </row>
    <row r="3378" spans="1:8" x14ac:dyDescent="0.3">
      <c r="A3378" t="str">
        <f>IF(ESITI_QUESTIONARI!A3378="","",TRIM(ESITI_QUESTIONARI!A3378))</f>
        <v/>
      </c>
      <c r="B3378" t="str">
        <f t="shared" si="53"/>
        <v/>
      </c>
      <c r="C3378" t="str">
        <f>IF(ESITI_QUESTIONARI!C3378="","",TRIM(ESITI_QUESTIONARI!C3378))</f>
        <v/>
      </c>
      <c r="D3378" t="str">
        <f>IFERROR(UPPER(TRIM(ESITI_QUESTIONARI!U3378)),"")</f>
        <v/>
      </c>
      <c r="E3378" t="str">
        <f>IFERROR(UPPER(TRIM(ESITI_QUESTIONARI!Y3378)),"")</f>
        <v/>
      </c>
      <c r="F3378" t="str">
        <f>IFERROR(UPPER(TRIM(ESITI_QUESTIONARI!AE3378)),"")</f>
        <v/>
      </c>
      <c r="G3378" t="str">
        <f>IFERROR(UPPER(TRIM(ESITI_QUESTIONARI!AI3378)),"")</f>
        <v/>
      </c>
      <c r="H3378" s="8" t="str">
        <f>IF(C3378="","",IF(ISERROR(AVERAGE(ESITI_QUESTIONARI!N3378:T3378,ESITI_QUESTIONARI!V3378:X3378,ESITI_QUESTIONARI!Z3378:AD3378,ESITI_QUESTIONARI!AF3378:AH3378,ESITI_QUESTIONARI!AJ3378:AL3378,ESITI_QUESTIONARI!AN3378,ESITI_QUESTIONARI!AQ3378)),"NON RISPONDE",AVERAGE(ESITI_QUESTIONARI!N3378:T3378,ESITI_QUESTIONARI!V3378:X3378,ESITI_QUESTIONARI!Z3378:AD3378,ESITI_QUESTIONARI!AF3378:AH3378,ESITI_QUESTIONARI!AJ3378:AL3378,ESITI_QUESTIONARI!AN3378,ESITI_QUESTIONARI!AQ3378)))</f>
        <v/>
      </c>
    </row>
    <row r="3379" spans="1:8" x14ac:dyDescent="0.3">
      <c r="A3379" t="str">
        <f>IF(ESITI_QUESTIONARI!A3379="","",TRIM(ESITI_QUESTIONARI!A3379))</f>
        <v/>
      </c>
      <c r="B3379" t="str">
        <f t="shared" si="53"/>
        <v/>
      </c>
      <c r="C3379" t="str">
        <f>IF(ESITI_QUESTIONARI!C3379="","",TRIM(ESITI_QUESTIONARI!C3379))</f>
        <v/>
      </c>
      <c r="D3379" t="str">
        <f>IFERROR(UPPER(TRIM(ESITI_QUESTIONARI!U3379)),"")</f>
        <v/>
      </c>
      <c r="E3379" t="str">
        <f>IFERROR(UPPER(TRIM(ESITI_QUESTIONARI!Y3379)),"")</f>
        <v/>
      </c>
      <c r="F3379" t="str">
        <f>IFERROR(UPPER(TRIM(ESITI_QUESTIONARI!AE3379)),"")</f>
        <v/>
      </c>
      <c r="G3379" t="str">
        <f>IFERROR(UPPER(TRIM(ESITI_QUESTIONARI!AI3379)),"")</f>
        <v/>
      </c>
      <c r="H3379" s="8" t="str">
        <f>IF(C3379="","",IF(ISERROR(AVERAGE(ESITI_QUESTIONARI!N3379:T3379,ESITI_QUESTIONARI!V3379:X3379,ESITI_QUESTIONARI!Z3379:AD3379,ESITI_QUESTIONARI!AF3379:AH3379,ESITI_QUESTIONARI!AJ3379:AL3379,ESITI_QUESTIONARI!AN3379,ESITI_QUESTIONARI!AQ3379)),"NON RISPONDE",AVERAGE(ESITI_QUESTIONARI!N3379:T3379,ESITI_QUESTIONARI!V3379:X3379,ESITI_QUESTIONARI!Z3379:AD3379,ESITI_QUESTIONARI!AF3379:AH3379,ESITI_QUESTIONARI!AJ3379:AL3379,ESITI_QUESTIONARI!AN3379,ESITI_QUESTIONARI!AQ3379)))</f>
        <v/>
      </c>
    </row>
    <row r="3380" spans="1:8" x14ac:dyDescent="0.3">
      <c r="A3380" t="str">
        <f>IF(ESITI_QUESTIONARI!A3380="","",TRIM(ESITI_QUESTIONARI!A3380))</f>
        <v/>
      </c>
      <c r="B3380" t="str">
        <f t="shared" si="53"/>
        <v/>
      </c>
      <c r="C3380" t="str">
        <f>IF(ESITI_QUESTIONARI!C3380="","",TRIM(ESITI_QUESTIONARI!C3380))</f>
        <v/>
      </c>
      <c r="D3380" t="str">
        <f>IFERROR(UPPER(TRIM(ESITI_QUESTIONARI!U3380)),"")</f>
        <v/>
      </c>
      <c r="E3380" t="str">
        <f>IFERROR(UPPER(TRIM(ESITI_QUESTIONARI!Y3380)),"")</f>
        <v/>
      </c>
      <c r="F3380" t="str">
        <f>IFERROR(UPPER(TRIM(ESITI_QUESTIONARI!AE3380)),"")</f>
        <v/>
      </c>
      <c r="G3380" t="str">
        <f>IFERROR(UPPER(TRIM(ESITI_QUESTIONARI!AI3380)),"")</f>
        <v/>
      </c>
      <c r="H3380" s="8" t="str">
        <f>IF(C3380="","",IF(ISERROR(AVERAGE(ESITI_QUESTIONARI!N3380:T3380,ESITI_QUESTIONARI!V3380:X3380,ESITI_QUESTIONARI!Z3380:AD3380,ESITI_QUESTIONARI!AF3380:AH3380,ESITI_QUESTIONARI!AJ3380:AL3380,ESITI_QUESTIONARI!AN3380,ESITI_QUESTIONARI!AQ3380)),"NON RISPONDE",AVERAGE(ESITI_QUESTIONARI!N3380:T3380,ESITI_QUESTIONARI!V3380:X3380,ESITI_QUESTIONARI!Z3380:AD3380,ESITI_QUESTIONARI!AF3380:AH3380,ESITI_QUESTIONARI!AJ3380:AL3380,ESITI_QUESTIONARI!AN3380,ESITI_QUESTIONARI!AQ3380)))</f>
        <v/>
      </c>
    </row>
    <row r="3381" spans="1:8" x14ac:dyDescent="0.3">
      <c r="A3381" t="str">
        <f>IF(ESITI_QUESTIONARI!A3381="","",TRIM(ESITI_QUESTIONARI!A3381))</f>
        <v/>
      </c>
      <c r="B3381" t="str">
        <f t="shared" si="53"/>
        <v/>
      </c>
      <c r="C3381" t="str">
        <f>IF(ESITI_QUESTIONARI!C3381="","",TRIM(ESITI_QUESTIONARI!C3381))</f>
        <v/>
      </c>
      <c r="D3381" t="str">
        <f>IFERROR(UPPER(TRIM(ESITI_QUESTIONARI!U3381)),"")</f>
        <v/>
      </c>
      <c r="E3381" t="str">
        <f>IFERROR(UPPER(TRIM(ESITI_QUESTIONARI!Y3381)),"")</f>
        <v/>
      </c>
      <c r="F3381" t="str">
        <f>IFERROR(UPPER(TRIM(ESITI_QUESTIONARI!AE3381)),"")</f>
        <v/>
      </c>
      <c r="G3381" t="str">
        <f>IFERROR(UPPER(TRIM(ESITI_QUESTIONARI!AI3381)),"")</f>
        <v/>
      </c>
      <c r="H3381" s="8" t="str">
        <f>IF(C3381="","",IF(ISERROR(AVERAGE(ESITI_QUESTIONARI!N3381:T3381,ESITI_QUESTIONARI!V3381:X3381,ESITI_QUESTIONARI!Z3381:AD3381,ESITI_QUESTIONARI!AF3381:AH3381,ESITI_QUESTIONARI!AJ3381:AL3381,ESITI_QUESTIONARI!AN3381,ESITI_QUESTIONARI!AQ3381)),"NON RISPONDE",AVERAGE(ESITI_QUESTIONARI!N3381:T3381,ESITI_QUESTIONARI!V3381:X3381,ESITI_QUESTIONARI!Z3381:AD3381,ESITI_QUESTIONARI!AF3381:AH3381,ESITI_QUESTIONARI!AJ3381:AL3381,ESITI_QUESTIONARI!AN3381,ESITI_QUESTIONARI!AQ3381)))</f>
        <v/>
      </c>
    </row>
    <row r="3382" spans="1:8" x14ac:dyDescent="0.3">
      <c r="A3382" t="str">
        <f>IF(ESITI_QUESTIONARI!A3382="","",TRIM(ESITI_QUESTIONARI!A3382))</f>
        <v/>
      </c>
      <c r="B3382" t="str">
        <f t="shared" si="53"/>
        <v/>
      </c>
      <c r="C3382" t="str">
        <f>IF(ESITI_QUESTIONARI!C3382="","",TRIM(ESITI_QUESTIONARI!C3382))</f>
        <v/>
      </c>
      <c r="D3382" t="str">
        <f>IFERROR(UPPER(TRIM(ESITI_QUESTIONARI!U3382)),"")</f>
        <v/>
      </c>
      <c r="E3382" t="str">
        <f>IFERROR(UPPER(TRIM(ESITI_QUESTIONARI!Y3382)),"")</f>
        <v/>
      </c>
      <c r="F3382" t="str">
        <f>IFERROR(UPPER(TRIM(ESITI_QUESTIONARI!AE3382)),"")</f>
        <v/>
      </c>
      <c r="G3382" t="str">
        <f>IFERROR(UPPER(TRIM(ESITI_QUESTIONARI!AI3382)),"")</f>
        <v/>
      </c>
      <c r="H3382" s="8" t="str">
        <f>IF(C3382="","",IF(ISERROR(AVERAGE(ESITI_QUESTIONARI!N3382:T3382,ESITI_QUESTIONARI!V3382:X3382,ESITI_QUESTIONARI!Z3382:AD3382,ESITI_QUESTIONARI!AF3382:AH3382,ESITI_QUESTIONARI!AJ3382:AL3382,ESITI_QUESTIONARI!AN3382,ESITI_QUESTIONARI!AQ3382)),"NON RISPONDE",AVERAGE(ESITI_QUESTIONARI!N3382:T3382,ESITI_QUESTIONARI!V3382:X3382,ESITI_QUESTIONARI!Z3382:AD3382,ESITI_QUESTIONARI!AF3382:AH3382,ESITI_QUESTIONARI!AJ3382:AL3382,ESITI_QUESTIONARI!AN3382,ESITI_QUESTIONARI!AQ3382)))</f>
        <v/>
      </c>
    </row>
    <row r="3383" spans="1:8" x14ac:dyDescent="0.3">
      <c r="A3383" t="str">
        <f>IF(ESITI_QUESTIONARI!A3383="","",TRIM(ESITI_QUESTIONARI!A3383))</f>
        <v/>
      </c>
      <c r="B3383" t="str">
        <f t="shared" si="53"/>
        <v/>
      </c>
      <c r="C3383" t="str">
        <f>IF(ESITI_QUESTIONARI!C3383="","",TRIM(ESITI_QUESTIONARI!C3383))</f>
        <v/>
      </c>
      <c r="D3383" t="str">
        <f>IFERROR(UPPER(TRIM(ESITI_QUESTIONARI!U3383)),"")</f>
        <v/>
      </c>
      <c r="E3383" t="str">
        <f>IFERROR(UPPER(TRIM(ESITI_QUESTIONARI!Y3383)),"")</f>
        <v/>
      </c>
      <c r="F3383" t="str">
        <f>IFERROR(UPPER(TRIM(ESITI_QUESTIONARI!AE3383)),"")</f>
        <v/>
      </c>
      <c r="G3383" t="str">
        <f>IFERROR(UPPER(TRIM(ESITI_QUESTIONARI!AI3383)),"")</f>
        <v/>
      </c>
      <c r="H3383" s="8" t="str">
        <f>IF(C3383="","",IF(ISERROR(AVERAGE(ESITI_QUESTIONARI!N3383:T3383,ESITI_QUESTIONARI!V3383:X3383,ESITI_QUESTIONARI!Z3383:AD3383,ESITI_QUESTIONARI!AF3383:AH3383,ESITI_QUESTIONARI!AJ3383:AL3383,ESITI_QUESTIONARI!AN3383,ESITI_QUESTIONARI!AQ3383)),"NON RISPONDE",AVERAGE(ESITI_QUESTIONARI!N3383:T3383,ESITI_QUESTIONARI!V3383:X3383,ESITI_QUESTIONARI!Z3383:AD3383,ESITI_QUESTIONARI!AF3383:AH3383,ESITI_QUESTIONARI!AJ3383:AL3383,ESITI_QUESTIONARI!AN3383,ESITI_QUESTIONARI!AQ3383)))</f>
        <v/>
      </c>
    </row>
    <row r="3384" spans="1:8" x14ac:dyDescent="0.3">
      <c r="A3384" t="str">
        <f>IF(ESITI_QUESTIONARI!A3384="","",TRIM(ESITI_QUESTIONARI!A3384))</f>
        <v/>
      </c>
      <c r="B3384" t="str">
        <f t="shared" si="53"/>
        <v/>
      </c>
      <c r="C3384" t="str">
        <f>IF(ESITI_QUESTIONARI!C3384="","",TRIM(ESITI_QUESTIONARI!C3384))</f>
        <v/>
      </c>
      <c r="D3384" t="str">
        <f>IFERROR(UPPER(TRIM(ESITI_QUESTIONARI!U3384)),"")</f>
        <v/>
      </c>
      <c r="E3384" t="str">
        <f>IFERROR(UPPER(TRIM(ESITI_QUESTIONARI!Y3384)),"")</f>
        <v/>
      </c>
      <c r="F3384" t="str">
        <f>IFERROR(UPPER(TRIM(ESITI_QUESTIONARI!AE3384)),"")</f>
        <v/>
      </c>
      <c r="G3384" t="str">
        <f>IFERROR(UPPER(TRIM(ESITI_QUESTIONARI!AI3384)),"")</f>
        <v/>
      </c>
      <c r="H3384" s="8" t="str">
        <f>IF(C3384="","",IF(ISERROR(AVERAGE(ESITI_QUESTIONARI!N3384:T3384,ESITI_QUESTIONARI!V3384:X3384,ESITI_QUESTIONARI!Z3384:AD3384,ESITI_QUESTIONARI!AF3384:AH3384,ESITI_QUESTIONARI!AJ3384:AL3384,ESITI_QUESTIONARI!AN3384,ESITI_QUESTIONARI!AQ3384)),"NON RISPONDE",AVERAGE(ESITI_QUESTIONARI!N3384:T3384,ESITI_QUESTIONARI!V3384:X3384,ESITI_QUESTIONARI!Z3384:AD3384,ESITI_QUESTIONARI!AF3384:AH3384,ESITI_QUESTIONARI!AJ3384:AL3384,ESITI_QUESTIONARI!AN3384,ESITI_QUESTIONARI!AQ3384)))</f>
        <v/>
      </c>
    </row>
    <row r="3385" spans="1:8" x14ac:dyDescent="0.3">
      <c r="A3385" t="str">
        <f>IF(ESITI_QUESTIONARI!A3385="","",TRIM(ESITI_QUESTIONARI!A3385))</f>
        <v/>
      </c>
      <c r="B3385" t="str">
        <f t="shared" si="53"/>
        <v/>
      </c>
      <c r="C3385" t="str">
        <f>IF(ESITI_QUESTIONARI!C3385="","",TRIM(ESITI_QUESTIONARI!C3385))</f>
        <v/>
      </c>
      <c r="D3385" t="str">
        <f>IFERROR(UPPER(TRIM(ESITI_QUESTIONARI!U3385)),"")</f>
        <v/>
      </c>
      <c r="E3385" t="str">
        <f>IFERROR(UPPER(TRIM(ESITI_QUESTIONARI!Y3385)),"")</f>
        <v/>
      </c>
      <c r="F3385" t="str">
        <f>IFERROR(UPPER(TRIM(ESITI_QUESTIONARI!AE3385)),"")</f>
        <v/>
      </c>
      <c r="G3385" t="str">
        <f>IFERROR(UPPER(TRIM(ESITI_QUESTIONARI!AI3385)),"")</f>
        <v/>
      </c>
      <c r="H3385" s="8" t="str">
        <f>IF(C3385="","",IF(ISERROR(AVERAGE(ESITI_QUESTIONARI!N3385:T3385,ESITI_QUESTIONARI!V3385:X3385,ESITI_QUESTIONARI!Z3385:AD3385,ESITI_QUESTIONARI!AF3385:AH3385,ESITI_QUESTIONARI!AJ3385:AL3385,ESITI_QUESTIONARI!AN3385,ESITI_QUESTIONARI!AQ3385)),"NON RISPONDE",AVERAGE(ESITI_QUESTIONARI!N3385:T3385,ESITI_QUESTIONARI!V3385:X3385,ESITI_QUESTIONARI!Z3385:AD3385,ESITI_QUESTIONARI!AF3385:AH3385,ESITI_QUESTIONARI!AJ3385:AL3385,ESITI_QUESTIONARI!AN3385,ESITI_QUESTIONARI!AQ3385)))</f>
        <v/>
      </c>
    </row>
    <row r="3386" spans="1:8" x14ac:dyDescent="0.3">
      <c r="A3386" t="str">
        <f>IF(ESITI_QUESTIONARI!A3386="","",TRIM(ESITI_QUESTIONARI!A3386))</f>
        <v/>
      </c>
      <c r="B3386" t="str">
        <f t="shared" si="53"/>
        <v/>
      </c>
      <c r="C3386" t="str">
        <f>IF(ESITI_QUESTIONARI!C3386="","",TRIM(ESITI_QUESTIONARI!C3386))</f>
        <v/>
      </c>
      <c r="D3386" t="str">
        <f>IFERROR(UPPER(TRIM(ESITI_QUESTIONARI!U3386)),"")</f>
        <v/>
      </c>
      <c r="E3386" t="str">
        <f>IFERROR(UPPER(TRIM(ESITI_QUESTIONARI!Y3386)),"")</f>
        <v/>
      </c>
      <c r="F3386" t="str">
        <f>IFERROR(UPPER(TRIM(ESITI_QUESTIONARI!AE3386)),"")</f>
        <v/>
      </c>
      <c r="G3386" t="str">
        <f>IFERROR(UPPER(TRIM(ESITI_QUESTIONARI!AI3386)),"")</f>
        <v/>
      </c>
      <c r="H3386" s="8" t="str">
        <f>IF(C3386="","",IF(ISERROR(AVERAGE(ESITI_QUESTIONARI!N3386:T3386,ESITI_QUESTIONARI!V3386:X3386,ESITI_QUESTIONARI!Z3386:AD3386,ESITI_QUESTIONARI!AF3386:AH3386,ESITI_QUESTIONARI!AJ3386:AL3386,ESITI_QUESTIONARI!AN3386,ESITI_QUESTIONARI!AQ3386)),"NON RISPONDE",AVERAGE(ESITI_QUESTIONARI!N3386:T3386,ESITI_QUESTIONARI!V3386:X3386,ESITI_QUESTIONARI!Z3386:AD3386,ESITI_QUESTIONARI!AF3386:AH3386,ESITI_QUESTIONARI!AJ3386:AL3386,ESITI_QUESTIONARI!AN3386,ESITI_QUESTIONARI!AQ3386)))</f>
        <v/>
      </c>
    </row>
    <row r="3387" spans="1:8" x14ac:dyDescent="0.3">
      <c r="A3387" t="str">
        <f>IF(ESITI_QUESTIONARI!A3387="","",TRIM(ESITI_QUESTIONARI!A3387))</f>
        <v/>
      </c>
      <c r="B3387" t="str">
        <f t="shared" si="53"/>
        <v/>
      </c>
      <c r="C3387" t="str">
        <f>IF(ESITI_QUESTIONARI!C3387="","",TRIM(ESITI_QUESTIONARI!C3387))</f>
        <v/>
      </c>
      <c r="D3387" t="str">
        <f>IFERROR(UPPER(TRIM(ESITI_QUESTIONARI!U3387)),"")</f>
        <v/>
      </c>
      <c r="E3387" t="str">
        <f>IFERROR(UPPER(TRIM(ESITI_QUESTIONARI!Y3387)),"")</f>
        <v/>
      </c>
      <c r="F3387" t="str">
        <f>IFERROR(UPPER(TRIM(ESITI_QUESTIONARI!AE3387)),"")</f>
        <v/>
      </c>
      <c r="G3387" t="str">
        <f>IFERROR(UPPER(TRIM(ESITI_QUESTIONARI!AI3387)),"")</f>
        <v/>
      </c>
      <c r="H3387" s="8" t="str">
        <f>IF(C3387="","",IF(ISERROR(AVERAGE(ESITI_QUESTIONARI!N3387:T3387,ESITI_QUESTIONARI!V3387:X3387,ESITI_QUESTIONARI!Z3387:AD3387,ESITI_QUESTIONARI!AF3387:AH3387,ESITI_QUESTIONARI!AJ3387:AL3387,ESITI_QUESTIONARI!AN3387,ESITI_QUESTIONARI!AQ3387)),"NON RISPONDE",AVERAGE(ESITI_QUESTIONARI!N3387:T3387,ESITI_QUESTIONARI!V3387:X3387,ESITI_QUESTIONARI!Z3387:AD3387,ESITI_QUESTIONARI!AF3387:AH3387,ESITI_QUESTIONARI!AJ3387:AL3387,ESITI_QUESTIONARI!AN3387,ESITI_QUESTIONARI!AQ3387)))</f>
        <v/>
      </c>
    </row>
    <row r="3388" spans="1:8" x14ac:dyDescent="0.3">
      <c r="A3388" t="str">
        <f>IF(ESITI_QUESTIONARI!A3388="","",TRIM(ESITI_QUESTIONARI!A3388))</f>
        <v/>
      </c>
      <c r="B3388" t="str">
        <f t="shared" si="53"/>
        <v/>
      </c>
      <c r="C3388" t="str">
        <f>IF(ESITI_QUESTIONARI!C3388="","",TRIM(ESITI_QUESTIONARI!C3388))</f>
        <v/>
      </c>
      <c r="D3388" t="str">
        <f>IFERROR(UPPER(TRIM(ESITI_QUESTIONARI!U3388)),"")</f>
        <v/>
      </c>
      <c r="E3388" t="str">
        <f>IFERROR(UPPER(TRIM(ESITI_QUESTIONARI!Y3388)),"")</f>
        <v/>
      </c>
      <c r="F3388" t="str">
        <f>IFERROR(UPPER(TRIM(ESITI_QUESTIONARI!AE3388)),"")</f>
        <v/>
      </c>
      <c r="G3388" t="str">
        <f>IFERROR(UPPER(TRIM(ESITI_QUESTIONARI!AI3388)),"")</f>
        <v/>
      </c>
      <c r="H3388" s="8" t="str">
        <f>IF(C3388="","",IF(ISERROR(AVERAGE(ESITI_QUESTIONARI!N3388:T3388,ESITI_QUESTIONARI!V3388:X3388,ESITI_QUESTIONARI!Z3388:AD3388,ESITI_QUESTIONARI!AF3388:AH3388,ESITI_QUESTIONARI!AJ3388:AL3388,ESITI_QUESTIONARI!AN3388,ESITI_QUESTIONARI!AQ3388)),"NON RISPONDE",AVERAGE(ESITI_QUESTIONARI!N3388:T3388,ESITI_QUESTIONARI!V3388:X3388,ESITI_QUESTIONARI!Z3388:AD3388,ESITI_QUESTIONARI!AF3388:AH3388,ESITI_QUESTIONARI!AJ3388:AL3388,ESITI_QUESTIONARI!AN3388,ESITI_QUESTIONARI!AQ3388)))</f>
        <v/>
      </c>
    </row>
    <row r="3389" spans="1:8" x14ac:dyDescent="0.3">
      <c r="A3389" t="str">
        <f>IF(ESITI_QUESTIONARI!A3389="","",TRIM(ESITI_QUESTIONARI!A3389))</f>
        <v/>
      </c>
      <c r="B3389" t="str">
        <f t="shared" si="53"/>
        <v/>
      </c>
      <c r="C3389" t="str">
        <f>IF(ESITI_QUESTIONARI!C3389="","",TRIM(ESITI_QUESTIONARI!C3389))</f>
        <v/>
      </c>
      <c r="D3389" t="str">
        <f>IFERROR(UPPER(TRIM(ESITI_QUESTIONARI!U3389)),"")</f>
        <v/>
      </c>
      <c r="E3389" t="str">
        <f>IFERROR(UPPER(TRIM(ESITI_QUESTIONARI!Y3389)),"")</f>
        <v/>
      </c>
      <c r="F3389" t="str">
        <f>IFERROR(UPPER(TRIM(ESITI_QUESTIONARI!AE3389)),"")</f>
        <v/>
      </c>
      <c r="G3389" t="str">
        <f>IFERROR(UPPER(TRIM(ESITI_QUESTIONARI!AI3389)),"")</f>
        <v/>
      </c>
      <c r="H3389" s="8" t="str">
        <f>IF(C3389="","",IF(ISERROR(AVERAGE(ESITI_QUESTIONARI!N3389:T3389,ESITI_QUESTIONARI!V3389:X3389,ESITI_QUESTIONARI!Z3389:AD3389,ESITI_QUESTIONARI!AF3389:AH3389,ESITI_QUESTIONARI!AJ3389:AL3389,ESITI_QUESTIONARI!AN3389,ESITI_QUESTIONARI!AQ3389)),"NON RISPONDE",AVERAGE(ESITI_QUESTIONARI!N3389:T3389,ESITI_QUESTIONARI!V3389:X3389,ESITI_QUESTIONARI!Z3389:AD3389,ESITI_QUESTIONARI!AF3389:AH3389,ESITI_QUESTIONARI!AJ3389:AL3389,ESITI_QUESTIONARI!AN3389,ESITI_QUESTIONARI!AQ3389)))</f>
        <v/>
      </c>
    </row>
    <row r="3390" spans="1:8" x14ac:dyDescent="0.3">
      <c r="A3390" t="str">
        <f>IF(ESITI_QUESTIONARI!A3390="","",TRIM(ESITI_QUESTIONARI!A3390))</f>
        <v/>
      </c>
      <c r="B3390" t="str">
        <f t="shared" si="53"/>
        <v/>
      </c>
      <c r="C3390" t="str">
        <f>IF(ESITI_QUESTIONARI!C3390="","",TRIM(ESITI_QUESTIONARI!C3390))</f>
        <v/>
      </c>
      <c r="D3390" t="str">
        <f>IFERROR(UPPER(TRIM(ESITI_QUESTIONARI!U3390)),"")</f>
        <v/>
      </c>
      <c r="E3390" t="str">
        <f>IFERROR(UPPER(TRIM(ESITI_QUESTIONARI!Y3390)),"")</f>
        <v/>
      </c>
      <c r="F3390" t="str">
        <f>IFERROR(UPPER(TRIM(ESITI_QUESTIONARI!AE3390)),"")</f>
        <v/>
      </c>
      <c r="G3390" t="str">
        <f>IFERROR(UPPER(TRIM(ESITI_QUESTIONARI!AI3390)),"")</f>
        <v/>
      </c>
      <c r="H3390" s="8" t="str">
        <f>IF(C3390="","",IF(ISERROR(AVERAGE(ESITI_QUESTIONARI!N3390:T3390,ESITI_QUESTIONARI!V3390:X3390,ESITI_QUESTIONARI!Z3390:AD3390,ESITI_QUESTIONARI!AF3390:AH3390,ESITI_QUESTIONARI!AJ3390:AL3390,ESITI_QUESTIONARI!AN3390,ESITI_QUESTIONARI!AQ3390)),"NON RISPONDE",AVERAGE(ESITI_QUESTIONARI!N3390:T3390,ESITI_QUESTIONARI!V3390:X3390,ESITI_QUESTIONARI!Z3390:AD3390,ESITI_QUESTIONARI!AF3390:AH3390,ESITI_QUESTIONARI!AJ3390:AL3390,ESITI_QUESTIONARI!AN3390,ESITI_QUESTIONARI!AQ3390)))</f>
        <v/>
      </c>
    </row>
    <row r="3391" spans="1:8" x14ac:dyDescent="0.3">
      <c r="A3391" t="str">
        <f>IF(ESITI_QUESTIONARI!A3391="","",TRIM(ESITI_QUESTIONARI!A3391))</f>
        <v/>
      </c>
      <c r="B3391" t="str">
        <f t="shared" si="53"/>
        <v/>
      </c>
      <c r="C3391" t="str">
        <f>IF(ESITI_QUESTIONARI!C3391="","",TRIM(ESITI_QUESTIONARI!C3391))</f>
        <v/>
      </c>
      <c r="D3391" t="str">
        <f>IFERROR(UPPER(TRIM(ESITI_QUESTIONARI!U3391)),"")</f>
        <v/>
      </c>
      <c r="E3391" t="str">
        <f>IFERROR(UPPER(TRIM(ESITI_QUESTIONARI!Y3391)),"")</f>
        <v/>
      </c>
      <c r="F3391" t="str">
        <f>IFERROR(UPPER(TRIM(ESITI_QUESTIONARI!AE3391)),"")</f>
        <v/>
      </c>
      <c r="G3391" t="str">
        <f>IFERROR(UPPER(TRIM(ESITI_QUESTIONARI!AI3391)),"")</f>
        <v/>
      </c>
      <c r="H3391" s="8" t="str">
        <f>IF(C3391="","",IF(ISERROR(AVERAGE(ESITI_QUESTIONARI!N3391:T3391,ESITI_QUESTIONARI!V3391:X3391,ESITI_QUESTIONARI!Z3391:AD3391,ESITI_QUESTIONARI!AF3391:AH3391,ESITI_QUESTIONARI!AJ3391:AL3391,ESITI_QUESTIONARI!AN3391,ESITI_QUESTIONARI!AQ3391)),"NON RISPONDE",AVERAGE(ESITI_QUESTIONARI!N3391:T3391,ESITI_QUESTIONARI!V3391:X3391,ESITI_QUESTIONARI!Z3391:AD3391,ESITI_QUESTIONARI!AF3391:AH3391,ESITI_QUESTIONARI!AJ3391:AL3391,ESITI_QUESTIONARI!AN3391,ESITI_QUESTIONARI!AQ3391)))</f>
        <v/>
      </c>
    </row>
    <row r="3392" spans="1:8" x14ac:dyDescent="0.3">
      <c r="A3392" t="str">
        <f>IF(ESITI_QUESTIONARI!A3392="","",TRIM(ESITI_QUESTIONARI!A3392))</f>
        <v/>
      </c>
      <c r="B3392" t="str">
        <f t="shared" si="53"/>
        <v/>
      </c>
      <c r="C3392" t="str">
        <f>IF(ESITI_QUESTIONARI!C3392="","",TRIM(ESITI_QUESTIONARI!C3392))</f>
        <v/>
      </c>
      <c r="D3392" t="str">
        <f>IFERROR(UPPER(TRIM(ESITI_QUESTIONARI!U3392)),"")</f>
        <v/>
      </c>
      <c r="E3392" t="str">
        <f>IFERROR(UPPER(TRIM(ESITI_QUESTIONARI!Y3392)),"")</f>
        <v/>
      </c>
      <c r="F3392" t="str">
        <f>IFERROR(UPPER(TRIM(ESITI_QUESTIONARI!AE3392)),"")</f>
        <v/>
      </c>
      <c r="G3392" t="str">
        <f>IFERROR(UPPER(TRIM(ESITI_QUESTIONARI!AI3392)),"")</f>
        <v/>
      </c>
      <c r="H3392" s="8" t="str">
        <f>IF(C3392="","",IF(ISERROR(AVERAGE(ESITI_QUESTIONARI!N3392:T3392,ESITI_QUESTIONARI!V3392:X3392,ESITI_QUESTIONARI!Z3392:AD3392,ESITI_QUESTIONARI!AF3392:AH3392,ESITI_QUESTIONARI!AJ3392:AL3392,ESITI_QUESTIONARI!AN3392,ESITI_QUESTIONARI!AQ3392)),"NON RISPONDE",AVERAGE(ESITI_QUESTIONARI!N3392:T3392,ESITI_QUESTIONARI!V3392:X3392,ESITI_QUESTIONARI!Z3392:AD3392,ESITI_QUESTIONARI!AF3392:AH3392,ESITI_QUESTIONARI!AJ3392:AL3392,ESITI_QUESTIONARI!AN3392,ESITI_QUESTIONARI!AQ3392)))</f>
        <v/>
      </c>
    </row>
    <row r="3393" spans="1:8" x14ac:dyDescent="0.3">
      <c r="A3393" t="str">
        <f>IF(ESITI_QUESTIONARI!A3393="","",TRIM(ESITI_QUESTIONARI!A3393))</f>
        <v/>
      </c>
      <c r="B3393" t="str">
        <f t="shared" si="53"/>
        <v/>
      </c>
      <c r="C3393" t="str">
        <f>IF(ESITI_QUESTIONARI!C3393="","",TRIM(ESITI_QUESTIONARI!C3393))</f>
        <v/>
      </c>
      <c r="D3393" t="str">
        <f>IFERROR(UPPER(TRIM(ESITI_QUESTIONARI!U3393)),"")</f>
        <v/>
      </c>
      <c r="E3393" t="str">
        <f>IFERROR(UPPER(TRIM(ESITI_QUESTIONARI!Y3393)),"")</f>
        <v/>
      </c>
      <c r="F3393" t="str">
        <f>IFERROR(UPPER(TRIM(ESITI_QUESTIONARI!AE3393)),"")</f>
        <v/>
      </c>
      <c r="G3393" t="str">
        <f>IFERROR(UPPER(TRIM(ESITI_QUESTIONARI!AI3393)),"")</f>
        <v/>
      </c>
      <c r="H3393" s="8" t="str">
        <f>IF(C3393="","",IF(ISERROR(AVERAGE(ESITI_QUESTIONARI!N3393:T3393,ESITI_QUESTIONARI!V3393:X3393,ESITI_QUESTIONARI!Z3393:AD3393,ESITI_QUESTIONARI!AF3393:AH3393,ESITI_QUESTIONARI!AJ3393:AL3393,ESITI_QUESTIONARI!AN3393,ESITI_QUESTIONARI!AQ3393)),"NON RISPONDE",AVERAGE(ESITI_QUESTIONARI!N3393:T3393,ESITI_QUESTIONARI!V3393:X3393,ESITI_QUESTIONARI!Z3393:AD3393,ESITI_QUESTIONARI!AF3393:AH3393,ESITI_QUESTIONARI!AJ3393:AL3393,ESITI_QUESTIONARI!AN3393,ESITI_QUESTIONARI!AQ3393)))</f>
        <v/>
      </c>
    </row>
    <row r="3394" spans="1:8" x14ac:dyDescent="0.3">
      <c r="A3394" t="str">
        <f>IF(ESITI_QUESTIONARI!A3394="","",TRIM(ESITI_QUESTIONARI!A3394))</f>
        <v/>
      </c>
      <c r="B3394" t="str">
        <f t="shared" si="53"/>
        <v/>
      </c>
      <c r="C3394" t="str">
        <f>IF(ESITI_QUESTIONARI!C3394="","",TRIM(ESITI_QUESTIONARI!C3394))</f>
        <v/>
      </c>
      <c r="D3394" t="str">
        <f>IFERROR(UPPER(TRIM(ESITI_QUESTIONARI!U3394)),"")</f>
        <v/>
      </c>
      <c r="E3394" t="str">
        <f>IFERROR(UPPER(TRIM(ESITI_QUESTIONARI!Y3394)),"")</f>
        <v/>
      </c>
      <c r="F3394" t="str">
        <f>IFERROR(UPPER(TRIM(ESITI_QUESTIONARI!AE3394)),"")</f>
        <v/>
      </c>
      <c r="G3394" t="str">
        <f>IFERROR(UPPER(TRIM(ESITI_QUESTIONARI!AI3394)),"")</f>
        <v/>
      </c>
      <c r="H3394" s="8" t="str">
        <f>IF(C3394="","",IF(ISERROR(AVERAGE(ESITI_QUESTIONARI!N3394:T3394,ESITI_QUESTIONARI!V3394:X3394,ESITI_QUESTIONARI!Z3394:AD3394,ESITI_QUESTIONARI!AF3394:AH3394,ESITI_QUESTIONARI!AJ3394:AL3394,ESITI_QUESTIONARI!AN3394,ESITI_QUESTIONARI!AQ3394)),"NON RISPONDE",AVERAGE(ESITI_QUESTIONARI!N3394:T3394,ESITI_QUESTIONARI!V3394:X3394,ESITI_QUESTIONARI!Z3394:AD3394,ESITI_QUESTIONARI!AF3394:AH3394,ESITI_QUESTIONARI!AJ3394:AL3394,ESITI_QUESTIONARI!AN3394,ESITI_QUESTIONARI!AQ3394)))</f>
        <v/>
      </c>
    </row>
    <row r="3395" spans="1:8" x14ac:dyDescent="0.3">
      <c r="A3395" t="str">
        <f>IF(ESITI_QUESTIONARI!A3395="","",TRIM(ESITI_QUESTIONARI!A3395))</f>
        <v/>
      </c>
      <c r="B3395" t="str">
        <f t="shared" ref="B3395:B3458" si="54">IF(C3395="","",C3395)</f>
        <v/>
      </c>
      <c r="C3395" t="str">
        <f>IF(ESITI_QUESTIONARI!C3395="","",TRIM(ESITI_QUESTIONARI!C3395))</f>
        <v/>
      </c>
      <c r="D3395" t="str">
        <f>IFERROR(UPPER(TRIM(ESITI_QUESTIONARI!U3395)),"")</f>
        <v/>
      </c>
      <c r="E3395" t="str">
        <f>IFERROR(UPPER(TRIM(ESITI_QUESTIONARI!Y3395)),"")</f>
        <v/>
      </c>
      <c r="F3395" t="str">
        <f>IFERROR(UPPER(TRIM(ESITI_QUESTIONARI!AE3395)),"")</f>
        <v/>
      </c>
      <c r="G3395" t="str">
        <f>IFERROR(UPPER(TRIM(ESITI_QUESTIONARI!AI3395)),"")</f>
        <v/>
      </c>
      <c r="H3395" s="8" t="str">
        <f>IF(C3395="","",IF(ISERROR(AVERAGE(ESITI_QUESTIONARI!N3395:T3395,ESITI_QUESTIONARI!V3395:X3395,ESITI_QUESTIONARI!Z3395:AD3395,ESITI_QUESTIONARI!AF3395:AH3395,ESITI_QUESTIONARI!AJ3395:AL3395,ESITI_QUESTIONARI!AN3395,ESITI_QUESTIONARI!AQ3395)),"NON RISPONDE",AVERAGE(ESITI_QUESTIONARI!N3395:T3395,ESITI_QUESTIONARI!V3395:X3395,ESITI_QUESTIONARI!Z3395:AD3395,ESITI_QUESTIONARI!AF3395:AH3395,ESITI_QUESTIONARI!AJ3395:AL3395,ESITI_QUESTIONARI!AN3395,ESITI_QUESTIONARI!AQ3395)))</f>
        <v/>
      </c>
    </row>
    <row r="3396" spans="1:8" x14ac:dyDescent="0.3">
      <c r="A3396" t="str">
        <f>IF(ESITI_QUESTIONARI!A3396="","",TRIM(ESITI_QUESTIONARI!A3396))</f>
        <v/>
      </c>
      <c r="B3396" t="str">
        <f t="shared" si="54"/>
        <v/>
      </c>
      <c r="C3396" t="str">
        <f>IF(ESITI_QUESTIONARI!C3396="","",TRIM(ESITI_QUESTIONARI!C3396))</f>
        <v/>
      </c>
      <c r="D3396" t="str">
        <f>IFERROR(UPPER(TRIM(ESITI_QUESTIONARI!U3396)),"")</f>
        <v/>
      </c>
      <c r="E3396" t="str">
        <f>IFERROR(UPPER(TRIM(ESITI_QUESTIONARI!Y3396)),"")</f>
        <v/>
      </c>
      <c r="F3396" t="str">
        <f>IFERROR(UPPER(TRIM(ESITI_QUESTIONARI!AE3396)),"")</f>
        <v/>
      </c>
      <c r="G3396" t="str">
        <f>IFERROR(UPPER(TRIM(ESITI_QUESTIONARI!AI3396)),"")</f>
        <v/>
      </c>
      <c r="H3396" s="8" t="str">
        <f>IF(C3396="","",IF(ISERROR(AVERAGE(ESITI_QUESTIONARI!N3396:T3396,ESITI_QUESTIONARI!V3396:X3396,ESITI_QUESTIONARI!Z3396:AD3396,ESITI_QUESTIONARI!AF3396:AH3396,ESITI_QUESTIONARI!AJ3396:AL3396,ESITI_QUESTIONARI!AN3396,ESITI_QUESTIONARI!AQ3396)),"NON RISPONDE",AVERAGE(ESITI_QUESTIONARI!N3396:T3396,ESITI_QUESTIONARI!V3396:X3396,ESITI_QUESTIONARI!Z3396:AD3396,ESITI_QUESTIONARI!AF3396:AH3396,ESITI_QUESTIONARI!AJ3396:AL3396,ESITI_QUESTIONARI!AN3396,ESITI_QUESTIONARI!AQ3396)))</f>
        <v/>
      </c>
    </row>
    <row r="3397" spans="1:8" x14ac:dyDescent="0.3">
      <c r="A3397" t="str">
        <f>IF(ESITI_QUESTIONARI!A3397="","",TRIM(ESITI_QUESTIONARI!A3397))</f>
        <v/>
      </c>
      <c r="B3397" t="str">
        <f t="shared" si="54"/>
        <v/>
      </c>
      <c r="C3397" t="str">
        <f>IF(ESITI_QUESTIONARI!C3397="","",TRIM(ESITI_QUESTIONARI!C3397))</f>
        <v/>
      </c>
      <c r="D3397" t="str">
        <f>IFERROR(UPPER(TRIM(ESITI_QUESTIONARI!U3397)),"")</f>
        <v/>
      </c>
      <c r="E3397" t="str">
        <f>IFERROR(UPPER(TRIM(ESITI_QUESTIONARI!Y3397)),"")</f>
        <v/>
      </c>
      <c r="F3397" t="str">
        <f>IFERROR(UPPER(TRIM(ESITI_QUESTIONARI!AE3397)),"")</f>
        <v/>
      </c>
      <c r="G3397" t="str">
        <f>IFERROR(UPPER(TRIM(ESITI_QUESTIONARI!AI3397)),"")</f>
        <v/>
      </c>
      <c r="H3397" s="8" t="str">
        <f>IF(C3397="","",IF(ISERROR(AVERAGE(ESITI_QUESTIONARI!N3397:T3397,ESITI_QUESTIONARI!V3397:X3397,ESITI_QUESTIONARI!Z3397:AD3397,ESITI_QUESTIONARI!AF3397:AH3397,ESITI_QUESTIONARI!AJ3397:AL3397,ESITI_QUESTIONARI!AN3397,ESITI_QUESTIONARI!AQ3397)),"NON RISPONDE",AVERAGE(ESITI_QUESTIONARI!N3397:T3397,ESITI_QUESTIONARI!V3397:X3397,ESITI_QUESTIONARI!Z3397:AD3397,ESITI_QUESTIONARI!AF3397:AH3397,ESITI_QUESTIONARI!AJ3397:AL3397,ESITI_QUESTIONARI!AN3397,ESITI_QUESTIONARI!AQ3397)))</f>
        <v/>
      </c>
    </row>
    <row r="3398" spans="1:8" x14ac:dyDescent="0.3">
      <c r="A3398" t="str">
        <f>IF(ESITI_QUESTIONARI!A3398="","",TRIM(ESITI_QUESTIONARI!A3398))</f>
        <v/>
      </c>
      <c r="B3398" t="str">
        <f t="shared" si="54"/>
        <v/>
      </c>
      <c r="C3398" t="str">
        <f>IF(ESITI_QUESTIONARI!C3398="","",TRIM(ESITI_QUESTIONARI!C3398))</f>
        <v/>
      </c>
      <c r="D3398" t="str">
        <f>IFERROR(UPPER(TRIM(ESITI_QUESTIONARI!U3398)),"")</f>
        <v/>
      </c>
      <c r="E3398" t="str">
        <f>IFERROR(UPPER(TRIM(ESITI_QUESTIONARI!Y3398)),"")</f>
        <v/>
      </c>
      <c r="F3398" t="str">
        <f>IFERROR(UPPER(TRIM(ESITI_QUESTIONARI!AE3398)),"")</f>
        <v/>
      </c>
      <c r="G3398" t="str">
        <f>IFERROR(UPPER(TRIM(ESITI_QUESTIONARI!AI3398)),"")</f>
        <v/>
      </c>
      <c r="H3398" s="8" t="str">
        <f>IF(C3398="","",IF(ISERROR(AVERAGE(ESITI_QUESTIONARI!N3398:T3398,ESITI_QUESTIONARI!V3398:X3398,ESITI_QUESTIONARI!Z3398:AD3398,ESITI_QUESTIONARI!AF3398:AH3398,ESITI_QUESTIONARI!AJ3398:AL3398,ESITI_QUESTIONARI!AN3398,ESITI_QUESTIONARI!AQ3398)),"NON RISPONDE",AVERAGE(ESITI_QUESTIONARI!N3398:T3398,ESITI_QUESTIONARI!V3398:X3398,ESITI_QUESTIONARI!Z3398:AD3398,ESITI_QUESTIONARI!AF3398:AH3398,ESITI_QUESTIONARI!AJ3398:AL3398,ESITI_QUESTIONARI!AN3398,ESITI_QUESTIONARI!AQ3398)))</f>
        <v/>
      </c>
    </row>
    <row r="3399" spans="1:8" x14ac:dyDescent="0.3">
      <c r="A3399" t="str">
        <f>IF(ESITI_QUESTIONARI!A3399="","",TRIM(ESITI_QUESTIONARI!A3399))</f>
        <v/>
      </c>
      <c r="B3399" t="str">
        <f t="shared" si="54"/>
        <v/>
      </c>
      <c r="C3399" t="str">
        <f>IF(ESITI_QUESTIONARI!C3399="","",TRIM(ESITI_QUESTIONARI!C3399))</f>
        <v/>
      </c>
      <c r="D3399" t="str">
        <f>IFERROR(UPPER(TRIM(ESITI_QUESTIONARI!U3399)),"")</f>
        <v/>
      </c>
      <c r="E3399" t="str">
        <f>IFERROR(UPPER(TRIM(ESITI_QUESTIONARI!Y3399)),"")</f>
        <v/>
      </c>
      <c r="F3399" t="str">
        <f>IFERROR(UPPER(TRIM(ESITI_QUESTIONARI!AE3399)),"")</f>
        <v/>
      </c>
      <c r="G3399" t="str">
        <f>IFERROR(UPPER(TRIM(ESITI_QUESTIONARI!AI3399)),"")</f>
        <v/>
      </c>
      <c r="H3399" s="8" t="str">
        <f>IF(C3399="","",IF(ISERROR(AVERAGE(ESITI_QUESTIONARI!N3399:T3399,ESITI_QUESTIONARI!V3399:X3399,ESITI_QUESTIONARI!Z3399:AD3399,ESITI_QUESTIONARI!AF3399:AH3399,ESITI_QUESTIONARI!AJ3399:AL3399,ESITI_QUESTIONARI!AN3399,ESITI_QUESTIONARI!AQ3399)),"NON RISPONDE",AVERAGE(ESITI_QUESTIONARI!N3399:T3399,ESITI_QUESTIONARI!V3399:X3399,ESITI_QUESTIONARI!Z3399:AD3399,ESITI_QUESTIONARI!AF3399:AH3399,ESITI_QUESTIONARI!AJ3399:AL3399,ESITI_QUESTIONARI!AN3399,ESITI_QUESTIONARI!AQ3399)))</f>
        <v/>
      </c>
    </row>
    <row r="3400" spans="1:8" x14ac:dyDescent="0.3">
      <c r="A3400" t="str">
        <f>IF(ESITI_QUESTIONARI!A3400="","",TRIM(ESITI_QUESTIONARI!A3400))</f>
        <v/>
      </c>
      <c r="B3400" t="str">
        <f t="shared" si="54"/>
        <v/>
      </c>
      <c r="C3400" t="str">
        <f>IF(ESITI_QUESTIONARI!C3400="","",TRIM(ESITI_QUESTIONARI!C3400))</f>
        <v/>
      </c>
      <c r="D3400" t="str">
        <f>IFERROR(UPPER(TRIM(ESITI_QUESTIONARI!U3400)),"")</f>
        <v/>
      </c>
      <c r="E3400" t="str">
        <f>IFERROR(UPPER(TRIM(ESITI_QUESTIONARI!Y3400)),"")</f>
        <v/>
      </c>
      <c r="F3400" t="str">
        <f>IFERROR(UPPER(TRIM(ESITI_QUESTIONARI!AE3400)),"")</f>
        <v/>
      </c>
      <c r="G3400" t="str">
        <f>IFERROR(UPPER(TRIM(ESITI_QUESTIONARI!AI3400)),"")</f>
        <v/>
      </c>
      <c r="H3400" s="8" t="str">
        <f>IF(C3400="","",IF(ISERROR(AVERAGE(ESITI_QUESTIONARI!N3400:T3400,ESITI_QUESTIONARI!V3400:X3400,ESITI_QUESTIONARI!Z3400:AD3400,ESITI_QUESTIONARI!AF3400:AH3400,ESITI_QUESTIONARI!AJ3400:AL3400,ESITI_QUESTIONARI!AN3400,ESITI_QUESTIONARI!AQ3400)),"NON RISPONDE",AVERAGE(ESITI_QUESTIONARI!N3400:T3400,ESITI_QUESTIONARI!V3400:X3400,ESITI_QUESTIONARI!Z3400:AD3400,ESITI_QUESTIONARI!AF3400:AH3400,ESITI_QUESTIONARI!AJ3400:AL3400,ESITI_QUESTIONARI!AN3400,ESITI_QUESTIONARI!AQ3400)))</f>
        <v/>
      </c>
    </row>
    <row r="3401" spans="1:8" x14ac:dyDescent="0.3">
      <c r="A3401" t="str">
        <f>IF(ESITI_QUESTIONARI!A3401="","",TRIM(ESITI_QUESTIONARI!A3401))</f>
        <v/>
      </c>
      <c r="B3401" t="str">
        <f t="shared" si="54"/>
        <v/>
      </c>
      <c r="C3401" t="str">
        <f>IF(ESITI_QUESTIONARI!C3401="","",TRIM(ESITI_QUESTIONARI!C3401))</f>
        <v/>
      </c>
      <c r="D3401" t="str">
        <f>IFERROR(UPPER(TRIM(ESITI_QUESTIONARI!U3401)),"")</f>
        <v/>
      </c>
      <c r="E3401" t="str">
        <f>IFERROR(UPPER(TRIM(ESITI_QUESTIONARI!Y3401)),"")</f>
        <v/>
      </c>
      <c r="F3401" t="str">
        <f>IFERROR(UPPER(TRIM(ESITI_QUESTIONARI!AE3401)),"")</f>
        <v/>
      </c>
      <c r="G3401" t="str">
        <f>IFERROR(UPPER(TRIM(ESITI_QUESTIONARI!AI3401)),"")</f>
        <v/>
      </c>
      <c r="H3401" s="8" t="str">
        <f>IF(C3401="","",IF(ISERROR(AVERAGE(ESITI_QUESTIONARI!N3401:T3401,ESITI_QUESTIONARI!V3401:X3401,ESITI_QUESTIONARI!Z3401:AD3401,ESITI_QUESTIONARI!AF3401:AH3401,ESITI_QUESTIONARI!AJ3401:AL3401,ESITI_QUESTIONARI!AN3401,ESITI_QUESTIONARI!AQ3401)),"NON RISPONDE",AVERAGE(ESITI_QUESTIONARI!N3401:T3401,ESITI_QUESTIONARI!V3401:X3401,ESITI_QUESTIONARI!Z3401:AD3401,ESITI_QUESTIONARI!AF3401:AH3401,ESITI_QUESTIONARI!AJ3401:AL3401,ESITI_QUESTIONARI!AN3401,ESITI_QUESTIONARI!AQ3401)))</f>
        <v/>
      </c>
    </row>
    <row r="3402" spans="1:8" x14ac:dyDescent="0.3">
      <c r="A3402" t="str">
        <f>IF(ESITI_QUESTIONARI!A3402="","",TRIM(ESITI_QUESTIONARI!A3402))</f>
        <v/>
      </c>
      <c r="B3402" t="str">
        <f t="shared" si="54"/>
        <v/>
      </c>
      <c r="C3402" t="str">
        <f>IF(ESITI_QUESTIONARI!C3402="","",TRIM(ESITI_QUESTIONARI!C3402))</f>
        <v/>
      </c>
      <c r="D3402" t="str">
        <f>IFERROR(UPPER(TRIM(ESITI_QUESTIONARI!U3402)),"")</f>
        <v/>
      </c>
      <c r="E3402" t="str">
        <f>IFERROR(UPPER(TRIM(ESITI_QUESTIONARI!Y3402)),"")</f>
        <v/>
      </c>
      <c r="F3402" t="str">
        <f>IFERROR(UPPER(TRIM(ESITI_QUESTIONARI!AE3402)),"")</f>
        <v/>
      </c>
      <c r="G3402" t="str">
        <f>IFERROR(UPPER(TRIM(ESITI_QUESTIONARI!AI3402)),"")</f>
        <v/>
      </c>
      <c r="H3402" s="8" t="str">
        <f>IF(C3402="","",IF(ISERROR(AVERAGE(ESITI_QUESTIONARI!N3402:T3402,ESITI_QUESTIONARI!V3402:X3402,ESITI_QUESTIONARI!Z3402:AD3402,ESITI_QUESTIONARI!AF3402:AH3402,ESITI_QUESTIONARI!AJ3402:AL3402,ESITI_QUESTIONARI!AN3402,ESITI_QUESTIONARI!AQ3402)),"NON RISPONDE",AVERAGE(ESITI_QUESTIONARI!N3402:T3402,ESITI_QUESTIONARI!V3402:X3402,ESITI_QUESTIONARI!Z3402:AD3402,ESITI_QUESTIONARI!AF3402:AH3402,ESITI_QUESTIONARI!AJ3402:AL3402,ESITI_QUESTIONARI!AN3402,ESITI_QUESTIONARI!AQ3402)))</f>
        <v/>
      </c>
    </row>
    <row r="3403" spans="1:8" x14ac:dyDescent="0.3">
      <c r="A3403" t="str">
        <f>IF(ESITI_QUESTIONARI!A3403="","",TRIM(ESITI_QUESTIONARI!A3403))</f>
        <v/>
      </c>
      <c r="B3403" t="str">
        <f t="shared" si="54"/>
        <v/>
      </c>
      <c r="C3403" t="str">
        <f>IF(ESITI_QUESTIONARI!C3403="","",TRIM(ESITI_QUESTIONARI!C3403))</f>
        <v/>
      </c>
      <c r="D3403" t="str">
        <f>IFERROR(UPPER(TRIM(ESITI_QUESTIONARI!U3403)),"")</f>
        <v/>
      </c>
      <c r="E3403" t="str">
        <f>IFERROR(UPPER(TRIM(ESITI_QUESTIONARI!Y3403)),"")</f>
        <v/>
      </c>
      <c r="F3403" t="str">
        <f>IFERROR(UPPER(TRIM(ESITI_QUESTIONARI!AE3403)),"")</f>
        <v/>
      </c>
      <c r="G3403" t="str">
        <f>IFERROR(UPPER(TRIM(ESITI_QUESTIONARI!AI3403)),"")</f>
        <v/>
      </c>
      <c r="H3403" s="8" t="str">
        <f>IF(C3403="","",IF(ISERROR(AVERAGE(ESITI_QUESTIONARI!N3403:T3403,ESITI_QUESTIONARI!V3403:X3403,ESITI_QUESTIONARI!Z3403:AD3403,ESITI_QUESTIONARI!AF3403:AH3403,ESITI_QUESTIONARI!AJ3403:AL3403,ESITI_QUESTIONARI!AN3403,ESITI_QUESTIONARI!AQ3403)),"NON RISPONDE",AVERAGE(ESITI_QUESTIONARI!N3403:T3403,ESITI_QUESTIONARI!V3403:X3403,ESITI_QUESTIONARI!Z3403:AD3403,ESITI_QUESTIONARI!AF3403:AH3403,ESITI_QUESTIONARI!AJ3403:AL3403,ESITI_QUESTIONARI!AN3403,ESITI_QUESTIONARI!AQ3403)))</f>
        <v/>
      </c>
    </row>
    <row r="3404" spans="1:8" x14ac:dyDescent="0.3">
      <c r="A3404" t="str">
        <f>IF(ESITI_QUESTIONARI!A3404="","",TRIM(ESITI_QUESTIONARI!A3404))</f>
        <v/>
      </c>
      <c r="B3404" t="str">
        <f t="shared" si="54"/>
        <v/>
      </c>
      <c r="C3404" t="str">
        <f>IF(ESITI_QUESTIONARI!C3404="","",TRIM(ESITI_QUESTIONARI!C3404))</f>
        <v/>
      </c>
      <c r="D3404" t="str">
        <f>IFERROR(UPPER(TRIM(ESITI_QUESTIONARI!U3404)),"")</f>
        <v/>
      </c>
      <c r="E3404" t="str">
        <f>IFERROR(UPPER(TRIM(ESITI_QUESTIONARI!Y3404)),"")</f>
        <v/>
      </c>
      <c r="F3404" t="str">
        <f>IFERROR(UPPER(TRIM(ESITI_QUESTIONARI!AE3404)),"")</f>
        <v/>
      </c>
      <c r="G3404" t="str">
        <f>IFERROR(UPPER(TRIM(ESITI_QUESTIONARI!AI3404)),"")</f>
        <v/>
      </c>
      <c r="H3404" s="8" t="str">
        <f>IF(C3404="","",IF(ISERROR(AVERAGE(ESITI_QUESTIONARI!N3404:T3404,ESITI_QUESTIONARI!V3404:X3404,ESITI_QUESTIONARI!Z3404:AD3404,ESITI_QUESTIONARI!AF3404:AH3404,ESITI_QUESTIONARI!AJ3404:AL3404,ESITI_QUESTIONARI!AN3404,ESITI_QUESTIONARI!AQ3404)),"NON RISPONDE",AVERAGE(ESITI_QUESTIONARI!N3404:T3404,ESITI_QUESTIONARI!V3404:X3404,ESITI_QUESTIONARI!Z3404:AD3404,ESITI_QUESTIONARI!AF3404:AH3404,ESITI_QUESTIONARI!AJ3404:AL3404,ESITI_QUESTIONARI!AN3404,ESITI_QUESTIONARI!AQ3404)))</f>
        <v/>
      </c>
    </row>
    <row r="3405" spans="1:8" x14ac:dyDescent="0.3">
      <c r="A3405" t="str">
        <f>IF(ESITI_QUESTIONARI!A3405="","",TRIM(ESITI_QUESTIONARI!A3405))</f>
        <v/>
      </c>
      <c r="B3405" t="str">
        <f t="shared" si="54"/>
        <v/>
      </c>
      <c r="C3405" t="str">
        <f>IF(ESITI_QUESTIONARI!C3405="","",TRIM(ESITI_QUESTIONARI!C3405))</f>
        <v/>
      </c>
      <c r="D3405" t="str">
        <f>IFERROR(UPPER(TRIM(ESITI_QUESTIONARI!U3405)),"")</f>
        <v/>
      </c>
      <c r="E3405" t="str">
        <f>IFERROR(UPPER(TRIM(ESITI_QUESTIONARI!Y3405)),"")</f>
        <v/>
      </c>
      <c r="F3405" t="str">
        <f>IFERROR(UPPER(TRIM(ESITI_QUESTIONARI!AE3405)),"")</f>
        <v/>
      </c>
      <c r="G3405" t="str">
        <f>IFERROR(UPPER(TRIM(ESITI_QUESTIONARI!AI3405)),"")</f>
        <v/>
      </c>
      <c r="H3405" s="8" t="str">
        <f>IF(C3405="","",IF(ISERROR(AVERAGE(ESITI_QUESTIONARI!N3405:T3405,ESITI_QUESTIONARI!V3405:X3405,ESITI_QUESTIONARI!Z3405:AD3405,ESITI_QUESTIONARI!AF3405:AH3405,ESITI_QUESTIONARI!AJ3405:AL3405,ESITI_QUESTIONARI!AN3405,ESITI_QUESTIONARI!AQ3405)),"NON RISPONDE",AVERAGE(ESITI_QUESTIONARI!N3405:T3405,ESITI_QUESTIONARI!V3405:X3405,ESITI_QUESTIONARI!Z3405:AD3405,ESITI_QUESTIONARI!AF3405:AH3405,ESITI_QUESTIONARI!AJ3405:AL3405,ESITI_QUESTIONARI!AN3405,ESITI_QUESTIONARI!AQ3405)))</f>
        <v/>
      </c>
    </row>
    <row r="3406" spans="1:8" x14ac:dyDescent="0.3">
      <c r="A3406" t="str">
        <f>IF(ESITI_QUESTIONARI!A3406="","",TRIM(ESITI_QUESTIONARI!A3406))</f>
        <v/>
      </c>
      <c r="B3406" t="str">
        <f t="shared" si="54"/>
        <v/>
      </c>
      <c r="C3406" t="str">
        <f>IF(ESITI_QUESTIONARI!C3406="","",TRIM(ESITI_QUESTIONARI!C3406))</f>
        <v/>
      </c>
      <c r="D3406" t="str">
        <f>IFERROR(UPPER(TRIM(ESITI_QUESTIONARI!U3406)),"")</f>
        <v/>
      </c>
      <c r="E3406" t="str">
        <f>IFERROR(UPPER(TRIM(ESITI_QUESTIONARI!Y3406)),"")</f>
        <v/>
      </c>
      <c r="F3406" t="str">
        <f>IFERROR(UPPER(TRIM(ESITI_QUESTIONARI!AE3406)),"")</f>
        <v/>
      </c>
      <c r="G3406" t="str">
        <f>IFERROR(UPPER(TRIM(ESITI_QUESTIONARI!AI3406)),"")</f>
        <v/>
      </c>
      <c r="H3406" s="8" t="str">
        <f>IF(C3406="","",IF(ISERROR(AVERAGE(ESITI_QUESTIONARI!N3406:T3406,ESITI_QUESTIONARI!V3406:X3406,ESITI_QUESTIONARI!Z3406:AD3406,ESITI_QUESTIONARI!AF3406:AH3406,ESITI_QUESTIONARI!AJ3406:AL3406,ESITI_QUESTIONARI!AN3406,ESITI_QUESTIONARI!AQ3406)),"NON RISPONDE",AVERAGE(ESITI_QUESTIONARI!N3406:T3406,ESITI_QUESTIONARI!V3406:X3406,ESITI_QUESTIONARI!Z3406:AD3406,ESITI_QUESTIONARI!AF3406:AH3406,ESITI_QUESTIONARI!AJ3406:AL3406,ESITI_QUESTIONARI!AN3406,ESITI_QUESTIONARI!AQ3406)))</f>
        <v/>
      </c>
    </row>
    <row r="3407" spans="1:8" x14ac:dyDescent="0.3">
      <c r="A3407" t="str">
        <f>IF(ESITI_QUESTIONARI!A3407="","",TRIM(ESITI_QUESTIONARI!A3407))</f>
        <v/>
      </c>
      <c r="B3407" t="str">
        <f t="shared" si="54"/>
        <v/>
      </c>
      <c r="C3407" t="str">
        <f>IF(ESITI_QUESTIONARI!C3407="","",TRIM(ESITI_QUESTIONARI!C3407))</f>
        <v/>
      </c>
      <c r="D3407" t="str">
        <f>IFERROR(UPPER(TRIM(ESITI_QUESTIONARI!U3407)),"")</f>
        <v/>
      </c>
      <c r="E3407" t="str">
        <f>IFERROR(UPPER(TRIM(ESITI_QUESTIONARI!Y3407)),"")</f>
        <v/>
      </c>
      <c r="F3407" t="str">
        <f>IFERROR(UPPER(TRIM(ESITI_QUESTIONARI!AE3407)),"")</f>
        <v/>
      </c>
      <c r="G3407" t="str">
        <f>IFERROR(UPPER(TRIM(ESITI_QUESTIONARI!AI3407)),"")</f>
        <v/>
      </c>
      <c r="H3407" s="8" t="str">
        <f>IF(C3407="","",IF(ISERROR(AVERAGE(ESITI_QUESTIONARI!N3407:T3407,ESITI_QUESTIONARI!V3407:X3407,ESITI_QUESTIONARI!Z3407:AD3407,ESITI_QUESTIONARI!AF3407:AH3407,ESITI_QUESTIONARI!AJ3407:AL3407,ESITI_QUESTIONARI!AN3407,ESITI_QUESTIONARI!AQ3407)),"NON RISPONDE",AVERAGE(ESITI_QUESTIONARI!N3407:T3407,ESITI_QUESTIONARI!V3407:X3407,ESITI_QUESTIONARI!Z3407:AD3407,ESITI_QUESTIONARI!AF3407:AH3407,ESITI_QUESTIONARI!AJ3407:AL3407,ESITI_QUESTIONARI!AN3407,ESITI_QUESTIONARI!AQ3407)))</f>
        <v/>
      </c>
    </row>
    <row r="3408" spans="1:8" x14ac:dyDescent="0.3">
      <c r="A3408" t="str">
        <f>IF(ESITI_QUESTIONARI!A3408="","",TRIM(ESITI_QUESTIONARI!A3408))</f>
        <v/>
      </c>
      <c r="B3408" t="str">
        <f t="shared" si="54"/>
        <v/>
      </c>
      <c r="C3408" t="str">
        <f>IF(ESITI_QUESTIONARI!C3408="","",TRIM(ESITI_QUESTIONARI!C3408))</f>
        <v/>
      </c>
      <c r="D3408" t="str">
        <f>IFERROR(UPPER(TRIM(ESITI_QUESTIONARI!U3408)),"")</f>
        <v/>
      </c>
      <c r="E3408" t="str">
        <f>IFERROR(UPPER(TRIM(ESITI_QUESTIONARI!Y3408)),"")</f>
        <v/>
      </c>
      <c r="F3408" t="str">
        <f>IFERROR(UPPER(TRIM(ESITI_QUESTIONARI!AE3408)),"")</f>
        <v/>
      </c>
      <c r="G3408" t="str">
        <f>IFERROR(UPPER(TRIM(ESITI_QUESTIONARI!AI3408)),"")</f>
        <v/>
      </c>
      <c r="H3408" s="8" t="str">
        <f>IF(C3408="","",IF(ISERROR(AVERAGE(ESITI_QUESTIONARI!N3408:T3408,ESITI_QUESTIONARI!V3408:X3408,ESITI_QUESTIONARI!Z3408:AD3408,ESITI_QUESTIONARI!AF3408:AH3408,ESITI_QUESTIONARI!AJ3408:AL3408,ESITI_QUESTIONARI!AN3408,ESITI_QUESTIONARI!AQ3408)),"NON RISPONDE",AVERAGE(ESITI_QUESTIONARI!N3408:T3408,ESITI_QUESTIONARI!V3408:X3408,ESITI_QUESTIONARI!Z3408:AD3408,ESITI_QUESTIONARI!AF3408:AH3408,ESITI_QUESTIONARI!AJ3408:AL3408,ESITI_QUESTIONARI!AN3408,ESITI_QUESTIONARI!AQ3408)))</f>
        <v/>
      </c>
    </row>
    <row r="3409" spans="1:8" x14ac:dyDescent="0.3">
      <c r="A3409" t="str">
        <f>IF(ESITI_QUESTIONARI!A3409="","",TRIM(ESITI_QUESTIONARI!A3409))</f>
        <v/>
      </c>
      <c r="B3409" t="str">
        <f t="shared" si="54"/>
        <v/>
      </c>
      <c r="C3409" t="str">
        <f>IF(ESITI_QUESTIONARI!C3409="","",TRIM(ESITI_QUESTIONARI!C3409))</f>
        <v/>
      </c>
      <c r="D3409" t="str">
        <f>IFERROR(UPPER(TRIM(ESITI_QUESTIONARI!U3409)),"")</f>
        <v/>
      </c>
      <c r="E3409" t="str">
        <f>IFERROR(UPPER(TRIM(ESITI_QUESTIONARI!Y3409)),"")</f>
        <v/>
      </c>
      <c r="F3409" t="str">
        <f>IFERROR(UPPER(TRIM(ESITI_QUESTIONARI!AE3409)),"")</f>
        <v/>
      </c>
      <c r="G3409" t="str">
        <f>IFERROR(UPPER(TRIM(ESITI_QUESTIONARI!AI3409)),"")</f>
        <v/>
      </c>
      <c r="H3409" s="8" t="str">
        <f>IF(C3409="","",IF(ISERROR(AVERAGE(ESITI_QUESTIONARI!N3409:T3409,ESITI_QUESTIONARI!V3409:X3409,ESITI_QUESTIONARI!Z3409:AD3409,ESITI_QUESTIONARI!AF3409:AH3409,ESITI_QUESTIONARI!AJ3409:AL3409,ESITI_QUESTIONARI!AN3409,ESITI_QUESTIONARI!AQ3409)),"NON RISPONDE",AVERAGE(ESITI_QUESTIONARI!N3409:T3409,ESITI_QUESTIONARI!V3409:X3409,ESITI_QUESTIONARI!Z3409:AD3409,ESITI_QUESTIONARI!AF3409:AH3409,ESITI_QUESTIONARI!AJ3409:AL3409,ESITI_QUESTIONARI!AN3409,ESITI_QUESTIONARI!AQ3409)))</f>
        <v/>
      </c>
    </row>
    <row r="3410" spans="1:8" x14ac:dyDescent="0.3">
      <c r="A3410" t="str">
        <f>IF(ESITI_QUESTIONARI!A3410="","",TRIM(ESITI_QUESTIONARI!A3410))</f>
        <v/>
      </c>
      <c r="B3410" t="str">
        <f t="shared" si="54"/>
        <v/>
      </c>
      <c r="C3410" t="str">
        <f>IF(ESITI_QUESTIONARI!C3410="","",TRIM(ESITI_QUESTIONARI!C3410))</f>
        <v/>
      </c>
      <c r="D3410" t="str">
        <f>IFERROR(UPPER(TRIM(ESITI_QUESTIONARI!U3410)),"")</f>
        <v/>
      </c>
      <c r="E3410" t="str">
        <f>IFERROR(UPPER(TRIM(ESITI_QUESTIONARI!Y3410)),"")</f>
        <v/>
      </c>
      <c r="F3410" t="str">
        <f>IFERROR(UPPER(TRIM(ESITI_QUESTIONARI!AE3410)),"")</f>
        <v/>
      </c>
      <c r="G3410" t="str">
        <f>IFERROR(UPPER(TRIM(ESITI_QUESTIONARI!AI3410)),"")</f>
        <v/>
      </c>
      <c r="H3410" s="8" t="str">
        <f>IF(C3410="","",IF(ISERROR(AVERAGE(ESITI_QUESTIONARI!N3410:T3410,ESITI_QUESTIONARI!V3410:X3410,ESITI_QUESTIONARI!Z3410:AD3410,ESITI_QUESTIONARI!AF3410:AH3410,ESITI_QUESTIONARI!AJ3410:AL3410,ESITI_QUESTIONARI!AN3410,ESITI_QUESTIONARI!AQ3410)),"NON RISPONDE",AVERAGE(ESITI_QUESTIONARI!N3410:T3410,ESITI_QUESTIONARI!V3410:X3410,ESITI_QUESTIONARI!Z3410:AD3410,ESITI_QUESTIONARI!AF3410:AH3410,ESITI_QUESTIONARI!AJ3410:AL3410,ESITI_QUESTIONARI!AN3410,ESITI_QUESTIONARI!AQ3410)))</f>
        <v/>
      </c>
    </row>
    <row r="3411" spans="1:8" x14ac:dyDescent="0.3">
      <c r="A3411" t="str">
        <f>IF(ESITI_QUESTIONARI!A3411="","",TRIM(ESITI_QUESTIONARI!A3411))</f>
        <v/>
      </c>
      <c r="B3411" t="str">
        <f t="shared" si="54"/>
        <v/>
      </c>
      <c r="C3411" t="str">
        <f>IF(ESITI_QUESTIONARI!C3411="","",TRIM(ESITI_QUESTIONARI!C3411))</f>
        <v/>
      </c>
      <c r="D3411" t="str">
        <f>IFERROR(UPPER(TRIM(ESITI_QUESTIONARI!U3411)),"")</f>
        <v/>
      </c>
      <c r="E3411" t="str">
        <f>IFERROR(UPPER(TRIM(ESITI_QUESTIONARI!Y3411)),"")</f>
        <v/>
      </c>
      <c r="F3411" t="str">
        <f>IFERROR(UPPER(TRIM(ESITI_QUESTIONARI!AE3411)),"")</f>
        <v/>
      </c>
      <c r="G3411" t="str">
        <f>IFERROR(UPPER(TRIM(ESITI_QUESTIONARI!AI3411)),"")</f>
        <v/>
      </c>
      <c r="H3411" s="8" t="str">
        <f>IF(C3411="","",IF(ISERROR(AVERAGE(ESITI_QUESTIONARI!N3411:T3411,ESITI_QUESTIONARI!V3411:X3411,ESITI_QUESTIONARI!Z3411:AD3411,ESITI_QUESTIONARI!AF3411:AH3411,ESITI_QUESTIONARI!AJ3411:AL3411,ESITI_QUESTIONARI!AN3411,ESITI_QUESTIONARI!AQ3411)),"NON RISPONDE",AVERAGE(ESITI_QUESTIONARI!N3411:T3411,ESITI_QUESTIONARI!V3411:X3411,ESITI_QUESTIONARI!Z3411:AD3411,ESITI_QUESTIONARI!AF3411:AH3411,ESITI_QUESTIONARI!AJ3411:AL3411,ESITI_QUESTIONARI!AN3411,ESITI_QUESTIONARI!AQ3411)))</f>
        <v/>
      </c>
    </row>
    <row r="3412" spans="1:8" x14ac:dyDescent="0.3">
      <c r="A3412" t="str">
        <f>IF(ESITI_QUESTIONARI!A3412="","",TRIM(ESITI_QUESTIONARI!A3412))</f>
        <v/>
      </c>
      <c r="B3412" t="str">
        <f t="shared" si="54"/>
        <v/>
      </c>
      <c r="C3412" t="str">
        <f>IF(ESITI_QUESTIONARI!C3412="","",TRIM(ESITI_QUESTIONARI!C3412))</f>
        <v/>
      </c>
      <c r="D3412" t="str">
        <f>IFERROR(UPPER(TRIM(ESITI_QUESTIONARI!U3412)),"")</f>
        <v/>
      </c>
      <c r="E3412" t="str">
        <f>IFERROR(UPPER(TRIM(ESITI_QUESTIONARI!Y3412)),"")</f>
        <v/>
      </c>
      <c r="F3412" t="str">
        <f>IFERROR(UPPER(TRIM(ESITI_QUESTIONARI!AE3412)),"")</f>
        <v/>
      </c>
      <c r="G3412" t="str">
        <f>IFERROR(UPPER(TRIM(ESITI_QUESTIONARI!AI3412)),"")</f>
        <v/>
      </c>
      <c r="H3412" s="8" t="str">
        <f>IF(C3412="","",IF(ISERROR(AVERAGE(ESITI_QUESTIONARI!N3412:T3412,ESITI_QUESTIONARI!V3412:X3412,ESITI_QUESTIONARI!Z3412:AD3412,ESITI_QUESTIONARI!AF3412:AH3412,ESITI_QUESTIONARI!AJ3412:AL3412,ESITI_QUESTIONARI!AN3412,ESITI_QUESTIONARI!AQ3412)),"NON RISPONDE",AVERAGE(ESITI_QUESTIONARI!N3412:T3412,ESITI_QUESTIONARI!V3412:X3412,ESITI_QUESTIONARI!Z3412:AD3412,ESITI_QUESTIONARI!AF3412:AH3412,ESITI_QUESTIONARI!AJ3412:AL3412,ESITI_QUESTIONARI!AN3412,ESITI_QUESTIONARI!AQ3412)))</f>
        <v/>
      </c>
    </row>
    <row r="3413" spans="1:8" x14ac:dyDescent="0.3">
      <c r="A3413" t="str">
        <f>IF(ESITI_QUESTIONARI!A3413="","",TRIM(ESITI_QUESTIONARI!A3413))</f>
        <v/>
      </c>
      <c r="B3413" t="str">
        <f t="shared" si="54"/>
        <v/>
      </c>
      <c r="C3413" t="str">
        <f>IF(ESITI_QUESTIONARI!C3413="","",TRIM(ESITI_QUESTIONARI!C3413))</f>
        <v/>
      </c>
      <c r="D3413" t="str">
        <f>IFERROR(UPPER(TRIM(ESITI_QUESTIONARI!U3413)),"")</f>
        <v/>
      </c>
      <c r="E3413" t="str">
        <f>IFERROR(UPPER(TRIM(ESITI_QUESTIONARI!Y3413)),"")</f>
        <v/>
      </c>
      <c r="F3413" t="str">
        <f>IFERROR(UPPER(TRIM(ESITI_QUESTIONARI!AE3413)),"")</f>
        <v/>
      </c>
      <c r="G3413" t="str">
        <f>IFERROR(UPPER(TRIM(ESITI_QUESTIONARI!AI3413)),"")</f>
        <v/>
      </c>
      <c r="H3413" s="8" t="str">
        <f>IF(C3413="","",IF(ISERROR(AVERAGE(ESITI_QUESTIONARI!N3413:T3413,ESITI_QUESTIONARI!V3413:X3413,ESITI_QUESTIONARI!Z3413:AD3413,ESITI_QUESTIONARI!AF3413:AH3413,ESITI_QUESTIONARI!AJ3413:AL3413,ESITI_QUESTIONARI!AN3413,ESITI_QUESTIONARI!AQ3413)),"NON RISPONDE",AVERAGE(ESITI_QUESTIONARI!N3413:T3413,ESITI_QUESTIONARI!V3413:X3413,ESITI_QUESTIONARI!Z3413:AD3413,ESITI_QUESTIONARI!AF3413:AH3413,ESITI_QUESTIONARI!AJ3413:AL3413,ESITI_QUESTIONARI!AN3413,ESITI_QUESTIONARI!AQ3413)))</f>
        <v/>
      </c>
    </row>
    <row r="3414" spans="1:8" x14ac:dyDescent="0.3">
      <c r="A3414" t="str">
        <f>IF(ESITI_QUESTIONARI!A3414="","",TRIM(ESITI_QUESTIONARI!A3414))</f>
        <v/>
      </c>
      <c r="B3414" t="str">
        <f t="shared" si="54"/>
        <v/>
      </c>
      <c r="C3414" t="str">
        <f>IF(ESITI_QUESTIONARI!C3414="","",TRIM(ESITI_QUESTIONARI!C3414))</f>
        <v/>
      </c>
      <c r="D3414" t="str">
        <f>IFERROR(UPPER(TRIM(ESITI_QUESTIONARI!U3414)),"")</f>
        <v/>
      </c>
      <c r="E3414" t="str">
        <f>IFERROR(UPPER(TRIM(ESITI_QUESTIONARI!Y3414)),"")</f>
        <v/>
      </c>
      <c r="F3414" t="str">
        <f>IFERROR(UPPER(TRIM(ESITI_QUESTIONARI!AE3414)),"")</f>
        <v/>
      </c>
      <c r="G3414" t="str">
        <f>IFERROR(UPPER(TRIM(ESITI_QUESTIONARI!AI3414)),"")</f>
        <v/>
      </c>
      <c r="H3414" s="8" t="str">
        <f>IF(C3414="","",IF(ISERROR(AVERAGE(ESITI_QUESTIONARI!N3414:T3414,ESITI_QUESTIONARI!V3414:X3414,ESITI_QUESTIONARI!Z3414:AD3414,ESITI_QUESTIONARI!AF3414:AH3414,ESITI_QUESTIONARI!AJ3414:AL3414,ESITI_QUESTIONARI!AN3414,ESITI_QUESTIONARI!AQ3414)),"NON RISPONDE",AVERAGE(ESITI_QUESTIONARI!N3414:T3414,ESITI_QUESTIONARI!V3414:X3414,ESITI_QUESTIONARI!Z3414:AD3414,ESITI_QUESTIONARI!AF3414:AH3414,ESITI_QUESTIONARI!AJ3414:AL3414,ESITI_QUESTIONARI!AN3414,ESITI_QUESTIONARI!AQ3414)))</f>
        <v/>
      </c>
    </row>
    <row r="3415" spans="1:8" x14ac:dyDescent="0.3">
      <c r="A3415" t="str">
        <f>IF(ESITI_QUESTIONARI!A3415="","",TRIM(ESITI_QUESTIONARI!A3415))</f>
        <v/>
      </c>
      <c r="B3415" t="str">
        <f t="shared" si="54"/>
        <v/>
      </c>
      <c r="C3415" t="str">
        <f>IF(ESITI_QUESTIONARI!C3415="","",TRIM(ESITI_QUESTIONARI!C3415))</f>
        <v/>
      </c>
      <c r="D3415" t="str">
        <f>IFERROR(UPPER(TRIM(ESITI_QUESTIONARI!U3415)),"")</f>
        <v/>
      </c>
      <c r="E3415" t="str">
        <f>IFERROR(UPPER(TRIM(ESITI_QUESTIONARI!Y3415)),"")</f>
        <v/>
      </c>
      <c r="F3415" t="str">
        <f>IFERROR(UPPER(TRIM(ESITI_QUESTIONARI!AE3415)),"")</f>
        <v/>
      </c>
      <c r="G3415" t="str">
        <f>IFERROR(UPPER(TRIM(ESITI_QUESTIONARI!AI3415)),"")</f>
        <v/>
      </c>
      <c r="H3415" s="8" t="str">
        <f>IF(C3415="","",IF(ISERROR(AVERAGE(ESITI_QUESTIONARI!N3415:T3415,ESITI_QUESTIONARI!V3415:X3415,ESITI_QUESTIONARI!Z3415:AD3415,ESITI_QUESTIONARI!AF3415:AH3415,ESITI_QUESTIONARI!AJ3415:AL3415,ESITI_QUESTIONARI!AN3415,ESITI_QUESTIONARI!AQ3415)),"NON RISPONDE",AVERAGE(ESITI_QUESTIONARI!N3415:T3415,ESITI_QUESTIONARI!V3415:X3415,ESITI_QUESTIONARI!Z3415:AD3415,ESITI_QUESTIONARI!AF3415:AH3415,ESITI_QUESTIONARI!AJ3415:AL3415,ESITI_QUESTIONARI!AN3415,ESITI_QUESTIONARI!AQ3415)))</f>
        <v/>
      </c>
    </row>
    <row r="3416" spans="1:8" x14ac:dyDescent="0.3">
      <c r="A3416" t="str">
        <f>IF(ESITI_QUESTIONARI!A3416="","",TRIM(ESITI_QUESTIONARI!A3416))</f>
        <v/>
      </c>
      <c r="B3416" t="str">
        <f t="shared" si="54"/>
        <v/>
      </c>
      <c r="C3416" t="str">
        <f>IF(ESITI_QUESTIONARI!C3416="","",TRIM(ESITI_QUESTIONARI!C3416))</f>
        <v/>
      </c>
      <c r="D3416" t="str">
        <f>IFERROR(UPPER(TRIM(ESITI_QUESTIONARI!U3416)),"")</f>
        <v/>
      </c>
      <c r="E3416" t="str">
        <f>IFERROR(UPPER(TRIM(ESITI_QUESTIONARI!Y3416)),"")</f>
        <v/>
      </c>
      <c r="F3416" t="str">
        <f>IFERROR(UPPER(TRIM(ESITI_QUESTIONARI!AE3416)),"")</f>
        <v/>
      </c>
      <c r="G3416" t="str">
        <f>IFERROR(UPPER(TRIM(ESITI_QUESTIONARI!AI3416)),"")</f>
        <v/>
      </c>
      <c r="H3416" s="8" t="str">
        <f>IF(C3416="","",IF(ISERROR(AVERAGE(ESITI_QUESTIONARI!N3416:T3416,ESITI_QUESTIONARI!V3416:X3416,ESITI_QUESTIONARI!Z3416:AD3416,ESITI_QUESTIONARI!AF3416:AH3416,ESITI_QUESTIONARI!AJ3416:AL3416,ESITI_QUESTIONARI!AN3416,ESITI_QUESTIONARI!AQ3416)),"NON RISPONDE",AVERAGE(ESITI_QUESTIONARI!N3416:T3416,ESITI_QUESTIONARI!V3416:X3416,ESITI_QUESTIONARI!Z3416:AD3416,ESITI_QUESTIONARI!AF3416:AH3416,ESITI_QUESTIONARI!AJ3416:AL3416,ESITI_QUESTIONARI!AN3416,ESITI_QUESTIONARI!AQ3416)))</f>
        <v/>
      </c>
    </row>
    <row r="3417" spans="1:8" x14ac:dyDescent="0.3">
      <c r="A3417" t="str">
        <f>IF(ESITI_QUESTIONARI!A3417="","",TRIM(ESITI_QUESTIONARI!A3417))</f>
        <v/>
      </c>
      <c r="B3417" t="str">
        <f t="shared" si="54"/>
        <v/>
      </c>
      <c r="C3417" t="str">
        <f>IF(ESITI_QUESTIONARI!C3417="","",TRIM(ESITI_QUESTIONARI!C3417))</f>
        <v/>
      </c>
      <c r="D3417" t="str">
        <f>IFERROR(UPPER(TRIM(ESITI_QUESTIONARI!U3417)),"")</f>
        <v/>
      </c>
      <c r="E3417" t="str">
        <f>IFERROR(UPPER(TRIM(ESITI_QUESTIONARI!Y3417)),"")</f>
        <v/>
      </c>
      <c r="F3417" t="str">
        <f>IFERROR(UPPER(TRIM(ESITI_QUESTIONARI!AE3417)),"")</f>
        <v/>
      </c>
      <c r="G3417" t="str">
        <f>IFERROR(UPPER(TRIM(ESITI_QUESTIONARI!AI3417)),"")</f>
        <v/>
      </c>
      <c r="H3417" s="8" t="str">
        <f>IF(C3417="","",IF(ISERROR(AVERAGE(ESITI_QUESTIONARI!N3417:T3417,ESITI_QUESTIONARI!V3417:X3417,ESITI_QUESTIONARI!Z3417:AD3417,ESITI_QUESTIONARI!AF3417:AH3417,ESITI_QUESTIONARI!AJ3417:AL3417,ESITI_QUESTIONARI!AN3417,ESITI_QUESTIONARI!AQ3417)),"NON RISPONDE",AVERAGE(ESITI_QUESTIONARI!N3417:T3417,ESITI_QUESTIONARI!V3417:X3417,ESITI_QUESTIONARI!Z3417:AD3417,ESITI_QUESTIONARI!AF3417:AH3417,ESITI_QUESTIONARI!AJ3417:AL3417,ESITI_QUESTIONARI!AN3417,ESITI_QUESTIONARI!AQ3417)))</f>
        <v/>
      </c>
    </row>
    <row r="3418" spans="1:8" x14ac:dyDescent="0.3">
      <c r="A3418" t="str">
        <f>IF(ESITI_QUESTIONARI!A3418="","",TRIM(ESITI_QUESTIONARI!A3418))</f>
        <v/>
      </c>
      <c r="B3418" t="str">
        <f t="shared" si="54"/>
        <v/>
      </c>
      <c r="C3418" t="str">
        <f>IF(ESITI_QUESTIONARI!C3418="","",TRIM(ESITI_QUESTIONARI!C3418))</f>
        <v/>
      </c>
      <c r="D3418" t="str">
        <f>IFERROR(UPPER(TRIM(ESITI_QUESTIONARI!U3418)),"")</f>
        <v/>
      </c>
      <c r="E3418" t="str">
        <f>IFERROR(UPPER(TRIM(ESITI_QUESTIONARI!Y3418)),"")</f>
        <v/>
      </c>
      <c r="F3418" t="str">
        <f>IFERROR(UPPER(TRIM(ESITI_QUESTIONARI!AE3418)),"")</f>
        <v/>
      </c>
      <c r="G3418" t="str">
        <f>IFERROR(UPPER(TRIM(ESITI_QUESTIONARI!AI3418)),"")</f>
        <v/>
      </c>
      <c r="H3418" s="8" t="str">
        <f>IF(C3418="","",IF(ISERROR(AVERAGE(ESITI_QUESTIONARI!N3418:T3418,ESITI_QUESTIONARI!V3418:X3418,ESITI_QUESTIONARI!Z3418:AD3418,ESITI_QUESTIONARI!AF3418:AH3418,ESITI_QUESTIONARI!AJ3418:AL3418,ESITI_QUESTIONARI!AN3418,ESITI_QUESTIONARI!AQ3418)),"NON RISPONDE",AVERAGE(ESITI_QUESTIONARI!N3418:T3418,ESITI_QUESTIONARI!V3418:X3418,ESITI_QUESTIONARI!Z3418:AD3418,ESITI_QUESTIONARI!AF3418:AH3418,ESITI_QUESTIONARI!AJ3418:AL3418,ESITI_QUESTIONARI!AN3418,ESITI_QUESTIONARI!AQ3418)))</f>
        <v/>
      </c>
    </row>
    <row r="3419" spans="1:8" x14ac:dyDescent="0.3">
      <c r="A3419" t="str">
        <f>IF(ESITI_QUESTIONARI!A3419="","",TRIM(ESITI_QUESTIONARI!A3419))</f>
        <v/>
      </c>
      <c r="B3419" t="str">
        <f t="shared" si="54"/>
        <v/>
      </c>
      <c r="C3419" t="str">
        <f>IF(ESITI_QUESTIONARI!C3419="","",TRIM(ESITI_QUESTIONARI!C3419))</f>
        <v/>
      </c>
      <c r="D3419" t="str">
        <f>IFERROR(UPPER(TRIM(ESITI_QUESTIONARI!U3419)),"")</f>
        <v/>
      </c>
      <c r="E3419" t="str">
        <f>IFERROR(UPPER(TRIM(ESITI_QUESTIONARI!Y3419)),"")</f>
        <v/>
      </c>
      <c r="F3419" t="str">
        <f>IFERROR(UPPER(TRIM(ESITI_QUESTIONARI!AE3419)),"")</f>
        <v/>
      </c>
      <c r="G3419" t="str">
        <f>IFERROR(UPPER(TRIM(ESITI_QUESTIONARI!AI3419)),"")</f>
        <v/>
      </c>
      <c r="H3419" s="8" t="str">
        <f>IF(C3419="","",IF(ISERROR(AVERAGE(ESITI_QUESTIONARI!N3419:T3419,ESITI_QUESTIONARI!V3419:X3419,ESITI_QUESTIONARI!Z3419:AD3419,ESITI_QUESTIONARI!AF3419:AH3419,ESITI_QUESTIONARI!AJ3419:AL3419,ESITI_QUESTIONARI!AN3419,ESITI_QUESTIONARI!AQ3419)),"NON RISPONDE",AVERAGE(ESITI_QUESTIONARI!N3419:T3419,ESITI_QUESTIONARI!V3419:X3419,ESITI_QUESTIONARI!Z3419:AD3419,ESITI_QUESTIONARI!AF3419:AH3419,ESITI_QUESTIONARI!AJ3419:AL3419,ESITI_QUESTIONARI!AN3419,ESITI_QUESTIONARI!AQ3419)))</f>
        <v/>
      </c>
    </row>
    <row r="3420" spans="1:8" x14ac:dyDescent="0.3">
      <c r="A3420" t="str">
        <f>IF(ESITI_QUESTIONARI!A3420="","",TRIM(ESITI_QUESTIONARI!A3420))</f>
        <v/>
      </c>
      <c r="B3420" t="str">
        <f t="shared" si="54"/>
        <v/>
      </c>
      <c r="C3420" t="str">
        <f>IF(ESITI_QUESTIONARI!C3420="","",TRIM(ESITI_QUESTIONARI!C3420))</f>
        <v/>
      </c>
      <c r="D3420" t="str">
        <f>IFERROR(UPPER(TRIM(ESITI_QUESTIONARI!U3420)),"")</f>
        <v/>
      </c>
      <c r="E3420" t="str">
        <f>IFERROR(UPPER(TRIM(ESITI_QUESTIONARI!Y3420)),"")</f>
        <v/>
      </c>
      <c r="F3420" t="str">
        <f>IFERROR(UPPER(TRIM(ESITI_QUESTIONARI!AE3420)),"")</f>
        <v/>
      </c>
      <c r="G3420" t="str">
        <f>IFERROR(UPPER(TRIM(ESITI_QUESTIONARI!AI3420)),"")</f>
        <v/>
      </c>
      <c r="H3420" s="8" t="str">
        <f>IF(C3420="","",IF(ISERROR(AVERAGE(ESITI_QUESTIONARI!N3420:T3420,ESITI_QUESTIONARI!V3420:X3420,ESITI_QUESTIONARI!Z3420:AD3420,ESITI_QUESTIONARI!AF3420:AH3420,ESITI_QUESTIONARI!AJ3420:AL3420,ESITI_QUESTIONARI!AN3420,ESITI_QUESTIONARI!AQ3420)),"NON RISPONDE",AVERAGE(ESITI_QUESTIONARI!N3420:T3420,ESITI_QUESTIONARI!V3420:X3420,ESITI_QUESTIONARI!Z3420:AD3420,ESITI_QUESTIONARI!AF3420:AH3420,ESITI_QUESTIONARI!AJ3420:AL3420,ESITI_QUESTIONARI!AN3420,ESITI_QUESTIONARI!AQ3420)))</f>
        <v/>
      </c>
    </row>
    <row r="3421" spans="1:8" x14ac:dyDescent="0.3">
      <c r="A3421" t="str">
        <f>IF(ESITI_QUESTIONARI!A3421="","",TRIM(ESITI_QUESTIONARI!A3421))</f>
        <v/>
      </c>
      <c r="B3421" t="str">
        <f t="shared" si="54"/>
        <v/>
      </c>
      <c r="C3421" t="str">
        <f>IF(ESITI_QUESTIONARI!C3421="","",TRIM(ESITI_QUESTIONARI!C3421))</f>
        <v/>
      </c>
      <c r="D3421" t="str">
        <f>IFERROR(UPPER(TRIM(ESITI_QUESTIONARI!U3421)),"")</f>
        <v/>
      </c>
      <c r="E3421" t="str">
        <f>IFERROR(UPPER(TRIM(ESITI_QUESTIONARI!Y3421)),"")</f>
        <v/>
      </c>
      <c r="F3421" t="str">
        <f>IFERROR(UPPER(TRIM(ESITI_QUESTIONARI!AE3421)),"")</f>
        <v/>
      </c>
      <c r="G3421" t="str">
        <f>IFERROR(UPPER(TRIM(ESITI_QUESTIONARI!AI3421)),"")</f>
        <v/>
      </c>
      <c r="H3421" s="8" t="str">
        <f>IF(C3421="","",IF(ISERROR(AVERAGE(ESITI_QUESTIONARI!N3421:T3421,ESITI_QUESTIONARI!V3421:X3421,ESITI_QUESTIONARI!Z3421:AD3421,ESITI_QUESTIONARI!AF3421:AH3421,ESITI_QUESTIONARI!AJ3421:AL3421,ESITI_QUESTIONARI!AN3421,ESITI_QUESTIONARI!AQ3421)),"NON RISPONDE",AVERAGE(ESITI_QUESTIONARI!N3421:T3421,ESITI_QUESTIONARI!V3421:X3421,ESITI_QUESTIONARI!Z3421:AD3421,ESITI_QUESTIONARI!AF3421:AH3421,ESITI_QUESTIONARI!AJ3421:AL3421,ESITI_QUESTIONARI!AN3421,ESITI_QUESTIONARI!AQ3421)))</f>
        <v/>
      </c>
    </row>
    <row r="3422" spans="1:8" x14ac:dyDescent="0.3">
      <c r="A3422" t="str">
        <f>IF(ESITI_QUESTIONARI!A3422="","",TRIM(ESITI_QUESTIONARI!A3422))</f>
        <v/>
      </c>
      <c r="B3422" t="str">
        <f t="shared" si="54"/>
        <v/>
      </c>
      <c r="C3422" t="str">
        <f>IF(ESITI_QUESTIONARI!C3422="","",TRIM(ESITI_QUESTIONARI!C3422))</f>
        <v/>
      </c>
      <c r="D3422" t="str">
        <f>IFERROR(UPPER(TRIM(ESITI_QUESTIONARI!U3422)),"")</f>
        <v/>
      </c>
      <c r="E3422" t="str">
        <f>IFERROR(UPPER(TRIM(ESITI_QUESTIONARI!Y3422)),"")</f>
        <v/>
      </c>
      <c r="F3422" t="str">
        <f>IFERROR(UPPER(TRIM(ESITI_QUESTIONARI!AE3422)),"")</f>
        <v/>
      </c>
      <c r="G3422" t="str">
        <f>IFERROR(UPPER(TRIM(ESITI_QUESTIONARI!AI3422)),"")</f>
        <v/>
      </c>
      <c r="H3422" s="8" t="str">
        <f>IF(C3422="","",IF(ISERROR(AVERAGE(ESITI_QUESTIONARI!N3422:T3422,ESITI_QUESTIONARI!V3422:X3422,ESITI_QUESTIONARI!Z3422:AD3422,ESITI_QUESTIONARI!AF3422:AH3422,ESITI_QUESTIONARI!AJ3422:AL3422,ESITI_QUESTIONARI!AN3422,ESITI_QUESTIONARI!AQ3422)),"NON RISPONDE",AVERAGE(ESITI_QUESTIONARI!N3422:T3422,ESITI_QUESTIONARI!V3422:X3422,ESITI_QUESTIONARI!Z3422:AD3422,ESITI_QUESTIONARI!AF3422:AH3422,ESITI_QUESTIONARI!AJ3422:AL3422,ESITI_QUESTIONARI!AN3422,ESITI_QUESTIONARI!AQ3422)))</f>
        <v/>
      </c>
    </row>
    <row r="3423" spans="1:8" x14ac:dyDescent="0.3">
      <c r="A3423" t="str">
        <f>IF(ESITI_QUESTIONARI!A3423="","",TRIM(ESITI_QUESTIONARI!A3423))</f>
        <v/>
      </c>
      <c r="B3423" t="str">
        <f t="shared" si="54"/>
        <v/>
      </c>
      <c r="C3423" t="str">
        <f>IF(ESITI_QUESTIONARI!C3423="","",TRIM(ESITI_QUESTIONARI!C3423))</f>
        <v/>
      </c>
      <c r="D3423" t="str">
        <f>IFERROR(UPPER(TRIM(ESITI_QUESTIONARI!U3423)),"")</f>
        <v/>
      </c>
      <c r="E3423" t="str">
        <f>IFERROR(UPPER(TRIM(ESITI_QUESTIONARI!Y3423)),"")</f>
        <v/>
      </c>
      <c r="F3423" t="str">
        <f>IFERROR(UPPER(TRIM(ESITI_QUESTIONARI!AE3423)),"")</f>
        <v/>
      </c>
      <c r="G3423" t="str">
        <f>IFERROR(UPPER(TRIM(ESITI_QUESTIONARI!AI3423)),"")</f>
        <v/>
      </c>
      <c r="H3423" s="8" t="str">
        <f>IF(C3423="","",IF(ISERROR(AVERAGE(ESITI_QUESTIONARI!N3423:T3423,ESITI_QUESTIONARI!V3423:X3423,ESITI_QUESTIONARI!Z3423:AD3423,ESITI_QUESTIONARI!AF3423:AH3423,ESITI_QUESTIONARI!AJ3423:AL3423,ESITI_QUESTIONARI!AN3423,ESITI_QUESTIONARI!AQ3423)),"NON RISPONDE",AVERAGE(ESITI_QUESTIONARI!N3423:T3423,ESITI_QUESTIONARI!V3423:X3423,ESITI_QUESTIONARI!Z3423:AD3423,ESITI_QUESTIONARI!AF3423:AH3423,ESITI_QUESTIONARI!AJ3423:AL3423,ESITI_QUESTIONARI!AN3423,ESITI_QUESTIONARI!AQ3423)))</f>
        <v/>
      </c>
    </row>
    <row r="3424" spans="1:8" x14ac:dyDescent="0.3">
      <c r="A3424" t="str">
        <f>IF(ESITI_QUESTIONARI!A3424="","",TRIM(ESITI_QUESTIONARI!A3424))</f>
        <v/>
      </c>
      <c r="B3424" t="str">
        <f t="shared" si="54"/>
        <v/>
      </c>
      <c r="C3424" t="str">
        <f>IF(ESITI_QUESTIONARI!C3424="","",TRIM(ESITI_QUESTIONARI!C3424))</f>
        <v/>
      </c>
      <c r="D3424" t="str">
        <f>IFERROR(UPPER(TRIM(ESITI_QUESTIONARI!U3424)),"")</f>
        <v/>
      </c>
      <c r="E3424" t="str">
        <f>IFERROR(UPPER(TRIM(ESITI_QUESTIONARI!Y3424)),"")</f>
        <v/>
      </c>
      <c r="F3424" t="str">
        <f>IFERROR(UPPER(TRIM(ESITI_QUESTIONARI!AE3424)),"")</f>
        <v/>
      </c>
      <c r="G3424" t="str">
        <f>IFERROR(UPPER(TRIM(ESITI_QUESTIONARI!AI3424)),"")</f>
        <v/>
      </c>
      <c r="H3424" s="8" t="str">
        <f>IF(C3424="","",IF(ISERROR(AVERAGE(ESITI_QUESTIONARI!N3424:T3424,ESITI_QUESTIONARI!V3424:X3424,ESITI_QUESTIONARI!Z3424:AD3424,ESITI_QUESTIONARI!AF3424:AH3424,ESITI_QUESTIONARI!AJ3424:AL3424,ESITI_QUESTIONARI!AN3424,ESITI_QUESTIONARI!AQ3424)),"NON RISPONDE",AVERAGE(ESITI_QUESTIONARI!N3424:T3424,ESITI_QUESTIONARI!V3424:X3424,ESITI_QUESTIONARI!Z3424:AD3424,ESITI_QUESTIONARI!AF3424:AH3424,ESITI_QUESTIONARI!AJ3424:AL3424,ESITI_QUESTIONARI!AN3424,ESITI_QUESTIONARI!AQ3424)))</f>
        <v/>
      </c>
    </row>
    <row r="3425" spans="1:8" x14ac:dyDescent="0.3">
      <c r="A3425" t="str">
        <f>IF(ESITI_QUESTIONARI!A3425="","",TRIM(ESITI_QUESTIONARI!A3425))</f>
        <v/>
      </c>
      <c r="B3425" t="str">
        <f t="shared" si="54"/>
        <v/>
      </c>
      <c r="C3425" t="str">
        <f>IF(ESITI_QUESTIONARI!C3425="","",TRIM(ESITI_QUESTIONARI!C3425))</f>
        <v/>
      </c>
      <c r="D3425" t="str">
        <f>IFERROR(UPPER(TRIM(ESITI_QUESTIONARI!U3425)),"")</f>
        <v/>
      </c>
      <c r="E3425" t="str">
        <f>IFERROR(UPPER(TRIM(ESITI_QUESTIONARI!Y3425)),"")</f>
        <v/>
      </c>
      <c r="F3425" t="str">
        <f>IFERROR(UPPER(TRIM(ESITI_QUESTIONARI!AE3425)),"")</f>
        <v/>
      </c>
      <c r="G3425" t="str">
        <f>IFERROR(UPPER(TRIM(ESITI_QUESTIONARI!AI3425)),"")</f>
        <v/>
      </c>
      <c r="H3425" s="8" t="str">
        <f>IF(C3425="","",IF(ISERROR(AVERAGE(ESITI_QUESTIONARI!N3425:T3425,ESITI_QUESTIONARI!V3425:X3425,ESITI_QUESTIONARI!Z3425:AD3425,ESITI_QUESTIONARI!AF3425:AH3425,ESITI_QUESTIONARI!AJ3425:AL3425,ESITI_QUESTIONARI!AN3425,ESITI_QUESTIONARI!AQ3425)),"NON RISPONDE",AVERAGE(ESITI_QUESTIONARI!N3425:T3425,ESITI_QUESTIONARI!V3425:X3425,ESITI_QUESTIONARI!Z3425:AD3425,ESITI_QUESTIONARI!AF3425:AH3425,ESITI_QUESTIONARI!AJ3425:AL3425,ESITI_QUESTIONARI!AN3425,ESITI_QUESTIONARI!AQ3425)))</f>
        <v/>
      </c>
    </row>
    <row r="3426" spans="1:8" x14ac:dyDescent="0.3">
      <c r="A3426" t="str">
        <f>IF(ESITI_QUESTIONARI!A3426="","",TRIM(ESITI_QUESTIONARI!A3426))</f>
        <v/>
      </c>
      <c r="B3426" t="str">
        <f t="shared" si="54"/>
        <v/>
      </c>
      <c r="C3426" t="str">
        <f>IF(ESITI_QUESTIONARI!C3426="","",TRIM(ESITI_QUESTIONARI!C3426))</f>
        <v/>
      </c>
      <c r="D3426" t="str">
        <f>IFERROR(UPPER(TRIM(ESITI_QUESTIONARI!U3426)),"")</f>
        <v/>
      </c>
      <c r="E3426" t="str">
        <f>IFERROR(UPPER(TRIM(ESITI_QUESTIONARI!Y3426)),"")</f>
        <v/>
      </c>
      <c r="F3426" t="str">
        <f>IFERROR(UPPER(TRIM(ESITI_QUESTIONARI!AE3426)),"")</f>
        <v/>
      </c>
      <c r="G3426" t="str">
        <f>IFERROR(UPPER(TRIM(ESITI_QUESTIONARI!AI3426)),"")</f>
        <v/>
      </c>
      <c r="H3426" s="8" t="str">
        <f>IF(C3426="","",IF(ISERROR(AVERAGE(ESITI_QUESTIONARI!N3426:T3426,ESITI_QUESTIONARI!V3426:X3426,ESITI_QUESTIONARI!Z3426:AD3426,ESITI_QUESTIONARI!AF3426:AH3426,ESITI_QUESTIONARI!AJ3426:AL3426,ESITI_QUESTIONARI!AN3426,ESITI_QUESTIONARI!AQ3426)),"NON RISPONDE",AVERAGE(ESITI_QUESTIONARI!N3426:T3426,ESITI_QUESTIONARI!V3426:X3426,ESITI_QUESTIONARI!Z3426:AD3426,ESITI_QUESTIONARI!AF3426:AH3426,ESITI_QUESTIONARI!AJ3426:AL3426,ESITI_QUESTIONARI!AN3426,ESITI_QUESTIONARI!AQ3426)))</f>
        <v/>
      </c>
    </row>
    <row r="3427" spans="1:8" x14ac:dyDescent="0.3">
      <c r="A3427" t="str">
        <f>IF(ESITI_QUESTIONARI!A3427="","",TRIM(ESITI_QUESTIONARI!A3427))</f>
        <v/>
      </c>
      <c r="B3427" t="str">
        <f t="shared" si="54"/>
        <v/>
      </c>
      <c r="C3427" t="str">
        <f>IF(ESITI_QUESTIONARI!C3427="","",TRIM(ESITI_QUESTIONARI!C3427))</f>
        <v/>
      </c>
      <c r="D3427" t="str">
        <f>IFERROR(UPPER(TRIM(ESITI_QUESTIONARI!U3427)),"")</f>
        <v/>
      </c>
      <c r="E3427" t="str">
        <f>IFERROR(UPPER(TRIM(ESITI_QUESTIONARI!Y3427)),"")</f>
        <v/>
      </c>
      <c r="F3427" t="str">
        <f>IFERROR(UPPER(TRIM(ESITI_QUESTIONARI!AE3427)),"")</f>
        <v/>
      </c>
      <c r="G3427" t="str">
        <f>IFERROR(UPPER(TRIM(ESITI_QUESTIONARI!AI3427)),"")</f>
        <v/>
      </c>
      <c r="H3427" s="8" t="str">
        <f>IF(C3427="","",IF(ISERROR(AVERAGE(ESITI_QUESTIONARI!N3427:T3427,ESITI_QUESTIONARI!V3427:X3427,ESITI_QUESTIONARI!Z3427:AD3427,ESITI_QUESTIONARI!AF3427:AH3427,ESITI_QUESTIONARI!AJ3427:AL3427,ESITI_QUESTIONARI!AN3427,ESITI_QUESTIONARI!AQ3427)),"NON RISPONDE",AVERAGE(ESITI_QUESTIONARI!N3427:T3427,ESITI_QUESTIONARI!V3427:X3427,ESITI_QUESTIONARI!Z3427:AD3427,ESITI_QUESTIONARI!AF3427:AH3427,ESITI_QUESTIONARI!AJ3427:AL3427,ESITI_QUESTIONARI!AN3427,ESITI_QUESTIONARI!AQ3427)))</f>
        <v/>
      </c>
    </row>
    <row r="3428" spans="1:8" x14ac:dyDescent="0.3">
      <c r="A3428" t="str">
        <f>IF(ESITI_QUESTIONARI!A3428="","",TRIM(ESITI_QUESTIONARI!A3428))</f>
        <v/>
      </c>
      <c r="B3428" t="str">
        <f t="shared" si="54"/>
        <v/>
      </c>
      <c r="C3428" t="str">
        <f>IF(ESITI_QUESTIONARI!C3428="","",TRIM(ESITI_QUESTIONARI!C3428))</f>
        <v/>
      </c>
      <c r="D3428" t="str">
        <f>IFERROR(UPPER(TRIM(ESITI_QUESTIONARI!U3428)),"")</f>
        <v/>
      </c>
      <c r="E3428" t="str">
        <f>IFERROR(UPPER(TRIM(ESITI_QUESTIONARI!Y3428)),"")</f>
        <v/>
      </c>
      <c r="F3428" t="str">
        <f>IFERROR(UPPER(TRIM(ESITI_QUESTIONARI!AE3428)),"")</f>
        <v/>
      </c>
      <c r="G3428" t="str">
        <f>IFERROR(UPPER(TRIM(ESITI_QUESTIONARI!AI3428)),"")</f>
        <v/>
      </c>
      <c r="H3428" s="8" t="str">
        <f>IF(C3428="","",IF(ISERROR(AVERAGE(ESITI_QUESTIONARI!N3428:T3428,ESITI_QUESTIONARI!V3428:X3428,ESITI_QUESTIONARI!Z3428:AD3428,ESITI_QUESTIONARI!AF3428:AH3428,ESITI_QUESTIONARI!AJ3428:AL3428,ESITI_QUESTIONARI!AN3428,ESITI_QUESTIONARI!AQ3428)),"NON RISPONDE",AVERAGE(ESITI_QUESTIONARI!N3428:T3428,ESITI_QUESTIONARI!V3428:X3428,ESITI_QUESTIONARI!Z3428:AD3428,ESITI_QUESTIONARI!AF3428:AH3428,ESITI_QUESTIONARI!AJ3428:AL3428,ESITI_QUESTIONARI!AN3428,ESITI_QUESTIONARI!AQ3428)))</f>
        <v/>
      </c>
    </row>
    <row r="3429" spans="1:8" x14ac:dyDescent="0.3">
      <c r="A3429" t="str">
        <f>IF(ESITI_QUESTIONARI!A3429="","",TRIM(ESITI_QUESTIONARI!A3429))</f>
        <v/>
      </c>
      <c r="B3429" t="str">
        <f t="shared" si="54"/>
        <v/>
      </c>
      <c r="C3429" t="str">
        <f>IF(ESITI_QUESTIONARI!C3429="","",TRIM(ESITI_QUESTIONARI!C3429))</f>
        <v/>
      </c>
      <c r="D3429" t="str">
        <f>IFERROR(UPPER(TRIM(ESITI_QUESTIONARI!U3429)),"")</f>
        <v/>
      </c>
      <c r="E3429" t="str">
        <f>IFERROR(UPPER(TRIM(ESITI_QUESTIONARI!Y3429)),"")</f>
        <v/>
      </c>
      <c r="F3429" t="str">
        <f>IFERROR(UPPER(TRIM(ESITI_QUESTIONARI!AE3429)),"")</f>
        <v/>
      </c>
      <c r="G3429" t="str">
        <f>IFERROR(UPPER(TRIM(ESITI_QUESTIONARI!AI3429)),"")</f>
        <v/>
      </c>
      <c r="H3429" s="8" t="str">
        <f>IF(C3429="","",IF(ISERROR(AVERAGE(ESITI_QUESTIONARI!N3429:T3429,ESITI_QUESTIONARI!V3429:X3429,ESITI_QUESTIONARI!Z3429:AD3429,ESITI_QUESTIONARI!AF3429:AH3429,ESITI_QUESTIONARI!AJ3429:AL3429,ESITI_QUESTIONARI!AN3429,ESITI_QUESTIONARI!AQ3429)),"NON RISPONDE",AVERAGE(ESITI_QUESTIONARI!N3429:T3429,ESITI_QUESTIONARI!V3429:X3429,ESITI_QUESTIONARI!Z3429:AD3429,ESITI_QUESTIONARI!AF3429:AH3429,ESITI_QUESTIONARI!AJ3429:AL3429,ESITI_QUESTIONARI!AN3429,ESITI_QUESTIONARI!AQ3429)))</f>
        <v/>
      </c>
    </row>
    <row r="3430" spans="1:8" x14ac:dyDescent="0.3">
      <c r="A3430" t="str">
        <f>IF(ESITI_QUESTIONARI!A3430="","",TRIM(ESITI_QUESTIONARI!A3430))</f>
        <v/>
      </c>
      <c r="B3430" t="str">
        <f t="shared" si="54"/>
        <v/>
      </c>
      <c r="C3430" t="str">
        <f>IF(ESITI_QUESTIONARI!C3430="","",TRIM(ESITI_QUESTIONARI!C3430))</f>
        <v/>
      </c>
      <c r="D3430" t="str">
        <f>IFERROR(UPPER(TRIM(ESITI_QUESTIONARI!U3430)),"")</f>
        <v/>
      </c>
      <c r="E3430" t="str">
        <f>IFERROR(UPPER(TRIM(ESITI_QUESTIONARI!Y3430)),"")</f>
        <v/>
      </c>
      <c r="F3430" t="str">
        <f>IFERROR(UPPER(TRIM(ESITI_QUESTIONARI!AE3430)),"")</f>
        <v/>
      </c>
      <c r="G3430" t="str">
        <f>IFERROR(UPPER(TRIM(ESITI_QUESTIONARI!AI3430)),"")</f>
        <v/>
      </c>
      <c r="H3430" s="8" t="str">
        <f>IF(C3430="","",IF(ISERROR(AVERAGE(ESITI_QUESTIONARI!N3430:T3430,ESITI_QUESTIONARI!V3430:X3430,ESITI_QUESTIONARI!Z3430:AD3430,ESITI_QUESTIONARI!AF3430:AH3430,ESITI_QUESTIONARI!AJ3430:AL3430,ESITI_QUESTIONARI!AN3430,ESITI_QUESTIONARI!AQ3430)),"NON RISPONDE",AVERAGE(ESITI_QUESTIONARI!N3430:T3430,ESITI_QUESTIONARI!V3430:X3430,ESITI_QUESTIONARI!Z3430:AD3430,ESITI_QUESTIONARI!AF3430:AH3430,ESITI_QUESTIONARI!AJ3430:AL3430,ESITI_QUESTIONARI!AN3430,ESITI_QUESTIONARI!AQ3430)))</f>
        <v/>
      </c>
    </row>
    <row r="3431" spans="1:8" x14ac:dyDescent="0.3">
      <c r="A3431" t="str">
        <f>IF(ESITI_QUESTIONARI!A3431="","",TRIM(ESITI_QUESTIONARI!A3431))</f>
        <v/>
      </c>
      <c r="B3431" t="str">
        <f t="shared" si="54"/>
        <v/>
      </c>
      <c r="C3431" t="str">
        <f>IF(ESITI_QUESTIONARI!C3431="","",TRIM(ESITI_QUESTIONARI!C3431))</f>
        <v/>
      </c>
      <c r="D3431" t="str">
        <f>IFERROR(UPPER(TRIM(ESITI_QUESTIONARI!U3431)),"")</f>
        <v/>
      </c>
      <c r="E3431" t="str">
        <f>IFERROR(UPPER(TRIM(ESITI_QUESTIONARI!Y3431)),"")</f>
        <v/>
      </c>
      <c r="F3431" t="str">
        <f>IFERROR(UPPER(TRIM(ESITI_QUESTIONARI!AE3431)),"")</f>
        <v/>
      </c>
      <c r="G3431" t="str">
        <f>IFERROR(UPPER(TRIM(ESITI_QUESTIONARI!AI3431)),"")</f>
        <v/>
      </c>
      <c r="H3431" s="8" t="str">
        <f>IF(C3431="","",IF(ISERROR(AVERAGE(ESITI_QUESTIONARI!N3431:T3431,ESITI_QUESTIONARI!V3431:X3431,ESITI_QUESTIONARI!Z3431:AD3431,ESITI_QUESTIONARI!AF3431:AH3431,ESITI_QUESTIONARI!AJ3431:AL3431,ESITI_QUESTIONARI!AN3431,ESITI_QUESTIONARI!AQ3431)),"NON RISPONDE",AVERAGE(ESITI_QUESTIONARI!N3431:T3431,ESITI_QUESTIONARI!V3431:X3431,ESITI_QUESTIONARI!Z3431:AD3431,ESITI_QUESTIONARI!AF3431:AH3431,ESITI_QUESTIONARI!AJ3431:AL3431,ESITI_QUESTIONARI!AN3431,ESITI_QUESTIONARI!AQ3431)))</f>
        <v/>
      </c>
    </row>
    <row r="3432" spans="1:8" x14ac:dyDescent="0.3">
      <c r="A3432" t="str">
        <f>IF(ESITI_QUESTIONARI!A3432="","",TRIM(ESITI_QUESTIONARI!A3432))</f>
        <v/>
      </c>
      <c r="B3432" t="str">
        <f t="shared" si="54"/>
        <v/>
      </c>
      <c r="C3432" t="str">
        <f>IF(ESITI_QUESTIONARI!C3432="","",TRIM(ESITI_QUESTIONARI!C3432))</f>
        <v/>
      </c>
      <c r="D3432" t="str">
        <f>IFERROR(UPPER(TRIM(ESITI_QUESTIONARI!U3432)),"")</f>
        <v/>
      </c>
      <c r="E3432" t="str">
        <f>IFERROR(UPPER(TRIM(ESITI_QUESTIONARI!Y3432)),"")</f>
        <v/>
      </c>
      <c r="F3432" t="str">
        <f>IFERROR(UPPER(TRIM(ESITI_QUESTIONARI!AE3432)),"")</f>
        <v/>
      </c>
      <c r="G3432" t="str">
        <f>IFERROR(UPPER(TRIM(ESITI_QUESTIONARI!AI3432)),"")</f>
        <v/>
      </c>
      <c r="H3432" s="8" t="str">
        <f>IF(C3432="","",IF(ISERROR(AVERAGE(ESITI_QUESTIONARI!N3432:T3432,ESITI_QUESTIONARI!V3432:X3432,ESITI_QUESTIONARI!Z3432:AD3432,ESITI_QUESTIONARI!AF3432:AH3432,ESITI_QUESTIONARI!AJ3432:AL3432,ESITI_QUESTIONARI!AN3432,ESITI_QUESTIONARI!AQ3432)),"NON RISPONDE",AVERAGE(ESITI_QUESTIONARI!N3432:T3432,ESITI_QUESTIONARI!V3432:X3432,ESITI_QUESTIONARI!Z3432:AD3432,ESITI_QUESTIONARI!AF3432:AH3432,ESITI_QUESTIONARI!AJ3432:AL3432,ESITI_QUESTIONARI!AN3432,ESITI_QUESTIONARI!AQ3432)))</f>
        <v/>
      </c>
    </row>
    <row r="3433" spans="1:8" x14ac:dyDescent="0.3">
      <c r="A3433" t="str">
        <f>IF(ESITI_QUESTIONARI!A3433="","",TRIM(ESITI_QUESTIONARI!A3433))</f>
        <v/>
      </c>
      <c r="B3433" t="str">
        <f t="shared" si="54"/>
        <v/>
      </c>
      <c r="C3433" t="str">
        <f>IF(ESITI_QUESTIONARI!C3433="","",TRIM(ESITI_QUESTIONARI!C3433))</f>
        <v/>
      </c>
      <c r="D3433" t="str">
        <f>IFERROR(UPPER(TRIM(ESITI_QUESTIONARI!U3433)),"")</f>
        <v/>
      </c>
      <c r="E3433" t="str">
        <f>IFERROR(UPPER(TRIM(ESITI_QUESTIONARI!Y3433)),"")</f>
        <v/>
      </c>
      <c r="F3433" t="str">
        <f>IFERROR(UPPER(TRIM(ESITI_QUESTIONARI!AE3433)),"")</f>
        <v/>
      </c>
      <c r="G3433" t="str">
        <f>IFERROR(UPPER(TRIM(ESITI_QUESTIONARI!AI3433)),"")</f>
        <v/>
      </c>
      <c r="H3433" s="8" t="str">
        <f>IF(C3433="","",IF(ISERROR(AVERAGE(ESITI_QUESTIONARI!N3433:T3433,ESITI_QUESTIONARI!V3433:X3433,ESITI_QUESTIONARI!Z3433:AD3433,ESITI_QUESTIONARI!AF3433:AH3433,ESITI_QUESTIONARI!AJ3433:AL3433,ESITI_QUESTIONARI!AN3433,ESITI_QUESTIONARI!AQ3433)),"NON RISPONDE",AVERAGE(ESITI_QUESTIONARI!N3433:T3433,ESITI_QUESTIONARI!V3433:X3433,ESITI_QUESTIONARI!Z3433:AD3433,ESITI_QUESTIONARI!AF3433:AH3433,ESITI_QUESTIONARI!AJ3433:AL3433,ESITI_QUESTIONARI!AN3433,ESITI_QUESTIONARI!AQ3433)))</f>
        <v/>
      </c>
    </row>
    <row r="3434" spans="1:8" x14ac:dyDescent="0.3">
      <c r="A3434" t="str">
        <f>IF(ESITI_QUESTIONARI!A3434="","",TRIM(ESITI_QUESTIONARI!A3434))</f>
        <v/>
      </c>
      <c r="B3434" t="str">
        <f t="shared" si="54"/>
        <v/>
      </c>
      <c r="C3434" t="str">
        <f>IF(ESITI_QUESTIONARI!C3434="","",TRIM(ESITI_QUESTIONARI!C3434))</f>
        <v/>
      </c>
      <c r="D3434" t="str">
        <f>IFERROR(UPPER(TRIM(ESITI_QUESTIONARI!U3434)),"")</f>
        <v/>
      </c>
      <c r="E3434" t="str">
        <f>IFERROR(UPPER(TRIM(ESITI_QUESTIONARI!Y3434)),"")</f>
        <v/>
      </c>
      <c r="F3434" t="str">
        <f>IFERROR(UPPER(TRIM(ESITI_QUESTIONARI!AE3434)),"")</f>
        <v/>
      </c>
      <c r="G3434" t="str">
        <f>IFERROR(UPPER(TRIM(ESITI_QUESTIONARI!AI3434)),"")</f>
        <v/>
      </c>
      <c r="H3434" s="8" t="str">
        <f>IF(C3434="","",IF(ISERROR(AVERAGE(ESITI_QUESTIONARI!N3434:T3434,ESITI_QUESTIONARI!V3434:X3434,ESITI_QUESTIONARI!Z3434:AD3434,ESITI_QUESTIONARI!AF3434:AH3434,ESITI_QUESTIONARI!AJ3434:AL3434,ESITI_QUESTIONARI!AN3434,ESITI_QUESTIONARI!AQ3434)),"NON RISPONDE",AVERAGE(ESITI_QUESTIONARI!N3434:T3434,ESITI_QUESTIONARI!V3434:X3434,ESITI_QUESTIONARI!Z3434:AD3434,ESITI_QUESTIONARI!AF3434:AH3434,ESITI_QUESTIONARI!AJ3434:AL3434,ESITI_QUESTIONARI!AN3434,ESITI_QUESTIONARI!AQ3434)))</f>
        <v/>
      </c>
    </row>
    <row r="3435" spans="1:8" x14ac:dyDescent="0.3">
      <c r="A3435" t="str">
        <f>IF(ESITI_QUESTIONARI!A3435="","",TRIM(ESITI_QUESTIONARI!A3435))</f>
        <v/>
      </c>
      <c r="B3435" t="str">
        <f t="shared" si="54"/>
        <v/>
      </c>
      <c r="C3435" t="str">
        <f>IF(ESITI_QUESTIONARI!C3435="","",TRIM(ESITI_QUESTIONARI!C3435))</f>
        <v/>
      </c>
      <c r="D3435" t="str">
        <f>IFERROR(UPPER(TRIM(ESITI_QUESTIONARI!U3435)),"")</f>
        <v/>
      </c>
      <c r="E3435" t="str">
        <f>IFERROR(UPPER(TRIM(ESITI_QUESTIONARI!Y3435)),"")</f>
        <v/>
      </c>
      <c r="F3435" t="str">
        <f>IFERROR(UPPER(TRIM(ESITI_QUESTIONARI!AE3435)),"")</f>
        <v/>
      </c>
      <c r="G3435" t="str">
        <f>IFERROR(UPPER(TRIM(ESITI_QUESTIONARI!AI3435)),"")</f>
        <v/>
      </c>
      <c r="H3435" s="8" t="str">
        <f>IF(C3435="","",IF(ISERROR(AVERAGE(ESITI_QUESTIONARI!N3435:T3435,ESITI_QUESTIONARI!V3435:X3435,ESITI_QUESTIONARI!Z3435:AD3435,ESITI_QUESTIONARI!AF3435:AH3435,ESITI_QUESTIONARI!AJ3435:AL3435,ESITI_QUESTIONARI!AN3435,ESITI_QUESTIONARI!AQ3435)),"NON RISPONDE",AVERAGE(ESITI_QUESTIONARI!N3435:T3435,ESITI_QUESTIONARI!V3435:X3435,ESITI_QUESTIONARI!Z3435:AD3435,ESITI_QUESTIONARI!AF3435:AH3435,ESITI_QUESTIONARI!AJ3435:AL3435,ESITI_QUESTIONARI!AN3435,ESITI_QUESTIONARI!AQ3435)))</f>
        <v/>
      </c>
    </row>
    <row r="3436" spans="1:8" x14ac:dyDescent="0.3">
      <c r="A3436" t="str">
        <f>IF(ESITI_QUESTIONARI!A3436="","",TRIM(ESITI_QUESTIONARI!A3436))</f>
        <v/>
      </c>
      <c r="B3436" t="str">
        <f t="shared" si="54"/>
        <v/>
      </c>
      <c r="C3436" t="str">
        <f>IF(ESITI_QUESTIONARI!C3436="","",TRIM(ESITI_QUESTIONARI!C3436))</f>
        <v/>
      </c>
      <c r="D3436" t="str">
        <f>IFERROR(UPPER(TRIM(ESITI_QUESTIONARI!U3436)),"")</f>
        <v/>
      </c>
      <c r="E3436" t="str">
        <f>IFERROR(UPPER(TRIM(ESITI_QUESTIONARI!Y3436)),"")</f>
        <v/>
      </c>
      <c r="F3436" t="str">
        <f>IFERROR(UPPER(TRIM(ESITI_QUESTIONARI!AE3436)),"")</f>
        <v/>
      </c>
      <c r="G3436" t="str">
        <f>IFERROR(UPPER(TRIM(ESITI_QUESTIONARI!AI3436)),"")</f>
        <v/>
      </c>
      <c r="H3436" s="8" t="str">
        <f>IF(C3436="","",IF(ISERROR(AVERAGE(ESITI_QUESTIONARI!N3436:T3436,ESITI_QUESTIONARI!V3436:X3436,ESITI_QUESTIONARI!Z3436:AD3436,ESITI_QUESTIONARI!AF3436:AH3436,ESITI_QUESTIONARI!AJ3436:AL3436,ESITI_QUESTIONARI!AN3436,ESITI_QUESTIONARI!AQ3436)),"NON RISPONDE",AVERAGE(ESITI_QUESTIONARI!N3436:T3436,ESITI_QUESTIONARI!V3436:X3436,ESITI_QUESTIONARI!Z3436:AD3436,ESITI_QUESTIONARI!AF3436:AH3436,ESITI_QUESTIONARI!AJ3436:AL3436,ESITI_QUESTIONARI!AN3436,ESITI_QUESTIONARI!AQ3436)))</f>
        <v/>
      </c>
    </row>
    <row r="3437" spans="1:8" x14ac:dyDescent="0.3">
      <c r="A3437" t="str">
        <f>IF(ESITI_QUESTIONARI!A3437="","",TRIM(ESITI_QUESTIONARI!A3437))</f>
        <v/>
      </c>
      <c r="B3437" t="str">
        <f t="shared" si="54"/>
        <v/>
      </c>
      <c r="C3437" t="str">
        <f>IF(ESITI_QUESTIONARI!C3437="","",TRIM(ESITI_QUESTIONARI!C3437))</f>
        <v/>
      </c>
      <c r="D3437" t="str">
        <f>IFERROR(UPPER(TRIM(ESITI_QUESTIONARI!U3437)),"")</f>
        <v/>
      </c>
      <c r="E3437" t="str">
        <f>IFERROR(UPPER(TRIM(ESITI_QUESTIONARI!Y3437)),"")</f>
        <v/>
      </c>
      <c r="F3437" t="str">
        <f>IFERROR(UPPER(TRIM(ESITI_QUESTIONARI!AE3437)),"")</f>
        <v/>
      </c>
      <c r="G3437" t="str">
        <f>IFERROR(UPPER(TRIM(ESITI_QUESTIONARI!AI3437)),"")</f>
        <v/>
      </c>
      <c r="H3437" s="8" t="str">
        <f>IF(C3437="","",IF(ISERROR(AVERAGE(ESITI_QUESTIONARI!N3437:T3437,ESITI_QUESTIONARI!V3437:X3437,ESITI_QUESTIONARI!Z3437:AD3437,ESITI_QUESTIONARI!AF3437:AH3437,ESITI_QUESTIONARI!AJ3437:AL3437,ESITI_QUESTIONARI!AN3437,ESITI_QUESTIONARI!AQ3437)),"NON RISPONDE",AVERAGE(ESITI_QUESTIONARI!N3437:T3437,ESITI_QUESTIONARI!V3437:X3437,ESITI_QUESTIONARI!Z3437:AD3437,ESITI_QUESTIONARI!AF3437:AH3437,ESITI_QUESTIONARI!AJ3437:AL3437,ESITI_QUESTIONARI!AN3437,ESITI_QUESTIONARI!AQ3437)))</f>
        <v/>
      </c>
    </row>
    <row r="3438" spans="1:8" x14ac:dyDescent="0.3">
      <c r="A3438" t="str">
        <f>IF(ESITI_QUESTIONARI!A3438="","",TRIM(ESITI_QUESTIONARI!A3438))</f>
        <v/>
      </c>
      <c r="B3438" t="str">
        <f t="shared" si="54"/>
        <v/>
      </c>
      <c r="C3438" t="str">
        <f>IF(ESITI_QUESTIONARI!C3438="","",TRIM(ESITI_QUESTIONARI!C3438))</f>
        <v/>
      </c>
      <c r="D3438" t="str">
        <f>IFERROR(UPPER(TRIM(ESITI_QUESTIONARI!U3438)),"")</f>
        <v/>
      </c>
      <c r="E3438" t="str">
        <f>IFERROR(UPPER(TRIM(ESITI_QUESTIONARI!Y3438)),"")</f>
        <v/>
      </c>
      <c r="F3438" t="str">
        <f>IFERROR(UPPER(TRIM(ESITI_QUESTIONARI!AE3438)),"")</f>
        <v/>
      </c>
      <c r="G3438" t="str">
        <f>IFERROR(UPPER(TRIM(ESITI_QUESTIONARI!AI3438)),"")</f>
        <v/>
      </c>
      <c r="H3438" s="8" t="str">
        <f>IF(C3438="","",IF(ISERROR(AVERAGE(ESITI_QUESTIONARI!N3438:T3438,ESITI_QUESTIONARI!V3438:X3438,ESITI_QUESTIONARI!Z3438:AD3438,ESITI_QUESTIONARI!AF3438:AH3438,ESITI_QUESTIONARI!AJ3438:AL3438,ESITI_QUESTIONARI!AN3438,ESITI_QUESTIONARI!AQ3438)),"NON RISPONDE",AVERAGE(ESITI_QUESTIONARI!N3438:T3438,ESITI_QUESTIONARI!V3438:X3438,ESITI_QUESTIONARI!Z3438:AD3438,ESITI_QUESTIONARI!AF3438:AH3438,ESITI_QUESTIONARI!AJ3438:AL3438,ESITI_QUESTIONARI!AN3438,ESITI_QUESTIONARI!AQ3438)))</f>
        <v/>
      </c>
    </row>
    <row r="3439" spans="1:8" x14ac:dyDescent="0.3">
      <c r="A3439" t="str">
        <f>IF(ESITI_QUESTIONARI!A3439="","",TRIM(ESITI_QUESTIONARI!A3439))</f>
        <v/>
      </c>
      <c r="B3439" t="str">
        <f t="shared" si="54"/>
        <v/>
      </c>
      <c r="C3439" t="str">
        <f>IF(ESITI_QUESTIONARI!C3439="","",TRIM(ESITI_QUESTIONARI!C3439))</f>
        <v/>
      </c>
      <c r="D3439" t="str">
        <f>IFERROR(UPPER(TRIM(ESITI_QUESTIONARI!U3439)),"")</f>
        <v/>
      </c>
      <c r="E3439" t="str">
        <f>IFERROR(UPPER(TRIM(ESITI_QUESTIONARI!Y3439)),"")</f>
        <v/>
      </c>
      <c r="F3439" t="str">
        <f>IFERROR(UPPER(TRIM(ESITI_QUESTIONARI!AE3439)),"")</f>
        <v/>
      </c>
      <c r="G3439" t="str">
        <f>IFERROR(UPPER(TRIM(ESITI_QUESTIONARI!AI3439)),"")</f>
        <v/>
      </c>
      <c r="H3439" s="8" t="str">
        <f>IF(C3439="","",IF(ISERROR(AVERAGE(ESITI_QUESTIONARI!N3439:T3439,ESITI_QUESTIONARI!V3439:X3439,ESITI_QUESTIONARI!Z3439:AD3439,ESITI_QUESTIONARI!AF3439:AH3439,ESITI_QUESTIONARI!AJ3439:AL3439,ESITI_QUESTIONARI!AN3439,ESITI_QUESTIONARI!AQ3439)),"NON RISPONDE",AVERAGE(ESITI_QUESTIONARI!N3439:T3439,ESITI_QUESTIONARI!V3439:X3439,ESITI_QUESTIONARI!Z3439:AD3439,ESITI_QUESTIONARI!AF3439:AH3439,ESITI_QUESTIONARI!AJ3439:AL3439,ESITI_QUESTIONARI!AN3439,ESITI_QUESTIONARI!AQ3439)))</f>
        <v/>
      </c>
    </row>
    <row r="3440" spans="1:8" x14ac:dyDescent="0.3">
      <c r="A3440" t="str">
        <f>IF(ESITI_QUESTIONARI!A3440="","",TRIM(ESITI_QUESTIONARI!A3440))</f>
        <v/>
      </c>
      <c r="B3440" t="str">
        <f t="shared" si="54"/>
        <v/>
      </c>
      <c r="C3440" t="str">
        <f>IF(ESITI_QUESTIONARI!C3440="","",TRIM(ESITI_QUESTIONARI!C3440))</f>
        <v/>
      </c>
      <c r="D3440" t="str">
        <f>IFERROR(UPPER(TRIM(ESITI_QUESTIONARI!U3440)),"")</f>
        <v/>
      </c>
      <c r="E3440" t="str">
        <f>IFERROR(UPPER(TRIM(ESITI_QUESTIONARI!Y3440)),"")</f>
        <v/>
      </c>
      <c r="F3440" t="str">
        <f>IFERROR(UPPER(TRIM(ESITI_QUESTIONARI!AE3440)),"")</f>
        <v/>
      </c>
      <c r="G3440" t="str">
        <f>IFERROR(UPPER(TRIM(ESITI_QUESTIONARI!AI3440)),"")</f>
        <v/>
      </c>
      <c r="H3440" s="8" t="str">
        <f>IF(C3440="","",IF(ISERROR(AVERAGE(ESITI_QUESTIONARI!N3440:T3440,ESITI_QUESTIONARI!V3440:X3440,ESITI_QUESTIONARI!Z3440:AD3440,ESITI_QUESTIONARI!AF3440:AH3440,ESITI_QUESTIONARI!AJ3440:AL3440,ESITI_QUESTIONARI!AN3440,ESITI_QUESTIONARI!AQ3440)),"NON RISPONDE",AVERAGE(ESITI_QUESTIONARI!N3440:T3440,ESITI_QUESTIONARI!V3440:X3440,ESITI_QUESTIONARI!Z3440:AD3440,ESITI_QUESTIONARI!AF3440:AH3440,ESITI_QUESTIONARI!AJ3440:AL3440,ESITI_QUESTIONARI!AN3440,ESITI_QUESTIONARI!AQ3440)))</f>
        <v/>
      </c>
    </row>
    <row r="3441" spans="1:8" x14ac:dyDescent="0.3">
      <c r="A3441" t="str">
        <f>IF(ESITI_QUESTIONARI!A3441="","",TRIM(ESITI_QUESTIONARI!A3441))</f>
        <v/>
      </c>
      <c r="B3441" t="str">
        <f t="shared" si="54"/>
        <v/>
      </c>
      <c r="C3441" t="str">
        <f>IF(ESITI_QUESTIONARI!C3441="","",TRIM(ESITI_QUESTIONARI!C3441))</f>
        <v/>
      </c>
      <c r="D3441" t="str">
        <f>IFERROR(UPPER(TRIM(ESITI_QUESTIONARI!U3441)),"")</f>
        <v/>
      </c>
      <c r="E3441" t="str">
        <f>IFERROR(UPPER(TRIM(ESITI_QUESTIONARI!Y3441)),"")</f>
        <v/>
      </c>
      <c r="F3441" t="str">
        <f>IFERROR(UPPER(TRIM(ESITI_QUESTIONARI!AE3441)),"")</f>
        <v/>
      </c>
      <c r="G3441" t="str">
        <f>IFERROR(UPPER(TRIM(ESITI_QUESTIONARI!AI3441)),"")</f>
        <v/>
      </c>
      <c r="H3441" s="8" t="str">
        <f>IF(C3441="","",IF(ISERROR(AVERAGE(ESITI_QUESTIONARI!N3441:T3441,ESITI_QUESTIONARI!V3441:X3441,ESITI_QUESTIONARI!Z3441:AD3441,ESITI_QUESTIONARI!AF3441:AH3441,ESITI_QUESTIONARI!AJ3441:AL3441,ESITI_QUESTIONARI!AN3441,ESITI_QUESTIONARI!AQ3441)),"NON RISPONDE",AVERAGE(ESITI_QUESTIONARI!N3441:T3441,ESITI_QUESTIONARI!V3441:X3441,ESITI_QUESTIONARI!Z3441:AD3441,ESITI_QUESTIONARI!AF3441:AH3441,ESITI_QUESTIONARI!AJ3441:AL3441,ESITI_QUESTIONARI!AN3441,ESITI_QUESTIONARI!AQ3441)))</f>
        <v/>
      </c>
    </row>
    <row r="3442" spans="1:8" x14ac:dyDescent="0.3">
      <c r="A3442" t="str">
        <f>IF(ESITI_QUESTIONARI!A3442="","",TRIM(ESITI_QUESTIONARI!A3442))</f>
        <v/>
      </c>
      <c r="B3442" t="str">
        <f t="shared" si="54"/>
        <v/>
      </c>
      <c r="C3442" t="str">
        <f>IF(ESITI_QUESTIONARI!C3442="","",TRIM(ESITI_QUESTIONARI!C3442))</f>
        <v/>
      </c>
      <c r="D3442" t="str">
        <f>IFERROR(UPPER(TRIM(ESITI_QUESTIONARI!U3442)),"")</f>
        <v/>
      </c>
      <c r="E3442" t="str">
        <f>IFERROR(UPPER(TRIM(ESITI_QUESTIONARI!Y3442)),"")</f>
        <v/>
      </c>
      <c r="F3442" t="str">
        <f>IFERROR(UPPER(TRIM(ESITI_QUESTIONARI!AE3442)),"")</f>
        <v/>
      </c>
      <c r="G3442" t="str">
        <f>IFERROR(UPPER(TRIM(ESITI_QUESTIONARI!AI3442)),"")</f>
        <v/>
      </c>
      <c r="H3442" s="8" t="str">
        <f>IF(C3442="","",IF(ISERROR(AVERAGE(ESITI_QUESTIONARI!N3442:T3442,ESITI_QUESTIONARI!V3442:X3442,ESITI_QUESTIONARI!Z3442:AD3442,ESITI_QUESTIONARI!AF3442:AH3442,ESITI_QUESTIONARI!AJ3442:AL3442,ESITI_QUESTIONARI!AN3442,ESITI_QUESTIONARI!AQ3442)),"NON RISPONDE",AVERAGE(ESITI_QUESTIONARI!N3442:T3442,ESITI_QUESTIONARI!V3442:X3442,ESITI_QUESTIONARI!Z3442:AD3442,ESITI_QUESTIONARI!AF3442:AH3442,ESITI_QUESTIONARI!AJ3442:AL3442,ESITI_QUESTIONARI!AN3442,ESITI_QUESTIONARI!AQ3442)))</f>
        <v/>
      </c>
    </row>
    <row r="3443" spans="1:8" x14ac:dyDescent="0.3">
      <c r="A3443" t="str">
        <f>IF(ESITI_QUESTIONARI!A3443="","",TRIM(ESITI_QUESTIONARI!A3443))</f>
        <v/>
      </c>
      <c r="B3443" t="str">
        <f t="shared" si="54"/>
        <v/>
      </c>
      <c r="C3443" t="str">
        <f>IF(ESITI_QUESTIONARI!C3443="","",TRIM(ESITI_QUESTIONARI!C3443))</f>
        <v/>
      </c>
      <c r="D3443" t="str">
        <f>IFERROR(UPPER(TRIM(ESITI_QUESTIONARI!U3443)),"")</f>
        <v/>
      </c>
      <c r="E3443" t="str">
        <f>IFERROR(UPPER(TRIM(ESITI_QUESTIONARI!Y3443)),"")</f>
        <v/>
      </c>
      <c r="F3443" t="str">
        <f>IFERROR(UPPER(TRIM(ESITI_QUESTIONARI!AE3443)),"")</f>
        <v/>
      </c>
      <c r="G3443" t="str">
        <f>IFERROR(UPPER(TRIM(ESITI_QUESTIONARI!AI3443)),"")</f>
        <v/>
      </c>
      <c r="H3443" s="8" t="str">
        <f>IF(C3443="","",IF(ISERROR(AVERAGE(ESITI_QUESTIONARI!N3443:T3443,ESITI_QUESTIONARI!V3443:X3443,ESITI_QUESTIONARI!Z3443:AD3443,ESITI_QUESTIONARI!AF3443:AH3443,ESITI_QUESTIONARI!AJ3443:AL3443,ESITI_QUESTIONARI!AN3443,ESITI_QUESTIONARI!AQ3443)),"NON RISPONDE",AVERAGE(ESITI_QUESTIONARI!N3443:T3443,ESITI_QUESTIONARI!V3443:X3443,ESITI_QUESTIONARI!Z3443:AD3443,ESITI_QUESTIONARI!AF3443:AH3443,ESITI_QUESTIONARI!AJ3443:AL3443,ESITI_QUESTIONARI!AN3443,ESITI_QUESTIONARI!AQ3443)))</f>
        <v/>
      </c>
    </row>
    <row r="3444" spans="1:8" x14ac:dyDescent="0.3">
      <c r="A3444" t="str">
        <f>IF(ESITI_QUESTIONARI!A3444="","",TRIM(ESITI_QUESTIONARI!A3444))</f>
        <v/>
      </c>
      <c r="B3444" t="str">
        <f t="shared" si="54"/>
        <v/>
      </c>
      <c r="C3444" t="str">
        <f>IF(ESITI_QUESTIONARI!C3444="","",TRIM(ESITI_QUESTIONARI!C3444))</f>
        <v/>
      </c>
      <c r="D3444" t="str">
        <f>IFERROR(UPPER(TRIM(ESITI_QUESTIONARI!U3444)),"")</f>
        <v/>
      </c>
      <c r="E3444" t="str">
        <f>IFERROR(UPPER(TRIM(ESITI_QUESTIONARI!Y3444)),"")</f>
        <v/>
      </c>
      <c r="F3444" t="str">
        <f>IFERROR(UPPER(TRIM(ESITI_QUESTIONARI!AE3444)),"")</f>
        <v/>
      </c>
      <c r="G3444" t="str">
        <f>IFERROR(UPPER(TRIM(ESITI_QUESTIONARI!AI3444)),"")</f>
        <v/>
      </c>
      <c r="H3444" s="8" t="str">
        <f>IF(C3444="","",IF(ISERROR(AVERAGE(ESITI_QUESTIONARI!N3444:T3444,ESITI_QUESTIONARI!V3444:X3444,ESITI_QUESTIONARI!Z3444:AD3444,ESITI_QUESTIONARI!AF3444:AH3444,ESITI_QUESTIONARI!AJ3444:AL3444,ESITI_QUESTIONARI!AN3444,ESITI_QUESTIONARI!AQ3444)),"NON RISPONDE",AVERAGE(ESITI_QUESTIONARI!N3444:T3444,ESITI_QUESTIONARI!V3444:X3444,ESITI_QUESTIONARI!Z3444:AD3444,ESITI_QUESTIONARI!AF3444:AH3444,ESITI_QUESTIONARI!AJ3444:AL3444,ESITI_QUESTIONARI!AN3444,ESITI_QUESTIONARI!AQ3444)))</f>
        <v/>
      </c>
    </row>
    <row r="3445" spans="1:8" x14ac:dyDescent="0.3">
      <c r="A3445" t="str">
        <f>IF(ESITI_QUESTIONARI!A3445="","",TRIM(ESITI_QUESTIONARI!A3445))</f>
        <v/>
      </c>
      <c r="B3445" t="str">
        <f t="shared" si="54"/>
        <v/>
      </c>
      <c r="C3445" t="str">
        <f>IF(ESITI_QUESTIONARI!C3445="","",TRIM(ESITI_QUESTIONARI!C3445))</f>
        <v/>
      </c>
      <c r="D3445" t="str">
        <f>IFERROR(UPPER(TRIM(ESITI_QUESTIONARI!U3445)),"")</f>
        <v/>
      </c>
      <c r="E3445" t="str">
        <f>IFERROR(UPPER(TRIM(ESITI_QUESTIONARI!Y3445)),"")</f>
        <v/>
      </c>
      <c r="F3445" t="str">
        <f>IFERROR(UPPER(TRIM(ESITI_QUESTIONARI!AE3445)),"")</f>
        <v/>
      </c>
      <c r="G3445" t="str">
        <f>IFERROR(UPPER(TRIM(ESITI_QUESTIONARI!AI3445)),"")</f>
        <v/>
      </c>
      <c r="H3445" s="8" t="str">
        <f>IF(C3445="","",IF(ISERROR(AVERAGE(ESITI_QUESTIONARI!N3445:T3445,ESITI_QUESTIONARI!V3445:X3445,ESITI_QUESTIONARI!Z3445:AD3445,ESITI_QUESTIONARI!AF3445:AH3445,ESITI_QUESTIONARI!AJ3445:AL3445,ESITI_QUESTIONARI!AN3445,ESITI_QUESTIONARI!AQ3445)),"NON RISPONDE",AVERAGE(ESITI_QUESTIONARI!N3445:T3445,ESITI_QUESTIONARI!V3445:X3445,ESITI_QUESTIONARI!Z3445:AD3445,ESITI_QUESTIONARI!AF3445:AH3445,ESITI_QUESTIONARI!AJ3445:AL3445,ESITI_QUESTIONARI!AN3445,ESITI_QUESTIONARI!AQ3445)))</f>
        <v/>
      </c>
    </row>
    <row r="3446" spans="1:8" x14ac:dyDescent="0.3">
      <c r="A3446" t="str">
        <f>IF(ESITI_QUESTIONARI!A3446="","",TRIM(ESITI_QUESTIONARI!A3446))</f>
        <v/>
      </c>
      <c r="B3446" t="str">
        <f t="shared" si="54"/>
        <v/>
      </c>
      <c r="C3446" t="str">
        <f>IF(ESITI_QUESTIONARI!C3446="","",TRIM(ESITI_QUESTIONARI!C3446))</f>
        <v/>
      </c>
      <c r="D3446" t="str">
        <f>IFERROR(UPPER(TRIM(ESITI_QUESTIONARI!U3446)),"")</f>
        <v/>
      </c>
      <c r="E3446" t="str">
        <f>IFERROR(UPPER(TRIM(ESITI_QUESTIONARI!Y3446)),"")</f>
        <v/>
      </c>
      <c r="F3446" t="str">
        <f>IFERROR(UPPER(TRIM(ESITI_QUESTIONARI!AE3446)),"")</f>
        <v/>
      </c>
      <c r="G3446" t="str">
        <f>IFERROR(UPPER(TRIM(ESITI_QUESTIONARI!AI3446)),"")</f>
        <v/>
      </c>
      <c r="H3446" s="8" t="str">
        <f>IF(C3446="","",IF(ISERROR(AVERAGE(ESITI_QUESTIONARI!N3446:T3446,ESITI_QUESTIONARI!V3446:X3446,ESITI_QUESTIONARI!Z3446:AD3446,ESITI_QUESTIONARI!AF3446:AH3446,ESITI_QUESTIONARI!AJ3446:AL3446,ESITI_QUESTIONARI!AN3446,ESITI_QUESTIONARI!AQ3446)),"NON RISPONDE",AVERAGE(ESITI_QUESTIONARI!N3446:T3446,ESITI_QUESTIONARI!V3446:X3446,ESITI_QUESTIONARI!Z3446:AD3446,ESITI_QUESTIONARI!AF3446:AH3446,ESITI_QUESTIONARI!AJ3446:AL3446,ESITI_QUESTIONARI!AN3446,ESITI_QUESTIONARI!AQ3446)))</f>
        <v/>
      </c>
    </row>
    <row r="3447" spans="1:8" x14ac:dyDescent="0.3">
      <c r="A3447" t="str">
        <f>IF(ESITI_QUESTIONARI!A3447="","",TRIM(ESITI_QUESTIONARI!A3447))</f>
        <v/>
      </c>
      <c r="B3447" t="str">
        <f t="shared" si="54"/>
        <v/>
      </c>
      <c r="C3447" t="str">
        <f>IF(ESITI_QUESTIONARI!C3447="","",TRIM(ESITI_QUESTIONARI!C3447))</f>
        <v/>
      </c>
      <c r="D3447" t="str">
        <f>IFERROR(UPPER(TRIM(ESITI_QUESTIONARI!U3447)),"")</f>
        <v/>
      </c>
      <c r="E3447" t="str">
        <f>IFERROR(UPPER(TRIM(ESITI_QUESTIONARI!Y3447)),"")</f>
        <v/>
      </c>
      <c r="F3447" t="str">
        <f>IFERROR(UPPER(TRIM(ESITI_QUESTIONARI!AE3447)),"")</f>
        <v/>
      </c>
      <c r="G3447" t="str">
        <f>IFERROR(UPPER(TRIM(ESITI_QUESTIONARI!AI3447)),"")</f>
        <v/>
      </c>
      <c r="H3447" s="8" t="str">
        <f>IF(C3447="","",IF(ISERROR(AVERAGE(ESITI_QUESTIONARI!N3447:T3447,ESITI_QUESTIONARI!V3447:X3447,ESITI_QUESTIONARI!Z3447:AD3447,ESITI_QUESTIONARI!AF3447:AH3447,ESITI_QUESTIONARI!AJ3447:AL3447,ESITI_QUESTIONARI!AN3447,ESITI_QUESTIONARI!AQ3447)),"NON RISPONDE",AVERAGE(ESITI_QUESTIONARI!N3447:T3447,ESITI_QUESTIONARI!V3447:X3447,ESITI_QUESTIONARI!Z3447:AD3447,ESITI_QUESTIONARI!AF3447:AH3447,ESITI_QUESTIONARI!AJ3447:AL3447,ESITI_QUESTIONARI!AN3447,ESITI_QUESTIONARI!AQ3447)))</f>
        <v/>
      </c>
    </row>
    <row r="3448" spans="1:8" x14ac:dyDescent="0.3">
      <c r="A3448" t="str">
        <f>IF(ESITI_QUESTIONARI!A3448="","",TRIM(ESITI_QUESTIONARI!A3448))</f>
        <v/>
      </c>
      <c r="B3448" t="str">
        <f t="shared" si="54"/>
        <v/>
      </c>
      <c r="C3448" t="str">
        <f>IF(ESITI_QUESTIONARI!C3448="","",TRIM(ESITI_QUESTIONARI!C3448))</f>
        <v/>
      </c>
      <c r="D3448" t="str">
        <f>IFERROR(UPPER(TRIM(ESITI_QUESTIONARI!U3448)),"")</f>
        <v/>
      </c>
      <c r="E3448" t="str">
        <f>IFERROR(UPPER(TRIM(ESITI_QUESTIONARI!Y3448)),"")</f>
        <v/>
      </c>
      <c r="F3448" t="str">
        <f>IFERROR(UPPER(TRIM(ESITI_QUESTIONARI!AE3448)),"")</f>
        <v/>
      </c>
      <c r="G3448" t="str">
        <f>IFERROR(UPPER(TRIM(ESITI_QUESTIONARI!AI3448)),"")</f>
        <v/>
      </c>
      <c r="H3448" s="8" t="str">
        <f>IF(C3448="","",IF(ISERROR(AVERAGE(ESITI_QUESTIONARI!N3448:T3448,ESITI_QUESTIONARI!V3448:X3448,ESITI_QUESTIONARI!Z3448:AD3448,ESITI_QUESTIONARI!AF3448:AH3448,ESITI_QUESTIONARI!AJ3448:AL3448,ESITI_QUESTIONARI!AN3448,ESITI_QUESTIONARI!AQ3448)),"NON RISPONDE",AVERAGE(ESITI_QUESTIONARI!N3448:T3448,ESITI_QUESTIONARI!V3448:X3448,ESITI_QUESTIONARI!Z3448:AD3448,ESITI_QUESTIONARI!AF3448:AH3448,ESITI_QUESTIONARI!AJ3448:AL3448,ESITI_QUESTIONARI!AN3448,ESITI_QUESTIONARI!AQ3448)))</f>
        <v/>
      </c>
    </row>
    <row r="3449" spans="1:8" x14ac:dyDescent="0.3">
      <c r="A3449" t="str">
        <f>IF(ESITI_QUESTIONARI!A3449="","",TRIM(ESITI_QUESTIONARI!A3449))</f>
        <v/>
      </c>
      <c r="B3449" t="str">
        <f t="shared" si="54"/>
        <v/>
      </c>
      <c r="C3449" t="str">
        <f>IF(ESITI_QUESTIONARI!C3449="","",TRIM(ESITI_QUESTIONARI!C3449))</f>
        <v/>
      </c>
      <c r="D3449" t="str">
        <f>IFERROR(UPPER(TRIM(ESITI_QUESTIONARI!U3449)),"")</f>
        <v/>
      </c>
      <c r="E3449" t="str">
        <f>IFERROR(UPPER(TRIM(ESITI_QUESTIONARI!Y3449)),"")</f>
        <v/>
      </c>
      <c r="F3449" t="str">
        <f>IFERROR(UPPER(TRIM(ESITI_QUESTIONARI!AE3449)),"")</f>
        <v/>
      </c>
      <c r="G3449" t="str">
        <f>IFERROR(UPPER(TRIM(ESITI_QUESTIONARI!AI3449)),"")</f>
        <v/>
      </c>
      <c r="H3449" s="8" t="str">
        <f>IF(C3449="","",IF(ISERROR(AVERAGE(ESITI_QUESTIONARI!N3449:T3449,ESITI_QUESTIONARI!V3449:X3449,ESITI_QUESTIONARI!Z3449:AD3449,ESITI_QUESTIONARI!AF3449:AH3449,ESITI_QUESTIONARI!AJ3449:AL3449,ESITI_QUESTIONARI!AN3449,ESITI_QUESTIONARI!AQ3449)),"NON RISPONDE",AVERAGE(ESITI_QUESTIONARI!N3449:T3449,ESITI_QUESTIONARI!V3449:X3449,ESITI_QUESTIONARI!Z3449:AD3449,ESITI_QUESTIONARI!AF3449:AH3449,ESITI_QUESTIONARI!AJ3449:AL3449,ESITI_QUESTIONARI!AN3449,ESITI_QUESTIONARI!AQ3449)))</f>
        <v/>
      </c>
    </row>
    <row r="3450" spans="1:8" x14ac:dyDescent="0.3">
      <c r="A3450" t="str">
        <f>IF(ESITI_QUESTIONARI!A3450="","",TRIM(ESITI_QUESTIONARI!A3450))</f>
        <v/>
      </c>
      <c r="B3450" t="str">
        <f t="shared" si="54"/>
        <v/>
      </c>
      <c r="C3450" t="str">
        <f>IF(ESITI_QUESTIONARI!C3450="","",TRIM(ESITI_QUESTIONARI!C3450))</f>
        <v/>
      </c>
      <c r="D3450" t="str">
        <f>IFERROR(UPPER(TRIM(ESITI_QUESTIONARI!U3450)),"")</f>
        <v/>
      </c>
      <c r="E3450" t="str">
        <f>IFERROR(UPPER(TRIM(ESITI_QUESTIONARI!Y3450)),"")</f>
        <v/>
      </c>
      <c r="F3450" t="str">
        <f>IFERROR(UPPER(TRIM(ESITI_QUESTIONARI!AE3450)),"")</f>
        <v/>
      </c>
      <c r="G3450" t="str">
        <f>IFERROR(UPPER(TRIM(ESITI_QUESTIONARI!AI3450)),"")</f>
        <v/>
      </c>
      <c r="H3450" s="8" t="str">
        <f>IF(C3450="","",IF(ISERROR(AVERAGE(ESITI_QUESTIONARI!N3450:T3450,ESITI_QUESTIONARI!V3450:X3450,ESITI_QUESTIONARI!Z3450:AD3450,ESITI_QUESTIONARI!AF3450:AH3450,ESITI_QUESTIONARI!AJ3450:AL3450,ESITI_QUESTIONARI!AN3450,ESITI_QUESTIONARI!AQ3450)),"NON RISPONDE",AVERAGE(ESITI_QUESTIONARI!N3450:T3450,ESITI_QUESTIONARI!V3450:X3450,ESITI_QUESTIONARI!Z3450:AD3450,ESITI_QUESTIONARI!AF3450:AH3450,ESITI_QUESTIONARI!AJ3450:AL3450,ESITI_QUESTIONARI!AN3450,ESITI_QUESTIONARI!AQ3450)))</f>
        <v/>
      </c>
    </row>
    <row r="3451" spans="1:8" x14ac:dyDescent="0.3">
      <c r="A3451" t="str">
        <f>IF(ESITI_QUESTIONARI!A3451="","",TRIM(ESITI_QUESTIONARI!A3451))</f>
        <v/>
      </c>
      <c r="B3451" t="str">
        <f t="shared" si="54"/>
        <v/>
      </c>
      <c r="C3451" t="str">
        <f>IF(ESITI_QUESTIONARI!C3451="","",TRIM(ESITI_QUESTIONARI!C3451))</f>
        <v/>
      </c>
      <c r="D3451" t="str">
        <f>IFERROR(UPPER(TRIM(ESITI_QUESTIONARI!U3451)),"")</f>
        <v/>
      </c>
      <c r="E3451" t="str">
        <f>IFERROR(UPPER(TRIM(ESITI_QUESTIONARI!Y3451)),"")</f>
        <v/>
      </c>
      <c r="F3451" t="str">
        <f>IFERROR(UPPER(TRIM(ESITI_QUESTIONARI!AE3451)),"")</f>
        <v/>
      </c>
      <c r="G3451" t="str">
        <f>IFERROR(UPPER(TRIM(ESITI_QUESTIONARI!AI3451)),"")</f>
        <v/>
      </c>
      <c r="H3451" s="8" t="str">
        <f>IF(C3451="","",IF(ISERROR(AVERAGE(ESITI_QUESTIONARI!N3451:T3451,ESITI_QUESTIONARI!V3451:X3451,ESITI_QUESTIONARI!Z3451:AD3451,ESITI_QUESTIONARI!AF3451:AH3451,ESITI_QUESTIONARI!AJ3451:AL3451,ESITI_QUESTIONARI!AN3451,ESITI_QUESTIONARI!AQ3451)),"NON RISPONDE",AVERAGE(ESITI_QUESTIONARI!N3451:T3451,ESITI_QUESTIONARI!V3451:X3451,ESITI_QUESTIONARI!Z3451:AD3451,ESITI_QUESTIONARI!AF3451:AH3451,ESITI_QUESTIONARI!AJ3451:AL3451,ESITI_QUESTIONARI!AN3451,ESITI_QUESTIONARI!AQ3451)))</f>
        <v/>
      </c>
    </row>
    <row r="3452" spans="1:8" x14ac:dyDescent="0.3">
      <c r="A3452" t="str">
        <f>IF(ESITI_QUESTIONARI!A3452="","",TRIM(ESITI_QUESTIONARI!A3452))</f>
        <v/>
      </c>
      <c r="B3452" t="str">
        <f t="shared" si="54"/>
        <v/>
      </c>
      <c r="C3452" t="str">
        <f>IF(ESITI_QUESTIONARI!C3452="","",TRIM(ESITI_QUESTIONARI!C3452))</f>
        <v/>
      </c>
      <c r="D3452" t="str">
        <f>IFERROR(UPPER(TRIM(ESITI_QUESTIONARI!U3452)),"")</f>
        <v/>
      </c>
      <c r="E3452" t="str">
        <f>IFERROR(UPPER(TRIM(ESITI_QUESTIONARI!Y3452)),"")</f>
        <v/>
      </c>
      <c r="F3452" t="str">
        <f>IFERROR(UPPER(TRIM(ESITI_QUESTIONARI!AE3452)),"")</f>
        <v/>
      </c>
      <c r="G3452" t="str">
        <f>IFERROR(UPPER(TRIM(ESITI_QUESTIONARI!AI3452)),"")</f>
        <v/>
      </c>
      <c r="H3452" s="8" t="str">
        <f>IF(C3452="","",IF(ISERROR(AVERAGE(ESITI_QUESTIONARI!N3452:T3452,ESITI_QUESTIONARI!V3452:X3452,ESITI_QUESTIONARI!Z3452:AD3452,ESITI_QUESTIONARI!AF3452:AH3452,ESITI_QUESTIONARI!AJ3452:AL3452,ESITI_QUESTIONARI!AN3452,ESITI_QUESTIONARI!AQ3452)),"NON RISPONDE",AVERAGE(ESITI_QUESTIONARI!N3452:T3452,ESITI_QUESTIONARI!V3452:X3452,ESITI_QUESTIONARI!Z3452:AD3452,ESITI_QUESTIONARI!AF3452:AH3452,ESITI_QUESTIONARI!AJ3452:AL3452,ESITI_QUESTIONARI!AN3452,ESITI_QUESTIONARI!AQ3452)))</f>
        <v/>
      </c>
    </row>
    <row r="3453" spans="1:8" x14ac:dyDescent="0.3">
      <c r="A3453" t="str">
        <f>IF(ESITI_QUESTIONARI!A3453="","",TRIM(ESITI_QUESTIONARI!A3453))</f>
        <v/>
      </c>
      <c r="B3453" t="str">
        <f t="shared" si="54"/>
        <v/>
      </c>
      <c r="C3453" t="str">
        <f>IF(ESITI_QUESTIONARI!C3453="","",TRIM(ESITI_QUESTIONARI!C3453))</f>
        <v/>
      </c>
      <c r="D3453" t="str">
        <f>IFERROR(UPPER(TRIM(ESITI_QUESTIONARI!U3453)),"")</f>
        <v/>
      </c>
      <c r="E3453" t="str">
        <f>IFERROR(UPPER(TRIM(ESITI_QUESTIONARI!Y3453)),"")</f>
        <v/>
      </c>
      <c r="F3453" t="str">
        <f>IFERROR(UPPER(TRIM(ESITI_QUESTIONARI!AE3453)),"")</f>
        <v/>
      </c>
      <c r="G3453" t="str">
        <f>IFERROR(UPPER(TRIM(ESITI_QUESTIONARI!AI3453)),"")</f>
        <v/>
      </c>
      <c r="H3453" s="8" t="str">
        <f>IF(C3453="","",IF(ISERROR(AVERAGE(ESITI_QUESTIONARI!N3453:T3453,ESITI_QUESTIONARI!V3453:X3453,ESITI_QUESTIONARI!Z3453:AD3453,ESITI_QUESTIONARI!AF3453:AH3453,ESITI_QUESTIONARI!AJ3453:AL3453,ESITI_QUESTIONARI!AN3453,ESITI_QUESTIONARI!AQ3453)),"NON RISPONDE",AVERAGE(ESITI_QUESTIONARI!N3453:T3453,ESITI_QUESTIONARI!V3453:X3453,ESITI_QUESTIONARI!Z3453:AD3453,ESITI_QUESTIONARI!AF3453:AH3453,ESITI_QUESTIONARI!AJ3453:AL3453,ESITI_QUESTIONARI!AN3453,ESITI_QUESTIONARI!AQ3453)))</f>
        <v/>
      </c>
    </row>
    <row r="3454" spans="1:8" x14ac:dyDescent="0.3">
      <c r="A3454" t="str">
        <f>IF(ESITI_QUESTIONARI!A3454="","",TRIM(ESITI_QUESTIONARI!A3454))</f>
        <v/>
      </c>
      <c r="B3454" t="str">
        <f t="shared" si="54"/>
        <v/>
      </c>
      <c r="C3454" t="str">
        <f>IF(ESITI_QUESTIONARI!C3454="","",TRIM(ESITI_QUESTIONARI!C3454))</f>
        <v/>
      </c>
      <c r="D3454" t="str">
        <f>IFERROR(UPPER(TRIM(ESITI_QUESTIONARI!U3454)),"")</f>
        <v/>
      </c>
      <c r="E3454" t="str">
        <f>IFERROR(UPPER(TRIM(ESITI_QUESTIONARI!Y3454)),"")</f>
        <v/>
      </c>
      <c r="F3454" t="str">
        <f>IFERROR(UPPER(TRIM(ESITI_QUESTIONARI!AE3454)),"")</f>
        <v/>
      </c>
      <c r="G3454" t="str">
        <f>IFERROR(UPPER(TRIM(ESITI_QUESTIONARI!AI3454)),"")</f>
        <v/>
      </c>
      <c r="H3454" s="8" t="str">
        <f>IF(C3454="","",IF(ISERROR(AVERAGE(ESITI_QUESTIONARI!N3454:T3454,ESITI_QUESTIONARI!V3454:X3454,ESITI_QUESTIONARI!Z3454:AD3454,ESITI_QUESTIONARI!AF3454:AH3454,ESITI_QUESTIONARI!AJ3454:AL3454,ESITI_QUESTIONARI!AN3454,ESITI_QUESTIONARI!AQ3454)),"NON RISPONDE",AVERAGE(ESITI_QUESTIONARI!N3454:T3454,ESITI_QUESTIONARI!V3454:X3454,ESITI_QUESTIONARI!Z3454:AD3454,ESITI_QUESTIONARI!AF3454:AH3454,ESITI_QUESTIONARI!AJ3454:AL3454,ESITI_QUESTIONARI!AN3454,ESITI_QUESTIONARI!AQ3454)))</f>
        <v/>
      </c>
    </row>
    <row r="3455" spans="1:8" x14ac:dyDescent="0.3">
      <c r="A3455" t="str">
        <f>IF(ESITI_QUESTIONARI!A3455="","",TRIM(ESITI_QUESTIONARI!A3455))</f>
        <v/>
      </c>
      <c r="B3455" t="str">
        <f t="shared" si="54"/>
        <v/>
      </c>
      <c r="C3455" t="str">
        <f>IF(ESITI_QUESTIONARI!C3455="","",TRIM(ESITI_QUESTIONARI!C3455))</f>
        <v/>
      </c>
      <c r="D3455" t="str">
        <f>IFERROR(UPPER(TRIM(ESITI_QUESTIONARI!U3455)),"")</f>
        <v/>
      </c>
      <c r="E3455" t="str">
        <f>IFERROR(UPPER(TRIM(ESITI_QUESTIONARI!Y3455)),"")</f>
        <v/>
      </c>
      <c r="F3455" t="str">
        <f>IFERROR(UPPER(TRIM(ESITI_QUESTIONARI!AE3455)),"")</f>
        <v/>
      </c>
      <c r="G3455" t="str">
        <f>IFERROR(UPPER(TRIM(ESITI_QUESTIONARI!AI3455)),"")</f>
        <v/>
      </c>
      <c r="H3455" s="8" t="str">
        <f>IF(C3455="","",IF(ISERROR(AVERAGE(ESITI_QUESTIONARI!N3455:T3455,ESITI_QUESTIONARI!V3455:X3455,ESITI_QUESTIONARI!Z3455:AD3455,ESITI_QUESTIONARI!AF3455:AH3455,ESITI_QUESTIONARI!AJ3455:AL3455,ESITI_QUESTIONARI!AN3455,ESITI_QUESTIONARI!AQ3455)),"NON RISPONDE",AVERAGE(ESITI_QUESTIONARI!N3455:T3455,ESITI_QUESTIONARI!V3455:X3455,ESITI_QUESTIONARI!Z3455:AD3455,ESITI_QUESTIONARI!AF3455:AH3455,ESITI_QUESTIONARI!AJ3455:AL3455,ESITI_QUESTIONARI!AN3455,ESITI_QUESTIONARI!AQ3455)))</f>
        <v/>
      </c>
    </row>
    <row r="3456" spans="1:8" x14ac:dyDescent="0.3">
      <c r="A3456" t="str">
        <f>IF(ESITI_QUESTIONARI!A3456="","",TRIM(ESITI_QUESTIONARI!A3456))</f>
        <v/>
      </c>
      <c r="B3456" t="str">
        <f t="shared" si="54"/>
        <v/>
      </c>
      <c r="C3456" t="str">
        <f>IF(ESITI_QUESTIONARI!C3456="","",TRIM(ESITI_QUESTIONARI!C3456))</f>
        <v/>
      </c>
      <c r="D3456" t="str">
        <f>IFERROR(UPPER(TRIM(ESITI_QUESTIONARI!U3456)),"")</f>
        <v/>
      </c>
      <c r="E3456" t="str">
        <f>IFERROR(UPPER(TRIM(ESITI_QUESTIONARI!Y3456)),"")</f>
        <v/>
      </c>
      <c r="F3456" t="str">
        <f>IFERROR(UPPER(TRIM(ESITI_QUESTIONARI!AE3456)),"")</f>
        <v/>
      </c>
      <c r="G3456" t="str">
        <f>IFERROR(UPPER(TRIM(ESITI_QUESTIONARI!AI3456)),"")</f>
        <v/>
      </c>
      <c r="H3456" s="8" t="str">
        <f>IF(C3456="","",IF(ISERROR(AVERAGE(ESITI_QUESTIONARI!N3456:T3456,ESITI_QUESTIONARI!V3456:X3456,ESITI_QUESTIONARI!Z3456:AD3456,ESITI_QUESTIONARI!AF3456:AH3456,ESITI_QUESTIONARI!AJ3456:AL3456,ESITI_QUESTIONARI!AN3456,ESITI_QUESTIONARI!AQ3456)),"NON RISPONDE",AVERAGE(ESITI_QUESTIONARI!N3456:T3456,ESITI_QUESTIONARI!V3456:X3456,ESITI_QUESTIONARI!Z3456:AD3456,ESITI_QUESTIONARI!AF3456:AH3456,ESITI_QUESTIONARI!AJ3456:AL3456,ESITI_QUESTIONARI!AN3456,ESITI_QUESTIONARI!AQ3456)))</f>
        <v/>
      </c>
    </row>
    <row r="3457" spans="1:8" x14ac:dyDescent="0.3">
      <c r="A3457" t="str">
        <f>IF(ESITI_QUESTIONARI!A3457="","",TRIM(ESITI_QUESTIONARI!A3457))</f>
        <v/>
      </c>
      <c r="B3457" t="str">
        <f t="shared" si="54"/>
        <v/>
      </c>
      <c r="C3457" t="str">
        <f>IF(ESITI_QUESTIONARI!C3457="","",TRIM(ESITI_QUESTIONARI!C3457))</f>
        <v/>
      </c>
      <c r="D3457" t="str">
        <f>IFERROR(UPPER(TRIM(ESITI_QUESTIONARI!U3457)),"")</f>
        <v/>
      </c>
      <c r="E3457" t="str">
        <f>IFERROR(UPPER(TRIM(ESITI_QUESTIONARI!Y3457)),"")</f>
        <v/>
      </c>
      <c r="F3457" t="str">
        <f>IFERROR(UPPER(TRIM(ESITI_QUESTIONARI!AE3457)),"")</f>
        <v/>
      </c>
      <c r="G3457" t="str">
        <f>IFERROR(UPPER(TRIM(ESITI_QUESTIONARI!AI3457)),"")</f>
        <v/>
      </c>
      <c r="H3457" s="8" t="str">
        <f>IF(C3457="","",IF(ISERROR(AVERAGE(ESITI_QUESTIONARI!N3457:T3457,ESITI_QUESTIONARI!V3457:X3457,ESITI_QUESTIONARI!Z3457:AD3457,ESITI_QUESTIONARI!AF3457:AH3457,ESITI_QUESTIONARI!AJ3457:AL3457,ESITI_QUESTIONARI!AN3457,ESITI_QUESTIONARI!AQ3457)),"NON RISPONDE",AVERAGE(ESITI_QUESTIONARI!N3457:T3457,ESITI_QUESTIONARI!V3457:X3457,ESITI_QUESTIONARI!Z3457:AD3457,ESITI_QUESTIONARI!AF3457:AH3457,ESITI_QUESTIONARI!AJ3457:AL3457,ESITI_QUESTIONARI!AN3457,ESITI_QUESTIONARI!AQ3457)))</f>
        <v/>
      </c>
    </row>
    <row r="3458" spans="1:8" x14ac:dyDescent="0.3">
      <c r="A3458" t="str">
        <f>IF(ESITI_QUESTIONARI!A3458="","",TRIM(ESITI_QUESTIONARI!A3458))</f>
        <v/>
      </c>
      <c r="B3458" t="str">
        <f t="shared" si="54"/>
        <v/>
      </c>
      <c r="C3458" t="str">
        <f>IF(ESITI_QUESTIONARI!C3458="","",TRIM(ESITI_QUESTIONARI!C3458))</f>
        <v/>
      </c>
      <c r="D3458" t="str">
        <f>IFERROR(UPPER(TRIM(ESITI_QUESTIONARI!U3458)),"")</f>
        <v/>
      </c>
      <c r="E3458" t="str">
        <f>IFERROR(UPPER(TRIM(ESITI_QUESTIONARI!Y3458)),"")</f>
        <v/>
      </c>
      <c r="F3458" t="str">
        <f>IFERROR(UPPER(TRIM(ESITI_QUESTIONARI!AE3458)),"")</f>
        <v/>
      </c>
      <c r="G3458" t="str">
        <f>IFERROR(UPPER(TRIM(ESITI_QUESTIONARI!AI3458)),"")</f>
        <v/>
      </c>
      <c r="H3458" s="8" t="str">
        <f>IF(C3458="","",IF(ISERROR(AVERAGE(ESITI_QUESTIONARI!N3458:T3458,ESITI_QUESTIONARI!V3458:X3458,ESITI_QUESTIONARI!Z3458:AD3458,ESITI_QUESTIONARI!AF3458:AH3458,ESITI_QUESTIONARI!AJ3458:AL3458,ESITI_QUESTIONARI!AN3458,ESITI_QUESTIONARI!AQ3458)),"NON RISPONDE",AVERAGE(ESITI_QUESTIONARI!N3458:T3458,ESITI_QUESTIONARI!V3458:X3458,ESITI_QUESTIONARI!Z3458:AD3458,ESITI_QUESTIONARI!AF3458:AH3458,ESITI_QUESTIONARI!AJ3458:AL3458,ESITI_QUESTIONARI!AN3458,ESITI_QUESTIONARI!AQ3458)))</f>
        <v/>
      </c>
    </row>
    <row r="3459" spans="1:8" x14ac:dyDescent="0.3">
      <c r="A3459" t="str">
        <f>IF(ESITI_QUESTIONARI!A3459="","",TRIM(ESITI_QUESTIONARI!A3459))</f>
        <v/>
      </c>
      <c r="B3459" t="str">
        <f t="shared" ref="B3459:B3522" si="55">IF(C3459="","",C3459)</f>
        <v/>
      </c>
      <c r="C3459" t="str">
        <f>IF(ESITI_QUESTIONARI!C3459="","",TRIM(ESITI_QUESTIONARI!C3459))</f>
        <v/>
      </c>
      <c r="D3459" t="str">
        <f>IFERROR(UPPER(TRIM(ESITI_QUESTIONARI!U3459)),"")</f>
        <v/>
      </c>
      <c r="E3459" t="str">
        <f>IFERROR(UPPER(TRIM(ESITI_QUESTIONARI!Y3459)),"")</f>
        <v/>
      </c>
      <c r="F3459" t="str">
        <f>IFERROR(UPPER(TRIM(ESITI_QUESTIONARI!AE3459)),"")</f>
        <v/>
      </c>
      <c r="G3459" t="str">
        <f>IFERROR(UPPER(TRIM(ESITI_QUESTIONARI!AI3459)),"")</f>
        <v/>
      </c>
      <c r="H3459" s="8" t="str">
        <f>IF(C3459="","",IF(ISERROR(AVERAGE(ESITI_QUESTIONARI!N3459:T3459,ESITI_QUESTIONARI!V3459:X3459,ESITI_QUESTIONARI!Z3459:AD3459,ESITI_QUESTIONARI!AF3459:AH3459,ESITI_QUESTIONARI!AJ3459:AL3459,ESITI_QUESTIONARI!AN3459,ESITI_QUESTIONARI!AQ3459)),"NON RISPONDE",AVERAGE(ESITI_QUESTIONARI!N3459:T3459,ESITI_QUESTIONARI!V3459:X3459,ESITI_QUESTIONARI!Z3459:AD3459,ESITI_QUESTIONARI!AF3459:AH3459,ESITI_QUESTIONARI!AJ3459:AL3459,ESITI_QUESTIONARI!AN3459,ESITI_QUESTIONARI!AQ3459)))</f>
        <v/>
      </c>
    </row>
    <row r="3460" spans="1:8" x14ac:dyDescent="0.3">
      <c r="A3460" t="str">
        <f>IF(ESITI_QUESTIONARI!A3460="","",TRIM(ESITI_QUESTIONARI!A3460))</f>
        <v/>
      </c>
      <c r="B3460" t="str">
        <f t="shared" si="55"/>
        <v/>
      </c>
      <c r="C3460" t="str">
        <f>IF(ESITI_QUESTIONARI!C3460="","",TRIM(ESITI_QUESTIONARI!C3460))</f>
        <v/>
      </c>
      <c r="D3460" t="str">
        <f>IFERROR(UPPER(TRIM(ESITI_QUESTIONARI!U3460)),"")</f>
        <v/>
      </c>
      <c r="E3460" t="str">
        <f>IFERROR(UPPER(TRIM(ESITI_QUESTIONARI!Y3460)),"")</f>
        <v/>
      </c>
      <c r="F3460" t="str">
        <f>IFERROR(UPPER(TRIM(ESITI_QUESTIONARI!AE3460)),"")</f>
        <v/>
      </c>
      <c r="G3460" t="str">
        <f>IFERROR(UPPER(TRIM(ESITI_QUESTIONARI!AI3460)),"")</f>
        <v/>
      </c>
      <c r="H3460" s="8" t="str">
        <f>IF(C3460="","",IF(ISERROR(AVERAGE(ESITI_QUESTIONARI!N3460:T3460,ESITI_QUESTIONARI!V3460:X3460,ESITI_QUESTIONARI!Z3460:AD3460,ESITI_QUESTIONARI!AF3460:AH3460,ESITI_QUESTIONARI!AJ3460:AL3460,ESITI_QUESTIONARI!AN3460,ESITI_QUESTIONARI!AQ3460)),"NON RISPONDE",AVERAGE(ESITI_QUESTIONARI!N3460:T3460,ESITI_QUESTIONARI!V3460:X3460,ESITI_QUESTIONARI!Z3460:AD3460,ESITI_QUESTIONARI!AF3460:AH3460,ESITI_QUESTIONARI!AJ3460:AL3460,ESITI_QUESTIONARI!AN3460,ESITI_QUESTIONARI!AQ3460)))</f>
        <v/>
      </c>
    </row>
    <row r="3461" spans="1:8" x14ac:dyDescent="0.3">
      <c r="A3461" t="str">
        <f>IF(ESITI_QUESTIONARI!A3461="","",TRIM(ESITI_QUESTIONARI!A3461))</f>
        <v/>
      </c>
      <c r="B3461" t="str">
        <f t="shared" si="55"/>
        <v/>
      </c>
      <c r="C3461" t="str">
        <f>IF(ESITI_QUESTIONARI!C3461="","",TRIM(ESITI_QUESTIONARI!C3461))</f>
        <v/>
      </c>
      <c r="D3461" t="str">
        <f>IFERROR(UPPER(TRIM(ESITI_QUESTIONARI!U3461)),"")</f>
        <v/>
      </c>
      <c r="E3461" t="str">
        <f>IFERROR(UPPER(TRIM(ESITI_QUESTIONARI!Y3461)),"")</f>
        <v/>
      </c>
      <c r="F3461" t="str">
        <f>IFERROR(UPPER(TRIM(ESITI_QUESTIONARI!AE3461)),"")</f>
        <v/>
      </c>
      <c r="G3461" t="str">
        <f>IFERROR(UPPER(TRIM(ESITI_QUESTIONARI!AI3461)),"")</f>
        <v/>
      </c>
      <c r="H3461" s="8" t="str">
        <f>IF(C3461="","",IF(ISERROR(AVERAGE(ESITI_QUESTIONARI!N3461:T3461,ESITI_QUESTIONARI!V3461:X3461,ESITI_QUESTIONARI!Z3461:AD3461,ESITI_QUESTIONARI!AF3461:AH3461,ESITI_QUESTIONARI!AJ3461:AL3461,ESITI_QUESTIONARI!AN3461,ESITI_QUESTIONARI!AQ3461)),"NON RISPONDE",AVERAGE(ESITI_QUESTIONARI!N3461:T3461,ESITI_QUESTIONARI!V3461:X3461,ESITI_QUESTIONARI!Z3461:AD3461,ESITI_QUESTIONARI!AF3461:AH3461,ESITI_QUESTIONARI!AJ3461:AL3461,ESITI_QUESTIONARI!AN3461,ESITI_QUESTIONARI!AQ3461)))</f>
        <v/>
      </c>
    </row>
    <row r="3462" spans="1:8" x14ac:dyDescent="0.3">
      <c r="A3462" t="str">
        <f>IF(ESITI_QUESTIONARI!A3462="","",TRIM(ESITI_QUESTIONARI!A3462))</f>
        <v/>
      </c>
      <c r="B3462" t="str">
        <f t="shared" si="55"/>
        <v/>
      </c>
      <c r="C3462" t="str">
        <f>IF(ESITI_QUESTIONARI!C3462="","",TRIM(ESITI_QUESTIONARI!C3462))</f>
        <v/>
      </c>
      <c r="D3462" t="str">
        <f>IFERROR(UPPER(TRIM(ESITI_QUESTIONARI!U3462)),"")</f>
        <v/>
      </c>
      <c r="E3462" t="str">
        <f>IFERROR(UPPER(TRIM(ESITI_QUESTIONARI!Y3462)),"")</f>
        <v/>
      </c>
      <c r="F3462" t="str">
        <f>IFERROR(UPPER(TRIM(ESITI_QUESTIONARI!AE3462)),"")</f>
        <v/>
      </c>
      <c r="G3462" t="str">
        <f>IFERROR(UPPER(TRIM(ESITI_QUESTIONARI!AI3462)),"")</f>
        <v/>
      </c>
      <c r="H3462" s="8" t="str">
        <f>IF(C3462="","",IF(ISERROR(AVERAGE(ESITI_QUESTIONARI!N3462:T3462,ESITI_QUESTIONARI!V3462:X3462,ESITI_QUESTIONARI!Z3462:AD3462,ESITI_QUESTIONARI!AF3462:AH3462,ESITI_QUESTIONARI!AJ3462:AL3462,ESITI_QUESTIONARI!AN3462,ESITI_QUESTIONARI!AQ3462)),"NON RISPONDE",AVERAGE(ESITI_QUESTIONARI!N3462:T3462,ESITI_QUESTIONARI!V3462:X3462,ESITI_QUESTIONARI!Z3462:AD3462,ESITI_QUESTIONARI!AF3462:AH3462,ESITI_QUESTIONARI!AJ3462:AL3462,ESITI_QUESTIONARI!AN3462,ESITI_QUESTIONARI!AQ3462)))</f>
        <v/>
      </c>
    </row>
    <row r="3463" spans="1:8" x14ac:dyDescent="0.3">
      <c r="A3463" t="str">
        <f>IF(ESITI_QUESTIONARI!A3463="","",TRIM(ESITI_QUESTIONARI!A3463))</f>
        <v/>
      </c>
      <c r="B3463" t="str">
        <f t="shared" si="55"/>
        <v/>
      </c>
      <c r="C3463" t="str">
        <f>IF(ESITI_QUESTIONARI!C3463="","",TRIM(ESITI_QUESTIONARI!C3463))</f>
        <v/>
      </c>
      <c r="D3463" t="str">
        <f>IFERROR(UPPER(TRIM(ESITI_QUESTIONARI!U3463)),"")</f>
        <v/>
      </c>
      <c r="E3463" t="str">
        <f>IFERROR(UPPER(TRIM(ESITI_QUESTIONARI!Y3463)),"")</f>
        <v/>
      </c>
      <c r="F3463" t="str">
        <f>IFERROR(UPPER(TRIM(ESITI_QUESTIONARI!AE3463)),"")</f>
        <v/>
      </c>
      <c r="G3463" t="str">
        <f>IFERROR(UPPER(TRIM(ESITI_QUESTIONARI!AI3463)),"")</f>
        <v/>
      </c>
      <c r="H3463" s="8" t="str">
        <f>IF(C3463="","",IF(ISERROR(AVERAGE(ESITI_QUESTIONARI!N3463:T3463,ESITI_QUESTIONARI!V3463:X3463,ESITI_QUESTIONARI!Z3463:AD3463,ESITI_QUESTIONARI!AF3463:AH3463,ESITI_QUESTIONARI!AJ3463:AL3463,ESITI_QUESTIONARI!AN3463,ESITI_QUESTIONARI!AQ3463)),"NON RISPONDE",AVERAGE(ESITI_QUESTIONARI!N3463:T3463,ESITI_QUESTIONARI!V3463:X3463,ESITI_QUESTIONARI!Z3463:AD3463,ESITI_QUESTIONARI!AF3463:AH3463,ESITI_QUESTIONARI!AJ3463:AL3463,ESITI_QUESTIONARI!AN3463,ESITI_QUESTIONARI!AQ3463)))</f>
        <v/>
      </c>
    </row>
    <row r="3464" spans="1:8" x14ac:dyDescent="0.3">
      <c r="A3464" t="str">
        <f>IF(ESITI_QUESTIONARI!A3464="","",TRIM(ESITI_QUESTIONARI!A3464))</f>
        <v/>
      </c>
      <c r="B3464" t="str">
        <f t="shared" si="55"/>
        <v/>
      </c>
      <c r="C3464" t="str">
        <f>IF(ESITI_QUESTIONARI!C3464="","",TRIM(ESITI_QUESTIONARI!C3464))</f>
        <v/>
      </c>
      <c r="D3464" t="str">
        <f>IFERROR(UPPER(TRIM(ESITI_QUESTIONARI!U3464)),"")</f>
        <v/>
      </c>
      <c r="E3464" t="str">
        <f>IFERROR(UPPER(TRIM(ESITI_QUESTIONARI!Y3464)),"")</f>
        <v/>
      </c>
      <c r="F3464" t="str">
        <f>IFERROR(UPPER(TRIM(ESITI_QUESTIONARI!AE3464)),"")</f>
        <v/>
      </c>
      <c r="G3464" t="str">
        <f>IFERROR(UPPER(TRIM(ESITI_QUESTIONARI!AI3464)),"")</f>
        <v/>
      </c>
      <c r="H3464" s="8" t="str">
        <f>IF(C3464="","",IF(ISERROR(AVERAGE(ESITI_QUESTIONARI!N3464:T3464,ESITI_QUESTIONARI!V3464:X3464,ESITI_QUESTIONARI!Z3464:AD3464,ESITI_QUESTIONARI!AF3464:AH3464,ESITI_QUESTIONARI!AJ3464:AL3464,ESITI_QUESTIONARI!AN3464,ESITI_QUESTIONARI!AQ3464)),"NON RISPONDE",AVERAGE(ESITI_QUESTIONARI!N3464:T3464,ESITI_QUESTIONARI!V3464:X3464,ESITI_QUESTIONARI!Z3464:AD3464,ESITI_QUESTIONARI!AF3464:AH3464,ESITI_QUESTIONARI!AJ3464:AL3464,ESITI_QUESTIONARI!AN3464,ESITI_QUESTIONARI!AQ3464)))</f>
        <v/>
      </c>
    </row>
    <row r="3465" spans="1:8" x14ac:dyDescent="0.3">
      <c r="A3465" t="str">
        <f>IF(ESITI_QUESTIONARI!A3465="","",TRIM(ESITI_QUESTIONARI!A3465))</f>
        <v/>
      </c>
      <c r="B3465" t="str">
        <f t="shared" si="55"/>
        <v/>
      </c>
      <c r="C3465" t="str">
        <f>IF(ESITI_QUESTIONARI!C3465="","",TRIM(ESITI_QUESTIONARI!C3465))</f>
        <v/>
      </c>
      <c r="D3465" t="str">
        <f>IFERROR(UPPER(TRIM(ESITI_QUESTIONARI!U3465)),"")</f>
        <v/>
      </c>
      <c r="E3465" t="str">
        <f>IFERROR(UPPER(TRIM(ESITI_QUESTIONARI!Y3465)),"")</f>
        <v/>
      </c>
      <c r="F3465" t="str">
        <f>IFERROR(UPPER(TRIM(ESITI_QUESTIONARI!AE3465)),"")</f>
        <v/>
      </c>
      <c r="G3465" t="str">
        <f>IFERROR(UPPER(TRIM(ESITI_QUESTIONARI!AI3465)),"")</f>
        <v/>
      </c>
      <c r="H3465" s="8" t="str">
        <f>IF(C3465="","",IF(ISERROR(AVERAGE(ESITI_QUESTIONARI!N3465:T3465,ESITI_QUESTIONARI!V3465:X3465,ESITI_QUESTIONARI!Z3465:AD3465,ESITI_QUESTIONARI!AF3465:AH3465,ESITI_QUESTIONARI!AJ3465:AL3465,ESITI_QUESTIONARI!AN3465,ESITI_QUESTIONARI!AQ3465)),"NON RISPONDE",AVERAGE(ESITI_QUESTIONARI!N3465:T3465,ESITI_QUESTIONARI!V3465:X3465,ESITI_QUESTIONARI!Z3465:AD3465,ESITI_QUESTIONARI!AF3465:AH3465,ESITI_QUESTIONARI!AJ3465:AL3465,ESITI_QUESTIONARI!AN3465,ESITI_QUESTIONARI!AQ3465)))</f>
        <v/>
      </c>
    </row>
    <row r="3466" spans="1:8" x14ac:dyDescent="0.3">
      <c r="A3466" t="str">
        <f>IF(ESITI_QUESTIONARI!A3466="","",TRIM(ESITI_QUESTIONARI!A3466))</f>
        <v/>
      </c>
      <c r="B3466" t="str">
        <f t="shared" si="55"/>
        <v/>
      </c>
      <c r="C3466" t="str">
        <f>IF(ESITI_QUESTIONARI!C3466="","",TRIM(ESITI_QUESTIONARI!C3466))</f>
        <v/>
      </c>
      <c r="D3466" t="str">
        <f>IFERROR(UPPER(TRIM(ESITI_QUESTIONARI!U3466)),"")</f>
        <v/>
      </c>
      <c r="E3466" t="str">
        <f>IFERROR(UPPER(TRIM(ESITI_QUESTIONARI!Y3466)),"")</f>
        <v/>
      </c>
      <c r="F3466" t="str">
        <f>IFERROR(UPPER(TRIM(ESITI_QUESTIONARI!AE3466)),"")</f>
        <v/>
      </c>
      <c r="G3466" t="str">
        <f>IFERROR(UPPER(TRIM(ESITI_QUESTIONARI!AI3466)),"")</f>
        <v/>
      </c>
      <c r="H3466" s="8" t="str">
        <f>IF(C3466="","",IF(ISERROR(AVERAGE(ESITI_QUESTIONARI!N3466:T3466,ESITI_QUESTIONARI!V3466:X3466,ESITI_QUESTIONARI!Z3466:AD3466,ESITI_QUESTIONARI!AF3466:AH3466,ESITI_QUESTIONARI!AJ3466:AL3466,ESITI_QUESTIONARI!AN3466,ESITI_QUESTIONARI!AQ3466)),"NON RISPONDE",AVERAGE(ESITI_QUESTIONARI!N3466:T3466,ESITI_QUESTIONARI!V3466:X3466,ESITI_QUESTIONARI!Z3466:AD3466,ESITI_QUESTIONARI!AF3466:AH3466,ESITI_QUESTIONARI!AJ3466:AL3466,ESITI_QUESTIONARI!AN3466,ESITI_QUESTIONARI!AQ3466)))</f>
        <v/>
      </c>
    </row>
    <row r="3467" spans="1:8" x14ac:dyDescent="0.3">
      <c r="A3467" t="str">
        <f>IF(ESITI_QUESTIONARI!A3467="","",TRIM(ESITI_QUESTIONARI!A3467))</f>
        <v/>
      </c>
      <c r="B3467" t="str">
        <f t="shared" si="55"/>
        <v/>
      </c>
      <c r="C3467" t="str">
        <f>IF(ESITI_QUESTIONARI!C3467="","",TRIM(ESITI_QUESTIONARI!C3467))</f>
        <v/>
      </c>
      <c r="D3467" t="str">
        <f>IFERROR(UPPER(TRIM(ESITI_QUESTIONARI!U3467)),"")</f>
        <v/>
      </c>
      <c r="E3467" t="str">
        <f>IFERROR(UPPER(TRIM(ESITI_QUESTIONARI!Y3467)),"")</f>
        <v/>
      </c>
      <c r="F3467" t="str">
        <f>IFERROR(UPPER(TRIM(ESITI_QUESTIONARI!AE3467)),"")</f>
        <v/>
      </c>
      <c r="G3467" t="str">
        <f>IFERROR(UPPER(TRIM(ESITI_QUESTIONARI!AI3467)),"")</f>
        <v/>
      </c>
      <c r="H3467" s="8" t="str">
        <f>IF(C3467="","",IF(ISERROR(AVERAGE(ESITI_QUESTIONARI!N3467:T3467,ESITI_QUESTIONARI!V3467:X3467,ESITI_QUESTIONARI!Z3467:AD3467,ESITI_QUESTIONARI!AF3467:AH3467,ESITI_QUESTIONARI!AJ3467:AL3467,ESITI_QUESTIONARI!AN3467,ESITI_QUESTIONARI!AQ3467)),"NON RISPONDE",AVERAGE(ESITI_QUESTIONARI!N3467:T3467,ESITI_QUESTIONARI!V3467:X3467,ESITI_QUESTIONARI!Z3467:AD3467,ESITI_QUESTIONARI!AF3467:AH3467,ESITI_QUESTIONARI!AJ3467:AL3467,ESITI_QUESTIONARI!AN3467,ESITI_QUESTIONARI!AQ3467)))</f>
        <v/>
      </c>
    </row>
    <row r="3468" spans="1:8" x14ac:dyDescent="0.3">
      <c r="A3468" t="str">
        <f>IF(ESITI_QUESTIONARI!A3468="","",TRIM(ESITI_QUESTIONARI!A3468))</f>
        <v/>
      </c>
      <c r="B3468" t="str">
        <f t="shared" si="55"/>
        <v/>
      </c>
      <c r="C3468" t="str">
        <f>IF(ESITI_QUESTIONARI!C3468="","",TRIM(ESITI_QUESTIONARI!C3468))</f>
        <v/>
      </c>
      <c r="D3468" t="str">
        <f>IFERROR(UPPER(TRIM(ESITI_QUESTIONARI!U3468)),"")</f>
        <v/>
      </c>
      <c r="E3468" t="str">
        <f>IFERROR(UPPER(TRIM(ESITI_QUESTIONARI!Y3468)),"")</f>
        <v/>
      </c>
      <c r="F3468" t="str">
        <f>IFERROR(UPPER(TRIM(ESITI_QUESTIONARI!AE3468)),"")</f>
        <v/>
      </c>
      <c r="G3468" t="str">
        <f>IFERROR(UPPER(TRIM(ESITI_QUESTIONARI!AI3468)),"")</f>
        <v/>
      </c>
      <c r="H3468" s="8" t="str">
        <f>IF(C3468="","",IF(ISERROR(AVERAGE(ESITI_QUESTIONARI!N3468:T3468,ESITI_QUESTIONARI!V3468:X3468,ESITI_QUESTIONARI!Z3468:AD3468,ESITI_QUESTIONARI!AF3468:AH3468,ESITI_QUESTIONARI!AJ3468:AL3468,ESITI_QUESTIONARI!AN3468,ESITI_QUESTIONARI!AQ3468)),"NON RISPONDE",AVERAGE(ESITI_QUESTIONARI!N3468:T3468,ESITI_QUESTIONARI!V3468:X3468,ESITI_QUESTIONARI!Z3468:AD3468,ESITI_QUESTIONARI!AF3468:AH3468,ESITI_QUESTIONARI!AJ3468:AL3468,ESITI_QUESTIONARI!AN3468,ESITI_QUESTIONARI!AQ3468)))</f>
        <v/>
      </c>
    </row>
    <row r="3469" spans="1:8" x14ac:dyDescent="0.3">
      <c r="A3469" t="str">
        <f>IF(ESITI_QUESTIONARI!A3469="","",TRIM(ESITI_QUESTIONARI!A3469))</f>
        <v/>
      </c>
      <c r="B3469" t="str">
        <f t="shared" si="55"/>
        <v/>
      </c>
      <c r="C3469" t="str">
        <f>IF(ESITI_QUESTIONARI!C3469="","",TRIM(ESITI_QUESTIONARI!C3469))</f>
        <v/>
      </c>
      <c r="D3469" t="str">
        <f>IFERROR(UPPER(TRIM(ESITI_QUESTIONARI!U3469)),"")</f>
        <v/>
      </c>
      <c r="E3469" t="str">
        <f>IFERROR(UPPER(TRIM(ESITI_QUESTIONARI!Y3469)),"")</f>
        <v/>
      </c>
      <c r="F3469" t="str">
        <f>IFERROR(UPPER(TRIM(ESITI_QUESTIONARI!AE3469)),"")</f>
        <v/>
      </c>
      <c r="G3469" t="str">
        <f>IFERROR(UPPER(TRIM(ESITI_QUESTIONARI!AI3469)),"")</f>
        <v/>
      </c>
      <c r="H3469" s="8" t="str">
        <f>IF(C3469="","",IF(ISERROR(AVERAGE(ESITI_QUESTIONARI!N3469:T3469,ESITI_QUESTIONARI!V3469:X3469,ESITI_QUESTIONARI!Z3469:AD3469,ESITI_QUESTIONARI!AF3469:AH3469,ESITI_QUESTIONARI!AJ3469:AL3469,ESITI_QUESTIONARI!AN3469,ESITI_QUESTIONARI!AQ3469)),"NON RISPONDE",AVERAGE(ESITI_QUESTIONARI!N3469:T3469,ESITI_QUESTIONARI!V3469:X3469,ESITI_QUESTIONARI!Z3469:AD3469,ESITI_QUESTIONARI!AF3469:AH3469,ESITI_QUESTIONARI!AJ3469:AL3469,ESITI_QUESTIONARI!AN3469,ESITI_QUESTIONARI!AQ3469)))</f>
        <v/>
      </c>
    </row>
    <row r="3470" spans="1:8" x14ac:dyDescent="0.3">
      <c r="A3470" t="str">
        <f>IF(ESITI_QUESTIONARI!A3470="","",TRIM(ESITI_QUESTIONARI!A3470))</f>
        <v/>
      </c>
      <c r="B3470" t="str">
        <f t="shared" si="55"/>
        <v/>
      </c>
      <c r="C3470" t="str">
        <f>IF(ESITI_QUESTIONARI!C3470="","",TRIM(ESITI_QUESTIONARI!C3470))</f>
        <v/>
      </c>
      <c r="D3470" t="str">
        <f>IFERROR(UPPER(TRIM(ESITI_QUESTIONARI!U3470)),"")</f>
        <v/>
      </c>
      <c r="E3470" t="str">
        <f>IFERROR(UPPER(TRIM(ESITI_QUESTIONARI!Y3470)),"")</f>
        <v/>
      </c>
      <c r="F3470" t="str">
        <f>IFERROR(UPPER(TRIM(ESITI_QUESTIONARI!AE3470)),"")</f>
        <v/>
      </c>
      <c r="G3470" t="str">
        <f>IFERROR(UPPER(TRIM(ESITI_QUESTIONARI!AI3470)),"")</f>
        <v/>
      </c>
      <c r="H3470" s="8" t="str">
        <f>IF(C3470="","",IF(ISERROR(AVERAGE(ESITI_QUESTIONARI!N3470:T3470,ESITI_QUESTIONARI!V3470:X3470,ESITI_QUESTIONARI!Z3470:AD3470,ESITI_QUESTIONARI!AF3470:AH3470,ESITI_QUESTIONARI!AJ3470:AL3470,ESITI_QUESTIONARI!AN3470,ESITI_QUESTIONARI!AQ3470)),"NON RISPONDE",AVERAGE(ESITI_QUESTIONARI!N3470:T3470,ESITI_QUESTIONARI!V3470:X3470,ESITI_QUESTIONARI!Z3470:AD3470,ESITI_QUESTIONARI!AF3470:AH3470,ESITI_QUESTIONARI!AJ3470:AL3470,ESITI_QUESTIONARI!AN3470,ESITI_QUESTIONARI!AQ3470)))</f>
        <v/>
      </c>
    </row>
    <row r="3471" spans="1:8" x14ac:dyDescent="0.3">
      <c r="A3471" t="str">
        <f>IF(ESITI_QUESTIONARI!A3471="","",TRIM(ESITI_QUESTIONARI!A3471))</f>
        <v/>
      </c>
      <c r="B3471" t="str">
        <f t="shared" si="55"/>
        <v/>
      </c>
      <c r="C3471" t="str">
        <f>IF(ESITI_QUESTIONARI!C3471="","",TRIM(ESITI_QUESTIONARI!C3471))</f>
        <v/>
      </c>
      <c r="D3471" t="str">
        <f>IFERROR(UPPER(TRIM(ESITI_QUESTIONARI!U3471)),"")</f>
        <v/>
      </c>
      <c r="E3471" t="str">
        <f>IFERROR(UPPER(TRIM(ESITI_QUESTIONARI!Y3471)),"")</f>
        <v/>
      </c>
      <c r="F3471" t="str">
        <f>IFERROR(UPPER(TRIM(ESITI_QUESTIONARI!AE3471)),"")</f>
        <v/>
      </c>
      <c r="G3471" t="str">
        <f>IFERROR(UPPER(TRIM(ESITI_QUESTIONARI!AI3471)),"")</f>
        <v/>
      </c>
      <c r="H3471" s="8" t="str">
        <f>IF(C3471="","",IF(ISERROR(AVERAGE(ESITI_QUESTIONARI!N3471:T3471,ESITI_QUESTIONARI!V3471:X3471,ESITI_QUESTIONARI!Z3471:AD3471,ESITI_QUESTIONARI!AF3471:AH3471,ESITI_QUESTIONARI!AJ3471:AL3471,ESITI_QUESTIONARI!AN3471,ESITI_QUESTIONARI!AQ3471)),"NON RISPONDE",AVERAGE(ESITI_QUESTIONARI!N3471:T3471,ESITI_QUESTIONARI!V3471:X3471,ESITI_QUESTIONARI!Z3471:AD3471,ESITI_QUESTIONARI!AF3471:AH3471,ESITI_QUESTIONARI!AJ3471:AL3471,ESITI_QUESTIONARI!AN3471,ESITI_QUESTIONARI!AQ3471)))</f>
        <v/>
      </c>
    </row>
    <row r="3472" spans="1:8" x14ac:dyDescent="0.3">
      <c r="A3472" t="str">
        <f>IF(ESITI_QUESTIONARI!A3472="","",TRIM(ESITI_QUESTIONARI!A3472))</f>
        <v/>
      </c>
      <c r="B3472" t="str">
        <f t="shared" si="55"/>
        <v/>
      </c>
      <c r="C3472" t="str">
        <f>IF(ESITI_QUESTIONARI!C3472="","",TRIM(ESITI_QUESTIONARI!C3472))</f>
        <v/>
      </c>
      <c r="D3472" t="str">
        <f>IFERROR(UPPER(TRIM(ESITI_QUESTIONARI!U3472)),"")</f>
        <v/>
      </c>
      <c r="E3472" t="str">
        <f>IFERROR(UPPER(TRIM(ESITI_QUESTIONARI!Y3472)),"")</f>
        <v/>
      </c>
      <c r="F3472" t="str">
        <f>IFERROR(UPPER(TRIM(ESITI_QUESTIONARI!AE3472)),"")</f>
        <v/>
      </c>
      <c r="G3472" t="str">
        <f>IFERROR(UPPER(TRIM(ESITI_QUESTIONARI!AI3472)),"")</f>
        <v/>
      </c>
      <c r="H3472" s="8" t="str">
        <f>IF(C3472="","",IF(ISERROR(AVERAGE(ESITI_QUESTIONARI!N3472:T3472,ESITI_QUESTIONARI!V3472:X3472,ESITI_QUESTIONARI!Z3472:AD3472,ESITI_QUESTIONARI!AF3472:AH3472,ESITI_QUESTIONARI!AJ3472:AL3472,ESITI_QUESTIONARI!AN3472,ESITI_QUESTIONARI!AQ3472)),"NON RISPONDE",AVERAGE(ESITI_QUESTIONARI!N3472:T3472,ESITI_QUESTIONARI!V3472:X3472,ESITI_QUESTIONARI!Z3472:AD3472,ESITI_QUESTIONARI!AF3472:AH3472,ESITI_QUESTIONARI!AJ3472:AL3472,ESITI_QUESTIONARI!AN3472,ESITI_QUESTIONARI!AQ3472)))</f>
        <v/>
      </c>
    </row>
    <row r="3473" spans="1:8" x14ac:dyDescent="0.3">
      <c r="A3473" t="str">
        <f>IF(ESITI_QUESTIONARI!A3473="","",TRIM(ESITI_QUESTIONARI!A3473))</f>
        <v/>
      </c>
      <c r="B3473" t="str">
        <f t="shared" si="55"/>
        <v/>
      </c>
      <c r="C3473" t="str">
        <f>IF(ESITI_QUESTIONARI!C3473="","",TRIM(ESITI_QUESTIONARI!C3473))</f>
        <v/>
      </c>
      <c r="D3473" t="str">
        <f>IFERROR(UPPER(TRIM(ESITI_QUESTIONARI!U3473)),"")</f>
        <v/>
      </c>
      <c r="E3473" t="str">
        <f>IFERROR(UPPER(TRIM(ESITI_QUESTIONARI!Y3473)),"")</f>
        <v/>
      </c>
      <c r="F3473" t="str">
        <f>IFERROR(UPPER(TRIM(ESITI_QUESTIONARI!AE3473)),"")</f>
        <v/>
      </c>
      <c r="G3473" t="str">
        <f>IFERROR(UPPER(TRIM(ESITI_QUESTIONARI!AI3473)),"")</f>
        <v/>
      </c>
      <c r="H3473" s="8" t="str">
        <f>IF(C3473="","",IF(ISERROR(AVERAGE(ESITI_QUESTIONARI!N3473:T3473,ESITI_QUESTIONARI!V3473:X3473,ESITI_QUESTIONARI!Z3473:AD3473,ESITI_QUESTIONARI!AF3473:AH3473,ESITI_QUESTIONARI!AJ3473:AL3473,ESITI_QUESTIONARI!AN3473,ESITI_QUESTIONARI!AQ3473)),"NON RISPONDE",AVERAGE(ESITI_QUESTIONARI!N3473:T3473,ESITI_QUESTIONARI!V3473:X3473,ESITI_QUESTIONARI!Z3473:AD3473,ESITI_QUESTIONARI!AF3473:AH3473,ESITI_QUESTIONARI!AJ3473:AL3473,ESITI_QUESTIONARI!AN3473,ESITI_QUESTIONARI!AQ3473)))</f>
        <v/>
      </c>
    </row>
    <row r="3474" spans="1:8" x14ac:dyDescent="0.3">
      <c r="A3474" t="str">
        <f>IF(ESITI_QUESTIONARI!A3474="","",TRIM(ESITI_QUESTIONARI!A3474))</f>
        <v/>
      </c>
      <c r="B3474" t="str">
        <f t="shared" si="55"/>
        <v/>
      </c>
      <c r="C3474" t="str">
        <f>IF(ESITI_QUESTIONARI!C3474="","",TRIM(ESITI_QUESTIONARI!C3474))</f>
        <v/>
      </c>
      <c r="D3474" t="str">
        <f>IFERROR(UPPER(TRIM(ESITI_QUESTIONARI!U3474)),"")</f>
        <v/>
      </c>
      <c r="E3474" t="str">
        <f>IFERROR(UPPER(TRIM(ESITI_QUESTIONARI!Y3474)),"")</f>
        <v/>
      </c>
      <c r="F3474" t="str">
        <f>IFERROR(UPPER(TRIM(ESITI_QUESTIONARI!AE3474)),"")</f>
        <v/>
      </c>
      <c r="G3474" t="str">
        <f>IFERROR(UPPER(TRIM(ESITI_QUESTIONARI!AI3474)),"")</f>
        <v/>
      </c>
      <c r="H3474" s="8" t="str">
        <f>IF(C3474="","",IF(ISERROR(AVERAGE(ESITI_QUESTIONARI!N3474:T3474,ESITI_QUESTIONARI!V3474:X3474,ESITI_QUESTIONARI!Z3474:AD3474,ESITI_QUESTIONARI!AF3474:AH3474,ESITI_QUESTIONARI!AJ3474:AL3474,ESITI_QUESTIONARI!AN3474,ESITI_QUESTIONARI!AQ3474)),"NON RISPONDE",AVERAGE(ESITI_QUESTIONARI!N3474:T3474,ESITI_QUESTIONARI!V3474:X3474,ESITI_QUESTIONARI!Z3474:AD3474,ESITI_QUESTIONARI!AF3474:AH3474,ESITI_QUESTIONARI!AJ3474:AL3474,ESITI_QUESTIONARI!AN3474,ESITI_QUESTIONARI!AQ3474)))</f>
        <v/>
      </c>
    </row>
    <row r="3475" spans="1:8" x14ac:dyDescent="0.3">
      <c r="A3475" t="str">
        <f>IF(ESITI_QUESTIONARI!A3475="","",TRIM(ESITI_QUESTIONARI!A3475))</f>
        <v/>
      </c>
      <c r="B3475" t="str">
        <f t="shared" si="55"/>
        <v/>
      </c>
      <c r="C3475" t="str">
        <f>IF(ESITI_QUESTIONARI!C3475="","",TRIM(ESITI_QUESTIONARI!C3475))</f>
        <v/>
      </c>
      <c r="D3475" t="str">
        <f>IFERROR(UPPER(TRIM(ESITI_QUESTIONARI!U3475)),"")</f>
        <v/>
      </c>
      <c r="E3475" t="str">
        <f>IFERROR(UPPER(TRIM(ESITI_QUESTIONARI!Y3475)),"")</f>
        <v/>
      </c>
      <c r="F3475" t="str">
        <f>IFERROR(UPPER(TRIM(ESITI_QUESTIONARI!AE3475)),"")</f>
        <v/>
      </c>
      <c r="G3475" t="str">
        <f>IFERROR(UPPER(TRIM(ESITI_QUESTIONARI!AI3475)),"")</f>
        <v/>
      </c>
      <c r="H3475" s="8" t="str">
        <f>IF(C3475="","",IF(ISERROR(AVERAGE(ESITI_QUESTIONARI!N3475:T3475,ESITI_QUESTIONARI!V3475:X3475,ESITI_QUESTIONARI!Z3475:AD3475,ESITI_QUESTIONARI!AF3475:AH3475,ESITI_QUESTIONARI!AJ3475:AL3475,ESITI_QUESTIONARI!AN3475,ESITI_QUESTIONARI!AQ3475)),"NON RISPONDE",AVERAGE(ESITI_QUESTIONARI!N3475:T3475,ESITI_QUESTIONARI!V3475:X3475,ESITI_QUESTIONARI!Z3475:AD3475,ESITI_QUESTIONARI!AF3475:AH3475,ESITI_QUESTIONARI!AJ3475:AL3475,ESITI_QUESTIONARI!AN3475,ESITI_QUESTIONARI!AQ3475)))</f>
        <v/>
      </c>
    </row>
    <row r="3476" spans="1:8" x14ac:dyDescent="0.3">
      <c r="A3476" t="str">
        <f>IF(ESITI_QUESTIONARI!A3476="","",TRIM(ESITI_QUESTIONARI!A3476))</f>
        <v/>
      </c>
      <c r="B3476" t="str">
        <f t="shared" si="55"/>
        <v/>
      </c>
      <c r="C3476" t="str">
        <f>IF(ESITI_QUESTIONARI!C3476="","",TRIM(ESITI_QUESTIONARI!C3476))</f>
        <v/>
      </c>
      <c r="D3476" t="str">
        <f>IFERROR(UPPER(TRIM(ESITI_QUESTIONARI!U3476)),"")</f>
        <v/>
      </c>
      <c r="E3476" t="str">
        <f>IFERROR(UPPER(TRIM(ESITI_QUESTIONARI!Y3476)),"")</f>
        <v/>
      </c>
      <c r="F3476" t="str">
        <f>IFERROR(UPPER(TRIM(ESITI_QUESTIONARI!AE3476)),"")</f>
        <v/>
      </c>
      <c r="G3476" t="str">
        <f>IFERROR(UPPER(TRIM(ESITI_QUESTIONARI!AI3476)),"")</f>
        <v/>
      </c>
      <c r="H3476" s="8" t="str">
        <f>IF(C3476="","",IF(ISERROR(AVERAGE(ESITI_QUESTIONARI!N3476:T3476,ESITI_QUESTIONARI!V3476:X3476,ESITI_QUESTIONARI!Z3476:AD3476,ESITI_QUESTIONARI!AF3476:AH3476,ESITI_QUESTIONARI!AJ3476:AL3476,ESITI_QUESTIONARI!AN3476,ESITI_QUESTIONARI!AQ3476)),"NON RISPONDE",AVERAGE(ESITI_QUESTIONARI!N3476:T3476,ESITI_QUESTIONARI!V3476:X3476,ESITI_QUESTIONARI!Z3476:AD3476,ESITI_QUESTIONARI!AF3476:AH3476,ESITI_QUESTIONARI!AJ3476:AL3476,ESITI_QUESTIONARI!AN3476,ESITI_QUESTIONARI!AQ3476)))</f>
        <v/>
      </c>
    </row>
    <row r="3477" spans="1:8" x14ac:dyDescent="0.3">
      <c r="A3477" t="str">
        <f>IF(ESITI_QUESTIONARI!A3477="","",TRIM(ESITI_QUESTIONARI!A3477))</f>
        <v/>
      </c>
      <c r="B3477" t="str">
        <f t="shared" si="55"/>
        <v/>
      </c>
      <c r="C3477" t="str">
        <f>IF(ESITI_QUESTIONARI!C3477="","",TRIM(ESITI_QUESTIONARI!C3477))</f>
        <v/>
      </c>
      <c r="D3477" t="str">
        <f>IFERROR(UPPER(TRIM(ESITI_QUESTIONARI!U3477)),"")</f>
        <v/>
      </c>
      <c r="E3477" t="str">
        <f>IFERROR(UPPER(TRIM(ESITI_QUESTIONARI!Y3477)),"")</f>
        <v/>
      </c>
      <c r="F3477" t="str">
        <f>IFERROR(UPPER(TRIM(ESITI_QUESTIONARI!AE3477)),"")</f>
        <v/>
      </c>
      <c r="G3477" t="str">
        <f>IFERROR(UPPER(TRIM(ESITI_QUESTIONARI!AI3477)),"")</f>
        <v/>
      </c>
      <c r="H3477" s="8" t="str">
        <f>IF(C3477="","",IF(ISERROR(AVERAGE(ESITI_QUESTIONARI!N3477:T3477,ESITI_QUESTIONARI!V3477:X3477,ESITI_QUESTIONARI!Z3477:AD3477,ESITI_QUESTIONARI!AF3477:AH3477,ESITI_QUESTIONARI!AJ3477:AL3477,ESITI_QUESTIONARI!AN3477,ESITI_QUESTIONARI!AQ3477)),"NON RISPONDE",AVERAGE(ESITI_QUESTIONARI!N3477:T3477,ESITI_QUESTIONARI!V3477:X3477,ESITI_QUESTIONARI!Z3477:AD3477,ESITI_QUESTIONARI!AF3477:AH3477,ESITI_QUESTIONARI!AJ3477:AL3477,ESITI_QUESTIONARI!AN3477,ESITI_QUESTIONARI!AQ3477)))</f>
        <v/>
      </c>
    </row>
    <row r="3478" spans="1:8" x14ac:dyDescent="0.3">
      <c r="A3478" t="str">
        <f>IF(ESITI_QUESTIONARI!A3478="","",TRIM(ESITI_QUESTIONARI!A3478))</f>
        <v/>
      </c>
      <c r="B3478" t="str">
        <f t="shared" si="55"/>
        <v/>
      </c>
      <c r="C3478" t="str">
        <f>IF(ESITI_QUESTIONARI!C3478="","",TRIM(ESITI_QUESTIONARI!C3478))</f>
        <v/>
      </c>
      <c r="D3478" t="str">
        <f>IFERROR(UPPER(TRIM(ESITI_QUESTIONARI!U3478)),"")</f>
        <v/>
      </c>
      <c r="E3478" t="str">
        <f>IFERROR(UPPER(TRIM(ESITI_QUESTIONARI!Y3478)),"")</f>
        <v/>
      </c>
      <c r="F3478" t="str">
        <f>IFERROR(UPPER(TRIM(ESITI_QUESTIONARI!AE3478)),"")</f>
        <v/>
      </c>
      <c r="G3478" t="str">
        <f>IFERROR(UPPER(TRIM(ESITI_QUESTIONARI!AI3478)),"")</f>
        <v/>
      </c>
      <c r="H3478" s="8" t="str">
        <f>IF(C3478="","",IF(ISERROR(AVERAGE(ESITI_QUESTIONARI!N3478:T3478,ESITI_QUESTIONARI!V3478:X3478,ESITI_QUESTIONARI!Z3478:AD3478,ESITI_QUESTIONARI!AF3478:AH3478,ESITI_QUESTIONARI!AJ3478:AL3478,ESITI_QUESTIONARI!AN3478,ESITI_QUESTIONARI!AQ3478)),"NON RISPONDE",AVERAGE(ESITI_QUESTIONARI!N3478:T3478,ESITI_QUESTIONARI!V3478:X3478,ESITI_QUESTIONARI!Z3478:AD3478,ESITI_QUESTIONARI!AF3478:AH3478,ESITI_QUESTIONARI!AJ3478:AL3478,ESITI_QUESTIONARI!AN3478,ESITI_QUESTIONARI!AQ3478)))</f>
        <v/>
      </c>
    </row>
    <row r="3479" spans="1:8" x14ac:dyDescent="0.3">
      <c r="A3479" t="str">
        <f>IF(ESITI_QUESTIONARI!A3479="","",TRIM(ESITI_QUESTIONARI!A3479))</f>
        <v/>
      </c>
      <c r="B3479" t="str">
        <f t="shared" si="55"/>
        <v/>
      </c>
      <c r="C3479" t="str">
        <f>IF(ESITI_QUESTIONARI!C3479="","",TRIM(ESITI_QUESTIONARI!C3479))</f>
        <v/>
      </c>
      <c r="D3479" t="str">
        <f>IFERROR(UPPER(TRIM(ESITI_QUESTIONARI!U3479)),"")</f>
        <v/>
      </c>
      <c r="E3479" t="str">
        <f>IFERROR(UPPER(TRIM(ESITI_QUESTIONARI!Y3479)),"")</f>
        <v/>
      </c>
      <c r="F3479" t="str">
        <f>IFERROR(UPPER(TRIM(ESITI_QUESTIONARI!AE3479)),"")</f>
        <v/>
      </c>
      <c r="G3479" t="str">
        <f>IFERROR(UPPER(TRIM(ESITI_QUESTIONARI!AI3479)),"")</f>
        <v/>
      </c>
      <c r="H3479" s="8" t="str">
        <f>IF(C3479="","",IF(ISERROR(AVERAGE(ESITI_QUESTIONARI!N3479:T3479,ESITI_QUESTIONARI!V3479:X3479,ESITI_QUESTIONARI!Z3479:AD3479,ESITI_QUESTIONARI!AF3479:AH3479,ESITI_QUESTIONARI!AJ3479:AL3479,ESITI_QUESTIONARI!AN3479,ESITI_QUESTIONARI!AQ3479)),"NON RISPONDE",AVERAGE(ESITI_QUESTIONARI!N3479:T3479,ESITI_QUESTIONARI!V3479:X3479,ESITI_QUESTIONARI!Z3479:AD3479,ESITI_QUESTIONARI!AF3479:AH3479,ESITI_QUESTIONARI!AJ3479:AL3479,ESITI_QUESTIONARI!AN3479,ESITI_QUESTIONARI!AQ3479)))</f>
        <v/>
      </c>
    </row>
    <row r="3480" spans="1:8" x14ac:dyDescent="0.3">
      <c r="A3480" t="str">
        <f>IF(ESITI_QUESTIONARI!A3480="","",TRIM(ESITI_QUESTIONARI!A3480))</f>
        <v/>
      </c>
      <c r="B3480" t="str">
        <f t="shared" si="55"/>
        <v/>
      </c>
      <c r="C3480" t="str">
        <f>IF(ESITI_QUESTIONARI!C3480="","",TRIM(ESITI_QUESTIONARI!C3480))</f>
        <v/>
      </c>
      <c r="D3480" t="str">
        <f>IFERROR(UPPER(TRIM(ESITI_QUESTIONARI!U3480)),"")</f>
        <v/>
      </c>
      <c r="E3480" t="str">
        <f>IFERROR(UPPER(TRIM(ESITI_QUESTIONARI!Y3480)),"")</f>
        <v/>
      </c>
      <c r="F3480" t="str">
        <f>IFERROR(UPPER(TRIM(ESITI_QUESTIONARI!AE3480)),"")</f>
        <v/>
      </c>
      <c r="G3480" t="str">
        <f>IFERROR(UPPER(TRIM(ESITI_QUESTIONARI!AI3480)),"")</f>
        <v/>
      </c>
      <c r="H3480" s="8" t="str">
        <f>IF(C3480="","",IF(ISERROR(AVERAGE(ESITI_QUESTIONARI!N3480:T3480,ESITI_QUESTIONARI!V3480:X3480,ESITI_QUESTIONARI!Z3480:AD3480,ESITI_QUESTIONARI!AF3480:AH3480,ESITI_QUESTIONARI!AJ3480:AL3480,ESITI_QUESTIONARI!AN3480,ESITI_QUESTIONARI!AQ3480)),"NON RISPONDE",AVERAGE(ESITI_QUESTIONARI!N3480:T3480,ESITI_QUESTIONARI!V3480:X3480,ESITI_QUESTIONARI!Z3480:AD3480,ESITI_QUESTIONARI!AF3480:AH3480,ESITI_QUESTIONARI!AJ3480:AL3480,ESITI_QUESTIONARI!AN3480,ESITI_QUESTIONARI!AQ3480)))</f>
        <v/>
      </c>
    </row>
    <row r="3481" spans="1:8" x14ac:dyDescent="0.3">
      <c r="A3481" t="str">
        <f>IF(ESITI_QUESTIONARI!A3481="","",TRIM(ESITI_QUESTIONARI!A3481))</f>
        <v/>
      </c>
      <c r="B3481" t="str">
        <f t="shared" si="55"/>
        <v/>
      </c>
      <c r="C3481" t="str">
        <f>IF(ESITI_QUESTIONARI!C3481="","",TRIM(ESITI_QUESTIONARI!C3481))</f>
        <v/>
      </c>
      <c r="D3481" t="str">
        <f>IFERROR(UPPER(TRIM(ESITI_QUESTIONARI!U3481)),"")</f>
        <v/>
      </c>
      <c r="E3481" t="str">
        <f>IFERROR(UPPER(TRIM(ESITI_QUESTIONARI!Y3481)),"")</f>
        <v/>
      </c>
      <c r="F3481" t="str">
        <f>IFERROR(UPPER(TRIM(ESITI_QUESTIONARI!AE3481)),"")</f>
        <v/>
      </c>
      <c r="G3481" t="str">
        <f>IFERROR(UPPER(TRIM(ESITI_QUESTIONARI!AI3481)),"")</f>
        <v/>
      </c>
      <c r="H3481" s="8" t="str">
        <f>IF(C3481="","",IF(ISERROR(AVERAGE(ESITI_QUESTIONARI!N3481:T3481,ESITI_QUESTIONARI!V3481:X3481,ESITI_QUESTIONARI!Z3481:AD3481,ESITI_QUESTIONARI!AF3481:AH3481,ESITI_QUESTIONARI!AJ3481:AL3481,ESITI_QUESTIONARI!AN3481,ESITI_QUESTIONARI!AQ3481)),"NON RISPONDE",AVERAGE(ESITI_QUESTIONARI!N3481:T3481,ESITI_QUESTIONARI!V3481:X3481,ESITI_QUESTIONARI!Z3481:AD3481,ESITI_QUESTIONARI!AF3481:AH3481,ESITI_QUESTIONARI!AJ3481:AL3481,ESITI_QUESTIONARI!AN3481,ESITI_QUESTIONARI!AQ3481)))</f>
        <v/>
      </c>
    </row>
    <row r="3482" spans="1:8" x14ac:dyDescent="0.3">
      <c r="A3482" t="str">
        <f>IF(ESITI_QUESTIONARI!A3482="","",TRIM(ESITI_QUESTIONARI!A3482))</f>
        <v/>
      </c>
      <c r="B3482" t="str">
        <f t="shared" si="55"/>
        <v/>
      </c>
      <c r="C3482" t="str">
        <f>IF(ESITI_QUESTIONARI!C3482="","",TRIM(ESITI_QUESTIONARI!C3482))</f>
        <v/>
      </c>
      <c r="D3482" t="str">
        <f>IFERROR(UPPER(TRIM(ESITI_QUESTIONARI!U3482)),"")</f>
        <v/>
      </c>
      <c r="E3482" t="str">
        <f>IFERROR(UPPER(TRIM(ESITI_QUESTIONARI!Y3482)),"")</f>
        <v/>
      </c>
      <c r="F3482" t="str">
        <f>IFERROR(UPPER(TRIM(ESITI_QUESTIONARI!AE3482)),"")</f>
        <v/>
      </c>
      <c r="G3482" t="str">
        <f>IFERROR(UPPER(TRIM(ESITI_QUESTIONARI!AI3482)),"")</f>
        <v/>
      </c>
      <c r="H3482" s="8" t="str">
        <f>IF(C3482="","",IF(ISERROR(AVERAGE(ESITI_QUESTIONARI!N3482:T3482,ESITI_QUESTIONARI!V3482:X3482,ESITI_QUESTIONARI!Z3482:AD3482,ESITI_QUESTIONARI!AF3482:AH3482,ESITI_QUESTIONARI!AJ3482:AL3482,ESITI_QUESTIONARI!AN3482,ESITI_QUESTIONARI!AQ3482)),"NON RISPONDE",AVERAGE(ESITI_QUESTIONARI!N3482:T3482,ESITI_QUESTIONARI!V3482:X3482,ESITI_QUESTIONARI!Z3482:AD3482,ESITI_QUESTIONARI!AF3482:AH3482,ESITI_QUESTIONARI!AJ3482:AL3482,ESITI_QUESTIONARI!AN3482,ESITI_QUESTIONARI!AQ3482)))</f>
        <v/>
      </c>
    </row>
    <row r="3483" spans="1:8" x14ac:dyDescent="0.3">
      <c r="A3483" t="str">
        <f>IF(ESITI_QUESTIONARI!A3483="","",TRIM(ESITI_QUESTIONARI!A3483))</f>
        <v/>
      </c>
      <c r="B3483" t="str">
        <f t="shared" si="55"/>
        <v/>
      </c>
      <c r="C3483" t="str">
        <f>IF(ESITI_QUESTIONARI!C3483="","",TRIM(ESITI_QUESTIONARI!C3483))</f>
        <v/>
      </c>
      <c r="D3483" t="str">
        <f>IFERROR(UPPER(TRIM(ESITI_QUESTIONARI!U3483)),"")</f>
        <v/>
      </c>
      <c r="E3483" t="str">
        <f>IFERROR(UPPER(TRIM(ESITI_QUESTIONARI!Y3483)),"")</f>
        <v/>
      </c>
      <c r="F3483" t="str">
        <f>IFERROR(UPPER(TRIM(ESITI_QUESTIONARI!AE3483)),"")</f>
        <v/>
      </c>
      <c r="G3483" t="str">
        <f>IFERROR(UPPER(TRIM(ESITI_QUESTIONARI!AI3483)),"")</f>
        <v/>
      </c>
      <c r="H3483" s="8" t="str">
        <f>IF(C3483="","",IF(ISERROR(AVERAGE(ESITI_QUESTIONARI!N3483:T3483,ESITI_QUESTIONARI!V3483:X3483,ESITI_QUESTIONARI!Z3483:AD3483,ESITI_QUESTIONARI!AF3483:AH3483,ESITI_QUESTIONARI!AJ3483:AL3483,ESITI_QUESTIONARI!AN3483,ESITI_QUESTIONARI!AQ3483)),"NON RISPONDE",AVERAGE(ESITI_QUESTIONARI!N3483:T3483,ESITI_QUESTIONARI!V3483:X3483,ESITI_QUESTIONARI!Z3483:AD3483,ESITI_QUESTIONARI!AF3483:AH3483,ESITI_QUESTIONARI!AJ3483:AL3483,ESITI_QUESTIONARI!AN3483,ESITI_QUESTIONARI!AQ3483)))</f>
        <v/>
      </c>
    </row>
    <row r="3484" spans="1:8" x14ac:dyDescent="0.3">
      <c r="A3484" t="str">
        <f>IF(ESITI_QUESTIONARI!A3484="","",TRIM(ESITI_QUESTIONARI!A3484))</f>
        <v/>
      </c>
      <c r="B3484" t="str">
        <f t="shared" si="55"/>
        <v/>
      </c>
      <c r="C3484" t="str">
        <f>IF(ESITI_QUESTIONARI!C3484="","",TRIM(ESITI_QUESTIONARI!C3484))</f>
        <v/>
      </c>
      <c r="D3484" t="str">
        <f>IFERROR(UPPER(TRIM(ESITI_QUESTIONARI!U3484)),"")</f>
        <v/>
      </c>
      <c r="E3484" t="str">
        <f>IFERROR(UPPER(TRIM(ESITI_QUESTIONARI!Y3484)),"")</f>
        <v/>
      </c>
      <c r="F3484" t="str">
        <f>IFERROR(UPPER(TRIM(ESITI_QUESTIONARI!AE3484)),"")</f>
        <v/>
      </c>
      <c r="G3484" t="str">
        <f>IFERROR(UPPER(TRIM(ESITI_QUESTIONARI!AI3484)),"")</f>
        <v/>
      </c>
      <c r="H3484" s="8" t="str">
        <f>IF(C3484="","",IF(ISERROR(AVERAGE(ESITI_QUESTIONARI!N3484:T3484,ESITI_QUESTIONARI!V3484:X3484,ESITI_QUESTIONARI!Z3484:AD3484,ESITI_QUESTIONARI!AF3484:AH3484,ESITI_QUESTIONARI!AJ3484:AL3484,ESITI_QUESTIONARI!AN3484,ESITI_QUESTIONARI!AQ3484)),"NON RISPONDE",AVERAGE(ESITI_QUESTIONARI!N3484:T3484,ESITI_QUESTIONARI!V3484:X3484,ESITI_QUESTIONARI!Z3484:AD3484,ESITI_QUESTIONARI!AF3484:AH3484,ESITI_QUESTIONARI!AJ3484:AL3484,ESITI_QUESTIONARI!AN3484,ESITI_QUESTIONARI!AQ3484)))</f>
        <v/>
      </c>
    </row>
    <row r="3485" spans="1:8" x14ac:dyDescent="0.3">
      <c r="A3485" t="str">
        <f>IF(ESITI_QUESTIONARI!A3485="","",TRIM(ESITI_QUESTIONARI!A3485))</f>
        <v/>
      </c>
      <c r="B3485" t="str">
        <f t="shared" si="55"/>
        <v/>
      </c>
      <c r="C3485" t="str">
        <f>IF(ESITI_QUESTIONARI!C3485="","",TRIM(ESITI_QUESTIONARI!C3485))</f>
        <v/>
      </c>
      <c r="D3485" t="str">
        <f>IFERROR(UPPER(TRIM(ESITI_QUESTIONARI!U3485)),"")</f>
        <v/>
      </c>
      <c r="E3485" t="str">
        <f>IFERROR(UPPER(TRIM(ESITI_QUESTIONARI!Y3485)),"")</f>
        <v/>
      </c>
      <c r="F3485" t="str">
        <f>IFERROR(UPPER(TRIM(ESITI_QUESTIONARI!AE3485)),"")</f>
        <v/>
      </c>
      <c r="G3485" t="str">
        <f>IFERROR(UPPER(TRIM(ESITI_QUESTIONARI!AI3485)),"")</f>
        <v/>
      </c>
      <c r="H3485" s="8" t="str">
        <f>IF(C3485="","",IF(ISERROR(AVERAGE(ESITI_QUESTIONARI!N3485:T3485,ESITI_QUESTIONARI!V3485:X3485,ESITI_QUESTIONARI!Z3485:AD3485,ESITI_QUESTIONARI!AF3485:AH3485,ESITI_QUESTIONARI!AJ3485:AL3485,ESITI_QUESTIONARI!AN3485,ESITI_QUESTIONARI!AQ3485)),"NON RISPONDE",AVERAGE(ESITI_QUESTIONARI!N3485:T3485,ESITI_QUESTIONARI!V3485:X3485,ESITI_QUESTIONARI!Z3485:AD3485,ESITI_QUESTIONARI!AF3485:AH3485,ESITI_QUESTIONARI!AJ3485:AL3485,ESITI_QUESTIONARI!AN3485,ESITI_QUESTIONARI!AQ3485)))</f>
        <v/>
      </c>
    </row>
    <row r="3486" spans="1:8" x14ac:dyDescent="0.3">
      <c r="A3486" t="str">
        <f>IF(ESITI_QUESTIONARI!A3486="","",TRIM(ESITI_QUESTIONARI!A3486))</f>
        <v/>
      </c>
      <c r="B3486" t="str">
        <f t="shared" si="55"/>
        <v/>
      </c>
      <c r="C3486" t="str">
        <f>IF(ESITI_QUESTIONARI!C3486="","",TRIM(ESITI_QUESTIONARI!C3486))</f>
        <v/>
      </c>
      <c r="D3486" t="str">
        <f>IFERROR(UPPER(TRIM(ESITI_QUESTIONARI!U3486)),"")</f>
        <v/>
      </c>
      <c r="E3486" t="str">
        <f>IFERROR(UPPER(TRIM(ESITI_QUESTIONARI!Y3486)),"")</f>
        <v/>
      </c>
      <c r="F3486" t="str">
        <f>IFERROR(UPPER(TRIM(ESITI_QUESTIONARI!AE3486)),"")</f>
        <v/>
      </c>
      <c r="G3486" t="str">
        <f>IFERROR(UPPER(TRIM(ESITI_QUESTIONARI!AI3486)),"")</f>
        <v/>
      </c>
      <c r="H3486" s="8" t="str">
        <f>IF(C3486="","",IF(ISERROR(AVERAGE(ESITI_QUESTIONARI!N3486:T3486,ESITI_QUESTIONARI!V3486:X3486,ESITI_QUESTIONARI!Z3486:AD3486,ESITI_QUESTIONARI!AF3486:AH3486,ESITI_QUESTIONARI!AJ3486:AL3486,ESITI_QUESTIONARI!AN3486,ESITI_QUESTIONARI!AQ3486)),"NON RISPONDE",AVERAGE(ESITI_QUESTIONARI!N3486:T3486,ESITI_QUESTIONARI!V3486:X3486,ESITI_QUESTIONARI!Z3486:AD3486,ESITI_QUESTIONARI!AF3486:AH3486,ESITI_QUESTIONARI!AJ3486:AL3486,ESITI_QUESTIONARI!AN3486,ESITI_QUESTIONARI!AQ3486)))</f>
        <v/>
      </c>
    </row>
    <row r="3487" spans="1:8" x14ac:dyDescent="0.3">
      <c r="A3487" t="str">
        <f>IF(ESITI_QUESTIONARI!A3487="","",TRIM(ESITI_QUESTIONARI!A3487))</f>
        <v/>
      </c>
      <c r="B3487" t="str">
        <f t="shared" si="55"/>
        <v/>
      </c>
      <c r="C3487" t="str">
        <f>IF(ESITI_QUESTIONARI!C3487="","",TRIM(ESITI_QUESTIONARI!C3487))</f>
        <v/>
      </c>
      <c r="D3487" t="str">
        <f>IFERROR(UPPER(TRIM(ESITI_QUESTIONARI!U3487)),"")</f>
        <v/>
      </c>
      <c r="E3487" t="str">
        <f>IFERROR(UPPER(TRIM(ESITI_QUESTIONARI!Y3487)),"")</f>
        <v/>
      </c>
      <c r="F3487" t="str">
        <f>IFERROR(UPPER(TRIM(ESITI_QUESTIONARI!AE3487)),"")</f>
        <v/>
      </c>
      <c r="G3487" t="str">
        <f>IFERROR(UPPER(TRIM(ESITI_QUESTIONARI!AI3487)),"")</f>
        <v/>
      </c>
      <c r="H3487" s="8" t="str">
        <f>IF(C3487="","",IF(ISERROR(AVERAGE(ESITI_QUESTIONARI!N3487:T3487,ESITI_QUESTIONARI!V3487:X3487,ESITI_QUESTIONARI!Z3487:AD3487,ESITI_QUESTIONARI!AF3487:AH3487,ESITI_QUESTIONARI!AJ3487:AL3487,ESITI_QUESTIONARI!AN3487,ESITI_QUESTIONARI!AQ3487)),"NON RISPONDE",AVERAGE(ESITI_QUESTIONARI!N3487:T3487,ESITI_QUESTIONARI!V3487:X3487,ESITI_QUESTIONARI!Z3487:AD3487,ESITI_QUESTIONARI!AF3487:AH3487,ESITI_QUESTIONARI!AJ3487:AL3487,ESITI_QUESTIONARI!AN3487,ESITI_QUESTIONARI!AQ3487)))</f>
        <v/>
      </c>
    </row>
    <row r="3488" spans="1:8" x14ac:dyDescent="0.3">
      <c r="A3488" t="str">
        <f>IF(ESITI_QUESTIONARI!A3488="","",TRIM(ESITI_QUESTIONARI!A3488))</f>
        <v/>
      </c>
      <c r="B3488" t="str">
        <f t="shared" si="55"/>
        <v/>
      </c>
      <c r="C3488" t="str">
        <f>IF(ESITI_QUESTIONARI!C3488="","",TRIM(ESITI_QUESTIONARI!C3488))</f>
        <v/>
      </c>
      <c r="D3488" t="str">
        <f>IFERROR(UPPER(TRIM(ESITI_QUESTIONARI!U3488)),"")</f>
        <v/>
      </c>
      <c r="E3488" t="str">
        <f>IFERROR(UPPER(TRIM(ESITI_QUESTIONARI!Y3488)),"")</f>
        <v/>
      </c>
      <c r="F3488" t="str">
        <f>IFERROR(UPPER(TRIM(ESITI_QUESTIONARI!AE3488)),"")</f>
        <v/>
      </c>
      <c r="G3488" t="str">
        <f>IFERROR(UPPER(TRIM(ESITI_QUESTIONARI!AI3488)),"")</f>
        <v/>
      </c>
      <c r="H3488" s="8" t="str">
        <f>IF(C3488="","",IF(ISERROR(AVERAGE(ESITI_QUESTIONARI!N3488:T3488,ESITI_QUESTIONARI!V3488:X3488,ESITI_QUESTIONARI!Z3488:AD3488,ESITI_QUESTIONARI!AF3488:AH3488,ESITI_QUESTIONARI!AJ3488:AL3488,ESITI_QUESTIONARI!AN3488,ESITI_QUESTIONARI!AQ3488)),"NON RISPONDE",AVERAGE(ESITI_QUESTIONARI!N3488:T3488,ESITI_QUESTIONARI!V3488:X3488,ESITI_QUESTIONARI!Z3488:AD3488,ESITI_QUESTIONARI!AF3488:AH3488,ESITI_QUESTIONARI!AJ3488:AL3488,ESITI_QUESTIONARI!AN3488,ESITI_QUESTIONARI!AQ3488)))</f>
        <v/>
      </c>
    </row>
    <row r="3489" spans="1:8" x14ac:dyDescent="0.3">
      <c r="A3489" t="str">
        <f>IF(ESITI_QUESTIONARI!A3489="","",TRIM(ESITI_QUESTIONARI!A3489))</f>
        <v/>
      </c>
      <c r="B3489" t="str">
        <f t="shared" si="55"/>
        <v/>
      </c>
      <c r="C3489" t="str">
        <f>IF(ESITI_QUESTIONARI!C3489="","",TRIM(ESITI_QUESTIONARI!C3489))</f>
        <v/>
      </c>
      <c r="D3489" t="str">
        <f>IFERROR(UPPER(TRIM(ESITI_QUESTIONARI!U3489)),"")</f>
        <v/>
      </c>
      <c r="E3489" t="str">
        <f>IFERROR(UPPER(TRIM(ESITI_QUESTIONARI!Y3489)),"")</f>
        <v/>
      </c>
      <c r="F3489" t="str">
        <f>IFERROR(UPPER(TRIM(ESITI_QUESTIONARI!AE3489)),"")</f>
        <v/>
      </c>
      <c r="G3489" t="str">
        <f>IFERROR(UPPER(TRIM(ESITI_QUESTIONARI!AI3489)),"")</f>
        <v/>
      </c>
      <c r="H3489" s="8" t="str">
        <f>IF(C3489="","",IF(ISERROR(AVERAGE(ESITI_QUESTIONARI!N3489:T3489,ESITI_QUESTIONARI!V3489:X3489,ESITI_QUESTIONARI!Z3489:AD3489,ESITI_QUESTIONARI!AF3489:AH3489,ESITI_QUESTIONARI!AJ3489:AL3489,ESITI_QUESTIONARI!AN3489,ESITI_QUESTIONARI!AQ3489)),"NON RISPONDE",AVERAGE(ESITI_QUESTIONARI!N3489:T3489,ESITI_QUESTIONARI!V3489:X3489,ESITI_QUESTIONARI!Z3489:AD3489,ESITI_QUESTIONARI!AF3489:AH3489,ESITI_QUESTIONARI!AJ3489:AL3489,ESITI_QUESTIONARI!AN3489,ESITI_QUESTIONARI!AQ3489)))</f>
        <v/>
      </c>
    </row>
    <row r="3490" spans="1:8" x14ac:dyDescent="0.3">
      <c r="A3490" t="str">
        <f>IF(ESITI_QUESTIONARI!A3490="","",TRIM(ESITI_QUESTIONARI!A3490))</f>
        <v/>
      </c>
      <c r="B3490" t="str">
        <f t="shared" si="55"/>
        <v/>
      </c>
      <c r="C3490" t="str">
        <f>IF(ESITI_QUESTIONARI!C3490="","",TRIM(ESITI_QUESTIONARI!C3490))</f>
        <v/>
      </c>
      <c r="D3490" t="str">
        <f>IFERROR(UPPER(TRIM(ESITI_QUESTIONARI!U3490)),"")</f>
        <v/>
      </c>
      <c r="E3490" t="str">
        <f>IFERROR(UPPER(TRIM(ESITI_QUESTIONARI!Y3490)),"")</f>
        <v/>
      </c>
      <c r="F3490" t="str">
        <f>IFERROR(UPPER(TRIM(ESITI_QUESTIONARI!AE3490)),"")</f>
        <v/>
      </c>
      <c r="G3490" t="str">
        <f>IFERROR(UPPER(TRIM(ESITI_QUESTIONARI!AI3490)),"")</f>
        <v/>
      </c>
      <c r="H3490" s="8" t="str">
        <f>IF(C3490="","",IF(ISERROR(AVERAGE(ESITI_QUESTIONARI!N3490:T3490,ESITI_QUESTIONARI!V3490:X3490,ESITI_QUESTIONARI!Z3490:AD3490,ESITI_QUESTIONARI!AF3490:AH3490,ESITI_QUESTIONARI!AJ3490:AL3490,ESITI_QUESTIONARI!AN3490,ESITI_QUESTIONARI!AQ3490)),"NON RISPONDE",AVERAGE(ESITI_QUESTIONARI!N3490:T3490,ESITI_QUESTIONARI!V3490:X3490,ESITI_QUESTIONARI!Z3490:AD3490,ESITI_QUESTIONARI!AF3490:AH3490,ESITI_QUESTIONARI!AJ3490:AL3490,ESITI_QUESTIONARI!AN3490,ESITI_QUESTIONARI!AQ3490)))</f>
        <v/>
      </c>
    </row>
    <row r="3491" spans="1:8" x14ac:dyDescent="0.3">
      <c r="A3491" t="str">
        <f>IF(ESITI_QUESTIONARI!A3491="","",TRIM(ESITI_QUESTIONARI!A3491))</f>
        <v/>
      </c>
      <c r="B3491" t="str">
        <f t="shared" si="55"/>
        <v/>
      </c>
      <c r="C3491" t="str">
        <f>IF(ESITI_QUESTIONARI!C3491="","",TRIM(ESITI_QUESTIONARI!C3491))</f>
        <v/>
      </c>
      <c r="D3491" t="str">
        <f>IFERROR(UPPER(TRIM(ESITI_QUESTIONARI!U3491)),"")</f>
        <v/>
      </c>
      <c r="E3491" t="str">
        <f>IFERROR(UPPER(TRIM(ESITI_QUESTIONARI!Y3491)),"")</f>
        <v/>
      </c>
      <c r="F3491" t="str">
        <f>IFERROR(UPPER(TRIM(ESITI_QUESTIONARI!AE3491)),"")</f>
        <v/>
      </c>
      <c r="G3491" t="str">
        <f>IFERROR(UPPER(TRIM(ESITI_QUESTIONARI!AI3491)),"")</f>
        <v/>
      </c>
      <c r="H3491" s="8" t="str">
        <f>IF(C3491="","",IF(ISERROR(AVERAGE(ESITI_QUESTIONARI!N3491:T3491,ESITI_QUESTIONARI!V3491:X3491,ESITI_QUESTIONARI!Z3491:AD3491,ESITI_QUESTIONARI!AF3491:AH3491,ESITI_QUESTIONARI!AJ3491:AL3491,ESITI_QUESTIONARI!AN3491,ESITI_QUESTIONARI!AQ3491)),"NON RISPONDE",AVERAGE(ESITI_QUESTIONARI!N3491:T3491,ESITI_QUESTIONARI!V3491:X3491,ESITI_QUESTIONARI!Z3491:AD3491,ESITI_QUESTIONARI!AF3491:AH3491,ESITI_QUESTIONARI!AJ3491:AL3491,ESITI_QUESTIONARI!AN3491,ESITI_QUESTIONARI!AQ3491)))</f>
        <v/>
      </c>
    </row>
    <row r="3492" spans="1:8" x14ac:dyDescent="0.3">
      <c r="A3492" t="str">
        <f>IF(ESITI_QUESTIONARI!A3492="","",TRIM(ESITI_QUESTIONARI!A3492))</f>
        <v/>
      </c>
      <c r="B3492" t="str">
        <f t="shared" si="55"/>
        <v/>
      </c>
      <c r="C3492" t="str">
        <f>IF(ESITI_QUESTIONARI!C3492="","",TRIM(ESITI_QUESTIONARI!C3492))</f>
        <v/>
      </c>
      <c r="D3492" t="str">
        <f>IFERROR(UPPER(TRIM(ESITI_QUESTIONARI!U3492)),"")</f>
        <v/>
      </c>
      <c r="E3492" t="str">
        <f>IFERROR(UPPER(TRIM(ESITI_QUESTIONARI!Y3492)),"")</f>
        <v/>
      </c>
      <c r="F3492" t="str">
        <f>IFERROR(UPPER(TRIM(ESITI_QUESTIONARI!AE3492)),"")</f>
        <v/>
      </c>
      <c r="G3492" t="str">
        <f>IFERROR(UPPER(TRIM(ESITI_QUESTIONARI!AI3492)),"")</f>
        <v/>
      </c>
      <c r="H3492" s="8" t="str">
        <f>IF(C3492="","",IF(ISERROR(AVERAGE(ESITI_QUESTIONARI!N3492:T3492,ESITI_QUESTIONARI!V3492:X3492,ESITI_QUESTIONARI!Z3492:AD3492,ESITI_QUESTIONARI!AF3492:AH3492,ESITI_QUESTIONARI!AJ3492:AL3492,ESITI_QUESTIONARI!AN3492,ESITI_QUESTIONARI!AQ3492)),"NON RISPONDE",AVERAGE(ESITI_QUESTIONARI!N3492:T3492,ESITI_QUESTIONARI!V3492:X3492,ESITI_QUESTIONARI!Z3492:AD3492,ESITI_QUESTIONARI!AF3492:AH3492,ESITI_QUESTIONARI!AJ3492:AL3492,ESITI_QUESTIONARI!AN3492,ESITI_QUESTIONARI!AQ3492)))</f>
        <v/>
      </c>
    </row>
    <row r="3493" spans="1:8" x14ac:dyDescent="0.3">
      <c r="A3493" t="str">
        <f>IF(ESITI_QUESTIONARI!A3493="","",TRIM(ESITI_QUESTIONARI!A3493))</f>
        <v/>
      </c>
      <c r="B3493" t="str">
        <f t="shared" si="55"/>
        <v/>
      </c>
      <c r="C3493" t="str">
        <f>IF(ESITI_QUESTIONARI!C3493="","",TRIM(ESITI_QUESTIONARI!C3493))</f>
        <v/>
      </c>
      <c r="D3493" t="str">
        <f>IFERROR(UPPER(TRIM(ESITI_QUESTIONARI!U3493)),"")</f>
        <v/>
      </c>
      <c r="E3493" t="str">
        <f>IFERROR(UPPER(TRIM(ESITI_QUESTIONARI!Y3493)),"")</f>
        <v/>
      </c>
      <c r="F3493" t="str">
        <f>IFERROR(UPPER(TRIM(ESITI_QUESTIONARI!AE3493)),"")</f>
        <v/>
      </c>
      <c r="G3493" t="str">
        <f>IFERROR(UPPER(TRIM(ESITI_QUESTIONARI!AI3493)),"")</f>
        <v/>
      </c>
      <c r="H3493" s="8" t="str">
        <f>IF(C3493="","",IF(ISERROR(AVERAGE(ESITI_QUESTIONARI!N3493:T3493,ESITI_QUESTIONARI!V3493:X3493,ESITI_QUESTIONARI!Z3493:AD3493,ESITI_QUESTIONARI!AF3493:AH3493,ESITI_QUESTIONARI!AJ3493:AL3493,ESITI_QUESTIONARI!AN3493,ESITI_QUESTIONARI!AQ3493)),"NON RISPONDE",AVERAGE(ESITI_QUESTIONARI!N3493:T3493,ESITI_QUESTIONARI!V3493:X3493,ESITI_QUESTIONARI!Z3493:AD3493,ESITI_QUESTIONARI!AF3493:AH3493,ESITI_QUESTIONARI!AJ3493:AL3493,ESITI_QUESTIONARI!AN3493,ESITI_QUESTIONARI!AQ3493)))</f>
        <v/>
      </c>
    </row>
    <row r="3494" spans="1:8" x14ac:dyDescent="0.3">
      <c r="A3494" t="str">
        <f>IF(ESITI_QUESTIONARI!A3494="","",TRIM(ESITI_QUESTIONARI!A3494))</f>
        <v/>
      </c>
      <c r="B3494" t="str">
        <f t="shared" si="55"/>
        <v/>
      </c>
      <c r="C3494" t="str">
        <f>IF(ESITI_QUESTIONARI!C3494="","",TRIM(ESITI_QUESTIONARI!C3494))</f>
        <v/>
      </c>
      <c r="D3494" t="str">
        <f>IFERROR(UPPER(TRIM(ESITI_QUESTIONARI!U3494)),"")</f>
        <v/>
      </c>
      <c r="E3494" t="str">
        <f>IFERROR(UPPER(TRIM(ESITI_QUESTIONARI!Y3494)),"")</f>
        <v/>
      </c>
      <c r="F3494" t="str">
        <f>IFERROR(UPPER(TRIM(ESITI_QUESTIONARI!AE3494)),"")</f>
        <v/>
      </c>
      <c r="G3494" t="str">
        <f>IFERROR(UPPER(TRIM(ESITI_QUESTIONARI!AI3494)),"")</f>
        <v/>
      </c>
      <c r="H3494" s="8" t="str">
        <f>IF(C3494="","",IF(ISERROR(AVERAGE(ESITI_QUESTIONARI!N3494:T3494,ESITI_QUESTIONARI!V3494:X3494,ESITI_QUESTIONARI!Z3494:AD3494,ESITI_QUESTIONARI!AF3494:AH3494,ESITI_QUESTIONARI!AJ3494:AL3494,ESITI_QUESTIONARI!AN3494,ESITI_QUESTIONARI!AQ3494)),"NON RISPONDE",AVERAGE(ESITI_QUESTIONARI!N3494:T3494,ESITI_QUESTIONARI!V3494:X3494,ESITI_QUESTIONARI!Z3494:AD3494,ESITI_QUESTIONARI!AF3494:AH3494,ESITI_QUESTIONARI!AJ3494:AL3494,ESITI_QUESTIONARI!AN3494,ESITI_QUESTIONARI!AQ3494)))</f>
        <v/>
      </c>
    </row>
    <row r="3495" spans="1:8" x14ac:dyDescent="0.3">
      <c r="A3495" t="str">
        <f>IF(ESITI_QUESTIONARI!A3495="","",TRIM(ESITI_QUESTIONARI!A3495))</f>
        <v/>
      </c>
      <c r="B3495" t="str">
        <f t="shared" si="55"/>
        <v/>
      </c>
      <c r="C3495" t="str">
        <f>IF(ESITI_QUESTIONARI!C3495="","",TRIM(ESITI_QUESTIONARI!C3495))</f>
        <v/>
      </c>
      <c r="D3495" t="str">
        <f>IFERROR(UPPER(TRIM(ESITI_QUESTIONARI!U3495)),"")</f>
        <v/>
      </c>
      <c r="E3495" t="str">
        <f>IFERROR(UPPER(TRIM(ESITI_QUESTIONARI!Y3495)),"")</f>
        <v/>
      </c>
      <c r="F3495" t="str">
        <f>IFERROR(UPPER(TRIM(ESITI_QUESTIONARI!AE3495)),"")</f>
        <v/>
      </c>
      <c r="G3495" t="str">
        <f>IFERROR(UPPER(TRIM(ESITI_QUESTIONARI!AI3495)),"")</f>
        <v/>
      </c>
      <c r="H3495" s="8" t="str">
        <f>IF(C3495="","",IF(ISERROR(AVERAGE(ESITI_QUESTIONARI!N3495:T3495,ESITI_QUESTIONARI!V3495:X3495,ESITI_QUESTIONARI!Z3495:AD3495,ESITI_QUESTIONARI!AF3495:AH3495,ESITI_QUESTIONARI!AJ3495:AL3495,ESITI_QUESTIONARI!AN3495,ESITI_QUESTIONARI!AQ3495)),"NON RISPONDE",AVERAGE(ESITI_QUESTIONARI!N3495:T3495,ESITI_QUESTIONARI!V3495:X3495,ESITI_QUESTIONARI!Z3495:AD3495,ESITI_QUESTIONARI!AF3495:AH3495,ESITI_QUESTIONARI!AJ3495:AL3495,ESITI_QUESTIONARI!AN3495,ESITI_QUESTIONARI!AQ3495)))</f>
        <v/>
      </c>
    </row>
    <row r="3496" spans="1:8" x14ac:dyDescent="0.3">
      <c r="A3496" t="str">
        <f>IF(ESITI_QUESTIONARI!A3496="","",TRIM(ESITI_QUESTIONARI!A3496))</f>
        <v/>
      </c>
      <c r="B3496" t="str">
        <f t="shared" si="55"/>
        <v/>
      </c>
      <c r="C3496" t="str">
        <f>IF(ESITI_QUESTIONARI!C3496="","",TRIM(ESITI_QUESTIONARI!C3496))</f>
        <v/>
      </c>
      <c r="D3496" t="str">
        <f>IFERROR(UPPER(TRIM(ESITI_QUESTIONARI!U3496)),"")</f>
        <v/>
      </c>
      <c r="E3496" t="str">
        <f>IFERROR(UPPER(TRIM(ESITI_QUESTIONARI!Y3496)),"")</f>
        <v/>
      </c>
      <c r="F3496" t="str">
        <f>IFERROR(UPPER(TRIM(ESITI_QUESTIONARI!AE3496)),"")</f>
        <v/>
      </c>
      <c r="G3496" t="str">
        <f>IFERROR(UPPER(TRIM(ESITI_QUESTIONARI!AI3496)),"")</f>
        <v/>
      </c>
      <c r="H3496" s="8" t="str">
        <f>IF(C3496="","",IF(ISERROR(AVERAGE(ESITI_QUESTIONARI!N3496:T3496,ESITI_QUESTIONARI!V3496:X3496,ESITI_QUESTIONARI!Z3496:AD3496,ESITI_QUESTIONARI!AF3496:AH3496,ESITI_QUESTIONARI!AJ3496:AL3496,ESITI_QUESTIONARI!AN3496,ESITI_QUESTIONARI!AQ3496)),"NON RISPONDE",AVERAGE(ESITI_QUESTIONARI!N3496:T3496,ESITI_QUESTIONARI!V3496:X3496,ESITI_QUESTIONARI!Z3496:AD3496,ESITI_QUESTIONARI!AF3496:AH3496,ESITI_QUESTIONARI!AJ3496:AL3496,ESITI_QUESTIONARI!AN3496,ESITI_QUESTIONARI!AQ3496)))</f>
        <v/>
      </c>
    </row>
    <row r="3497" spans="1:8" x14ac:dyDescent="0.3">
      <c r="A3497" t="str">
        <f>IF(ESITI_QUESTIONARI!A3497="","",TRIM(ESITI_QUESTIONARI!A3497))</f>
        <v/>
      </c>
      <c r="B3497" t="str">
        <f t="shared" si="55"/>
        <v/>
      </c>
      <c r="C3497" t="str">
        <f>IF(ESITI_QUESTIONARI!C3497="","",TRIM(ESITI_QUESTIONARI!C3497))</f>
        <v/>
      </c>
      <c r="D3497" t="str">
        <f>IFERROR(UPPER(TRIM(ESITI_QUESTIONARI!U3497)),"")</f>
        <v/>
      </c>
      <c r="E3497" t="str">
        <f>IFERROR(UPPER(TRIM(ESITI_QUESTIONARI!Y3497)),"")</f>
        <v/>
      </c>
      <c r="F3497" t="str">
        <f>IFERROR(UPPER(TRIM(ESITI_QUESTIONARI!AE3497)),"")</f>
        <v/>
      </c>
      <c r="G3497" t="str">
        <f>IFERROR(UPPER(TRIM(ESITI_QUESTIONARI!AI3497)),"")</f>
        <v/>
      </c>
      <c r="H3497" s="8" t="str">
        <f>IF(C3497="","",IF(ISERROR(AVERAGE(ESITI_QUESTIONARI!N3497:T3497,ESITI_QUESTIONARI!V3497:X3497,ESITI_QUESTIONARI!Z3497:AD3497,ESITI_QUESTIONARI!AF3497:AH3497,ESITI_QUESTIONARI!AJ3497:AL3497,ESITI_QUESTIONARI!AN3497,ESITI_QUESTIONARI!AQ3497)),"NON RISPONDE",AVERAGE(ESITI_QUESTIONARI!N3497:T3497,ESITI_QUESTIONARI!V3497:X3497,ESITI_QUESTIONARI!Z3497:AD3497,ESITI_QUESTIONARI!AF3497:AH3497,ESITI_QUESTIONARI!AJ3497:AL3497,ESITI_QUESTIONARI!AN3497,ESITI_QUESTIONARI!AQ3497)))</f>
        <v/>
      </c>
    </row>
    <row r="3498" spans="1:8" x14ac:dyDescent="0.3">
      <c r="A3498" t="str">
        <f>IF(ESITI_QUESTIONARI!A3498="","",TRIM(ESITI_QUESTIONARI!A3498))</f>
        <v/>
      </c>
      <c r="B3498" t="str">
        <f t="shared" si="55"/>
        <v/>
      </c>
      <c r="C3498" t="str">
        <f>IF(ESITI_QUESTIONARI!C3498="","",TRIM(ESITI_QUESTIONARI!C3498))</f>
        <v/>
      </c>
      <c r="D3498" t="str">
        <f>IFERROR(UPPER(TRIM(ESITI_QUESTIONARI!U3498)),"")</f>
        <v/>
      </c>
      <c r="E3498" t="str">
        <f>IFERROR(UPPER(TRIM(ESITI_QUESTIONARI!Y3498)),"")</f>
        <v/>
      </c>
      <c r="F3498" t="str">
        <f>IFERROR(UPPER(TRIM(ESITI_QUESTIONARI!AE3498)),"")</f>
        <v/>
      </c>
      <c r="G3498" t="str">
        <f>IFERROR(UPPER(TRIM(ESITI_QUESTIONARI!AI3498)),"")</f>
        <v/>
      </c>
      <c r="H3498" s="8" t="str">
        <f>IF(C3498="","",IF(ISERROR(AVERAGE(ESITI_QUESTIONARI!N3498:T3498,ESITI_QUESTIONARI!V3498:X3498,ESITI_QUESTIONARI!Z3498:AD3498,ESITI_QUESTIONARI!AF3498:AH3498,ESITI_QUESTIONARI!AJ3498:AL3498,ESITI_QUESTIONARI!AN3498,ESITI_QUESTIONARI!AQ3498)),"NON RISPONDE",AVERAGE(ESITI_QUESTIONARI!N3498:T3498,ESITI_QUESTIONARI!V3498:X3498,ESITI_QUESTIONARI!Z3498:AD3498,ESITI_QUESTIONARI!AF3498:AH3498,ESITI_QUESTIONARI!AJ3498:AL3498,ESITI_QUESTIONARI!AN3498,ESITI_QUESTIONARI!AQ3498)))</f>
        <v/>
      </c>
    </row>
    <row r="3499" spans="1:8" x14ac:dyDescent="0.3">
      <c r="A3499" t="str">
        <f>IF(ESITI_QUESTIONARI!A3499="","",TRIM(ESITI_QUESTIONARI!A3499))</f>
        <v/>
      </c>
      <c r="B3499" t="str">
        <f t="shared" si="55"/>
        <v/>
      </c>
      <c r="C3499" t="str">
        <f>IF(ESITI_QUESTIONARI!C3499="","",TRIM(ESITI_QUESTIONARI!C3499))</f>
        <v/>
      </c>
      <c r="D3499" t="str">
        <f>IFERROR(UPPER(TRIM(ESITI_QUESTIONARI!U3499)),"")</f>
        <v/>
      </c>
      <c r="E3499" t="str">
        <f>IFERROR(UPPER(TRIM(ESITI_QUESTIONARI!Y3499)),"")</f>
        <v/>
      </c>
      <c r="F3499" t="str">
        <f>IFERROR(UPPER(TRIM(ESITI_QUESTIONARI!AE3499)),"")</f>
        <v/>
      </c>
      <c r="G3499" t="str">
        <f>IFERROR(UPPER(TRIM(ESITI_QUESTIONARI!AI3499)),"")</f>
        <v/>
      </c>
      <c r="H3499" s="8" t="str">
        <f>IF(C3499="","",IF(ISERROR(AVERAGE(ESITI_QUESTIONARI!N3499:T3499,ESITI_QUESTIONARI!V3499:X3499,ESITI_QUESTIONARI!Z3499:AD3499,ESITI_QUESTIONARI!AF3499:AH3499,ESITI_QUESTIONARI!AJ3499:AL3499,ESITI_QUESTIONARI!AN3499,ESITI_QUESTIONARI!AQ3499)),"NON RISPONDE",AVERAGE(ESITI_QUESTIONARI!N3499:T3499,ESITI_QUESTIONARI!V3499:X3499,ESITI_QUESTIONARI!Z3499:AD3499,ESITI_QUESTIONARI!AF3499:AH3499,ESITI_QUESTIONARI!AJ3499:AL3499,ESITI_QUESTIONARI!AN3499,ESITI_QUESTIONARI!AQ3499)))</f>
        <v/>
      </c>
    </row>
    <row r="3500" spans="1:8" x14ac:dyDescent="0.3">
      <c r="A3500" t="str">
        <f>IF(ESITI_QUESTIONARI!A3500="","",TRIM(ESITI_QUESTIONARI!A3500))</f>
        <v/>
      </c>
      <c r="B3500" t="str">
        <f t="shared" si="55"/>
        <v/>
      </c>
      <c r="C3500" t="str">
        <f>IF(ESITI_QUESTIONARI!C3500="","",TRIM(ESITI_QUESTIONARI!C3500))</f>
        <v/>
      </c>
      <c r="D3500" t="str">
        <f>IFERROR(UPPER(TRIM(ESITI_QUESTIONARI!U3500)),"")</f>
        <v/>
      </c>
      <c r="E3500" t="str">
        <f>IFERROR(UPPER(TRIM(ESITI_QUESTIONARI!Y3500)),"")</f>
        <v/>
      </c>
      <c r="F3500" t="str">
        <f>IFERROR(UPPER(TRIM(ESITI_QUESTIONARI!AE3500)),"")</f>
        <v/>
      </c>
      <c r="G3500" t="str">
        <f>IFERROR(UPPER(TRIM(ESITI_QUESTIONARI!AI3500)),"")</f>
        <v/>
      </c>
      <c r="H3500" s="8" t="str">
        <f>IF(C3500="","",IF(ISERROR(AVERAGE(ESITI_QUESTIONARI!N3500:T3500,ESITI_QUESTIONARI!V3500:X3500,ESITI_QUESTIONARI!Z3500:AD3500,ESITI_QUESTIONARI!AF3500:AH3500,ESITI_QUESTIONARI!AJ3500:AL3500,ESITI_QUESTIONARI!AN3500,ESITI_QUESTIONARI!AQ3500)),"NON RISPONDE",AVERAGE(ESITI_QUESTIONARI!N3500:T3500,ESITI_QUESTIONARI!V3500:X3500,ESITI_QUESTIONARI!Z3500:AD3500,ESITI_QUESTIONARI!AF3500:AH3500,ESITI_QUESTIONARI!AJ3500:AL3500,ESITI_QUESTIONARI!AN3500,ESITI_QUESTIONARI!AQ3500)))</f>
        <v/>
      </c>
    </row>
    <row r="3501" spans="1:8" x14ac:dyDescent="0.3">
      <c r="A3501" t="str">
        <f>IF(ESITI_QUESTIONARI!A3501="","",TRIM(ESITI_QUESTIONARI!A3501))</f>
        <v/>
      </c>
      <c r="B3501" t="str">
        <f t="shared" si="55"/>
        <v/>
      </c>
      <c r="C3501" t="str">
        <f>IF(ESITI_QUESTIONARI!C3501="","",TRIM(ESITI_QUESTIONARI!C3501))</f>
        <v/>
      </c>
      <c r="D3501" t="str">
        <f>IFERROR(UPPER(TRIM(ESITI_QUESTIONARI!U3501)),"")</f>
        <v/>
      </c>
      <c r="E3501" t="str">
        <f>IFERROR(UPPER(TRIM(ESITI_QUESTIONARI!Y3501)),"")</f>
        <v/>
      </c>
      <c r="F3501" t="str">
        <f>IFERROR(UPPER(TRIM(ESITI_QUESTIONARI!AE3501)),"")</f>
        <v/>
      </c>
      <c r="G3501" t="str">
        <f>IFERROR(UPPER(TRIM(ESITI_QUESTIONARI!AI3501)),"")</f>
        <v/>
      </c>
      <c r="H3501" s="8" t="str">
        <f>IF(C3501="","",IF(ISERROR(AVERAGE(ESITI_QUESTIONARI!N3501:T3501,ESITI_QUESTIONARI!V3501:X3501,ESITI_QUESTIONARI!Z3501:AD3501,ESITI_QUESTIONARI!AF3501:AH3501,ESITI_QUESTIONARI!AJ3501:AL3501,ESITI_QUESTIONARI!AN3501,ESITI_QUESTIONARI!AQ3501)),"NON RISPONDE",AVERAGE(ESITI_QUESTIONARI!N3501:T3501,ESITI_QUESTIONARI!V3501:X3501,ESITI_QUESTIONARI!Z3501:AD3501,ESITI_QUESTIONARI!AF3501:AH3501,ESITI_QUESTIONARI!AJ3501:AL3501,ESITI_QUESTIONARI!AN3501,ESITI_QUESTIONARI!AQ3501)))</f>
        <v/>
      </c>
    </row>
    <row r="3502" spans="1:8" x14ac:dyDescent="0.3">
      <c r="A3502" t="str">
        <f>IF(ESITI_QUESTIONARI!A3502="","",TRIM(ESITI_QUESTIONARI!A3502))</f>
        <v/>
      </c>
      <c r="B3502" t="str">
        <f t="shared" si="55"/>
        <v/>
      </c>
      <c r="C3502" t="str">
        <f>IF(ESITI_QUESTIONARI!C3502="","",TRIM(ESITI_QUESTIONARI!C3502))</f>
        <v/>
      </c>
      <c r="D3502" t="str">
        <f>IFERROR(UPPER(TRIM(ESITI_QUESTIONARI!U3502)),"")</f>
        <v/>
      </c>
      <c r="E3502" t="str">
        <f>IFERROR(UPPER(TRIM(ESITI_QUESTIONARI!Y3502)),"")</f>
        <v/>
      </c>
      <c r="F3502" t="str">
        <f>IFERROR(UPPER(TRIM(ESITI_QUESTIONARI!AE3502)),"")</f>
        <v/>
      </c>
      <c r="G3502" t="str">
        <f>IFERROR(UPPER(TRIM(ESITI_QUESTIONARI!AI3502)),"")</f>
        <v/>
      </c>
      <c r="H3502" s="8" t="str">
        <f>IF(C3502="","",IF(ISERROR(AVERAGE(ESITI_QUESTIONARI!N3502:T3502,ESITI_QUESTIONARI!V3502:X3502,ESITI_QUESTIONARI!Z3502:AD3502,ESITI_QUESTIONARI!AF3502:AH3502,ESITI_QUESTIONARI!AJ3502:AL3502,ESITI_QUESTIONARI!AN3502,ESITI_QUESTIONARI!AQ3502)),"NON RISPONDE",AVERAGE(ESITI_QUESTIONARI!N3502:T3502,ESITI_QUESTIONARI!V3502:X3502,ESITI_QUESTIONARI!Z3502:AD3502,ESITI_QUESTIONARI!AF3502:AH3502,ESITI_QUESTIONARI!AJ3502:AL3502,ESITI_QUESTIONARI!AN3502,ESITI_QUESTIONARI!AQ3502)))</f>
        <v/>
      </c>
    </row>
    <row r="3503" spans="1:8" x14ac:dyDescent="0.3">
      <c r="A3503" t="str">
        <f>IF(ESITI_QUESTIONARI!A3503="","",TRIM(ESITI_QUESTIONARI!A3503))</f>
        <v/>
      </c>
      <c r="B3503" t="str">
        <f t="shared" si="55"/>
        <v/>
      </c>
      <c r="C3503" t="str">
        <f>IF(ESITI_QUESTIONARI!C3503="","",TRIM(ESITI_QUESTIONARI!C3503))</f>
        <v/>
      </c>
      <c r="D3503" t="str">
        <f>IFERROR(UPPER(TRIM(ESITI_QUESTIONARI!U3503)),"")</f>
        <v/>
      </c>
      <c r="E3503" t="str">
        <f>IFERROR(UPPER(TRIM(ESITI_QUESTIONARI!Y3503)),"")</f>
        <v/>
      </c>
      <c r="F3503" t="str">
        <f>IFERROR(UPPER(TRIM(ESITI_QUESTIONARI!AE3503)),"")</f>
        <v/>
      </c>
      <c r="G3503" t="str">
        <f>IFERROR(UPPER(TRIM(ESITI_QUESTIONARI!AI3503)),"")</f>
        <v/>
      </c>
      <c r="H3503" s="8" t="str">
        <f>IF(C3503="","",IF(ISERROR(AVERAGE(ESITI_QUESTIONARI!N3503:T3503,ESITI_QUESTIONARI!V3503:X3503,ESITI_QUESTIONARI!Z3503:AD3503,ESITI_QUESTIONARI!AF3503:AH3503,ESITI_QUESTIONARI!AJ3503:AL3503,ESITI_QUESTIONARI!AN3503,ESITI_QUESTIONARI!AQ3503)),"NON RISPONDE",AVERAGE(ESITI_QUESTIONARI!N3503:T3503,ESITI_QUESTIONARI!V3503:X3503,ESITI_QUESTIONARI!Z3503:AD3503,ESITI_QUESTIONARI!AF3503:AH3503,ESITI_QUESTIONARI!AJ3503:AL3503,ESITI_QUESTIONARI!AN3503,ESITI_QUESTIONARI!AQ3503)))</f>
        <v/>
      </c>
    </row>
    <row r="3504" spans="1:8" x14ac:dyDescent="0.3">
      <c r="A3504" t="str">
        <f>IF(ESITI_QUESTIONARI!A3504="","",TRIM(ESITI_QUESTIONARI!A3504))</f>
        <v/>
      </c>
      <c r="B3504" t="str">
        <f t="shared" si="55"/>
        <v/>
      </c>
      <c r="C3504" t="str">
        <f>IF(ESITI_QUESTIONARI!C3504="","",TRIM(ESITI_QUESTIONARI!C3504))</f>
        <v/>
      </c>
      <c r="D3504" t="str">
        <f>IFERROR(UPPER(TRIM(ESITI_QUESTIONARI!U3504)),"")</f>
        <v/>
      </c>
      <c r="E3504" t="str">
        <f>IFERROR(UPPER(TRIM(ESITI_QUESTIONARI!Y3504)),"")</f>
        <v/>
      </c>
      <c r="F3504" t="str">
        <f>IFERROR(UPPER(TRIM(ESITI_QUESTIONARI!AE3504)),"")</f>
        <v/>
      </c>
      <c r="G3504" t="str">
        <f>IFERROR(UPPER(TRIM(ESITI_QUESTIONARI!AI3504)),"")</f>
        <v/>
      </c>
      <c r="H3504" s="8" t="str">
        <f>IF(C3504="","",IF(ISERROR(AVERAGE(ESITI_QUESTIONARI!N3504:T3504,ESITI_QUESTIONARI!V3504:X3504,ESITI_QUESTIONARI!Z3504:AD3504,ESITI_QUESTIONARI!AF3504:AH3504,ESITI_QUESTIONARI!AJ3504:AL3504,ESITI_QUESTIONARI!AN3504,ESITI_QUESTIONARI!AQ3504)),"NON RISPONDE",AVERAGE(ESITI_QUESTIONARI!N3504:T3504,ESITI_QUESTIONARI!V3504:X3504,ESITI_QUESTIONARI!Z3504:AD3504,ESITI_QUESTIONARI!AF3504:AH3504,ESITI_QUESTIONARI!AJ3504:AL3504,ESITI_QUESTIONARI!AN3504,ESITI_QUESTIONARI!AQ3504)))</f>
        <v/>
      </c>
    </row>
    <row r="3505" spans="1:8" x14ac:dyDescent="0.3">
      <c r="A3505" t="str">
        <f>IF(ESITI_QUESTIONARI!A3505="","",TRIM(ESITI_QUESTIONARI!A3505))</f>
        <v/>
      </c>
      <c r="B3505" t="str">
        <f t="shared" si="55"/>
        <v/>
      </c>
      <c r="C3505" t="str">
        <f>IF(ESITI_QUESTIONARI!C3505="","",TRIM(ESITI_QUESTIONARI!C3505))</f>
        <v/>
      </c>
      <c r="D3505" t="str">
        <f>IFERROR(UPPER(TRIM(ESITI_QUESTIONARI!U3505)),"")</f>
        <v/>
      </c>
      <c r="E3505" t="str">
        <f>IFERROR(UPPER(TRIM(ESITI_QUESTIONARI!Y3505)),"")</f>
        <v/>
      </c>
      <c r="F3505" t="str">
        <f>IFERROR(UPPER(TRIM(ESITI_QUESTIONARI!AE3505)),"")</f>
        <v/>
      </c>
      <c r="G3505" t="str">
        <f>IFERROR(UPPER(TRIM(ESITI_QUESTIONARI!AI3505)),"")</f>
        <v/>
      </c>
      <c r="H3505" s="8" t="str">
        <f>IF(C3505="","",IF(ISERROR(AVERAGE(ESITI_QUESTIONARI!N3505:T3505,ESITI_QUESTIONARI!V3505:X3505,ESITI_QUESTIONARI!Z3505:AD3505,ESITI_QUESTIONARI!AF3505:AH3505,ESITI_QUESTIONARI!AJ3505:AL3505,ESITI_QUESTIONARI!AN3505,ESITI_QUESTIONARI!AQ3505)),"NON RISPONDE",AVERAGE(ESITI_QUESTIONARI!N3505:T3505,ESITI_QUESTIONARI!V3505:X3505,ESITI_QUESTIONARI!Z3505:AD3505,ESITI_QUESTIONARI!AF3505:AH3505,ESITI_QUESTIONARI!AJ3505:AL3505,ESITI_QUESTIONARI!AN3505,ESITI_QUESTIONARI!AQ3505)))</f>
        <v/>
      </c>
    </row>
    <row r="3506" spans="1:8" x14ac:dyDescent="0.3">
      <c r="A3506" t="str">
        <f>IF(ESITI_QUESTIONARI!A3506="","",TRIM(ESITI_QUESTIONARI!A3506))</f>
        <v/>
      </c>
      <c r="B3506" t="str">
        <f t="shared" si="55"/>
        <v/>
      </c>
      <c r="C3506" t="str">
        <f>IF(ESITI_QUESTIONARI!C3506="","",TRIM(ESITI_QUESTIONARI!C3506))</f>
        <v/>
      </c>
      <c r="D3506" t="str">
        <f>IFERROR(UPPER(TRIM(ESITI_QUESTIONARI!U3506)),"")</f>
        <v/>
      </c>
      <c r="E3506" t="str">
        <f>IFERROR(UPPER(TRIM(ESITI_QUESTIONARI!Y3506)),"")</f>
        <v/>
      </c>
      <c r="F3506" t="str">
        <f>IFERROR(UPPER(TRIM(ESITI_QUESTIONARI!AE3506)),"")</f>
        <v/>
      </c>
      <c r="G3506" t="str">
        <f>IFERROR(UPPER(TRIM(ESITI_QUESTIONARI!AI3506)),"")</f>
        <v/>
      </c>
      <c r="H3506" s="8" t="str">
        <f>IF(C3506="","",IF(ISERROR(AVERAGE(ESITI_QUESTIONARI!N3506:T3506,ESITI_QUESTIONARI!V3506:X3506,ESITI_QUESTIONARI!Z3506:AD3506,ESITI_QUESTIONARI!AF3506:AH3506,ESITI_QUESTIONARI!AJ3506:AL3506,ESITI_QUESTIONARI!AN3506,ESITI_QUESTIONARI!AQ3506)),"NON RISPONDE",AVERAGE(ESITI_QUESTIONARI!N3506:T3506,ESITI_QUESTIONARI!V3506:X3506,ESITI_QUESTIONARI!Z3506:AD3506,ESITI_QUESTIONARI!AF3506:AH3506,ESITI_QUESTIONARI!AJ3506:AL3506,ESITI_QUESTIONARI!AN3506,ESITI_QUESTIONARI!AQ3506)))</f>
        <v/>
      </c>
    </row>
    <row r="3507" spans="1:8" x14ac:dyDescent="0.3">
      <c r="A3507" t="str">
        <f>IF(ESITI_QUESTIONARI!A3507="","",TRIM(ESITI_QUESTIONARI!A3507))</f>
        <v/>
      </c>
      <c r="B3507" t="str">
        <f t="shared" si="55"/>
        <v/>
      </c>
      <c r="C3507" t="str">
        <f>IF(ESITI_QUESTIONARI!C3507="","",TRIM(ESITI_QUESTIONARI!C3507))</f>
        <v/>
      </c>
      <c r="D3507" t="str">
        <f>IFERROR(UPPER(TRIM(ESITI_QUESTIONARI!U3507)),"")</f>
        <v/>
      </c>
      <c r="E3507" t="str">
        <f>IFERROR(UPPER(TRIM(ESITI_QUESTIONARI!Y3507)),"")</f>
        <v/>
      </c>
      <c r="F3507" t="str">
        <f>IFERROR(UPPER(TRIM(ESITI_QUESTIONARI!AE3507)),"")</f>
        <v/>
      </c>
      <c r="G3507" t="str">
        <f>IFERROR(UPPER(TRIM(ESITI_QUESTIONARI!AI3507)),"")</f>
        <v/>
      </c>
      <c r="H3507" s="8" t="str">
        <f>IF(C3507="","",IF(ISERROR(AVERAGE(ESITI_QUESTIONARI!N3507:T3507,ESITI_QUESTIONARI!V3507:X3507,ESITI_QUESTIONARI!Z3507:AD3507,ESITI_QUESTIONARI!AF3507:AH3507,ESITI_QUESTIONARI!AJ3507:AL3507,ESITI_QUESTIONARI!AN3507,ESITI_QUESTIONARI!AQ3507)),"NON RISPONDE",AVERAGE(ESITI_QUESTIONARI!N3507:T3507,ESITI_QUESTIONARI!V3507:X3507,ESITI_QUESTIONARI!Z3507:AD3507,ESITI_QUESTIONARI!AF3507:AH3507,ESITI_QUESTIONARI!AJ3507:AL3507,ESITI_QUESTIONARI!AN3507,ESITI_QUESTIONARI!AQ3507)))</f>
        <v/>
      </c>
    </row>
    <row r="3508" spans="1:8" x14ac:dyDescent="0.3">
      <c r="A3508" t="str">
        <f>IF(ESITI_QUESTIONARI!A3508="","",TRIM(ESITI_QUESTIONARI!A3508))</f>
        <v/>
      </c>
      <c r="B3508" t="str">
        <f t="shared" si="55"/>
        <v/>
      </c>
      <c r="C3508" t="str">
        <f>IF(ESITI_QUESTIONARI!C3508="","",TRIM(ESITI_QUESTIONARI!C3508))</f>
        <v/>
      </c>
      <c r="D3508" t="str">
        <f>IFERROR(UPPER(TRIM(ESITI_QUESTIONARI!U3508)),"")</f>
        <v/>
      </c>
      <c r="E3508" t="str">
        <f>IFERROR(UPPER(TRIM(ESITI_QUESTIONARI!Y3508)),"")</f>
        <v/>
      </c>
      <c r="F3508" t="str">
        <f>IFERROR(UPPER(TRIM(ESITI_QUESTIONARI!AE3508)),"")</f>
        <v/>
      </c>
      <c r="G3508" t="str">
        <f>IFERROR(UPPER(TRIM(ESITI_QUESTIONARI!AI3508)),"")</f>
        <v/>
      </c>
      <c r="H3508" s="8" t="str">
        <f>IF(C3508="","",IF(ISERROR(AVERAGE(ESITI_QUESTIONARI!N3508:T3508,ESITI_QUESTIONARI!V3508:X3508,ESITI_QUESTIONARI!Z3508:AD3508,ESITI_QUESTIONARI!AF3508:AH3508,ESITI_QUESTIONARI!AJ3508:AL3508,ESITI_QUESTIONARI!AN3508,ESITI_QUESTIONARI!AQ3508)),"NON RISPONDE",AVERAGE(ESITI_QUESTIONARI!N3508:T3508,ESITI_QUESTIONARI!V3508:X3508,ESITI_QUESTIONARI!Z3508:AD3508,ESITI_QUESTIONARI!AF3508:AH3508,ESITI_QUESTIONARI!AJ3508:AL3508,ESITI_QUESTIONARI!AN3508,ESITI_QUESTIONARI!AQ3508)))</f>
        <v/>
      </c>
    </row>
    <row r="3509" spans="1:8" x14ac:dyDescent="0.3">
      <c r="A3509" t="str">
        <f>IF(ESITI_QUESTIONARI!A3509="","",TRIM(ESITI_QUESTIONARI!A3509))</f>
        <v/>
      </c>
      <c r="B3509" t="str">
        <f t="shared" si="55"/>
        <v/>
      </c>
      <c r="C3509" t="str">
        <f>IF(ESITI_QUESTIONARI!C3509="","",TRIM(ESITI_QUESTIONARI!C3509))</f>
        <v/>
      </c>
      <c r="D3509" t="str">
        <f>IFERROR(UPPER(TRIM(ESITI_QUESTIONARI!U3509)),"")</f>
        <v/>
      </c>
      <c r="E3509" t="str">
        <f>IFERROR(UPPER(TRIM(ESITI_QUESTIONARI!Y3509)),"")</f>
        <v/>
      </c>
      <c r="F3509" t="str">
        <f>IFERROR(UPPER(TRIM(ESITI_QUESTIONARI!AE3509)),"")</f>
        <v/>
      </c>
      <c r="G3509" t="str">
        <f>IFERROR(UPPER(TRIM(ESITI_QUESTIONARI!AI3509)),"")</f>
        <v/>
      </c>
      <c r="H3509" s="8" t="str">
        <f>IF(C3509="","",IF(ISERROR(AVERAGE(ESITI_QUESTIONARI!N3509:T3509,ESITI_QUESTIONARI!V3509:X3509,ESITI_QUESTIONARI!Z3509:AD3509,ESITI_QUESTIONARI!AF3509:AH3509,ESITI_QUESTIONARI!AJ3509:AL3509,ESITI_QUESTIONARI!AN3509,ESITI_QUESTIONARI!AQ3509)),"NON RISPONDE",AVERAGE(ESITI_QUESTIONARI!N3509:T3509,ESITI_QUESTIONARI!V3509:X3509,ESITI_QUESTIONARI!Z3509:AD3509,ESITI_QUESTIONARI!AF3509:AH3509,ESITI_QUESTIONARI!AJ3509:AL3509,ESITI_QUESTIONARI!AN3509,ESITI_QUESTIONARI!AQ3509)))</f>
        <v/>
      </c>
    </row>
    <row r="3510" spans="1:8" x14ac:dyDescent="0.3">
      <c r="A3510" t="str">
        <f>IF(ESITI_QUESTIONARI!A3510="","",TRIM(ESITI_QUESTIONARI!A3510))</f>
        <v/>
      </c>
      <c r="B3510" t="str">
        <f t="shared" si="55"/>
        <v/>
      </c>
      <c r="C3510" t="str">
        <f>IF(ESITI_QUESTIONARI!C3510="","",TRIM(ESITI_QUESTIONARI!C3510))</f>
        <v/>
      </c>
      <c r="D3510" t="str">
        <f>IFERROR(UPPER(TRIM(ESITI_QUESTIONARI!U3510)),"")</f>
        <v/>
      </c>
      <c r="E3510" t="str">
        <f>IFERROR(UPPER(TRIM(ESITI_QUESTIONARI!Y3510)),"")</f>
        <v/>
      </c>
      <c r="F3510" t="str">
        <f>IFERROR(UPPER(TRIM(ESITI_QUESTIONARI!AE3510)),"")</f>
        <v/>
      </c>
      <c r="G3510" t="str">
        <f>IFERROR(UPPER(TRIM(ESITI_QUESTIONARI!AI3510)),"")</f>
        <v/>
      </c>
      <c r="H3510" s="8" t="str">
        <f>IF(C3510="","",IF(ISERROR(AVERAGE(ESITI_QUESTIONARI!N3510:T3510,ESITI_QUESTIONARI!V3510:X3510,ESITI_QUESTIONARI!Z3510:AD3510,ESITI_QUESTIONARI!AF3510:AH3510,ESITI_QUESTIONARI!AJ3510:AL3510,ESITI_QUESTIONARI!AN3510,ESITI_QUESTIONARI!AQ3510)),"NON RISPONDE",AVERAGE(ESITI_QUESTIONARI!N3510:T3510,ESITI_QUESTIONARI!V3510:X3510,ESITI_QUESTIONARI!Z3510:AD3510,ESITI_QUESTIONARI!AF3510:AH3510,ESITI_QUESTIONARI!AJ3510:AL3510,ESITI_QUESTIONARI!AN3510,ESITI_QUESTIONARI!AQ3510)))</f>
        <v/>
      </c>
    </row>
    <row r="3511" spans="1:8" x14ac:dyDescent="0.3">
      <c r="A3511" t="str">
        <f>IF(ESITI_QUESTIONARI!A3511="","",TRIM(ESITI_QUESTIONARI!A3511))</f>
        <v/>
      </c>
      <c r="B3511" t="str">
        <f t="shared" si="55"/>
        <v/>
      </c>
      <c r="C3511" t="str">
        <f>IF(ESITI_QUESTIONARI!C3511="","",TRIM(ESITI_QUESTIONARI!C3511))</f>
        <v/>
      </c>
      <c r="D3511" t="str">
        <f>IFERROR(UPPER(TRIM(ESITI_QUESTIONARI!U3511)),"")</f>
        <v/>
      </c>
      <c r="E3511" t="str">
        <f>IFERROR(UPPER(TRIM(ESITI_QUESTIONARI!Y3511)),"")</f>
        <v/>
      </c>
      <c r="F3511" t="str">
        <f>IFERROR(UPPER(TRIM(ESITI_QUESTIONARI!AE3511)),"")</f>
        <v/>
      </c>
      <c r="G3511" t="str">
        <f>IFERROR(UPPER(TRIM(ESITI_QUESTIONARI!AI3511)),"")</f>
        <v/>
      </c>
      <c r="H3511" s="8" t="str">
        <f>IF(C3511="","",IF(ISERROR(AVERAGE(ESITI_QUESTIONARI!N3511:T3511,ESITI_QUESTIONARI!V3511:X3511,ESITI_QUESTIONARI!Z3511:AD3511,ESITI_QUESTIONARI!AF3511:AH3511,ESITI_QUESTIONARI!AJ3511:AL3511,ESITI_QUESTIONARI!AN3511,ESITI_QUESTIONARI!AQ3511)),"NON RISPONDE",AVERAGE(ESITI_QUESTIONARI!N3511:T3511,ESITI_QUESTIONARI!V3511:X3511,ESITI_QUESTIONARI!Z3511:AD3511,ESITI_QUESTIONARI!AF3511:AH3511,ESITI_QUESTIONARI!AJ3511:AL3511,ESITI_QUESTIONARI!AN3511,ESITI_QUESTIONARI!AQ3511)))</f>
        <v/>
      </c>
    </row>
    <row r="3512" spans="1:8" x14ac:dyDescent="0.3">
      <c r="A3512" t="str">
        <f>IF(ESITI_QUESTIONARI!A3512="","",TRIM(ESITI_QUESTIONARI!A3512))</f>
        <v/>
      </c>
      <c r="B3512" t="str">
        <f t="shared" si="55"/>
        <v/>
      </c>
      <c r="C3512" t="str">
        <f>IF(ESITI_QUESTIONARI!C3512="","",TRIM(ESITI_QUESTIONARI!C3512))</f>
        <v/>
      </c>
      <c r="D3512" t="str">
        <f>IFERROR(UPPER(TRIM(ESITI_QUESTIONARI!U3512)),"")</f>
        <v/>
      </c>
      <c r="E3512" t="str">
        <f>IFERROR(UPPER(TRIM(ESITI_QUESTIONARI!Y3512)),"")</f>
        <v/>
      </c>
      <c r="F3512" t="str">
        <f>IFERROR(UPPER(TRIM(ESITI_QUESTIONARI!AE3512)),"")</f>
        <v/>
      </c>
      <c r="G3512" t="str">
        <f>IFERROR(UPPER(TRIM(ESITI_QUESTIONARI!AI3512)),"")</f>
        <v/>
      </c>
      <c r="H3512" s="8" t="str">
        <f>IF(C3512="","",IF(ISERROR(AVERAGE(ESITI_QUESTIONARI!N3512:T3512,ESITI_QUESTIONARI!V3512:X3512,ESITI_QUESTIONARI!Z3512:AD3512,ESITI_QUESTIONARI!AF3512:AH3512,ESITI_QUESTIONARI!AJ3512:AL3512,ESITI_QUESTIONARI!AN3512,ESITI_QUESTIONARI!AQ3512)),"NON RISPONDE",AVERAGE(ESITI_QUESTIONARI!N3512:T3512,ESITI_QUESTIONARI!V3512:X3512,ESITI_QUESTIONARI!Z3512:AD3512,ESITI_QUESTIONARI!AF3512:AH3512,ESITI_QUESTIONARI!AJ3512:AL3512,ESITI_QUESTIONARI!AN3512,ESITI_QUESTIONARI!AQ3512)))</f>
        <v/>
      </c>
    </row>
    <row r="3513" spans="1:8" x14ac:dyDescent="0.3">
      <c r="A3513" t="str">
        <f>IF(ESITI_QUESTIONARI!A3513="","",TRIM(ESITI_QUESTIONARI!A3513))</f>
        <v/>
      </c>
      <c r="B3513" t="str">
        <f t="shared" si="55"/>
        <v/>
      </c>
      <c r="C3513" t="str">
        <f>IF(ESITI_QUESTIONARI!C3513="","",TRIM(ESITI_QUESTIONARI!C3513))</f>
        <v/>
      </c>
      <c r="D3513" t="str">
        <f>IFERROR(UPPER(TRIM(ESITI_QUESTIONARI!U3513)),"")</f>
        <v/>
      </c>
      <c r="E3513" t="str">
        <f>IFERROR(UPPER(TRIM(ESITI_QUESTIONARI!Y3513)),"")</f>
        <v/>
      </c>
      <c r="F3513" t="str">
        <f>IFERROR(UPPER(TRIM(ESITI_QUESTIONARI!AE3513)),"")</f>
        <v/>
      </c>
      <c r="G3513" t="str">
        <f>IFERROR(UPPER(TRIM(ESITI_QUESTIONARI!AI3513)),"")</f>
        <v/>
      </c>
      <c r="H3513" s="8" t="str">
        <f>IF(C3513="","",IF(ISERROR(AVERAGE(ESITI_QUESTIONARI!N3513:T3513,ESITI_QUESTIONARI!V3513:X3513,ESITI_QUESTIONARI!Z3513:AD3513,ESITI_QUESTIONARI!AF3513:AH3513,ESITI_QUESTIONARI!AJ3513:AL3513,ESITI_QUESTIONARI!AN3513,ESITI_QUESTIONARI!AQ3513)),"NON RISPONDE",AVERAGE(ESITI_QUESTIONARI!N3513:T3513,ESITI_QUESTIONARI!V3513:X3513,ESITI_QUESTIONARI!Z3513:AD3513,ESITI_QUESTIONARI!AF3513:AH3513,ESITI_QUESTIONARI!AJ3513:AL3513,ESITI_QUESTIONARI!AN3513,ESITI_QUESTIONARI!AQ3513)))</f>
        <v/>
      </c>
    </row>
    <row r="3514" spans="1:8" x14ac:dyDescent="0.3">
      <c r="A3514" t="str">
        <f>IF(ESITI_QUESTIONARI!A3514="","",TRIM(ESITI_QUESTIONARI!A3514))</f>
        <v/>
      </c>
      <c r="B3514" t="str">
        <f t="shared" si="55"/>
        <v/>
      </c>
      <c r="C3514" t="str">
        <f>IF(ESITI_QUESTIONARI!C3514="","",TRIM(ESITI_QUESTIONARI!C3514))</f>
        <v/>
      </c>
      <c r="D3514" t="str">
        <f>IFERROR(UPPER(TRIM(ESITI_QUESTIONARI!U3514)),"")</f>
        <v/>
      </c>
      <c r="E3514" t="str">
        <f>IFERROR(UPPER(TRIM(ESITI_QUESTIONARI!Y3514)),"")</f>
        <v/>
      </c>
      <c r="F3514" t="str">
        <f>IFERROR(UPPER(TRIM(ESITI_QUESTIONARI!AE3514)),"")</f>
        <v/>
      </c>
      <c r="G3514" t="str">
        <f>IFERROR(UPPER(TRIM(ESITI_QUESTIONARI!AI3514)),"")</f>
        <v/>
      </c>
      <c r="H3514" s="8" t="str">
        <f>IF(C3514="","",IF(ISERROR(AVERAGE(ESITI_QUESTIONARI!N3514:T3514,ESITI_QUESTIONARI!V3514:X3514,ESITI_QUESTIONARI!Z3514:AD3514,ESITI_QUESTIONARI!AF3514:AH3514,ESITI_QUESTIONARI!AJ3514:AL3514,ESITI_QUESTIONARI!AN3514,ESITI_QUESTIONARI!AQ3514)),"NON RISPONDE",AVERAGE(ESITI_QUESTIONARI!N3514:T3514,ESITI_QUESTIONARI!V3514:X3514,ESITI_QUESTIONARI!Z3514:AD3514,ESITI_QUESTIONARI!AF3514:AH3514,ESITI_QUESTIONARI!AJ3514:AL3514,ESITI_QUESTIONARI!AN3514,ESITI_QUESTIONARI!AQ3514)))</f>
        <v/>
      </c>
    </row>
    <row r="3515" spans="1:8" x14ac:dyDescent="0.3">
      <c r="A3515" t="str">
        <f>IF(ESITI_QUESTIONARI!A3515="","",TRIM(ESITI_QUESTIONARI!A3515))</f>
        <v/>
      </c>
      <c r="B3515" t="str">
        <f t="shared" si="55"/>
        <v/>
      </c>
      <c r="C3515" t="str">
        <f>IF(ESITI_QUESTIONARI!C3515="","",TRIM(ESITI_QUESTIONARI!C3515))</f>
        <v/>
      </c>
      <c r="D3515" t="str">
        <f>IFERROR(UPPER(TRIM(ESITI_QUESTIONARI!U3515)),"")</f>
        <v/>
      </c>
      <c r="E3515" t="str">
        <f>IFERROR(UPPER(TRIM(ESITI_QUESTIONARI!Y3515)),"")</f>
        <v/>
      </c>
      <c r="F3515" t="str">
        <f>IFERROR(UPPER(TRIM(ESITI_QUESTIONARI!AE3515)),"")</f>
        <v/>
      </c>
      <c r="G3515" t="str">
        <f>IFERROR(UPPER(TRIM(ESITI_QUESTIONARI!AI3515)),"")</f>
        <v/>
      </c>
      <c r="H3515" s="8" t="str">
        <f>IF(C3515="","",IF(ISERROR(AVERAGE(ESITI_QUESTIONARI!N3515:T3515,ESITI_QUESTIONARI!V3515:X3515,ESITI_QUESTIONARI!Z3515:AD3515,ESITI_QUESTIONARI!AF3515:AH3515,ESITI_QUESTIONARI!AJ3515:AL3515,ESITI_QUESTIONARI!AN3515,ESITI_QUESTIONARI!AQ3515)),"NON RISPONDE",AVERAGE(ESITI_QUESTIONARI!N3515:T3515,ESITI_QUESTIONARI!V3515:X3515,ESITI_QUESTIONARI!Z3515:AD3515,ESITI_QUESTIONARI!AF3515:AH3515,ESITI_QUESTIONARI!AJ3515:AL3515,ESITI_QUESTIONARI!AN3515,ESITI_QUESTIONARI!AQ3515)))</f>
        <v/>
      </c>
    </row>
    <row r="3516" spans="1:8" x14ac:dyDescent="0.3">
      <c r="A3516" t="str">
        <f>IF(ESITI_QUESTIONARI!A3516="","",TRIM(ESITI_QUESTIONARI!A3516))</f>
        <v/>
      </c>
      <c r="B3516" t="str">
        <f t="shared" si="55"/>
        <v/>
      </c>
      <c r="C3516" t="str">
        <f>IF(ESITI_QUESTIONARI!C3516="","",TRIM(ESITI_QUESTIONARI!C3516))</f>
        <v/>
      </c>
      <c r="D3516" t="str">
        <f>IFERROR(UPPER(TRIM(ESITI_QUESTIONARI!U3516)),"")</f>
        <v/>
      </c>
      <c r="E3516" t="str">
        <f>IFERROR(UPPER(TRIM(ESITI_QUESTIONARI!Y3516)),"")</f>
        <v/>
      </c>
      <c r="F3516" t="str">
        <f>IFERROR(UPPER(TRIM(ESITI_QUESTIONARI!AE3516)),"")</f>
        <v/>
      </c>
      <c r="G3516" t="str">
        <f>IFERROR(UPPER(TRIM(ESITI_QUESTIONARI!AI3516)),"")</f>
        <v/>
      </c>
      <c r="H3516" s="8" t="str">
        <f>IF(C3516="","",IF(ISERROR(AVERAGE(ESITI_QUESTIONARI!N3516:T3516,ESITI_QUESTIONARI!V3516:X3516,ESITI_QUESTIONARI!Z3516:AD3516,ESITI_QUESTIONARI!AF3516:AH3516,ESITI_QUESTIONARI!AJ3516:AL3516,ESITI_QUESTIONARI!AN3516,ESITI_QUESTIONARI!AQ3516)),"NON RISPONDE",AVERAGE(ESITI_QUESTIONARI!N3516:T3516,ESITI_QUESTIONARI!V3516:X3516,ESITI_QUESTIONARI!Z3516:AD3516,ESITI_QUESTIONARI!AF3516:AH3516,ESITI_QUESTIONARI!AJ3516:AL3516,ESITI_QUESTIONARI!AN3516,ESITI_QUESTIONARI!AQ3516)))</f>
        <v/>
      </c>
    </row>
    <row r="3517" spans="1:8" x14ac:dyDescent="0.3">
      <c r="A3517" t="str">
        <f>IF(ESITI_QUESTIONARI!A3517="","",TRIM(ESITI_QUESTIONARI!A3517))</f>
        <v/>
      </c>
      <c r="B3517" t="str">
        <f t="shared" si="55"/>
        <v/>
      </c>
      <c r="C3517" t="str">
        <f>IF(ESITI_QUESTIONARI!C3517="","",TRIM(ESITI_QUESTIONARI!C3517))</f>
        <v/>
      </c>
      <c r="D3517" t="str">
        <f>IFERROR(UPPER(TRIM(ESITI_QUESTIONARI!U3517)),"")</f>
        <v/>
      </c>
      <c r="E3517" t="str">
        <f>IFERROR(UPPER(TRIM(ESITI_QUESTIONARI!Y3517)),"")</f>
        <v/>
      </c>
      <c r="F3517" t="str">
        <f>IFERROR(UPPER(TRIM(ESITI_QUESTIONARI!AE3517)),"")</f>
        <v/>
      </c>
      <c r="G3517" t="str">
        <f>IFERROR(UPPER(TRIM(ESITI_QUESTIONARI!AI3517)),"")</f>
        <v/>
      </c>
      <c r="H3517" s="8" t="str">
        <f>IF(C3517="","",IF(ISERROR(AVERAGE(ESITI_QUESTIONARI!N3517:T3517,ESITI_QUESTIONARI!V3517:X3517,ESITI_QUESTIONARI!Z3517:AD3517,ESITI_QUESTIONARI!AF3517:AH3517,ESITI_QUESTIONARI!AJ3517:AL3517,ESITI_QUESTIONARI!AN3517,ESITI_QUESTIONARI!AQ3517)),"NON RISPONDE",AVERAGE(ESITI_QUESTIONARI!N3517:T3517,ESITI_QUESTIONARI!V3517:X3517,ESITI_QUESTIONARI!Z3517:AD3517,ESITI_QUESTIONARI!AF3517:AH3517,ESITI_QUESTIONARI!AJ3517:AL3517,ESITI_QUESTIONARI!AN3517,ESITI_QUESTIONARI!AQ3517)))</f>
        <v/>
      </c>
    </row>
    <row r="3518" spans="1:8" x14ac:dyDescent="0.3">
      <c r="A3518" t="str">
        <f>IF(ESITI_QUESTIONARI!A3518="","",TRIM(ESITI_QUESTIONARI!A3518))</f>
        <v/>
      </c>
      <c r="B3518" t="str">
        <f t="shared" si="55"/>
        <v/>
      </c>
      <c r="C3518" t="str">
        <f>IF(ESITI_QUESTIONARI!C3518="","",TRIM(ESITI_QUESTIONARI!C3518))</f>
        <v/>
      </c>
      <c r="D3518" t="str">
        <f>IFERROR(UPPER(TRIM(ESITI_QUESTIONARI!U3518)),"")</f>
        <v/>
      </c>
      <c r="E3518" t="str">
        <f>IFERROR(UPPER(TRIM(ESITI_QUESTIONARI!Y3518)),"")</f>
        <v/>
      </c>
      <c r="F3518" t="str">
        <f>IFERROR(UPPER(TRIM(ESITI_QUESTIONARI!AE3518)),"")</f>
        <v/>
      </c>
      <c r="G3518" t="str">
        <f>IFERROR(UPPER(TRIM(ESITI_QUESTIONARI!AI3518)),"")</f>
        <v/>
      </c>
      <c r="H3518" s="8" t="str">
        <f>IF(C3518="","",IF(ISERROR(AVERAGE(ESITI_QUESTIONARI!N3518:T3518,ESITI_QUESTIONARI!V3518:X3518,ESITI_QUESTIONARI!Z3518:AD3518,ESITI_QUESTIONARI!AF3518:AH3518,ESITI_QUESTIONARI!AJ3518:AL3518,ESITI_QUESTIONARI!AN3518,ESITI_QUESTIONARI!AQ3518)),"NON RISPONDE",AVERAGE(ESITI_QUESTIONARI!N3518:T3518,ESITI_QUESTIONARI!V3518:X3518,ESITI_QUESTIONARI!Z3518:AD3518,ESITI_QUESTIONARI!AF3518:AH3518,ESITI_QUESTIONARI!AJ3518:AL3518,ESITI_QUESTIONARI!AN3518,ESITI_QUESTIONARI!AQ3518)))</f>
        <v/>
      </c>
    </row>
    <row r="3519" spans="1:8" x14ac:dyDescent="0.3">
      <c r="A3519" t="str">
        <f>IF(ESITI_QUESTIONARI!A3519="","",TRIM(ESITI_QUESTIONARI!A3519))</f>
        <v/>
      </c>
      <c r="B3519" t="str">
        <f t="shared" si="55"/>
        <v/>
      </c>
      <c r="C3519" t="str">
        <f>IF(ESITI_QUESTIONARI!C3519="","",TRIM(ESITI_QUESTIONARI!C3519))</f>
        <v/>
      </c>
      <c r="D3519" t="str">
        <f>IFERROR(UPPER(TRIM(ESITI_QUESTIONARI!U3519)),"")</f>
        <v/>
      </c>
      <c r="E3519" t="str">
        <f>IFERROR(UPPER(TRIM(ESITI_QUESTIONARI!Y3519)),"")</f>
        <v/>
      </c>
      <c r="F3519" t="str">
        <f>IFERROR(UPPER(TRIM(ESITI_QUESTIONARI!AE3519)),"")</f>
        <v/>
      </c>
      <c r="G3519" t="str">
        <f>IFERROR(UPPER(TRIM(ESITI_QUESTIONARI!AI3519)),"")</f>
        <v/>
      </c>
      <c r="H3519" s="8" t="str">
        <f>IF(C3519="","",IF(ISERROR(AVERAGE(ESITI_QUESTIONARI!N3519:T3519,ESITI_QUESTIONARI!V3519:X3519,ESITI_QUESTIONARI!Z3519:AD3519,ESITI_QUESTIONARI!AF3519:AH3519,ESITI_QUESTIONARI!AJ3519:AL3519,ESITI_QUESTIONARI!AN3519,ESITI_QUESTIONARI!AQ3519)),"NON RISPONDE",AVERAGE(ESITI_QUESTIONARI!N3519:T3519,ESITI_QUESTIONARI!V3519:X3519,ESITI_QUESTIONARI!Z3519:AD3519,ESITI_QUESTIONARI!AF3519:AH3519,ESITI_QUESTIONARI!AJ3519:AL3519,ESITI_QUESTIONARI!AN3519,ESITI_QUESTIONARI!AQ3519)))</f>
        <v/>
      </c>
    </row>
    <row r="3520" spans="1:8" x14ac:dyDescent="0.3">
      <c r="A3520" t="str">
        <f>IF(ESITI_QUESTIONARI!A3520="","",TRIM(ESITI_QUESTIONARI!A3520))</f>
        <v/>
      </c>
      <c r="B3520" t="str">
        <f t="shared" si="55"/>
        <v/>
      </c>
      <c r="C3520" t="str">
        <f>IF(ESITI_QUESTIONARI!C3520="","",TRIM(ESITI_QUESTIONARI!C3520))</f>
        <v/>
      </c>
      <c r="D3520" t="str">
        <f>IFERROR(UPPER(TRIM(ESITI_QUESTIONARI!U3520)),"")</f>
        <v/>
      </c>
      <c r="E3520" t="str">
        <f>IFERROR(UPPER(TRIM(ESITI_QUESTIONARI!Y3520)),"")</f>
        <v/>
      </c>
      <c r="F3520" t="str">
        <f>IFERROR(UPPER(TRIM(ESITI_QUESTIONARI!AE3520)),"")</f>
        <v/>
      </c>
      <c r="G3520" t="str">
        <f>IFERROR(UPPER(TRIM(ESITI_QUESTIONARI!AI3520)),"")</f>
        <v/>
      </c>
      <c r="H3520" s="8" t="str">
        <f>IF(C3520="","",IF(ISERROR(AVERAGE(ESITI_QUESTIONARI!N3520:T3520,ESITI_QUESTIONARI!V3520:X3520,ESITI_QUESTIONARI!Z3520:AD3520,ESITI_QUESTIONARI!AF3520:AH3520,ESITI_QUESTIONARI!AJ3520:AL3520,ESITI_QUESTIONARI!AN3520,ESITI_QUESTIONARI!AQ3520)),"NON RISPONDE",AVERAGE(ESITI_QUESTIONARI!N3520:T3520,ESITI_QUESTIONARI!V3520:X3520,ESITI_QUESTIONARI!Z3520:AD3520,ESITI_QUESTIONARI!AF3520:AH3520,ESITI_QUESTIONARI!AJ3520:AL3520,ESITI_QUESTIONARI!AN3520,ESITI_QUESTIONARI!AQ3520)))</f>
        <v/>
      </c>
    </row>
    <row r="3521" spans="1:8" x14ac:dyDescent="0.3">
      <c r="A3521" t="str">
        <f>IF(ESITI_QUESTIONARI!A3521="","",TRIM(ESITI_QUESTIONARI!A3521))</f>
        <v/>
      </c>
      <c r="B3521" t="str">
        <f t="shared" si="55"/>
        <v/>
      </c>
      <c r="C3521" t="str">
        <f>IF(ESITI_QUESTIONARI!C3521="","",TRIM(ESITI_QUESTIONARI!C3521))</f>
        <v/>
      </c>
      <c r="D3521" t="str">
        <f>IFERROR(UPPER(TRIM(ESITI_QUESTIONARI!U3521)),"")</f>
        <v/>
      </c>
      <c r="E3521" t="str">
        <f>IFERROR(UPPER(TRIM(ESITI_QUESTIONARI!Y3521)),"")</f>
        <v/>
      </c>
      <c r="F3521" t="str">
        <f>IFERROR(UPPER(TRIM(ESITI_QUESTIONARI!AE3521)),"")</f>
        <v/>
      </c>
      <c r="G3521" t="str">
        <f>IFERROR(UPPER(TRIM(ESITI_QUESTIONARI!AI3521)),"")</f>
        <v/>
      </c>
      <c r="H3521" s="8" t="str">
        <f>IF(C3521="","",IF(ISERROR(AVERAGE(ESITI_QUESTIONARI!N3521:T3521,ESITI_QUESTIONARI!V3521:X3521,ESITI_QUESTIONARI!Z3521:AD3521,ESITI_QUESTIONARI!AF3521:AH3521,ESITI_QUESTIONARI!AJ3521:AL3521,ESITI_QUESTIONARI!AN3521,ESITI_QUESTIONARI!AQ3521)),"NON RISPONDE",AVERAGE(ESITI_QUESTIONARI!N3521:T3521,ESITI_QUESTIONARI!V3521:X3521,ESITI_QUESTIONARI!Z3521:AD3521,ESITI_QUESTIONARI!AF3521:AH3521,ESITI_QUESTIONARI!AJ3521:AL3521,ESITI_QUESTIONARI!AN3521,ESITI_QUESTIONARI!AQ3521)))</f>
        <v/>
      </c>
    </row>
    <row r="3522" spans="1:8" x14ac:dyDescent="0.3">
      <c r="A3522" t="str">
        <f>IF(ESITI_QUESTIONARI!A3522="","",TRIM(ESITI_QUESTIONARI!A3522))</f>
        <v/>
      </c>
      <c r="B3522" t="str">
        <f t="shared" si="55"/>
        <v/>
      </c>
      <c r="C3522" t="str">
        <f>IF(ESITI_QUESTIONARI!C3522="","",TRIM(ESITI_QUESTIONARI!C3522))</f>
        <v/>
      </c>
      <c r="D3522" t="str">
        <f>IFERROR(UPPER(TRIM(ESITI_QUESTIONARI!U3522)),"")</f>
        <v/>
      </c>
      <c r="E3522" t="str">
        <f>IFERROR(UPPER(TRIM(ESITI_QUESTIONARI!Y3522)),"")</f>
        <v/>
      </c>
      <c r="F3522" t="str">
        <f>IFERROR(UPPER(TRIM(ESITI_QUESTIONARI!AE3522)),"")</f>
        <v/>
      </c>
      <c r="G3522" t="str">
        <f>IFERROR(UPPER(TRIM(ESITI_QUESTIONARI!AI3522)),"")</f>
        <v/>
      </c>
      <c r="H3522" s="8" t="str">
        <f>IF(C3522="","",IF(ISERROR(AVERAGE(ESITI_QUESTIONARI!N3522:T3522,ESITI_QUESTIONARI!V3522:X3522,ESITI_QUESTIONARI!Z3522:AD3522,ESITI_QUESTIONARI!AF3522:AH3522,ESITI_QUESTIONARI!AJ3522:AL3522,ESITI_QUESTIONARI!AN3522,ESITI_QUESTIONARI!AQ3522)),"NON RISPONDE",AVERAGE(ESITI_QUESTIONARI!N3522:T3522,ESITI_QUESTIONARI!V3522:X3522,ESITI_QUESTIONARI!Z3522:AD3522,ESITI_QUESTIONARI!AF3522:AH3522,ESITI_QUESTIONARI!AJ3522:AL3522,ESITI_QUESTIONARI!AN3522,ESITI_QUESTIONARI!AQ3522)))</f>
        <v/>
      </c>
    </row>
    <row r="3523" spans="1:8" x14ac:dyDescent="0.3">
      <c r="A3523" t="str">
        <f>IF(ESITI_QUESTIONARI!A3523="","",TRIM(ESITI_QUESTIONARI!A3523))</f>
        <v/>
      </c>
      <c r="B3523" t="str">
        <f t="shared" ref="B3523:B3586" si="56">IF(C3523="","",C3523)</f>
        <v/>
      </c>
      <c r="C3523" t="str">
        <f>IF(ESITI_QUESTIONARI!C3523="","",TRIM(ESITI_QUESTIONARI!C3523))</f>
        <v/>
      </c>
      <c r="D3523" t="str">
        <f>IFERROR(UPPER(TRIM(ESITI_QUESTIONARI!U3523)),"")</f>
        <v/>
      </c>
      <c r="E3523" t="str">
        <f>IFERROR(UPPER(TRIM(ESITI_QUESTIONARI!Y3523)),"")</f>
        <v/>
      </c>
      <c r="F3523" t="str">
        <f>IFERROR(UPPER(TRIM(ESITI_QUESTIONARI!AE3523)),"")</f>
        <v/>
      </c>
      <c r="G3523" t="str">
        <f>IFERROR(UPPER(TRIM(ESITI_QUESTIONARI!AI3523)),"")</f>
        <v/>
      </c>
      <c r="H3523" s="8" t="str">
        <f>IF(C3523="","",IF(ISERROR(AVERAGE(ESITI_QUESTIONARI!N3523:T3523,ESITI_QUESTIONARI!V3523:X3523,ESITI_QUESTIONARI!Z3523:AD3523,ESITI_QUESTIONARI!AF3523:AH3523,ESITI_QUESTIONARI!AJ3523:AL3523,ESITI_QUESTIONARI!AN3523,ESITI_QUESTIONARI!AQ3523)),"NON RISPONDE",AVERAGE(ESITI_QUESTIONARI!N3523:T3523,ESITI_QUESTIONARI!V3523:X3523,ESITI_QUESTIONARI!Z3523:AD3523,ESITI_QUESTIONARI!AF3523:AH3523,ESITI_QUESTIONARI!AJ3523:AL3523,ESITI_QUESTIONARI!AN3523,ESITI_QUESTIONARI!AQ3523)))</f>
        <v/>
      </c>
    </row>
    <row r="3524" spans="1:8" x14ac:dyDescent="0.3">
      <c r="A3524" t="str">
        <f>IF(ESITI_QUESTIONARI!A3524="","",TRIM(ESITI_QUESTIONARI!A3524))</f>
        <v/>
      </c>
      <c r="B3524" t="str">
        <f t="shared" si="56"/>
        <v/>
      </c>
      <c r="C3524" t="str">
        <f>IF(ESITI_QUESTIONARI!C3524="","",TRIM(ESITI_QUESTIONARI!C3524))</f>
        <v/>
      </c>
      <c r="D3524" t="str">
        <f>IFERROR(UPPER(TRIM(ESITI_QUESTIONARI!U3524)),"")</f>
        <v/>
      </c>
      <c r="E3524" t="str">
        <f>IFERROR(UPPER(TRIM(ESITI_QUESTIONARI!Y3524)),"")</f>
        <v/>
      </c>
      <c r="F3524" t="str">
        <f>IFERROR(UPPER(TRIM(ESITI_QUESTIONARI!AE3524)),"")</f>
        <v/>
      </c>
      <c r="G3524" t="str">
        <f>IFERROR(UPPER(TRIM(ESITI_QUESTIONARI!AI3524)),"")</f>
        <v/>
      </c>
      <c r="H3524" s="8" t="str">
        <f>IF(C3524="","",IF(ISERROR(AVERAGE(ESITI_QUESTIONARI!N3524:T3524,ESITI_QUESTIONARI!V3524:X3524,ESITI_QUESTIONARI!Z3524:AD3524,ESITI_QUESTIONARI!AF3524:AH3524,ESITI_QUESTIONARI!AJ3524:AL3524,ESITI_QUESTIONARI!AN3524,ESITI_QUESTIONARI!AQ3524)),"NON RISPONDE",AVERAGE(ESITI_QUESTIONARI!N3524:T3524,ESITI_QUESTIONARI!V3524:X3524,ESITI_QUESTIONARI!Z3524:AD3524,ESITI_QUESTIONARI!AF3524:AH3524,ESITI_QUESTIONARI!AJ3524:AL3524,ESITI_QUESTIONARI!AN3524,ESITI_QUESTIONARI!AQ3524)))</f>
        <v/>
      </c>
    </row>
    <row r="3525" spans="1:8" x14ac:dyDescent="0.3">
      <c r="A3525" t="str">
        <f>IF(ESITI_QUESTIONARI!A3525="","",TRIM(ESITI_QUESTIONARI!A3525))</f>
        <v/>
      </c>
      <c r="B3525" t="str">
        <f t="shared" si="56"/>
        <v/>
      </c>
      <c r="C3525" t="str">
        <f>IF(ESITI_QUESTIONARI!C3525="","",TRIM(ESITI_QUESTIONARI!C3525))</f>
        <v/>
      </c>
      <c r="D3525" t="str">
        <f>IFERROR(UPPER(TRIM(ESITI_QUESTIONARI!U3525)),"")</f>
        <v/>
      </c>
      <c r="E3525" t="str">
        <f>IFERROR(UPPER(TRIM(ESITI_QUESTIONARI!Y3525)),"")</f>
        <v/>
      </c>
      <c r="F3525" t="str">
        <f>IFERROR(UPPER(TRIM(ESITI_QUESTIONARI!AE3525)),"")</f>
        <v/>
      </c>
      <c r="G3525" t="str">
        <f>IFERROR(UPPER(TRIM(ESITI_QUESTIONARI!AI3525)),"")</f>
        <v/>
      </c>
      <c r="H3525" s="8" t="str">
        <f>IF(C3525="","",IF(ISERROR(AVERAGE(ESITI_QUESTIONARI!N3525:T3525,ESITI_QUESTIONARI!V3525:X3525,ESITI_QUESTIONARI!Z3525:AD3525,ESITI_QUESTIONARI!AF3525:AH3525,ESITI_QUESTIONARI!AJ3525:AL3525,ESITI_QUESTIONARI!AN3525,ESITI_QUESTIONARI!AQ3525)),"NON RISPONDE",AVERAGE(ESITI_QUESTIONARI!N3525:T3525,ESITI_QUESTIONARI!V3525:X3525,ESITI_QUESTIONARI!Z3525:AD3525,ESITI_QUESTIONARI!AF3525:AH3525,ESITI_QUESTIONARI!AJ3525:AL3525,ESITI_QUESTIONARI!AN3525,ESITI_QUESTIONARI!AQ3525)))</f>
        <v/>
      </c>
    </row>
    <row r="3526" spans="1:8" x14ac:dyDescent="0.3">
      <c r="A3526" t="str">
        <f>IF(ESITI_QUESTIONARI!A3526="","",TRIM(ESITI_QUESTIONARI!A3526))</f>
        <v/>
      </c>
      <c r="B3526" t="str">
        <f t="shared" si="56"/>
        <v/>
      </c>
      <c r="C3526" t="str">
        <f>IF(ESITI_QUESTIONARI!C3526="","",TRIM(ESITI_QUESTIONARI!C3526))</f>
        <v/>
      </c>
      <c r="D3526" t="str">
        <f>IFERROR(UPPER(TRIM(ESITI_QUESTIONARI!U3526)),"")</f>
        <v/>
      </c>
      <c r="E3526" t="str">
        <f>IFERROR(UPPER(TRIM(ESITI_QUESTIONARI!Y3526)),"")</f>
        <v/>
      </c>
      <c r="F3526" t="str">
        <f>IFERROR(UPPER(TRIM(ESITI_QUESTIONARI!AE3526)),"")</f>
        <v/>
      </c>
      <c r="G3526" t="str">
        <f>IFERROR(UPPER(TRIM(ESITI_QUESTIONARI!AI3526)),"")</f>
        <v/>
      </c>
      <c r="H3526" s="8" t="str">
        <f>IF(C3526="","",IF(ISERROR(AVERAGE(ESITI_QUESTIONARI!N3526:T3526,ESITI_QUESTIONARI!V3526:X3526,ESITI_QUESTIONARI!Z3526:AD3526,ESITI_QUESTIONARI!AF3526:AH3526,ESITI_QUESTIONARI!AJ3526:AL3526,ESITI_QUESTIONARI!AN3526,ESITI_QUESTIONARI!AQ3526)),"NON RISPONDE",AVERAGE(ESITI_QUESTIONARI!N3526:T3526,ESITI_QUESTIONARI!V3526:X3526,ESITI_QUESTIONARI!Z3526:AD3526,ESITI_QUESTIONARI!AF3526:AH3526,ESITI_QUESTIONARI!AJ3526:AL3526,ESITI_QUESTIONARI!AN3526,ESITI_QUESTIONARI!AQ3526)))</f>
        <v/>
      </c>
    </row>
    <row r="3527" spans="1:8" x14ac:dyDescent="0.3">
      <c r="A3527" t="str">
        <f>IF(ESITI_QUESTIONARI!A3527="","",TRIM(ESITI_QUESTIONARI!A3527))</f>
        <v/>
      </c>
      <c r="B3527" t="str">
        <f t="shared" si="56"/>
        <v/>
      </c>
      <c r="C3527" t="str">
        <f>IF(ESITI_QUESTIONARI!C3527="","",TRIM(ESITI_QUESTIONARI!C3527))</f>
        <v/>
      </c>
      <c r="D3527" t="str">
        <f>IFERROR(UPPER(TRIM(ESITI_QUESTIONARI!U3527)),"")</f>
        <v/>
      </c>
      <c r="E3527" t="str">
        <f>IFERROR(UPPER(TRIM(ESITI_QUESTIONARI!Y3527)),"")</f>
        <v/>
      </c>
      <c r="F3527" t="str">
        <f>IFERROR(UPPER(TRIM(ESITI_QUESTIONARI!AE3527)),"")</f>
        <v/>
      </c>
      <c r="G3527" t="str">
        <f>IFERROR(UPPER(TRIM(ESITI_QUESTIONARI!AI3527)),"")</f>
        <v/>
      </c>
      <c r="H3527" s="8" t="str">
        <f>IF(C3527="","",IF(ISERROR(AVERAGE(ESITI_QUESTIONARI!N3527:T3527,ESITI_QUESTIONARI!V3527:X3527,ESITI_QUESTIONARI!Z3527:AD3527,ESITI_QUESTIONARI!AF3527:AH3527,ESITI_QUESTIONARI!AJ3527:AL3527,ESITI_QUESTIONARI!AN3527,ESITI_QUESTIONARI!AQ3527)),"NON RISPONDE",AVERAGE(ESITI_QUESTIONARI!N3527:T3527,ESITI_QUESTIONARI!V3527:X3527,ESITI_QUESTIONARI!Z3527:AD3527,ESITI_QUESTIONARI!AF3527:AH3527,ESITI_QUESTIONARI!AJ3527:AL3527,ESITI_QUESTIONARI!AN3527,ESITI_QUESTIONARI!AQ3527)))</f>
        <v/>
      </c>
    </row>
    <row r="3528" spans="1:8" x14ac:dyDescent="0.3">
      <c r="A3528" t="str">
        <f>IF(ESITI_QUESTIONARI!A3528="","",TRIM(ESITI_QUESTIONARI!A3528))</f>
        <v/>
      </c>
      <c r="B3528" t="str">
        <f t="shared" si="56"/>
        <v/>
      </c>
      <c r="C3528" t="str">
        <f>IF(ESITI_QUESTIONARI!C3528="","",TRIM(ESITI_QUESTIONARI!C3528))</f>
        <v/>
      </c>
      <c r="D3528" t="str">
        <f>IFERROR(UPPER(TRIM(ESITI_QUESTIONARI!U3528)),"")</f>
        <v/>
      </c>
      <c r="E3528" t="str">
        <f>IFERROR(UPPER(TRIM(ESITI_QUESTIONARI!Y3528)),"")</f>
        <v/>
      </c>
      <c r="F3528" t="str">
        <f>IFERROR(UPPER(TRIM(ESITI_QUESTIONARI!AE3528)),"")</f>
        <v/>
      </c>
      <c r="G3528" t="str">
        <f>IFERROR(UPPER(TRIM(ESITI_QUESTIONARI!AI3528)),"")</f>
        <v/>
      </c>
      <c r="H3528" s="8" t="str">
        <f>IF(C3528="","",IF(ISERROR(AVERAGE(ESITI_QUESTIONARI!N3528:T3528,ESITI_QUESTIONARI!V3528:X3528,ESITI_QUESTIONARI!Z3528:AD3528,ESITI_QUESTIONARI!AF3528:AH3528,ESITI_QUESTIONARI!AJ3528:AL3528,ESITI_QUESTIONARI!AN3528,ESITI_QUESTIONARI!AQ3528)),"NON RISPONDE",AVERAGE(ESITI_QUESTIONARI!N3528:T3528,ESITI_QUESTIONARI!V3528:X3528,ESITI_QUESTIONARI!Z3528:AD3528,ESITI_QUESTIONARI!AF3528:AH3528,ESITI_QUESTIONARI!AJ3528:AL3528,ESITI_QUESTIONARI!AN3528,ESITI_QUESTIONARI!AQ3528)))</f>
        <v/>
      </c>
    </row>
    <row r="3529" spans="1:8" x14ac:dyDescent="0.3">
      <c r="A3529" t="str">
        <f>IF(ESITI_QUESTIONARI!A3529="","",TRIM(ESITI_QUESTIONARI!A3529))</f>
        <v/>
      </c>
      <c r="B3529" t="str">
        <f t="shared" si="56"/>
        <v/>
      </c>
      <c r="C3529" t="str">
        <f>IF(ESITI_QUESTIONARI!C3529="","",TRIM(ESITI_QUESTIONARI!C3529))</f>
        <v/>
      </c>
      <c r="D3529" t="str">
        <f>IFERROR(UPPER(TRIM(ESITI_QUESTIONARI!U3529)),"")</f>
        <v/>
      </c>
      <c r="E3529" t="str">
        <f>IFERROR(UPPER(TRIM(ESITI_QUESTIONARI!Y3529)),"")</f>
        <v/>
      </c>
      <c r="F3529" t="str">
        <f>IFERROR(UPPER(TRIM(ESITI_QUESTIONARI!AE3529)),"")</f>
        <v/>
      </c>
      <c r="G3529" t="str">
        <f>IFERROR(UPPER(TRIM(ESITI_QUESTIONARI!AI3529)),"")</f>
        <v/>
      </c>
      <c r="H3529" s="8" t="str">
        <f>IF(C3529="","",IF(ISERROR(AVERAGE(ESITI_QUESTIONARI!N3529:T3529,ESITI_QUESTIONARI!V3529:X3529,ESITI_QUESTIONARI!Z3529:AD3529,ESITI_QUESTIONARI!AF3529:AH3529,ESITI_QUESTIONARI!AJ3529:AL3529,ESITI_QUESTIONARI!AN3529,ESITI_QUESTIONARI!AQ3529)),"NON RISPONDE",AVERAGE(ESITI_QUESTIONARI!N3529:T3529,ESITI_QUESTIONARI!V3529:X3529,ESITI_QUESTIONARI!Z3529:AD3529,ESITI_QUESTIONARI!AF3529:AH3529,ESITI_QUESTIONARI!AJ3529:AL3529,ESITI_QUESTIONARI!AN3529,ESITI_QUESTIONARI!AQ3529)))</f>
        <v/>
      </c>
    </row>
    <row r="3530" spans="1:8" x14ac:dyDescent="0.3">
      <c r="A3530" t="str">
        <f>IF(ESITI_QUESTIONARI!A3530="","",TRIM(ESITI_QUESTIONARI!A3530))</f>
        <v/>
      </c>
      <c r="B3530" t="str">
        <f t="shared" si="56"/>
        <v/>
      </c>
      <c r="C3530" t="str">
        <f>IF(ESITI_QUESTIONARI!C3530="","",TRIM(ESITI_QUESTIONARI!C3530))</f>
        <v/>
      </c>
      <c r="D3530" t="str">
        <f>IFERROR(UPPER(TRIM(ESITI_QUESTIONARI!U3530)),"")</f>
        <v/>
      </c>
      <c r="E3530" t="str">
        <f>IFERROR(UPPER(TRIM(ESITI_QUESTIONARI!Y3530)),"")</f>
        <v/>
      </c>
      <c r="F3530" t="str">
        <f>IFERROR(UPPER(TRIM(ESITI_QUESTIONARI!AE3530)),"")</f>
        <v/>
      </c>
      <c r="G3530" t="str">
        <f>IFERROR(UPPER(TRIM(ESITI_QUESTIONARI!AI3530)),"")</f>
        <v/>
      </c>
      <c r="H3530" s="8" t="str">
        <f>IF(C3530="","",IF(ISERROR(AVERAGE(ESITI_QUESTIONARI!N3530:T3530,ESITI_QUESTIONARI!V3530:X3530,ESITI_QUESTIONARI!Z3530:AD3530,ESITI_QUESTIONARI!AF3530:AH3530,ESITI_QUESTIONARI!AJ3530:AL3530,ESITI_QUESTIONARI!AN3530,ESITI_QUESTIONARI!AQ3530)),"NON RISPONDE",AVERAGE(ESITI_QUESTIONARI!N3530:T3530,ESITI_QUESTIONARI!V3530:X3530,ESITI_QUESTIONARI!Z3530:AD3530,ESITI_QUESTIONARI!AF3530:AH3530,ESITI_QUESTIONARI!AJ3530:AL3530,ESITI_QUESTIONARI!AN3530,ESITI_QUESTIONARI!AQ3530)))</f>
        <v/>
      </c>
    </row>
    <row r="3531" spans="1:8" x14ac:dyDescent="0.3">
      <c r="A3531" t="str">
        <f>IF(ESITI_QUESTIONARI!A3531="","",TRIM(ESITI_QUESTIONARI!A3531))</f>
        <v/>
      </c>
      <c r="B3531" t="str">
        <f t="shared" si="56"/>
        <v/>
      </c>
      <c r="C3531" t="str">
        <f>IF(ESITI_QUESTIONARI!C3531="","",TRIM(ESITI_QUESTIONARI!C3531))</f>
        <v/>
      </c>
      <c r="D3531" t="str">
        <f>IFERROR(UPPER(TRIM(ESITI_QUESTIONARI!U3531)),"")</f>
        <v/>
      </c>
      <c r="E3531" t="str">
        <f>IFERROR(UPPER(TRIM(ESITI_QUESTIONARI!Y3531)),"")</f>
        <v/>
      </c>
      <c r="F3531" t="str">
        <f>IFERROR(UPPER(TRIM(ESITI_QUESTIONARI!AE3531)),"")</f>
        <v/>
      </c>
      <c r="G3531" t="str">
        <f>IFERROR(UPPER(TRIM(ESITI_QUESTIONARI!AI3531)),"")</f>
        <v/>
      </c>
      <c r="H3531" s="8" t="str">
        <f>IF(C3531="","",IF(ISERROR(AVERAGE(ESITI_QUESTIONARI!N3531:T3531,ESITI_QUESTIONARI!V3531:X3531,ESITI_QUESTIONARI!Z3531:AD3531,ESITI_QUESTIONARI!AF3531:AH3531,ESITI_QUESTIONARI!AJ3531:AL3531,ESITI_QUESTIONARI!AN3531,ESITI_QUESTIONARI!AQ3531)),"NON RISPONDE",AVERAGE(ESITI_QUESTIONARI!N3531:T3531,ESITI_QUESTIONARI!V3531:X3531,ESITI_QUESTIONARI!Z3531:AD3531,ESITI_QUESTIONARI!AF3531:AH3531,ESITI_QUESTIONARI!AJ3531:AL3531,ESITI_QUESTIONARI!AN3531,ESITI_QUESTIONARI!AQ3531)))</f>
        <v/>
      </c>
    </row>
    <row r="3532" spans="1:8" x14ac:dyDescent="0.3">
      <c r="A3532" t="str">
        <f>IF(ESITI_QUESTIONARI!A3532="","",TRIM(ESITI_QUESTIONARI!A3532))</f>
        <v/>
      </c>
      <c r="B3532" t="str">
        <f t="shared" si="56"/>
        <v/>
      </c>
      <c r="C3532" t="str">
        <f>IF(ESITI_QUESTIONARI!C3532="","",TRIM(ESITI_QUESTIONARI!C3532))</f>
        <v/>
      </c>
      <c r="D3532" t="str">
        <f>IFERROR(UPPER(TRIM(ESITI_QUESTIONARI!U3532)),"")</f>
        <v/>
      </c>
      <c r="E3532" t="str">
        <f>IFERROR(UPPER(TRIM(ESITI_QUESTIONARI!Y3532)),"")</f>
        <v/>
      </c>
      <c r="F3532" t="str">
        <f>IFERROR(UPPER(TRIM(ESITI_QUESTIONARI!AE3532)),"")</f>
        <v/>
      </c>
      <c r="G3532" t="str">
        <f>IFERROR(UPPER(TRIM(ESITI_QUESTIONARI!AI3532)),"")</f>
        <v/>
      </c>
      <c r="H3532" s="8" t="str">
        <f>IF(C3532="","",IF(ISERROR(AVERAGE(ESITI_QUESTIONARI!N3532:T3532,ESITI_QUESTIONARI!V3532:X3532,ESITI_QUESTIONARI!Z3532:AD3532,ESITI_QUESTIONARI!AF3532:AH3532,ESITI_QUESTIONARI!AJ3532:AL3532,ESITI_QUESTIONARI!AN3532,ESITI_QUESTIONARI!AQ3532)),"NON RISPONDE",AVERAGE(ESITI_QUESTIONARI!N3532:T3532,ESITI_QUESTIONARI!V3532:X3532,ESITI_QUESTIONARI!Z3532:AD3532,ESITI_QUESTIONARI!AF3532:AH3532,ESITI_QUESTIONARI!AJ3532:AL3532,ESITI_QUESTIONARI!AN3532,ESITI_QUESTIONARI!AQ3532)))</f>
        <v/>
      </c>
    </row>
    <row r="3533" spans="1:8" x14ac:dyDescent="0.3">
      <c r="A3533" t="str">
        <f>IF(ESITI_QUESTIONARI!A3533="","",TRIM(ESITI_QUESTIONARI!A3533))</f>
        <v/>
      </c>
      <c r="B3533" t="str">
        <f t="shared" si="56"/>
        <v/>
      </c>
      <c r="C3533" t="str">
        <f>IF(ESITI_QUESTIONARI!C3533="","",TRIM(ESITI_QUESTIONARI!C3533))</f>
        <v/>
      </c>
      <c r="D3533" t="str">
        <f>IFERROR(UPPER(TRIM(ESITI_QUESTIONARI!U3533)),"")</f>
        <v/>
      </c>
      <c r="E3533" t="str">
        <f>IFERROR(UPPER(TRIM(ESITI_QUESTIONARI!Y3533)),"")</f>
        <v/>
      </c>
      <c r="F3533" t="str">
        <f>IFERROR(UPPER(TRIM(ESITI_QUESTIONARI!AE3533)),"")</f>
        <v/>
      </c>
      <c r="G3533" t="str">
        <f>IFERROR(UPPER(TRIM(ESITI_QUESTIONARI!AI3533)),"")</f>
        <v/>
      </c>
      <c r="H3533" s="8" t="str">
        <f>IF(C3533="","",IF(ISERROR(AVERAGE(ESITI_QUESTIONARI!N3533:T3533,ESITI_QUESTIONARI!V3533:X3533,ESITI_QUESTIONARI!Z3533:AD3533,ESITI_QUESTIONARI!AF3533:AH3533,ESITI_QUESTIONARI!AJ3533:AL3533,ESITI_QUESTIONARI!AN3533,ESITI_QUESTIONARI!AQ3533)),"NON RISPONDE",AVERAGE(ESITI_QUESTIONARI!N3533:T3533,ESITI_QUESTIONARI!V3533:X3533,ESITI_QUESTIONARI!Z3533:AD3533,ESITI_QUESTIONARI!AF3533:AH3533,ESITI_QUESTIONARI!AJ3533:AL3533,ESITI_QUESTIONARI!AN3533,ESITI_QUESTIONARI!AQ3533)))</f>
        <v/>
      </c>
    </row>
    <row r="3534" spans="1:8" x14ac:dyDescent="0.3">
      <c r="A3534" t="str">
        <f>IF(ESITI_QUESTIONARI!A3534="","",TRIM(ESITI_QUESTIONARI!A3534))</f>
        <v/>
      </c>
      <c r="B3534" t="str">
        <f t="shared" si="56"/>
        <v/>
      </c>
      <c r="C3534" t="str">
        <f>IF(ESITI_QUESTIONARI!C3534="","",TRIM(ESITI_QUESTIONARI!C3534))</f>
        <v/>
      </c>
      <c r="D3534" t="str">
        <f>IFERROR(UPPER(TRIM(ESITI_QUESTIONARI!U3534)),"")</f>
        <v/>
      </c>
      <c r="E3534" t="str">
        <f>IFERROR(UPPER(TRIM(ESITI_QUESTIONARI!Y3534)),"")</f>
        <v/>
      </c>
      <c r="F3534" t="str">
        <f>IFERROR(UPPER(TRIM(ESITI_QUESTIONARI!AE3534)),"")</f>
        <v/>
      </c>
      <c r="G3534" t="str">
        <f>IFERROR(UPPER(TRIM(ESITI_QUESTIONARI!AI3534)),"")</f>
        <v/>
      </c>
      <c r="H3534" s="8" t="str">
        <f>IF(C3534="","",IF(ISERROR(AVERAGE(ESITI_QUESTIONARI!N3534:T3534,ESITI_QUESTIONARI!V3534:X3534,ESITI_QUESTIONARI!Z3534:AD3534,ESITI_QUESTIONARI!AF3534:AH3534,ESITI_QUESTIONARI!AJ3534:AL3534,ESITI_QUESTIONARI!AN3534,ESITI_QUESTIONARI!AQ3534)),"NON RISPONDE",AVERAGE(ESITI_QUESTIONARI!N3534:T3534,ESITI_QUESTIONARI!V3534:X3534,ESITI_QUESTIONARI!Z3534:AD3534,ESITI_QUESTIONARI!AF3534:AH3534,ESITI_QUESTIONARI!AJ3534:AL3534,ESITI_QUESTIONARI!AN3534,ESITI_QUESTIONARI!AQ3534)))</f>
        <v/>
      </c>
    </row>
    <row r="3535" spans="1:8" x14ac:dyDescent="0.3">
      <c r="A3535" t="str">
        <f>IF(ESITI_QUESTIONARI!A3535="","",TRIM(ESITI_QUESTIONARI!A3535))</f>
        <v/>
      </c>
      <c r="B3535" t="str">
        <f t="shared" si="56"/>
        <v/>
      </c>
      <c r="C3535" t="str">
        <f>IF(ESITI_QUESTIONARI!C3535="","",TRIM(ESITI_QUESTIONARI!C3535))</f>
        <v/>
      </c>
      <c r="D3535" t="str">
        <f>IFERROR(UPPER(TRIM(ESITI_QUESTIONARI!U3535)),"")</f>
        <v/>
      </c>
      <c r="E3535" t="str">
        <f>IFERROR(UPPER(TRIM(ESITI_QUESTIONARI!Y3535)),"")</f>
        <v/>
      </c>
      <c r="F3535" t="str">
        <f>IFERROR(UPPER(TRIM(ESITI_QUESTIONARI!AE3535)),"")</f>
        <v/>
      </c>
      <c r="G3535" t="str">
        <f>IFERROR(UPPER(TRIM(ESITI_QUESTIONARI!AI3535)),"")</f>
        <v/>
      </c>
      <c r="H3535" s="8" t="str">
        <f>IF(C3535="","",IF(ISERROR(AVERAGE(ESITI_QUESTIONARI!N3535:T3535,ESITI_QUESTIONARI!V3535:X3535,ESITI_QUESTIONARI!Z3535:AD3535,ESITI_QUESTIONARI!AF3535:AH3535,ESITI_QUESTIONARI!AJ3535:AL3535,ESITI_QUESTIONARI!AN3535,ESITI_QUESTIONARI!AQ3535)),"NON RISPONDE",AVERAGE(ESITI_QUESTIONARI!N3535:T3535,ESITI_QUESTIONARI!V3535:X3535,ESITI_QUESTIONARI!Z3535:AD3535,ESITI_QUESTIONARI!AF3535:AH3535,ESITI_QUESTIONARI!AJ3535:AL3535,ESITI_QUESTIONARI!AN3535,ESITI_QUESTIONARI!AQ3535)))</f>
        <v/>
      </c>
    </row>
    <row r="3536" spans="1:8" x14ac:dyDescent="0.3">
      <c r="A3536" t="str">
        <f>IF(ESITI_QUESTIONARI!A3536="","",TRIM(ESITI_QUESTIONARI!A3536))</f>
        <v/>
      </c>
      <c r="B3536" t="str">
        <f t="shared" si="56"/>
        <v/>
      </c>
      <c r="C3536" t="str">
        <f>IF(ESITI_QUESTIONARI!C3536="","",TRIM(ESITI_QUESTIONARI!C3536))</f>
        <v/>
      </c>
      <c r="D3536" t="str">
        <f>IFERROR(UPPER(TRIM(ESITI_QUESTIONARI!U3536)),"")</f>
        <v/>
      </c>
      <c r="E3536" t="str">
        <f>IFERROR(UPPER(TRIM(ESITI_QUESTIONARI!Y3536)),"")</f>
        <v/>
      </c>
      <c r="F3536" t="str">
        <f>IFERROR(UPPER(TRIM(ESITI_QUESTIONARI!AE3536)),"")</f>
        <v/>
      </c>
      <c r="G3536" t="str">
        <f>IFERROR(UPPER(TRIM(ESITI_QUESTIONARI!AI3536)),"")</f>
        <v/>
      </c>
      <c r="H3536" s="8" t="str">
        <f>IF(C3536="","",IF(ISERROR(AVERAGE(ESITI_QUESTIONARI!N3536:T3536,ESITI_QUESTIONARI!V3536:X3536,ESITI_QUESTIONARI!Z3536:AD3536,ESITI_QUESTIONARI!AF3536:AH3536,ESITI_QUESTIONARI!AJ3536:AL3536,ESITI_QUESTIONARI!AN3536,ESITI_QUESTIONARI!AQ3536)),"NON RISPONDE",AVERAGE(ESITI_QUESTIONARI!N3536:T3536,ESITI_QUESTIONARI!V3536:X3536,ESITI_QUESTIONARI!Z3536:AD3536,ESITI_QUESTIONARI!AF3536:AH3536,ESITI_QUESTIONARI!AJ3536:AL3536,ESITI_QUESTIONARI!AN3536,ESITI_QUESTIONARI!AQ3536)))</f>
        <v/>
      </c>
    </row>
    <row r="3537" spans="1:8" x14ac:dyDescent="0.3">
      <c r="A3537" t="str">
        <f>IF(ESITI_QUESTIONARI!A3537="","",TRIM(ESITI_QUESTIONARI!A3537))</f>
        <v/>
      </c>
      <c r="B3537" t="str">
        <f t="shared" si="56"/>
        <v/>
      </c>
      <c r="C3537" t="str">
        <f>IF(ESITI_QUESTIONARI!C3537="","",TRIM(ESITI_QUESTIONARI!C3537))</f>
        <v/>
      </c>
      <c r="D3537" t="str">
        <f>IFERROR(UPPER(TRIM(ESITI_QUESTIONARI!U3537)),"")</f>
        <v/>
      </c>
      <c r="E3537" t="str">
        <f>IFERROR(UPPER(TRIM(ESITI_QUESTIONARI!Y3537)),"")</f>
        <v/>
      </c>
      <c r="F3537" t="str">
        <f>IFERROR(UPPER(TRIM(ESITI_QUESTIONARI!AE3537)),"")</f>
        <v/>
      </c>
      <c r="G3537" t="str">
        <f>IFERROR(UPPER(TRIM(ESITI_QUESTIONARI!AI3537)),"")</f>
        <v/>
      </c>
      <c r="H3537" s="8" t="str">
        <f>IF(C3537="","",IF(ISERROR(AVERAGE(ESITI_QUESTIONARI!N3537:T3537,ESITI_QUESTIONARI!V3537:X3537,ESITI_QUESTIONARI!Z3537:AD3537,ESITI_QUESTIONARI!AF3537:AH3537,ESITI_QUESTIONARI!AJ3537:AL3537,ESITI_QUESTIONARI!AN3537,ESITI_QUESTIONARI!AQ3537)),"NON RISPONDE",AVERAGE(ESITI_QUESTIONARI!N3537:T3537,ESITI_QUESTIONARI!V3537:X3537,ESITI_QUESTIONARI!Z3537:AD3537,ESITI_QUESTIONARI!AF3537:AH3537,ESITI_QUESTIONARI!AJ3537:AL3537,ESITI_QUESTIONARI!AN3537,ESITI_QUESTIONARI!AQ3537)))</f>
        <v/>
      </c>
    </row>
    <row r="3538" spans="1:8" x14ac:dyDescent="0.3">
      <c r="A3538" t="str">
        <f>IF(ESITI_QUESTIONARI!A3538="","",TRIM(ESITI_QUESTIONARI!A3538))</f>
        <v/>
      </c>
      <c r="B3538" t="str">
        <f t="shared" si="56"/>
        <v/>
      </c>
      <c r="C3538" t="str">
        <f>IF(ESITI_QUESTIONARI!C3538="","",TRIM(ESITI_QUESTIONARI!C3538))</f>
        <v/>
      </c>
      <c r="D3538" t="str">
        <f>IFERROR(UPPER(TRIM(ESITI_QUESTIONARI!U3538)),"")</f>
        <v/>
      </c>
      <c r="E3538" t="str">
        <f>IFERROR(UPPER(TRIM(ESITI_QUESTIONARI!Y3538)),"")</f>
        <v/>
      </c>
      <c r="F3538" t="str">
        <f>IFERROR(UPPER(TRIM(ESITI_QUESTIONARI!AE3538)),"")</f>
        <v/>
      </c>
      <c r="G3538" t="str">
        <f>IFERROR(UPPER(TRIM(ESITI_QUESTIONARI!AI3538)),"")</f>
        <v/>
      </c>
      <c r="H3538" s="8" t="str">
        <f>IF(C3538="","",IF(ISERROR(AVERAGE(ESITI_QUESTIONARI!N3538:T3538,ESITI_QUESTIONARI!V3538:X3538,ESITI_QUESTIONARI!Z3538:AD3538,ESITI_QUESTIONARI!AF3538:AH3538,ESITI_QUESTIONARI!AJ3538:AL3538,ESITI_QUESTIONARI!AN3538,ESITI_QUESTIONARI!AQ3538)),"NON RISPONDE",AVERAGE(ESITI_QUESTIONARI!N3538:T3538,ESITI_QUESTIONARI!V3538:X3538,ESITI_QUESTIONARI!Z3538:AD3538,ESITI_QUESTIONARI!AF3538:AH3538,ESITI_QUESTIONARI!AJ3538:AL3538,ESITI_QUESTIONARI!AN3538,ESITI_QUESTIONARI!AQ3538)))</f>
        <v/>
      </c>
    </row>
    <row r="3539" spans="1:8" x14ac:dyDescent="0.3">
      <c r="A3539" t="str">
        <f>IF(ESITI_QUESTIONARI!A3539="","",TRIM(ESITI_QUESTIONARI!A3539))</f>
        <v/>
      </c>
      <c r="B3539" t="str">
        <f t="shared" si="56"/>
        <v/>
      </c>
      <c r="C3539" t="str">
        <f>IF(ESITI_QUESTIONARI!C3539="","",TRIM(ESITI_QUESTIONARI!C3539))</f>
        <v/>
      </c>
      <c r="D3539" t="str">
        <f>IFERROR(UPPER(TRIM(ESITI_QUESTIONARI!U3539)),"")</f>
        <v/>
      </c>
      <c r="E3539" t="str">
        <f>IFERROR(UPPER(TRIM(ESITI_QUESTIONARI!Y3539)),"")</f>
        <v/>
      </c>
      <c r="F3539" t="str">
        <f>IFERROR(UPPER(TRIM(ESITI_QUESTIONARI!AE3539)),"")</f>
        <v/>
      </c>
      <c r="G3539" t="str">
        <f>IFERROR(UPPER(TRIM(ESITI_QUESTIONARI!AI3539)),"")</f>
        <v/>
      </c>
      <c r="H3539" s="8" t="str">
        <f>IF(C3539="","",IF(ISERROR(AVERAGE(ESITI_QUESTIONARI!N3539:T3539,ESITI_QUESTIONARI!V3539:X3539,ESITI_QUESTIONARI!Z3539:AD3539,ESITI_QUESTIONARI!AF3539:AH3539,ESITI_QUESTIONARI!AJ3539:AL3539,ESITI_QUESTIONARI!AN3539,ESITI_QUESTIONARI!AQ3539)),"NON RISPONDE",AVERAGE(ESITI_QUESTIONARI!N3539:T3539,ESITI_QUESTIONARI!V3539:X3539,ESITI_QUESTIONARI!Z3539:AD3539,ESITI_QUESTIONARI!AF3539:AH3539,ESITI_QUESTIONARI!AJ3539:AL3539,ESITI_QUESTIONARI!AN3539,ESITI_QUESTIONARI!AQ3539)))</f>
        <v/>
      </c>
    </row>
    <row r="3540" spans="1:8" x14ac:dyDescent="0.3">
      <c r="A3540" t="str">
        <f>IF(ESITI_QUESTIONARI!A3540="","",TRIM(ESITI_QUESTIONARI!A3540))</f>
        <v/>
      </c>
      <c r="B3540" t="str">
        <f t="shared" si="56"/>
        <v/>
      </c>
      <c r="C3540" t="str">
        <f>IF(ESITI_QUESTIONARI!C3540="","",TRIM(ESITI_QUESTIONARI!C3540))</f>
        <v/>
      </c>
      <c r="D3540" t="str">
        <f>IFERROR(UPPER(TRIM(ESITI_QUESTIONARI!U3540)),"")</f>
        <v/>
      </c>
      <c r="E3540" t="str">
        <f>IFERROR(UPPER(TRIM(ESITI_QUESTIONARI!Y3540)),"")</f>
        <v/>
      </c>
      <c r="F3540" t="str">
        <f>IFERROR(UPPER(TRIM(ESITI_QUESTIONARI!AE3540)),"")</f>
        <v/>
      </c>
      <c r="G3540" t="str">
        <f>IFERROR(UPPER(TRIM(ESITI_QUESTIONARI!AI3540)),"")</f>
        <v/>
      </c>
      <c r="H3540" s="8" t="str">
        <f>IF(C3540="","",IF(ISERROR(AVERAGE(ESITI_QUESTIONARI!N3540:T3540,ESITI_QUESTIONARI!V3540:X3540,ESITI_QUESTIONARI!Z3540:AD3540,ESITI_QUESTIONARI!AF3540:AH3540,ESITI_QUESTIONARI!AJ3540:AL3540,ESITI_QUESTIONARI!AN3540,ESITI_QUESTIONARI!AQ3540)),"NON RISPONDE",AVERAGE(ESITI_QUESTIONARI!N3540:T3540,ESITI_QUESTIONARI!V3540:X3540,ESITI_QUESTIONARI!Z3540:AD3540,ESITI_QUESTIONARI!AF3540:AH3540,ESITI_QUESTIONARI!AJ3540:AL3540,ESITI_QUESTIONARI!AN3540,ESITI_QUESTIONARI!AQ3540)))</f>
        <v/>
      </c>
    </row>
    <row r="3541" spans="1:8" x14ac:dyDescent="0.3">
      <c r="A3541" t="str">
        <f>IF(ESITI_QUESTIONARI!A3541="","",TRIM(ESITI_QUESTIONARI!A3541))</f>
        <v/>
      </c>
      <c r="B3541" t="str">
        <f t="shared" si="56"/>
        <v/>
      </c>
      <c r="C3541" t="str">
        <f>IF(ESITI_QUESTIONARI!C3541="","",TRIM(ESITI_QUESTIONARI!C3541))</f>
        <v/>
      </c>
      <c r="D3541" t="str">
        <f>IFERROR(UPPER(TRIM(ESITI_QUESTIONARI!U3541)),"")</f>
        <v/>
      </c>
      <c r="E3541" t="str">
        <f>IFERROR(UPPER(TRIM(ESITI_QUESTIONARI!Y3541)),"")</f>
        <v/>
      </c>
      <c r="F3541" t="str">
        <f>IFERROR(UPPER(TRIM(ESITI_QUESTIONARI!AE3541)),"")</f>
        <v/>
      </c>
      <c r="G3541" t="str">
        <f>IFERROR(UPPER(TRIM(ESITI_QUESTIONARI!AI3541)),"")</f>
        <v/>
      </c>
      <c r="H3541" s="8" t="str">
        <f>IF(C3541="","",IF(ISERROR(AVERAGE(ESITI_QUESTIONARI!N3541:T3541,ESITI_QUESTIONARI!V3541:X3541,ESITI_QUESTIONARI!Z3541:AD3541,ESITI_QUESTIONARI!AF3541:AH3541,ESITI_QUESTIONARI!AJ3541:AL3541,ESITI_QUESTIONARI!AN3541,ESITI_QUESTIONARI!AQ3541)),"NON RISPONDE",AVERAGE(ESITI_QUESTIONARI!N3541:T3541,ESITI_QUESTIONARI!V3541:X3541,ESITI_QUESTIONARI!Z3541:AD3541,ESITI_QUESTIONARI!AF3541:AH3541,ESITI_QUESTIONARI!AJ3541:AL3541,ESITI_QUESTIONARI!AN3541,ESITI_QUESTIONARI!AQ3541)))</f>
        <v/>
      </c>
    </row>
    <row r="3542" spans="1:8" x14ac:dyDescent="0.3">
      <c r="A3542" t="str">
        <f>IF(ESITI_QUESTIONARI!A3542="","",TRIM(ESITI_QUESTIONARI!A3542))</f>
        <v/>
      </c>
      <c r="B3542" t="str">
        <f t="shared" si="56"/>
        <v/>
      </c>
      <c r="C3542" t="str">
        <f>IF(ESITI_QUESTIONARI!C3542="","",TRIM(ESITI_QUESTIONARI!C3542))</f>
        <v/>
      </c>
      <c r="D3542" t="str">
        <f>IFERROR(UPPER(TRIM(ESITI_QUESTIONARI!U3542)),"")</f>
        <v/>
      </c>
      <c r="E3542" t="str">
        <f>IFERROR(UPPER(TRIM(ESITI_QUESTIONARI!Y3542)),"")</f>
        <v/>
      </c>
      <c r="F3542" t="str">
        <f>IFERROR(UPPER(TRIM(ESITI_QUESTIONARI!AE3542)),"")</f>
        <v/>
      </c>
      <c r="G3542" t="str">
        <f>IFERROR(UPPER(TRIM(ESITI_QUESTIONARI!AI3542)),"")</f>
        <v/>
      </c>
      <c r="H3542" s="8" t="str">
        <f>IF(C3542="","",IF(ISERROR(AVERAGE(ESITI_QUESTIONARI!N3542:T3542,ESITI_QUESTIONARI!V3542:X3542,ESITI_QUESTIONARI!Z3542:AD3542,ESITI_QUESTIONARI!AF3542:AH3542,ESITI_QUESTIONARI!AJ3542:AL3542,ESITI_QUESTIONARI!AN3542,ESITI_QUESTIONARI!AQ3542)),"NON RISPONDE",AVERAGE(ESITI_QUESTIONARI!N3542:T3542,ESITI_QUESTIONARI!V3542:X3542,ESITI_QUESTIONARI!Z3542:AD3542,ESITI_QUESTIONARI!AF3542:AH3542,ESITI_QUESTIONARI!AJ3542:AL3542,ESITI_QUESTIONARI!AN3542,ESITI_QUESTIONARI!AQ3542)))</f>
        <v/>
      </c>
    </row>
    <row r="3543" spans="1:8" x14ac:dyDescent="0.3">
      <c r="A3543" t="str">
        <f>IF(ESITI_QUESTIONARI!A3543="","",TRIM(ESITI_QUESTIONARI!A3543))</f>
        <v/>
      </c>
      <c r="B3543" t="str">
        <f t="shared" si="56"/>
        <v/>
      </c>
      <c r="C3543" t="str">
        <f>IF(ESITI_QUESTIONARI!C3543="","",TRIM(ESITI_QUESTIONARI!C3543))</f>
        <v/>
      </c>
      <c r="D3543" t="str">
        <f>IFERROR(UPPER(TRIM(ESITI_QUESTIONARI!U3543)),"")</f>
        <v/>
      </c>
      <c r="E3543" t="str">
        <f>IFERROR(UPPER(TRIM(ESITI_QUESTIONARI!Y3543)),"")</f>
        <v/>
      </c>
      <c r="F3543" t="str">
        <f>IFERROR(UPPER(TRIM(ESITI_QUESTIONARI!AE3543)),"")</f>
        <v/>
      </c>
      <c r="G3543" t="str">
        <f>IFERROR(UPPER(TRIM(ESITI_QUESTIONARI!AI3543)),"")</f>
        <v/>
      </c>
      <c r="H3543" s="8" t="str">
        <f>IF(C3543="","",IF(ISERROR(AVERAGE(ESITI_QUESTIONARI!N3543:T3543,ESITI_QUESTIONARI!V3543:X3543,ESITI_QUESTIONARI!Z3543:AD3543,ESITI_QUESTIONARI!AF3543:AH3543,ESITI_QUESTIONARI!AJ3543:AL3543,ESITI_QUESTIONARI!AN3543,ESITI_QUESTIONARI!AQ3543)),"NON RISPONDE",AVERAGE(ESITI_QUESTIONARI!N3543:T3543,ESITI_QUESTIONARI!V3543:X3543,ESITI_QUESTIONARI!Z3543:AD3543,ESITI_QUESTIONARI!AF3543:AH3543,ESITI_QUESTIONARI!AJ3543:AL3543,ESITI_QUESTIONARI!AN3543,ESITI_QUESTIONARI!AQ3543)))</f>
        <v/>
      </c>
    </row>
    <row r="3544" spans="1:8" x14ac:dyDescent="0.3">
      <c r="A3544" t="str">
        <f>IF(ESITI_QUESTIONARI!A3544="","",TRIM(ESITI_QUESTIONARI!A3544))</f>
        <v/>
      </c>
      <c r="B3544" t="str">
        <f t="shared" si="56"/>
        <v/>
      </c>
      <c r="C3544" t="str">
        <f>IF(ESITI_QUESTIONARI!C3544="","",TRIM(ESITI_QUESTIONARI!C3544))</f>
        <v/>
      </c>
      <c r="D3544" t="str">
        <f>IFERROR(UPPER(TRIM(ESITI_QUESTIONARI!U3544)),"")</f>
        <v/>
      </c>
      <c r="E3544" t="str">
        <f>IFERROR(UPPER(TRIM(ESITI_QUESTIONARI!Y3544)),"")</f>
        <v/>
      </c>
      <c r="F3544" t="str">
        <f>IFERROR(UPPER(TRIM(ESITI_QUESTIONARI!AE3544)),"")</f>
        <v/>
      </c>
      <c r="G3544" t="str">
        <f>IFERROR(UPPER(TRIM(ESITI_QUESTIONARI!AI3544)),"")</f>
        <v/>
      </c>
      <c r="H3544" s="8" t="str">
        <f>IF(C3544="","",IF(ISERROR(AVERAGE(ESITI_QUESTIONARI!N3544:T3544,ESITI_QUESTIONARI!V3544:X3544,ESITI_QUESTIONARI!Z3544:AD3544,ESITI_QUESTIONARI!AF3544:AH3544,ESITI_QUESTIONARI!AJ3544:AL3544,ESITI_QUESTIONARI!AN3544,ESITI_QUESTIONARI!AQ3544)),"NON RISPONDE",AVERAGE(ESITI_QUESTIONARI!N3544:T3544,ESITI_QUESTIONARI!V3544:X3544,ESITI_QUESTIONARI!Z3544:AD3544,ESITI_QUESTIONARI!AF3544:AH3544,ESITI_QUESTIONARI!AJ3544:AL3544,ESITI_QUESTIONARI!AN3544,ESITI_QUESTIONARI!AQ3544)))</f>
        <v/>
      </c>
    </row>
    <row r="3545" spans="1:8" x14ac:dyDescent="0.3">
      <c r="A3545" t="str">
        <f>IF(ESITI_QUESTIONARI!A3545="","",TRIM(ESITI_QUESTIONARI!A3545))</f>
        <v/>
      </c>
      <c r="B3545" t="str">
        <f t="shared" si="56"/>
        <v/>
      </c>
      <c r="C3545" t="str">
        <f>IF(ESITI_QUESTIONARI!C3545="","",TRIM(ESITI_QUESTIONARI!C3545))</f>
        <v/>
      </c>
      <c r="D3545" t="str">
        <f>IFERROR(UPPER(TRIM(ESITI_QUESTIONARI!U3545)),"")</f>
        <v/>
      </c>
      <c r="E3545" t="str">
        <f>IFERROR(UPPER(TRIM(ESITI_QUESTIONARI!Y3545)),"")</f>
        <v/>
      </c>
      <c r="F3545" t="str">
        <f>IFERROR(UPPER(TRIM(ESITI_QUESTIONARI!AE3545)),"")</f>
        <v/>
      </c>
      <c r="G3545" t="str">
        <f>IFERROR(UPPER(TRIM(ESITI_QUESTIONARI!AI3545)),"")</f>
        <v/>
      </c>
      <c r="H3545" s="8" t="str">
        <f>IF(C3545="","",IF(ISERROR(AVERAGE(ESITI_QUESTIONARI!N3545:T3545,ESITI_QUESTIONARI!V3545:X3545,ESITI_QUESTIONARI!Z3545:AD3545,ESITI_QUESTIONARI!AF3545:AH3545,ESITI_QUESTIONARI!AJ3545:AL3545,ESITI_QUESTIONARI!AN3545,ESITI_QUESTIONARI!AQ3545)),"NON RISPONDE",AVERAGE(ESITI_QUESTIONARI!N3545:T3545,ESITI_QUESTIONARI!V3545:X3545,ESITI_QUESTIONARI!Z3545:AD3545,ESITI_QUESTIONARI!AF3545:AH3545,ESITI_QUESTIONARI!AJ3545:AL3545,ESITI_QUESTIONARI!AN3545,ESITI_QUESTIONARI!AQ3545)))</f>
        <v/>
      </c>
    </row>
    <row r="3546" spans="1:8" x14ac:dyDescent="0.3">
      <c r="A3546" t="str">
        <f>IF(ESITI_QUESTIONARI!A3546="","",TRIM(ESITI_QUESTIONARI!A3546))</f>
        <v/>
      </c>
      <c r="B3546" t="str">
        <f t="shared" si="56"/>
        <v/>
      </c>
      <c r="C3546" t="str">
        <f>IF(ESITI_QUESTIONARI!C3546="","",TRIM(ESITI_QUESTIONARI!C3546))</f>
        <v/>
      </c>
      <c r="D3546" t="str">
        <f>IFERROR(UPPER(TRIM(ESITI_QUESTIONARI!U3546)),"")</f>
        <v/>
      </c>
      <c r="E3546" t="str">
        <f>IFERROR(UPPER(TRIM(ESITI_QUESTIONARI!Y3546)),"")</f>
        <v/>
      </c>
      <c r="F3546" t="str">
        <f>IFERROR(UPPER(TRIM(ESITI_QUESTIONARI!AE3546)),"")</f>
        <v/>
      </c>
      <c r="G3546" t="str">
        <f>IFERROR(UPPER(TRIM(ESITI_QUESTIONARI!AI3546)),"")</f>
        <v/>
      </c>
      <c r="H3546" s="8" t="str">
        <f>IF(C3546="","",IF(ISERROR(AVERAGE(ESITI_QUESTIONARI!N3546:T3546,ESITI_QUESTIONARI!V3546:X3546,ESITI_QUESTIONARI!Z3546:AD3546,ESITI_QUESTIONARI!AF3546:AH3546,ESITI_QUESTIONARI!AJ3546:AL3546,ESITI_QUESTIONARI!AN3546,ESITI_QUESTIONARI!AQ3546)),"NON RISPONDE",AVERAGE(ESITI_QUESTIONARI!N3546:T3546,ESITI_QUESTIONARI!V3546:X3546,ESITI_QUESTIONARI!Z3546:AD3546,ESITI_QUESTIONARI!AF3546:AH3546,ESITI_QUESTIONARI!AJ3546:AL3546,ESITI_QUESTIONARI!AN3546,ESITI_QUESTIONARI!AQ3546)))</f>
        <v/>
      </c>
    </row>
    <row r="3547" spans="1:8" x14ac:dyDescent="0.3">
      <c r="A3547" t="str">
        <f>IF(ESITI_QUESTIONARI!A3547="","",TRIM(ESITI_QUESTIONARI!A3547))</f>
        <v/>
      </c>
      <c r="B3547" t="str">
        <f t="shared" si="56"/>
        <v/>
      </c>
      <c r="C3547" t="str">
        <f>IF(ESITI_QUESTIONARI!C3547="","",TRIM(ESITI_QUESTIONARI!C3547))</f>
        <v/>
      </c>
      <c r="D3547" t="str">
        <f>IFERROR(UPPER(TRIM(ESITI_QUESTIONARI!U3547)),"")</f>
        <v/>
      </c>
      <c r="E3547" t="str">
        <f>IFERROR(UPPER(TRIM(ESITI_QUESTIONARI!Y3547)),"")</f>
        <v/>
      </c>
      <c r="F3547" t="str">
        <f>IFERROR(UPPER(TRIM(ESITI_QUESTIONARI!AE3547)),"")</f>
        <v/>
      </c>
      <c r="G3547" t="str">
        <f>IFERROR(UPPER(TRIM(ESITI_QUESTIONARI!AI3547)),"")</f>
        <v/>
      </c>
      <c r="H3547" s="8" t="str">
        <f>IF(C3547="","",IF(ISERROR(AVERAGE(ESITI_QUESTIONARI!N3547:T3547,ESITI_QUESTIONARI!V3547:X3547,ESITI_QUESTIONARI!Z3547:AD3547,ESITI_QUESTIONARI!AF3547:AH3547,ESITI_QUESTIONARI!AJ3547:AL3547,ESITI_QUESTIONARI!AN3547,ESITI_QUESTIONARI!AQ3547)),"NON RISPONDE",AVERAGE(ESITI_QUESTIONARI!N3547:T3547,ESITI_QUESTIONARI!V3547:X3547,ESITI_QUESTIONARI!Z3547:AD3547,ESITI_QUESTIONARI!AF3547:AH3547,ESITI_QUESTIONARI!AJ3547:AL3547,ESITI_QUESTIONARI!AN3547,ESITI_QUESTIONARI!AQ3547)))</f>
        <v/>
      </c>
    </row>
    <row r="3548" spans="1:8" x14ac:dyDescent="0.3">
      <c r="A3548" t="str">
        <f>IF(ESITI_QUESTIONARI!A3548="","",TRIM(ESITI_QUESTIONARI!A3548))</f>
        <v/>
      </c>
      <c r="B3548" t="str">
        <f t="shared" si="56"/>
        <v/>
      </c>
      <c r="C3548" t="str">
        <f>IF(ESITI_QUESTIONARI!C3548="","",TRIM(ESITI_QUESTIONARI!C3548))</f>
        <v/>
      </c>
      <c r="D3548" t="str">
        <f>IFERROR(UPPER(TRIM(ESITI_QUESTIONARI!U3548)),"")</f>
        <v/>
      </c>
      <c r="E3548" t="str">
        <f>IFERROR(UPPER(TRIM(ESITI_QUESTIONARI!Y3548)),"")</f>
        <v/>
      </c>
      <c r="F3548" t="str">
        <f>IFERROR(UPPER(TRIM(ESITI_QUESTIONARI!AE3548)),"")</f>
        <v/>
      </c>
      <c r="G3548" t="str">
        <f>IFERROR(UPPER(TRIM(ESITI_QUESTIONARI!AI3548)),"")</f>
        <v/>
      </c>
      <c r="H3548" s="8" t="str">
        <f>IF(C3548="","",IF(ISERROR(AVERAGE(ESITI_QUESTIONARI!N3548:T3548,ESITI_QUESTIONARI!V3548:X3548,ESITI_QUESTIONARI!Z3548:AD3548,ESITI_QUESTIONARI!AF3548:AH3548,ESITI_QUESTIONARI!AJ3548:AL3548,ESITI_QUESTIONARI!AN3548,ESITI_QUESTIONARI!AQ3548)),"NON RISPONDE",AVERAGE(ESITI_QUESTIONARI!N3548:T3548,ESITI_QUESTIONARI!V3548:X3548,ESITI_QUESTIONARI!Z3548:AD3548,ESITI_QUESTIONARI!AF3548:AH3548,ESITI_QUESTIONARI!AJ3548:AL3548,ESITI_QUESTIONARI!AN3548,ESITI_QUESTIONARI!AQ3548)))</f>
        <v/>
      </c>
    </row>
    <row r="3549" spans="1:8" x14ac:dyDescent="0.3">
      <c r="A3549" t="str">
        <f>IF(ESITI_QUESTIONARI!A3549="","",TRIM(ESITI_QUESTIONARI!A3549))</f>
        <v/>
      </c>
      <c r="B3549" t="str">
        <f t="shared" si="56"/>
        <v/>
      </c>
      <c r="C3549" t="str">
        <f>IF(ESITI_QUESTIONARI!C3549="","",TRIM(ESITI_QUESTIONARI!C3549))</f>
        <v/>
      </c>
      <c r="D3549" t="str">
        <f>IFERROR(UPPER(TRIM(ESITI_QUESTIONARI!U3549)),"")</f>
        <v/>
      </c>
      <c r="E3549" t="str">
        <f>IFERROR(UPPER(TRIM(ESITI_QUESTIONARI!Y3549)),"")</f>
        <v/>
      </c>
      <c r="F3549" t="str">
        <f>IFERROR(UPPER(TRIM(ESITI_QUESTIONARI!AE3549)),"")</f>
        <v/>
      </c>
      <c r="G3549" t="str">
        <f>IFERROR(UPPER(TRIM(ESITI_QUESTIONARI!AI3549)),"")</f>
        <v/>
      </c>
      <c r="H3549" s="8" t="str">
        <f>IF(C3549="","",IF(ISERROR(AVERAGE(ESITI_QUESTIONARI!N3549:T3549,ESITI_QUESTIONARI!V3549:X3549,ESITI_QUESTIONARI!Z3549:AD3549,ESITI_QUESTIONARI!AF3549:AH3549,ESITI_QUESTIONARI!AJ3549:AL3549,ESITI_QUESTIONARI!AN3549,ESITI_QUESTIONARI!AQ3549)),"NON RISPONDE",AVERAGE(ESITI_QUESTIONARI!N3549:T3549,ESITI_QUESTIONARI!V3549:X3549,ESITI_QUESTIONARI!Z3549:AD3549,ESITI_QUESTIONARI!AF3549:AH3549,ESITI_QUESTIONARI!AJ3549:AL3549,ESITI_QUESTIONARI!AN3549,ESITI_QUESTIONARI!AQ3549)))</f>
        <v/>
      </c>
    </row>
    <row r="3550" spans="1:8" x14ac:dyDescent="0.3">
      <c r="A3550" t="str">
        <f>IF(ESITI_QUESTIONARI!A3550="","",TRIM(ESITI_QUESTIONARI!A3550))</f>
        <v/>
      </c>
      <c r="B3550" t="str">
        <f t="shared" si="56"/>
        <v/>
      </c>
      <c r="C3550" t="str">
        <f>IF(ESITI_QUESTIONARI!C3550="","",TRIM(ESITI_QUESTIONARI!C3550))</f>
        <v/>
      </c>
      <c r="D3550" t="str">
        <f>IFERROR(UPPER(TRIM(ESITI_QUESTIONARI!U3550)),"")</f>
        <v/>
      </c>
      <c r="E3550" t="str">
        <f>IFERROR(UPPER(TRIM(ESITI_QUESTIONARI!Y3550)),"")</f>
        <v/>
      </c>
      <c r="F3550" t="str">
        <f>IFERROR(UPPER(TRIM(ESITI_QUESTIONARI!AE3550)),"")</f>
        <v/>
      </c>
      <c r="G3550" t="str">
        <f>IFERROR(UPPER(TRIM(ESITI_QUESTIONARI!AI3550)),"")</f>
        <v/>
      </c>
      <c r="H3550" s="8" t="str">
        <f>IF(C3550="","",IF(ISERROR(AVERAGE(ESITI_QUESTIONARI!N3550:T3550,ESITI_QUESTIONARI!V3550:X3550,ESITI_QUESTIONARI!Z3550:AD3550,ESITI_QUESTIONARI!AF3550:AH3550,ESITI_QUESTIONARI!AJ3550:AL3550,ESITI_QUESTIONARI!AN3550,ESITI_QUESTIONARI!AQ3550)),"NON RISPONDE",AVERAGE(ESITI_QUESTIONARI!N3550:T3550,ESITI_QUESTIONARI!V3550:X3550,ESITI_QUESTIONARI!Z3550:AD3550,ESITI_QUESTIONARI!AF3550:AH3550,ESITI_QUESTIONARI!AJ3550:AL3550,ESITI_QUESTIONARI!AN3550,ESITI_QUESTIONARI!AQ3550)))</f>
        <v/>
      </c>
    </row>
    <row r="3551" spans="1:8" x14ac:dyDescent="0.3">
      <c r="A3551" t="str">
        <f>IF(ESITI_QUESTIONARI!A3551="","",TRIM(ESITI_QUESTIONARI!A3551))</f>
        <v/>
      </c>
      <c r="B3551" t="str">
        <f t="shared" si="56"/>
        <v/>
      </c>
      <c r="C3551" t="str">
        <f>IF(ESITI_QUESTIONARI!C3551="","",TRIM(ESITI_QUESTIONARI!C3551))</f>
        <v/>
      </c>
      <c r="D3551" t="str">
        <f>IFERROR(UPPER(TRIM(ESITI_QUESTIONARI!U3551)),"")</f>
        <v/>
      </c>
      <c r="E3551" t="str">
        <f>IFERROR(UPPER(TRIM(ESITI_QUESTIONARI!Y3551)),"")</f>
        <v/>
      </c>
      <c r="F3551" t="str">
        <f>IFERROR(UPPER(TRIM(ESITI_QUESTIONARI!AE3551)),"")</f>
        <v/>
      </c>
      <c r="G3551" t="str">
        <f>IFERROR(UPPER(TRIM(ESITI_QUESTIONARI!AI3551)),"")</f>
        <v/>
      </c>
      <c r="H3551" s="8" t="str">
        <f>IF(C3551="","",IF(ISERROR(AVERAGE(ESITI_QUESTIONARI!N3551:T3551,ESITI_QUESTIONARI!V3551:X3551,ESITI_QUESTIONARI!Z3551:AD3551,ESITI_QUESTIONARI!AF3551:AH3551,ESITI_QUESTIONARI!AJ3551:AL3551,ESITI_QUESTIONARI!AN3551,ESITI_QUESTIONARI!AQ3551)),"NON RISPONDE",AVERAGE(ESITI_QUESTIONARI!N3551:T3551,ESITI_QUESTIONARI!V3551:X3551,ESITI_QUESTIONARI!Z3551:AD3551,ESITI_QUESTIONARI!AF3551:AH3551,ESITI_QUESTIONARI!AJ3551:AL3551,ESITI_QUESTIONARI!AN3551,ESITI_QUESTIONARI!AQ3551)))</f>
        <v/>
      </c>
    </row>
    <row r="3552" spans="1:8" x14ac:dyDescent="0.3">
      <c r="A3552" t="str">
        <f>IF(ESITI_QUESTIONARI!A3552="","",TRIM(ESITI_QUESTIONARI!A3552))</f>
        <v/>
      </c>
      <c r="B3552" t="str">
        <f t="shared" si="56"/>
        <v/>
      </c>
      <c r="C3552" t="str">
        <f>IF(ESITI_QUESTIONARI!C3552="","",TRIM(ESITI_QUESTIONARI!C3552))</f>
        <v/>
      </c>
      <c r="D3552" t="str">
        <f>IFERROR(UPPER(TRIM(ESITI_QUESTIONARI!U3552)),"")</f>
        <v/>
      </c>
      <c r="E3552" t="str">
        <f>IFERROR(UPPER(TRIM(ESITI_QUESTIONARI!Y3552)),"")</f>
        <v/>
      </c>
      <c r="F3552" t="str">
        <f>IFERROR(UPPER(TRIM(ESITI_QUESTIONARI!AE3552)),"")</f>
        <v/>
      </c>
      <c r="G3552" t="str">
        <f>IFERROR(UPPER(TRIM(ESITI_QUESTIONARI!AI3552)),"")</f>
        <v/>
      </c>
      <c r="H3552" s="8" t="str">
        <f>IF(C3552="","",IF(ISERROR(AVERAGE(ESITI_QUESTIONARI!N3552:T3552,ESITI_QUESTIONARI!V3552:X3552,ESITI_QUESTIONARI!Z3552:AD3552,ESITI_QUESTIONARI!AF3552:AH3552,ESITI_QUESTIONARI!AJ3552:AL3552,ESITI_QUESTIONARI!AN3552,ESITI_QUESTIONARI!AQ3552)),"NON RISPONDE",AVERAGE(ESITI_QUESTIONARI!N3552:T3552,ESITI_QUESTIONARI!V3552:X3552,ESITI_QUESTIONARI!Z3552:AD3552,ESITI_QUESTIONARI!AF3552:AH3552,ESITI_QUESTIONARI!AJ3552:AL3552,ESITI_QUESTIONARI!AN3552,ESITI_QUESTIONARI!AQ3552)))</f>
        <v/>
      </c>
    </row>
    <row r="3553" spans="1:8" x14ac:dyDescent="0.3">
      <c r="A3553" t="str">
        <f>IF(ESITI_QUESTIONARI!A3553="","",TRIM(ESITI_QUESTIONARI!A3553))</f>
        <v/>
      </c>
      <c r="B3553" t="str">
        <f t="shared" si="56"/>
        <v/>
      </c>
      <c r="C3553" t="str">
        <f>IF(ESITI_QUESTIONARI!C3553="","",TRIM(ESITI_QUESTIONARI!C3553))</f>
        <v/>
      </c>
      <c r="D3553" t="str">
        <f>IFERROR(UPPER(TRIM(ESITI_QUESTIONARI!U3553)),"")</f>
        <v/>
      </c>
      <c r="E3553" t="str">
        <f>IFERROR(UPPER(TRIM(ESITI_QUESTIONARI!Y3553)),"")</f>
        <v/>
      </c>
      <c r="F3553" t="str">
        <f>IFERROR(UPPER(TRIM(ESITI_QUESTIONARI!AE3553)),"")</f>
        <v/>
      </c>
      <c r="G3553" t="str">
        <f>IFERROR(UPPER(TRIM(ESITI_QUESTIONARI!AI3553)),"")</f>
        <v/>
      </c>
      <c r="H3553" s="8" t="str">
        <f>IF(C3553="","",IF(ISERROR(AVERAGE(ESITI_QUESTIONARI!N3553:T3553,ESITI_QUESTIONARI!V3553:X3553,ESITI_QUESTIONARI!Z3553:AD3553,ESITI_QUESTIONARI!AF3553:AH3553,ESITI_QUESTIONARI!AJ3553:AL3553,ESITI_QUESTIONARI!AN3553,ESITI_QUESTIONARI!AQ3553)),"NON RISPONDE",AVERAGE(ESITI_QUESTIONARI!N3553:T3553,ESITI_QUESTIONARI!V3553:X3553,ESITI_QUESTIONARI!Z3553:AD3553,ESITI_QUESTIONARI!AF3553:AH3553,ESITI_QUESTIONARI!AJ3553:AL3553,ESITI_QUESTIONARI!AN3553,ESITI_QUESTIONARI!AQ3553)))</f>
        <v/>
      </c>
    </row>
    <row r="3554" spans="1:8" x14ac:dyDescent="0.3">
      <c r="A3554" t="str">
        <f>IF(ESITI_QUESTIONARI!A3554="","",TRIM(ESITI_QUESTIONARI!A3554))</f>
        <v/>
      </c>
      <c r="B3554" t="str">
        <f t="shared" si="56"/>
        <v/>
      </c>
      <c r="C3554" t="str">
        <f>IF(ESITI_QUESTIONARI!C3554="","",TRIM(ESITI_QUESTIONARI!C3554))</f>
        <v/>
      </c>
      <c r="D3554" t="str">
        <f>IFERROR(UPPER(TRIM(ESITI_QUESTIONARI!U3554)),"")</f>
        <v/>
      </c>
      <c r="E3554" t="str">
        <f>IFERROR(UPPER(TRIM(ESITI_QUESTIONARI!Y3554)),"")</f>
        <v/>
      </c>
      <c r="F3554" t="str">
        <f>IFERROR(UPPER(TRIM(ESITI_QUESTIONARI!AE3554)),"")</f>
        <v/>
      </c>
      <c r="G3554" t="str">
        <f>IFERROR(UPPER(TRIM(ESITI_QUESTIONARI!AI3554)),"")</f>
        <v/>
      </c>
      <c r="H3554" s="8" t="str">
        <f>IF(C3554="","",IF(ISERROR(AVERAGE(ESITI_QUESTIONARI!N3554:T3554,ESITI_QUESTIONARI!V3554:X3554,ESITI_QUESTIONARI!Z3554:AD3554,ESITI_QUESTIONARI!AF3554:AH3554,ESITI_QUESTIONARI!AJ3554:AL3554,ESITI_QUESTIONARI!AN3554,ESITI_QUESTIONARI!AQ3554)),"NON RISPONDE",AVERAGE(ESITI_QUESTIONARI!N3554:T3554,ESITI_QUESTIONARI!V3554:X3554,ESITI_QUESTIONARI!Z3554:AD3554,ESITI_QUESTIONARI!AF3554:AH3554,ESITI_QUESTIONARI!AJ3554:AL3554,ESITI_QUESTIONARI!AN3554,ESITI_QUESTIONARI!AQ3554)))</f>
        <v/>
      </c>
    </row>
    <row r="3555" spans="1:8" x14ac:dyDescent="0.3">
      <c r="A3555" t="str">
        <f>IF(ESITI_QUESTIONARI!A3555="","",TRIM(ESITI_QUESTIONARI!A3555))</f>
        <v/>
      </c>
      <c r="B3555" t="str">
        <f t="shared" si="56"/>
        <v/>
      </c>
      <c r="C3555" t="str">
        <f>IF(ESITI_QUESTIONARI!C3555="","",TRIM(ESITI_QUESTIONARI!C3555))</f>
        <v/>
      </c>
      <c r="D3555" t="str">
        <f>IFERROR(UPPER(TRIM(ESITI_QUESTIONARI!U3555)),"")</f>
        <v/>
      </c>
      <c r="E3555" t="str">
        <f>IFERROR(UPPER(TRIM(ESITI_QUESTIONARI!Y3555)),"")</f>
        <v/>
      </c>
      <c r="F3555" t="str">
        <f>IFERROR(UPPER(TRIM(ESITI_QUESTIONARI!AE3555)),"")</f>
        <v/>
      </c>
      <c r="G3555" t="str">
        <f>IFERROR(UPPER(TRIM(ESITI_QUESTIONARI!AI3555)),"")</f>
        <v/>
      </c>
      <c r="H3555" s="8" t="str">
        <f>IF(C3555="","",IF(ISERROR(AVERAGE(ESITI_QUESTIONARI!N3555:T3555,ESITI_QUESTIONARI!V3555:X3555,ESITI_QUESTIONARI!Z3555:AD3555,ESITI_QUESTIONARI!AF3555:AH3555,ESITI_QUESTIONARI!AJ3555:AL3555,ESITI_QUESTIONARI!AN3555,ESITI_QUESTIONARI!AQ3555)),"NON RISPONDE",AVERAGE(ESITI_QUESTIONARI!N3555:T3555,ESITI_QUESTIONARI!V3555:X3555,ESITI_QUESTIONARI!Z3555:AD3555,ESITI_QUESTIONARI!AF3555:AH3555,ESITI_QUESTIONARI!AJ3555:AL3555,ESITI_QUESTIONARI!AN3555,ESITI_QUESTIONARI!AQ3555)))</f>
        <v/>
      </c>
    </row>
    <row r="3556" spans="1:8" x14ac:dyDescent="0.3">
      <c r="A3556" t="str">
        <f>IF(ESITI_QUESTIONARI!A3556="","",TRIM(ESITI_QUESTIONARI!A3556))</f>
        <v/>
      </c>
      <c r="B3556" t="str">
        <f t="shared" si="56"/>
        <v/>
      </c>
      <c r="C3556" t="str">
        <f>IF(ESITI_QUESTIONARI!C3556="","",TRIM(ESITI_QUESTIONARI!C3556))</f>
        <v/>
      </c>
      <c r="D3556" t="str">
        <f>IFERROR(UPPER(TRIM(ESITI_QUESTIONARI!U3556)),"")</f>
        <v/>
      </c>
      <c r="E3556" t="str">
        <f>IFERROR(UPPER(TRIM(ESITI_QUESTIONARI!Y3556)),"")</f>
        <v/>
      </c>
      <c r="F3556" t="str">
        <f>IFERROR(UPPER(TRIM(ESITI_QUESTIONARI!AE3556)),"")</f>
        <v/>
      </c>
      <c r="G3556" t="str">
        <f>IFERROR(UPPER(TRIM(ESITI_QUESTIONARI!AI3556)),"")</f>
        <v/>
      </c>
      <c r="H3556" s="8" t="str">
        <f>IF(C3556="","",IF(ISERROR(AVERAGE(ESITI_QUESTIONARI!N3556:T3556,ESITI_QUESTIONARI!V3556:X3556,ESITI_QUESTIONARI!Z3556:AD3556,ESITI_QUESTIONARI!AF3556:AH3556,ESITI_QUESTIONARI!AJ3556:AL3556,ESITI_QUESTIONARI!AN3556,ESITI_QUESTIONARI!AQ3556)),"NON RISPONDE",AVERAGE(ESITI_QUESTIONARI!N3556:T3556,ESITI_QUESTIONARI!V3556:X3556,ESITI_QUESTIONARI!Z3556:AD3556,ESITI_QUESTIONARI!AF3556:AH3556,ESITI_QUESTIONARI!AJ3556:AL3556,ESITI_QUESTIONARI!AN3556,ESITI_QUESTIONARI!AQ3556)))</f>
        <v/>
      </c>
    </row>
    <row r="3557" spans="1:8" x14ac:dyDescent="0.3">
      <c r="A3557" t="str">
        <f>IF(ESITI_QUESTIONARI!A3557="","",TRIM(ESITI_QUESTIONARI!A3557))</f>
        <v/>
      </c>
      <c r="B3557" t="str">
        <f t="shared" si="56"/>
        <v/>
      </c>
      <c r="C3557" t="str">
        <f>IF(ESITI_QUESTIONARI!C3557="","",TRIM(ESITI_QUESTIONARI!C3557))</f>
        <v/>
      </c>
      <c r="D3557" t="str">
        <f>IFERROR(UPPER(TRIM(ESITI_QUESTIONARI!U3557)),"")</f>
        <v/>
      </c>
      <c r="E3557" t="str">
        <f>IFERROR(UPPER(TRIM(ESITI_QUESTIONARI!Y3557)),"")</f>
        <v/>
      </c>
      <c r="F3557" t="str">
        <f>IFERROR(UPPER(TRIM(ESITI_QUESTIONARI!AE3557)),"")</f>
        <v/>
      </c>
      <c r="G3557" t="str">
        <f>IFERROR(UPPER(TRIM(ESITI_QUESTIONARI!AI3557)),"")</f>
        <v/>
      </c>
      <c r="H3557" s="8" t="str">
        <f>IF(C3557="","",IF(ISERROR(AVERAGE(ESITI_QUESTIONARI!N3557:T3557,ESITI_QUESTIONARI!V3557:X3557,ESITI_QUESTIONARI!Z3557:AD3557,ESITI_QUESTIONARI!AF3557:AH3557,ESITI_QUESTIONARI!AJ3557:AL3557,ESITI_QUESTIONARI!AN3557,ESITI_QUESTIONARI!AQ3557)),"NON RISPONDE",AVERAGE(ESITI_QUESTIONARI!N3557:T3557,ESITI_QUESTIONARI!V3557:X3557,ESITI_QUESTIONARI!Z3557:AD3557,ESITI_QUESTIONARI!AF3557:AH3557,ESITI_QUESTIONARI!AJ3557:AL3557,ESITI_QUESTIONARI!AN3557,ESITI_QUESTIONARI!AQ3557)))</f>
        <v/>
      </c>
    </row>
    <row r="3558" spans="1:8" x14ac:dyDescent="0.3">
      <c r="A3558" t="str">
        <f>IF(ESITI_QUESTIONARI!A3558="","",TRIM(ESITI_QUESTIONARI!A3558))</f>
        <v/>
      </c>
      <c r="B3558" t="str">
        <f t="shared" si="56"/>
        <v/>
      </c>
      <c r="C3558" t="str">
        <f>IF(ESITI_QUESTIONARI!C3558="","",TRIM(ESITI_QUESTIONARI!C3558))</f>
        <v/>
      </c>
      <c r="D3558" t="str">
        <f>IFERROR(UPPER(TRIM(ESITI_QUESTIONARI!U3558)),"")</f>
        <v/>
      </c>
      <c r="E3558" t="str">
        <f>IFERROR(UPPER(TRIM(ESITI_QUESTIONARI!Y3558)),"")</f>
        <v/>
      </c>
      <c r="F3558" t="str">
        <f>IFERROR(UPPER(TRIM(ESITI_QUESTIONARI!AE3558)),"")</f>
        <v/>
      </c>
      <c r="G3558" t="str">
        <f>IFERROR(UPPER(TRIM(ESITI_QUESTIONARI!AI3558)),"")</f>
        <v/>
      </c>
      <c r="H3558" s="8" t="str">
        <f>IF(C3558="","",IF(ISERROR(AVERAGE(ESITI_QUESTIONARI!N3558:T3558,ESITI_QUESTIONARI!V3558:X3558,ESITI_QUESTIONARI!Z3558:AD3558,ESITI_QUESTIONARI!AF3558:AH3558,ESITI_QUESTIONARI!AJ3558:AL3558,ESITI_QUESTIONARI!AN3558,ESITI_QUESTIONARI!AQ3558)),"NON RISPONDE",AVERAGE(ESITI_QUESTIONARI!N3558:T3558,ESITI_QUESTIONARI!V3558:X3558,ESITI_QUESTIONARI!Z3558:AD3558,ESITI_QUESTIONARI!AF3558:AH3558,ESITI_QUESTIONARI!AJ3558:AL3558,ESITI_QUESTIONARI!AN3558,ESITI_QUESTIONARI!AQ3558)))</f>
        <v/>
      </c>
    </row>
    <row r="3559" spans="1:8" x14ac:dyDescent="0.3">
      <c r="A3559" t="str">
        <f>IF(ESITI_QUESTIONARI!A3559="","",TRIM(ESITI_QUESTIONARI!A3559))</f>
        <v/>
      </c>
      <c r="B3559" t="str">
        <f t="shared" si="56"/>
        <v/>
      </c>
      <c r="C3559" t="str">
        <f>IF(ESITI_QUESTIONARI!C3559="","",TRIM(ESITI_QUESTIONARI!C3559))</f>
        <v/>
      </c>
      <c r="D3559" t="str">
        <f>IFERROR(UPPER(TRIM(ESITI_QUESTIONARI!U3559)),"")</f>
        <v/>
      </c>
      <c r="E3559" t="str">
        <f>IFERROR(UPPER(TRIM(ESITI_QUESTIONARI!Y3559)),"")</f>
        <v/>
      </c>
      <c r="F3559" t="str">
        <f>IFERROR(UPPER(TRIM(ESITI_QUESTIONARI!AE3559)),"")</f>
        <v/>
      </c>
      <c r="G3559" t="str">
        <f>IFERROR(UPPER(TRIM(ESITI_QUESTIONARI!AI3559)),"")</f>
        <v/>
      </c>
      <c r="H3559" s="8" t="str">
        <f>IF(C3559="","",IF(ISERROR(AVERAGE(ESITI_QUESTIONARI!N3559:T3559,ESITI_QUESTIONARI!V3559:X3559,ESITI_QUESTIONARI!Z3559:AD3559,ESITI_QUESTIONARI!AF3559:AH3559,ESITI_QUESTIONARI!AJ3559:AL3559,ESITI_QUESTIONARI!AN3559,ESITI_QUESTIONARI!AQ3559)),"NON RISPONDE",AVERAGE(ESITI_QUESTIONARI!N3559:T3559,ESITI_QUESTIONARI!V3559:X3559,ESITI_QUESTIONARI!Z3559:AD3559,ESITI_QUESTIONARI!AF3559:AH3559,ESITI_QUESTIONARI!AJ3559:AL3559,ESITI_QUESTIONARI!AN3559,ESITI_QUESTIONARI!AQ3559)))</f>
        <v/>
      </c>
    </row>
    <row r="3560" spans="1:8" x14ac:dyDescent="0.3">
      <c r="A3560" t="str">
        <f>IF(ESITI_QUESTIONARI!A3560="","",TRIM(ESITI_QUESTIONARI!A3560))</f>
        <v/>
      </c>
      <c r="B3560" t="str">
        <f t="shared" si="56"/>
        <v/>
      </c>
      <c r="C3560" t="str">
        <f>IF(ESITI_QUESTIONARI!C3560="","",TRIM(ESITI_QUESTIONARI!C3560))</f>
        <v/>
      </c>
      <c r="D3560" t="str">
        <f>IFERROR(UPPER(TRIM(ESITI_QUESTIONARI!U3560)),"")</f>
        <v/>
      </c>
      <c r="E3560" t="str">
        <f>IFERROR(UPPER(TRIM(ESITI_QUESTIONARI!Y3560)),"")</f>
        <v/>
      </c>
      <c r="F3560" t="str">
        <f>IFERROR(UPPER(TRIM(ESITI_QUESTIONARI!AE3560)),"")</f>
        <v/>
      </c>
      <c r="G3560" t="str">
        <f>IFERROR(UPPER(TRIM(ESITI_QUESTIONARI!AI3560)),"")</f>
        <v/>
      </c>
      <c r="H3560" s="8" t="str">
        <f>IF(C3560="","",IF(ISERROR(AVERAGE(ESITI_QUESTIONARI!N3560:T3560,ESITI_QUESTIONARI!V3560:X3560,ESITI_QUESTIONARI!Z3560:AD3560,ESITI_QUESTIONARI!AF3560:AH3560,ESITI_QUESTIONARI!AJ3560:AL3560,ESITI_QUESTIONARI!AN3560,ESITI_QUESTIONARI!AQ3560)),"NON RISPONDE",AVERAGE(ESITI_QUESTIONARI!N3560:T3560,ESITI_QUESTIONARI!V3560:X3560,ESITI_QUESTIONARI!Z3560:AD3560,ESITI_QUESTIONARI!AF3560:AH3560,ESITI_QUESTIONARI!AJ3560:AL3560,ESITI_QUESTIONARI!AN3560,ESITI_QUESTIONARI!AQ3560)))</f>
        <v/>
      </c>
    </row>
    <row r="3561" spans="1:8" x14ac:dyDescent="0.3">
      <c r="A3561" t="str">
        <f>IF(ESITI_QUESTIONARI!A3561="","",TRIM(ESITI_QUESTIONARI!A3561))</f>
        <v/>
      </c>
      <c r="B3561" t="str">
        <f t="shared" si="56"/>
        <v/>
      </c>
      <c r="C3561" t="str">
        <f>IF(ESITI_QUESTIONARI!C3561="","",TRIM(ESITI_QUESTIONARI!C3561))</f>
        <v/>
      </c>
      <c r="D3561" t="str">
        <f>IFERROR(UPPER(TRIM(ESITI_QUESTIONARI!U3561)),"")</f>
        <v/>
      </c>
      <c r="E3561" t="str">
        <f>IFERROR(UPPER(TRIM(ESITI_QUESTIONARI!Y3561)),"")</f>
        <v/>
      </c>
      <c r="F3561" t="str">
        <f>IFERROR(UPPER(TRIM(ESITI_QUESTIONARI!AE3561)),"")</f>
        <v/>
      </c>
      <c r="G3561" t="str">
        <f>IFERROR(UPPER(TRIM(ESITI_QUESTIONARI!AI3561)),"")</f>
        <v/>
      </c>
      <c r="H3561" s="8" t="str">
        <f>IF(C3561="","",IF(ISERROR(AVERAGE(ESITI_QUESTIONARI!N3561:T3561,ESITI_QUESTIONARI!V3561:X3561,ESITI_QUESTIONARI!Z3561:AD3561,ESITI_QUESTIONARI!AF3561:AH3561,ESITI_QUESTIONARI!AJ3561:AL3561,ESITI_QUESTIONARI!AN3561,ESITI_QUESTIONARI!AQ3561)),"NON RISPONDE",AVERAGE(ESITI_QUESTIONARI!N3561:T3561,ESITI_QUESTIONARI!V3561:X3561,ESITI_QUESTIONARI!Z3561:AD3561,ESITI_QUESTIONARI!AF3561:AH3561,ESITI_QUESTIONARI!AJ3561:AL3561,ESITI_QUESTIONARI!AN3561,ESITI_QUESTIONARI!AQ3561)))</f>
        <v/>
      </c>
    </row>
    <row r="3562" spans="1:8" x14ac:dyDescent="0.3">
      <c r="A3562" t="str">
        <f>IF(ESITI_QUESTIONARI!A3562="","",TRIM(ESITI_QUESTIONARI!A3562))</f>
        <v/>
      </c>
      <c r="B3562" t="str">
        <f t="shared" si="56"/>
        <v/>
      </c>
      <c r="C3562" t="str">
        <f>IF(ESITI_QUESTIONARI!C3562="","",TRIM(ESITI_QUESTIONARI!C3562))</f>
        <v/>
      </c>
      <c r="D3562" t="str">
        <f>IFERROR(UPPER(TRIM(ESITI_QUESTIONARI!U3562)),"")</f>
        <v/>
      </c>
      <c r="E3562" t="str">
        <f>IFERROR(UPPER(TRIM(ESITI_QUESTIONARI!Y3562)),"")</f>
        <v/>
      </c>
      <c r="F3562" t="str">
        <f>IFERROR(UPPER(TRIM(ESITI_QUESTIONARI!AE3562)),"")</f>
        <v/>
      </c>
      <c r="G3562" t="str">
        <f>IFERROR(UPPER(TRIM(ESITI_QUESTIONARI!AI3562)),"")</f>
        <v/>
      </c>
      <c r="H3562" s="8" t="str">
        <f>IF(C3562="","",IF(ISERROR(AVERAGE(ESITI_QUESTIONARI!N3562:T3562,ESITI_QUESTIONARI!V3562:X3562,ESITI_QUESTIONARI!Z3562:AD3562,ESITI_QUESTIONARI!AF3562:AH3562,ESITI_QUESTIONARI!AJ3562:AL3562,ESITI_QUESTIONARI!AN3562,ESITI_QUESTIONARI!AQ3562)),"NON RISPONDE",AVERAGE(ESITI_QUESTIONARI!N3562:T3562,ESITI_QUESTIONARI!V3562:X3562,ESITI_QUESTIONARI!Z3562:AD3562,ESITI_QUESTIONARI!AF3562:AH3562,ESITI_QUESTIONARI!AJ3562:AL3562,ESITI_QUESTIONARI!AN3562,ESITI_QUESTIONARI!AQ3562)))</f>
        <v/>
      </c>
    </row>
    <row r="3563" spans="1:8" x14ac:dyDescent="0.3">
      <c r="A3563" t="str">
        <f>IF(ESITI_QUESTIONARI!A3563="","",TRIM(ESITI_QUESTIONARI!A3563))</f>
        <v/>
      </c>
      <c r="B3563" t="str">
        <f t="shared" si="56"/>
        <v/>
      </c>
      <c r="C3563" t="str">
        <f>IF(ESITI_QUESTIONARI!C3563="","",TRIM(ESITI_QUESTIONARI!C3563))</f>
        <v/>
      </c>
      <c r="D3563" t="str">
        <f>IFERROR(UPPER(TRIM(ESITI_QUESTIONARI!U3563)),"")</f>
        <v/>
      </c>
      <c r="E3563" t="str">
        <f>IFERROR(UPPER(TRIM(ESITI_QUESTIONARI!Y3563)),"")</f>
        <v/>
      </c>
      <c r="F3563" t="str">
        <f>IFERROR(UPPER(TRIM(ESITI_QUESTIONARI!AE3563)),"")</f>
        <v/>
      </c>
      <c r="G3563" t="str">
        <f>IFERROR(UPPER(TRIM(ESITI_QUESTIONARI!AI3563)),"")</f>
        <v/>
      </c>
      <c r="H3563" s="8" t="str">
        <f>IF(C3563="","",IF(ISERROR(AVERAGE(ESITI_QUESTIONARI!N3563:T3563,ESITI_QUESTIONARI!V3563:X3563,ESITI_QUESTIONARI!Z3563:AD3563,ESITI_QUESTIONARI!AF3563:AH3563,ESITI_QUESTIONARI!AJ3563:AL3563,ESITI_QUESTIONARI!AN3563,ESITI_QUESTIONARI!AQ3563)),"NON RISPONDE",AVERAGE(ESITI_QUESTIONARI!N3563:T3563,ESITI_QUESTIONARI!V3563:X3563,ESITI_QUESTIONARI!Z3563:AD3563,ESITI_QUESTIONARI!AF3563:AH3563,ESITI_QUESTIONARI!AJ3563:AL3563,ESITI_QUESTIONARI!AN3563,ESITI_QUESTIONARI!AQ3563)))</f>
        <v/>
      </c>
    </row>
    <row r="3564" spans="1:8" x14ac:dyDescent="0.3">
      <c r="A3564" t="str">
        <f>IF(ESITI_QUESTIONARI!A3564="","",TRIM(ESITI_QUESTIONARI!A3564))</f>
        <v/>
      </c>
      <c r="B3564" t="str">
        <f t="shared" si="56"/>
        <v/>
      </c>
      <c r="C3564" t="str">
        <f>IF(ESITI_QUESTIONARI!C3564="","",TRIM(ESITI_QUESTIONARI!C3564))</f>
        <v/>
      </c>
      <c r="D3564" t="str">
        <f>IFERROR(UPPER(TRIM(ESITI_QUESTIONARI!U3564)),"")</f>
        <v/>
      </c>
      <c r="E3564" t="str">
        <f>IFERROR(UPPER(TRIM(ESITI_QUESTIONARI!Y3564)),"")</f>
        <v/>
      </c>
      <c r="F3564" t="str">
        <f>IFERROR(UPPER(TRIM(ESITI_QUESTIONARI!AE3564)),"")</f>
        <v/>
      </c>
      <c r="G3564" t="str">
        <f>IFERROR(UPPER(TRIM(ESITI_QUESTIONARI!AI3564)),"")</f>
        <v/>
      </c>
      <c r="H3564" s="8" t="str">
        <f>IF(C3564="","",IF(ISERROR(AVERAGE(ESITI_QUESTIONARI!N3564:T3564,ESITI_QUESTIONARI!V3564:X3564,ESITI_QUESTIONARI!Z3564:AD3564,ESITI_QUESTIONARI!AF3564:AH3564,ESITI_QUESTIONARI!AJ3564:AL3564,ESITI_QUESTIONARI!AN3564,ESITI_QUESTIONARI!AQ3564)),"NON RISPONDE",AVERAGE(ESITI_QUESTIONARI!N3564:T3564,ESITI_QUESTIONARI!V3564:X3564,ESITI_QUESTIONARI!Z3564:AD3564,ESITI_QUESTIONARI!AF3564:AH3564,ESITI_QUESTIONARI!AJ3564:AL3564,ESITI_QUESTIONARI!AN3564,ESITI_QUESTIONARI!AQ3564)))</f>
        <v/>
      </c>
    </row>
    <row r="3565" spans="1:8" x14ac:dyDescent="0.3">
      <c r="A3565" t="str">
        <f>IF(ESITI_QUESTIONARI!A3565="","",TRIM(ESITI_QUESTIONARI!A3565))</f>
        <v/>
      </c>
      <c r="B3565" t="str">
        <f t="shared" si="56"/>
        <v/>
      </c>
      <c r="C3565" t="str">
        <f>IF(ESITI_QUESTIONARI!C3565="","",TRIM(ESITI_QUESTIONARI!C3565))</f>
        <v/>
      </c>
      <c r="D3565" t="str">
        <f>IFERROR(UPPER(TRIM(ESITI_QUESTIONARI!U3565)),"")</f>
        <v/>
      </c>
      <c r="E3565" t="str">
        <f>IFERROR(UPPER(TRIM(ESITI_QUESTIONARI!Y3565)),"")</f>
        <v/>
      </c>
      <c r="F3565" t="str">
        <f>IFERROR(UPPER(TRIM(ESITI_QUESTIONARI!AE3565)),"")</f>
        <v/>
      </c>
      <c r="G3565" t="str">
        <f>IFERROR(UPPER(TRIM(ESITI_QUESTIONARI!AI3565)),"")</f>
        <v/>
      </c>
      <c r="H3565" s="8" t="str">
        <f>IF(C3565="","",IF(ISERROR(AVERAGE(ESITI_QUESTIONARI!N3565:T3565,ESITI_QUESTIONARI!V3565:X3565,ESITI_QUESTIONARI!Z3565:AD3565,ESITI_QUESTIONARI!AF3565:AH3565,ESITI_QUESTIONARI!AJ3565:AL3565,ESITI_QUESTIONARI!AN3565,ESITI_QUESTIONARI!AQ3565)),"NON RISPONDE",AVERAGE(ESITI_QUESTIONARI!N3565:T3565,ESITI_QUESTIONARI!V3565:X3565,ESITI_QUESTIONARI!Z3565:AD3565,ESITI_QUESTIONARI!AF3565:AH3565,ESITI_QUESTIONARI!AJ3565:AL3565,ESITI_QUESTIONARI!AN3565,ESITI_QUESTIONARI!AQ3565)))</f>
        <v/>
      </c>
    </row>
    <row r="3566" spans="1:8" x14ac:dyDescent="0.3">
      <c r="A3566" t="str">
        <f>IF(ESITI_QUESTIONARI!A3566="","",TRIM(ESITI_QUESTIONARI!A3566))</f>
        <v/>
      </c>
      <c r="B3566" t="str">
        <f t="shared" si="56"/>
        <v/>
      </c>
      <c r="C3566" t="str">
        <f>IF(ESITI_QUESTIONARI!C3566="","",TRIM(ESITI_QUESTIONARI!C3566))</f>
        <v/>
      </c>
      <c r="D3566" t="str">
        <f>IFERROR(UPPER(TRIM(ESITI_QUESTIONARI!U3566)),"")</f>
        <v/>
      </c>
      <c r="E3566" t="str">
        <f>IFERROR(UPPER(TRIM(ESITI_QUESTIONARI!Y3566)),"")</f>
        <v/>
      </c>
      <c r="F3566" t="str">
        <f>IFERROR(UPPER(TRIM(ESITI_QUESTIONARI!AE3566)),"")</f>
        <v/>
      </c>
      <c r="G3566" t="str">
        <f>IFERROR(UPPER(TRIM(ESITI_QUESTIONARI!AI3566)),"")</f>
        <v/>
      </c>
      <c r="H3566" s="8" t="str">
        <f>IF(C3566="","",IF(ISERROR(AVERAGE(ESITI_QUESTIONARI!N3566:T3566,ESITI_QUESTIONARI!V3566:X3566,ESITI_QUESTIONARI!Z3566:AD3566,ESITI_QUESTIONARI!AF3566:AH3566,ESITI_QUESTIONARI!AJ3566:AL3566,ESITI_QUESTIONARI!AN3566,ESITI_QUESTIONARI!AQ3566)),"NON RISPONDE",AVERAGE(ESITI_QUESTIONARI!N3566:T3566,ESITI_QUESTIONARI!V3566:X3566,ESITI_QUESTIONARI!Z3566:AD3566,ESITI_QUESTIONARI!AF3566:AH3566,ESITI_QUESTIONARI!AJ3566:AL3566,ESITI_QUESTIONARI!AN3566,ESITI_QUESTIONARI!AQ3566)))</f>
        <v/>
      </c>
    </row>
    <row r="3567" spans="1:8" x14ac:dyDescent="0.3">
      <c r="A3567" t="str">
        <f>IF(ESITI_QUESTIONARI!A3567="","",TRIM(ESITI_QUESTIONARI!A3567))</f>
        <v/>
      </c>
      <c r="B3567" t="str">
        <f t="shared" si="56"/>
        <v/>
      </c>
      <c r="C3567" t="str">
        <f>IF(ESITI_QUESTIONARI!C3567="","",TRIM(ESITI_QUESTIONARI!C3567))</f>
        <v/>
      </c>
      <c r="D3567" t="str">
        <f>IFERROR(UPPER(TRIM(ESITI_QUESTIONARI!U3567)),"")</f>
        <v/>
      </c>
      <c r="E3567" t="str">
        <f>IFERROR(UPPER(TRIM(ESITI_QUESTIONARI!Y3567)),"")</f>
        <v/>
      </c>
      <c r="F3567" t="str">
        <f>IFERROR(UPPER(TRIM(ESITI_QUESTIONARI!AE3567)),"")</f>
        <v/>
      </c>
      <c r="G3567" t="str">
        <f>IFERROR(UPPER(TRIM(ESITI_QUESTIONARI!AI3567)),"")</f>
        <v/>
      </c>
      <c r="H3567" s="8" t="str">
        <f>IF(C3567="","",IF(ISERROR(AVERAGE(ESITI_QUESTIONARI!N3567:T3567,ESITI_QUESTIONARI!V3567:X3567,ESITI_QUESTIONARI!Z3567:AD3567,ESITI_QUESTIONARI!AF3567:AH3567,ESITI_QUESTIONARI!AJ3567:AL3567,ESITI_QUESTIONARI!AN3567,ESITI_QUESTIONARI!AQ3567)),"NON RISPONDE",AVERAGE(ESITI_QUESTIONARI!N3567:T3567,ESITI_QUESTIONARI!V3567:X3567,ESITI_QUESTIONARI!Z3567:AD3567,ESITI_QUESTIONARI!AF3567:AH3567,ESITI_QUESTIONARI!AJ3567:AL3567,ESITI_QUESTIONARI!AN3567,ESITI_QUESTIONARI!AQ3567)))</f>
        <v/>
      </c>
    </row>
    <row r="3568" spans="1:8" x14ac:dyDescent="0.3">
      <c r="A3568" t="str">
        <f>IF(ESITI_QUESTIONARI!A3568="","",TRIM(ESITI_QUESTIONARI!A3568))</f>
        <v/>
      </c>
      <c r="B3568" t="str">
        <f t="shared" si="56"/>
        <v/>
      </c>
      <c r="C3568" t="str">
        <f>IF(ESITI_QUESTIONARI!C3568="","",TRIM(ESITI_QUESTIONARI!C3568))</f>
        <v/>
      </c>
      <c r="D3568" t="str">
        <f>IFERROR(UPPER(TRIM(ESITI_QUESTIONARI!U3568)),"")</f>
        <v/>
      </c>
      <c r="E3568" t="str">
        <f>IFERROR(UPPER(TRIM(ESITI_QUESTIONARI!Y3568)),"")</f>
        <v/>
      </c>
      <c r="F3568" t="str">
        <f>IFERROR(UPPER(TRIM(ESITI_QUESTIONARI!AE3568)),"")</f>
        <v/>
      </c>
      <c r="G3568" t="str">
        <f>IFERROR(UPPER(TRIM(ESITI_QUESTIONARI!AI3568)),"")</f>
        <v/>
      </c>
      <c r="H3568" s="8" t="str">
        <f>IF(C3568="","",IF(ISERROR(AVERAGE(ESITI_QUESTIONARI!N3568:T3568,ESITI_QUESTIONARI!V3568:X3568,ESITI_QUESTIONARI!Z3568:AD3568,ESITI_QUESTIONARI!AF3568:AH3568,ESITI_QUESTIONARI!AJ3568:AL3568,ESITI_QUESTIONARI!AN3568,ESITI_QUESTIONARI!AQ3568)),"NON RISPONDE",AVERAGE(ESITI_QUESTIONARI!N3568:T3568,ESITI_QUESTIONARI!V3568:X3568,ESITI_QUESTIONARI!Z3568:AD3568,ESITI_QUESTIONARI!AF3568:AH3568,ESITI_QUESTIONARI!AJ3568:AL3568,ESITI_QUESTIONARI!AN3568,ESITI_QUESTIONARI!AQ3568)))</f>
        <v/>
      </c>
    </row>
    <row r="3569" spans="1:8" x14ac:dyDescent="0.3">
      <c r="A3569" t="str">
        <f>IF(ESITI_QUESTIONARI!A3569="","",TRIM(ESITI_QUESTIONARI!A3569))</f>
        <v/>
      </c>
      <c r="B3569" t="str">
        <f t="shared" si="56"/>
        <v/>
      </c>
      <c r="C3569" t="str">
        <f>IF(ESITI_QUESTIONARI!C3569="","",TRIM(ESITI_QUESTIONARI!C3569))</f>
        <v/>
      </c>
      <c r="D3569" t="str">
        <f>IFERROR(UPPER(TRIM(ESITI_QUESTIONARI!U3569)),"")</f>
        <v/>
      </c>
      <c r="E3569" t="str">
        <f>IFERROR(UPPER(TRIM(ESITI_QUESTIONARI!Y3569)),"")</f>
        <v/>
      </c>
      <c r="F3569" t="str">
        <f>IFERROR(UPPER(TRIM(ESITI_QUESTIONARI!AE3569)),"")</f>
        <v/>
      </c>
      <c r="G3569" t="str">
        <f>IFERROR(UPPER(TRIM(ESITI_QUESTIONARI!AI3569)),"")</f>
        <v/>
      </c>
      <c r="H3569" s="8" t="str">
        <f>IF(C3569="","",IF(ISERROR(AVERAGE(ESITI_QUESTIONARI!N3569:T3569,ESITI_QUESTIONARI!V3569:X3569,ESITI_QUESTIONARI!Z3569:AD3569,ESITI_QUESTIONARI!AF3569:AH3569,ESITI_QUESTIONARI!AJ3569:AL3569,ESITI_QUESTIONARI!AN3569,ESITI_QUESTIONARI!AQ3569)),"NON RISPONDE",AVERAGE(ESITI_QUESTIONARI!N3569:T3569,ESITI_QUESTIONARI!V3569:X3569,ESITI_QUESTIONARI!Z3569:AD3569,ESITI_QUESTIONARI!AF3569:AH3569,ESITI_QUESTIONARI!AJ3569:AL3569,ESITI_QUESTIONARI!AN3569,ESITI_QUESTIONARI!AQ3569)))</f>
        <v/>
      </c>
    </row>
    <row r="3570" spans="1:8" x14ac:dyDescent="0.3">
      <c r="A3570" t="str">
        <f>IF(ESITI_QUESTIONARI!A3570="","",TRIM(ESITI_QUESTIONARI!A3570))</f>
        <v/>
      </c>
      <c r="B3570" t="str">
        <f t="shared" si="56"/>
        <v/>
      </c>
      <c r="C3570" t="str">
        <f>IF(ESITI_QUESTIONARI!C3570="","",TRIM(ESITI_QUESTIONARI!C3570))</f>
        <v/>
      </c>
      <c r="D3570" t="str">
        <f>IFERROR(UPPER(TRIM(ESITI_QUESTIONARI!U3570)),"")</f>
        <v/>
      </c>
      <c r="E3570" t="str">
        <f>IFERROR(UPPER(TRIM(ESITI_QUESTIONARI!Y3570)),"")</f>
        <v/>
      </c>
      <c r="F3570" t="str">
        <f>IFERROR(UPPER(TRIM(ESITI_QUESTIONARI!AE3570)),"")</f>
        <v/>
      </c>
      <c r="G3570" t="str">
        <f>IFERROR(UPPER(TRIM(ESITI_QUESTIONARI!AI3570)),"")</f>
        <v/>
      </c>
      <c r="H3570" s="8" t="str">
        <f>IF(C3570="","",IF(ISERROR(AVERAGE(ESITI_QUESTIONARI!N3570:T3570,ESITI_QUESTIONARI!V3570:X3570,ESITI_QUESTIONARI!Z3570:AD3570,ESITI_QUESTIONARI!AF3570:AH3570,ESITI_QUESTIONARI!AJ3570:AL3570,ESITI_QUESTIONARI!AN3570,ESITI_QUESTIONARI!AQ3570)),"NON RISPONDE",AVERAGE(ESITI_QUESTIONARI!N3570:T3570,ESITI_QUESTIONARI!V3570:X3570,ESITI_QUESTIONARI!Z3570:AD3570,ESITI_QUESTIONARI!AF3570:AH3570,ESITI_QUESTIONARI!AJ3570:AL3570,ESITI_QUESTIONARI!AN3570,ESITI_QUESTIONARI!AQ3570)))</f>
        <v/>
      </c>
    </row>
    <row r="3571" spans="1:8" x14ac:dyDescent="0.3">
      <c r="A3571" t="str">
        <f>IF(ESITI_QUESTIONARI!A3571="","",TRIM(ESITI_QUESTIONARI!A3571))</f>
        <v/>
      </c>
      <c r="B3571" t="str">
        <f t="shared" si="56"/>
        <v/>
      </c>
      <c r="C3571" t="str">
        <f>IF(ESITI_QUESTIONARI!C3571="","",TRIM(ESITI_QUESTIONARI!C3571))</f>
        <v/>
      </c>
      <c r="D3571" t="str">
        <f>IFERROR(UPPER(TRIM(ESITI_QUESTIONARI!U3571)),"")</f>
        <v/>
      </c>
      <c r="E3571" t="str">
        <f>IFERROR(UPPER(TRIM(ESITI_QUESTIONARI!Y3571)),"")</f>
        <v/>
      </c>
      <c r="F3571" t="str">
        <f>IFERROR(UPPER(TRIM(ESITI_QUESTIONARI!AE3571)),"")</f>
        <v/>
      </c>
      <c r="G3571" t="str">
        <f>IFERROR(UPPER(TRIM(ESITI_QUESTIONARI!AI3571)),"")</f>
        <v/>
      </c>
      <c r="H3571" s="8" t="str">
        <f>IF(C3571="","",IF(ISERROR(AVERAGE(ESITI_QUESTIONARI!N3571:T3571,ESITI_QUESTIONARI!V3571:X3571,ESITI_QUESTIONARI!Z3571:AD3571,ESITI_QUESTIONARI!AF3571:AH3571,ESITI_QUESTIONARI!AJ3571:AL3571,ESITI_QUESTIONARI!AN3571,ESITI_QUESTIONARI!AQ3571)),"NON RISPONDE",AVERAGE(ESITI_QUESTIONARI!N3571:T3571,ESITI_QUESTIONARI!V3571:X3571,ESITI_QUESTIONARI!Z3571:AD3571,ESITI_QUESTIONARI!AF3571:AH3571,ESITI_QUESTIONARI!AJ3571:AL3571,ESITI_QUESTIONARI!AN3571,ESITI_QUESTIONARI!AQ3571)))</f>
        <v/>
      </c>
    </row>
    <row r="3572" spans="1:8" x14ac:dyDescent="0.3">
      <c r="A3572" t="str">
        <f>IF(ESITI_QUESTIONARI!A3572="","",TRIM(ESITI_QUESTIONARI!A3572))</f>
        <v/>
      </c>
      <c r="B3572" t="str">
        <f t="shared" si="56"/>
        <v/>
      </c>
      <c r="C3572" t="str">
        <f>IF(ESITI_QUESTIONARI!C3572="","",TRIM(ESITI_QUESTIONARI!C3572))</f>
        <v/>
      </c>
      <c r="D3572" t="str">
        <f>IFERROR(UPPER(TRIM(ESITI_QUESTIONARI!U3572)),"")</f>
        <v/>
      </c>
      <c r="E3572" t="str">
        <f>IFERROR(UPPER(TRIM(ESITI_QUESTIONARI!Y3572)),"")</f>
        <v/>
      </c>
      <c r="F3572" t="str">
        <f>IFERROR(UPPER(TRIM(ESITI_QUESTIONARI!AE3572)),"")</f>
        <v/>
      </c>
      <c r="G3572" t="str">
        <f>IFERROR(UPPER(TRIM(ESITI_QUESTIONARI!AI3572)),"")</f>
        <v/>
      </c>
      <c r="H3572" s="8" t="str">
        <f>IF(C3572="","",IF(ISERROR(AVERAGE(ESITI_QUESTIONARI!N3572:T3572,ESITI_QUESTIONARI!V3572:X3572,ESITI_QUESTIONARI!Z3572:AD3572,ESITI_QUESTIONARI!AF3572:AH3572,ESITI_QUESTIONARI!AJ3572:AL3572,ESITI_QUESTIONARI!AN3572,ESITI_QUESTIONARI!AQ3572)),"NON RISPONDE",AVERAGE(ESITI_QUESTIONARI!N3572:T3572,ESITI_QUESTIONARI!V3572:X3572,ESITI_QUESTIONARI!Z3572:AD3572,ESITI_QUESTIONARI!AF3572:AH3572,ESITI_QUESTIONARI!AJ3572:AL3572,ESITI_QUESTIONARI!AN3572,ESITI_QUESTIONARI!AQ3572)))</f>
        <v/>
      </c>
    </row>
    <row r="3573" spans="1:8" x14ac:dyDescent="0.3">
      <c r="A3573" t="str">
        <f>IF(ESITI_QUESTIONARI!A3573="","",TRIM(ESITI_QUESTIONARI!A3573))</f>
        <v/>
      </c>
      <c r="B3573" t="str">
        <f t="shared" si="56"/>
        <v/>
      </c>
      <c r="C3573" t="str">
        <f>IF(ESITI_QUESTIONARI!C3573="","",TRIM(ESITI_QUESTIONARI!C3573))</f>
        <v/>
      </c>
      <c r="D3573" t="str">
        <f>IFERROR(UPPER(TRIM(ESITI_QUESTIONARI!U3573)),"")</f>
        <v/>
      </c>
      <c r="E3573" t="str">
        <f>IFERROR(UPPER(TRIM(ESITI_QUESTIONARI!Y3573)),"")</f>
        <v/>
      </c>
      <c r="F3573" t="str">
        <f>IFERROR(UPPER(TRIM(ESITI_QUESTIONARI!AE3573)),"")</f>
        <v/>
      </c>
      <c r="G3573" t="str">
        <f>IFERROR(UPPER(TRIM(ESITI_QUESTIONARI!AI3573)),"")</f>
        <v/>
      </c>
      <c r="H3573" s="8" t="str">
        <f>IF(C3573="","",IF(ISERROR(AVERAGE(ESITI_QUESTIONARI!N3573:T3573,ESITI_QUESTIONARI!V3573:X3573,ESITI_QUESTIONARI!Z3573:AD3573,ESITI_QUESTIONARI!AF3573:AH3573,ESITI_QUESTIONARI!AJ3573:AL3573,ESITI_QUESTIONARI!AN3573,ESITI_QUESTIONARI!AQ3573)),"NON RISPONDE",AVERAGE(ESITI_QUESTIONARI!N3573:T3573,ESITI_QUESTIONARI!V3573:X3573,ESITI_QUESTIONARI!Z3573:AD3573,ESITI_QUESTIONARI!AF3573:AH3573,ESITI_QUESTIONARI!AJ3573:AL3573,ESITI_QUESTIONARI!AN3573,ESITI_QUESTIONARI!AQ3573)))</f>
        <v/>
      </c>
    </row>
    <row r="3574" spans="1:8" x14ac:dyDescent="0.3">
      <c r="A3574" t="str">
        <f>IF(ESITI_QUESTIONARI!A3574="","",TRIM(ESITI_QUESTIONARI!A3574))</f>
        <v/>
      </c>
      <c r="B3574" t="str">
        <f t="shared" si="56"/>
        <v/>
      </c>
      <c r="C3574" t="str">
        <f>IF(ESITI_QUESTIONARI!C3574="","",TRIM(ESITI_QUESTIONARI!C3574))</f>
        <v/>
      </c>
      <c r="D3574" t="str">
        <f>IFERROR(UPPER(TRIM(ESITI_QUESTIONARI!U3574)),"")</f>
        <v/>
      </c>
      <c r="E3574" t="str">
        <f>IFERROR(UPPER(TRIM(ESITI_QUESTIONARI!Y3574)),"")</f>
        <v/>
      </c>
      <c r="F3574" t="str">
        <f>IFERROR(UPPER(TRIM(ESITI_QUESTIONARI!AE3574)),"")</f>
        <v/>
      </c>
      <c r="G3574" t="str">
        <f>IFERROR(UPPER(TRIM(ESITI_QUESTIONARI!AI3574)),"")</f>
        <v/>
      </c>
      <c r="H3574" s="8" t="str">
        <f>IF(C3574="","",IF(ISERROR(AVERAGE(ESITI_QUESTIONARI!N3574:T3574,ESITI_QUESTIONARI!V3574:X3574,ESITI_QUESTIONARI!Z3574:AD3574,ESITI_QUESTIONARI!AF3574:AH3574,ESITI_QUESTIONARI!AJ3574:AL3574,ESITI_QUESTIONARI!AN3574,ESITI_QUESTIONARI!AQ3574)),"NON RISPONDE",AVERAGE(ESITI_QUESTIONARI!N3574:T3574,ESITI_QUESTIONARI!V3574:X3574,ESITI_QUESTIONARI!Z3574:AD3574,ESITI_QUESTIONARI!AF3574:AH3574,ESITI_QUESTIONARI!AJ3574:AL3574,ESITI_QUESTIONARI!AN3574,ESITI_QUESTIONARI!AQ3574)))</f>
        <v/>
      </c>
    </row>
    <row r="3575" spans="1:8" x14ac:dyDescent="0.3">
      <c r="A3575" t="str">
        <f>IF(ESITI_QUESTIONARI!A3575="","",TRIM(ESITI_QUESTIONARI!A3575))</f>
        <v/>
      </c>
      <c r="B3575" t="str">
        <f t="shared" si="56"/>
        <v/>
      </c>
      <c r="C3575" t="str">
        <f>IF(ESITI_QUESTIONARI!C3575="","",TRIM(ESITI_QUESTIONARI!C3575))</f>
        <v/>
      </c>
      <c r="D3575" t="str">
        <f>IFERROR(UPPER(TRIM(ESITI_QUESTIONARI!U3575)),"")</f>
        <v/>
      </c>
      <c r="E3575" t="str">
        <f>IFERROR(UPPER(TRIM(ESITI_QUESTIONARI!Y3575)),"")</f>
        <v/>
      </c>
      <c r="F3575" t="str">
        <f>IFERROR(UPPER(TRIM(ESITI_QUESTIONARI!AE3575)),"")</f>
        <v/>
      </c>
      <c r="G3575" t="str">
        <f>IFERROR(UPPER(TRIM(ESITI_QUESTIONARI!AI3575)),"")</f>
        <v/>
      </c>
      <c r="H3575" s="8" t="str">
        <f>IF(C3575="","",IF(ISERROR(AVERAGE(ESITI_QUESTIONARI!N3575:T3575,ESITI_QUESTIONARI!V3575:X3575,ESITI_QUESTIONARI!Z3575:AD3575,ESITI_QUESTIONARI!AF3575:AH3575,ESITI_QUESTIONARI!AJ3575:AL3575,ESITI_QUESTIONARI!AN3575,ESITI_QUESTIONARI!AQ3575)),"NON RISPONDE",AVERAGE(ESITI_QUESTIONARI!N3575:T3575,ESITI_QUESTIONARI!V3575:X3575,ESITI_QUESTIONARI!Z3575:AD3575,ESITI_QUESTIONARI!AF3575:AH3575,ESITI_QUESTIONARI!AJ3575:AL3575,ESITI_QUESTIONARI!AN3575,ESITI_QUESTIONARI!AQ3575)))</f>
        <v/>
      </c>
    </row>
    <row r="3576" spans="1:8" x14ac:dyDescent="0.3">
      <c r="A3576" t="str">
        <f>IF(ESITI_QUESTIONARI!A3576="","",TRIM(ESITI_QUESTIONARI!A3576))</f>
        <v/>
      </c>
      <c r="B3576" t="str">
        <f t="shared" si="56"/>
        <v/>
      </c>
      <c r="C3576" t="str">
        <f>IF(ESITI_QUESTIONARI!C3576="","",TRIM(ESITI_QUESTIONARI!C3576))</f>
        <v/>
      </c>
      <c r="D3576" t="str">
        <f>IFERROR(UPPER(TRIM(ESITI_QUESTIONARI!U3576)),"")</f>
        <v/>
      </c>
      <c r="E3576" t="str">
        <f>IFERROR(UPPER(TRIM(ESITI_QUESTIONARI!Y3576)),"")</f>
        <v/>
      </c>
      <c r="F3576" t="str">
        <f>IFERROR(UPPER(TRIM(ESITI_QUESTIONARI!AE3576)),"")</f>
        <v/>
      </c>
      <c r="G3576" t="str">
        <f>IFERROR(UPPER(TRIM(ESITI_QUESTIONARI!AI3576)),"")</f>
        <v/>
      </c>
      <c r="H3576" s="8" t="str">
        <f>IF(C3576="","",IF(ISERROR(AVERAGE(ESITI_QUESTIONARI!N3576:T3576,ESITI_QUESTIONARI!V3576:X3576,ESITI_QUESTIONARI!Z3576:AD3576,ESITI_QUESTIONARI!AF3576:AH3576,ESITI_QUESTIONARI!AJ3576:AL3576,ESITI_QUESTIONARI!AN3576,ESITI_QUESTIONARI!AQ3576)),"NON RISPONDE",AVERAGE(ESITI_QUESTIONARI!N3576:T3576,ESITI_QUESTIONARI!V3576:X3576,ESITI_QUESTIONARI!Z3576:AD3576,ESITI_QUESTIONARI!AF3576:AH3576,ESITI_QUESTIONARI!AJ3576:AL3576,ESITI_QUESTIONARI!AN3576,ESITI_QUESTIONARI!AQ3576)))</f>
        <v/>
      </c>
    </row>
    <row r="3577" spans="1:8" x14ac:dyDescent="0.3">
      <c r="A3577" t="str">
        <f>IF(ESITI_QUESTIONARI!A3577="","",TRIM(ESITI_QUESTIONARI!A3577))</f>
        <v/>
      </c>
      <c r="B3577" t="str">
        <f t="shared" si="56"/>
        <v/>
      </c>
      <c r="C3577" t="str">
        <f>IF(ESITI_QUESTIONARI!C3577="","",TRIM(ESITI_QUESTIONARI!C3577))</f>
        <v/>
      </c>
      <c r="D3577" t="str">
        <f>IFERROR(UPPER(TRIM(ESITI_QUESTIONARI!U3577)),"")</f>
        <v/>
      </c>
      <c r="E3577" t="str">
        <f>IFERROR(UPPER(TRIM(ESITI_QUESTIONARI!Y3577)),"")</f>
        <v/>
      </c>
      <c r="F3577" t="str">
        <f>IFERROR(UPPER(TRIM(ESITI_QUESTIONARI!AE3577)),"")</f>
        <v/>
      </c>
      <c r="G3577" t="str">
        <f>IFERROR(UPPER(TRIM(ESITI_QUESTIONARI!AI3577)),"")</f>
        <v/>
      </c>
      <c r="H3577" s="8" t="str">
        <f>IF(C3577="","",IF(ISERROR(AVERAGE(ESITI_QUESTIONARI!N3577:T3577,ESITI_QUESTIONARI!V3577:X3577,ESITI_QUESTIONARI!Z3577:AD3577,ESITI_QUESTIONARI!AF3577:AH3577,ESITI_QUESTIONARI!AJ3577:AL3577,ESITI_QUESTIONARI!AN3577,ESITI_QUESTIONARI!AQ3577)),"NON RISPONDE",AVERAGE(ESITI_QUESTIONARI!N3577:T3577,ESITI_QUESTIONARI!V3577:X3577,ESITI_QUESTIONARI!Z3577:AD3577,ESITI_QUESTIONARI!AF3577:AH3577,ESITI_QUESTIONARI!AJ3577:AL3577,ESITI_QUESTIONARI!AN3577,ESITI_QUESTIONARI!AQ3577)))</f>
        <v/>
      </c>
    </row>
    <row r="3578" spans="1:8" x14ac:dyDescent="0.3">
      <c r="A3578" t="str">
        <f>IF(ESITI_QUESTIONARI!A3578="","",TRIM(ESITI_QUESTIONARI!A3578))</f>
        <v/>
      </c>
      <c r="B3578" t="str">
        <f t="shared" si="56"/>
        <v/>
      </c>
      <c r="C3578" t="str">
        <f>IF(ESITI_QUESTIONARI!C3578="","",TRIM(ESITI_QUESTIONARI!C3578))</f>
        <v/>
      </c>
      <c r="D3578" t="str">
        <f>IFERROR(UPPER(TRIM(ESITI_QUESTIONARI!U3578)),"")</f>
        <v/>
      </c>
      <c r="E3578" t="str">
        <f>IFERROR(UPPER(TRIM(ESITI_QUESTIONARI!Y3578)),"")</f>
        <v/>
      </c>
      <c r="F3578" t="str">
        <f>IFERROR(UPPER(TRIM(ESITI_QUESTIONARI!AE3578)),"")</f>
        <v/>
      </c>
      <c r="G3578" t="str">
        <f>IFERROR(UPPER(TRIM(ESITI_QUESTIONARI!AI3578)),"")</f>
        <v/>
      </c>
      <c r="H3578" s="8" t="str">
        <f>IF(C3578="","",IF(ISERROR(AVERAGE(ESITI_QUESTIONARI!N3578:T3578,ESITI_QUESTIONARI!V3578:X3578,ESITI_QUESTIONARI!Z3578:AD3578,ESITI_QUESTIONARI!AF3578:AH3578,ESITI_QUESTIONARI!AJ3578:AL3578,ESITI_QUESTIONARI!AN3578,ESITI_QUESTIONARI!AQ3578)),"NON RISPONDE",AVERAGE(ESITI_QUESTIONARI!N3578:T3578,ESITI_QUESTIONARI!V3578:X3578,ESITI_QUESTIONARI!Z3578:AD3578,ESITI_QUESTIONARI!AF3578:AH3578,ESITI_QUESTIONARI!AJ3578:AL3578,ESITI_QUESTIONARI!AN3578,ESITI_QUESTIONARI!AQ3578)))</f>
        <v/>
      </c>
    </row>
    <row r="3579" spans="1:8" x14ac:dyDescent="0.3">
      <c r="A3579" t="str">
        <f>IF(ESITI_QUESTIONARI!A3579="","",TRIM(ESITI_QUESTIONARI!A3579))</f>
        <v/>
      </c>
      <c r="B3579" t="str">
        <f t="shared" si="56"/>
        <v/>
      </c>
      <c r="C3579" t="str">
        <f>IF(ESITI_QUESTIONARI!C3579="","",TRIM(ESITI_QUESTIONARI!C3579))</f>
        <v/>
      </c>
      <c r="D3579" t="str">
        <f>IFERROR(UPPER(TRIM(ESITI_QUESTIONARI!U3579)),"")</f>
        <v/>
      </c>
      <c r="E3579" t="str">
        <f>IFERROR(UPPER(TRIM(ESITI_QUESTIONARI!Y3579)),"")</f>
        <v/>
      </c>
      <c r="F3579" t="str">
        <f>IFERROR(UPPER(TRIM(ESITI_QUESTIONARI!AE3579)),"")</f>
        <v/>
      </c>
      <c r="G3579" t="str">
        <f>IFERROR(UPPER(TRIM(ESITI_QUESTIONARI!AI3579)),"")</f>
        <v/>
      </c>
      <c r="H3579" s="8" t="str">
        <f>IF(C3579="","",IF(ISERROR(AVERAGE(ESITI_QUESTIONARI!N3579:T3579,ESITI_QUESTIONARI!V3579:X3579,ESITI_QUESTIONARI!Z3579:AD3579,ESITI_QUESTIONARI!AF3579:AH3579,ESITI_QUESTIONARI!AJ3579:AL3579,ESITI_QUESTIONARI!AN3579,ESITI_QUESTIONARI!AQ3579)),"NON RISPONDE",AVERAGE(ESITI_QUESTIONARI!N3579:T3579,ESITI_QUESTIONARI!V3579:X3579,ESITI_QUESTIONARI!Z3579:AD3579,ESITI_QUESTIONARI!AF3579:AH3579,ESITI_QUESTIONARI!AJ3579:AL3579,ESITI_QUESTIONARI!AN3579,ESITI_QUESTIONARI!AQ3579)))</f>
        <v/>
      </c>
    </row>
    <row r="3580" spans="1:8" x14ac:dyDescent="0.3">
      <c r="A3580" t="str">
        <f>IF(ESITI_QUESTIONARI!A3580="","",TRIM(ESITI_QUESTIONARI!A3580))</f>
        <v/>
      </c>
      <c r="B3580" t="str">
        <f t="shared" si="56"/>
        <v/>
      </c>
      <c r="C3580" t="str">
        <f>IF(ESITI_QUESTIONARI!C3580="","",TRIM(ESITI_QUESTIONARI!C3580))</f>
        <v/>
      </c>
      <c r="D3580" t="str">
        <f>IFERROR(UPPER(TRIM(ESITI_QUESTIONARI!U3580)),"")</f>
        <v/>
      </c>
      <c r="E3580" t="str">
        <f>IFERROR(UPPER(TRIM(ESITI_QUESTIONARI!Y3580)),"")</f>
        <v/>
      </c>
      <c r="F3580" t="str">
        <f>IFERROR(UPPER(TRIM(ESITI_QUESTIONARI!AE3580)),"")</f>
        <v/>
      </c>
      <c r="G3580" t="str">
        <f>IFERROR(UPPER(TRIM(ESITI_QUESTIONARI!AI3580)),"")</f>
        <v/>
      </c>
      <c r="H3580" s="8" t="str">
        <f>IF(C3580="","",IF(ISERROR(AVERAGE(ESITI_QUESTIONARI!N3580:T3580,ESITI_QUESTIONARI!V3580:X3580,ESITI_QUESTIONARI!Z3580:AD3580,ESITI_QUESTIONARI!AF3580:AH3580,ESITI_QUESTIONARI!AJ3580:AL3580,ESITI_QUESTIONARI!AN3580,ESITI_QUESTIONARI!AQ3580)),"NON RISPONDE",AVERAGE(ESITI_QUESTIONARI!N3580:T3580,ESITI_QUESTIONARI!V3580:X3580,ESITI_QUESTIONARI!Z3580:AD3580,ESITI_QUESTIONARI!AF3580:AH3580,ESITI_QUESTIONARI!AJ3580:AL3580,ESITI_QUESTIONARI!AN3580,ESITI_QUESTIONARI!AQ3580)))</f>
        <v/>
      </c>
    </row>
    <row r="3581" spans="1:8" x14ac:dyDescent="0.3">
      <c r="A3581" t="str">
        <f>IF(ESITI_QUESTIONARI!A3581="","",TRIM(ESITI_QUESTIONARI!A3581))</f>
        <v/>
      </c>
      <c r="B3581" t="str">
        <f t="shared" si="56"/>
        <v/>
      </c>
      <c r="C3581" t="str">
        <f>IF(ESITI_QUESTIONARI!C3581="","",TRIM(ESITI_QUESTIONARI!C3581))</f>
        <v/>
      </c>
      <c r="D3581" t="str">
        <f>IFERROR(UPPER(TRIM(ESITI_QUESTIONARI!U3581)),"")</f>
        <v/>
      </c>
      <c r="E3581" t="str">
        <f>IFERROR(UPPER(TRIM(ESITI_QUESTIONARI!Y3581)),"")</f>
        <v/>
      </c>
      <c r="F3581" t="str">
        <f>IFERROR(UPPER(TRIM(ESITI_QUESTIONARI!AE3581)),"")</f>
        <v/>
      </c>
      <c r="G3581" t="str">
        <f>IFERROR(UPPER(TRIM(ESITI_QUESTIONARI!AI3581)),"")</f>
        <v/>
      </c>
      <c r="H3581" s="8" t="str">
        <f>IF(C3581="","",IF(ISERROR(AVERAGE(ESITI_QUESTIONARI!N3581:T3581,ESITI_QUESTIONARI!V3581:X3581,ESITI_QUESTIONARI!Z3581:AD3581,ESITI_QUESTIONARI!AF3581:AH3581,ESITI_QUESTIONARI!AJ3581:AL3581,ESITI_QUESTIONARI!AN3581,ESITI_QUESTIONARI!AQ3581)),"NON RISPONDE",AVERAGE(ESITI_QUESTIONARI!N3581:T3581,ESITI_QUESTIONARI!V3581:X3581,ESITI_QUESTIONARI!Z3581:AD3581,ESITI_QUESTIONARI!AF3581:AH3581,ESITI_QUESTIONARI!AJ3581:AL3581,ESITI_QUESTIONARI!AN3581,ESITI_QUESTIONARI!AQ3581)))</f>
        <v/>
      </c>
    </row>
    <row r="3582" spans="1:8" x14ac:dyDescent="0.3">
      <c r="A3582" t="str">
        <f>IF(ESITI_QUESTIONARI!A3582="","",TRIM(ESITI_QUESTIONARI!A3582))</f>
        <v/>
      </c>
      <c r="B3582" t="str">
        <f t="shared" si="56"/>
        <v/>
      </c>
      <c r="C3582" t="str">
        <f>IF(ESITI_QUESTIONARI!C3582="","",TRIM(ESITI_QUESTIONARI!C3582))</f>
        <v/>
      </c>
      <c r="D3582" t="str">
        <f>IFERROR(UPPER(TRIM(ESITI_QUESTIONARI!U3582)),"")</f>
        <v/>
      </c>
      <c r="E3582" t="str">
        <f>IFERROR(UPPER(TRIM(ESITI_QUESTIONARI!Y3582)),"")</f>
        <v/>
      </c>
      <c r="F3582" t="str">
        <f>IFERROR(UPPER(TRIM(ESITI_QUESTIONARI!AE3582)),"")</f>
        <v/>
      </c>
      <c r="G3582" t="str">
        <f>IFERROR(UPPER(TRIM(ESITI_QUESTIONARI!AI3582)),"")</f>
        <v/>
      </c>
      <c r="H3582" s="8" t="str">
        <f>IF(C3582="","",IF(ISERROR(AVERAGE(ESITI_QUESTIONARI!N3582:T3582,ESITI_QUESTIONARI!V3582:X3582,ESITI_QUESTIONARI!Z3582:AD3582,ESITI_QUESTIONARI!AF3582:AH3582,ESITI_QUESTIONARI!AJ3582:AL3582,ESITI_QUESTIONARI!AN3582,ESITI_QUESTIONARI!AQ3582)),"NON RISPONDE",AVERAGE(ESITI_QUESTIONARI!N3582:T3582,ESITI_QUESTIONARI!V3582:X3582,ESITI_QUESTIONARI!Z3582:AD3582,ESITI_QUESTIONARI!AF3582:AH3582,ESITI_QUESTIONARI!AJ3582:AL3582,ESITI_QUESTIONARI!AN3582,ESITI_QUESTIONARI!AQ3582)))</f>
        <v/>
      </c>
    </row>
    <row r="3583" spans="1:8" x14ac:dyDescent="0.3">
      <c r="A3583" t="str">
        <f>IF(ESITI_QUESTIONARI!A3583="","",TRIM(ESITI_QUESTIONARI!A3583))</f>
        <v/>
      </c>
      <c r="B3583" t="str">
        <f t="shared" si="56"/>
        <v/>
      </c>
      <c r="C3583" t="str">
        <f>IF(ESITI_QUESTIONARI!C3583="","",TRIM(ESITI_QUESTIONARI!C3583))</f>
        <v/>
      </c>
      <c r="D3583" t="str">
        <f>IFERROR(UPPER(TRIM(ESITI_QUESTIONARI!U3583)),"")</f>
        <v/>
      </c>
      <c r="E3583" t="str">
        <f>IFERROR(UPPER(TRIM(ESITI_QUESTIONARI!Y3583)),"")</f>
        <v/>
      </c>
      <c r="F3583" t="str">
        <f>IFERROR(UPPER(TRIM(ESITI_QUESTIONARI!AE3583)),"")</f>
        <v/>
      </c>
      <c r="G3583" t="str">
        <f>IFERROR(UPPER(TRIM(ESITI_QUESTIONARI!AI3583)),"")</f>
        <v/>
      </c>
      <c r="H3583" s="8" t="str">
        <f>IF(C3583="","",IF(ISERROR(AVERAGE(ESITI_QUESTIONARI!N3583:T3583,ESITI_QUESTIONARI!V3583:X3583,ESITI_QUESTIONARI!Z3583:AD3583,ESITI_QUESTIONARI!AF3583:AH3583,ESITI_QUESTIONARI!AJ3583:AL3583,ESITI_QUESTIONARI!AN3583,ESITI_QUESTIONARI!AQ3583)),"NON RISPONDE",AVERAGE(ESITI_QUESTIONARI!N3583:T3583,ESITI_QUESTIONARI!V3583:X3583,ESITI_QUESTIONARI!Z3583:AD3583,ESITI_QUESTIONARI!AF3583:AH3583,ESITI_QUESTIONARI!AJ3583:AL3583,ESITI_QUESTIONARI!AN3583,ESITI_QUESTIONARI!AQ3583)))</f>
        <v/>
      </c>
    </row>
    <row r="3584" spans="1:8" x14ac:dyDescent="0.3">
      <c r="A3584" t="str">
        <f>IF(ESITI_QUESTIONARI!A3584="","",TRIM(ESITI_QUESTIONARI!A3584))</f>
        <v/>
      </c>
      <c r="B3584" t="str">
        <f t="shared" si="56"/>
        <v/>
      </c>
      <c r="C3584" t="str">
        <f>IF(ESITI_QUESTIONARI!C3584="","",TRIM(ESITI_QUESTIONARI!C3584))</f>
        <v/>
      </c>
      <c r="D3584" t="str">
        <f>IFERROR(UPPER(TRIM(ESITI_QUESTIONARI!U3584)),"")</f>
        <v/>
      </c>
      <c r="E3584" t="str">
        <f>IFERROR(UPPER(TRIM(ESITI_QUESTIONARI!Y3584)),"")</f>
        <v/>
      </c>
      <c r="F3584" t="str">
        <f>IFERROR(UPPER(TRIM(ESITI_QUESTIONARI!AE3584)),"")</f>
        <v/>
      </c>
      <c r="G3584" t="str">
        <f>IFERROR(UPPER(TRIM(ESITI_QUESTIONARI!AI3584)),"")</f>
        <v/>
      </c>
      <c r="H3584" s="8" t="str">
        <f>IF(C3584="","",IF(ISERROR(AVERAGE(ESITI_QUESTIONARI!N3584:T3584,ESITI_QUESTIONARI!V3584:X3584,ESITI_QUESTIONARI!Z3584:AD3584,ESITI_QUESTIONARI!AF3584:AH3584,ESITI_QUESTIONARI!AJ3584:AL3584,ESITI_QUESTIONARI!AN3584,ESITI_QUESTIONARI!AQ3584)),"NON RISPONDE",AVERAGE(ESITI_QUESTIONARI!N3584:T3584,ESITI_QUESTIONARI!V3584:X3584,ESITI_QUESTIONARI!Z3584:AD3584,ESITI_QUESTIONARI!AF3584:AH3584,ESITI_QUESTIONARI!AJ3584:AL3584,ESITI_QUESTIONARI!AN3584,ESITI_QUESTIONARI!AQ3584)))</f>
        <v/>
      </c>
    </row>
    <row r="3585" spans="1:8" x14ac:dyDescent="0.3">
      <c r="A3585" t="str">
        <f>IF(ESITI_QUESTIONARI!A3585="","",TRIM(ESITI_QUESTIONARI!A3585))</f>
        <v/>
      </c>
      <c r="B3585" t="str">
        <f t="shared" si="56"/>
        <v/>
      </c>
      <c r="C3585" t="str">
        <f>IF(ESITI_QUESTIONARI!C3585="","",TRIM(ESITI_QUESTIONARI!C3585))</f>
        <v/>
      </c>
      <c r="D3585" t="str">
        <f>IFERROR(UPPER(TRIM(ESITI_QUESTIONARI!U3585)),"")</f>
        <v/>
      </c>
      <c r="E3585" t="str">
        <f>IFERROR(UPPER(TRIM(ESITI_QUESTIONARI!Y3585)),"")</f>
        <v/>
      </c>
      <c r="F3585" t="str">
        <f>IFERROR(UPPER(TRIM(ESITI_QUESTIONARI!AE3585)),"")</f>
        <v/>
      </c>
      <c r="G3585" t="str">
        <f>IFERROR(UPPER(TRIM(ESITI_QUESTIONARI!AI3585)),"")</f>
        <v/>
      </c>
      <c r="H3585" s="8" t="str">
        <f>IF(C3585="","",IF(ISERROR(AVERAGE(ESITI_QUESTIONARI!N3585:T3585,ESITI_QUESTIONARI!V3585:X3585,ESITI_QUESTIONARI!Z3585:AD3585,ESITI_QUESTIONARI!AF3585:AH3585,ESITI_QUESTIONARI!AJ3585:AL3585,ESITI_QUESTIONARI!AN3585,ESITI_QUESTIONARI!AQ3585)),"NON RISPONDE",AVERAGE(ESITI_QUESTIONARI!N3585:T3585,ESITI_QUESTIONARI!V3585:X3585,ESITI_QUESTIONARI!Z3585:AD3585,ESITI_QUESTIONARI!AF3585:AH3585,ESITI_QUESTIONARI!AJ3585:AL3585,ESITI_QUESTIONARI!AN3585,ESITI_QUESTIONARI!AQ3585)))</f>
        <v/>
      </c>
    </row>
    <row r="3586" spans="1:8" x14ac:dyDescent="0.3">
      <c r="A3586" t="str">
        <f>IF(ESITI_QUESTIONARI!A3586="","",TRIM(ESITI_QUESTIONARI!A3586))</f>
        <v/>
      </c>
      <c r="B3586" t="str">
        <f t="shared" si="56"/>
        <v/>
      </c>
      <c r="C3586" t="str">
        <f>IF(ESITI_QUESTIONARI!C3586="","",TRIM(ESITI_QUESTIONARI!C3586))</f>
        <v/>
      </c>
      <c r="D3586" t="str">
        <f>IFERROR(UPPER(TRIM(ESITI_QUESTIONARI!U3586)),"")</f>
        <v/>
      </c>
      <c r="E3586" t="str">
        <f>IFERROR(UPPER(TRIM(ESITI_QUESTIONARI!Y3586)),"")</f>
        <v/>
      </c>
      <c r="F3586" t="str">
        <f>IFERROR(UPPER(TRIM(ESITI_QUESTIONARI!AE3586)),"")</f>
        <v/>
      </c>
      <c r="G3586" t="str">
        <f>IFERROR(UPPER(TRIM(ESITI_QUESTIONARI!AI3586)),"")</f>
        <v/>
      </c>
      <c r="H3586" s="8" t="str">
        <f>IF(C3586="","",IF(ISERROR(AVERAGE(ESITI_QUESTIONARI!N3586:T3586,ESITI_QUESTIONARI!V3586:X3586,ESITI_QUESTIONARI!Z3586:AD3586,ESITI_QUESTIONARI!AF3586:AH3586,ESITI_QUESTIONARI!AJ3586:AL3586,ESITI_QUESTIONARI!AN3586,ESITI_QUESTIONARI!AQ3586)),"NON RISPONDE",AVERAGE(ESITI_QUESTIONARI!N3586:T3586,ESITI_QUESTIONARI!V3586:X3586,ESITI_QUESTIONARI!Z3586:AD3586,ESITI_QUESTIONARI!AF3586:AH3586,ESITI_QUESTIONARI!AJ3586:AL3586,ESITI_QUESTIONARI!AN3586,ESITI_QUESTIONARI!AQ3586)))</f>
        <v/>
      </c>
    </row>
    <row r="3587" spans="1:8" x14ac:dyDescent="0.3">
      <c r="A3587" t="str">
        <f>IF(ESITI_QUESTIONARI!A3587="","",TRIM(ESITI_QUESTIONARI!A3587))</f>
        <v/>
      </c>
      <c r="B3587" t="str">
        <f t="shared" ref="B3587:B3650" si="57">IF(C3587="","",C3587)</f>
        <v/>
      </c>
      <c r="C3587" t="str">
        <f>IF(ESITI_QUESTIONARI!C3587="","",TRIM(ESITI_QUESTIONARI!C3587))</f>
        <v/>
      </c>
      <c r="D3587" t="str">
        <f>IFERROR(UPPER(TRIM(ESITI_QUESTIONARI!U3587)),"")</f>
        <v/>
      </c>
      <c r="E3587" t="str">
        <f>IFERROR(UPPER(TRIM(ESITI_QUESTIONARI!Y3587)),"")</f>
        <v/>
      </c>
      <c r="F3587" t="str">
        <f>IFERROR(UPPER(TRIM(ESITI_QUESTIONARI!AE3587)),"")</f>
        <v/>
      </c>
      <c r="G3587" t="str">
        <f>IFERROR(UPPER(TRIM(ESITI_QUESTIONARI!AI3587)),"")</f>
        <v/>
      </c>
      <c r="H3587" s="8" t="str">
        <f>IF(C3587="","",IF(ISERROR(AVERAGE(ESITI_QUESTIONARI!N3587:T3587,ESITI_QUESTIONARI!V3587:X3587,ESITI_QUESTIONARI!Z3587:AD3587,ESITI_QUESTIONARI!AF3587:AH3587,ESITI_QUESTIONARI!AJ3587:AL3587,ESITI_QUESTIONARI!AN3587,ESITI_QUESTIONARI!AQ3587)),"NON RISPONDE",AVERAGE(ESITI_QUESTIONARI!N3587:T3587,ESITI_QUESTIONARI!V3587:X3587,ESITI_QUESTIONARI!Z3587:AD3587,ESITI_QUESTIONARI!AF3587:AH3587,ESITI_QUESTIONARI!AJ3587:AL3587,ESITI_QUESTIONARI!AN3587,ESITI_QUESTIONARI!AQ3587)))</f>
        <v/>
      </c>
    </row>
    <row r="3588" spans="1:8" x14ac:dyDescent="0.3">
      <c r="A3588" t="str">
        <f>IF(ESITI_QUESTIONARI!A3588="","",TRIM(ESITI_QUESTIONARI!A3588))</f>
        <v/>
      </c>
      <c r="B3588" t="str">
        <f t="shared" si="57"/>
        <v/>
      </c>
      <c r="C3588" t="str">
        <f>IF(ESITI_QUESTIONARI!C3588="","",TRIM(ESITI_QUESTIONARI!C3588))</f>
        <v/>
      </c>
      <c r="D3588" t="str">
        <f>IFERROR(UPPER(TRIM(ESITI_QUESTIONARI!U3588)),"")</f>
        <v/>
      </c>
      <c r="E3588" t="str">
        <f>IFERROR(UPPER(TRIM(ESITI_QUESTIONARI!Y3588)),"")</f>
        <v/>
      </c>
      <c r="F3588" t="str">
        <f>IFERROR(UPPER(TRIM(ESITI_QUESTIONARI!AE3588)),"")</f>
        <v/>
      </c>
      <c r="G3588" t="str">
        <f>IFERROR(UPPER(TRIM(ESITI_QUESTIONARI!AI3588)),"")</f>
        <v/>
      </c>
      <c r="H3588" s="8" t="str">
        <f>IF(C3588="","",IF(ISERROR(AVERAGE(ESITI_QUESTIONARI!N3588:T3588,ESITI_QUESTIONARI!V3588:X3588,ESITI_QUESTIONARI!Z3588:AD3588,ESITI_QUESTIONARI!AF3588:AH3588,ESITI_QUESTIONARI!AJ3588:AL3588,ESITI_QUESTIONARI!AN3588,ESITI_QUESTIONARI!AQ3588)),"NON RISPONDE",AVERAGE(ESITI_QUESTIONARI!N3588:T3588,ESITI_QUESTIONARI!V3588:X3588,ESITI_QUESTIONARI!Z3588:AD3588,ESITI_QUESTIONARI!AF3588:AH3588,ESITI_QUESTIONARI!AJ3588:AL3588,ESITI_QUESTIONARI!AN3588,ESITI_QUESTIONARI!AQ3588)))</f>
        <v/>
      </c>
    </row>
    <row r="3589" spans="1:8" x14ac:dyDescent="0.3">
      <c r="A3589" t="str">
        <f>IF(ESITI_QUESTIONARI!A3589="","",TRIM(ESITI_QUESTIONARI!A3589))</f>
        <v/>
      </c>
      <c r="B3589" t="str">
        <f t="shared" si="57"/>
        <v/>
      </c>
      <c r="C3589" t="str">
        <f>IF(ESITI_QUESTIONARI!C3589="","",TRIM(ESITI_QUESTIONARI!C3589))</f>
        <v/>
      </c>
      <c r="D3589" t="str">
        <f>IFERROR(UPPER(TRIM(ESITI_QUESTIONARI!U3589)),"")</f>
        <v/>
      </c>
      <c r="E3589" t="str">
        <f>IFERROR(UPPER(TRIM(ESITI_QUESTIONARI!Y3589)),"")</f>
        <v/>
      </c>
      <c r="F3589" t="str">
        <f>IFERROR(UPPER(TRIM(ESITI_QUESTIONARI!AE3589)),"")</f>
        <v/>
      </c>
      <c r="G3589" t="str">
        <f>IFERROR(UPPER(TRIM(ESITI_QUESTIONARI!AI3589)),"")</f>
        <v/>
      </c>
      <c r="H3589" s="8" t="str">
        <f>IF(C3589="","",IF(ISERROR(AVERAGE(ESITI_QUESTIONARI!N3589:T3589,ESITI_QUESTIONARI!V3589:X3589,ESITI_QUESTIONARI!Z3589:AD3589,ESITI_QUESTIONARI!AF3589:AH3589,ESITI_QUESTIONARI!AJ3589:AL3589,ESITI_QUESTIONARI!AN3589,ESITI_QUESTIONARI!AQ3589)),"NON RISPONDE",AVERAGE(ESITI_QUESTIONARI!N3589:T3589,ESITI_QUESTIONARI!V3589:X3589,ESITI_QUESTIONARI!Z3589:AD3589,ESITI_QUESTIONARI!AF3589:AH3589,ESITI_QUESTIONARI!AJ3589:AL3589,ESITI_QUESTIONARI!AN3589,ESITI_QUESTIONARI!AQ3589)))</f>
        <v/>
      </c>
    </row>
    <row r="3590" spans="1:8" x14ac:dyDescent="0.3">
      <c r="A3590" t="str">
        <f>IF(ESITI_QUESTIONARI!A3590="","",TRIM(ESITI_QUESTIONARI!A3590))</f>
        <v/>
      </c>
      <c r="B3590" t="str">
        <f t="shared" si="57"/>
        <v/>
      </c>
      <c r="C3590" t="str">
        <f>IF(ESITI_QUESTIONARI!C3590="","",TRIM(ESITI_QUESTIONARI!C3590))</f>
        <v/>
      </c>
      <c r="D3590" t="str">
        <f>IFERROR(UPPER(TRIM(ESITI_QUESTIONARI!U3590)),"")</f>
        <v/>
      </c>
      <c r="E3590" t="str">
        <f>IFERROR(UPPER(TRIM(ESITI_QUESTIONARI!Y3590)),"")</f>
        <v/>
      </c>
      <c r="F3590" t="str">
        <f>IFERROR(UPPER(TRIM(ESITI_QUESTIONARI!AE3590)),"")</f>
        <v/>
      </c>
      <c r="G3590" t="str">
        <f>IFERROR(UPPER(TRIM(ESITI_QUESTIONARI!AI3590)),"")</f>
        <v/>
      </c>
      <c r="H3590" s="8" t="str">
        <f>IF(C3590="","",IF(ISERROR(AVERAGE(ESITI_QUESTIONARI!N3590:T3590,ESITI_QUESTIONARI!V3590:X3590,ESITI_QUESTIONARI!Z3590:AD3590,ESITI_QUESTIONARI!AF3590:AH3590,ESITI_QUESTIONARI!AJ3590:AL3590,ESITI_QUESTIONARI!AN3590,ESITI_QUESTIONARI!AQ3590)),"NON RISPONDE",AVERAGE(ESITI_QUESTIONARI!N3590:T3590,ESITI_QUESTIONARI!V3590:X3590,ESITI_QUESTIONARI!Z3590:AD3590,ESITI_QUESTIONARI!AF3590:AH3590,ESITI_QUESTIONARI!AJ3590:AL3590,ESITI_QUESTIONARI!AN3590,ESITI_QUESTIONARI!AQ3590)))</f>
        <v/>
      </c>
    </row>
    <row r="3591" spans="1:8" x14ac:dyDescent="0.3">
      <c r="A3591" t="str">
        <f>IF(ESITI_QUESTIONARI!A3591="","",TRIM(ESITI_QUESTIONARI!A3591))</f>
        <v/>
      </c>
      <c r="B3591" t="str">
        <f t="shared" si="57"/>
        <v/>
      </c>
      <c r="C3591" t="str">
        <f>IF(ESITI_QUESTIONARI!C3591="","",TRIM(ESITI_QUESTIONARI!C3591))</f>
        <v/>
      </c>
      <c r="D3591" t="str">
        <f>IFERROR(UPPER(TRIM(ESITI_QUESTIONARI!U3591)),"")</f>
        <v/>
      </c>
      <c r="E3591" t="str">
        <f>IFERROR(UPPER(TRIM(ESITI_QUESTIONARI!Y3591)),"")</f>
        <v/>
      </c>
      <c r="F3591" t="str">
        <f>IFERROR(UPPER(TRIM(ESITI_QUESTIONARI!AE3591)),"")</f>
        <v/>
      </c>
      <c r="G3591" t="str">
        <f>IFERROR(UPPER(TRIM(ESITI_QUESTIONARI!AI3591)),"")</f>
        <v/>
      </c>
      <c r="H3591" s="8" t="str">
        <f>IF(C3591="","",IF(ISERROR(AVERAGE(ESITI_QUESTIONARI!N3591:T3591,ESITI_QUESTIONARI!V3591:X3591,ESITI_QUESTIONARI!Z3591:AD3591,ESITI_QUESTIONARI!AF3591:AH3591,ESITI_QUESTIONARI!AJ3591:AL3591,ESITI_QUESTIONARI!AN3591,ESITI_QUESTIONARI!AQ3591)),"NON RISPONDE",AVERAGE(ESITI_QUESTIONARI!N3591:T3591,ESITI_QUESTIONARI!V3591:X3591,ESITI_QUESTIONARI!Z3591:AD3591,ESITI_QUESTIONARI!AF3591:AH3591,ESITI_QUESTIONARI!AJ3591:AL3591,ESITI_QUESTIONARI!AN3591,ESITI_QUESTIONARI!AQ3591)))</f>
        <v/>
      </c>
    </row>
    <row r="3592" spans="1:8" x14ac:dyDescent="0.3">
      <c r="A3592" t="str">
        <f>IF(ESITI_QUESTIONARI!A3592="","",TRIM(ESITI_QUESTIONARI!A3592))</f>
        <v/>
      </c>
      <c r="B3592" t="str">
        <f t="shared" si="57"/>
        <v/>
      </c>
      <c r="C3592" t="str">
        <f>IF(ESITI_QUESTIONARI!C3592="","",TRIM(ESITI_QUESTIONARI!C3592))</f>
        <v/>
      </c>
      <c r="D3592" t="str">
        <f>IFERROR(UPPER(TRIM(ESITI_QUESTIONARI!U3592)),"")</f>
        <v/>
      </c>
      <c r="E3592" t="str">
        <f>IFERROR(UPPER(TRIM(ESITI_QUESTIONARI!Y3592)),"")</f>
        <v/>
      </c>
      <c r="F3592" t="str">
        <f>IFERROR(UPPER(TRIM(ESITI_QUESTIONARI!AE3592)),"")</f>
        <v/>
      </c>
      <c r="G3592" t="str">
        <f>IFERROR(UPPER(TRIM(ESITI_QUESTIONARI!AI3592)),"")</f>
        <v/>
      </c>
      <c r="H3592" s="8" t="str">
        <f>IF(C3592="","",IF(ISERROR(AVERAGE(ESITI_QUESTIONARI!N3592:T3592,ESITI_QUESTIONARI!V3592:X3592,ESITI_QUESTIONARI!Z3592:AD3592,ESITI_QUESTIONARI!AF3592:AH3592,ESITI_QUESTIONARI!AJ3592:AL3592,ESITI_QUESTIONARI!AN3592,ESITI_QUESTIONARI!AQ3592)),"NON RISPONDE",AVERAGE(ESITI_QUESTIONARI!N3592:T3592,ESITI_QUESTIONARI!V3592:X3592,ESITI_QUESTIONARI!Z3592:AD3592,ESITI_QUESTIONARI!AF3592:AH3592,ESITI_QUESTIONARI!AJ3592:AL3592,ESITI_QUESTIONARI!AN3592,ESITI_QUESTIONARI!AQ3592)))</f>
        <v/>
      </c>
    </row>
    <row r="3593" spans="1:8" x14ac:dyDescent="0.3">
      <c r="A3593" t="str">
        <f>IF(ESITI_QUESTIONARI!A3593="","",TRIM(ESITI_QUESTIONARI!A3593))</f>
        <v/>
      </c>
      <c r="B3593" t="str">
        <f t="shared" si="57"/>
        <v/>
      </c>
      <c r="C3593" t="str">
        <f>IF(ESITI_QUESTIONARI!C3593="","",TRIM(ESITI_QUESTIONARI!C3593))</f>
        <v/>
      </c>
      <c r="D3593" t="str">
        <f>IFERROR(UPPER(TRIM(ESITI_QUESTIONARI!U3593)),"")</f>
        <v/>
      </c>
      <c r="E3593" t="str">
        <f>IFERROR(UPPER(TRIM(ESITI_QUESTIONARI!Y3593)),"")</f>
        <v/>
      </c>
      <c r="F3593" t="str">
        <f>IFERROR(UPPER(TRIM(ESITI_QUESTIONARI!AE3593)),"")</f>
        <v/>
      </c>
      <c r="G3593" t="str">
        <f>IFERROR(UPPER(TRIM(ESITI_QUESTIONARI!AI3593)),"")</f>
        <v/>
      </c>
      <c r="H3593" s="8" t="str">
        <f>IF(C3593="","",IF(ISERROR(AVERAGE(ESITI_QUESTIONARI!N3593:T3593,ESITI_QUESTIONARI!V3593:X3593,ESITI_QUESTIONARI!Z3593:AD3593,ESITI_QUESTIONARI!AF3593:AH3593,ESITI_QUESTIONARI!AJ3593:AL3593,ESITI_QUESTIONARI!AN3593,ESITI_QUESTIONARI!AQ3593)),"NON RISPONDE",AVERAGE(ESITI_QUESTIONARI!N3593:T3593,ESITI_QUESTIONARI!V3593:X3593,ESITI_QUESTIONARI!Z3593:AD3593,ESITI_QUESTIONARI!AF3593:AH3593,ESITI_QUESTIONARI!AJ3593:AL3593,ESITI_QUESTIONARI!AN3593,ESITI_QUESTIONARI!AQ3593)))</f>
        <v/>
      </c>
    </row>
    <row r="3594" spans="1:8" x14ac:dyDescent="0.3">
      <c r="A3594" t="str">
        <f>IF(ESITI_QUESTIONARI!A3594="","",TRIM(ESITI_QUESTIONARI!A3594))</f>
        <v/>
      </c>
      <c r="B3594" t="str">
        <f t="shared" si="57"/>
        <v/>
      </c>
      <c r="C3594" t="str">
        <f>IF(ESITI_QUESTIONARI!C3594="","",TRIM(ESITI_QUESTIONARI!C3594))</f>
        <v/>
      </c>
      <c r="D3594" t="str">
        <f>IFERROR(UPPER(TRIM(ESITI_QUESTIONARI!U3594)),"")</f>
        <v/>
      </c>
      <c r="E3594" t="str">
        <f>IFERROR(UPPER(TRIM(ESITI_QUESTIONARI!Y3594)),"")</f>
        <v/>
      </c>
      <c r="F3594" t="str">
        <f>IFERROR(UPPER(TRIM(ESITI_QUESTIONARI!AE3594)),"")</f>
        <v/>
      </c>
      <c r="G3594" t="str">
        <f>IFERROR(UPPER(TRIM(ESITI_QUESTIONARI!AI3594)),"")</f>
        <v/>
      </c>
      <c r="H3594" s="8" t="str">
        <f>IF(C3594="","",IF(ISERROR(AVERAGE(ESITI_QUESTIONARI!N3594:T3594,ESITI_QUESTIONARI!V3594:X3594,ESITI_QUESTIONARI!Z3594:AD3594,ESITI_QUESTIONARI!AF3594:AH3594,ESITI_QUESTIONARI!AJ3594:AL3594,ESITI_QUESTIONARI!AN3594,ESITI_QUESTIONARI!AQ3594)),"NON RISPONDE",AVERAGE(ESITI_QUESTIONARI!N3594:T3594,ESITI_QUESTIONARI!V3594:X3594,ESITI_QUESTIONARI!Z3594:AD3594,ESITI_QUESTIONARI!AF3594:AH3594,ESITI_QUESTIONARI!AJ3594:AL3594,ESITI_QUESTIONARI!AN3594,ESITI_QUESTIONARI!AQ3594)))</f>
        <v/>
      </c>
    </row>
    <row r="3595" spans="1:8" x14ac:dyDescent="0.3">
      <c r="A3595" t="str">
        <f>IF(ESITI_QUESTIONARI!A3595="","",TRIM(ESITI_QUESTIONARI!A3595))</f>
        <v/>
      </c>
      <c r="B3595" t="str">
        <f t="shared" si="57"/>
        <v/>
      </c>
      <c r="C3595" t="str">
        <f>IF(ESITI_QUESTIONARI!C3595="","",TRIM(ESITI_QUESTIONARI!C3595))</f>
        <v/>
      </c>
      <c r="D3595" t="str">
        <f>IFERROR(UPPER(TRIM(ESITI_QUESTIONARI!U3595)),"")</f>
        <v/>
      </c>
      <c r="E3595" t="str">
        <f>IFERROR(UPPER(TRIM(ESITI_QUESTIONARI!Y3595)),"")</f>
        <v/>
      </c>
      <c r="F3595" t="str">
        <f>IFERROR(UPPER(TRIM(ESITI_QUESTIONARI!AE3595)),"")</f>
        <v/>
      </c>
      <c r="G3595" t="str">
        <f>IFERROR(UPPER(TRIM(ESITI_QUESTIONARI!AI3595)),"")</f>
        <v/>
      </c>
      <c r="H3595" s="8" t="str">
        <f>IF(C3595="","",IF(ISERROR(AVERAGE(ESITI_QUESTIONARI!N3595:T3595,ESITI_QUESTIONARI!V3595:X3595,ESITI_QUESTIONARI!Z3595:AD3595,ESITI_QUESTIONARI!AF3595:AH3595,ESITI_QUESTIONARI!AJ3595:AL3595,ESITI_QUESTIONARI!AN3595,ESITI_QUESTIONARI!AQ3595)),"NON RISPONDE",AVERAGE(ESITI_QUESTIONARI!N3595:T3595,ESITI_QUESTIONARI!V3595:X3595,ESITI_QUESTIONARI!Z3595:AD3595,ESITI_QUESTIONARI!AF3595:AH3595,ESITI_QUESTIONARI!AJ3595:AL3595,ESITI_QUESTIONARI!AN3595,ESITI_QUESTIONARI!AQ3595)))</f>
        <v/>
      </c>
    </row>
    <row r="3596" spans="1:8" x14ac:dyDescent="0.3">
      <c r="A3596" t="str">
        <f>IF(ESITI_QUESTIONARI!A3596="","",TRIM(ESITI_QUESTIONARI!A3596))</f>
        <v/>
      </c>
      <c r="B3596" t="str">
        <f t="shared" si="57"/>
        <v/>
      </c>
      <c r="C3596" t="str">
        <f>IF(ESITI_QUESTIONARI!C3596="","",TRIM(ESITI_QUESTIONARI!C3596))</f>
        <v/>
      </c>
      <c r="D3596" t="str">
        <f>IFERROR(UPPER(TRIM(ESITI_QUESTIONARI!U3596)),"")</f>
        <v/>
      </c>
      <c r="E3596" t="str">
        <f>IFERROR(UPPER(TRIM(ESITI_QUESTIONARI!Y3596)),"")</f>
        <v/>
      </c>
      <c r="F3596" t="str">
        <f>IFERROR(UPPER(TRIM(ESITI_QUESTIONARI!AE3596)),"")</f>
        <v/>
      </c>
      <c r="G3596" t="str">
        <f>IFERROR(UPPER(TRIM(ESITI_QUESTIONARI!AI3596)),"")</f>
        <v/>
      </c>
      <c r="H3596" s="8" t="str">
        <f>IF(C3596="","",IF(ISERROR(AVERAGE(ESITI_QUESTIONARI!N3596:T3596,ESITI_QUESTIONARI!V3596:X3596,ESITI_QUESTIONARI!Z3596:AD3596,ESITI_QUESTIONARI!AF3596:AH3596,ESITI_QUESTIONARI!AJ3596:AL3596,ESITI_QUESTIONARI!AN3596,ESITI_QUESTIONARI!AQ3596)),"NON RISPONDE",AVERAGE(ESITI_QUESTIONARI!N3596:T3596,ESITI_QUESTIONARI!V3596:X3596,ESITI_QUESTIONARI!Z3596:AD3596,ESITI_QUESTIONARI!AF3596:AH3596,ESITI_QUESTIONARI!AJ3596:AL3596,ESITI_QUESTIONARI!AN3596,ESITI_QUESTIONARI!AQ3596)))</f>
        <v/>
      </c>
    </row>
    <row r="3597" spans="1:8" x14ac:dyDescent="0.3">
      <c r="A3597" t="str">
        <f>IF(ESITI_QUESTIONARI!A3597="","",TRIM(ESITI_QUESTIONARI!A3597))</f>
        <v/>
      </c>
      <c r="B3597" t="str">
        <f t="shared" si="57"/>
        <v/>
      </c>
      <c r="C3597" t="str">
        <f>IF(ESITI_QUESTIONARI!C3597="","",TRIM(ESITI_QUESTIONARI!C3597))</f>
        <v/>
      </c>
      <c r="D3597" t="str">
        <f>IFERROR(UPPER(TRIM(ESITI_QUESTIONARI!U3597)),"")</f>
        <v/>
      </c>
      <c r="E3597" t="str">
        <f>IFERROR(UPPER(TRIM(ESITI_QUESTIONARI!Y3597)),"")</f>
        <v/>
      </c>
      <c r="F3597" t="str">
        <f>IFERROR(UPPER(TRIM(ESITI_QUESTIONARI!AE3597)),"")</f>
        <v/>
      </c>
      <c r="G3597" t="str">
        <f>IFERROR(UPPER(TRIM(ESITI_QUESTIONARI!AI3597)),"")</f>
        <v/>
      </c>
      <c r="H3597" s="8" t="str">
        <f>IF(C3597="","",IF(ISERROR(AVERAGE(ESITI_QUESTIONARI!N3597:T3597,ESITI_QUESTIONARI!V3597:X3597,ESITI_QUESTIONARI!Z3597:AD3597,ESITI_QUESTIONARI!AF3597:AH3597,ESITI_QUESTIONARI!AJ3597:AL3597,ESITI_QUESTIONARI!AN3597,ESITI_QUESTIONARI!AQ3597)),"NON RISPONDE",AVERAGE(ESITI_QUESTIONARI!N3597:T3597,ESITI_QUESTIONARI!V3597:X3597,ESITI_QUESTIONARI!Z3597:AD3597,ESITI_QUESTIONARI!AF3597:AH3597,ESITI_QUESTIONARI!AJ3597:AL3597,ESITI_QUESTIONARI!AN3597,ESITI_QUESTIONARI!AQ3597)))</f>
        <v/>
      </c>
    </row>
    <row r="3598" spans="1:8" x14ac:dyDescent="0.3">
      <c r="A3598" t="str">
        <f>IF(ESITI_QUESTIONARI!A3598="","",TRIM(ESITI_QUESTIONARI!A3598))</f>
        <v/>
      </c>
      <c r="B3598" t="str">
        <f t="shared" si="57"/>
        <v/>
      </c>
      <c r="C3598" t="str">
        <f>IF(ESITI_QUESTIONARI!C3598="","",TRIM(ESITI_QUESTIONARI!C3598))</f>
        <v/>
      </c>
      <c r="D3598" t="str">
        <f>IFERROR(UPPER(TRIM(ESITI_QUESTIONARI!U3598)),"")</f>
        <v/>
      </c>
      <c r="E3598" t="str">
        <f>IFERROR(UPPER(TRIM(ESITI_QUESTIONARI!Y3598)),"")</f>
        <v/>
      </c>
      <c r="F3598" t="str">
        <f>IFERROR(UPPER(TRIM(ESITI_QUESTIONARI!AE3598)),"")</f>
        <v/>
      </c>
      <c r="G3598" t="str">
        <f>IFERROR(UPPER(TRIM(ESITI_QUESTIONARI!AI3598)),"")</f>
        <v/>
      </c>
      <c r="H3598" s="8" t="str">
        <f>IF(C3598="","",IF(ISERROR(AVERAGE(ESITI_QUESTIONARI!N3598:T3598,ESITI_QUESTIONARI!V3598:X3598,ESITI_QUESTIONARI!Z3598:AD3598,ESITI_QUESTIONARI!AF3598:AH3598,ESITI_QUESTIONARI!AJ3598:AL3598,ESITI_QUESTIONARI!AN3598,ESITI_QUESTIONARI!AQ3598)),"NON RISPONDE",AVERAGE(ESITI_QUESTIONARI!N3598:T3598,ESITI_QUESTIONARI!V3598:X3598,ESITI_QUESTIONARI!Z3598:AD3598,ESITI_QUESTIONARI!AF3598:AH3598,ESITI_QUESTIONARI!AJ3598:AL3598,ESITI_QUESTIONARI!AN3598,ESITI_QUESTIONARI!AQ3598)))</f>
        <v/>
      </c>
    </row>
    <row r="3599" spans="1:8" x14ac:dyDescent="0.3">
      <c r="A3599" t="str">
        <f>IF(ESITI_QUESTIONARI!A3599="","",TRIM(ESITI_QUESTIONARI!A3599))</f>
        <v/>
      </c>
      <c r="B3599" t="str">
        <f t="shared" si="57"/>
        <v/>
      </c>
      <c r="C3599" t="str">
        <f>IF(ESITI_QUESTIONARI!C3599="","",TRIM(ESITI_QUESTIONARI!C3599))</f>
        <v/>
      </c>
      <c r="D3599" t="str">
        <f>IFERROR(UPPER(TRIM(ESITI_QUESTIONARI!U3599)),"")</f>
        <v/>
      </c>
      <c r="E3599" t="str">
        <f>IFERROR(UPPER(TRIM(ESITI_QUESTIONARI!Y3599)),"")</f>
        <v/>
      </c>
      <c r="F3599" t="str">
        <f>IFERROR(UPPER(TRIM(ESITI_QUESTIONARI!AE3599)),"")</f>
        <v/>
      </c>
      <c r="G3599" t="str">
        <f>IFERROR(UPPER(TRIM(ESITI_QUESTIONARI!AI3599)),"")</f>
        <v/>
      </c>
      <c r="H3599" s="8" t="str">
        <f>IF(C3599="","",IF(ISERROR(AVERAGE(ESITI_QUESTIONARI!N3599:T3599,ESITI_QUESTIONARI!V3599:X3599,ESITI_QUESTIONARI!Z3599:AD3599,ESITI_QUESTIONARI!AF3599:AH3599,ESITI_QUESTIONARI!AJ3599:AL3599,ESITI_QUESTIONARI!AN3599,ESITI_QUESTIONARI!AQ3599)),"NON RISPONDE",AVERAGE(ESITI_QUESTIONARI!N3599:T3599,ESITI_QUESTIONARI!V3599:X3599,ESITI_QUESTIONARI!Z3599:AD3599,ESITI_QUESTIONARI!AF3599:AH3599,ESITI_QUESTIONARI!AJ3599:AL3599,ESITI_QUESTIONARI!AN3599,ESITI_QUESTIONARI!AQ3599)))</f>
        <v/>
      </c>
    </row>
    <row r="3600" spans="1:8" x14ac:dyDescent="0.3">
      <c r="A3600" t="str">
        <f>IF(ESITI_QUESTIONARI!A3600="","",TRIM(ESITI_QUESTIONARI!A3600))</f>
        <v/>
      </c>
      <c r="B3600" t="str">
        <f t="shared" si="57"/>
        <v/>
      </c>
      <c r="C3600" t="str">
        <f>IF(ESITI_QUESTIONARI!C3600="","",TRIM(ESITI_QUESTIONARI!C3600))</f>
        <v/>
      </c>
      <c r="D3600" t="str">
        <f>IFERROR(UPPER(TRIM(ESITI_QUESTIONARI!U3600)),"")</f>
        <v/>
      </c>
      <c r="E3600" t="str">
        <f>IFERROR(UPPER(TRIM(ESITI_QUESTIONARI!Y3600)),"")</f>
        <v/>
      </c>
      <c r="F3600" t="str">
        <f>IFERROR(UPPER(TRIM(ESITI_QUESTIONARI!AE3600)),"")</f>
        <v/>
      </c>
      <c r="G3600" t="str">
        <f>IFERROR(UPPER(TRIM(ESITI_QUESTIONARI!AI3600)),"")</f>
        <v/>
      </c>
      <c r="H3600" s="8" t="str">
        <f>IF(C3600="","",IF(ISERROR(AVERAGE(ESITI_QUESTIONARI!N3600:T3600,ESITI_QUESTIONARI!V3600:X3600,ESITI_QUESTIONARI!Z3600:AD3600,ESITI_QUESTIONARI!AF3600:AH3600,ESITI_QUESTIONARI!AJ3600:AL3600,ESITI_QUESTIONARI!AN3600,ESITI_QUESTIONARI!AQ3600)),"NON RISPONDE",AVERAGE(ESITI_QUESTIONARI!N3600:T3600,ESITI_QUESTIONARI!V3600:X3600,ESITI_QUESTIONARI!Z3600:AD3600,ESITI_QUESTIONARI!AF3600:AH3600,ESITI_QUESTIONARI!AJ3600:AL3600,ESITI_QUESTIONARI!AN3600,ESITI_QUESTIONARI!AQ3600)))</f>
        <v/>
      </c>
    </row>
    <row r="3601" spans="1:8" x14ac:dyDescent="0.3">
      <c r="A3601" t="str">
        <f>IF(ESITI_QUESTIONARI!A3601="","",TRIM(ESITI_QUESTIONARI!A3601))</f>
        <v/>
      </c>
      <c r="B3601" t="str">
        <f t="shared" si="57"/>
        <v/>
      </c>
      <c r="C3601" t="str">
        <f>IF(ESITI_QUESTIONARI!C3601="","",TRIM(ESITI_QUESTIONARI!C3601))</f>
        <v/>
      </c>
      <c r="D3601" t="str">
        <f>IFERROR(UPPER(TRIM(ESITI_QUESTIONARI!U3601)),"")</f>
        <v/>
      </c>
      <c r="E3601" t="str">
        <f>IFERROR(UPPER(TRIM(ESITI_QUESTIONARI!Y3601)),"")</f>
        <v/>
      </c>
      <c r="F3601" t="str">
        <f>IFERROR(UPPER(TRIM(ESITI_QUESTIONARI!AE3601)),"")</f>
        <v/>
      </c>
      <c r="G3601" t="str">
        <f>IFERROR(UPPER(TRIM(ESITI_QUESTIONARI!AI3601)),"")</f>
        <v/>
      </c>
      <c r="H3601" s="8" t="str">
        <f>IF(C3601="","",IF(ISERROR(AVERAGE(ESITI_QUESTIONARI!N3601:T3601,ESITI_QUESTIONARI!V3601:X3601,ESITI_QUESTIONARI!Z3601:AD3601,ESITI_QUESTIONARI!AF3601:AH3601,ESITI_QUESTIONARI!AJ3601:AL3601,ESITI_QUESTIONARI!AN3601,ESITI_QUESTIONARI!AQ3601)),"NON RISPONDE",AVERAGE(ESITI_QUESTIONARI!N3601:T3601,ESITI_QUESTIONARI!V3601:X3601,ESITI_QUESTIONARI!Z3601:AD3601,ESITI_QUESTIONARI!AF3601:AH3601,ESITI_QUESTIONARI!AJ3601:AL3601,ESITI_QUESTIONARI!AN3601,ESITI_QUESTIONARI!AQ3601)))</f>
        <v/>
      </c>
    </row>
    <row r="3602" spans="1:8" x14ac:dyDescent="0.3">
      <c r="A3602" t="str">
        <f>IF(ESITI_QUESTIONARI!A3602="","",TRIM(ESITI_QUESTIONARI!A3602))</f>
        <v/>
      </c>
      <c r="B3602" t="str">
        <f t="shared" si="57"/>
        <v/>
      </c>
      <c r="C3602" t="str">
        <f>IF(ESITI_QUESTIONARI!C3602="","",TRIM(ESITI_QUESTIONARI!C3602))</f>
        <v/>
      </c>
      <c r="D3602" t="str">
        <f>IFERROR(UPPER(TRIM(ESITI_QUESTIONARI!U3602)),"")</f>
        <v/>
      </c>
      <c r="E3602" t="str">
        <f>IFERROR(UPPER(TRIM(ESITI_QUESTIONARI!Y3602)),"")</f>
        <v/>
      </c>
      <c r="F3602" t="str">
        <f>IFERROR(UPPER(TRIM(ESITI_QUESTIONARI!AE3602)),"")</f>
        <v/>
      </c>
      <c r="G3602" t="str">
        <f>IFERROR(UPPER(TRIM(ESITI_QUESTIONARI!AI3602)),"")</f>
        <v/>
      </c>
      <c r="H3602" s="8" t="str">
        <f>IF(C3602="","",IF(ISERROR(AVERAGE(ESITI_QUESTIONARI!N3602:T3602,ESITI_QUESTIONARI!V3602:X3602,ESITI_QUESTIONARI!Z3602:AD3602,ESITI_QUESTIONARI!AF3602:AH3602,ESITI_QUESTIONARI!AJ3602:AL3602,ESITI_QUESTIONARI!AN3602,ESITI_QUESTIONARI!AQ3602)),"NON RISPONDE",AVERAGE(ESITI_QUESTIONARI!N3602:T3602,ESITI_QUESTIONARI!V3602:X3602,ESITI_QUESTIONARI!Z3602:AD3602,ESITI_QUESTIONARI!AF3602:AH3602,ESITI_QUESTIONARI!AJ3602:AL3602,ESITI_QUESTIONARI!AN3602,ESITI_QUESTIONARI!AQ3602)))</f>
        <v/>
      </c>
    </row>
    <row r="3603" spans="1:8" x14ac:dyDescent="0.3">
      <c r="A3603" t="str">
        <f>IF(ESITI_QUESTIONARI!A3603="","",TRIM(ESITI_QUESTIONARI!A3603))</f>
        <v/>
      </c>
      <c r="B3603" t="str">
        <f t="shared" si="57"/>
        <v/>
      </c>
      <c r="C3603" t="str">
        <f>IF(ESITI_QUESTIONARI!C3603="","",TRIM(ESITI_QUESTIONARI!C3603))</f>
        <v/>
      </c>
      <c r="D3603" t="str">
        <f>IFERROR(UPPER(TRIM(ESITI_QUESTIONARI!U3603)),"")</f>
        <v/>
      </c>
      <c r="E3603" t="str">
        <f>IFERROR(UPPER(TRIM(ESITI_QUESTIONARI!Y3603)),"")</f>
        <v/>
      </c>
      <c r="F3603" t="str">
        <f>IFERROR(UPPER(TRIM(ESITI_QUESTIONARI!AE3603)),"")</f>
        <v/>
      </c>
      <c r="G3603" t="str">
        <f>IFERROR(UPPER(TRIM(ESITI_QUESTIONARI!AI3603)),"")</f>
        <v/>
      </c>
      <c r="H3603" s="8" t="str">
        <f>IF(C3603="","",IF(ISERROR(AVERAGE(ESITI_QUESTIONARI!N3603:T3603,ESITI_QUESTIONARI!V3603:X3603,ESITI_QUESTIONARI!Z3603:AD3603,ESITI_QUESTIONARI!AF3603:AH3603,ESITI_QUESTIONARI!AJ3603:AL3603,ESITI_QUESTIONARI!AN3603,ESITI_QUESTIONARI!AQ3603)),"NON RISPONDE",AVERAGE(ESITI_QUESTIONARI!N3603:T3603,ESITI_QUESTIONARI!V3603:X3603,ESITI_QUESTIONARI!Z3603:AD3603,ESITI_QUESTIONARI!AF3603:AH3603,ESITI_QUESTIONARI!AJ3603:AL3603,ESITI_QUESTIONARI!AN3603,ESITI_QUESTIONARI!AQ3603)))</f>
        <v/>
      </c>
    </row>
    <row r="3604" spans="1:8" x14ac:dyDescent="0.3">
      <c r="A3604" t="str">
        <f>IF(ESITI_QUESTIONARI!A3604="","",TRIM(ESITI_QUESTIONARI!A3604))</f>
        <v/>
      </c>
      <c r="B3604" t="str">
        <f t="shared" si="57"/>
        <v/>
      </c>
      <c r="C3604" t="str">
        <f>IF(ESITI_QUESTIONARI!C3604="","",TRIM(ESITI_QUESTIONARI!C3604))</f>
        <v/>
      </c>
      <c r="D3604" t="str">
        <f>IFERROR(UPPER(TRIM(ESITI_QUESTIONARI!U3604)),"")</f>
        <v/>
      </c>
      <c r="E3604" t="str">
        <f>IFERROR(UPPER(TRIM(ESITI_QUESTIONARI!Y3604)),"")</f>
        <v/>
      </c>
      <c r="F3604" t="str">
        <f>IFERROR(UPPER(TRIM(ESITI_QUESTIONARI!AE3604)),"")</f>
        <v/>
      </c>
      <c r="G3604" t="str">
        <f>IFERROR(UPPER(TRIM(ESITI_QUESTIONARI!AI3604)),"")</f>
        <v/>
      </c>
      <c r="H3604" s="8" t="str">
        <f>IF(C3604="","",IF(ISERROR(AVERAGE(ESITI_QUESTIONARI!N3604:T3604,ESITI_QUESTIONARI!V3604:X3604,ESITI_QUESTIONARI!Z3604:AD3604,ESITI_QUESTIONARI!AF3604:AH3604,ESITI_QUESTIONARI!AJ3604:AL3604,ESITI_QUESTIONARI!AN3604,ESITI_QUESTIONARI!AQ3604)),"NON RISPONDE",AVERAGE(ESITI_QUESTIONARI!N3604:T3604,ESITI_QUESTIONARI!V3604:X3604,ESITI_QUESTIONARI!Z3604:AD3604,ESITI_QUESTIONARI!AF3604:AH3604,ESITI_QUESTIONARI!AJ3604:AL3604,ESITI_QUESTIONARI!AN3604,ESITI_QUESTIONARI!AQ3604)))</f>
        <v/>
      </c>
    </row>
    <row r="3605" spans="1:8" x14ac:dyDescent="0.3">
      <c r="A3605" t="str">
        <f>IF(ESITI_QUESTIONARI!A3605="","",TRIM(ESITI_QUESTIONARI!A3605))</f>
        <v/>
      </c>
      <c r="B3605" t="str">
        <f t="shared" si="57"/>
        <v/>
      </c>
      <c r="C3605" t="str">
        <f>IF(ESITI_QUESTIONARI!C3605="","",TRIM(ESITI_QUESTIONARI!C3605))</f>
        <v/>
      </c>
      <c r="D3605" t="str">
        <f>IFERROR(UPPER(TRIM(ESITI_QUESTIONARI!U3605)),"")</f>
        <v/>
      </c>
      <c r="E3605" t="str">
        <f>IFERROR(UPPER(TRIM(ESITI_QUESTIONARI!Y3605)),"")</f>
        <v/>
      </c>
      <c r="F3605" t="str">
        <f>IFERROR(UPPER(TRIM(ESITI_QUESTIONARI!AE3605)),"")</f>
        <v/>
      </c>
      <c r="G3605" t="str">
        <f>IFERROR(UPPER(TRIM(ESITI_QUESTIONARI!AI3605)),"")</f>
        <v/>
      </c>
      <c r="H3605" s="8" t="str">
        <f>IF(C3605="","",IF(ISERROR(AVERAGE(ESITI_QUESTIONARI!N3605:T3605,ESITI_QUESTIONARI!V3605:X3605,ESITI_QUESTIONARI!Z3605:AD3605,ESITI_QUESTIONARI!AF3605:AH3605,ESITI_QUESTIONARI!AJ3605:AL3605,ESITI_QUESTIONARI!AN3605,ESITI_QUESTIONARI!AQ3605)),"NON RISPONDE",AVERAGE(ESITI_QUESTIONARI!N3605:T3605,ESITI_QUESTIONARI!V3605:X3605,ESITI_QUESTIONARI!Z3605:AD3605,ESITI_QUESTIONARI!AF3605:AH3605,ESITI_QUESTIONARI!AJ3605:AL3605,ESITI_QUESTIONARI!AN3605,ESITI_QUESTIONARI!AQ3605)))</f>
        <v/>
      </c>
    </row>
    <row r="3606" spans="1:8" x14ac:dyDescent="0.3">
      <c r="A3606" t="str">
        <f>IF(ESITI_QUESTIONARI!A3606="","",TRIM(ESITI_QUESTIONARI!A3606))</f>
        <v/>
      </c>
      <c r="B3606" t="str">
        <f t="shared" si="57"/>
        <v/>
      </c>
      <c r="C3606" t="str">
        <f>IF(ESITI_QUESTIONARI!C3606="","",TRIM(ESITI_QUESTIONARI!C3606))</f>
        <v/>
      </c>
      <c r="D3606" t="str">
        <f>IFERROR(UPPER(TRIM(ESITI_QUESTIONARI!U3606)),"")</f>
        <v/>
      </c>
      <c r="E3606" t="str">
        <f>IFERROR(UPPER(TRIM(ESITI_QUESTIONARI!Y3606)),"")</f>
        <v/>
      </c>
      <c r="F3606" t="str">
        <f>IFERROR(UPPER(TRIM(ESITI_QUESTIONARI!AE3606)),"")</f>
        <v/>
      </c>
      <c r="G3606" t="str">
        <f>IFERROR(UPPER(TRIM(ESITI_QUESTIONARI!AI3606)),"")</f>
        <v/>
      </c>
      <c r="H3606" s="8" t="str">
        <f>IF(C3606="","",IF(ISERROR(AVERAGE(ESITI_QUESTIONARI!N3606:T3606,ESITI_QUESTIONARI!V3606:X3606,ESITI_QUESTIONARI!Z3606:AD3606,ESITI_QUESTIONARI!AF3606:AH3606,ESITI_QUESTIONARI!AJ3606:AL3606,ESITI_QUESTIONARI!AN3606,ESITI_QUESTIONARI!AQ3606)),"NON RISPONDE",AVERAGE(ESITI_QUESTIONARI!N3606:T3606,ESITI_QUESTIONARI!V3606:X3606,ESITI_QUESTIONARI!Z3606:AD3606,ESITI_QUESTIONARI!AF3606:AH3606,ESITI_QUESTIONARI!AJ3606:AL3606,ESITI_QUESTIONARI!AN3606,ESITI_QUESTIONARI!AQ3606)))</f>
        <v/>
      </c>
    </row>
    <row r="3607" spans="1:8" x14ac:dyDescent="0.3">
      <c r="A3607" t="str">
        <f>IF(ESITI_QUESTIONARI!A3607="","",TRIM(ESITI_QUESTIONARI!A3607))</f>
        <v/>
      </c>
      <c r="B3607" t="str">
        <f t="shared" si="57"/>
        <v/>
      </c>
      <c r="C3607" t="str">
        <f>IF(ESITI_QUESTIONARI!C3607="","",TRIM(ESITI_QUESTIONARI!C3607))</f>
        <v/>
      </c>
      <c r="D3607" t="str">
        <f>IFERROR(UPPER(TRIM(ESITI_QUESTIONARI!U3607)),"")</f>
        <v/>
      </c>
      <c r="E3607" t="str">
        <f>IFERROR(UPPER(TRIM(ESITI_QUESTIONARI!Y3607)),"")</f>
        <v/>
      </c>
      <c r="F3607" t="str">
        <f>IFERROR(UPPER(TRIM(ESITI_QUESTIONARI!AE3607)),"")</f>
        <v/>
      </c>
      <c r="G3607" t="str">
        <f>IFERROR(UPPER(TRIM(ESITI_QUESTIONARI!AI3607)),"")</f>
        <v/>
      </c>
      <c r="H3607" s="8" t="str">
        <f>IF(C3607="","",IF(ISERROR(AVERAGE(ESITI_QUESTIONARI!N3607:T3607,ESITI_QUESTIONARI!V3607:X3607,ESITI_QUESTIONARI!Z3607:AD3607,ESITI_QUESTIONARI!AF3607:AH3607,ESITI_QUESTIONARI!AJ3607:AL3607,ESITI_QUESTIONARI!AN3607,ESITI_QUESTIONARI!AQ3607)),"NON RISPONDE",AVERAGE(ESITI_QUESTIONARI!N3607:T3607,ESITI_QUESTIONARI!V3607:X3607,ESITI_QUESTIONARI!Z3607:AD3607,ESITI_QUESTIONARI!AF3607:AH3607,ESITI_QUESTIONARI!AJ3607:AL3607,ESITI_QUESTIONARI!AN3607,ESITI_QUESTIONARI!AQ3607)))</f>
        <v/>
      </c>
    </row>
    <row r="3608" spans="1:8" x14ac:dyDescent="0.3">
      <c r="A3608" t="str">
        <f>IF(ESITI_QUESTIONARI!A3608="","",TRIM(ESITI_QUESTIONARI!A3608))</f>
        <v/>
      </c>
      <c r="B3608" t="str">
        <f t="shared" si="57"/>
        <v/>
      </c>
      <c r="C3608" t="str">
        <f>IF(ESITI_QUESTIONARI!C3608="","",TRIM(ESITI_QUESTIONARI!C3608))</f>
        <v/>
      </c>
      <c r="D3608" t="str">
        <f>IFERROR(UPPER(TRIM(ESITI_QUESTIONARI!U3608)),"")</f>
        <v/>
      </c>
      <c r="E3608" t="str">
        <f>IFERROR(UPPER(TRIM(ESITI_QUESTIONARI!Y3608)),"")</f>
        <v/>
      </c>
      <c r="F3608" t="str">
        <f>IFERROR(UPPER(TRIM(ESITI_QUESTIONARI!AE3608)),"")</f>
        <v/>
      </c>
      <c r="G3608" t="str">
        <f>IFERROR(UPPER(TRIM(ESITI_QUESTIONARI!AI3608)),"")</f>
        <v/>
      </c>
      <c r="H3608" s="8" t="str">
        <f>IF(C3608="","",IF(ISERROR(AVERAGE(ESITI_QUESTIONARI!N3608:T3608,ESITI_QUESTIONARI!V3608:X3608,ESITI_QUESTIONARI!Z3608:AD3608,ESITI_QUESTIONARI!AF3608:AH3608,ESITI_QUESTIONARI!AJ3608:AL3608,ESITI_QUESTIONARI!AN3608,ESITI_QUESTIONARI!AQ3608)),"NON RISPONDE",AVERAGE(ESITI_QUESTIONARI!N3608:T3608,ESITI_QUESTIONARI!V3608:X3608,ESITI_QUESTIONARI!Z3608:AD3608,ESITI_QUESTIONARI!AF3608:AH3608,ESITI_QUESTIONARI!AJ3608:AL3608,ESITI_QUESTIONARI!AN3608,ESITI_QUESTIONARI!AQ3608)))</f>
        <v/>
      </c>
    </row>
    <row r="3609" spans="1:8" x14ac:dyDescent="0.3">
      <c r="A3609" t="str">
        <f>IF(ESITI_QUESTIONARI!A3609="","",TRIM(ESITI_QUESTIONARI!A3609))</f>
        <v/>
      </c>
      <c r="B3609" t="str">
        <f t="shared" si="57"/>
        <v/>
      </c>
      <c r="C3609" t="str">
        <f>IF(ESITI_QUESTIONARI!C3609="","",TRIM(ESITI_QUESTIONARI!C3609))</f>
        <v/>
      </c>
      <c r="D3609" t="str">
        <f>IFERROR(UPPER(TRIM(ESITI_QUESTIONARI!U3609)),"")</f>
        <v/>
      </c>
      <c r="E3609" t="str">
        <f>IFERROR(UPPER(TRIM(ESITI_QUESTIONARI!Y3609)),"")</f>
        <v/>
      </c>
      <c r="F3609" t="str">
        <f>IFERROR(UPPER(TRIM(ESITI_QUESTIONARI!AE3609)),"")</f>
        <v/>
      </c>
      <c r="G3609" t="str">
        <f>IFERROR(UPPER(TRIM(ESITI_QUESTIONARI!AI3609)),"")</f>
        <v/>
      </c>
      <c r="H3609" s="8" t="str">
        <f>IF(C3609="","",IF(ISERROR(AVERAGE(ESITI_QUESTIONARI!N3609:T3609,ESITI_QUESTIONARI!V3609:X3609,ESITI_QUESTIONARI!Z3609:AD3609,ESITI_QUESTIONARI!AF3609:AH3609,ESITI_QUESTIONARI!AJ3609:AL3609,ESITI_QUESTIONARI!AN3609,ESITI_QUESTIONARI!AQ3609)),"NON RISPONDE",AVERAGE(ESITI_QUESTIONARI!N3609:T3609,ESITI_QUESTIONARI!V3609:X3609,ESITI_QUESTIONARI!Z3609:AD3609,ESITI_QUESTIONARI!AF3609:AH3609,ESITI_QUESTIONARI!AJ3609:AL3609,ESITI_QUESTIONARI!AN3609,ESITI_QUESTIONARI!AQ3609)))</f>
        <v/>
      </c>
    </row>
    <row r="3610" spans="1:8" x14ac:dyDescent="0.3">
      <c r="A3610" t="str">
        <f>IF(ESITI_QUESTIONARI!A3610="","",TRIM(ESITI_QUESTIONARI!A3610))</f>
        <v/>
      </c>
      <c r="B3610" t="str">
        <f t="shared" si="57"/>
        <v/>
      </c>
      <c r="C3610" t="str">
        <f>IF(ESITI_QUESTIONARI!C3610="","",TRIM(ESITI_QUESTIONARI!C3610))</f>
        <v/>
      </c>
      <c r="D3610" t="str">
        <f>IFERROR(UPPER(TRIM(ESITI_QUESTIONARI!U3610)),"")</f>
        <v/>
      </c>
      <c r="E3610" t="str">
        <f>IFERROR(UPPER(TRIM(ESITI_QUESTIONARI!Y3610)),"")</f>
        <v/>
      </c>
      <c r="F3610" t="str">
        <f>IFERROR(UPPER(TRIM(ESITI_QUESTIONARI!AE3610)),"")</f>
        <v/>
      </c>
      <c r="G3610" t="str">
        <f>IFERROR(UPPER(TRIM(ESITI_QUESTIONARI!AI3610)),"")</f>
        <v/>
      </c>
      <c r="H3610" s="8" t="str">
        <f>IF(C3610="","",IF(ISERROR(AVERAGE(ESITI_QUESTIONARI!N3610:T3610,ESITI_QUESTIONARI!V3610:X3610,ESITI_QUESTIONARI!Z3610:AD3610,ESITI_QUESTIONARI!AF3610:AH3610,ESITI_QUESTIONARI!AJ3610:AL3610,ESITI_QUESTIONARI!AN3610,ESITI_QUESTIONARI!AQ3610)),"NON RISPONDE",AVERAGE(ESITI_QUESTIONARI!N3610:T3610,ESITI_QUESTIONARI!V3610:X3610,ESITI_QUESTIONARI!Z3610:AD3610,ESITI_QUESTIONARI!AF3610:AH3610,ESITI_QUESTIONARI!AJ3610:AL3610,ESITI_QUESTIONARI!AN3610,ESITI_QUESTIONARI!AQ3610)))</f>
        <v/>
      </c>
    </row>
    <row r="3611" spans="1:8" x14ac:dyDescent="0.3">
      <c r="A3611" t="str">
        <f>IF(ESITI_QUESTIONARI!A3611="","",TRIM(ESITI_QUESTIONARI!A3611))</f>
        <v/>
      </c>
      <c r="B3611" t="str">
        <f t="shared" si="57"/>
        <v/>
      </c>
      <c r="C3611" t="str">
        <f>IF(ESITI_QUESTIONARI!C3611="","",TRIM(ESITI_QUESTIONARI!C3611))</f>
        <v/>
      </c>
      <c r="D3611" t="str">
        <f>IFERROR(UPPER(TRIM(ESITI_QUESTIONARI!U3611)),"")</f>
        <v/>
      </c>
      <c r="E3611" t="str">
        <f>IFERROR(UPPER(TRIM(ESITI_QUESTIONARI!Y3611)),"")</f>
        <v/>
      </c>
      <c r="F3611" t="str">
        <f>IFERROR(UPPER(TRIM(ESITI_QUESTIONARI!AE3611)),"")</f>
        <v/>
      </c>
      <c r="G3611" t="str">
        <f>IFERROR(UPPER(TRIM(ESITI_QUESTIONARI!AI3611)),"")</f>
        <v/>
      </c>
      <c r="H3611" s="8" t="str">
        <f>IF(C3611="","",IF(ISERROR(AVERAGE(ESITI_QUESTIONARI!N3611:T3611,ESITI_QUESTIONARI!V3611:X3611,ESITI_QUESTIONARI!Z3611:AD3611,ESITI_QUESTIONARI!AF3611:AH3611,ESITI_QUESTIONARI!AJ3611:AL3611,ESITI_QUESTIONARI!AN3611,ESITI_QUESTIONARI!AQ3611)),"NON RISPONDE",AVERAGE(ESITI_QUESTIONARI!N3611:T3611,ESITI_QUESTIONARI!V3611:X3611,ESITI_QUESTIONARI!Z3611:AD3611,ESITI_QUESTIONARI!AF3611:AH3611,ESITI_QUESTIONARI!AJ3611:AL3611,ESITI_QUESTIONARI!AN3611,ESITI_QUESTIONARI!AQ3611)))</f>
        <v/>
      </c>
    </row>
    <row r="3612" spans="1:8" x14ac:dyDescent="0.3">
      <c r="A3612" t="str">
        <f>IF(ESITI_QUESTIONARI!A3612="","",TRIM(ESITI_QUESTIONARI!A3612))</f>
        <v/>
      </c>
      <c r="B3612" t="str">
        <f t="shared" si="57"/>
        <v/>
      </c>
      <c r="C3612" t="str">
        <f>IF(ESITI_QUESTIONARI!C3612="","",TRIM(ESITI_QUESTIONARI!C3612))</f>
        <v/>
      </c>
      <c r="D3612" t="str">
        <f>IFERROR(UPPER(TRIM(ESITI_QUESTIONARI!U3612)),"")</f>
        <v/>
      </c>
      <c r="E3612" t="str">
        <f>IFERROR(UPPER(TRIM(ESITI_QUESTIONARI!Y3612)),"")</f>
        <v/>
      </c>
      <c r="F3612" t="str">
        <f>IFERROR(UPPER(TRIM(ESITI_QUESTIONARI!AE3612)),"")</f>
        <v/>
      </c>
      <c r="G3612" t="str">
        <f>IFERROR(UPPER(TRIM(ESITI_QUESTIONARI!AI3612)),"")</f>
        <v/>
      </c>
      <c r="H3612" s="8" t="str">
        <f>IF(C3612="","",IF(ISERROR(AVERAGE(ESITI_QUESTIONARI!N3612:T3612,ESITI_QUESTIONARI!V3612:X3612,ESITI_QUESTIONARI!Z3612:AD3612,ESITI_QUESTIONARI!AF3612:AH3612,ESITI_QUESTIONARI!AJ3612:AL3612,ESITI_QUESTIONARI!AN3612,ESITI_QUESTIONARI!AQ3612)),"NON RISPONDE",AVERAGE(ESITI_QUESTIONARI!N3612:T3612,ESITI_QUESTIONARI!V3612:X3612,ESITI_QUESTIONARI!Z3612:AD3612,ESITI_QUESTIONARI!AF3612:AH3612,ESITI_QUESTIONARI!AJ3612:AL3612,ESITI_QUESTIONARI!AN3612,ESITI_QUESTIONARI!AQ3612)))</f>
        <v/>
      </c>
    </row>
    <row r="3613" spans="1:8" x14ac:dyDescent="0.3">
      <c r="A3613" t="str">
        <f>IF(ESITI_QUESTIONARI!A3613="","",TRIM(ESITI_QUESTIONARI!A3613))</f>
        <v/>
      </c>
      <c r="B3613" t="str">
        <f t="shared" si="57"/>
        <v/>
      </c>
      <c r="C3613" t="str">
        <f>IF(ESITI_QUESTIONARI!C3613="","",TRIM(ESITI_QUESTIONARI!C3613))</f>
        <v/>
      </c>
      <c r="D3613" t="str">
        <f>IFERROR(UPPER(TRIM(ESITI_QUESTIONARI!U3613)),"")</f>
        <v/>
      </c>
      <c r="E3613" t="str">
        <f>IFERROR(UPPER(TRIM(ESITI_QUESTIONARI!Y3613)),"")</f>
        <v/>
      </c>
      <c r="F3613" t="str">
        <f>IFERROR(UPPER(TRIM(ESITI_QUESTIONARI!AE3613)),"")</f>
        <v/>
      </c>
      <c r="G3613" t="str">
        <f>IFERROR(UPPER(TRIM(ESITI_QUESTIONARI!AI3613)),"")</f>
        <v/>
      </c>
      <c r="H3613" s="8" t="str">
        <f>IF(C3613="","",IF(ISERROR(AVERAGE(ESITI_QUESTIONARI!N3613:T3613,ESITI_QUESTIONARI!V3613:X3613,ESITI_QUESTIONARI!Z3613:AD3613,ESITI_QUESTIONARI!AF3613:AH3613,ESITI_QUESTIONARI!AJ3613:AL3613,ESITI_QUESTIONARI!AN3613,ESITI_QUESTIONARI!AQ3613)),"NON RISPONDE",AVERAGE(ESITI_QUESTIONARI!N3613:T3613,ESITI_QUESTIONARI!V3613:X3613,ESITI_QUESTIONARI!Z3613:AD3613,ESITI_QUESTIONARI!AF3613:AH3613,ESITI_QUESTIONARI!AJ3613:AL3613,ESITI_QUESTIONARI!AN3613,ESITI_QUESTIONARI!AQ3613)))</f>
        <v/>
      </c>
    </row>
    <row r="3614" spans="1:8" x14ac:dyDescent="0.3">
      <c r="A3614" t="str">
        <f>IF(ESITI_QUESTIONARI!A3614="","",TRIM(ESITI_QUESTIONARI!A3614))</f>
        <v/>
      </c>
      <c r="B3614" t="str">
        <f t="shared" si="57"/>
        <v/>
      </c>
      <c r="C3614" t="str">
        <f>IF(ESITI_QUESTIONARI!C3614="","",TRIM(ESITI_QUESTIONARI!C3614))</f>
        <v/>
      </c>
      <c r="D3614" t="str">
        <f>IFERROR(UPPER(TRIM(ESITI_QUESTIONARI!U3614)),"")</f>
        <v/>
      </c>
      <c r="E3614" t="str">
        <f>IFERROR(UPPER(TRIM(ESITI_QUESTIONARI!Y3614)),"")</f>
        <v/>
      </c>
      <c r="F3614" t="str">
        <f>IFERROR(UPPER(TRIM(ESITI_QUESTIONARI!AE3614)),"")</f>
        <v/>
      </c>
      <c r="G3614" t="str">
        <f>IFERROR(UPPER(TRIM(ESITI_QUESTIONARI!AI3614)),"")</f>
        <v/>
      </c>
      <c r="H3614" s="8" t="str">
        <f>IF(C3614="","",IF(ISERROR(AVERAGE(ESITI_QUESTIONARI!N3614:T3614,ESITI_QUESTIONARI!V3614:X3614,ESITI_QUESTIONARI!Z3614:AD3614,ESITI_QUESTIONARI!AF3614:AH3614,ESITI_QUESTIONARI!AJ3614:AL3614,ESITI_QUESTIONARI!AN3614,ESITI_QUESTIONARI!AQ3614)),"NON RISPONDE",AVERAGE(ESITI_QUESTIONARI!N3614:T3614,ESITI_QUESTIONARI!V3614:X3614,ESITI_QUESTIONARI!Z3614:AD3614,ESITI_QUESTIONARI!AF3614:AH3614,ESITI_QUESTIONARI!AJ3614:AL3614,ESITI_QUESTIONARI!AN3614,ESITI_QUESTIONARI!AQ3614)))</f>
        <v/>
      </c>
    </row>
    <row r="3615" spans="1:8" x14ac:dyDescent="0.3">
      <c r="A3615" t="str">
        <f>IF(ESITI_QUESTIONARI!A3615="","",TRIM(ESITI_QUESTIONARI!A3615))</f>
        <v/>
      </c>
      <c r="B3615" t="str">
        <f t="shared" si="57"/>
        <v/>
      </c>
      <c r="C3615" t="str">
        <f>IF(ESITI_QUESTIONARI!C3615="","",TRIM(ESITI_QUESTIONARI!C3615))</f>
        <v/>
      </c>
      <c r="D3615" t="str">
        <f>IFERROR(UPPER(TRIM(ESITI_QUESTIONARI!U3615)),"")</f>
        <v/>
      </c>
      <c r="E3615" t="str">
        <f>IFERROR(UPPER(TRIM(ESITI_QUESTIONARI!Y3615)),"")</f>
        <v/>
      </c>
      <c r="F3615" t="str">
        <f>IFERROR(UPPER(TRIM(ESITI_QUESTIONARI!AE3615)),"")</f>
        <v/>
      </c>
      <c r="G3615" t="str">
        <f>IFERROR(UPPER(TRIM(ESITI_QUESTIONARI!AI3615)),"")</f>
        <v/>
      </c>
      <c r="H3615" s="8" t="str">
        <f>IF(C3615="","",IF(ISERROR(AVERAGE(ESITI_QUESTIONARI!N3615:T3615,ESITI_QUESTIONARI!V3615:X3615,ESITI_QUESTIONARI!Z3615:AD3615,ESITI_QUESTIONARI!AF3615:AH3615,ESITI_QUESTIONARI!AJ3615:AL3615,ESITI_QUESTIONARI!AN3615,ESITI_QUESTIONARI!AQ3615)),"NON RISPONDE",AVERAGE(ESITI_QUESTIONARI!N3615:T3615,ESITI_QUESTIONARI!V3615:X3615,ESITI_QUESTIONARI!Z3615:AD3615,ESITI_QUESTIONARI!AF3615:AH3615,ESITI_QUESTIONARI!AJ3615:AL3615,ESITI_QUESTIONARI!AN3615,ESITI_QUESTIONARI!AQ3615)))</f>
        <v/>
      </c>
    </row>
    <row r="3616" spans="1:8" x14ac:dyDescent="0.3">
      <c r="A3616" t="str">
        <f>IF(ESITI_QUESTIONARI!A3616="","",TRIM(ESITI_QUESTIONARI!A3616))</f>
        <v/>
      </c>
      <c r="B3616" t="str">
        <f t="shared" si="57"/>
        <v/>
      </c>
      <c r="C3616" t="str">
        <f>IF(ESITI_QUESTIONARI!C3616="","",TRIM(ESITI_QUESTIONARI!C3616))</f>
        <v/>
      </c>
      <c r="D3616" t="str">
        <f>IFERROR(UPPER(TRIM(ESITI_QUESTIONARI!U3616)),"")</f>
        <v/>
      </c>
      <c r="E3616" t="str">
        <f>IFERROR(UPPER(TRIM(ESITI_QUESTIONARI!Y3616)),"")</f>
        <v/>
      </c>
      <c r="F3616" t="str">
        <f>IFERROR(UPPER(TRIM(ESITI_QUESTIONARI!AE3616)),"")</f>
        <v/>
      </c>
      <c r="G3616" t="str">
        <f>IFERROR(UPPER(TRIM(ESITI_QUESTIONARI!AI3616)),"")</f>
        <v/>
      </c>
      <c r="H3616" s="8" t="str">
        <f>IF(C3616="","",IF(ISERROR(AVERAGE(ESITI_QUESTIONARI!N3616:T3616,ESITI_QUESTIONARI!V3616:X3616,ESITI_QUESTIONARI!Z3616:AD3616,ESITI_QUESTIONARI!AF3616:AH3616,ESITI_QUESTIONARI!AJ3616:AL3616,ESITI_QUESTIONARI!AN3616,ESITI_QUESTIONARI!AQ3616)),"NON RISPONDE",AVERAGE(ESITI_QUESTIONARI!N3616:T3616,ESITI_QUESTIONARI!V3616:X3616,ESITI_QUESTIONARI!Z3616:AD3616,ESITI_QUESTIONARI!AF3616:AH3616,ESITI_QUESTIONARI!AJ3616:AL3616,ESITI_QUESTIONARI!AN3616,ESITI_QUESTIONARI!AQ3616)))</f>
        <v/>
      </c>
    </row>
    <row r="3617" spans="1:8" x14ac:dyDescent="0.3">
      <c r="A3617" t="str">
        <f>IF(ESITI_QUESTIONARI!A3617="","",TRIM(ESITI_QUESTIONARI!A3617))</f>
        <v/>
      </c>
      <c r="B3617" t="str">
        <f t="shared" si="57"/>
        <v/>
      </c>
      <c r="C3617" t="str">
        <f>IF(ESITI_QUESTIONARI!C3617="","",TRIM(ESITI_QUESTIONARI!C3617))</f>
        <v/>
      </c>
      <c r="D3617" t="str">
        <f>IFERROR(UPPER(TRIM(ESITI_QUESTIONARI!U3617)),"")</f>
        <v/>
      </c>
      <c r="E3617" t="str">
        <f>IFERROR(UPPER(TRIM(ESITI_QUESTIONARI!Y3617)),"")</f>
        <v/>
      </c>
      <c r="F3617" t="str">
        <f>IFERROR(UPPER(TRIM(ESITI_QUESTIONARI!AE3617)),"")</f>
        <v/>
      </c>
      <c r="G3617" t="str">
        <f>IFERROR(UPPER(TRIM(ESITI_QUESTIONARI!AI3617)),"")</f>
        <v/>
      </c>
      <c r="H3617" s="8" t="str">
        <f>IF(C3617="","",IF(ISERROR(AVERAGE(ESITI_QUESTIONARI!N3617:T3617,ESITI_QUESTIONARI!V3617:X3617,ESITI_QUESTIONARI!Z3617:AD3617,ESITI_QUESTIONARI!AF3617:AH3617,ESITI_QUESTIONARI!AJ3617:AL3617,ESITI_QUESTIONARI!AN3617,ESITI_QUESTIONARI!AQ3617)),"NON RISPONDE",AVERAGE(ESITI_QUESTIONARI!N3617:T3617,ESITI_QUESTIONARI!V3617:X3617,ESITI_QUESTIONARI!Z3617:AD3617,ESITI_QUESTIONARI!AF3617:AH3617,ESITI_QUESTIONARI!AJ3617:AL3617,ESITI_QUESTIONARI!AN3617,ESITI_QUESTIONARI!AQ3617)))</f>
        <v/>
      </c>
    </row>
    <row r="3618" spans="1:8" x14ac:dyDescent="0.3">
      <c r="A3618" t="str">
        <f>IF(ESITI_QUESTIONARI!A3618="","",TRIM(ESITI_QUESTIONARI!A3618))</f>
        <v/>
      </c>
      <c r="B3618" t="str">
        <f t="shared" si="57"/>
        <v/>
      </c>
      <c r="C3618" t="str">
        <f>IF(ESITI_QUESTIONARI!C3618="","",TRIM(ESITI_QUESTIONARI!C3618))</f>
        <v/>
      </c>
      <c r="D3618" t="str">
        <f>IFERROR(UPPER(TRIM(ESITI_QUESTIONARI!U3618)),"")</f>
        <v/>
      </c>
      <c r="E3618" t="str">
        <f>IFERROR(UPPER(TRIM(ESITI_QUESTIONARI!Y3618)),"")</f>
        <v/>
      </c>
      <c r="F3618" t="str">
        <f>IFERROR(UPPER(TRIM(ESITI_QUESTIONARI!AE3618)),"")</f>
        <v/>
      </c>
      <c r="G3618" t="str">
        <f>IFERROR(UPPER(TRIM(ESITI_QUESTIONARI!AI3618)),"")</f>
        <v/>
      </c>
      <c r="H3618" s="8" t="str">
        <f>IF(C3618="","",IF(ISERROR(AVERAGE(ESITI_QUESTIONARI!N3618:T3618,ESITI_QUESTIONARI!V3618:X3618,ESITI_QUESTIONARI!Z3618:AD3618,ESITI_QUESTIONARI!AF3618:AH3618,ESITI_QUESTIONARI!AJ3618:AL3618,ESITI_QUESTIONARI!AN3618,ESITI_QUESTIONARI!AQ3618)),"NON RISPONDE",AVERAGE(ESITI_QUESTIONARI!N3618:T3618,ESITI_QUESTIONARI!V3618:X3618,ESITI_QUESTIONARI!Z3618:AD3618,ESITI_QUESTIONARI!AF3618:AH3618,ESITI_QUESTIONARI!AJ3618:AL3618,ESITI_QUESTIONARI!AN3618,ESITI_QUESTIONARI!AQ3618)))</f>
        <v/>
      </c>
    </row>
    <row r="3619" spans="1:8" x14ac:dyDescent="0.3">
      <c r="A3619" t="str">
        <f>IF(ESITI_QUESTIONARI!A3619="","",TRIM(ESITI_QUESTIONARI!A3619))</f>
        <v/>
      </c>
      <c r="B3619" t="str">
        <f t="shared" si="57"/>
        <v/>
      </c>
      <c r="C3619" t="str">
        <f>IF(ESITI_QUESTIONARI!C3619="","",TRIM(ESITI_QUESTIONARI!C3619))</f>
        <v/>
      </c>
      <c r="D3619" t="str">
        <f>IFERROR(UPPER(TRIM(ESITI_QUESTIONARI!U3619)),"")</f>
        <v/>
      </c>
      <c r="E3619" t="str">
        <f>IFERROR(UPPER(TRIM(ESITI_QUESTIONARI!Y3619)),"")</f>
        <v/>
      </c>
      <c r="F3619" t="str">
        <f>IFERROR(UPPER(TRIM(ESITI_QUESTIONARI!AE3619)),"")</f>
        <v/>
      </c>
      <c r="G3619" t="str">
        <f>IFERROR(UPPER(TRIM(ESITI_QUESTIONARI!AI3619)),"")</f>
        <v/>
      </c>
      <c r="H3619" s="8" t="str">
        <f>IF(C3619="","",IF(ISERROR(AVERAGE(ESITI_QUESTIONARI!N3619:T3619,ESITI_QUESTIONARI!V3619:X3619,ESITI_QUESTIONARI!Z3619:AD3619,ESITI_QUESTIONARI!AF3619:AH3619,ESITI_QUESTIONARI!AJ3619:AL3619,ESITI_QUESTIONARI!AN3619,ESITI_QUESTIONARI!AQ3619)),"NON RISPONDE",AVERAGE(ESITI_QUESTIONARI!N3619:T3619,ESITI_QUESTIONARI!V3619:X3619,ESITI_QUESTIONARI!Z3619:AD3619,ESITI_QUESTIONARI!AF3619:AH3619,ESITI_QUESTIONARI!AJ3619:AL3619,ESITI_QUESTIONARI!AN3619,ESITI_QUESTIONARI!AQ3619)))</f>
        <v/>
      </c>
    </row>
    <row r="3620" spans="1:8" x14ac:dyDescent="0.3">
      <c r="A3620" t="str">
        <f>IF(ESITI_QUESTIONARI!A3620="","",TRIM(ESITI_QUESTIONARI!A3620))</f>
        <v/>
      </c>
      <c r="B3620" t="str">
        <f t="shared" si="57"/>
        <v/>
      </c>
      <c r="C3620" t="str">
        <f>IF(ESITI_QUESTIONARI!C3620="","",TRIM(ESITI_QUESTIONARI!C3620))</f>
        <v/>
      </c>
      <c r="D3620" t="str">
        <f>IFERROR(UPPER(TRIM(ESITI_QUESTIONARI!U3620)),"")</f>
        <v/>
      </c>
      <c r="E3620" t="str">
        <f>IFERROR(UPPER(TRIM(ESITI_QUESTIONARI!Y3620)),"")</f>
        <v/>
      </c>
      <c r="F3620" t="str">
        <f>IFERROR(UPPER(TRIM(ESITI_QUESTIONARI!AE3620)),"")</f>
        <v/>
      </c>
      <c r="G3620" t="str">
        <f>IFERROR(UPPER(TRIM(ESITI_QUESTIONARI!AI3620)),"")</f>
        <v/>
      </c>
      <c r="H3620" s="8" t="str">
        <f>IF(C3620="","",IF(ISERROR(AVERAGE(ESITI_QUESTIONARI!N3620:T3620,ESITI_QUESTIONARI!V3620:X3620,ESITI_QUESTIONARI!Z3620:AD3620,ESITI_QUESTIONARI!AF3620:AH3620,ESITI_QUESTIONARI!AJ3620:AL3620,ESITI_QUESTIONARI!AN3620,ESITI_QUESTIONARI!AQ3620)),"NON RISPONDE",AVERAGE(ESITI_QUESTIONARI!N3620:T3620,ESITI_QUESTIONARI!V3620:X3620,ESITI_QUESTIONARI!Z3620:AD3620,ESITI_QUESTIONARI!AF3620:AH3620,ESITI_QUESTIONARI!AJ3620:AL3620,ESITI_QUESTIONARI!AN3620,ESITI_QUESTIONARI!AQ3620)))</f>
        <v/>
      </c>
    </row>
    <row r="3621" spans="1:8" x14ac:dyDescent="0.3">
      <c r="A3621" t="str">
        <f>IF(ESITI_QUESTIONARI!A3621="","",TRIM(ESITI_QUESTIONARI!A3621))</f>
        <v/>
      </c>
      <c r="B3621" t="str">
        <f t="shared" si="57"/>
        <v/>
      </c>
      <c r="C3621" t="str">
        <f>IF(ESITI_QUESTIONARI!C3621="","",TRIM(ESITI_QUESTIONARI!C3621))</f>
        <v/>
      </c>
      <c r="D3621" t="str">
        <f>IFERROR(UPPER(TRIM(ESITI_QUESTIONARI!U3621)),"")</f>
        <v/>
      </c>
      <c r="E3621" t="str">
        <f>IFERROR(UPPER(TRIM(ESITI_QUESTIONARI!Y3621)),"")</f>
        <v/>
      </c>
      <c r="F3621" t="str">
        <f>IFERROR(UPPER(TRIM(ESITI_QUESTIONARI!AE3621)),"")</f>
        <v/>
      </c>
      <c r="G3621" t="str">
        <f>IFERROR(UPPER(TRIM(ESITI_QUESTIONARI!AI3621)),"")</f>
        <v/>
      </c>
      <c r="H3621" s="8" t="str">
        <f>IF(C3621="","",IF(ISERROR(AVERAGE(ESITI_QUESTIONARI!N3621:T3621,ESITI_QUESTIONARI!V3621:X3621,ESITI_QUESTIONARI!Z3621:AD3621,ESITI_QUESTIONARI!AF3621:AH3621,ESITI_QUESTIONARI!AJ3621:AL3621,ESITI_QUESTIONARI!AN3621,ESITI_QUESTIONARI!AQ3621)),"NON RISPONDE",AVERAGE(ESITI_QUESTIONARI!N3621:T3621,ESITI_QUESTIONARI!V3621:X3621,ESITI_QUESTIONARI!Z3621:AD3621,ESITI_QUESTIONARI!AF3621:AH3621,ESITI_QUESTIONARI!AJ3621:AL3621,ESITI_QUESTIONARI!AN3621,ESITI_QUESTIONARI!AQ3621)))</f>
        <v/>
      </c>
    </row>
    <row r="3622" spans="1:8" x14ac:dyDescent="0.3">
      <c r="A3622" t="str">
        <f>IF(ESITI_QUESTIONARI!A3622="","",TRIM(ESITI_QUESTIONARI!A3622))</f>
        <v/>
      </c>
      <c r="B3622" t="str">
        <f t="shared" si="57"/>
        <v/>
      </c>
      <c r="C3622" t="str">
        <f>IF(ESITI_QUESTIONARI!C3622="","",TRIM(ESITI_QUESTIONARI!C3622))</f>
        <v/>
      </c>
      <c r="D3622" t="str">
        <f>IFERROR(UPPER(TRIM(ESITI_QUESTIONARI!U3622)),"")</f>
        <v/>
      </c>
      <c r="E3622" t="str">
        <f>IFERROR(UPPER(TRIM(ESITI_QUESTIONARI!Y3622)),"")</f>
        <v/>
      </c>
      <c r="F3622" t="str">
        <f>IFERROR(UPPER(TRIM(ESITI_QUESTIONARI!AE3622)),"")</f>
        <v/>
      </c>
      <c r="G3622" t="str">
        <f>IFERROR(UPPER(TRIM(ESITI_QUESTIONARI!AI3622)),"")</f>
        <v/>
      </c>
      <c r="H3622" s="8" t="str">
        <f>IF(C3622="","",IF(ISERROR(AVERAGE(ESITI_QUESTIONARI!N3622:T3622,ESITI_QUESTIONARI!V3622:X3622,ESITI_QUESTIONARI!Z3622:AD3622,ESITI_QUESTIONARI!AF3622:AH3622,ESITI_QUESTIONARI!AJ3622:AL3622,ESITI_QUESTIONARI!AN3622,ESITI_QUESTIONARI!AQ3622)),"NON RISPONDE",AVERAGE(ESITI_QUESTIONARI!N3622:T3622,ESITI_QUESTIONARI!V3622:X3622,ESITI_QUESTIONARI!Z3622:AD3622,ESITI_QUESTIONARI!AF3622:AH3622,ESITI_QUESTIONARI!AJ3622:AL3622,ESITI_QUESTIONARI!AN3622,ESITI_QUESTIONARI!AQ3622)))</f>
        <v/>
      </c>
    </row>
    <row r="3623" spans="1:8" x14ac:dyDescent="0.3">
      <c r="A3623" t="str">
        <f>IF(ESITI_QUESTIONARI!A3623="","",TRIM(ESITI_QUESTIONARI!A3623))</f>
        <v/>
      </c>
      <c r="B3623" t="str">
        <f t="shared" si="57"/>
        <v/>
      </c>
      <c r="C3623" t="str">
        <f>IF(ESITI_QUESTIONARI!C3623="","",TRIM(ESITI_QUESTIONARI!C3623))</f>
        <v/>
      </c>
      <c r="D3623" t="str">
        <f>IFERROR(UPPER(TRIM(ESITI_QUESTIONARI!U3623)),"")</f>
        <v/>
      </c>
      <c r="E3623" t="str">
        <f>IFERROR(UPPER(TRIM(ESITI_QUESTIONARI!Y3623)),"")</f>
        <v/>
      </c>
      <c r="F3623" t="str">
        <f>IFERROR(UPPER(TRIM(ESITI_QUESTIONARI!AE3623)),"")</f>
        <v/>
      </c>
      <c r="G3623" t="str">
        <f>IFERROR(UPPER(TRIM(ESITI_QUESTIONARI!AI3623)),"")</f>
        <v/>
      </c>
      <c r="H3623" s="8" t="str">
        <f>IF(C3623="","",IF(ISERROR(AVERAGE(ESITI_QUESTIONARI!N3623:T3623,ESITI_QUESTIONARI!V3623:X3623,ESITI_QUESTIONARI!Z3623:AD3623,ESITI_QUESTIONARI!AF3623:AH3623,ESITI_QUESTIONARI!AJ3623:AL3623,ESITI_QUESTIONARI!AN3623,ESITI_QUESTIONARI!AQ3623)),"NON RISPONDE",AVERAGE(ESITI_QUESTIONARI!N3623:T3623,ESITI_QUESTIONARI!V3623:X3623,ESITI_QUESTIONARI!Z3623:AD3623,ESITI_QUESTIONARI!AF3623:AH3623,ESITI_QUESTIONARI!AJ3623:AL3623,ESITI_QUESTIONARI!AN3623,ESITI_QUESTIONARI!AQ3623)))</f>
        <v/>
      </c>
    </row>
    <row r="3624" spans="1:8" x14ac:dyDescent="0.3">
      <c r="A3624" t="str">
        <f>IF(ESITI_QUESTIONARI!A3624="","",TRIM(ESITI_QUESTIONARI!A3624))</f>
        <v/>
      </c>
      <c r="B3624" t="str">
        <f t="shared" si="57"/>
        <v/>
      </c>
      <c r="C3624" t="str">
        <f>IF(ESITI_QUESTIONARI!C3624="","",TRIM(ESITI_QUESTIONARI!C3624))</f>
        <v/>
      </c>
      <c r="D3624" t="str">
        <f>IFERROR(UPPER(TRIM(ESITI_QUESTIONARI!U3624)),"")</f>
        <v/>
      </c>
      <c r="E3624" t="str">
        <f>IFERROR(UPPER(TRIM(ESITI_QUESTIONARI!Y3624)),"")</f>
        <v/>
      </c>
      <c r="F3624" t="str">
        <f>IFERROR(UPPER(TRIM(ESITI_QUESTIONARI!AE3624)),"")</f>
        <v/>
      </c>
      <c r="G3624" t="str">
        <f>IFERROR(UPPER(TRIM(ESITI_QUESTIONARI!AI3624)),"")</f>
        <v/>
      </c>
      <c r="H3624" s="8" t="str">
        <f>IF(C3624="","",IF(ISERROR(AVERAGE(ESITI_QUESTIONARI!N3624:T3624,ESITI_QUESTIONARI!V3624:X3624,ESITI_QUESTIONARI!Z3624:AD3624,ESITI_QUESTIONARI!AF3624:AH3624,ESITI_QUESTIONARI!AJ3624:AL3624,ESITI_QUESTIONARI!AN3624,ESITI_QUESTIONARI!AQ3624)),"NON RISPONDE",AVERAGE(ESITI_QUESTIONARI!N3624:T3624,ESITI_QUESTIONARI!V3624:X3624,ESITI_QUESTIONARI!Z3624:AD3624,ESITI_QUESTIONARI!AF3624:AH3624,ESITI_QUESTIONARI!AJ3624:AL3624,ESITI_QUESTIONARI!AN3624,ESITI_QUESTIONARI!AQ3624)))</f>
        <v/>
      </c>
    </row>
    <row r="3625" spans="1:8" x14ac:dyDescent="0.3">
      <c r="A3625" t="str">
        <f>IF(ESITI_QUESTIONARI!A3625="","",TRIM(ESITI_QUESTIONARI!A3625))</f>
        <v/>
      </c>
      <c r="B3625" t="str">
        <f t="shared" si="57"/>
        <v/>
      </c>
      <c r="C3625" t="str">
        <f>IF(ESITI_QUESTIONARI!C3625="","",TRIM(ESITI_QUESTIONARI!C3625))</f>
        <v/>
      </c>
      <c r="D3625" t="str">
        <f>IFERROR(UPPER(TRIM(ESITI_QUESTIONARI!U3625)),"")</f>
        <v/>
      </c>
      <c r="E3625" t="str">
        <f>IFERROR(UPPER(TRIM(ESITI_QUESTIONARI!Y3625)),"")</f>
        <v/>
      </c>
      <c r="F3625" t="str">
        <f>IFERROR(UPPER(TRIM(ESITI_QUESTIONARI!AE3625)),"")</f>
        <v/>
      </c>
      <c r="G3625" t="str">
        <f>IFERROR(UPPER(TRIM(ESITI_QUESTIONARI!AI3625)),"")</f>
        <v/>
      </c>
      <c r="H3625" s="8" t="str">
        <f>IF(C3625="","",IF(ISERROR(AVERAGE(ESITI_QUESTIONARI!N3625:T3625,ESITI_QUESTIONARI!V3625:X3625,ESITI_QUESTIONARI!Z3625:AD3625,ESITI_QUESTIONARI!AF3625:AH3625,ESITI_QUESTIONARI!AJ3625:AL3625,ESITI_QUESTIONARI!AN3625,ESITI_QUESTIONARI!AQ3625)),"NON RISPONDE",AVERAGE(ESITI_QUESTIONARI!N3625:T3625,ESITI_QUESTIONARI!V3625:X3625,ESITI_QUESTIONARI!Z3625:AD3625,ESITI_QUESTIONARI!AF3625:AH3625,ESITI_QUESTIONARI!AJ3625:AL3625,ESITI_QUESTIONARI!AN3625,ESITI_QUESTIONARI!AQ3625)))</f>
        <v/>
      </c>
    </row>
    <row r="3626" spans="1:8" x14ac:dyDescent="0.3">
      <c r="A3626" t="str">
        <f>IF(ESITI_QUESTIONARI!A3626="","",TRIM(ESITI_QUESTIONARI!A3626))</f>
        <v/>
      </c>
      <c r="B3626" t="str">
        <f t="shared" si="57"/>
        <v/>
      </c>
      <c r="C3626" t="str">
        <f>IF(ESITI_QUESTIONARI!C3626="","",TRIM(ESITI_QUESTIONARI!C3626))</f>
        <v/>
      </c>
      <c r="D3626" t="str">
        <f>IFERROR(UPPER(TRIM(ESITI_QUESTIONARI!U3626)),"")</f>
        <v/>
      </c>
      <c r="E3626" t="str">
        <f>IFERROR(UPPER(TRIM(ESITI_QUESTIONARI!Y3626)),"")</f>
        <v/>
      </c>
      <c r="F3626" t="str">
        <f>IFERROR(UPPER(TRIM(ESITI_QUESTIONARI!AE3626)),"")</f>
        <v/>
      </c>
      <c r="G3626" t="str">
        <f>IFERROR(UPPER(TRIM(ESITI_QUESTIONARI!AI3626)),"")</f>
        <v/>
      </c>
      <c r="H3626" s="8" t="str">
        <f>IF(C3626="","",IF(ISERROR(AVERAGE(ESITI_QUESTIONARI!N3626:T3626,ESITI_QUESTIONARI!V3626:X3626,ESITI_QUESTIONARI!Z3626:AD3626,ESITI_QUESTIONARI!AF3626:AH3626,ESITI_QUESTIONARI!AJ3626:AL3626,ESITI_QUESTIONARI!AN3626,ESITI_QUESTIONARI!AQ3626)),"NON RISPONDE",AVERAGE(ESITI_QUESTIONARI!N3626:T3626,ESITI_QUESTIONARI!V3626:X3626,ESITI_QUESTIONARI!Z3626:AD3626,ESITI_QUESTIONARI!AF3626:AH3626,ESITI_QUESTIONARI!AJ3626:AL3626,ESITI_QUESTIONARI!AN3626,ESITI_QUESTIONARI!AQ3626)))</f>
        <v/>
      </c>
    </row>
    <row r="3627" spans="1:8" x14ac:dyDescent="0.3">
      <c r="A3627" t="str">
        <f>IF(ESITI_QUESTIONARI!A3627="","",TRIM(ESITI_QUESTIONARI!A3627))</f>
        <v/>
      </c>
      <c r="B3627" t="str">
        <f t="shared" si="57"/>
        <v/>
      </c>
      <c r="C3627" t="str">
        <f>IF(ESITI_QUESTIONARI!C3627="","",TRIM(ESITI_QUESTIONARI!C3627))</f>
        <v/>
      </c>
      <c r="D3627" t="str">
        <f>IFERROR(UPPER(TRIM(ESITI_QUESTIONARI!U3627)),"")</f>
        <v/>
      </c>
      <c r="E3627" t="str">
        <f>IFERROR(UPPER(TRIM(ESITI_QUESTIONARI!Y3627)),"")</f>
        <v/>
      </c>
      <c r="F3627" t="str">
        <f>IFERROR(UPPER(TRIM(ESITI_QUESTIONARI!AE3627)),"")</f>
        <v/>
      </c>
      <c r="G3627" t="str">
        <f>IFERROR(UPPER(TRIM(ESITI_QUESTIONARI!AI3627)),"")</f>
        <v/>
      </c>
      <c r="H3627" s="8" t="str">
        <f>IF(C3627="","",IF(ISERROR(AVERAGE(ESITI_QUESTIONARI!N3627:T3627,ESITI_QUESTIONARI!V3627:X3627,ESITI_QUESTIONARI!Z3627:AD3627,ESITI_QUESTIONARI!AF3627:AH3627,ESITI_QUESTIONARI!AJ3627:AL3627,ESITI_QUESTIONARI!AN3627,ESITI_QUESTIONARI!AQ3627)),"NON RISPONDE",AVERAGE(ESITI_QUESTIONARI!N3627:T3627,ESITI_QUESTIONARI!V3627:X3627,ESITI_QUESTIONARI!Z3627:AD3627,ESITI_QUESTIONARI!AF3627:AH3627,ESITI_QUESTIONARI!AJ3627:AL3627,ESITI_QUESTIONARI!AN3627,ESITI_QUESTIONARI!AQ3627)))</f>
        <v/>
      </c>
    </row>
    <row r="3628" spans="1:8" x14ac:dyDescent="0.3">
      <c r="A3628" t="str">
        <f>IF(ESITI_QUESTIONARI!A3628="","",TRIM(ESITI_QUESTIONARI!A3628))</f>
        <v/>
      </c>
      <c r="B3628" t="str">
        <f t="shared" si="57"/>
        <v/>
      </c>
      <c r="C3628" t="str">
        <f>IF(ESITI_QUESTIONARI!C3628="","",TRIM(ESITI_QUESTIONARI!C3628))</f>
        <v/>
      </c>
      <c r="D3628" t="str">
        <f>IFERROR(UPPER(TRIM(ESITI_QUESTIONARI!U3628)),"")</f>
        <v/>
      </c>
      <c r="E3628" t="str">
        <f>IFERROR(UPPER(TRIM(ESITI_QUESTIONARI!Y3628)),"")</f>
        <v/>
      </c>
      <c r="F3628" t="str">
        <f>IFERROR(UPPER(TRIM(ESITI_QUESTIONARI!AE3628)),"")</f>
        <v/>
      </c>
      <c r="G3628" t="str">
        <f>IFERROR(UPPER(TRIM(ESITI_QUESTIONARI!AI3628)),"")</f>
        <v/>
      </c>
      <c r="H3628" s="8" t="str">
        <f>IF(C3628="","",IF(ISERROR(AVERAGE(ESITI_QUESTIONARI!N3628:T3628,ESITI_QUESTIONARI!V3628:X3628,ESITI_QUESTIONARI!Z3628:AD3628,ESITI_QUESTIONARI!AF3628:AH3628,ESITI_QUESTIONARI!AJ3628:AL3628,ESITI_QUESTIONARI!AN3628,ESITI_QUESTIONARI!AQ3628)),"NON RISPONDE",AVERAGE(ESITI_QUESTIONARI!N3628:T3628,ESITI_QUESTIONARI!V3628:X3628,ESITI_QUESTIONARI!Z3628:AD3628,ESITI_QUESTIONARI!AF3628:AH3628,ESITI_QUESTIONARI!AJ3628:AL3628,ESITI_QUESTIONARI!AN3628,ESITI_QUESTIONARI!AQ3628)))</f>
        <v/>
      </c>
    </row>
    <row r="3629" spans="1:8" x14ac:dyDescent="0.3">
      <c r="A3629" t="str">
        <f>IF(ESITI_QUESTIONARI!A3629="","",TRIM(ESITI_QUESTIONARI!A3629))</f>
        <v/>
      </c>
      <c r="B3629" t="str">
        <f t="shared" si="57"/>
        <v/>
      </c>
      <c r="C3629" t="str">
        <f>IF(ESITI_QUESTIONARI!C3629="","",TRIM(ESITI_QUESTIONARI!C3629))</f>
        <v/>
      </c>
      <c r="D3629" t="str">
        <f>IFERROR(UPPER(TRIM(ESITI_QUESTIONARI!U3629)),"")</f>
        <v/>
      </c>
      <c r="E3629" t="str">
        <f>IFERROR(UPPER(TRIM(ESITI_QUESTIONARI!Y3629)),"")</f>
        <v/>
      </c>
      <c r="F3629" t="str">
        <f>IFERROR(UPPER(TRIM(ESITI_QUESTIONARI!AE3629)),"")</f>
        <v/>
      </c>
      <c r="G3629" t="str">
        <f>IFERROR(UPPER(TRIM(ESITI_QUESTIONARI!AI3629)),"")</f>
        <v/>
      </c>
      <c r="H3629" s="8" t="str">
        <f>IF(C3629="","",IF(ISERROR(AVERAGE(ESITI_QUESTIONARI!N3629:T3629,ESITI_QUESTIONARI!V3629:X3629,ESITI_QUESTIONARI!Z3629:AD3629,ESITI_QUESTIONARI!AF3629:AH3629,ESITI_QUESTIONARI!AJ3629:AL3629,ESITI_QUESTIONARI!AN3629,ESITI_QUESTIONARI!AQ3629)),"NON RISPONDE",AVERAGE(ESITI_QUESTIONARI!N3629:T3629,ESITI_QUESTIONARI!V3629:X3629,ESITI_QUESTIONARI!Z3629:AD3629,ESITI_QUESTIONARI!AF3629:AH3629,ESITI_QUESTIONARI!AJ3629:AL3629,ESITI_QUESTIONARI!AN3629,ESITI_QUESTIONARI!AQ3629)))</f>
        <v/>
      </c>
    </row>
    <row r="3630" spans="1:8" x14ac:dyDescent="0.3">
      <c r="A3630" t="str">
        <f>IF(ESITI_QUESTIONARI!A3630="","",TRIM(ESITI_QUESTIONARI!A3630))</f>
        <v/>
      </c>
      <c r="B3630" t="str">
        <f t="shared" si="57"/>
        <v/>
      </c>
      <c r="C3630" t="str">
        <f>IF(ESITI_QUESTIONARI!C3630="","",TRIM(ESITI_QUESTIONARI!C3630))</f>
        <v/>
      </c>
      <c r="D3630" t="str">
        <f>IFERROR(UPPER(TRIM(ESITI_QUESTIONARI!U3630)),"")</f>
        <v/>
      </c>
      <c r="E3630" t="str">
        <f>IFERROR(UPPER(TRIM(ESITI_QUESTIONARI!Y3630)),"")</f>
        <v/>
      </c>
      <c r="F3630" t="str">
        <f>IFERROR(UPPER(TRIM(ESITI_QUESTIONARI!AE3630)),"")</f>
        <v/>
      </c>
      <c r="G3630" t="str">
        <f>IFERROR(UPPER(TRIM(ESITI_QUESTIONARI!AI3630)),"")</f>
        <v/>
      </c>
      <c r="H3630" s="8" t="str">
        <f>IF(C3630="","",IF(ISERROR(AVERAGE(ESITI_QUESTIONARI!N3630:T3630,ESITI_QUESTIONARI!V3630:X3630,ESITI_QUESTIONARI!Z3630:AD3630,ESITI_QUESTIONARI!AF3630:AH3630,ESITI_QUESTIONARI!AJ3630:AL3630,ESITI_QUESTIONARI!AN3630,ESITI_QUESTIONARI!AQ3630)),"NON RISPONDE",AVERAGE(ESITI_QUESTIONARI!N3630:T3630,ESITI_QUESTIONARI!V3630:X3630,ESITI_QUESTIONARI!Z3630:AD3630,ESITI_QUESTIONARI!AF3630:AH3630,ESITI_QUESTIONARI!AJ3630:AL3630,ESITI_QUESTIONARI!AN3630,ESITI_QUESTIONARI!AQ3630)))</f>
        <v/>
      </c>
    </row>
    <row r="3631" spans="1:8" x14ac:dyDescent="0.3">
      <c r="A3631" t="str">
        <f>IF(ESITI_QUESTIONARI!A3631="","",TRIM(ESITI_QUESTIONARI!A3631))</f>
        <v/>
      </c>
      <c r="B3631" t="str">
        <f t="shared" si="57"/>
        <v/>
      </c>
      <c r="C3631" t="str">
        <f>IF(ESITI_QUESTIONARI!C3631="","",TRIM(ESITI_QUESTIONARI!C3631))</f>
        <v/>
      </c>
      <c r="D3631" t="str">
        <f>IFERROR(UPPER(TRIM(ESITI_QUESTIONARI!U3631)),"")</f>
        <v/>
      </c>
      <c r="E3631" t="str">
        <f>IFERROR(UPPER(TRIM(ESITI_QUESTIONARI!Y3631)),"")</f>
        <v/>
      </c>
      <c r="F3631" t="str">
        <f>IFERROR(UPPER(TRIM(ESITI_QUESTIONARI!AE3631)),"")</f>
        <v/>
      </c>
      <c r="G3631" t="str">
        <f>IFERROR(UPPER(TRIM(ESITI_QUESTIONARI!AI3631)),"")</f>
        <v/>
      </c>
      <c r="H3631" s="8" t="str">
        <f>IF(C3631="","",IF(ISERROR(AVERAGE(ESITI_QUESTIONARI!N3631:T3631,ESITI_QUESTIONARI!V3631:X3631,ESITI_QUESTIONARI!Z3631:AD3631,ESITI_QUESTIONARI!AF3631:AH3631,ESITI_QUESTIONARI!AJ3631:AL3631,ESITI_QUESTIONARI!AN3631,ESITI_QUESTIONARI!AQ3631)),"NON RISPONDE",AVERAGE(ESITI_QUESTIONARI!N3631:T3631,ESITI_QUESTIONARI!V3631:X3631,ESITI_QUESTIONARI!Z3631:AD3631,ESITI_QUESTIONARI!AF3631:AH3631,ESITI_QUESTIONARI!AJ3631:AL3631,ESITI_QUESTIONARI!AN3631,ESITI_QUESTIONARI!AQ3631)))</f>
        <v/>
      </c>
    </row>
    <row r="3632" spans="1:8" x14ac:dyDescent="0.3">
      <c r="A3632" t="str">
        <f>IF(ESITI_QUESTIONARI!A3632="","",TRIM(ESITI_QUESTIONARI!A3632))</f>
        <v/>
      </c>
      <c r="B3632" t="str">
        <f t="shared" si="57"/>
        <v/>
      </c>
      <c r="C3632" t="str">
        <f>IF(ESITI_QUESTIONARI!C3632="","",TRIM(ESITI_QUESTIONARI!C3632))</f>
        <v/>
      </c>
      <c r="D3632" t="str">
        <f>IFERROR(UPPER(TRIM(ESITI_QUESTIONARI!U3632)),"")</f>
        <v/>
      </c>
      <c r="E3632" t="str">
        <f>IFERROR(UPPER(TRIM(ESITI_QUESTIONARI!Y3632)),"")</f>
        <v/>
      </c>
      <c r="F3632" t="str">
        <f>IFERROR(UPPER(TRIM(ESITI_QUESTIONARI!AE3632)),"")</f>
        <v/>
      </c>
      <c r="G3632" t="str">
        <f>IFERROR(UPPER(TRIM(ESITI_QUESTIONARI!AI3632)),"")</f>
        <v/>
      </c>
      <c r="H3632" s="8" t="str">
        <f>IF(C3632="","",IF(ISERROR(AVERAGE(ESITI_QUESTIONARI!N3632:T3632,ESITI_QUESTIONARI!V3632:X3632,ESITI_QUESTIONARI!Z3632:AD3632,ESITI_QUESTIONARI!AF3632:AH3632,ESITI_QUESTIONARI!AJ3632:AL3632,ESITI_QUESTIONARI!AN3632,ESITI_QUESTIONARI!AQ3632)),"NON RISPONDE",AVERAGE(ESITI_QUESTIONARI!N3632:T3632,ESITI_QUESTIONARI!V3632:X3632,ESITI_QUESTIONARI!Z3632:AD3632,ESITI_QUESTIONARI!AF3632:AH3632,ESITI_QUESTIONARI!AJ3632:AL3632,ESITI_QUESTIONARI!AN3632,ESITI_QUESTIONARI!AQ3632)))</f>
        <v/>
      </c>
    </row>
    <row r="3633" spans="1:8" x14ac:dyDescent="0.3">
      <c r="A3633" t="str">
        <f>IF(ESITI_QUESTIONARI!A3633="","",TRIM(ESITI_QUESTIONARI!A3633))</f>
        <v/>
      </c>
      <c r="B3633" t="str">
        <f t="shared" si="57"/>
        <v/>
      </c>
      <c r="C3633" t="str">
        <f>IF(ESITI_QUESTIONARI!C3633="","",TRIM(ESITI_QUESTIONARI!C3633))</f>
        <v/>
      </c>
      <c r="D3633" t="str">
        <f>IFERROR(UPPER(TRIM(ESITI_QUESTIONARI!U3633)),"")</f>
        <v/>
      </c>
      <c r="E3633" t="str">
        <f>IFERROR(UPPER(TRIM(ESITI_QUESTIONARI!Y3633)),"")</f>
        <v/>
      </c>
      <c r="F3633" t="str">
        <f>IFERROR(UPPER(TRIM(ESITI_QUESTIONARI!AE3633)),"")</f>
        <v/>
      </c>
      <c r="G3633" t="str">
        <f>IFERROR(UPPER(TRIM(ESITI_QUESTIONARI!AI3633)),"")</f>
        <v/>
      </c>
      <c r="H3633" s="8" t="str">
        <f>IF(C3633="","",IF(ISERROR(AVERAGE(ESITI_QUESTIONARI!N3633:T3633,ESITI_QUESTIONARI!V3633:X3633,ESITI_QUESTIONARI!Z3633:AD3633,ESITI_QUESTIONARI!AF3633:AH3633,ESITI_QUESTIONARI!AJ3633:AL3633,ESITI_QUESTIONARI!AN3633,ESITI_QUESTIONARI!AQ3633)),"NON RISPONDE",AVERAGE(ESITI_QUESTIONARI!N3633:T3633,ESITI_QUESTIONARI!V3633:X3633,ESITI_QUESTIONARI!Z3633:AD3633,ESITI_QUESTIONARI!AF3633:AH3633,ESITI_QUESTIONARI!AJ3633:AL3633,ESITI_QUESTIONARI!AN3633,ESITI_QUESTIONARI!AQ3633)))</f>
        <v/>
      </c>
    </row>
    <row r="3634" spans="1:8" x14ac:dyDescent="0.3">
      <c r="A3634" t="str">
        <f>IF(ESITI_QUESTIONARI!A3634="","",TRIM(ESITI_QUESTIONARI!A3634))</f>
        <v/>
      </c>
      <c r="B3634" t="str">
        <f t="shared" si="57"/>
        <v/>
      </c>
      <c r="C3634" t="str">
        <f>IF(ESITI_QUESTIONARI!C3634="","",TRIM(ESITI_QUESTIONARI!C3634))</f>
        <v/>
      </c>
      <c r="D3634" t="str">
        <f>IFERROR(UPPER(TRIM(ESITI_QUESTIONARI!U3634)),"")</f>
        <v/>
      </c>
      <c r="E3634" t="str">
        <f>IFERROR(UPPER(TRIM(ESITI_QUESTIONARI!Y3634)),"")</f>
        <v/>
      </c>
      <c r="F3634" t="str">
        <f>IFERROR(UPPER(TRIM(ESITI_QUESTIONARI!AE3634)),"")</f>
        <v/>
      </c>
      <c r="G3634" t="str">
        <f>IFERROR(UPPER(TRIM(ESITI_QUESTIONARI!AI3634)),"")</f>
        <v/>
      </c>
      <c r="H3634" s="8" t="str">
        <f>IF(C3634="","",IF(ISERROR(AVERAGE(ESITI_QUESTIONARI!N3634:T3634,ESITI_QUESTIONARI!V3634:X3634,ESITI_QUESTIONARI!Z3634:AD3634,ESITI_QUESTIONARI!AF3634:AH3634,ESITI_QUESTIONARI!AJ3634:AL3634,ESITI_QUESTIONARI!AN3634,ESITI_QUESTIONARI!AQ3634)),"NON RISPONDE",AVERAGE(ESITI_QUESTIONARI!N3634:T3634,ESITI_QUESTIONARI!V3634:X3634,ESITI_QUESTIONARI!Z3634:AD3634,ESITI_QUESTIONARI!AF3634:AH3634,ESITI_QUESTIONARI!AJ3634:AL3634,ESITI_QUESTIONARI!AN3634,ESITI_QUESTIONARI!AQ3634)))</f>
        <v/>
      </c>
    </row>
    <row r="3635" spans="1:8" x14ac:dyDescent="0.3">
      <c r="A3635" t="str">
        <f>IF(ESITI_QUESTIONARI!A3635="","",TRIM(ESITI_QUESTIONARI!A3635))</f>
        <v/>
      </c>
      <c r="B3635" t="str">
        <f t="shared" si="57"/>
        <v/>
      </c>
      <c r="C3635" t="str">
        <f>IF(ESITI_QUESTIONARI!C3635="","",TRIM(ESITI_QUESTIONARI!C3635))</f>
        <v/>
      </c>
      <c r="D3635" t="str">
        <f>IFERROR(UPPER(TRIM(ESITI_QUESTIONARI!U3635)),"")</f>
        <v/>
      </c>
      <c r="E3635" t="str">
        <f>IFERROR(UPPER(TRIM(ESITI_QUESTIONARI!Y3635)),"")</f>
        <v/>
      </c>
      <c r="F3635" t="str">
        <f>IFERROR(UPPER(TRIM(ESITI_QUESTIONARI!AE3635)),"")</f>
        <v/>
      </c>
      <c r="G3635" t="str">
        <f>IFERROR(UPPER(TRIM(ESITI_QUESTIONARI!AI3635)),"")</f>
        <v/>
      </c>
      <c r="H3635" s="8" t="str">
        <f>IF(C3635="","",IF(ISERROR(AVERAGE(ESITI_QUESTIONARI!N3635:T3635,ESITI_QUESTIONARI!V3635:X3635,ESITI_QUESTIONARI!Z3635:AD3635,ESITI_QUESTIONARI!AF3635:AH3635,ESITI_QUESTIONARI!AJ3635:AL3635,ESITI_QUESTIONARI!AN3635,ESITI_QUESTIONARI!AQ3635)),"NON RISPONDE",AVERAGE(ESITI_QUESTIONARI!N3635:T3635,ESITI_QUESTIONARI!V3635:X3635,ESITI_QUESTIONARI!Z3635:AD3635,ESITI_QUESTIONARI!AF3635:AH3635,ESITI_QUESTIONARI!AJ3635:AL3635,ESITI_QUESTIONARI!AN3635,ESITI_QUESTIONARI!AQ3635)))</f>
        <v/>
      </c>
    </row>
    <row r="3636" spans="1:8" x14ac:dyDescent="0.3">
      <c r="A3636" t="str">
        <f>IF(ESITI_QUESTIONARI!A3636="","",TRIM(ESITI_QUESTIONARI!A3636))</f>
        <v/>
      </c>
      <c r="B3636" t="str">
        <f t="shared" si="57"/>
        <v/>
      </c>
      <c r="C3636" t="str">
        <f>IF(ESITI_QUESTIONARI!C3636="","",TRIM(ESITI_QUESTIONARI!C3636))</f>
        <v/>
      </c>
      <c r="D3636" t="str">
        <f>IFERROR(UPPER(TRIM(ESITI_QUESTIONARI!U3636)),"")</f>
        <v/>
      </c>
      <c r="E3636" t="str">
        <f>IFERROR(UPPER(TRIM(ESITI_QUESTIONARI!Y3636)),"")</f>
        <v/>
      </c>
      <c r="F3636" t="str">
        <f>IFERROR(UPPER(TRIM(ESITI_QUESTIONARI!AE3636)),"")</f>
        <v/>
      </c>
      <c r="G3636" t="str">
        <f>IFERROR(UPPER(TRIM(ESITI_QUESTIONARI!AI3636)),"")</f>
        <v/>
      </c>
      <c r="H3636" s="8" t="str">
        <f>IF(C3636="","",IF(ISERROR(AVERAGE(ESITI_QUESTIONARI!N3636:T3636,ESITI_QUESTIONARI!V3636:X3636,ESITI_QUESTIONARI!Z3636:AD3636,ESITI_QUESTIONARI!AF3636:AH3636,ESITI_QUESTIONARI!AJ3636:AL3636,ESITI_QUESTIONARI!AN3636,ESITI_QUESTIONARI!AQ3636)),"NON RISPONDE",AVERAGE(ESITI_QUESTIONARI!N3636:T3636,ESITI_QUESTIONARI!V3636:X3636,ESITI_QUESTIONARI!Z3636:AD3636,ESITI_QUESTIONARI!AF3636:AH3636,ESITI_QUESTIONARI!AJ3636:AL3636,ESITI_QUESTIONARI!AN3636,ESITI_QUESTIONARI!AQ3636)))</f>
        <v/>
      </c>
    </row>
    <row r="3637" spans="1:8" x14ac:dyDescent="0.3">
      <c r="A3637" t="str">
        <f>IF(ESITI_QUESTIONARI!A3637="","",TRIM(ESITI_QUESTIONARI!A3637))</f>
        <v/>
      </c>
      <c r="B3637" t="str">
        <f t="shared" si="57"/>
        <v/>
      </c>
      <c r="C3637" t="str">
        <f>IF(ESITI_QUESTIONARI!C3637="","",TRIM(ESITI_QUESTIONARI!C3637))</f>
        <v/>
      </c>
      <c r="D3637" t="str">
        <f>IFERROR(UPPER(TRIM(ESITI_QUESTIONARI!U3637)),"")</f>
        <v/>
      </c>
      <c r="E3637" t="str">
        <f>IFERROR(UPPER(TRIM(ESITI_QUESTIONARI!Y3637)),"")</f>
        <v/>
      </c>
      <c r="F3637" t="str">
        <f>IFERROR(UPPER(TRIM(ESITI_QUESTIONARI!AE3637)),"")</f>
        <v/>
      </c>
      <c r="G3637" t="str">
        <f>IFERROR(UPPER(TRIM(ESITI_QUESTIONARI!AI3637)),"")</f>
        <v/>
      </c>
      <c r="H3637" s="8" t="str">
        <f>IF(C3637="","",IF(ISERROR(AVERAGE(ESITI_QUESTIONARI!N3637:T3637,ESITI_QUESTIONARI!V3637:X3637,ESITI_QUESTIONARI!Z3637:AD3637,ESITI_QUESTIONARI!AF3637:AH3637,ESITI_QUESTIONARI!AJ3637:AL3637,ESITI_QUESTIONARI!AN3637,ESITI_QUESTIONARI!AQ3637)),"NON RISPONDE",AVERAGE(ESITI_QUESTIONARI!N3637:T3637,ESITI_QUESTIONARI!V3637:X3637,ESITI_QUESTIONARI!Z3637:AD3637,ESITI_QUESTIONARI!AF3637:AH3637,ESITI_QUESTIONARI!AJ3637:AL3637,ESITI_QUESTIONARI!AN3637,ESITI_QUESTIONARI!AQ3637)))</f>
        <v/>
      </c>
    </row>
    <row r="3638" spans="1:8" x14ac:dyDescent="0.3">
      <c r="A3638" t="str">
        <f>IF(ESITI_QUESTIONARI!A3638="","",TRIM(ESITI_QUESTIONARI!A3638))</f>
        <v/>
      </c>
      <c r="B3638" t="str">
        <f t="shared" si="57"/>
        <v/>
      </c>
      <c r="C3638" t="str">
        <f>IF(ESITI_QUESTIONARI!C3638="","",TRIM(ESITI_QUESTIONARI!C3638))</f>
        <v/>
      </c>
      <c r="D3638" t="str">
        <f>IFERROR(UPPER(TRIM(ESITI_QUESTIONARI!U3638)),"")</f>
        <v/>
      </c>
      <c r="E3638" t="str">
        <f>IFERROR(UPPER(TRIM(ESITI_QUESTIONARI!Y3638)),"")</f>
        <v/>
      </c>
      <c r="F3638" t="str">
        <f>IFERROR(UPPER(TRIM(ESITI_QUESTIONARI!AE3638)),"")</f>
        <v/>
      </c>
      <c r="G3638" t="str">
        <f>IFERROR(UPPER(TRIM(ESITI_QUESTIONARI!AI3638)),"")</f>
        <v/>
      </c>
      <c r="H3638" s="8" t="str">
        <f>IF(C3638="","",IF(ISERROR(AVERAGE(ESITI_QUESTIONARI!N3638:T3638,ESITI_QUESTIONARI!V3638:X3638,ESITI_QUESTIONARI!Z3638:AD3638,ESITI_QUESTIONARI!AF3638:AH3638,ESITI_QUESTIONARI!AJ3638:AL3638,ESITI_QUESTIONARI!AN3638,ESITI_QUESTIONARI!AQ3638)),"NON RISPONDE",AVERAGE(ESITI_QUESTIONARI!N3638:T3638,ESITI_QUESTIONARI!V3638:X3638,ESITI_QUESTIONARI!Z3638:AD3638,ESITI_QUESTIONARI!AF3638:AH3638,ESITI_QUESTIONARI!AJ3638:AL3638,ESITI_QUESTIONARI!AN3638,ESITI_QUESTIONARI!AQ3638)))</f>
        <v/>
      </c>
    </row>
    <row r="3639" spans="1:8" x14ac:dyDescent="0.3">
      <c r="A3639" t="str">
        <f>IF(ESITI_QUESTIONARI!A3639="","",TRIM(ESITI_QUESTIONARI!A3639))</f>
        <v/>
      </c>
      <c r="B3639" t="str">
        <f t="shared" si="57"/>
        <v/>
      </c>
      <c r="C3639" t="str">
        <f>IF(ESITI_QUESTIONARI!C3639="","",TRIM(ESITI_QUESTIONARI!C3639))</f>
        <v/>
      </c>
      <c r="D3639" t="str">
        <f>IFERROR(UPPER(TRIM(ESITI_QUESTIONARI!U3639)),"")</f>
        <v/>
      </c>
      <c r="E3639" t="str">
        <f>IFERROR(UPPER(TRIM(ESITI_QUESTIONARI!Y3639)),"")</f>
        <v/>
      </c>
      <c r="F3639" t="str">
        <f>IFERROR(UPPER(TRIM(ESITI_QUESTIONARI!AE3639)),"")</f>
        <v/>
      </c>
      <c r="G3639" t="str">
        <f>IFERROR(UPPER(TRIM(ESITI_QUESTIONARI!AI3639)),"")</f>
        <v/>
      </c>
      <c r="H3639" s="8" t="str">
        <f>IF(C3639="","",IF(ISERROR(AVERAGE(ESITI_QUESTIONARI!N3639:T3639,ESITI_QUESTIONARI!V3639:X3639,ESITI_QUESTIONARI!Z3639:AD3639,ESITI_QUESTIONARI!AF3639:AH3639,ESITI_QUESTIONARI!AJ3639:AL3639,ESITI_QUESTIONARI!AN3639,ESITI_QUESTIONARI!AQ3639)),"NON RISPONDE",AVERAGE(ESITI_QUESTIONARI!N3639:T3639,ESITI_QUESTIONARI!V3639:X3639,ESITI_QUESTIONARI!Z3639:AD3639,ESITI_QUESTIONARI!AF3639:AH3639,ESITI_QUESTIONARI!AJ3639:AL3639,ESITI_QUESTIONARI!AN3639,ESITI_QUESTIONARI!AQ3639)))</f>
        <v/>
      </c>
    </row>
    <row r="3640" spans="1:8" x14ac:dyDescent="0.3">
      <c r="A3640" t="str">
        <f>IF(ESITI_QUESTIONARI!A3640="","",TRIM(ESITI_QUESTIONARI!A3640))</f>
        <v/>
      </c>
      <c r="B3640" t="str">
        <f t="shared" si="57"/>
        <v/>
      </c>
      <c r="C3640" t="str">
        <f>IF(ESITI_QUESTIONARI!C3640="","",TRIM(ESITI_QUESTIONARI!C3640))</f>
        <v/>
      </c>
      <c r="D3640" t="str">
        <f>IFERROR(UPPER(TRIM(ESITI_QUESTIONARI!U3640)),"")</f>
        <v/>
      </c>
      <c r="E3640" t="str">
        <f>IFERROR(UPPER(TRIM(ESITI_QUESTIONARI!Y3640)),"")</f>
        <v/>
      </c>
      <c r="F3640" t="str">
        <f>IFERROR(UPPER(TRIM(ESITI_QUESTIONARI!AE3640)),"")</f>
        <v/>
      </c>
      <c r="G3640" t="str">
        <f>IFERROR(UPPER(TRIM(ESITI_QUESTIONARI!AI3640)),"")</f>
        <v/>
      </c>
      <c r="H3640" s="8" t="str">
        <f>IF(C3640="","",IF(ISERROR(AVERAGE(ESITI_QUESTIONARI!N3640:T3640,ESITI_QUESTIONARI!V3640:X3640,ESITI_QUESTIONARI!Z3640:AD3640,ESITI_QUESTIONARI!AF3640:AH3640,ESITI_QUESTIONARI!AJ3640:AL3640,ESITI_QUESTIONARI!AN3640,ESITI_QUESTIONARI!AQ3640)),"NON RISPONDE",AVERAGE(ESITI_QUESTIONARI!N3640:T3640,ESITI_QUESTIONARI!V3640:X3640,ESITI_QUESTIONARI!Z3640:AD3640,ESITI_QUESTIONARI!AF3640:AH3640,ESITI_QUESTIONARI!AJ3640:AL3640,ESITI_QUESTIONARI!AN3640,ESITI_QUESTIONARI!AQ3640)))</f>
        <v/>
      </c>
    </row>
    <row r="3641" spans="1:8" x14ac:dyDescent="0.3">
      <c r="A3641" t="str">
        <f>IF(ESITI_QUESTIONARI!A3641="","",TRIM(ESITI_QUESTIONARI!A3641))</f>
        <v/>
      </c>
      <c r="B3641" t="str">
        <f t="shared" si="57"/>
        <v/>
      </c>
      <c r="C3641" t="str">
        <f>IF(ESITI_QUESTIONARI!C3641="","",TRIM(ESITI_QUESTIONARI!C3641))</f>
        <v/>
      </c>
      <c r="D3641" t="str">
        <f>IFERROR(UPPER(TRIM(ESITI_QUESTIONARI!U3641)),"")</f>
        <v/>
      </c>
      <c r="E3641" t="str">
        <f>IFERROR(UPPER(TRIM(ESITI_QUESTIONARI!Y3641)),"")</f>
        <v/>
      </c>
      <c r="F3641" t="str">
        <f>IFERROR(UPPER(TRIM(ESITI_QUESTIONARI!AE3641)),"")</f>
        <v/>
      </c>
      <c r="G3641" t="str">
        <f>IFERROR(UPPER(TRIM(ESITI_QUESTIONARI!AI3641)),"")</f>
        <v/>
      </c>
      <c r="H3641" s="8" t="str">
        <f>IF(C3641="","",IF(ISERROR(AVERAGE(ESITI_QUESTIONARI!N3641:T3641,ESITI_QUESTIONARI!V3641:X3641,ESITI_QUESTIONARI!Z3641:AD3641,ESITI_QUESTIONARI!AF3641:AH3641,ESITI_QUESTIONARI!AJ3641:AL3641,ESITI_QUESTIONARI!AN3641,ESITI_QUESTIONARI!AQ3641)),"NON RISPONDE",AVERAGE(ESITI_QUESTIONARI!N3641:T3641,ESITI_QUESTIONARI!V3641:X3641,ESITI_QUESTIONARI!Z3641:AD3641,ESITI_QUESTIONARI!AF3641:AH3641,ESITI_QUESTIONARI!AJ3641:AL3641,ESITI_QUESTIONARI!AN3641,ESITI_QUESTIONARI!AQ3641)))</f>
        <v/>
      </c>
    </row>
    <row r="3642" spans="1:8" x14ac:dyDescent="0.3">
      <c r="A3642" t="str">
        <f>IF(ESITI_QUESTIONARI!A3642="","",TRIM(ESITI_QUESTIONARI!A3642))</f>
        <v/>
      </c>
      <c r="B3642" t="str">
        <f t="shared" si="57"/>
        <v/>
      </c>
      <c r="C3642" t="str">
        <f>IF(ESITI_QUESTIONARI!C3642="","",TRIM(ESITI_QUESTIONARI!C3642))</f>
        <v/>
      </c>
      <c r="D3642" t="str">
        <f>IFERROR(UPPER(TRIM(ESITI_QUESTIONARI!U3642)),"")</f>
        <v/>
      </c>
      <c r="E3642" t="str">
        <f>IFERROR(UPPER(TRIM(ESITI_QUESTIONARI!Y3642)),"")</f>
        <v/>
      </c>
      <c r="F3642" t="str">
        <f>IFERROR(UPPER(TRIM(ESITI_QUESTIONARI!AE3642)),"")</f>
        <v/>
      </c>
      <c r="G3642" t="str">
        <f>IFERROR(UPPER(TRIM(ESITI_QUESTIONARI!AI3642)),"")</f>
        <v/>
      </c>
      <c r="H3642" s="8" t="str">
        <f>IF(C3642="","",IF(ISERROR(AVERAGE(ESITI_QUESTIONARI!N3642:T3642,ESITI_QUESTIONARI!V3642:X3642,ESITI_QUESTIONARI!Z3642:AD3642,ESITI_QUESTIONARI!AF3642:AH3642,ESITI_QUESTIONARI!AJ3642:AL3642,ESITI_QUESTIONARI!AN3642,ESITI_QUESTIONARI!AQ3642)),"NON RISPONDE",AVERAGE(ESITI_QUESTIONARI!N3642:T3642,ESITI_QUESTIONARI!V3642:X3642,ESITI_QUESTIONARI!Z3642:AD3642,ESITI_QUESTIONARI!AF3642:AH3642,ESITI_QUESTIONARI!AJ3642:AL3642,ESITI_QUESTIONARI!AN3642,ESITI_QUESTIONARI!AQ3642)))</f>
        <v/>
      </c>
    </row>
    <row r="3643" spans="1:8" x14ac:dyDescent="0.3">
      <c r="A3643" t="str">
        <f>IF(ESITI_QUESTIONARI!A3643="","",TRIM(ESITI_QUESTIONARI!A3643))</f>
        <v/>
      </c>
      <c r="B3643" t="str">
        <f t="shared" si="57"/>
        <v/>
      </c>
      <c r="C3643" t="str">
        <f>IF(ESITI_QUESTIONARI!C3643="","",TRIM(ESITI_QUESTIONARI!C3643))</f>
        <v/>
      </c>
      <c r="D3643" t="str">
        <f>IFERROR(UPPER(TRIM(ESITI_QUESTIONARI!U3643)),"")</f>
        <v/>
      </c>
      <c r="E3643" t="str">
        <f>IFERROR(UPPER(TRIM(ESITI_QUESTIONARI!Y3643)),"")</f>
        <v/>
      </c>
      <c r="F3643" t="str">
        <f>IFERROR(UPPER(TRIM(ESITI_QUESTIONARI!AE3643)),"")</f>
        <v/>
      </c>
      <c r="G3643" t="str">
        <f>IFERROR(UPPER(TRIM(ESITI_QUESTIONARI!AI3643)),"")</f>
        <v/>
      </c>
      <c r="H3643" s="8" t="str">
        <f>IF(C3643="","",IF(ISERROR(AVERAGE(ESITI_QUESTIONARI!N3643:T3643,ESITI_QUESTIONARI!V3643:X3643,ESITI_QUESTIONARI!Z3643:AD3643,ESITI_QUESTIONARI!AF3643:AH3643,ESITI_QUESTIONARI!AJ3643:AL3643,ESITI_QUESTIONARI!AN3643,ESITI_QUESTIONARI!AQ3643)),"NON RISPONDE",AVERAGE(ESITI_QUESTIONARI!N3643:T3643,ESITI_QUESTIONARI!V3643:X3643,ESITI_QUESTIONARI!Z3643:AD3643,ESITI_QUESTIONARI!AF3643:AH3643,ESITI_QUESTIONARI!AJ3643:AL3643,ESITI_QUESTIONARI!AN3643,ESITI_QUESTIONARI!AQ3643)))</f>
        <v/>
      </c>
    </row>
    <row r="3644" spans="1:8" x14ac:dyDescent="0.3">
      <c r="A3644" t="str">
        <f>IF(ESITI_QUESTIONARI!A3644="","",TRIM(ESITI_QUESTIONARI!A3644))</f>
        <v/>
      </c>
      <c r="B3644" t="str">
        <f t="shared" si="57"/>
        <v/>
      </c>
      <c r="C3644" t="str">
        <f>IF(ESITI_QUESTIONARI!C3644="","",TRIM(ESITI_QUESTIONARI!C3644))</f>
        <v/>
      </c>
      <c r="D3644" t="str">
        <f>IFERROR(UPPER(TRIM(ESITI_QUESTIONARI!U3644)),"")</f>
        <v/>
      </c>
      <c r="E3644" t="str">
        <f>IFERROR(UPPER(TRIM(ESITI_QUESTIONARI!Y3644)),"")</f>
        <v/>
      </c>
      <c r="F3644" t="str">
        <f>IFERROR(UPPER(TRIM(ESITI_QUESTIONARI!AE3644)),"")</f>
        <v/>
      </c>
      <c r="G3644" t="str">
        <f>IFERROR(UPPER(TRIM(ESITI_QUESTIONARI!AI3644)),"")</f>
        <v/>
      </c>
      <c r="H3644" s="8" t="str">
        <f>IF(C3644="","",IF(ISERROR(AVERAGE(ESITI_QUESTIONARI!N3644:T3644,ESITI_QUESTIONARI!V3644:X3644,ESITI_QUESTIONARI!Z3644:AD3644,ESITI_QUESTIONARI!AF3644:AH3644,ESITI_QUESTIONARI!AJ3644:AL3644,ESITI_QUESTIONARI!AN3644,ESITI_QUESTIONARI!AQ3644)),"NON RISPONDE",AVERAGE(ESITI_QUESTIONARI!N3644:T3644,ESITI_QUESTIONARI!V3644:X3644,ESITI_QUESTIONARI!Z3644:AD3644,ESITI_QUESTIONARI!AF3644:AH3644,ESITI_QUESTIONARI!AJ3644:AL3644,ESITI_QUESTIONARI!AN3644,ESITI_QUESTIONARI!AQ3644)))</f>
        <v/>
      </c>
    </row>
    <row r="3645" spans="1:8" x14ac:dyDescent="0.3">
      <c r="A3645" t="str">
        <f>IF(ESITI_QUESTIONARI!A3645="","",TRIM(ESITI_QUESTIONARI!A3645))</f>
        <v/>
      </c>
      <c r="B3645" t="str">
        <f t="shared" si="57"/>
        <v/>
      </c>
      <c r="C3645" t="str">
        <f>IF(ESITI_QUESTIONARI!C3645="","",TRIM(ESITI_QUESTIONARI!C3645))</f>
        <v/>
      </c>
      <c r="D3645" t="str">
        <f>IFERROR(UPPER(TRIM(ESITI_QUESTIONARI!U3645)),"")</f>
        <v/>
      </c>
      <c r="E3645" t="str">
        <f>IFERROR(UPPER(TRIM(ESITI_QUESTIONARI!Y3645)),"")</f>
        <v/>
      </c>
      <c r="F3645" t="str">
        <f>IFERROR(UPPER(TRIM(ESITI_QUESTIONARI!AE3645)),"")</f>
        <v/>
      </c>
      <c r="G3645" t="str">
        <f>IFERROR(UPPER(TRIM(ESITI_QUESTIONARI!AI3645)),"")</f>
        <v/>
      </c>
      <c r="H3645" s="8" t="str">
        <f>IF(C3645="","",IF(ISERROR(AVERAGE(ESITI_QUESTIONARI!N3645:T3645,ESITI_QUESTIONARI!V3645:X3645,ESITI_QUESTIONARI!Z3645:AD3645,ESITI_QUESTIONARI!AF3645:AH3645,ESITI_QUESTIONARI!AJ3645:AL3645,ESITI_QUESTIONARI!AN3645,ESITI_QUESTIONARI!AQ3645)),"NON RISPONDE",AVERAGE(ESITI_QUESTIONARI!N3645:T3645,ESITI_QUESTIONARI!V3645:X3645,ESITI_QUESTIONARI!Z3645:AD3645,ESITI_QUESTIONARI!AF3645:AH3645,ESITI_QUESTIONARI!AJ3645:AL3645,ESITI_QUESTIONARI!AN3645,ESITI_QUESTIONARI!AQ3645)))</f>
        <v/>
      </c>
    </row>
    <row r="3646" spans="1:8" x14ac:dyDescent="0.3">
      <c r="A3646" t="str">
        <f>IF(ESITI_QUESTIONARI!A3646="","",TRIM(ESITI_QUESTIONARI!A3646))</f>
        <v/>
      </c>
      <c r="B3646" t="str">
        <f t="shared" si="57"/>
        <v/>
      </c>
      <c r="C3646" t="str">
        <f>IF(ESITI_QUESTIONARI!C3646="","",TRIM(ESITI_QUESTIONARI!C3646))</f>
        <v/>
      </c>
      <c r="D3646" t="str">
        <f>IFERROR(UPPER(TRIM(ESITI_QUESTIONARI!U3646)),"")</f>
        <v/>
      </c>
      <c r="E3646" t="str">
        <f>IFERROR(UPPER(TRIM(ESITI_QUESTIONARI!Y3646)),"")</f>
        <v/>
      </c>
      <c r="F3646" t="str">
        <f>IFERROR(UPPER(TRIM(ESITI_QUESTIONARI!AE3646)),"")</f>
        <v/>
      </c>
      <c r="G3646" t="str">
        <f>IFERROR(UPPER(TRIM(ESITI_QUESTIONARI!AI3646)),"")</f>
        <v/>
      </c>
      <c r="H3646" s="8" t="str">
        <f>IF(C3646="","",IF(ISERROR(AVERAGE(ESITI_QUESTIONARI!N3646:T3646,ESITI_QUESTIONARI!V3646:X3646,ESITI_QUESTIONARI!Z3646:AD3646,ESITI_QUESTIONARI!AF3646:AH3646,ESITI_QUESTIONARI!AJ3646:AL3646,ESITI_QUESTIONARI!AN3646,ESITI_QUESTIONARI!AQ3646)),"NON RISPONDE",AVERAGE(ESITI_QUESTIONARI!N3646:T3646,ESITI_QUESTIONARI!V3646:X3646,ESITI_QUESTIONARI!Z3646:AD3646,ESITI_QUESTIONARI!AF3646:AH3646,ESITI_QUESTIONARI!AJ3646:AL3646,ESITI_QUESTIONARI!AN3646,ESITI_QUESTIONARI!AQ3646)))</f>
        <v/>
      </c>
    </row>
    <row r="3647" spans="1:8" x14ac:dyDescent="0.3">
      <c r="A3647" t="str">
        <f>IF(ESITI_QUESTIONARI!A3647="","",TRIM(ESITI_QUESTIONARI!A3647))</f>
        <v/>
      </c>
      <c r="B3647" t="str">
        <f t="shared" si="57"/>
        <v/>
      </c>
      <c r="C3647" t="str">
        <f>IF(ESITI_QUESTIONARI!C3647="","",TRIM(ESITI_QUESTIONARI!C3647))</f>
        <v/>
      </c>
      <c r="D3647" t="str">
        <f>IFERROR(UPPER(TRIM(ESITI_QUESTIONARI!U3647)),"")</f>
        <v/>
      </c>
      <c r="E3647" t="str">
        <f>IFERROR(UPPER(TRIM(ESITI_QUESTIONARI!Y3647)),"")</f>
        <v/>
      </c>
      <c r="F3647" t="str">
        <f>IFERROR(UPPER(TRIM(ESITI_QUESTIONARI!AE3647)),"")</f>
        <v/>
      </c>
      <c r="G3647" t="str">
        <f>IFERROR(UPPER(TRIM(ESITI_QUESTIONARI!AI3647)),"")</f>
        <v/>
      </c>
      <c r="H3647" s="8" t="str">
        <f>IF(C3647="","",IF(ISERROR(AVERAGE(ESITI_QUESTIONARI!N3647:T3647,ESITI_QUESTIONARI!V3647:X3647,ESITI_QUESTIONARI!Z3647:AD3647,ESITI_QUESTIONARI!AF3647:AH3647,ESITI_QUESTIONARI!AJ3647:AL3647,ESITI_QUESTIONARI!AN3647,ESITI_QUESTIONARI!AQ3647)),"NON RISPONDE",AVERAGE(ESITI_QUESTIONARI!N3647:T3647,ESITI_QUESTIONARI!V3647:X3647,ESITI_QUESTIONARI!Z3647:AD3647,ESITI_QUESTIONARI!AF3647:AH3647,ESITI_QUESTIONARI!AJ3647:AL3647,ESITI_QUESTIONARI!AN3647,ESITI_QUESTIONARI!AQ3647)))</f>
        <v/>
      </c>
    </row>
    <row r="3648" spans="1:8" x14ac:dyDescent="0.3">
      <c r="A3648" t="str">
        <f>IF(ESITI_QUESTIONARI!A3648="","",TRIM(ESITI_QUESTIONARI!A3648))</f>
        <v/>
      </c>
      <c r="B3648" t="str">
        <f t="shared" si="57"/>
        <v/>
      </c>
      <c r="C3648" t="str">
        <f>IF(ESITI_QUESTIONARI!C3648="","",TRIM(ESITI_QUESTIONARI!C3648))</f>
        <v/>
      </c>
      <c r="D3648" t="str">
        <f>IFERROR(UPPER(TRIM(ESITI_QUESTIONARI!U3648)),"")</f>
        <v/>
      </c>
      <c r="E3648" t="str">
        <f>IFERROR(UPPER(TRIM(ESITI_QUESTIONARI!Y3648)),"")</f>
        <v/>
      </c>
      <c r="F3648" t="str">
        <f>IFERROR(UPPER(TRIM(ESITI_QUESTIONARI!AE3648)),"")</f>
        <v/>
      </c>
      <c r="G3648" t="str">
        <f>IFERROR(UPPER(TRIM(ESITI_QUESTIONARI!AI3648)),"")</f>
        <v/>
      </c>
      <c r="H3648" s="8" t="str">
        <f>IF(C3648="","",IF(ISERROR(AVERAGE(ESITI_QUESTIONARI!N3648:T3648,ESITI_QUESTIONARI!V3648:X3648,ESITI_QUESTIONARI!Z3648:AD3648,ESITI_QUESTIONARI!AF3648:AH3648,ESITI_QUESTIONARI!AJ3648:AL3648,ESITI_QUESTIONARI!AN3648,ESITI_QUESTIONARI!AQ3648)),"NON RISPONDE",AVERAGE(ESITI_QUESTIONARI!N3648:T3648,ESITI_QUESTIONARI!V3648:X3648,ESITI_QUESTIONARI!Z3648:AD3648,ESITI_QUESTIONARI!AF3648:AH3648,ESITI_QUESTIONARI!AJ3648:AL3648,ESITI_QUESTIONARI!AN3648,ESITI_QUESTIONARI!AQ3648)))</f>
        <v/>
      </c>
    </row>
    <row r="3649" spans="1:8" x14ac:dyDescent="0.3">
      <c r="A3649" t="str">
        <f>IF(ESITI_QUESTIONARI!A3649="","",TRIM(ESITI_QUESTIONARI!A3649))</f>
        <v/>
      </c>
      <c r="B3649" t="str">
        <f t="shared" si="57"/>
        <v/>
      </c>
      <c r="C3649" t="str">
        <f>IF(ESITI_QUESTIONARI!C3649="","",TRIM(ESITI_QUESTIONARI!C3649))</f>
        <v/>
      </c>
      <c r="D3649" t="str">
        <f>IFERROR(UPPER(TRIM(ESITI_QUESTIONARI!U3649)),"")</f>
        <v/>
      </c>
      <c r="E3649" t="str">
        <f>IFERROR(UPPER(TRIM(ESITI_QUESTIONARI!Y3649)),"")</f>
        <v/>
      </c>
      <c r="F3649" t="str">
        <f>IFERROR(UPPER(TRIM(ESITI_QUESTIONARI!AE3649)),"")</f>
        <v/>
      </c>
      <c r="G3649" t="str">
        <f>IFERROR(UPPER(TRIM(ESITI_QUESTIONARI!AI3649)),"")</f>
        <v/>
      </c>
      <c r="H3649" s="8" t="str">
        <f>IF(C3649="","",IF(ISERROR(AVERAGE(ESITI_QUESTIONARI!N3649:T3649,ESITI_QUESTIONARI!V3649:X3649,ESITI_QUESTIONARI!Z3649:AD3649,ESITI_QUESTIONARI!AF3649:AH3649,ESITI_QUESTIONARI!AJ3649:AL3649,ESITI_QUESTIONARI!AN3649,ESITI_QUESTIONARI!AQ3649)),"NON RISPONDE",AVERAGE(ESITI_QUESTIONARI!N3649:T3649,ESITI_QUESTIONARI!V3649:X3649,ESITI_QUESTIONARI!Z3649:AD3649,ESITI_QUESTIONARI!AF3649:AH3649,ESITI_QUESTIONARI!AJ3649:AL3649,ESITI_QUESTIONARI!AN3649,ESITI_QUESTIONARI!AQ3649)))</f>
        <v/>
      </c>
    </row>
    <row r="3650" spans="1:8" x14ac:dyDescent="0.3">
      <c r="A3650" t="str">
        <f>IF(ESITI_QUESTIONARI!A3650="","",TRIM(ESITI_QUESTIONARI!A3650))</f>
        <v/>
      </c>
      <c r="B3650" t="str">
        <f t="shared" si="57"/>
        <v/>
      </c>
      <c r="C3650" t="str">
        <f>IF(ESITI_QUESTIONARI!C3650="","",TRIM(ESITI_QUESTIONARI!C3650))</f>
        <v/>
      </c>
      <c r="D3650" t="str">
        <f>IFERROR(UPPER(TRIM(ESITI_QUESTIONARI!U3650)),"")</f>
        <v/>
      </c>
      <c r="E3650" t="str">
        <f>IFERROR(UPPER(TRIM(ESITI_QUESTIONARI!Y3650)),"")</f>
        <v/>
      </c>
      <c r="F3650" t="str">
        <f>IFERROR(UPPER(TRIM(ESITI_QUESTIONARI!AE3650)),"")</f>
        <v/>
      </c>
      <c r="G3650" t="str">
        <f>IFERROR(UPPER(TRIM(ESITI_QUESTIONARI!AI3650)),"")</f>
        <v/>
      </c>
      <c r="H3650" s="8" t="str">
        <f>IF(C3650="","",IF(ISERROR(AVERAGE(ESITI_QUESTIONARI!N3650:T3650,ESITI_QUESTIONARI!V3650:X3650,ESITI_QUESTIONARI!Z3650:AD3650,ESITI_QUESTIONARI!AF3650:AH3650,ESITI_QUESTIONARI!AJ3650:AL3650,ESITI_QUESTIONARI!AN3650,ESITI_QUESTIONARI!AQ3650)),"NON RISPONDE",AVERAGE(ESITI_QUESTIONARI!N3650:T3650,ESITI_QUESTIONARI!V3650:X3650,ESITI_QUESTIONARI!Z3650:AD3650,ESITI_QUESTIONARI!AF3650:AH3650,ESITI_QUESTIONARI!AJ3650:AL3650,ESITI_QUESTIONARI!AN3650,ESITI_QUESTIONARI!AQ3650)))</f>
        <v/>
      </c>
    </row>
    <row r="3651" spans="1:8" x14ac:dyDescent="0.3">
      <c r="A3651" t="str">
        <f>IF(ESITI_QUESTIONARI!A3651="","",TRIM(ESITI_QUESTIONARI!A3651))</f>
        <v/>
      </c>
      <c r="B3651" t="str">
        <f t="shared" ref="B3651:B3714" si="58">IF(C3651="","",C3651)</f>
        <v/>
      </c>
      <c r="C3651" t="str">
        <f>IF(ESITI_QUESTIONARI!C3651="","",TRIM(ESITI_QUESTIONARI!C3651))</f>
        <v/>
      </c>
      <c r="D3651" t="str">
        <f>IFERROR(UPPER(TRIM(ESITI_QUESTIONARI!U3651)),"")</f>
        <v/>
      </c>
      <c r="E3651" t="str">
        <f>IFERROR(UPPER(TRIM(ESITI_QUESTIONARI!Y3651)),"")</f>
        <v/>
      </c>
      <c r="F3651" t="str">
        <f>IFERROR(UPPER(TRIM(ESITI_QUESTIONARI!AE3651)),"")</f>
        <v/>
      </c>
      <c r="G3651" t="str">
        <f>IFERROR(UPPER(TRIM(ESITI_QUESTIONARI!AI3651)),"")</f>
        <v/>
      </c>
      <c r="H3651" s="8" t="str">
        <f>IF(C3651="","",IF(ISERROR(AVERAGE(ESITI_QUESTIONARI!N3651:T3651,ESITI_QUESTIONARI!V3651:X3651,ESITI_QUESTIONARI!Z3651:AD3651,ESITI_QUESTIONARI!AF3651:AH3651,ESITI_QUESTIONARI!AJ3651:AL3651,ESITI_QUESTIONARI!AN3651,ESITI_QUESTIONARI!AQ3651)),"NON RISPONDE",AVERAGE(ESITI_QUESTIONARI!N3651:T3651,ESITI_QUESTIONARI!V3651:X3651,ESITI_QUESTIONARI!Z3651:AD3651,ESITI_QUESTIONARI!AF3651:AH3651,ESITI_QUESTIONARI!AJ3651:AL3651,ESITI_QUESTIONARI!AN3651,ESITI_QUESTIONARI!AQ3651)))</f>
        <v/>
      </c>
    </row>
    <row r="3652" spans="1:8" x14ac:dyDescent="0.3">
      <c r="A3652" t="str">
        <f>IF(ESITI_QUESTIONARI!A3652="","",TRIM(ESITI_QUESTIONARI!A3652))</f>
        <v/>
      </c>
      <c r="B3652" t="str">
        <f t="shared" si="58"/>
        <v/>
      </c>
      <c r="C3652" t="str">
        <f>IF(ESITI_QUESTIONARI!C3652="","",TRIM(ESITI_QUESTIONARI!C3652))</f>
        <v/>
      </c>
      <c r="D3652" t="str">
        <f>IFERROR(UPPER(TRIM(ESITI_QUESTIONARI!U3652)),"")</f>
        <v/>
      </c>
      <c r="E3652" t="str">
        <f>IFERROR(UPPER(TRIM(ESITI_QUESTIONARI!Y3652)),"")</f>
        <v/>
      </c>
      <c r="F3652" t="str">
        <f>IFERROR(UPPER(TRIM(ESITI_QUESTIONARI!AE3652)),"")</f>
        <v/>
      </c>
      <c r="G3652" t="str">
        <f>IFERROR(UPPER(TRIM(ESITI_QUESTIONARI!AI3652)),"")</f>
        <v/>
      </c>
      <c r="H3652" s="8" t="str">
        <f>IF(C3652="","",IF(ISERROR(AVERAGE(ESITI_QUESTIONARI!N3652:T3652,ESITI_QUESTIONARI!V3652:X3652,ESITI_QUESTIONARI!Z3652:AD3652,ESITI_QUESTIONARI!AF3652:AH3652,ESITI_QUESTIONARI!AJ3652:AL3652,ESITI_QUESTIONARI!AN3652,ESITI_QUESTIONARI!AQ3652)),"NON RISPONDE",AVERAGE(ESITI_QUESTIONARI!N3652:T3652,ESITI_QUESTIONARI!V3652:X3652,ESITI_QUESTIONARI!Z3652:AD3652,ESITI_QUESTIONARI!AF3652:AH3652,ESITI_QUESTIONARI!AJ3652:AL3652,ESITI_QUESTIONARI!AN3652,ESITI_QUESTIONARI!AQ3652)))</f>
        <v/>
      </c>
    </row>
    <row r="3653" spans="1:8" x14ac:dyDescent="0.3">
      <c r="A3653" t="str">
        <f>IF(ESITI_QUESTIONARI!A3653="","",TRIM(ESITI_QUESTIONARI!A3653))</f>
        <v/>
      </c>
      <c r="B3653" t="str">
        <f t="shared" si="58"/>
        <v/>
      </c>
      <c r="C3653" t="str">
        <f>IF(ESITI_QUESTIONARI!C3653="","",TRIM(ESITI_QUESTIONARI!C3653))</f>
        <v/>
      </c>
      <c r="D3653" t="str">
        <f>IFERROR(UPPER(TRIM(ESITI_QUESTIONARI!U3653)),"")</f>
        <v/>
      </c>
      <c r="E3653" t="str">
        <f>IFERROR(UPPER(TRIM(ESITI_QUESTIONARI!Y3653)),"")</f>
        <v/>
      </c>
      <c r="F3653" t="str">
        <f>IFERROR(UPPER(TRIM(ESITI_QUESTIONARI!AE3653)),"")</f>
        <v/>
      </c>
      <c r="G3653" t="str">
        <f>IFERROR(UPPER(TRIM(ESITI_QUESTIONARI!AI3653)),"")</f>
        <v/>
      </c>
      <c r="H3653" s="8" t="str">
        <f>IF(C3653="","",IF(ISERROR(AVERAGE(ESITI_QUESTIONARI!N3653:T3653,ESITI_QUESTIONARI!V3653:X3653,ESITI_QUESTIONARI!Z3653:AD3653,ESITI_QUESTIONARI!AF3653:AH3653,ESITI_QUESTIONARI!AJ3653:AL3653,ESITI_QUESTIONARI!AN3653,ESITI_QUESTIONARI!AQ3653)),"NON RISPONDE",AVERAGE(ESITI_QUESTIONARI!N3653:T3653,ESITI_QUESTIONARI!V3653:X3653,ESITI_QUESTIONARI!Z3653:AD3653,ESITI_QUESTIONARI!AF3653:AH3653,ESITI_QUESTIONARI!AJ3653:AL3653,ESITI_QUESTIONARI!AN3653,ESITI_QUESTIONARI!AQ3653)))</f>
        <v/>
      </c>
    </row>
    <row r="3654" spans="1:8" x14ac:dyDescent="0.3">
      <c r="A3654" t="str">
        <f>IF(ESITI_QUESTIONARI!A3654="","",TRIM(ESITI_QUESTIONARI!A3654))</f>
        <v/>
      </c>
      <c r="B3654" t="str">
        <f t="shared" si="58"/>
        <v/>
      </c>
      <c r="C3654" t="str">
        <f>IF(ESITI_QUESTIONARI!C3654="","",TRIM(ESITI_QUESTIONARI!C3654))</f>
        <v/>
      </c>
      <c r="D3654" t="str">
        <f>IFERROR(UPPER(TRIM(ESITI_QUESTIONARI!U3654)),"")</f>
        <v/>
      </c>
      <c r="E3654" t="str">
        <f>IFERROR(UPPER(TRIM(ESITI_QUESTIONARI!Y3654)),"")</f>
        <v/>
      </c>
      <c r="F3654" t="str">
        <f>IFERROR(UPPER(TRIM(ESITI_QUESTIONARI!AE3654)),"")</f>
        <v/>
      </c>
      <c r="G3654" t="str">
        <f>IFERROR(UPPER(TRIM(ESITI_QUESTIONARI!AI3654)),"")</f>
        <v/>
      </c>
      <c r="H3654" s="8" t="str">
        <f>IF(C3654="","",IF(ISERROR(AVERAGE(ESITI_QUESTIONARI!N3654:T3654,ESITI_QUESTIONARI!V3654:X3654,ESITI_QUESTIONARI!Z3654:AD3654,ESITI_QUESTIONARI!AF3654:AH3654,ESITI_QUESTIONARI!AJ3654:AL3654,ESITI_QUESTIONARI!AN3654,ESITI_QUESTIONARI!AQ3654)),"NON RISPONDE",AVERAGE(ESITI_QUESTIONARI!N3654:T3654,ESITI_QUESTIONARI!V3654:X3654,ESITI_QUESTIONARI!Z3654:AD3654,ESITI_QUESTIONARI!AF3654:AH3654,ESITI_QUESTIONARI!AJ3654:AL3654,ESITI_QUESTIONARI!AN3654,ESITI_QUESTIONARI!AQ3654)))</f>
        <v/>
      </c>
    </row>
    <row r="3655" spans="1:8" x14ac:dyDescent="0.3">
      <c r="A3655" t="str">
        <f>IF(ESITI_QUESTIONARI!A3655="","",TRIM(ESITI_QUESTIONARI!A3655))</f>
        <v/>
      </c>
      <c r="B3655" t="str">
        <f t="shared" si="58"/>
        <v/>
      </c>
      <c r="C3655" t="str">
        <f>IF(ESITI_QUESTIONARI!C3655="","",TRIM(ESITI_QUESTIONARI!C3655))</f>
        <v/>
      </c>
      <c r="D3655" t="str">
        <f>IFERROR(UPPER(TRIM(ESITI_QUESTIONARI!U3655)),"")</f>
        <v/>
      </c>
      <c r="E3655" t="str">
        <f>IFERROR(UPPER(TRIM(ESITI_QUESTIONARI!Y3655)),"")</f>
        <v/>
      </c>
      <c r="F3655" t="str">
        <f>IFERROR(UPPER(TRIM(ESITI_QUESTIONARI!AE3655)),"")</f>
        <v/>
      </c>
      <c r="G3655" t="str">
        <f>IFERROR(UPPER(TRIM(ESITI_QUESTIONARI!AI3655)),"")</f>
        <v/>
      </c>
      <c r="H3655" s="8" t="str">
        <f>IF(C3655="","",IF(ISERROR(AVERAGE(ESITI_QUESTIONARI!N3655:T3655,ESITI_QUESTIONARI!V3655:X3655,ESITI_QUESTIONARI!Z3655:AD3655,ESITI_QUESTIONARI!AF3655:AH3655,ESITI_QUESTIONARI!AJ3655:AL3655,ESITI_QUESTIONARI!AN3655,ESITI_QUESTIONARI!AQ3655)),"NON RISPONDE",AVERAGE(ESITI_QUESTIONARI!N3655:T3655,ESITI_QUESTIONARI!V3655:X3655,ESITI_QUESTIONARI!Z3655:AD3655,ESITI_QUESTIONARI!AF3655:AH3655,ESITI_QUESTIONARI!AJ3655:AL3655,ESITI_QUESTIONARI!AN3655,ESITI_QUESTIONARI!AQ3655)))</f>
        <v/>
      </c>
    </row>
    <row r="3656" spans="1:8" x14ac:dyDescent="0.3">
      <c r="A3656" t="str">
        <f>IF(ESITI_QUESTIONARI!A3656="","",TRIM(ESITI_QUESTIONARI!A3656))</f>
        <v/>
      </c>
      <c r="B3656" t="str">
        <f t="shared" si="58"/>
        <v/>
      </c>
      <c r="C3656" t="str">
        <f>IF(ESITI_QUESTIONARI!C3656="","",TRIM(ESITI_QUESTIONARI!C3656))</f>
        <v/>
      </c>
      <c r="D3656" t="str">
        <f>IFERROR(UPPER(TRIM(ESITI_QUESTIONARI!U3656)),"")</f>
        <v/>
      </c>
      <c r="E3656" t="str">
        <f>IFERROR(UPPER(TRIM(ESITI_QUESTIONARI!Y3656)),"")</f>
        <v/>
      </c>
      <c r="F3656" t="str">
        <f>IFERROR(UPPER(TRIM(ESITI_QUESTIONARI!AE3656)),"")</f>
        <v/>
      </c>
      <c r="G3656" t="str">
        <f>IFERROR(UPPER(TRIM(ESITI_QUESTIONARI!AI3656)),"")</f>
        <v/>
      </c>
      <c r="H3656" s="8" t="str">
        <f>IF(C3656="","",IF(ISERROR(AVERAGE(ESITI_QUESTIONARI!N3656:T3656,ESITI_QUESTIONARI!V3656:X3656,ESITI_QUESTIONARI!Z3656:AD3656,ESITI_QUESTIONARI!AF3656:AH3656,ESITI_QUESTIONARI!AJ3656:AL3656,ESITI_QUESTIONARI!AN3656,ESITI_QUESTIONARI!AQ3656)),"NON RISPONDE",AVERAGE(ESITI_QUESTIONARI!N3656:T3656,ESITI_QUESTIONARI!V3656:X3656,ESITI_QUESTIONARI!Z3656:AD3656,ESITI_QUESTIONARI!AF3656:AH3656,ESITI_QUESTIONARI!AJ3656:AL3656,ESITI_QUESTIONARI!AN3656,ESITI_QUESTIONARI!AQ3656)))</f>
        <v/>
      </c>
    </row>
    <row r="3657" spans="1:8" x14ac:dyDescent="0.3">
      <c r="A3657" t="str">
        <f>IF(ESITI_QUESTIONARI!A3657="","",TRIM(ESITI_QUESTIONARI!A3657))</f>
        <v/>
      </c>
      <c r="B3657" t="str">
        <f t="shared" si="58"/>
        <v/>
      </c>
      <c r="C3657" t="str">
        <f>IF(ESITI_QUESTIONARI!C3657="","",TRIM(ESITI_QUESTIONARI!C3657))</f>
        <v/>
      </c>
      <c r="D3657" t="str">
        <f>IFERROR(UPPER(TRIM(ESITI_QUESTIONARI!U3657)),"")</f>
        <v/>
      </c>
      <c r="E3657" t="str">
        <f>IFERROR(UPPER(TRIM(ESITI_QUESTIONARI!Y3657)),"")</f>
        <v/>
      </c>
      <c r="F3657" t="str">
        <f>IFERROR(UPPER(TRIM(ESITI_QUESTIONARI!AE3657)),"")</f>
        <v/>
      </c>
      <c r="G3657" t="str">
        <f>IFERROR(UPPER(TRIM(ESITI_QUESTIONARI!AI3657)),"")</f>
        <v/>
      </c>
      <c r="H3657" s="8" t="str">
        <f>IF(C3657="","",IF(ISERROR(AVERAGE(ESITI_QUESTIONARI!N3657:T3657,ESITI_QUESTIONARI!V3657:X3657,ESITI_QUESTIONARI!Z3657:AD3657,ESITI_QUESTIONARI!AF3657:AH3657,ESITI_QUESTIONARI!AJ3657:AL3657,ESITI_QUESTIONARI!AN3657,ESITI_QUESTIONARI!AQ3657)),"NON RISPONDE",AVERAGE(ESITI_QUESTIONARI!N3657:T3657,ESITI_QUESTIONARI!V3657:X3657,ESITI_QUESTIONARI!Z3657:AD3657,ESITI_QUESTIONARI!AF3657:AH3657,ESITI_QUESTIONARI!AJ3657:AL3657,ESITI_QUESTIONARI!AN3657,ESITI_QUESTIONARI!AQ3657)))</f>
        <v/>
      </c>
    </row>
    <row r="3658" spans="1:8" x14ac:dyDescent="0.3">
      <c r="A3658" t="str">
        <f>IF(ESITI_QUESTIONARI!A3658="","",TRIM(ESITI_QUESTIONARI!A3658))</f>
        <v/>
      </c>
      <c r="B3658" t="str">
        <f t="shared" si="58"/>
        <v/>
      </c>
      <c r="C3658" t="str">
        <f>IF(ESITI_QUESTIONARI!C3658="","",TRIM(ESITI_QUESTIONARI!C3658))</f>
        <v/>
      </c>
      <c r="D3658" t="str">
        <f>IFERROR(UPPER(TRIM(ESITI_QUESTIONARI!U3658)),"")</f>
        <v/>
      </c>
      <c r="E3658" t="str">
        <f>IFERROR(UPPER(TRIM(ESITI_QUESTIONARI!Y3658)),"")</f>
        <v/>
      </c>
      <c r="F3658" t="str">
        <f>IFERROR(UPPER(TRIM(ESITI_QUESTIONARI!AE3658)),"")</f>
        <v/>
      </c>
      <c r="G3658" t="str">
        <f>IFERROR(UPPER(TRIM(ESITI_QUESTIONARI!AI3658)),"")</f>
        <v/>
      </c>
      <c r="H3658" s="8" t="str">
        <f>IF(C3658="","",IF(ISERROR(AVERAGE(ESITI_QUESTIONARI!N3658:T3658,ESITI_QUESTIONARI!V3658:X3658,ESITI_QUESTIONARI!Z3658:AD3658,ESITI_QUESTIONARI!AF3658:AH3658,ESITI_QUESTIONARI!AJ3658:AL3658,ESITI_QUESTIONARI!AN3658,ESITI_QUESTIONARI!AQ3658)),"NON RISPONDE",AVERAGE(ESITI_QUESTIONARI!N3658:T3658,ESITI_QUESTIONARI!V3658:X3658,ESITI_QUESTIONARI!Z3658:AD3658,ESITI_QUESTIONARI!AF3658:AH3658,ESITI_QUESTIONARI!AJ3658:AL3658,ESITI_QUESTIONARI!AN3658,ESITI_QUESTIONARI!AQ3658)))</f>
        <v/>
      </c>
    </row>
    <row r="3659" spans="1:8" x14ac:dyDescent="0.3">
      <c r="A3659" t="str">
        <f>IF(ESITI_QUESTIONARI!A3659="","",TRIM(ESITI_QUESTIONARI!A3659))</f>
        <v/>
      </c>
      <c r="B3659" t="str">
        <f t="shared" si="58"/>
        <v/>
      </c>
      <c r="C3659" t="str">
        <f>IF(ESITI_QUESTIONARI!C3659="","",TRIM(ESITI_QUESTIONARI!C3659))</f>
        <v/>
      </c>
      <c r="D3659" t="str">
        <f>IFERROR(UPPER(TRIM(ESITI_QUESTIONARI!U3659)),"")</f>
        <v/>
      </c>
      <c r="E3659" t="str">
        <f>IFERROR(UPPER(TRIM(ESITI_QUESTIONARI!Y3659)),"")</f>
        <v/>
      </c>
      <c r="F3659" t="str">
        <f>IFERROR(UPPER(TRIM(ESITI_QUESTIONARI!AE3659)),"")</f>
        <v/>
      </c>
      <c r="G3659" t="str">
        <f>IFERROR(UPPER(TRIM(ESITI_QUESTIONARI!AI3659)),"")</f>
        <v/>
      </c>
      <c r="H3659" s="8" t="str">
        <f>IF(C3659="","",IF(ISERROR(AVERAGE(ESITI_QUESTIONARI!N3659:T3659,ESITI_QUESTIONARI!V3659:X3659,ESITI_QUESTIONARI!Z3659:AD3659,ESITI_QUESTIONARI!AF3659:AH3659,ESITI_QUESTIONARI!AJ3659:AL3659,ESITI_QUESTIONARI!AN3659,ESITI_QUESTIONARI!AQ3659)),"NON RISPONDE",AVERAGE(ESITI_QUESTIONARI!N3659:T3659,ESITI_QUESTIONARI!V3659:X3659,ESITI_QUESTIONARI!Z3659:AD3659,ESITI_QUESTIONARI!AF3659:AH3659,ESITI_QUESTIONARI!AJ3659:AL3659,ESITI_QUESTIONARI!AN3659,ESITI_QUESTIONARI!AQ3659)))</f>
        <v/>
      </c>
    </row>
    <row r="3660" spans="1:8" x14ac:dyDescent="0.3">
      <c r="A3660" t="str">
        <f>IF(ESITI_QUESTIONARI!A3660="","",TRIM(ESITI_QUESTIONARI!A3660))</f>
        <v/>
      </c>
      <c r="B3660" t="str">
        <f t="shared" si="58"/>
        <v/>
      </c>
      <c r="C3660" t="str">
        <f>IF(ESITI_QUESTIONARI!C3660="","",TRIM(ESITI_QUESTIONARI!C3660))</f>
        <v/>
      </c>
      <c r="D3660" t="str">
        <f>IFERROR(UPPER(TRIM(ESITI_QUESTIONARI!U3660)),"")</f>
        <v/>
      </c>
      <c r="E3660" t="str">
        <f>IFERROR(UPPER(TRIM(ESITI_QUESTIONARI!Y3660)),"")</f>
        <v/>
      </c>
      <c r="F3660" t="str">
        <f>IFERROR(UPPER(TRIM(ESITI_QUESTIONARI!AE3660)),"")</f>
        <v/>
      </c>
      <c r="G3660" t="str">
        <f>IFERROR(UPPER(TRIM(ESITI_QUESTIONARI!AI3660)),"")</f>
        <v/>
      </c>
      <c r="H3660" s="8" t="str">
        <f>IF(C3660="","",IF(ISERROR(AVERAGE(ESITI_QUESTIONARI!N3660:T3660,ESITI_QUESTIONARI!V3660:X3660,ESITI_QUESTIONARI!Z3660:AD3660,ESITI_QUESTIONARI!AF3660:AH3660,ESITI_QUESTIONARI!AJ3660:AL3660,ESITI_QUESTIONARI!AN3660,ESITI_QUESTIONARI!AQ3660)),"NON RISPONDE",AVERAGE(ESITI_QUESTIONARI!N3660:T3660,ESITI_QUESTIONARI!V3660:X3660,ESITI_QUESTIONARI!Z3660:AD3660,ESITI_QUESTIONARI!AF3660:AH3660,ESITI_QUESTIONARI!AJ3660:AL3660,ESITI_QUESTIONARI!AN3660,ESITI_QUESTIONARI!AQ3660)))</f>
        <v/>
      </c>
    </row>
    <row r="3661" spans="1:8" x14ac:dyDescent="0.3">
      <c r="A3661" t="str">
        <f>IF(ESITI_QUESTIONARI!A3661="","",TRIM(ESITI_QUESTIONARI!A3661))</f>
        <v/>
      </c>
      <c r="B3661" t="str">
        <f t="shared" si="58"/>
        <v/>
      </c>
      <c r="C3661" t="str">
        <f>IF(ESITI_QUESTIONARI!C3661="","",TRIM(ESITI_QUESTIONARI!C3661))</f>
        <v/>
      </c>
      <c r="D3661" t="str">
        <f>IFERROR(UPPER(TRIM(ESITI_QUESTIONARI!U3661)),"")</f>
        <v/>
      </c>
      <c r="E3661" t="str">
        <f>IFERROR(UPPER(TRIM(ESITI_QUESTIONARI!Y3661)),"")</f>
        <v/>
      </c>
      <c r="F3661" t="str">
        <f>IFERROR(UPPER(TRIM(ESITI_QUESTIONARI!AE3661)),"")</f>
        <v/>
      </c>
      <c r="G3661" t="str">
        <f>IFERROR(UPPER(TRIM(ESITI_QUESTIONARI!AI3661)),"")</f>
        <v/>
      </c>
      <c r="H3661" s="8" t="str">
        <f>IF(C3661="","",IF(ISERROR(AVERAGE(ESITI_QUESTIONARI!N3661:T3661,ESITI_QUESTIONARI!V3661:X3661,ESITI_QUESTIONARI!Z3661:AD3661,ESITI_QUESTIONARI!AF3661:AH3661,ESITI_QUESTIONARI!AJ3661:AL3661,ESITI_QUESTIONARI!AN3661,ESITI_QUESTIONARI!AQ3661)),"NON RISPONDE",AVERAGE(ESITI_QUESTIONARI!N3661:T3661,ESITI_QUESTIONARI!V3661:X3661,ESITI_QUESTIONARI!Z3661:AD3661,ESITI_QUESTIONARI!AF3661:AH3661,ESITI_QUESTIONARI!AJ3661:AL3661,ESITI_QUESTIONARI!AN3661,ESITI_QUESTIONARI!AQ3661)))</f>
        <v/>
      </c>
    </row>
    <row r="3662" spans="1:8" x14ac:dyDescent="0.3">
      <c r="A3662" t="str">
        <f>IF(ESITI_QUESTIONARI!A3662="","",TRIM(ESITI_QUESTIONARI!A3662))</f>
        <v/>
      </c>
      <c r="B3662" t="str">
        <f t="shared" si="58"/>
        <v/>
      </c>
      <c r="C3662" t="str">
        <f>IF(ESITI_QUESTIONARI!C3662="","",TRIM(ESITI_QUESTIONARI!C3662))</f>
        <v/>
      </c>
      <c r="D3662" t="str">
        <f>IFERROR(UPPER(TRIM(ESITI_QUESTIONARI!U3662)),"")</f>
        <v/>
      </c>
      <c r="E3662" t="str">
        <f>IFERROR(UPPER(TRIM(ESITI_QUESTIONARI!Y3662)),"")</f>
        <v/>
      </c>
      <c r="F3662" t="str">
        <f>IFERROR(UPPER(TRIM(ESITI_QUESTIONARI!AE3662)),"")</f>
        <v/>
      </c>
      <c r="G3662" t="str">
        <f>IFERROR(UPPER(TRIM(ESITI_QUESTIONARI!AI3662)),"")</f>
        <v/>
      </c>
      <c r="H3662" s="8" t="str">
        <f>IF(C3662="","",IF(ISERROR(AVERAGE(ESITI_QUESTIONARI!N3662:T3662,ESITI_QUESTIONARI!V3662:X3662,ESITI_QUESTIONARI!Z3662:AD3662,ESITI_QUESTIONARI!AF3662:AH3662,ESITI_QUESTIONARI!AJ3662:AL3662,ESITI_QUESTIONARI!AN3662,ESITI_QUESTIONARI!AQ3662)),"NON RISPONDE",AVERAGE(ESITI_QUESTIONARI!N3662:T3662,ESITI_QUESTIONARI!V3662:X3662,ESITI_QUESTIONARI!Z3662:AD3662,ESITI_QUESTIONARI!AF3662:AH3662,ESITI_QUESTIONARI!AJ3662:AL3662,ESITI_QUESTIONARI!AN3662,ESITI_QUESTIONARI!AQ3662)))</f>
        <v/>
      </c>
    </row>
    <row r="3663" spans="1:8" x14ac:dyDescent="0.3">
      <c r="A3663" t="str">
        <f>IF(ESITI_QUESTIONARI!A3663="","",TRIM(ESITI_QUESTIONARI!A3663))</f>
        <v/>
      </c>
      <c r="B3663" t="str">
        <f t="shared" si="58"/>
        <v/>
      </c>
      <c r="C3663" t="str">
        <f>IF(ESITI_QUESTIONARI!C3663="","",TRIM(ESITI_QUESTIONARI!C3663))</f>
        <v/>
      </c>
      <c r="D3663" t="str">
        <f>IFERROR(UPPER(TRIM(ESITI_QUESTIONARI!U3663)),"")</f>
        <v/>
      </c>
      <c r="E3663" t="str">
        <f>IFERROR(UPPER(TRIM(ESITI_QUESTIONARI!Y3663)),"")</f>
        <v/>
      </c>
      <c r="F3663" t="str">
        <f>IFERROR(UPPER(TRIM(ESITI_QUESTIONARI!AE3663)),"")</f>
        <v/>
      </c>
      <c r="G3663" t="str">
        <f>IFERROR(UPPER(TRIM(ESITI_QUESTIONARI!AI3663)),"")</f>
        <v/>
      </c>
      <c r="H3663" s="8" t="str">
        <f>IF(C3663="","",IF(ISERROR(AVERAGE(ESITI_QUESTIONARI!N3663:T3663,ESITI_QUESTIONARI!V3663:X3663,ESITI_QUESTIONARI!Z3663:AD3663,ESITI_QUESTIONARI!AF3663:AH3663,ESITI_QUESTIONARI!AJ3663:AL3663,ESITI_QUESTIONARI!AN3663,ESITI_QUESTIONARI!AQ3663)),"NON RISPONDE",AVERAGE(ESITI_QUESTIONARI!N3663:T3663,ESITI_QUESTIONARI!V3663:X3663,ESITI_QUESTIONARI!Z3663:AD3663,ESITI_QUESTIONARI!AF3663:AH3663,ESITI_QUESTIONARI!AJ3663:AL3663,ESITI_QUESTIONARI!AN3663,ESITI_QUESTIONARI!AQ3663)))</f>
        <v/>
      </c>
    </row>
    <row r="3664" spans="1:8" x14ac:dyDescent="0.3">
      <c r="A3664" t="str">
        <f>IF(ESITI_QUESTIONARI!A3664="","",TRIM(ESITI_QUESTIONARI!A3664))</f>
        <v/>
      </c>
      <c r="B3664" t="str">
        <f t="shared" si="58"/>
        <v/>
      </c>
      <c r="C3664" t="str">
        <f>IF(ESITI_QUESTIONARI!C3664="","",TRIM(ESITI_QUESTIONARI!C3664))</f>
        <v/>
      </c>
      <c r="D3664" t="str">
        <f>IFERROR(UPPER(TRIM(ESITI_QUESTIONARI!U3664)),"")</f>
        <v/>
      </c>
      <c r="E3664" t="str">
        <f>IFERROR(UPPER(TRIM(ESITI_QUESTIONARI!Y3664)),"")</f>
        <v/>
      </c>
      <c r="F3664" t="str">
        <f>IFERROR(UPPER(TRIM(ESITI_QUESTIONARI!AE3664)),"")</f>
        <v/>
      </c>
      <c r="G3664" t="str">
        <f>IFERROR(UPPER(TRIM(ESITI_QUESTIONARI!AI3664)),"")</f>
        <v/>
      </c>
      <c r="H3664" s="8" t="str">
        <f>IF(C3664="","",IF(ISERROR(AVERAGE(ESITI_QUESTIONARI!N3664:T3664,ESITI_QUESTIONARI!V3664:X3664,ESITI_QUESTIONARI!Z3664:AD3664,ESITI_QUESTIONARI!AF3664:AH3664,ESITI_QUESTIONARI!AJ3664:AL3664,ESITI_QUESTIONARI!AN3664,ESITI_QUESTIONARI!AQ3664)),"NON RISPONDE",AVERAGE(ESITI_QUESTIONARI!N3664:T3664,ESITI_QUESTIONARI!V3664:X3664,ESITI_QUESTIONARI!Z3664:AD3664,ESITI_QUESTIONARI!AF3664:AH3664,ESITI_QUESTIONARI!AJ3664:AL3664,ESITI_QUESTIONARI!AN3664,ESITI_QUESTIONARI!AQ3664)))</f>
        <v/>
      </c>
    </row>
    <row r="3665" spans="1:8" x14ac:dyDescent="0.3">
      <c r="A3665" t="str">
        <f>IF(ESITI_QUESTIONARI!A3665="","",TRIM(ESITI_QUESTIONARI!A3665))</f>
        <v/>
      </c>
      <c r="B3665" t="str">
        <f t="shared" si="58"/>
        <v/>
      </c>
      <c r="C3665" t="str">
        <f>IF(ESITI_QUESTIONARI!C3665="","",TRIM(ESITI_QUESTIONARI!C3665))</f>
        <v/>
      </c>
      <c r="D3665" t="str">
        <f>IFERROR(UPPER(TRIM(ESITI_QUESTIONARI!U3665)),"")</f>
        <v/>
      </c>
      <c r="E3665" t="str">
        <f>IFERROR(UPPER(TRIM(ESITI_QUESTIONARI!Y3665)),"")</f>
        <v/>
      </c>
      <c r="F3665" t="str">
        <f>IFERROR(UPPER(TRIM(ESITI_QUESTIONARI!AE3665)),"")</f>
        <v/>
      </c>
      <c r="G3665" t="str">
        <f>IFERROR(UPPER(TRIM(ESITI_QUESTIONARI!AI3665)),"")</f>
        <v/>
      </c>
      <c r="H3665" s="8" t="str">
        <f>IF(C3665="","",IF(ISERROR(AVERAGE(ESITI_QUESTIONARI!N3665:T3665,ESITI_QUESTIONARI!V3665:X3665,ESITI_QUESTIONARI!Z3665:AD3665,ESITI_QUESTIONARI!AF3665:AH3665,ESITI_QUESTIONARI!AJ3665:AL3665,ESITI_QUESTIONARI!AN3665,ESITI_QUESTIONARI!AQ3665)),"NON RISPONDE",AVERAGE(ESITI_QUESTIONARI!N3665:T3665,ESITI_QUESTIONARI!V3665:X3665,ESITI_QUESTIONARI!Z3665:AD3665,ESITI_QUESTIONARI!AF3665:AH3665,ESITI_QUESTIONARI!AJ3665:AL3665,ESITI_QUESTIONARI!AN3665,ESITI_QUESTIONARI!AQ3665)))</f>
        <v/>
      </c>
    </row>
    <row r="3666" spans="1:8" x14ac:dyDescent="0.3">
      <c r="A3666" t="str">
        <f>IF(ESITI_QUESTIONARI!A3666="","",TRIM(ESITI_QUESTIONARI!A3666))</f>
        <v/>
      </c>
      <c r="B3666" t="str">
        <f t="shared" si="58"/>
        <v/>
      </c>
      <c r="C3666" t="str">
        <f>IF(ESITI_QUESTIONARI!C3666="","",TRIM(ESITI_QUESTIONARI!C3666))</f>
        <v/>
      </c>
      <c r="D3666" t="str">
        <f>IFERROR(UPPER(TRIM(ESITI_QUESTIONARI!U3666)),"")</f>
        <v/>
      </c>
      <c r="E3666" t="str">
        <f>IFERROR(UPPER(TRIM(ESITI_QUESTIONARI!Y3666)),"")</f>
        <v/>
      </c>
      <c r="F3666" t="str">
        <f>IFERROR(UPPER(TRIM(ESITI_QUESTIONARI!AE3666)),"")</f>
        <v/>
      </c>
      <c r="G3666" t="str">
        <f>IFERROR(UPPER(TRIM(ESITI_QUESTIONARI!AI3666)),"")</f>
        <v/>
      </c>
      <c r="H3666" s="8" t="str">
        <f>IF(C3666="","",IF(ISERROR(AVERAGE(ESITI_QUESTIONARI!N3666:T3666,ESITI_QUESTIONARI!V3666:X3666,ESITI_QUESTIONARI!Z3666:AD3666,ESITI_QUESTIONARI!AF3666:AH3666,ESITI_QUESTIONARI!AJ3666:AL3666,ESITI_QUESTIONARI!AN3666,ESITI_QUESTIONARI!AQ3666)),"NON RISPONDE",AVERAGE(ESITI_QUESTIONARI!N3666:T3666,ESITI_QUESTIONARI!V3666:X3666,ESITI_QUESTIONARI!Z3666:AD3666,ESITI_QUESTIONARI!AF3666:AH3666,ESITI_QUESTIONARI!AJ3666:AL3666,ESITI_QUESTIONARI!AN3666,ESITI_QUESTIONARI!AQ3666)))</f>
        <v/>
      </c>
    </row>
    <row r="3667" spans="1:8" x14ac:dyDescent="0.3">
      <c r="A3667" t="str">
        <f>IF(ESITI_QUESTIONARI!A3667="","",TRIM(ESITI_QUESTIONARI!A3667))</f>
        <v/>
      </c>
      <c r="B3667" t="str">
        <f t="shared" si="58"/>
        <v/>
      </c>
      <c r="C3667" t="str">
        <f>IF(ESITI_QUESTIONARI!C3667="","",TRIM(ESITI_QUESTIONARI!C3667))</f>
        <v/>
      </c>
      <c r="D3667" t="str">
        <f>IFERROR(UPPER(TRIM(ESITI_QUESTIONARI!U3667)),"")</f>
        <v/>
      </c>
      <c r="E3667" t="str">
        <f>IFERROR(UPPER(TRIM(ESITI_QUESTIONARI!Y3667)),"")</f>
        <v/>
      </c>
      <c r="F3667" t="str">
        <f>IFERROR(UPPER(TRIM(ESITI_QUESTIONARI!AE3667)),"")</f>
        <v/>
      </c>
      <c r="G3667" t="str">
        <f>IFERROR(UPPER(TRIM(ESITI_QUESTIONARI!AI3667)),"")</f>
        <v/>
      </c>
      <c r="H3667" s="8" t="str">
        <f>IF(C3667="","",IF(ISERROR(AVERAGE(ESITI_QUESTIONARI!N3667:T3667,ESITI_QUESTIONARI!V3667:X3667,ESITI_QUESTIONARI!Z3667:AD3667,ESITI_QUESTIONARI!AF3667:AH3667,ESITI_QUESTIONARI!AJ3667:AL3667,ESITI_QUESTIONARI!AN3667,ESITI_QUESTIONARI!AQ3667)),"NON RISPONDE",AVERAGE(ESITI_QUESTIONARI!N3667:T3667,ESITI_QUESTIONARI!V3667:X3667,ESITI_QUESTIONARI!Z3667:AD3667,ESITI_QUESTIONARI!AF3667:AH3667,ESITI_QUESTIONARI!AJ3667:AL3667,ESITI_QUESTIONARI!AN3667,ESITI_QUESTIONARI!AQ3667)))</f>
        <v/>
      </c>
    </row>
    <row r="3668" spans="1:8" x14ac:dyDescent="0.3">
      <c r="A3668" t="str">
        <f>IF(ESITI_QUESTIONARI!A3668="","",TRIM(ESITI_QUESTIONARI!A3668))</f>
        <v/>
      </c>
      <c r="B3668" t="str">
        <f t="shared" si="58"/>
        <v/>
      </c>
      <c r="C3668" t="str">
        <f>IF(ESITI_QUESTIONARI!C3668="","",TRIM(ESITI_QUESTIONARI!C3668))</f>
        <v/>
      </c>
      <c r="D3668" t="str">
        <f>IFERROR(UPPER(TRIM(ESITI_QUESTIONARI!U3668)),"")</f>
        <v/>
      </c>
      <c r="E3668" t="str">
        <f>IFERROR(UPPER(TRIM(ESITI_QUESTIONARI!Y3668)),"")</f>
        <v/>
      </c>
      <c r="F3668" t="str">
        <f>IFERROR(UPPER(TRIM(ESITI_QUESTIONARI!AE3668)),"")</f>
        <v/>
      </c>
      <c r="G3668" t="str">
        <f>IFERROR(UPPER(TRIM(ESITI_QUESTIONARI!AI3668)),"")</f>
        <v/>
      </c>
      <c r="H3668" s="8" t="str">
        <f>IF(C3668="","",IF(ISERROR(AVERAGE(ESITI_QUESTIONARI!N3668:T3668,ESITI_QUESTIONARI!V3668:X3668,ESITI_QUESTIONARI!Z3668:AD3668,ESITI_QUESTIONARI!AF3668:AH3668,ESITI_QUESTIONARI!AJ3668:AL3668,ESITI_QUESTIONARI!AN3668,ESITI_QUESTIONARI!AQ3668)),"NON RISPONDE",AVERAGE(ESITI_QUESTIONARI!N3668:T3668,ESITI_QUESTIONARI!V3668:X3668,ESITI_QUESTIONARI!Z3668:AD3668,ESITI_QUESTIONARI!AF3668:AH3668,ESITI_QUESTIONARI!AJ3668:AL3668,ESITI_QUESTIONARI!AN3668,ESITI_QUESTIONARI!AQ3668)))</f>
        <v/>
      </c>
    </row>
    <row r="3669" spans="1:8" x14ac:dyDescent="0.3">
      <c r="A3669" t="str">
        <f>IF(ESITI_QUESTIONARI!A3669="","",TRIM(ESITI_QUESTIONARI!A3669))</f>
        <v/>
      </c>
      <c r="B3669" t="str">
        <f t="shared" si="58"/>
        <v/>
      </c>
      <c r="C3669" t="str">
        <f>IF(ESITI_QUESTIONARI!C3669="","",TRIM(ESITI_QUESTIONARI!C3669))</f>
        <v/>
      </c>
      <c r="D3669" t="str">
        <f>IFERROR(UPPER(TRIM(ESITI_QUESTIONARI!U3669)),"")</f>
        <v/>
      </c>
      <c r="E3669" t="str">
        <f>IFERROR(UPPER(TRIM(ESITI_QUESTIONARI!Y3669)),"")</f>
        <v/>
      </c>
      <c r="F3669" t="str">
        <f>IFERROR(UPPER(TRIM(ESITI_QUESTIONARI!AE3669)),"")</f>
        <v/>
      </c>
      <c r="G3669" t="str">
        <f>IFERROR(UPPER(TRIM(ESITI_QUESTIONARI!AI3669)),"")</f>
        <v/>
      </c>
      <c r="H3669" s="8" t="str">
        <f>IF(C3669="","",IF(ISERROR(AVERAGE(ESITI_QUESTIONARI!N3669:T3669,ESITI_QUESTIONARI!V3669:X3669,ESITI_QUESTIONARI!Z3669:AD3669,ESITI_QUESTIONARI!AF3669:AH3669,ESITI_QUESTIONARI!AJ3669:AL3669,ESITI_QUESTIONARI!AN3669,ESITI_QUESTIONARI!AQ3669)),"NON RISPONDE",AVERAGE(ESITI_QUESTIONARI!N3669:T3669,ESITI_QUESTIONARI!V3669:X3669,ESITI_QUESTIONARI!Z3669:AD3669,ESITI_QUESTIONARI!AF3669:AH3669,ESITI_QUESTIONARI!AJ3669:AL3669,ESITI_QUESTIONARI!AN3669,ESITI_QUESTIONARI!AQ3669)))</f>
        <v/>
      </c>
    </row>
    <row r="3670" spans="1:8" x14ac:dyDescent="0.3">
      <c r="A3670" t="str">
        <f>IF(ESITI_QUESTIONARI!A3670="","",TRIM(ESITI_QUESTIONARI!A3670))</f>
        <v/>
      </c>
      <c r="B3670" t="str">
        <f t="shared" si="58"/>
        <v/>
      </c>
      <c r="C3670" t="str">
        <f>IF(ESITI_QUESTIONARI!C3670="","",TRIM(ESITI_QUESTIONARI!C3670))</f>
        <v/>
      </c>
      <c r="D3670" t="str">
        <f>IFERROR(UPPER(TRIM(ESITI_QUESTIONARI!U3670)),"")</f>
        <v/>
      </c>
      <c r="E3670" t="str">
        <f>IFERROR(UPPER(TRIM(ESITI_QUESTIONARI!Y3670)),"")</f>
        <v/>
      </c>
      <c r="F3670" t="str">
        <f>IFERROR(UPPER(TRIM(ESITI_QUESTIONARI!AE3670)),"")</f>
        <v/>
      </c>
      <c r="G3670" t="str">
        <f>IFERROR(UPPER(TRIM(ESITI_QUESTIONARI!AI3670)),"")</f>
        <v/>
      </c>
      <c r="H3670" s="8" t="str">
        <f>IF(C3670="","",IF(ISERROR(AVERAGE(ESITI_QUESTIONARI!N3670:T3670,ESITI_QUESTIONARI!V3670:X3670,ESITI_QUESTIONARI!Z3670:AD3670,ESITI_QUESTIONARI!AF3670:AH3670,ESITI_QUESTIONARI!AJ3670:AL3670,ESITI_QUESTIONARI!AN3670,ESITI_QUESTIONARI!AQ3670)),"NON RISPONDE",AVERAGE(ESITI_QUESTIONARI!N3670:T3670,ESITI_QUESTIONARI!V3670:X3670,ESITI_QUESTIONARI!Z3670:AD3670,ESITI_QUESTIONARI!AF3670:AH3670,ESITI_QUESTIONARI!AJ3670:AL3670,ESITI_QUESTIONARI!AN3670,ESITI_QUESTIONARI!AQ3670)))</f>
        <v/>
      </c>
    </row>
    <row r="3671" spans="1:8" x14ac:dyDescent="0.3">
      <c r="A3671" t="str">
        <f>IF(ESITI_QUESTIONARI!A3671="","",TRIM(ESITI_QUESTIONARI!A3671))</f>
        <v/>
      </c>
      <c r="B3671" t="str">
        <f t="shared" si="58"/>
        <v/>
      </c>
      <c r="C3671" t="str">
        <f>IF(ESITI_QUESTIONARI!C3671="","",TRIM(ESITI_QUESTIONARI!C3671))</f>
        <v/>
      </c>
      <c r="D3671" t="str">
        <f>IFERROR(UPPER(TRIM(ESITI_QUESTIONARI!U3671)),"")</f>
        <v/>
      </c>
      <c r="E3671" t="str">
        <f>IFERROR(UPPER(TRIM(ESITI_QUESTIONARI!Y3671)),"")</f>
        <v/>
      </c>
      <c r="F3671" t="str">
        <f>IFERROR(UPPER(TRIM(ESITI_QUESTIONARI!AE3671)),"")</f>
        <v/>
      </c>
      <c r="G3671" t="str">
        <f>IFERROR(UPPER(TRIM(ESITI_QUESTIONARI!AI3671)),"")</f>
        <v/>
      </c>
      <c r="H3671" s="8" t="str">
        <f>IF(C3671="","",IF(ISERROR(AVERAGE(ESITI_QUESTIONARI!N3671:T3671,ESITI_QUESTIONARI!V3671:X3671,ESITI_QUESTIONARI!Z3671:AD3671,ESITI_QUESTIONARI!AF3671:AH3671,ESITI_QUESTIONARI!AJ3671:AL3671,ESITI_QUESTIONARI!AN3671,ESITI_QUESTIONARI!AQ3671)),"NON RISPONDE",AVERAGE(ESITI_QUESTIONARI!N3671:T3671,ESITI_QUESTIONARI!V3671:X3671,ESITI_QUESTIONARI!Z3671:AD3671,ESITI_QUESTIONARI!AF3671:AH3671,ESITI_QUESTIONARI!AJ3671:AL3671,ESITI_QUESTIONARI!AN3671,ESITI_QUESTIONARI!AQ3671)))</f>
        <v/>
      </c>
    </row>
    <row r="3672" spans="1:8" x14ac:dyDescent="0.3">
      <c r="A3672" t="str">
        <f>IF(ESITI_QUESTIONARI!A3672="","",TRIM(ESITI_QUESTIONARI!A3672))</f>
        <v/>
      </c>
      <c r="B3672" t="str">
        <f t="shared" si="58"/>
        <v/>
      </c>
      <c r="C3672" t="str">
        <f>IF(ESITI_QUESTIONARI!C3672="","",TRIM(ESITI_QUESTIONARI!C3672))</f>
        <v/>
      </c>
      <c r="D3672" t="str">
        <f>IFERROR(UPPER(TRIM(ESITI_QUESTIONARI!U3672)),"")</f>
        <v/>
      </c>
      <c r="E3672" t="str">
        <f>IFERROR(UPPER(TRIM(ESITI_QUESTIONARI!Y3672)),"")</f>
        <v/>
      </c>
      <c r="F3672" t="str">
        <f>IFERROR(UPPER(TRIM(ESITI_QUESTIONARI!AE3672)),"")</f>
        <v/>
      </c>
      <c r="G3672" t="str">
        <f>IFERROR(UPPER(TRIM(ESITI_QUESTIONARI!AI3672)),"")</f>
        <v/>
      </c>
      <c r="H3672" s="8" t="str">
        <f>IF(C3672="","",IF(ISERROR(AVERAGE(ESITI_QUESTIONARI!N3672:T3672,ESITI_QUESTIONARI!V3672:X3672,ESITI_QUESTIONARI!Z3672:AD3672,ESITI_QUESTIONARI!AF3672:AH3672,ESITI_QUESTIONARI!AJ3672:AL3672,ESITI_QUESTIONARI!AN3672,ESITI_QUESTIONARI!AQ3672)),"NON RISPONDE",AVERAGE(ESITI_QUESTIONARI!N3672:T3672,ESITI_QUESTIONARI!V3672:X3672,ESITI_QUESTIONARI!Z3672:AD3672,ESITI_QUESTIONARI!AF3672:AH3672,ESITI_QUESTIONARI!AJ3672:AL3672,ESITI_QUESTIONARI!AN3672,ESITI_QUESTIONARI!AQ3672)))</f>
        <v/>
      </c>
    </row>
    <row r="3673" spans="1:8" x14ac:dyDescent="0.3">
      <c r="A3673" t="str">
        <f>IF(ESITI_QUESTIONARI!A3673="","",TRIM(ESITI_QUESTIONARI!A3673))</f>
        <v/>
      </c>
      <c r="B3673" t="str">
        <f t="shared" si="58"/>
        <v/>
      </c>
      <c r="C3673" t="str">
        <f>IF(ESITI_QUESTIONARI!C3673="","",TRIM(ESITI_QUESTIONARI!C3673))</f>
        <v/>
      </c>
      <c r="D3673" t="str">
        <f>IFERROR(UPPER(TRIM(ESITI_QUESTIONARI!U3673)),"")</f>
        <v/>
      </c>
      <c r="E3673" t="str">
        <f>IFERROR(UPPER(TRIM(ESITI_QUESTIONARI!Y3673)),"")</f>
        <v/>
      </c>
      <c r="F3673" t="str">
        <f>IFERROR(UPPER(TRIM(ESITI_QUESTIONARI!AE3673)),"")</f>
        <v/>
      </c>
      <c r="G3673" t="str">
        <f>IFERROR(UPPER(TRIM(ESITI_QUESTIONARI!AI3673)),"")</f>
        <v/>
      </c>
      <c r="H3673" s="8" t="str">
        <f>IF(C3673="","",IF(ISERROR(AVERAGE(ESITI_QUESTIONARI!N3673:T3673,ESITI_QUESTIONARI!V3673:X3673,ESITI_QUESTIONARI!Z3673:AD3673,ESITI_QUESTIONARI!AF3673:AH3673,ESITI_QUESTIONARI!AJ3673:AL3673,ESITI_QUESTIONARI!AN3673,ESITI_QUESTIONARI!AQ3673)),"NON RISPONDE",AVERAGE(ESITI_QUESTIONARI!N3673:T3673,ESITI_QUESTIONARI!V3673:X3673,ESITI_QUESTIONARI!Z3673:AD3673,ESITI_QUESTIONARI!AF3673:AH3673,ESITI_QUESTIONARI!AJ3673:AL3673,ESITI_QUESTIONARI!AN3673,ESITI_QUESTIONARI!AQ3673)))</f>
        <v/>
      </c>
    </row>
    <row r="3674" spans="1:8" x14ac:dyDescent="0.3">
      <c r="A3674" t="str">
        <f>IF(ESITI_QUESTIONARI!A3674="","",TRIM(ESITI_QUESTIONARI!A3674))</f>
        <v/>
      </c>
      <c r="B3674" t="str">
        <f t="shared" si="58"/>
        <v/>
      </c>
      <c r="C3674" t="str">
        <f>IF(ESITI_QUESTIONARI!C3674="","",TRIM(ESITI_QUESTIONARI!C3674))</f>
        <v/>
      </c>
      <c r="D3674" t="str">
        <f>IFERROR(UPPER(TRIM(ESITI_QUESTIONARI!U3674)),"")</f>
        <v/>
      </c>
      <c r="E3674" t="str">
        <f>IFERROR(UPPER(TRIM(ESITI_QUESTIONARI!Y3674)),"")</f>
        <v/>
      </c>
      <c r="F3674" t="str">
        <f>IFERROR(UPPER(TRIM(ESITI_QUESTIONARI!AE3674)),"")</f>
        <v/>
      </c>
      <c r="G3674" t="str">
        <f>IFERROR(UPPER(TRIM(ESITI_QUESTIONARI!AI3674)),"")</f>
        <v/>
      </c>
      <c r="H3674" s="8" t="str">
        <f>IF(C3674="","",IF(ISERROR(AVERAGE(ESITI_QUESTIONARI!N3674:T3674,ESITI_QUESTIONARI!V3674:X3674,ESITI_QUESTIONARI!Z3674:AD3674,ESITI_QUESTIONARI!AF3674:AH3674,ESITI_QUESTIONARI!AJ3674:AL3674,ESITI_QUESTIONARI!AN3674,ESITI_QUESTIONARI!AQ3674)),"NON RISPONDE",AVERAGE(ESITI_QUESTIONARI!N3674:T3674,ESITI_QUESTIONARI!V3674:X3674,ESITI_QUESTIONARI!Z3674:AD3674,ESITI_QUESTIONARI!AF3674:AH3674,ESITI_QUESTIONARI!AJ3674:AL3674,ESITI_QUESTIONARI!AN3674,ESITI_QUESTIONARI!AQ3674)))</f>
        <v/>
      </c>
    </row>
    <row r="3675" spans="1:8" x14ac:dyDescent="0.3">
      <c r="A3675" t="str">
        <f>IF(ESITI_QUESTIONARI!A3675="","",TRIM(ESITI_QUESTIONARI!A3675))</f>
        <v/>
      </c>
      <c r="B3675" t="str">
        <f t="shared" si="58"/>
        <v/>
      </c>
      <c r="C3675" t="str">
        <f>IF(ESITI_QUESTIONARI!C3675="","",TRIM(ESITI_QUESTIONARI!C3675))</f>
        <v/>
      </c>
      <c r="D3675" t="str">
        <f>IFERROR(UPPER(TRIM(ESITI_QUESTIONARI!U3675)),"")</f>
        <v/>
      </c>
      <c r="E3675" t="str">
        <f>IFERROR(UPPER(TRIM(ESITI_QUESTIONARI!Y3675)),"")</f>
        <v/>
      </c>
      <c r="F3675" t="str">
        <f>IFERROR(UPPER(TRIM(ESITI_QUESTIONARI!AE3675)),"")</f>
        <v/>
      </c>
      <c r="G3675" t="str">
        <f>IFERROR(UPPER(TRIM(ESITI_QUESTIONARI!AI3675)),"")</f>
        <v/>
      </c>
      <c r="H3675" s="8" t="str">
        <f>IF(C3675="","",IF(ISERROR(AVERAGE(ESITI_QUESTIONARI!N3675:T3675,ESITI_QUESTIONARI!V3675:X3675,ESITI_QUESTIONARI!Z3675:AD3675,ESITI_QUESTIONARI!AF3675:AH3675,ESITI_QUESTIONARI!AJ3675:AL3675,ESITI_QUESTIONARI!AN3675,ESITI_QUESTIONARI!AQ3675)),"NON RISPONDE",AVERAGE(ESITI_QUESTIONARI!N3675:T3675,ESITI_QUESTIONARI!V3675:X3675,ESITI_QUESTIONARI!Z3675:AD3675,ESITI_QUESTIONARI!AF3675:AH3675,ESITI_QUESTIONARI!AJ3675:AL3675,ESITI_QUESTIONARI!AN3675,ESITI_QUESTIONARI!AQ3675)))</f>
        <v/>
      </c>
    </row>
    <row r="3676" spans="1:8" x14ac:dyDescent="0.3">
      <c r="A3676" t="str">
        <f>IF(ESITI_QUESTIONARI!A3676="","",TRIM(ESITI_QUESTIONARI!A3676))</f>
        <v/>
      </c>
      <c r="B3676" t="str">
        <f t="shared" si="58"/>
        <v/>
      </c>
      <c r="C3676" t="str">
        <f>IF(ESITI_QUESTIONARI!C3676="","",TRIM(ESITI_QUESTIONARI!C3676))</f>
        <v/>
      </c>
      <c r="D3676" t="str">
        <f>IFERROR(UPPER(TRIM(ESITI_QUESTIONARI!U3676)),"")</f>
        <v/>
      </c>
      <c r="E3676" t="str">
        <f>IFERROR(UPPER(TRIM(ESITI_QUESTIONARI!Y3676)),"")</f>
        <v/>
      </c>
      <c r="F3676" t="str">
        <f>IFERROR(UPPER(TRIM(ESITI_QUESTIONARI!AE3676)),"")</f>
        <v/>
      </c>
      <c r="G3676" t="str">
        <f>IFERROR(UPPER(TRIM(ESITI_QUESTIONARI!AI3676)),"")</f>
        <v/>
      </c>
      <c r="H3676" s="8" t="str">
        <f>IF(C3676="","",IF(ISERROR(AVERAGE(ESITI_QUESTIONARI!N3676:T3676,ESITI_QUESTIONARI!V3676:X3676,ESITI_QUESTIONARI!Z3676:AD3676,ESITI_QUESTIONARI!AF3676:AH3676,ESITI_QUESTIONARI!AJ3676:AL3676,ESITI_QUESTIONARI!AN3676,ESITI_QUESTIONARI!AQ3676)),"NON RISPONDE",AVERAGE(ESITI_QUESTIONARI!N3676:T3676,ESITI_QUESTIONARI!V3676:X3676,ESITI_QUESTIONARI!Z3676:AD3676,ESITI_QUESTIONARI!AF3676:AH3676,ESITI_QUESTIONARI!AJ3676:AL3676,ESITI_QUESTIONARI!AN3676,ESITI_QUESTIONARI!AQ3676)))</f>
        <v/>
      </c>
    </row>
    <row r="3677" spans="1:8" x14ac:dyDescent="0.3">
      <c r="A3677" t="str">
        <f>IF(ESITI_QUESTIONARI!A3677="","",TRIM(ESITI_QUESTIONARI!A3677))</f>
        <v/>
      </c>
      <c r="B3677" t="str">
        <f t="shared" si="58"/>
        <v/>
      </c>
      <c r="C3677" t="str">
        <f>IF(ESITI_QUESTIONARI!C3677="","",TRIM(ESITI_QUESTIONARI!C3677))</f>
        <v/>
      </c>
      <c r="D3677" t="str">
        <f>IFERROR(UPPER(TRIM(ESITI_QUESTIONARI!U3677)),"")</f>
        <v/>
      </c>
      <c r="E3677" t="str">
        <f>IFERROR(UPPER(TRIM(ESITI_QUESTIONARI!Y3677)),"")</f>
        <v/>
      </c>
      <c r="F3677" t="str">
        <f>IFERROR(UPPER(TRIM(ESITI_QUESTIONARI!AE3677)),"")</f>
        <v/>
      </c>
      <c r="G3677" t="str">
        <f>IFERROR(UPPER(TRIM(ESITI_QUESTIONARI!AI3677)),"")</f>
        <v/>
      </c>
      <c r="H3677" s="8" t="str">
        <f>IF(C3677="","",IF(ISERROR(AVERAGE(ESITI_QUESTIONARI!N3677:T3677,ESITI_QUESTIONARI!V3677:X3677,ESITI_QUESTIONARI!Z3677:AD3677,ESITI_QUESTIONARI!AF3677:AH3677,ESITI_QUESTIONARI!AJ3677:AL3677,ESITI_QUESTIONARI!AN3677,ESITI_QUESTIONARI!AQ3677)),"NON RISPONDE",AVERAGE(ESITI_QUESTIONARI!N3677:T3677,ESITI_QUESTIONARI!V3677:X3677,ESITI_QUESTIONARI!Z3677:AD3677,ESITI_QUESTIONARI!AF3677:AH3677,ESITI_QUESTIONARI!AJ3677:AL3677,ESITI_QUESTIONARI!AN3677,ESITI_QUESTIONARI!AQ3677)))</f>
        <v/>
      </c>
    </row>
    <row r="3678" spans="1:8" x14ac:dyDescent="0.3">
      <c r="A3678" t="str">
        <f>IF(ESITI_QUESTIONARI!A3678="","",TRIM(ESITI_QUESTIONARI!A3678))</f>
        <v/>
      </c>
      <c r="B3678" t="str">
        <f t="shared" si="58"/>
        <v/>
      </c>
      <c r="C3678" t="str">
        <f>IF(ESITI_QUESTIONARI!C3678="","",TRIM(ESITI_QUESTIONARI!C3678))</f>
        <v/>
      </c>
      <c r="D3678" t="str">
        <f>IFERROR(UPPER(TRIM(ESITI_QUESTIONARI!U3678)),"")</f>
        <v/>
      </c>
      <c r="E3678" t="str">
        <f>IFERROR(UPPER(TRIM(ESITI_QUESTIONARI!Y3678)),"")</f>
        <v/>
      </c>
      <c r="F3678" t="str">
        <f>IFERROR(UPPER(TRIM(ESITI_QUESTIONARI!AE3678)),"")</f>
        <v/>
      </c>
      <c r="G3678" t="str">
        <f>IFERROR(UPPER(TRIM(ESITI_QUESTIONARI!AI3678)),"")</f>
        <v/>
      </c>
      <c r="H3678" s="8" t="str">
        <f>IF(C3678="","",IF(ISERROR(AVERAGE(ESITI_QUESTIONARI!N3678:T3678,ESITI_QUESTIONARI!V3678:X3678,ESITI_QUESTIONARI!Z3678:AD3678,ESITI_QUESTIONARI!AF3678:AH3678,ESITI_QUESTIONARI!AJ3678:AL3678,ESITI_QUESTIONARI!AN3678,ESITI_QUESTIONARI!AQ3678)),"NON RISPONDE",AVERAGE(ESITI_QUESTIONARI!N3678:T3678,ESITI_QUESTIONARI!V3678:X3678,ESITI_QUESTIONARI!Z3678:AD3678,ESITI_QUESTIONARI!AF3678:AH3678,ESITI_QUESTIONARI!AJ3678:AL3678,ESITI_QUESTIONARI!AN3678,ESITI_QUESTIONARI!AQ3678)))</f>
        <v/>
      </c>
    </row>
    <row r="3679" spans="1:8" x14ac:dyDescent="0.3">
      <c r="A3679" t="str">
        <f>IF(ESITI_QUESTIONARI!A3679="","",TRIM(ESITI_QUESTIONARI!A3679))</f>
        <v/>
      </c>
      <c r="B3679" t="str">
        <f t="shared" si="58"/>
        <v/>
      </c>
      <c r="C3679" t="str">
        <f>IF(ESITI_QUESTIONARI!C3679="","",TRIM(ESITI_QUESTIONARI!C3679))</f>
        <v/>
      </c>
      <c r="D3679" t="str">
        <f>IFERROR(UPPER(TRIM(ESITI_QUESTIONARI!U3679)),"")</f>
        <v/>
      </c>
      <c r="E3679" t="str">
        <f>IFERROR(UPPER(TRIM(ESITI_QUESTIONARI!Y3679)),"")</f>
        <v/>
      </c>
      <c r="F3679" t="str">
        <f>IFERROR(UPPER(TRIM(ESITI_QUESTIONARI!AE3679)),"")</f>
        <v/>
      </c>
      <c r="G3679" t="str">
        <f>IFERROR(UPPER(TRIM(ESITI_QUESTIONARI!AI3679)),"")</f>
        <v/>
      </c>
      <c r="H3679" s="8" t="str">
        <f>IF(C3679="","",IF(ISERROR(AVERAGE(ESITI_QUESTIONARI!N3679:T3679,ESITI_QUESTIONARI!V3679:X3679,ESITI_QUESTIONARI!Z3679:AD3679,ESITI_QUESTIONARI!AF3679:AH3679,ESITI_QUESTIONARI!AJ3679:AL3679,ESITI_QUESTIONARI!AN3679,ESITI_QUESTIONARI!AQ3679)),"NON RISPONDE",AVERAGE(ESITI_QUESTIONARI!N3679:T3679,ESITI_QUESTIONARI!V3679:X3679,ESITI_QUESTIONARI!Z3679:AD3679,ESITI_QUESTIONARI!AF3679:AH3679,ESITI_QUESTIONARI!AJ3679:AL3679,ESITI_QUESTIONARI!AN3679,ESITI_QUESTIONARI!AQ3679)))</f>
        <v/>
      </c>
    </row>
    <row r="3680" spans="1:8" x14ac:dyDescent="0.3">
      <c r="A3680" t="str">
        <f>IF(ESITI_QUESTIONARI!A3680="","",TRIM(ESITI_QUESTIONARI!A3680))</f>
        <v/>
      </c>
      <c r="B3680" t="str">
        <f t="shared" si="58"/>
        <v/>
      </c>
      <c r="C3680" t="str">
        <f>IF(ESITI_QUESTIONARI!C3680="","",TRIM(ESITI_QUESTIONARI!C3680))</f>
        <v/>
      </c>
      <c r="D3680" t="str">
        <f>IFERROR(UPPER(TRIM(ESITI_QUESTIONARI!U3680)),"")</f>
        <v/>
      </c>
      <c r="E3680" t="str">
        <f>IFERROR(UPPER(TRIM(ESITI_QUESTIONARI!Y3680)),"")</f>
        <v/>
      </c>
      <c r="F3680" t="str">
        <f>IFERROR(UPPER(TRIM(ESITI_QUESTIONARI!AE3680)),"")</f>
        <v/>
      </c>
      <c r="G3680" t="str">
        <f>IFERROR(UPPER(TRIM(ESITI_QUESTIONARI!AI3680)),"")</f>
        <v/>
      </c>
      <c r="H3680" s="8" t="str">
        <f>IF(C3680="","",IF(ISERROR(AVERAGE(ESITI_QUESTIONARI!N3680:T3680,ESITI_QUESTIONARI!V3680:X3680,ESITI_QUESTIONARI!Z3680:AD3680,ESITI_QUESTIONARI!AF3680:AH3680,ESITI_QUESTIONARI!AJ3680:AL3680,ESITI_QUESTIONARI!AN3680,ESITI_QUESTIONARI!AQ3680)),"NON RISPONDE",AVERAGE(ESITI_QUESTIONARI!N3680:T3680,ESITI_QUESTIONARI!V3680:X3680,ESITI_QUESTIONARI!Z3680:AD3680,ESITI_QUESTIONARI!AF3680:AH3680,ESITI_QUESTIONARI!AJ3680:AL3680,ESITI_QUESTIONARI!AN3680,ESITI_QUESTIONARI!AQ3680)))</f>
        <v/>
      </c>
    </row>
    <row r="3681" spans="1:8" x14ac:dyDescent="0.3">
      <c r="A3681" t="str">
        <f>IF(ESITI_QUESTIONARI!A3681="","",TRIM(ESITI_QUESTIONARI!A3681))</f>
        <v/>
      </c>
      <c r="B3681" t="str">
        <f t="shared" si="58"/>
        <v/>
      </c>
      <c r="C3681" t="str">
        <f>IF(ESITI_QUESTIONARI!C3681="","",TRIM(ESITI_QUESTIONARI!C3681))</f>
        <v/>
      </c>
      <c r="D3681" t="str">
        <f>IFERROR(UPPER(TRIM(ESITI_QUESTIONARI!U3681)),"")</f>
        <v/>
      </c>
      <c r="E3681" t="str">
        <f>IFERROR(UPPER(TRIM(ESITI_QUESTIONARI!Y3681)),"")</f>
        <v/>
      </c>
      <c r="F3681" t="str">
        <f>IFERROR(UPPER(TRIM(ESITI_QUESTIONARI!AE3681)),"")</f>
        <v/>
      </c>
      <c r="G3681" t="str">
        <f>IFERROR(UPPER(TRIM(ESITI_QUESTIONARI!AI3681)),"")</f>
        <v/>
      </c>
      <c r="H3681" s="8" t="str">
        <f>IF(C3681="","",IF(ISERROR(AVERAGE(ESITI_QUESTIONARI!N3681:T3681,ESITI_QUESTIONARI!V3681:X3681,ESITI_QUESTIONARI!Z3681:AD3681,ESITI_QUESTIONARI!AF3681:AH3681,ESITI_QUESTIONARI!AJ3681:AL3681,ESITI_QUESTIONARI!AN3681,ESITI_QUESTIONARI!AQ3681)),"NON RISPONDE",AVERAGE(ESITI_QUESTIONARI!N3681:T3681,ESITI_QUESTIONARI!V3681:X3681,ESITI_QUESTIONARI!Z3681:AD3681,ESITI_QUESTIONARI!AF3681:AH3681,ESITI_QUESTIONARI!AJ3681:AL3681,ESITI_QUESTIONARI!AN3681,ESITI_QUESTIONARI!AQ3681)))</f>
        <v/>
      </c>
    </row>
    <row r="3682" spans="1:8" x14ac:dyDescent="0.3">
      <c r="A3682" t="str">
        <f>IF(ESITI_QUESTIONARI!A3682="","",TRIM(ESITI_QUESTIONARI!A3682))</f>
        <v/>
      </c>
      <c r="B3682" t="str">
        <f t="shared" si="58"/>
        <v/>
      </c>
      <c r="C3682" t="str">
        <f>IF(ESITI_QUESTIONARI!C3682="","",TRIM(ESITI_QUESTIONARI!C3682))</f>
        <v/>
      </c>
      <c r="D3682" t="str">
        <f>IFERROR(UPPER(TRIM(ESITI_QUESTIONARI!U3682)),"")</f>
        <v/>
      </c>
      <c r="E3682" t="str">
        <f>IFERROR(UPPER(TRIM(ESITI_QUESTIONARI!Y3682)),"")</f>
        <v/>
      </c>
      <c r="F3682" t="str">
        <f>IFERROR(UPPER(TRIM(ESITI_QUESTIONARI!AE3682)),"")</f>
        <v/>
      </c>
      <c r="G3682" t="str">
        <f>IFERROR(UPPER(TRIM(ESITI_QUESTIONARI!AI3682)),"")</f>
        <v/>
      </c>
      <c r="H3682" s="8" t="str">
        <f>IF(C3682="","",IF(ISERROR(AVERAGE(ESITI_QUESTIONARI!N3682:T3682,ESITI_QUESTIONARI!V3682:X3682,ESITI_QUESTIONARI!Z3682:AD3682,ESITI_QUESTIONARI!AF3682:AH3682,ESITI_QUESTIONARI!AJ3682:AL3682,ESITI_QUESTIONARI!AN3682,ESITI_QUESTIONARI!AQ3682)),"NON RISPONDE",AVERAGE(ESITI_QUESTIONARI!N3682:T3682,ESITI_QUESTIONARI!V3682:X3682,ESITI_QUESTIONARI!Z3682:AD3682,ESITI_QUESTIONARI!AF3682:AH3682,ESITI_QUESTIONARI!AJ3682:AL3682,ESITI_QUESTIONARI!AN3682,ESITI_QUESTIONARI!AQ3682)))</f>
        <v/>
      </c>
    </row>
    <row r="3683" spans="1:8" x14ac:dyDescent="0.3">
      <c r="A3683" t="str">
        <f>IF(ESITI_QUESTIONARI!A3683="","",TRIM(ESITI_QUESTIONARI!A3683))</f>
        <v/>
      </c>
      <c r="B3683" t="str">
        <f t="shared" si="58"/>
        <v/>
      </c>
      <c r="C3683" t="str">
        <f>IF(ESITI_QUESTIONARI!C3683="","",TRIM(ESITI_QUESTIONARI!C3683))</f>
        <v/>
      </c>
      <c r="D3683" t="str">
        <f>IFERROR(UPPER(TRIM(ESITI_QUESTIONARI!U3683)),"")</f>
        <v/>
      </c>
      <c r="E3683" t="str">
        <f>IFERROR(UPPER(TRIM(ESITI_QUESTIONARI!Y3683)),"")</f>
        <v/>
      </c>
      <c r="F3683" t="str">
        <f>IFERROR(UPPER(TRIM(ESITI_QUESTIONARI!AE3683)),"")</f>
        <v/>
      </c>
      <c r="G3683" t="str">
        <f>IFERROR(UPPER(TRIM(ESITI_QUESTIONARI!AI3683)),"")</f>
        <v/>
      </c>
      <c r="H3683" s="8" t="str">
        <f>IF(C3683="","",IF(ISERROR(AVERAGE(ESITI_QUESTIONARI!N3683:T3683,ESITI_QUESTIONARI!V3683:X3683,ESITI_QUESTIONARI!Z3683:AD3683,ESITI_QUESTIONARI!AF3683:AH3683,ESITI_QUESTIONARI!AJ3683:AL3683,ESITI_QUESTIONARI!AN3683,ESITI_QUESTIONARI!AQ3683)),"NON RISPONDE",AVERAGE(ESITI_QUESTIONARI!N3683:T3683,ESITI_QUESTIONARI!V3683:X3683,ESITI_QUESTIONARI!Z3683:AD3683,ESITI_QUESTIONARI!AF3683:AH3683,ESITI_QUESTIONARI!AJ3683:AL3683,ESITI_QUESTIONARI!AN3683,ESITI_QUESTIONARI!AQ3683)))</f>
        <v/>
      </c>
    </row>
    <row r="3684" spans="1:8" x14ac:dyDescent="0.3">
      <c r="A3684" t="str">
        <f>IF(ESITI_QUESTIONARI!A3684="","",TRIM(ESITI_QUESTIONARI!A3684))</f>
        <v/>
      </c>
      <c r="B3684" t="str">
        <f t="shared" si="58"/>
        <v/>
      </c>
      <c r="C3684" t="str">
        <f>IF(ESITI_QUESTIONARI!C3684="","",TRIM(ESITI_QUESTIONARI!C3684))</f>
        <v/>
      </c>
      <c r="D3684" t="str">
        <f>IFERROR(UPPER(TRIM(ESITI_QUESTIONARI!U3684)),"")</f>
        <v/>
      </c>
      <c r="E3684" t="str">
        <f>IFERROR(UPPER(TRIM(ESITI_QUESTIONARI!Y3684)),"")</f>
        <v/>
      </c>
      <c r="F3684" t="str">
        <f>IFERROR(UPPER(TRIM(ESITI_QUESTIONARI!AE3684)),"")</f>
        <v/>
      </c>
      <c r="G3684" t="str">
        <f>IFERROR(UPPER(TRIM(ESITI_QUESTIONARI!AI3684)),"")</f>
        <v/>
      </c>
      <c r="H3684" s="8" t="str">
        <f>IF(C3684="","",IF(ISERROR(AVERAGE(ESITI_QUESTIONARI!N3684:T3684,ESITI_QUESTIONARI!V3684:X3684,ESITI_QUESTIONARI!Z3684:AD3684,ESITI_QUESTIONARI!AF3684:AH3684,ESITI_QUESTIONARI!AJ3684:AL3684,ESITI_QUESTIONARI!AN3684,ESITI_QUESTIONARI!AQ3684)),"NON RISPONDE",AVERAGE(ESITI_QUESTIONARI!N3684:T3684,ESITI_QUESTIONARI!V3684:X3684,ESITI_QUESTIONARI!Z3684:AD3684,ESITI_QUESTIONARI!AF3684:AH3684,ESITI_QUESTIONARI!AJ3684:AL3684,ESITI_QUESTIONARI!AN3684,ESITI_QUESTIONARI!AQ3684)))</f>
        <v/>
      </c>
    </row>
    <row r="3685" spans="1:8" x14ac:dyDescent="0.3">
      <c r="A3685" t="str">
        <f>IF(ESITI_QUESTIONARI!A3685="","",TRIM(ESITI_QUESTIONARI!A3685))</f>
        <v/>
      </c>
      <c r="B3685" t="str">
        <f t="shared" si="58"/>
        <v/>
      </c>
      <c r="C3685" t="str">
        <f>IF(ESITI_QUESTIONARI!C3685="","",TRIM(ESITI_QUESTIONARI!C3685))</f>
        <v/>
      </c>
      <c r="D3685" t="str">
        <f>IFERROR(UPPER(TRIM(ESITI_QUESTIONARI!U3685)),"")</f>
        <v/>
      </c>
      <c r="E3685" t="str">
        <f>IFERROR(UPPER(TRIM(ESITI_QUESTIONARI!Y3685)),"")</f>
        <v/>
      </c>
      <c r="F3685" t="str">
        <f>IFERROR(UPPER(TRIM(ESITI_QUESTIONARI!AE3685)),"")</f>
        <v/>
      </c>
      <c r="G3685" t="str">
        <f>IFERROR(UPPER(TRIM(ESITI_QUESTIONARI!AI3685)),"")</f>
        <v/>
      </c>
      <c r="H3685" s="8" t="str">
        <f>IF(C3685="","",IF(ISERROR(AVERAGE(ESITI_QUESTIONARI!N3685:T3685,ESITI_QUESTIONARI!V3685:X3685,ESITI_QUESTIONARI!Z3685:AD3685,ESITI_QUESTIONARI!AF3685:AH3685,ESITI_QUESTIONARI!AJ3685:AL3685,ESITI_QUESTIONARI!AN3685,ESITI_QUESTIONARI!AQ3685)),"NON RISPONDE",AVERAGE(ESITI_QUESTIONARI!N3685:T3685,ESITI_QUESTIONARI!V3685:X3685,ESITI_QUESTIONARI!Z3685:AD3685,ESITI_QUESTIONARI!AF3685:AH3685,ESITI_QUESTIONARI!AJ3685:AL3685,ESITI_QUESTIONARI!AN3685,ESITI_QUESTIONARI!AQ3685)))</f>
        <v/>
      </c>
    </row>
    <row r="3686" spans="1:8" x14ac:dyDescent="0.3">
      <c r="A3686" t="str">
        <f>IF(ESITI_QUESTIONARI!A3686="","",TRIM(ESITI_QUESTIONARI!A3686))</f>
        <v/>
      </c>
      <c r="B3686" t="str">
        <f t="shared" si="58"/>
        <v/>
      </c>
      <c r="C3686" t="str">
        <f>IF(ESITI_QUESTIONARI!C3686="","",TRIM(ESITI_QUESTIONARI!C3686))</f>
        <v/>
      </c>
      <c r="D3686" t="str">
        <f>IFERROR(UPPER(TRIM(ESITI_QUESTIONARI!U3686)),"")</f>
        <v/>
      </c>
      <c r="E3686" t="str">
        <f>IFERROR(UPPER(TRIM(ESITI_QUESTIONARI!Y3686)),"")</f>
        <v/>
      </c>
      <c r="F3686" t="str">
        <f>IFERROR(UPPER(TRIM(ESITI_QUESTIONARI!AE3686)),"")</f>
        <v/>
      </c>
      <c r="G3686" t="str">
        <f>IFERROR(UPPER(TRIM(ESITI_QUESTIONARI!AI3686)),"")</f>
        <v/>
      </c>
      <c r="H3686" s="8" t="str">
        <f>IF(C3686="","",IF(ISERROR(AVERAGE(ESITI_QUESTIONARI!N3686:T3686,ESITI_QUESTIONARI!V3686:X3686,ESITI_QUESTIONARI!Z3686:AD3686,ESITI_QUESTIONARI!AF3686:AH3686,ESITI_QUESTIONARI!AJ3686:AL3686,ESITI_QUESTIONARI!AN3686,ESITI_QUESTIONARI!AQ3686)),"NON RISPONDE",AVERAGE(ESITI_QUESTIONARI!N3686:T3686,ESITI_QUESTIONARI!V3686:X3686,ESITI_QUESTIONARI!Z3686:AD3686,ESITI_QUESTIONARI!AF3686:AH3686,ESITI_QUESTIONARI!AJ3686:AL3686,ESITI_QUESTIONARI!AN3686,ESITI_QUESTIONARI!AQ3686)))</f>
        <v/>
      </c>
    </row>
    <row r="3687" spans="1:8" x14ac:dyDescent="0.3">
      <c r="A3687" t="str">
        <f>IF(ESITI_QUESTIONARI!A3687="","",TRIM(ESITI_QUESTIONARI!A3687))</f>
        <v/>
      </c>
      <c r="B3687" t="str">
        <f t="shared" si="58"/>
        <v/>
      </c>
      <c r="C3687" t="str">
        <f>IF(ESITI_QUESTIONARI!C3687="","",TRIM(ESITI_QUESTIONARI!C3687))</f>
        <v/>
      </c>
      <c r="D3687" t="str">
        <f>IFERROR(UPPER(TRIM(ESITI_QUESTIONARI!U3687)),"")</f>
        <v/>
      </c>
      <c r="E3687" t="str">
        <f>IFERROR(UPPER(TRIM(ESITI_QUESTIONARI!Y3687)),"")</f>
        <v/>
      </c>
      <c r="F3687" t="str">
        <f>IFERROR(UPPER(TRIM(ESITI_QUESTIONARI!AE3687)),"")</f>
        <v/>
      </c>
      <c r="G3687" t="str">
        <f>IFERROR(UPPER(TRIM(ESITI_QUESTIONARI!AI3687)),"")</f>
        <v/>
      </c>
      <c r="H3687" s="8" t="str">
        <f>IF(C3687="","",IF(ISERROR(AVERAGE(ESITI_QUESTIONARI!N3687:T3687,ESITI_QUESTIONARI!V3687:X3687,ESITI_QUESTIONARI!Z3687:AD3687,ESITI_QUESTIONARI!AF3687:AH3687,ESITI_QUESTIONARI!AJ3687:AL3687,ESITI_QUESTIONARI!AN3687,ESITI_QUESTIONARI!AQ3687)),"NON RISPONDE",AVERAGE(ESITI_QUESTIONARI!N3687:T3687,ESITI_QUESTIONARI!V3687:X3687,ESITI_QUESTIONARI!Z3687:AD3687,ESITI_QUESTIONARI!AF3687:AH3687,ESITI_QUESTIONARI!AJ3687:AL3687,ESITI_QUESTIONARI!AN3687,ESITI_QUESTIONARI!AQ3687)))</f>
        <v/>
      </c>
    </row>
    <row r="3688" spans="1:8" x14ac:dyDescent="0.3">
      <c r="A3688" t="str">
        <f>IF(ESITI_QUESTIONARI!A3688="","",TRIM(ESITI_QUESTIONARI!A3688))</f>
        <v/>
      </c>
      <c r="B3688" t="str">
        <f t="shared" si="58"/>
        <v/>
      </c>
      <c r="C3688" t="str">
        <f>IF(ESITI_QUESTIONARI!C3688="","",TRIM(ESITI_QUESTIONARI!C3688))</f>
        <v/>
      </c>
      <c r="D3688" t="str">
        <f>IFERROR(UPPER(TRIM(ESITI_QUESTIONARI!U3688)),"")</f>
        <v/>
      </c>
      <c r="E3688" t="str">
        <f>IFERROR(UPPER(TRIM(ESITI_QUESTIONARI!Y3688)),"")</f>
        <v/>
      </c>
      <c r="F3688" t="str">
        <f>IFERROR(UPPER(TRIM(ESITI_QUESTIONARI!AE3688)),"")</f>
        <v/>
      </c>
      <c r="G3688" t="str">
        <f>IFERROR(UPPER(TRIM(ESITI_QUESTIONARI!AI3688)),"")</f>
        <v/>
      </c>
      <c r="H3688" s="8" t="str">
        <f>IF(C3688="","",IF(ISERROR(AVERAGE(ESITI_QUESTIONARI!N3688:T3688,ESITI_QUESTIONARI!V3688:X3688,ESITI_QUESTIONARI!Z3688:AD3688,ESITI_QUESTIONARI!AF3688:AH3688,ESITI_QUESTIONARI!AJ3688:AL3688,ESITI_QUESTIONARI!AN3688,ESITI_QUESTIONARI!AQ3688)),"NON RISPONDE",AVERAGE(ESITI_QUESTIONARI!N3688:T3688,ESITI_QUESTIONARI!V3688:X3688,ESITI_QUESTIONARI!Z3688:AD3688,ESITI_QUESTIONARI!AF3688:AH3688,ESITI_QUESTIONARI!AJ3688:AL3688,ESITI_QUESTIONARI!AN3688,ESITI_QUESTIONARI!AQ3688)))</f>
        <v/>
      </c>
    </row>
    <row r="3689" spans="1:8" x14ac:dyDescent="0.3">
      <c r="A3689" t="str">
        <f>IF(ESITI_QUESTIONARI!A3689="","",TRIM(ESITI_QUESTIONARI!A3689))</f>
        <v/>
      </c>
      <c r="B3689" t="str">
        <f t="shared" si="58"/>
        <v/>
      </c>
      <c r="C3689" t="str">
        <f>IF(ESITI_QUESTIONARI!C3689="","",TRIM(ESITI_QUESTIONARI!C3689))</f>
        <v/>
      </c>
      <c r="D3689" t="str">
        <f>IFERROR(UPPER(TRIM(ESITI_QUESTIONARI!U3689)),"")</f>
        <v/>
      </c>
      <c r="E3689" t="str">
        <f>IFERROR(UPPER(TRIM(ESITI_QUESTIONARI!Y3689)),"")</f>
        <v/>
      </c>
      <c r="F3689" t="str">
        <f>IFERROR(UPPER(TRIM(ESITI_QUESTIONARI!AE3689)),"")</f>
        <v/>
      </c>
      <c r="G3689" t="str">
        <f>IFERROR(UPPER(TRIM(ESITI_QUESTIONARI!AI3689)),"")</f>
        <v/>
      </c>
      <c r="H3689" s="8" t="str">
        <f>IF(C3689="","",IF(ISERROR(AVERAGE(ESITI_QUESTIONARI!N3689:T3689,ESITI_QUESTIONARI!V3689:X3689,ESITI_QUESTIONARI!Z3689:AD3689,ESITI_QUESTIONARI!AF3689:AH3689,ESITI_QUESTIONARI!AJ3689:AL3689,ESITI_QUESTIONARI!AN3689,ESITI_QUESTIONARI!AQ3689)),"NON RISPONDE",AVERAGE(ESITI_QUESTIONARI!N3689:T3689,ESITI_QUESTIONARI!V3689:X3689,ESITI_QUESTIONARI!Z3689:AD3689,ESITI_QUESTIONARI!AF3689:AH3689,ESITI_QUESTIONARI!AJ3689:AL3689,ESITI_QUESTIONARI!AN3689,ESITI_QUESTIONARI!AQ3689)))</f>
        <v/>
      </c>
    </row>
    <row r="3690" spans="1:8" x14ac:dyDescent="0.3">
      <c r="A3690" t="str">
        <f>IF(ESITI_QUESTIONARI!A3690="","",TRIM(ESITI_QUESTIONARI!A3690))</f>
        <v/>
      </c>
      <c r="B3690" t="str">
        <f t="shared" si="58"/>
        <v/>
      </c>
      <c r="C3690" t="str">
        <f>IF(ESITI_QUESTIONARI!C3690="","",TRIM(ESITI_QUESTIONARI!C3690))</f>
        <v/>
      </c>
      <c r="D3690" t="str">
        <f>IFERROR(UPPER(TRIM(ESITI_QUESTIONARI!U3690)),"")</f>
        <v/>
      </c>
      <c r="E3690" t="str">
        <f>IFERROR(UPPER(TRIM(ESITI_QUESTIONARI!Y3690)),"")</f>
        <v/>
      </c>
      <c r="F3690" t="str">
        <f>IFERROR(UPPER(TRIM(ESITI_QUESTIONARI!AE3690)),"")</f>
        <v/>
      </c>
      <c r="G3690" t="str">
        <f>IFERROR(UPPER(TRIM(ESITI_QUESTIONARI!AI3690)),"")</f>
        <v/>
      </c>
      <c r="H3690" s="8" t="str">
        <f>IF(C3690="","",IF(ISERROR(AVERAGE(ESITI_QUESTIONARI!N3690:T3690,ESITI_QUESTIONARI!V3690:X3690,ESITI_QUESTIONARI!Z3690:AD3690,ESITI_QUESTIONARI!AF3690:AH3690,ESITI_QUESTIONARI!AJ3690:AL3690,ESITI_QUESTIONARI!AN3690,ESITI_QUESTIONARI!AQ3690)),"NON RISPONDE",AVERAGE(ESITI_QUESTIONARI!N3690:T3690,ESITI_QUESTIONARI!V3690:X3690,ESITI_QUESTIONARI!Z3690:AD3690,ESITI_QUESTIONARI!AF3690:AH3690,ESITI_QUESTIONARI!AJ3690:AL3690,ESITI_QUESTIONARI!AN3690,ESITI_QUESTIONARI!AQ3690)))</f>
        <v/>
      </c>
    </row>
    <row r="3691" spans="1:8" x14ac:dyDescent="0.3">
      <c r="A3691" t="str">
        <f>IF(ESITI_QUESTIONARI!A3691="","",TRIM(ESITI_QUESTIONARI!A3691))</f>
        <v/>
      </c>
      <c r="B3691" t="str">
        <f t="shared" si="58"/>
        <v/>
      </c>
      <c r="C3691" t="str">
        <f>IF(ESITI_QUESTIONARI!C3691="","",TRIM(ESITI_QUESTIONARI!C3691))</f>
        <v/>
      </c>
      <c r="D3691" t="str">
        <f>IFERROR(UPPER(TRIM(ESITI_QUESTIONARI!U3691)),"")</f>
        <v/>
      </c>
      <c r="E3691" t="str">
        <f>IFERROR(UPPER(TRIM(ESITI_QUESTIONARI!Y3691)),"")</f>
        <v/>
      </c>
      <c r="F3691" t="str">
        <f>IFERROR(UPPER(TRIM(ESITI_QUESTIONARI!AE3691)),"")</f>
        <v/>
      </c>
      <c r="G3691" t="str">
        <f>IFERROR(UPPER(TRIM(ESITI_QUESTIONARI!AI3691)),"")</f>
        <v/>
      </c>
      <c r="H3691" s="8" t="str">
        <f>IF(C3691="","",IF(ISERROR(AVERAGE(ESITI_QUESTIONARI!N3691:T3691,ESITI_QUESTIONARI!V3691:X3691,ESITI_QUESTIONARI!Z3691:AD3691,ESITI_QUESTIONARI!AF3691:AH3691,ESITI_QUESTIONARI!AJ3691:AL3691,ESITI_QUESTIONARI!AN3691,ESITI_QUESTIONARI!AQ3691)),"NON RISPONDE",AVERAGE(ESITI_QUESTIONARI!N3691:T3691,ESITI_QUESTIONARI!V3691:X3691,ESITI_QUESTIONARI!Z3691:AD3691,ESITI_QUESTIONARI!AF3691:AH3691,ESITI_QUESTIONARI!AJ3691:AL3691,ESITI_QUESTIONARI!AN3691,ESITI_QUESTIONARI!AQ3691)))</f>
        <v/>
      </c>
    </row>
    <row r="3692" spans="1:8" x14ac:dyDescent="0.3">
      <c r="A3692" t="str">
        <f>IF(ESITI_QUESTIONARI!A3692="","",TRIM(ESITI_QUESTIONARI!A3692))</f>
        <v/>
      </c>
      <c r="B3692" t="str">
        <f t="shared" si="58"/>
        <v/>
      </c>
      <c r="C3692" t="str">
        <f>IF(ESITI_QUESTIONARI!C3692="","",TRIM(ESITI_QUESTIONARI!C3692))</f>
        <v/>
      </c>
      <c r="D3692" t="str">
        <f>IFERROR(UPPER(TRIM(ESITI_QUESTIONARI!U3692)),"")</f>
        <v/>
      </c>
      <c r="E3692" t="str">
        <f>IFERROR(UPPER(TRIM(ESITI_QUESTIONARI!Y3692)),"")</f>
        <v/>
      </c>
      <c r="F3692" t="str">
        <f>IFERROR(UPPER(TRIM(ESITI_QUESTIONARI!AE3692)),"")</f>
        <v/>
      </c>
      <c r="G3692" t="str">
        <f>IFERROR(UPPER(TRIM(ESITI_QUESTIONARI!AI3692)),"")</f>
        <v/>
      </c>
      <c r="H3692" s="8" t="str">
        <f>IF(C3692="","",IF(ISERROR(AVERAGE(ESITI_QUESTIONARI!N3692:T3692,ESITI_QUESTIONARI!V3692:X3692,ESITI_QUESTIONARI!Z3692:AD3692,ESITI_QUESTIONARI!AF3692:AH3692,ESITI_QUESTIONARI!AJ3692:AL3692,ESITI_QUESTIONARI!AN3692,ESITI_QUESTIONARI!AQ3692)),"NON RISPONDE",AVERAGE(ESITI_QUESTIONARI!N3692:T3692,ESITI_QUESTIONARI!V3692:X3692,ESITI_QUESTIONARI!Z3692:AD3692,ESITI_QUESTIONARI!AF3692:AH3692,ESITI_QUESTIONARI!AJ3692:AL3692,ESITI_QUESTIONARI!AN3692,ESITI_QUESTIONARI!AQ3692)))</f>
        <v/>
      </c>
    </row>
    <row r="3693" spans="1:8" x14ac:dyDescent="0.3">
      <c r="A3693" t="str">
        <f>IF(ESITI_QUESTIONARI!A3693="","",TRIM(ESITI_QUESTIONARI!A3693))</f>
        <v/>
      </c>
      <c r="B3693" t="str">
        <f t="shared" si="58"/>
        <v/>
      </c>
      <c r="C3693" t="str">
        <f>IF(ESITI_QUESTIONARI!C3693="","",TRIM(ESITI_QUESTIONARI!C3693))</f>
        <v/>
      </c>
      <c r="D3693" t="str">
        <f>IFERROR(UPPER(TRIM(ESITI_QUESTIONARI!U3693)),"")</f>
        <v/>
      </c>
      <c r="E3693" t="str">
        <f>IFERROR(UPPER(TRIM(ESITI_QUESTIONARI!Y3693)),"")</f>
        <v/>
      </c>
      <c r="F3693" t="str">
        <f>IFERROR(UPPER(TRIM(ESITI_QUESTIONARI!AE3693)),"")</f>
        <v/>
      </c>
      <c r="G3693" t="str">
        <f>IFERROR(UPPER(TRIM(ESITI_QUESTIONARI!AI3693)),"")</f>
        <v/>
      </c>
      <c r="H3693" s="8" t="str">
        <f>IF(C3693="","",IF(ISERROR(AVERAGE(ESITI_QUESTIONARI!N3693:T3693,ESITI_QUESTIONARI!V3693:X3693,ESITI_QUESTIONARI!Z3693:AD3693,ESITI_QUESTIONARI!AF3693:AH3693,ESITI_QUESTIONARI!AJ3693:AL3693,ESITI_QUESTIONARI!AN3693,ESITI_QUESTIONARI!AQ3693)),"NON RISPONDE",AVERAGE(ESITI_QUESTIONARI!N3693:T3693,ESITI_QUESTIONARI!V3693:X3693,ESITI_QUESTIONARI!Z3693:AD3693,ESITI_QUESTIONARI!AF3693:AH3693,ESITI_QUESTIONARI!AJ3693:AL3693,ESITI_QUESTIONARI!AN3693,ESITI_QUESTIONARI!AQ3693)))</f>
        <v/>
      </c>
    </row>
    <row r="3694" spans="1:8" x14ac:dyDescent="0.3">
      <c r="A3694" t="str">
        <f>IF(ESITI_QUESTIONARI!A3694="","",TRIM(ESITI_QUESTIONARI!A3694))</f>
        <v/>
      </c>
      <c r="B3694" t="str">
        <f t="shared" si="58"/>
        <v/>
      </c>
      <c r="C3694" t="str">
        <f>IF(ESITI_QUESTIONARI!C3694="","",TRIM(ESITI_QUESTIONARI!C3694))</f>
        <v/>
      </c>
      <c r="D3694" t="str">
        <f>IFERROR(UPPER(TRIM(ESITI_QUESTIONARI!U3694)),"")</f>
        <v/>
      </c>
      <c r="E3694" t="str">
        <f>IFERROR(UPPER(TRIM(ESITI_QUESTIONARI!Y3694)),"")</f>
        <v/>
      </c>
      <c r="F3694" t="str">
        <f>IFERROR(UPPER(TRIM(ESITI_QUESTIONARI!AE3694)),"")</f>
        <v/>
      </c>
      <c r="G3694" t="str">
        <f>IFERROR(UPPER(TRIM(ESITI_QUESTIONARI!AI3694)),"")</f>
        <v/>
      </c>
      <c r="H3694" s="8" t="str">
        <f>IF(C3694="","",IF(ISERROR(AVERAGE(ESITI_QUESTIONARI!N3694:T3694,ESITI_QUESTIONARI!V3694:X3694,ESITI_QUESTIONARI!Z3694:AD3694,ESITI_QUESTIONARI!AF3694:AH3694,ESITI_QUESTIONARI!AJ3694:AL3694,ESITI_QUESTIONARI!AN3694,ESITI_QUESTIONARI!AQ3694)),"NON RISPONDE",AVERAGE(ESITI_QUESTIONARI!N3694:T3694,ESITI_QUESTIONARI!V3694:X3694,ESITI_QUESTIONARI!Z3694:AD3694,ESITI_QUESTIONARI!AF3694:AH3694,ESITI_QUESTIONARI!AJ3694:AL3694,ESITI_QUESTIONARI!AN3694,ESITI_QUESTIONARI!AQ3694)))</f>
        <v/>
      </c>
    </row>
    <row r="3695" spans="1:8" x14ac:dyDescent="0.3">
      <c r="A3695" t="str">
        <f>IF(ESITI_QUESTIONARI!A3695="","",TRIM(ESITI_QUESTIONARI!A3695))</f>
        <v/>
      </c>
      <c r="B3695" t="str">
        <f t="shared" si="58"/>
        <v/>
      </c>
      <c r="C3695" t="str">
        <f>IF(ESITI_QUESTIONARI!C3695="","",TRIM(ESITI_QUESTIONARI!C3695))</f>
        <v/>
      </c>
      <c r="D3695" t="str">
        <f>IFERROR(UPPER(TRIM(ESITI_QUESTIONARI!U3695)),"")</f>
        <v/>
      </c>
      <c r="E3695" t="str">
        <f>IFERROR(UPPER(TRIM(ESITI_QUESTIONARI!Y3695)),"")</f>
        <v/>
      </c>
      <c r="F3695" t="str">
        <f>IFERROR(UPPER(TRIM(ESITI_QUESTIONARI!AE3695)),"")</f>
        <v/>
      </c>
      <c r="G3695" t="str">
        <f>IFERROR(UPPER(TRIM(ESITI_QUESTIONARI!AI3695)),"")</f>
        <v/>
      </c>
      <c r="H3695" s="8" t="str">
        <f>IF(C3695="","",IF(ISERROR(AVERAGE(ESITI_QUESTIONARI!N3695:T3695,ESITI_QUESTIONARI!V3695:X3695,ESITI_QUESTIONARI!Z3695:AD3695,ESITI_QUESTIONARI!AF3695:AH3695,ESITI_QUESTIONARI!AJ3695:AL3695,ESITI_QUESTIONARI!AN3695,ESITI_QUESTIONARI!AQ3695)),"NON RISPONDE",AVERAGE(ESITI_QUESTIONARI!N3695:T3695,ESITI_QUESTIONARI!V3695:X3695,ESITI_QUESTIONARI!Z3695:AD3695,ESITI_QUESTIONARI!AF3695:AH3695,ESITI_QUESTIONARI!AJ3695:AL3695,ESITI_QUESTIONARI!AN3695,ESITI_QUESTIONARI!AQ3695)))</f>
        <v/>
      </c>
    </row>
    <row r="3696" spans="1:8" x14ac:dyDescent="0.3">
      <c r="A3696" t="str">
        <f>IF(ESITI_QUESTIONARI!A3696="","",TRIM(ESITI_QUESTIONARI!A3696))</f>
        <v/>
      </c>
      <c r="B3696" t="str">
        <f t="shared" si="58"/>
        <v/>
      </c>
      <c r="C3696" t="str">
        <f>IF(ESITI_QUESTIONARI!C3696="","",TRIM(ESITI_QUESTIONARI!C3696))</f>
        <v/>
      </c>
      <c r="D3696" t="str">
        <f>IFERROR(UPPER(TRIM(ESITI_QUESTIONARI!U3696)),"")</f>
        <v/>
      </c>
      <c r="E3696" t="str">
        <f>IFERROR(UPPER(TRIM(ESITI_QUESTIONARI!Y3696)),"")</f>
        <v/>
      </c>
      <c r="F3696" t="str">
        <f>IFERROR(UPPER(TRIM(ESITI_QUESTIONARI!AE3696)),"")</f>
        <v/>
      </c>
      <c r="G3696" t="str">
        <f>IFERROR(UPPER(TRIM(ESITI_QUESTIONARI!AI3696)),"")</f>
        <v/>
      </c>
      <c r="H3696" s="8" t="str">
        <f>IF(C3696="","",IF(ISERROR(AVERAGE(ESITI_QUESTIONARI!N3696:T3696,ESITI_QUESTIONARI!V3696:X3696,ESITI_QUESTIONARI!Z3696:AD3696,ESITI_QUESTIONARI!AF3696:AH3696,ESITI_QUESTIONARI!AJ3696:AL3696,ESITI_QUESTIONARI!AN3696,ESITI_QUESTIONARI!AQ3696)),"NON RISPONDE",AVERAGE(ESITI_QUESTIONARI!N3696:T3696,ESITI_QUESTIONARI!V3696:X3696,ESITI_QUESTIONARI!Z3696:AD3696,ESITI_QUESTIONARI!AF3696:AH3696,ESITI_QUESTIONARI!AJ3696:AL3696,ESITI_QUESTIONARI!AN3696,ESITI_QUESTIONARI!AQ3696)))</f>
        <v/>
      </c>
    </row>
    <row r="3697" spans="1:8" x14ac:dyDescent="0.3">
      <c r="A3697" t="str">
        <f>IF(ESITI_QUESTIONARI!A3697="","",TRIM(ESITI_QUESTIONARI!A3697))</f>
        <v/>
      </c>
      <c r="B3697" t="str">
        <f t="shared" si="58"/>
        <v/>
      </c>
      <c r="C3697" t="str">
        <f>IF(ESITI_QUESTIONARI!C3697="","",TRIM(ESITI_QUESTIONARI!C3697))</f>
        <v/>
      </c>
      <c r="D3697" t="str">
        <f>IFERROR(UPPER(TRIM(ESITI_QUESTIONARI!U3697)),"")</f>
        <v/>
      </c>
      <c r="E3697" t="str">
        <f>IFERROR(UPPER(TRIM(ESITI_QUESTIONARI!Y3697)),"")</f>
        <v/>
      </c>
      <c r="F3697" t="str">
        <f>IFERROR(UPPER(TRIM(ESITI_QUESTIONARI!AE3697)),"")</f>
        <v/>
      </c>
      <c r="G3697" t="str">
        <f>IFERROR(UPPER(TRIM(ESITI_QUESTIONARI!AI3697)),"")</f>
        <v/>
      </c>
      <c r="H3697" s="8" t="str">
        <f>IF(C3697="","",IF(ISERROR(AVERAGE(ESITI_QUESTIONARI!N3697:T3697,ESITI_QUESTIONARI!V3697:X3697,ESITI_QUESTIONARI!Z3697:AD3697,ESITI_QUESTIONARI!AF3697:AH3697,ESITI_QUESTIONARI!AJ3697:AL3697,ESITI_QUESTIONARI!AN3697,ESITI_QUESTIONARI!AQ3697)),"NON RISPONDE",AVERAGE(ESITI_QUESTIONARI!N3697:T3697,ESITI_QUESTIONARI!V3697:X3697,ESITI_QUESTIONARI!Z3697:AD3697,ESITI_QUESTIONARI!AF3697:AH3697,ESITI_QUESTIONARI!AJ3697:AL3697,ESITI_QUESTIONARI!AN3697,ESITI_QUESTIONARI!AQ3697)))</f>
        <v/>
      </c>
    </row>
    <row r="3698" spans="1:8" x14ac:dyDescent="0.3">
      <c r="A3698" t="str">
        <f>IF(ESITI_QUESTIONARI!A3698="","",TRIM(ESITI_QUESTIONARI!A3698))</f>
        <v/>
      </c>
      <c r="B3698" t="str">
        <f t="shared" si="58"/>
        <v/>
      </c>
      <c r="C3698" t="str">
        <f>IF(ESITI_QUESTIONARI!C3698="","",TRIM(ESITI_QUESTIONARI!C3698))</f>
        <v/>
      </c>
      <c r="D3698" t="str">
        <f>IFERROR(UPPER(TRIM(ESITI_QUESTIONARI!U3698)),"")</f>
        <v/>
      </c>
      <c r="E3698" t="str">
        <f>IFERROR(UPPER(TRIM(ESITI_QUESTIONARI!Y3698)),"")</f>
        <v/>
      </c>
      <c r="F3698" t="str">
        <f>IFERROR(UPPER(TRIM(ESITI_QUESTIONARI!AE3698)),"")</f>
        <v/>
      </c>
      <c r="G3698" t="str">
        <f>IFERROR(UPPER(TRIM(ESITI_QUESTIONARI!AI3698)),"")</f>
        <v/>
      </c>
      <c r="H3698" s="8" t="str">
        <f>IF(C3698="","",IF(ISERROR(AVERAGE(ESITI_QUESTIONARI!N3698:T3698,ESITI_QUESTIONARI!V3698:X3698,ESITI_QUESTIONARI!Z3698:AD3698,ESITI_QUESTIONARI!AF3698:AH3698,ESITI_QUESTIONARI!AJ3698:AL3698,ESITI_QUESTIONARI!AN3698,ESITI_QUESTIONARI!AQ3698)),"NON RISPONDE",AVERAGE(ESITI_QUESTIONARI!N3698:T3698,ESITI_QUESTIONARI!V3698:X3698,ESITI_QUESTIONARI!Z3698:AD3698,ESITI_QUESTIONARI!AF3698:AH3698,ESITI_QUESTIONARI!AJ3698:AL3698,ESITI_QUESTIONARI!AN3698,ESITI_QUESTIONARI!AQ3698)))</f>
        <v/>
      </c>
    </row>
    <row r="3699" spans="1:8" x14ac:dyDescent="0.3">
      <c r="A3699" t="str">
        <f>IF(ESITI_QUESTIONARI!A3699="","",TRIM(ESITI_QUESTIONARI!A3699))</f>
        <v/>
      </c>
      <c r="B3699" t="str">
        <f t="shared" si="58"/>
        <v/>
      </c>
      <c r="C3699" t="str">
        <f>IF(ESITI_QUESTIONARI!C3699="","",TRIM(ESITI_QUESTIONARI!C3699))</f>
        <v/>
      </c>
      <c r="D3699" t="str">
        <f>IFERROR(UPPER(TRIM(ESITI_QUESTIONARI!U3699)),"")</f>
        <v/>
      </c>
      <c r="E3699" t="str">
        <f>IFERROR(UPPER(TRIM(ESITI_QUESTIONARI!Y3699)),"")</f>
        <v/>
      </c>
      <c r="F3699" t="str">
        <f>IFERROR(UPPER(TRIM(ESITI_QUESTIONARI!AE3699)),"")</f>
        <v/>
      </c>
      <c r="G3699" t="str">
        <f>IFERROR(UPPER(TRIM(ESITI_QUESTIONARI!AI3699)),"")</f>
        <v/>
      </c>
      <c r="H3699" s="8" t="str">
        <f>IF(C3699="","",IF(ISERROR(AVERAGE(ESITI_QUESTIONARI!N3699:T3699,ESITI_QUESTIONARI!V3699:X3699,ESITI_QUESTIONARI!Z3699:AD3699,ESITI_QUESTIONARI!AF3699:AH3699,ESITI_QUESTIONARI!AJ3699:AL3699,ESITI_QUESTIONARI!AN3699,ESITI_QUESTIONARI!AQ3699)),"NON RISPONDE",AVERAGE(ESITI_QUESTIONARI!N3699:T3699,ESITI_QUESTIONARI!V3699:X3699,ESITI_QUESTIONARI!Z3699:AD3699,ESITI_QUESTIONARI!AF3699:AH3699,ESITI_QUESTIONARI!AJ3699:AL3699,ESITI_QUESTIONARI!AN3699,ESITI_QUESTIONARI!AQ3699)))</f>
        <v/>
      </c>
    </row>
    <row r="3700" spans="1:8" x14ac:dyDescent="0.3">
      <c r="A3700" t="str">
        <f>IF(ESITI_QUESTIONARI!A3700="","",TRIM(ESITI_QUESTIONARI!A3700))</f>
        <v/>
      </c>
      <c r="B3700" t="str">
        <f t="shared" si="58"/>
        <v/>
      </c>
      <c r="C3700" t="str">
        <f>IF(ESITI_QUESTIONARI!C3700="","",TRIM(ESITI_QUESTIONARI!C3700))</f>
        <v/>
      </c>
      <c r="D3700" t="str">
        <f>IFERROR(UPPER(TRIM(ESITI_QUESTIONARI!U3700)),"")</f>
        <v/>
      </c>
      <c r="E3700" t="str">
        <f>IFERROR(UPPER(TRIM(ESITI_QUESTIONARI!Y3700)),"")</f>
        <v/>
      </c>
      <c r="F3700" t="str">
        <f>IFERROR(UPPER(TRIM(ESITI_QUESTIONARI!AE3700)),"")</f>
        <v/>
      </c>
      <c r="G3700" t="str">
        <f>IFERROR(UPPER(TRIM(ESITI_QUESTIONARI!AI3700)),"")</f>
        <v/>
      </c>
      <c r="H3700" s="8" t="str">
        <f>IF(C3700="","",IF(ISERROR(AVERAGE(ESITI_QUESTIONARI!N3700:T3700,ESITI_QUESTIONARI!V3700:X3700,ESITI_QUESTIONARI!Z3700:AD3700,ESITI_QUESTIONARI!AF3700:AH3700,ESITI_QUESTIONARI!AJ3700:AL3700,ESITI_QUESTIONARI!AN3700,ESITI_QUESTIONARI!AQ3700)),"NON RISPONDE",AVERAGE(ESITI_QUESTIONARI!N3700:T3700,ESITI_QUESTIONARI!V3700:X3700,ESITI_QUESTIONARI!Z3700:AD3700,ESITI_QUESTIONARI!AF3700:AH3700,ESITI_QUESTIONARI!AJ3700:AL3700,ESITI_QUESTIONARI!AN3700,ESITI_QUESTIONARI!AQ3700)))</f>
        <v/>
      </c>
    </row>
    <row r="3701" spans="1:8" x14ac:dyDescent="0.3">
      <c r="A3701" t="str">
        <f>IF(ESITI_QUESTIONARI!A3701="","",TRIM(ESITI_QUESTIONARI!A3701))</f>
        <v/>
      </c>
      <c r="B3701" t="str">
        <f t="shared" si="58"/>
        <v/>
      </c>
      <c r="C3701" t="str">
        <f>IF(ESITI_QUESTIONARI!C3701="","",TRIM(ESITI_QUESTIONARI!C3701))</f>
        <v/>
      </c>
      <c r="D3701" t="str">
        <f>IFERROR(UPPER(TRIM(ESITI_QUESTIONARI!U3701)),"")</f>
        <v/>
      </c>
      <c r="E3701" t="str">
        <f>IFERROR(UPPER(TRIM(ESITI_QUESTIONARI!Y3701)),"")</f>
        <v/>
      </c>
      <c r="F3701" t="str">
        <f>IFERROR(UPPER(TRIM(ESITI_QUESTIONARI!AE3701)),"")</f>
        <v/>
      </c>
      <c r="G3701" t="str">
        <f>IFERROR(UPPER(TRIM(ESITI_QUESTIONARI!AI3701)),"")</f>
        <v/>
      </c>
      <c r="H3701" s="8" t="str">
        <f>IF(C3701="","",IF(ISERROR(AVERAGE(ESITI_QUESTIONARI!N3701:T3701,ESITI_QUESTIONARI!V3701:X3701,ESITI_QUESTIONARI!Z3701:AD3701,ESITI_QUESTIONARI!AF3701:AH3701,ESITI_QUESTIONARI!AJ3701:AL3701,ESITI_QUESTIONARI!AN3701,ESITI_QUESTIONARI!AQ3701)),"NON RISPONDE",AVERAGE(ESITI_QUESTIONARI!N3701:T3701,ESITI_QUESTIONARI!V3701:X3701,ESITI_QUESTIONARI!Z3701:AD3701,ESITI_QUESTIONARI!AF3701:AH3701,ESITI_QUESTIONARI!AJ3701:AL3701,ESITI_QUESTIONARI!AN3701,ESITI_QUESTIONARI!AQ3701)))</f>
        <v/>
      </c>
    </row>
    <row r="3702" spans="1:8" x14ac:dyDescent="0.3">
      <c r="A3702" t="str">
        <f>IF(ESITI_QUESTIONARI!A3702="","",TRIM(ESITI_QUESTIONARI!A3702))</f>
        <v/>
      </c>
      <c r="B3702" t="str">
        <f t="shared" si="58"/>
        <v/>
      </c>
      <c r="C3702" t="str">
        <f>IF(ESITI_QUESTIONARI!C3702="","",TRIM(ESITI_QUESTIONARI!C3702))</f>
        <v/>
      </c>
      <c r="D3702" t="str">
        <f>IFERROR(UPPER(TRIM(ESITI_QUESTIONARI!U3702)),"")</f>
        <v/>
      </c>
      <c r="E3702" t="str">
        <f>IFERROR(UPPER(TRIM(ESITI_QUESTIONARI!Y3702)),"")</f>
        <v/>
      </c>
      <c r="F3702" t="str">
        <f>IFERROR(UPPER(TRIM(ESITI_QUESTIONARI!AE3702)),"")</f>
        <v/>
      </c>
      <c r="G3702" t="str">
        <f>IFERROR(UPPER(TRIM(ESITI_QUESTIONARI!AI3702)),"")</f>
        <v/>
      </c>
      <c r="H3702" s="8" t="str">
        <f>IF(C3702="","",IF(ISERROR(AVERAGE(ESITI_QUESTIONARI!N3702:T3702,ESITI_QUESTIONARI!V3702:X3702,ESITI_QUESTIONARI!Z3702:AD3702,ESITI_QUESTIONARI!AF3702:AH3702,ESITI_QUESTIONARI!AJ3702:AL3702,ESITI_QUESTIONARI!AN3702,ESITI_QUESTIONARI!AQ3702)),"NON RISPONDE",AVERAGE(ESITI_QUESTIONARI!N3702:T3702,ESITI_QUESTIONARI!V3702:X3702,ESITI_QUESTIONARI!Z3702:AD3702,ESITI_QUESTIONARI!AF3702:AH3702,ESITI_QUESTIONARI!AJ3702:AL3702,ESITI_QUESTIONARI!AN3702,ESITI_QUESTIONARI!AQ3702)))</f>
        <v/>
      </c>
    </row>
    <row r="3703" spans="1:8" x14ac:dyDescent="0.3">
      <c r="A3703" t="str">
        <f>IF(ESITI_QUESTIONARI!A3703="","",TRIM(ESITI_QUESTIONARI!A3703))</f>
        <v/>
      </c>
      <c r="B3703" t="str">
        <f t="shared" si="58"/>
        <v/>
      </c>
      <c r="C3703" t="str">
        <f>IF(ESITI_QUESTIONARI!C3703="","",TRIM(ESITI_QUESTIONARI!C3703))</f>
        <v/>
      </c>
      <c r="D3703" t="str">
        <f>IFERROR(UPPER(TRIM(ESITI_QUESTIONARI!U3703)),"")</f>
        <v/>
      </c>
      <c r="E3703" t="str">
        <f>IFERROR(UPPER(TRIM(ESITI_QUESTIONARI!Y3703)),"")</f>
        <v/>
      </c>
      <c r="F3703" t="str">
        <f>IFERROR(UPPER(TRIM(ESITI_QUESTIONARI!AE3703)),"")</f>
        <v/>
      </c>
      <c r="G3703" t="str">
        <f>IFERROR(UPPER(TRIM(ESITI_QUESTIONARI!AI3703)),"")</f>
        <v/>
      </c>
      <c r="H3703" s="8" t="str">
        <f>IF(C3703="","",IF(ISERROR(AVERAGE(ESITI_QUESTIONARI!N3703:T3703,ESITI_QUESTIONARI!V3703:X3703,ESITI_QUESTIONARI!Z3703:AD3703,ESITI_QUESTIONARI!AF3703:AH3703,ESITI_QUESTIONARI!AJ3703:AL3703,ESITI_QUESTIONARI!AN3703,ESITI_QUESTIONARI!AQ3703)),"NON RISPONDE",AVERAGE(ESITI_QUESTIONARI!N3703:T3703,ESITI_QUESTIONARI!V3703:X3703,ESITI_QUESTIONARI!Z3703:AD3703,ESITI_QUESTIONARI!AF3703:AH3703,ESITI_QUESTIONARI!AJ3703:AL3703,ESITI_QUESTIONARI!AN3703,ESITI_QUESTIONARI!AQ3703)))</f>
        <v/>
      </c>
    </row>
    <row r="3704" spans="1:8" x14ac:dyDescent="0.3">
      <c r="A3704" t="str">
        <f>IF(ESITI_QUESTIONARI!A3704="","",TRIM(ESITI_QUESTIONARI!A3704))</f>
        <v/>
      </c>
      <c r="B3704" t="str">
        <f t="shared" si="58"/>
        <v/>
      </c>
      <c r="C3704" t="str">
        <f>IF(ESITI_QUESTIONARI!C3704="","",TRIM(ESITI_QUESTIONARI!C3704))</f>
        <v/>
      </c>
      <c r="D3704" t="str">
        <f>IFERROR(UPPER(TRIM(ESITI_QUESTIONARI!U3704)),"")</f>
        <v/>
      </c>
      <c r="E3704" t="str">
        <f>IFERROR(UPPER(TRIM(ESITI_QUESTIONARI!Y3704)),"")</f>
        <v/>
      </c>
      <c r="F3704" t="str">
        <f>IFERROR(UPPER(TRIM(ESITI_QUESTIONARI!AE3704)),"")</f>
        <v/>
      </c>
      <c r="G3704" t="str">
        <f>IFERROR(UPPER(TRIM(ESITI_QUESTIONARI!AI3704)),"")</f>
        <v/>
      </c>
      <c r="H3704" s="8" t="str">
        <f>IF(C3704="","",IF(ISERROR(AVERAGE(ESITI_QUESTIONARI!N3704:T3704,ESITI_QUESTIONARI!V3704:X3704,ESITI_QUESTIONARI!Z3704:AD3704,ESITI_QUESTIONARI!AF3704:AH3704,ESITI_QUESTIONARI!AJ3704:AL3704,ESITI_QUESTIONARI!AN3704,ESITI_QUESTIONARI!AQ3704)),"NON RISPONDE",AVERAGE(ESITI_QUESTIONARI!N3704:T3704,ESITI_QUESTIONARI!V3704:X3704,ESITI_QUESTIONARI!Z3704:AD3704,ESITI_QUESTIONARI!AF3704:AH3704,ESITI_QUESTIONARI!AJ3704:AL3704,ESITI_QUESTIONARI!AN3704,ESITI_QUESTIONARI!AQ3704)))</f>
        <v/>
      </c>
    </row>
    <row r="3705" spans="1:8" x14ac:dyDescent="0.3">
      <c r="A3705" t="str">
        <f>IF(ESITI_QUESTIONARI!A3705="","",TRIM(ESITI_QUESTIONARI!A3705))</f>
        <v/>
      </c>
      <c r="B3705" t="str">
        <f t="shared" si="58"/>
        <v/>
      </c>
      <c r="C3705" t="str">
        <f>IF(ESITI_QUESTIONARI!C3705="","",TRIM(ESITI_QUESTIONARI!C3705))</f>
        <v/>
      </c>
      <c r="D3705" t="str">
        <f>IFERROR(UPPER(TRIM(ESITI_QUESTIONARI!U3705)),"")</f>
        <v/>
      </c>
      <c r="E3705" t="str">
        <f>IFERROR(UPPER(TRIM(ESITI_QUESTIONARI!Y3705)),"")</f>
        <v/>
      </c>
      <c r="F3705" t="str">
        <f>IFERROR(UPPER(TRIM(ESITI_QUESTIONARI!AE3705)),"")</f>
        <v/>
      </c>
      <c r="G3705" t="str">
        <f>IFERROR(UPPER(TRIM(ESITI_QUESTIONARI!AI3705)),"")</f>
        <v/>
      </c>
      <c r="H3705" s="8" t="str">
        <f>IF(C3705="","",IF(ISERROR(AVERAGE(ESITI_QUESTIONARI!N3705:T3705,ESITI_QUESTIONARI!V3705:X3705,ESITI_QUESTIONARI!Z3705:AD3705,ESITI_QUESTIONARI!AF3705:AH3705,ESITI_QUESTIONARI!AJ3705:AL3705,ESITI_QUESTIONARI!AN3705,ESITI_QUESTIONARI!AQ3705)),"NON RISPONDE",AVERAGE(ESITI_QUESTIONARI!N3705:T3705,ESITI_QUESTIONARI!V3705:X3705,ESITI_QUESTIONARI!Z3705:AD3705,ESITI_QUESTIONARI!AF3705:AH3705,ESITI_QUESTIONARI!AJ3705:AL3705,ESITI_QUESTIONARI!AN3705,ESITI_QUESTIONARI!AQ3705)))</f>
        <v/>
      </c>
    </row>
    <row r="3706" spans="1:8" x14ac:dyDescent="0.3">
      <c r="A3706" t="str">
        <f>IF(ESITI_QUESTIONARI!A3706="","",TRIM(ESITI_QUESTIONARI!A3706))</f>
        <v/>
      </c>
      <c r="B3706" t="str">
        <f t="shared" si="58"/>
        <v/>
      </c>
      <c r="C3706" t="str">
        <f>IF(ESITI_QUESTIONARI!C3706="","",TRIM(ESITI_QUESTIONARI!C3706))</f>
        <v/>
      </c>
      <c r="D3706" t="str">
        <f>IFERROR(UPPER(TRIM(ESITI_QUESTIONARI!U3706)),"")</f>
        <v/>
      </c>
      <c r="E3706" t="str">
        <f>IFERROR(UPPER(TRIM(ESITI_QUESTIONARI!Y3706)),"")</f>
        <v/>
      </c>
      <c r="F3706" t="str">
        <f>IFERROR(UPPER(TRIM(ESITI_QUESTIONARI!AE3706)),"")</f>
        <v/>
      </c>
      <c r="G3706" t="str">
        <f>IFERROR(UPPER(TRIM(ESITI_QUESTIONARI!AI3706)),"")</f>
        <v/>
      </c>
      <c r="H3706" s="8" t="str">
        <f>IF(C3706="","",IF(ISERROR(AVERAGE(ESITI_QUESTIONARI!N3706:T3706,ESITI_QUESTIONARI!V3706:X3706,ESITI_QUESTIONARI!Z3706:AD3706,ESITI_QUESTIONARI!AF3706:AH3706,ESITI_QUESTIONARI!AJ3706:AL3706,ESITI_QUESTIONARI!AN3706,ESITI_QUESTIONARI!AQ3706)),"NON RISPONDE",AVERAGE(ESITI_QUESTIONARI!N3706:T3706,ESITI_QUESTIONARI!V3706:X3706,ESITI_QUESTIONARI!Z3706:AD3706,ESITI_QUESTIONARI!AF3706:AH3706,ESITI_QUESTIONARI!AJ3706:AL3706,ESITI_QUESTIONARI!AN3706,ESITI_QUESTIONARI!AQ3706)))</f>
        <v/>
      </c>
    </row>
    <row r="3707" spans="1:8" x14ac:dyDescent="0.3">
      <c r="A3707" t="str">
        <f>IF(ESITI_QUESTIONARI!A3707="","",TRIM(ESITI_QUESTIONARI!A3707))</f>
        <v/>
      </c>
      <c r="B3707" t="str">
        <f t="shared" si="58"/>
        <v/>
      </c>
      <c r="C3707" t="str">
        <f>IF(ESITI_QUESTIONARI!C3707="","",TRIM(ESITI_QUESTIONARI!C3707))</f>
        <v/>
      </c>
      <c r="D3707" t="str">
        <f>IFERROR(UPPER(TRIM(ESITI_QUESTIONARI!U3707)),"")</f>
        <v/>
      </c>
      <c r="E3707" t="str">
        <f>IFERROR(UPPER(TRIM(ESITI_QUESTIONARI!Y3707)),"")</f>
        <v/>
      </c>
      <c r="F3707" t="str">
        <f>IFERROR(UPPER(TRIM(ESITI_QUESTIONARI!AE3707)),"")</f>
        <v/>
      </c>
      <c r="G3707" t="str">
        <f>IFERROR(UPPER(TRIM(ESITI_QUESTIONARI!AI3707)),"")</f>
        <v/>
      </c>
      <c r="H3707" s="8" t="str">
        <f>IF(C3707="","",IF(ISERROR(AVERAGE(ESITI_QUESTIONARI!N3707:T3707,ESITI_QUESTIONARI!V3707:X3707,ESITI_QUESTIONARI!Z3707:AD3707,ESITI_QUESTIONARI!AF3707:AH3707,ESITI_QUESTIONARI!AJ3707:AL3707,ESITI_QUESTIONARI!AN3707,ESITI_QUESTIONARI!AQ3707)),"NON RISPONDE",AVERAGE(ESITI_QUESTIONARI!N3707:T3707,ESITI_QUESTIONARI!V3707:X3707,ESITI_QUESTIONARI!Z3707:AD3707,ESITI_QUESTIONARI!AF3707:AH3707,ESITI_QUESTIONARI!AJ3707:AL3707,ESITI_QUESTIONARI!AN3707,ESITI_QUESTIONARI!AQ3707)))</f>
        <v/>
      </c>
    </row>
    <row r="3708" spans="1:8" x14ac:dyDescent="0.3">
      <c r="A3708" t="str">
        <f>IF(ESITI_QUESTIONARI!A3708="","",TRIM(ESITI_QUESTIONARI!A3708))</f>
        <v/>
      </c>
      <c r="B3708" t="str">
        <f t="shared" si="58"/>
        <v/>
      </c>
      <c r="C3708" t="str">
        <f>IF(ESITI_QUESTIONARI!C3708="","",TRIM(ESITI_QUESTIONARI!C3708))</f>
        <v/>
      </c>
      <c r="D3708" t="str">
        <f>IFERROR(UPPER(TRIM(ESITI_QUESTIONARI!U3708)),"")</f>
        <v/>
      </c>
      <c r="E3708" t="str">
        <f>IFERROR(UPPER(TRIM(ESITI_QUESTIONARI!Y3708)),"")</f>
        <v/>
      </c>
      <c r="F3708" t="str">
        <f>IFERROR(UPPER(TRIM(ESITI_QUESTIONARI!AE3708)),"")</f>
        <v/>
      </c>
      <c r="G3708" t="str">
        <f>IFERROR(UPPER(TRIM(ESITI_QUESTIONARI!AI3708)),"")</f>
        <v/>
      </c>
      <c r="H3708" s="8" t="str">
        <f>IF(C3708="","",IF(ISERROR(AVERAGE(ESITI_QUESTIONARI!N3708:T3708,ESITI_QUESTIONARI!V3708:X3708,ESITI_QUESTIONARI!Z3708:AD3708,ESITI_QUESTIONARI!AF3708:AH3708,ESITI_QUESTIONARI!AJ3708:AL3708,ESITI_QUESTIONARI!AN3708,ESITI_QUESTIONARI!AQ3708)),"NON RISPONDE",AVERAGE(ESITI_QUESTIONARI!N3708:T3708,ESITI_QUESTIONARI!V3708:X3708,ESITI_QUESTIONARI!Z3708:AD3708,ESITI_QUESTIONARI!AF3708:AH3708,ESITI_QUESTIONARI!AJ3708:AL3708,ESITI_QUESTIONARI!AN3708,ESITI_QUESTIONARI!AQ3708)))</f>
        <v/>
      </c>
    </row>
    <row r="3709" spans="1:8" x14ac:dyDescent="0.3">
      <c r="A3709" t="str">
        <f>IF(ESITI_QUESTIONARI!A3709="","",TRIM(ESITI_QUESTIONARI!A3709))</f>
        <v/>
      </c>
      <c r="B3709" t="str">
        <f t="shared" si="58"/>
        <v/>
      </c>
      <c r="C3709" t="str">
        <f>IF(ESITI_QUESTIONARI!C3709="","",TRIM(ESITI_QUESTIONARI!C3709))</f>
        <v/>
      </c>
      <c r="D3709" t="str">
        <f>IFERROR(UPPER(TRIM(ESITI_QUESTIONARI!U3709)),"")</f>
        <v/>
      </c>
      <c r="E3709" t="str">
        <f>IFERROR(UPPER(TRIM(ESITI_QUESTIONARI!Y3709)),"")</f>
        <v/>
      </c>
      <c r="F3709" t="str">
        <f>IFERROR(UPPER(TRIM(ESITI_QUESTIONARI!AE3709)),"")</f>
        <v/>
      </c>
      <c r="G3709" t="str">
        <f>IFERROR(UPPER(TRIM(ESITI_QUESTIONARI!AI3709)),"")</f>
        <v/>
      </c>
      <c r="H3709" s="8" t="str">
        <f>IF(C3709="","",IF(ISERROR(AVERAGE(ESITI_QUESTIONARI!N3709:T3709,ESITI_QUESTIONARI!V3709:X3709,ESITI_QUESTIONARI!Z3709:AD3709,ESITI_QUESTIONARI!AF3709:AH3709,ESITI_QUESTIONARI!AJ3709:AL3709,ESITI_QUESTIONARI!AN3709,ESITI_QUESTIONARI!AQ3709)),"NON RISPONDE",AVERAGE(ESITI_QUESTIONARI!N3709:T3709,ESITI_QUESTIONARI!V3709:X3709,ESITI_QUESTIONARI!Z3709:AD3709,ESITI_QUESTIONARI!AF3709:AH3709,ESITI_QUESTIONARI!AJ3709:AL3709,ESITI_QUESTIONARI!AN3709,ESITI_QUESTIONARI!AQ3709)))</f>
        <v/>
      </c>
    </row>
    <row r="3710" spans="1:8" x14ac:dyDescent="0.3">
      <c r="A3710" t="str">
        <f>IF(ESITI_QUESTIONARI!A3710="","",TRIM(ESITI_QUESTIONARI!A3710))</f>
        <v/>
      </c>
      <c r="B3710" t="str">
        <f t="shared" si="58"/>
        <v/>
      </c>
      <c r="C3710" t="str">
        <f>IF(ESITI_QUESTIONARI!C3710="","",TRIM(ESITI_QUESTIONARI!C3710))</f>
        <v/>
      </c>
      <c r="D3710" t="str">
        <f>IFERROR(UPPER(TRIM(ESITI_QUESTIONARI!U3710)),"")</f>
        <v/>
      </c>
      <c r="E3710" t="str">
        <f>IFERROR(UPPER(TRIM(ESITI_QUESTIONARI!Y3710)),"")</f>
        <v/>
      </c>
      <c r="F3710" t="str">
        <f>IFERROR(UPPER(TRIM(ESITI_QUESTIONARI!AE3710)),"")</f>
        <v/>
      </c>
      <c r="G3710" t="str">
        <f>IFERROR(UPPER(TRIM(ESITI_QUESTIONARI!AI3710)),"")</f>
        <v/>
      </c>
      <c r="H3710" s="8" t="str">
        <f>IF(C3710="","",IF(ISERROR(AVERAGE(ESITI_QUESTIONARI!N3710:T3710,ESITI_QUESTIONARI!V3710:X3710,ESITI_QUESTIONARI!Z3710:AD3710,ESITI_QUESTIONARI!AF3710:AH3710,ESITI_QUESTIONARI!AJ3710:AL3710,ESITI_QUESTIONARI!AN3710,ESITI_QUESTIONARI!AQ3710)),"NON RISPONDE",AVERAGE(ESITI_QUESTIONARI!N3710:T3710,ESITI_QUESTIONARI!V3710:X3710,ESITI_QUESTIONARI!Z3710:AD3710,ESITI_QUESTIONARI!AF3710:AH3710,ESITI_QUESTIONARI!AJ3710:AL3710,ESITI_QUESTIONARI!AN3710,ESITI_QUESTIONARI!AQ3710)))</f>
        <v/>
      </c>
    </row>
    <row r="3711" spans="1:8" x14ac:dyDescent="0.3">
      <c r="A3711" t="str">
        <f>IF(ESITI_QUESTIONARI!A3711="","",TRIM(ESITI_QUESTIONARI!A3711))</f>
        <v/>
      </c>
      <c r="B3711" t="str">
        <f t="shared" si="58"/>
        <v/>
      </c>
      <c r="C3711" t="str">
        <f>IF(ESITI_QUESTIONARI!C3711="","",TRIM(ESITI_QUESTIONARI!C3711))</f>
        <v/>
      </c>
      <c r="D3711" t="str">
        <f>IFERROR(UPPER(TRIM(ESITI_QUESTIONARI!U3711)),"")</f>
        <v/>
      </c>
      <c r="E3711" t="str">
        <f>IFERROR(UPPER(TRIM(ESITI_QUESTIONARI!Y3711)),"")</f>
        <v/>
      </c>
      <c r="F3711" t="str">
        <f>IFERROR(UPPER(TRIM(ESITI_QUESTIONARI!AE3711)),"")</f>
        <v/>
      </c>
      <c r="G3711" t="str">
        <f>IFERROR(UPPER(TRIM(ESITI_QUESTIONARI!AI3711)),"")</f>
        <v/>
      </c>
      <c r="H3711" s="8" t="str">
        <f>IF(C3711="","",IF(ISERROR(AVERAGE(ESITI_QUESTIONARI!N3711:T3711,ESITI_QUESTIONARI!V3711:X3711,ESITI_QUESTIONARI!Z3711:AD3711,ESITI_QUESTIONARI!AF3711:AH3711,ESITI_QUESTIONARI!AJ3711:AL3711,ESITI_QUESTIONARI!AN3711,ESITI_QUESTIONARI!AQ3711)),"NON RISPONDE",AVERAGE(ESITI_QUESTIONARI!N3711:T3711,ESITI_QUESTIONARI!V3711:X3711,ESITI_QUESTIONARI!Z3711:AD3711,ESITI_QUESTIONARI!AF3711:AH3711,ESITI_QUESTIONARI!AJ3711:AL3711,ESITI_QUESTIONARI!AN3711,ESITI_QUESTIONARI!AQ3711)))</f>
        <v/>
      </c>
    </row>
    <row r="3712" spans="1:8" x14ac:dyDescent="0.3">
      <c r="A3712" t="str">
        <f>IF(ESITI_QUESTIONARI!A3712="","",TRIM(ESITI_QUESTIONARI!A3712))</f>
        <v/>
      </c>
      <c r="B3712" t="str">
        <f t="shared" si="58"/>
        <v/>
      </c>
      <c r="C3712" t="str">
        <f>IF(ESITI_QUESTIONARI!C3712="","",TRIM(ESITI_QUESTIONARI!C3712))</f>
        <v/>
      </c>
      <c r="D3712" t="str">
        <f>IFERROR(UPPER(TRIM(ESITI_QUESTIONARI!U3712)),"")</f>
        <v/>
      </c>
      <c r="E3712" t="str">
        <f>IFERROR(UPPER(TRIM(ESITI_QUESTIONARI!Y3712)),"")</f>
        <v/>
      </c>
      <c r="F3712" t="str">
        <f>IFERROR(UPPER(TRIM(ESITI_QUESTIONARI!AE3712)),"")</f>
        <v/>
      </c>
      <c r="G3712" t="str">
        <f>IFERROR(UPPER(TRIM(ESITI_QUESTIONARI!AI3712)),"")</f>
        <v/>
      </c>
      <c r="H3712" s="8" t="str">
        <f>IF(C3712="","",IF(ISERROR(AVERAGE(ESITI_QUESTIONARI!N3712:T3712,ESITI_QUESTIONARI!V3712:X3712,ESITI_QUESTIONARI!Z3712:AD3712,ESITI_QUESTIONARI!AF3712:AH3712,ESITI_QUESTIONARI!AJ3712:AL3712,ESITI_QUESTIONARI!AN3712,ESITI_QUESTIONARI!AQ3712)),"NON RISPONDE",AVERAGE(ESITI_QUESTIONARI!N3712:T3712,ESITI_QUESTIONARI!V3712:X3712,ESITI_QUESTIONARI!Z3712:AD3712,ESITI_QUESTIONARI!AF3712:AH3712,ESITI_QUESTIONARI!AJ3712:AL3712,ESITI_QUESTIONARI!AN3712,ESITI_QUESTIONARI!AQ3712)))</f>
        <v/>
      </c>
    </row>
    <row r="3713" spans="1:8" x14ac:dyDescent="0.3">
      <c r="A3713" t="str">
        <f>IF(ESITI_QUESTIONARI!A3713="","",TRIM(ESITI_QUESTIONARI!A3713))</f>
        <v/>
      </c>
      <c r="B3713" t="str">
        <f t="shared" si="58"/>
        <v/>
      </c>
      <c r="C3713" t="str">
        <f>IF(ESITI_QUESTIONARI!C3713="","",TRIM(ESITI_QUESTIONARI!C3713))</f>
        <v/>
      </c>
      <c r="D3713" t="str">
        <f>IFERROR(UPPER(TRIM(ESITI_QUESTIONARI!U3713)),"")</f>
        <v/>
      </c>
      <c r="E3713" t="str">
        <f>IFERROR(UPPER(TRIM(ESITI_QUESTIONARI!Y3713)),"")</f>
        <v/>
      </c>
      <c r="F3713" t="str">
        <f>IFERROR(UPPER(TRIM(ESITI_QUESTIONARI!AE3713)),"")</f>
        <v/>
      </c>
      <c r="G3713" t="str">
        <f>IFERROR(UPPER(TRIM(ESITI_QUESTIONARI!AI3713)),"")</f>
        <v/>
      </c>
      <c r="H3713" s="8" t="str">
        <f>IF(C3713="","",IF(ISERROR(AVERAGE(ESITI_QUESTIONARI!N3713:T3713,ESITI_QUESTIONARI!V3713:X3713,ESITI_QUESTIONARI!Z3713:AD3713,ESITI_QUESTIONARI!AF3713:AH3713,ESITI_QUESTIONARI!AJ3713:AL3713,ESITI_QUESTIONARI!AN3713,ESITI_QUESTIONARI!AQ3713)),"NON RISPONDE",AVERAGE(ESITI_QUESTIONARI!N3713:T3713,ESITI_QUESTIONARI!V3713:X3713,ESITI_QUESTIONARI!Z3713:AD3713,ESITI_QUESTIONARI!AF3713:AH3713,ESITI_QUESTIONARI!AJ3713:AL3713,ESITI_QUESTIONARI!AN3713,ESITI_QUESTIONARI!AQ3713)))</f>
        <v/>
      </c>
    </row>
    <row r="3714" spans="1:8" x14ac:dyDescent="0.3">
      <c r="A3714" t="str">
        <f>IF(ESITI_QUESTIONARI!A3714="","",TRIM(ESITI_QUESTIONARI!A3714))</f>
        <v/>
      </c>
      <c r="B3714" t="str">
        <f t="shared" si="58"/>
        <v/>
      </c>
      <c r="C3714" t="str">
        <f>IF(ESITI_QUESTIONARI!C3714="","",TRIM(ESITI_QUESTIONARI!C3714))</f>
        <v/>
      </c>
      <c r="D3714" t="str">
        <f>IFERROR(UPPER(TRIM(ESITI_QUESTIONARI!U3714)),"")</f>
        <v/>
      </c>
      <c r="E3714" t="str">
        <f>IFERROR(UPPER(TRIM(ESITI_QUESTIONARI!Y3714)),"")</f>
        <v/>
      </c>
      <c r="F3714" t="str">
        <f>IFERROR(UPPER(TRIM(ESITI_QUESTIONARI!AE3714)),"")</f>
        <v/>
      </c>
      <c r="G3714" t="str">
        <f>IFERROR(UPPER(TRIM(ESITI_QUESTIONARI!AI3714)),"")</f>
        <v/>
      </c>
      <c r="H3714" s="8" t="str">
        <f>IF(C3714="","",IF(ISERROR(AVERAGE(ESITI_QUESTIONARI!N3714:T3714,ESITI_QUESTIONARI!V3714:X3714,ESITI_QUESTIONARI!Z3714:AD3714,ESITI_QUESTIONARI!AF3714:AH3714,ESITI_QUESTIONARI!AJ3714:AL3714,ESITI_QUESTIONARI!AN3714,ESITI_QUESTIONARI!AQ3714)),"NON RISPONDE",AVERAGE(ESITI_QUESTIONARI!N3714:T3714,ESITI_QUESTIONARI!V3714:X3714,ESITI_QUESTIONARI!Z3714:AD3714,ESITI_QUESTIONARI!AF3714:AH3714,ESITI_QUESTIONARI!AJ3714:AL3714,ESITI_QUESTIONARI!AN3714,ESITI_QUESTIONARI!AQ3714)))</f>
        <v/>
      </c>
    </row>
    <row r="3715" spans="1:8" x14ac:dyDescent="0.3">
      <c r="A3715" t="str">
        <f>IF(ESITI_QUESTIONARI!A3715="","",TRIM(ESITI_QUESTIONARI!A3715))</f>
        <v/>
      </c>
      <c r="B3715" t="str">
        <f t="shared" ref="B3715:B3778" si="59">IF(C3715="","",C3715)</f>
        <v/>
      </c>
      <c r="C3715" t="str">
        <f>IF(ESITI_QUESTIONARI!C3715="","",TRIM(ESITI_QUESTIONARI!C3715))</f>
        <v/>
      </c>
      <c r="D3715" t="str">
        <f>IFERROR(UPPER(TRIM(ESITI_QUESTIONARI!U3715)),"")</f>
        <v/>
      </c>
      <c r="E3715" t="str">
        <f>IFERROR(UPPER(TRIM(ESITI_QUESTIONARI!Y3715)),"")</f>
        <v/>
      </c>
      <c r="F3715" t="str">
        <f>IFERROR(UPPER(TRIM(ESITI_QUESTIONARI!AE3715)),"")</f>
        <v/>
      </c>
      <c r="G3715" t="str">
        <f>IFERROR(UPPER(TRIM(ESITI_QUESTIONARI!AI3715)),"")</f>
        <v/>
      </c>
      <c r="H3715" s="8" t="str">
        <f>IF(C3715="","",IF(ISERROR(AVERAGE(ESITI_QUESTIONARI!N3715:T3715,ESITI_QUESTIONARI!V3715:X3715,ESITI_QUESTIONARI!Z3715:AD3715,ESITI_QUESTIONARI!AF3715:AH3715,ESITI_QUESTIONARI!AJ3715:AL3715,ESITI_QUESTIONARI!AN3715,ESITI_QUESTIONARI!AQ3715)),"NON RISPONDE",AVERAGE(ESITI_QUESTIONARI!N3715:T3715,ESITI_QUESTIONARI!V3715:X3715,ESITI_QUESTIONARI!Z3715:AD3715,ESITI_QUESTIONARI!AF3715:AH3715,ESITI_QUESTIONARI!AJ3715:AL3715,ESITI_QUESTIONARI!AN3715,ESITI_QUESTIONARI!AQ3715)))</f>
        <v/>
      </c>
    </row>
    <row r="3716" spans="1:8" x14ac:dyDescent="0.3">
      <c r="A3716" t="str">
        <f>IF(ESITI_QUESTIONARI!A3716="","",TRIM(ESITI_QUESTIONARI!A3716))</f>
        <v/>
      </c>
      <c r="B3716" t="str">
        <f t="shared" si="59"/>
        <v/>
      </c>
      <c r="C3716" t="str">
        <f>IF(ESITI_QUESTIONARI!C3716="","",TRIM(ESITI_QUESTIONARI!C3716))</f>
        <v/>
      </c>
      <c r="D3716" t="str">
        <f>IFERROR(UPPER(TRIM(ESITI_QUESTIONARI!U3716)),"")</f>
        <v/>
      </c>
      <c r="E3716" t="str">
        <f>IFERROR(UPPER(TRIM(ESITI_QUESTIONARI!Y3716)),"")</f>
        <v/>
      </c>
      <c r="F3716" t="str">
        <f>IFERROR(UPPER(TRIM(ESITI_QUESTIONARI!AE3716)),"")</f>
        <v/>
      </c>
      <c r="G3716" t="str">
        <f>IFERROR(UPPER(TRIM(ESITI_QUESTIONARI!AI3716)),"")</f>
        <v/>
      </c>
      <c r="H3716" s="8" t="str">
        <f>IF(C3716="","",IF(ISERROR(AVERAGE(ESITI_QUESTIONARI!N3716:T3716,ESITI_QUESTIONARI!V3716:X3716,ESITI_QUESTIONARI!Z3716:AD3716,ESITI_QUESTIONARI!AF3716:AH3716,ESITI_QUESTIONARI!AJ3716:AL3716,ESITI_QUESTIONARI!AN3716,ESITI_QUESTIONARI!AQ3716)),"NON RISPONDE",AVERAGE(ESITI_QUESTIONARI!N3716:T3716,ESITI_QUESTIONARI!V3716:X3716,ESITI_QUESTIONARI!Z3716:AD3716,ESITI_QUESTIONARI!AF3716:AH3716,ESITI_QUESTIONARI!AJ3716:AL3716,ESITI_QUESTIONARI!AN3716,ESITI_QUESTIONARI!AQ3716)))</f>
        <v/>
      </c>
    </row>
    <row r="3717" spans="1:8" x14ac:dyDescent="0.3">
      <c r="A3717" t="str">
        <f>IF(ESITI_QUESTIONARI!A3717="","",TRIM(ESITI_QUESTIONARI!A3717))</f>
        <v/>
      </c>
      <c r="B3717" t="str">
        <f t="shared" si="59"/>
        <v/>
      </c>
      <c r="C3717" t="str">
        <f>IF(ESITI_QUESTIONARI!C3717="","",TRIM(ESITI_QUESTIONARI!C3717))</f>
        <v/>
      </c>
      <c r="D3717" t="str">
        <f>IFERROR(UPPER(TRIM(ESITI_QUESTIONARI!U3717)),"")</f>
        <v/>
      </c>
      <c r="E3717" t="str">
        <f>IFERROR(UPPER(TRIM(ESITI_QUESTIONARI!Y3717)),"")</f>
        <v/>
      </c>
      <c r="F3717" t="str">
        <f>IFERROR(UPPER(TRIM(ESITI_QUESTIONARI!AE3717)),"")</f>
        <v/>
      </c>
      <c r="G3717" t="str">
        <f>IFERROR(UPPER(TRIM(ESITI_QUESTIONARI!AI3717)),"")</f>
        <v/>
      </c>
      <c r="H3717" s="8" t="str">
        <f>IF(C3717="","",IF(ISERROR(AVERAGE(ESITI_QUESTIONARI!N3717:T3717,ESITI_QUESTIONARI!V3717:X3717,ESITI_QUESTIONARI!Z3717:AD3717,ESITI_QUESTIONARI!AF3717:AH3717,ESITI_QUESTIONARI!AJ3717:AL3717,ESITI_QUESTIONARI!AN3717,ESITI_QUESTIONARI!AQ3717)),"NON RISPONDE",AVERAGE(ESITI_QUESTIONARI!N3717:T3717,ESITI_QUESTIONARI!V3717:X3717,ESITI_QUESTIONARI!Z3717:AD3717,ESITI_QUESTIONARI!AF3717:AH3717,ESITI_QUESTIONARI!AJ3717:AL3717,ESITI_QUESTIONARI!AN3717,ESITI_QUESTIONARI!AQ3717)))</f>
        <v/>
      </c>
    </row>
    <row r="3718" spans="1:8" x14ac:dyDescent="0.3">
      <c r="A3718" t="str">
        <f>IF(ESITI_QUESTIONARI!A3718="","",TRIM(ESITI_QUESTIONARI!A3718))</f>
        <v/>
      </c>
      <c r="B3718" t="str">
        <f t="shared" si="59"/>
        <v/>
      </c>
      <c r="C3718" t="str">
        <f>IF(ESITI_QUESTIONARI!C3718="","",TRIM(ESITI_QUESTIONARI!C3718))</f>
        <v/>
      </c>
      <c r="D3718" t="str">
        <f>IFERROR(UPPER(TRIM(ESITI_QUESTIONARI!U3718)),"")</f>
        <v/>
      </c>
      <c r="E3718" t="str">
        <f>IFERROR(UPPER(TRIM(ESITI_QUESTIONARI!Y3718)),"")</f>
        <v/>
      </c>
      <c r="F3718" t="str">
        <f>IFERROR(UPPER(TRIM(ESITI_QUESTIONARI!AE3718)),"")</f>
        <v/>
      </c>
      <c r="G3718" t="str">
        <f>IFERROR(UPPER(TRIM(ESITI_QUESTIONARI!AI3718)),"")</f>
        <v/>
      </c>
      <c r="H3718" s="8" t="str">
        <f>IF(C3718="","",IF(ISERROR(AVERAGE(ESITI_QUESTIONARI!N3718:T3718,ESITI_QUESTIONARI!V3718:X3718,ESITI_QUESTIONARI!Z3718:AD3718,ESITI_QUESTIONARI!AF3718:AH3718,ESITI_QUESTIONARI!AJ3718:AL3718,ESITI_QUESTIONARI!AN3718,ESITI_QUESTIONARI!AQ3718)),"NON RISPONDE",AVERAGE(ESITI_QUESTIONARI!N3718:T3718,ESITI_QUESTIONARI!V3718:X3718,ESITI_QUESTIONARI!Z3718:AD3718,ESITI_QUESTIONARI!AF3718:AH3718,ESITI_QUESTIONARI!AJ3718:AL3718,ESITI_QUESTIONARI!AN3718,ESITI_QUESTIONARI!AQ3718)))</f>
        <v/>
      </c>
    </row>
    <row r="3719" spans="1:8" x14ac:dyDescent="0.3">
      <c r="A3719" t="str">
        <f>IF(ESITI_QUESTIONARI!A3719="","",TRIM(ESITI_QUESTIONARI!A3719))</f>
        <v/>
      </c>
      <c r="B3719" t="str">
        <f t="shared" si="59"/>
        <v/>
      </c>
      <c r="C3719" t="str">
        <f>IF(ESITI_QUESTIONARI!C3719="","",TRIM(ESITI_QUESTIONARI!C3719))</f>
        <v/>
      </c>
      <c r="D3719" t="str">
        <f>IFERROR(UPPER(TRIM(ESITI_QUESTIONARI!U3719)),"")</f>
        <v/>
      </c>
      <c r="E3719" t="str">
        <f>IFERROR(UPPER(TRIM(ESITI_QUESTIONARI!Y3719)),"")</f>
        <v/>
      </c>
      <c r="F3719" t="str">
        <f>IFERROR(UPPER(TRIM(ESITI_QUESTIONARI!AE3719)),"")</f>
        <v/>
      </c>
      <c r="G3719" t="str">
        <f>IFERROR(UPPER(TRIM(ESITI_QUESTIONARI!AI3719)),"")</f>
        <v/>
      </c>
      <c r="H3719" s="8" t="str">
        <f>IF(C3719="","",IF(ISERROR(AVERAGE(ESITI_QUESTIONARI!N3719:T3719,ESITI_QUESTIONARI!V3719:X3719,ESITI_QUESTIONARI!Z3719:AD3719,ESITI_QUESTIONARI!AF3719:AH3719,ESITI_QUESTIONARI!AJ3719:AL3719,ESITI_QUESTIONARI!AN3719,ESITI_QUESTIONARI!AQ3719)),"NON RISPONDE",AVERAGE(ESITI_QUESTIONARI!N3719:T3719,ESITI_QUESTIONARI!V3719:X3719,ESITI_QUESTIONARI!Z3719:AD3719,ESITI_QUESTIONARI!AF3719:AH3719,ESITI_QUESTIONARI!AJ3719:AL3719,ESITI_QUESTIONARI!AN3719,ESITI_QUESTIONARI!AQ3719)))</f>
        <v/>
      </c>
    </row>
    <row r="3720" spans="1:8" x14ac:dyDescent="0.3">
      <c r="A3720" t="str">
        <f>IF(ESITI_QUESTIONARI!A3720="","",TRIM(ESITI_QUESTIONARI!A3720))</f>
        <v/>
      </c>
      <c r="B3720" t="str">
        <f t="shared" si="59"/>
        <v/>
      </c>
      <c r="C3720" t="str">
        <f>IF(ESITI_QUESTIONARI!C3720="","",TRIM(ESITI_QUESTIONARI!C3720))</f>
        <v/>
      </c>
      <c r="D3720" t="str">
        <f>IFERROR(UPPER(TRIM(ESITI_QUESTIONARI!U3720)),"")</f>
        <v/>
      </c>
      <c r="E3720" t="str">
        <f>IFERROR(UPPER(TRIM(ESITI_QUESTIONARI!Y3720)),"")</f>
        <v/>
      </c>
      <c r="F3720" t="str">
        <f>IFERROR(UPPER(TRIM(ESITI_QUESTIONARI!AE3720)),"")</f>
        <v/>
      </c>
      <c r="G3720" t="str">
        <f>IFERROR(UPPER(TRIM(ESITI_QUESTIONARI!AI3720)),"")</f>
        <v/>
      </c>
      <c r="H3720" s="8" t="str">
        <f>IF(C3720="","",IF(ISERROR(AVERAGE(ESITI_QUESTIONARI!N3720:T3720,ESITI_QUESTIONARI!V3720:X3720,ESITI_QUESTIONARI!Z3720:AD3720,ESITI_QUESTIONARI!AF3720:AH3720,ESITI_QUESTIONARI!AJ3720:AL3720,ESITI_QUESTIONARI!AN3720,ESITI_QUESTIONARI!AQ3720)),"NON RISPONDE",AVERAGE(ESITI_QUESTIONARI!N3720:T3720,ESITI_QUESTIONARI!V3720:X3720,ESITI_QUESTIONARI!Z3720:AD3720,ESITI_QUESTIONARI!AF3720:AH3720,ESITI_QUESTIONARI!AJ3720:AL3720,ESITI_QUESTIONARI!AN3720,ESITI_QUESTIONARI!AQ3720)))</f>
        <v/>
      </c>
    </row>
    <row r="3721" spans="1:8" x14ac:dyDescent="0.3">
      <c r="A3721" t="str">
        <f>IF(ESITI_QUESTIONARI!A3721="","",TRIM(ESITI_QUESTIONARI!A3721))</f>
        <v/>
      </c>
      <c r="B3721" t="str">
        <f t="shared" si="59"/>
        <v/>
      </c>
      <c r="C3721" t="str">
        <f>IF(ESITI_QUESTIONARI!C3721="","",TRIM(ESITI_QUESTIONARI!C3721))</f>
        <v/>
      </c>
      <c r="D3721" t="str">
        <f>IFERROR(UPPER(TRIM(ESITI_QUESTIONARI!U3721)),"")</f>
        <v/>
      </c>
      <c r="E3721" t="str">
        <f>IFERROR(UPPER(TRIM(ESITI_QUESTIONARI!Y3721)),"")</f>
        <v/>
      </c>
      <c r="F3721" t="str">
        <f>IFERROR(UPPER(TRIM(ESITI_QUESTIONARI!AE3721)),"")</f>
        <v/>
      </c>
      <c r="G3721" t="str">
        <f>IFERROR(UPPER(TRIM(ESITI_QUESTIONARI!AI3721)),"")</f>
        <v/>
      </c>
      <c r="H3721" s="8" t="str">
        <f>IF(C3721="","",IF(ISERROR(AVERAGE(ESITI_QUESTIONARI!N3721:T3721,ESITI_QUESTIONARI!V3721:X3721,ESITI_QUESTIONARI!Z3721:AD3721,ESITI_QUESTIONARI!AF3721:AH3721,ESITI_QUESTIONARI!AJ3721:AL3721,ESITI_QUESTIONARI!AN3721,ESITI_QUESTIONARI!AQ3721)),"NON RISPONDE",AVERAGE(ESITI_QUESTIONARI!N3721:T3721,ESITI_QUESTIONARI!V3721:X3721,ESITI_QUESTIONARI!Z3721:AD3721,ESITI_QUESTIONARI!AF3721:AH3721,ESITI_QUESTIONARI!AJ3721:AL3721,ESITI_QUESTIONARI!AN3721,ESITI_QUESTIONARI!AQ3721)))</f>
        <v/>
      </c>
    </row>
    <row r="3722" spans="1:8" x14ac:dyDescent="0.3">
      <c r="A3722" t="str">
        <f>IF(ESITI_QUESTIONARI!A3722="","",TRIM(ESITI_QUESTIONARI!A3722))</f>
        <v/>
      </c>
      <c r="B3722" t="str">
        <f t="shared" si="59"/>
        <v/>
      </c>
      <c r="C3722" t="str">
        <f>IF(ESITI_QUESTIONARI!C3722="","",TRIM(ESITI_QUESTIONARI!C3722))</f>
        <v/>
      </c>
      <c r="D3722" t="str">
        <f>IFERROR(UPPER(TRIM(ESITI_QUESTIONARI!U3722)),"")</f>
        <v/>
      </c>
      <c r="E3722" t="str">
        <f>IFERROR(UPPER(TRIM(ESITI_QUESTIONARI!Y3722)),"")</f>
        <v/>
      </c>
      <c r="F3722" t="str">
        <f>IFERROR(UPPER(TRIM(ESITI_QUESTIONARI!AE3722)),"")</f>
        <v/>
      </c>
      <c r="G3722" t="str">
        <f>IFERROR(UPPER(TRIM(ESITI_QUESTIONARI!AI3722)),"")</f>
        <v/>
      </c>
      <c r="H3722" s="8" t="str">
        <f>IF(C3722="","",IF(ISERROR(AVERAGE(ESITI_QUESTIONARI!N3722:T3722,ESITI_QUESTIONARI!V3722:X3722,ESITI_QUESTIONARI!Z3722:AD3722,ESITI_QUESTIONARI!AF3722:AH3722,ESITI_QUESTIONARI!AJ3722:AL3722,ESITI_QUESTIONARI!AN3722,ESITI_QUESTIONARI!AQ3722)),"NON RISPONDE",AVERAGE(ESITI_QUESTIONARI!N3722:T3722,ESITI_QUESTIONARI!V3722:X3722,ESITI_QUESTIONARI!Z3722:AD3722,ESITI_QUESTIONARI!AF3722:AH3722,ESITI_QUESTIONARI!AJ3722:AL3722,ESITI_QUESTIONARI!AN3722,ESITI_QUESTIONARI!AQ3722)))</f>
        <v/>
      </c>
    </row>
    <row r="3723" spans="1:8" x14ac:dyDescent="0.3">
      <c r="A3723" t="str">
        <f>IF(ESITI_QUESTIONARI!A3723="","",TRIM(ESITI_QUESTIONARI!A3723))</f>
        <v/>
      </c>
      <c r="B3723" t="str">
        <f t="shared" si="59"/>
        <v/>
      </c>
      <c r="C3723" t="str">
        <f>IF(ESITI_QUESTIONARI!C3723="","",TRIM(ESITI_QUESTIONARI!C3723))</f>
        <v/>
      </c>
      <c r="D3723" t="str">
        <f>IFERROR(UPPER(TRIM(ESITI_QUESTIONARI!U3723)),"")</f>
        <v/>
      </c>
      <c r="E3723" t="str">
        <f>IFERROR(UPPER(TRIM(ESITI_QUESTIONARI!Y3723)),"")</f>
        <v/>
      </c>
      <c r="F3723" t="str">
        <f>IFERROR(UPPER(TRIM(ESITI_QUESTIONARI!AE3723)),"")</f>
        <v/>
      </c>
      <c r="G3723" t="str">
        <f>IFERROR(UPPER(TRIM(ESITI_QUESTIONARI!AI3723)),"")</f>
        <v/>
      </c>
      <c r="H3723" s="8" t="str">
        <f>IF(C3723="","",IF(ISERROR(AVERAGE(ESITI_QUESTIONARI!N3723:T3723,ESITI_QUESTIONARI!V3723:X3723,ESITI_QUESTIONARI!Z3723:AD3723,ESITI_QUESTIONARI!AF3723:AH3723,ESITI_QUESTIONARI!AJ3723:AL3723,ESITI_QUESTIONARI!AN3723,ESITI_QUESTIONARI!AQ3723)),"NON RISPONDE",AVERAGE(ESITI_QUESTIONARI!N3723:T3723,ESITI_QUESTIONARI!V3723:X3723,ESITI_QUESTIONARI!Z3723:AD3723,ESITI_QUESTIONARI!AF3723:AH3723,ESITI_QUESTIONARI!AJ3723:AL3723,ESITI_QUESTIONARI!AN3723,ESITI_QUESTIONARI!AQ3723)))</f>
        <v/>
      </c>
    </row>
    <row r="3724" spans="1:8" x14ac:dyDescent="0.3">
      <c r="A3724" t="str">
        <f>IF(ESITI_QUESTIONARI!A3724="","",TRIM(ESITI_QUESTIONARI!A3724))</f>
        <v/>
      </c>
      <c r="B3724" t="str">
        <f t="shared" si="59"/>
        <v/>
      </c>
      <c r="C3724" t="str">
        <f>IF(ESITI_QUESTIONARI!C3724="","",TRIM(ESITI_QUESTIONARI!C3724))</f>
        <v/>
      </c>
      <c r="D3724" t="str">
        <f>IFERROR(UPPER(TRIM(ESITI_QUESTIONARI!U3724)),"")</f>
        <v/>
      </c>
      <c r="E3724" t="str">
        <f>IFERROR(UPPER(TRIM(ESITI_QUESTIONARI!Y3724)),"")</f>
        <v/>
      </c>
      <c r="F3724" t="str">
        <f>IFERROR(UPPER(TRIM(ESITI_QUESTIONARI!AE3724)),"")</f>
        <v/>
      </c>
      <c r="G3724" t="str">
        <f>IFERROR(UPPER(TRIM(ESITI_QUESTIONARI!AI3724)),"")</f>
        <v/>
      </c>
      <c r="H3724" s="8" t="str">
        <f>IF(C3724="","",IF(ISERROR(AVERAGE(ESITI_QUESTIONARI!N3724:T3724,ESITI_QUESTIONARI!V3724:X3724,ESITI_QUESTIONARI!Z3724:AD3724,ESITI_QUESTIONARI!AF3724:AH3724,ESITI_QUESTIONARI!AJ3724:AL3724,ESITI_QUESTIONARI!AN3724,ESITI_QUESTIONARI!AQ3724)),"NON RISPONDE",AVERAGE(ESITI_QUESTIONARI!N3724:T3724,ESITI_QUESTIONARI!V3724:X3724,ESITI_QUESTIONARI!Z3724:AD3724,ESITI_QUESTIONARI!AF3724:AH3724,ESITI_QUESTIONARI!AJ3724:AL3724,ESITI_QUESTIONARI!AN3724,ESITI_QUESTIONARI!AQ3724)))</f>
        <v/>
      </c>
    </row>
    <row r="3725" spans="1:8" x14ac:dyDescent="0.3">
      <c r="A3725" t="str">
        <f>IF(ESITI_QUESTIONARI!A3725="","",TRIM(ESITI_QUESTIONARI!A3725))</f>
        <v/>
      </c>
      <c r="B3725" t="str">
        <f t="shared" si="59"/>
        <v/>
      </c>
      <c r="C3725" t="str">
        <f>IF(ESITI_QUESTIONARI!C3725="","",TRIM(ESITI_QUESTIONARI!C3725))</f>
        <v/>
      </c>
      <c r="D3725" t="str">
        <f>IFERROR(UPPER(TRIM(ESITI_QUESTIONARI!U3725)),"")</f>
        <v/>
      </c>
      <c r="E3725" t="str">
        <f>IFERROR(UPPER(TRIM(ESITI_QUESTIONARI!Y3725)),"")</f>
        <v/>
      </c>
      <c r="F3725" t="str">
        <f>IFERROR(UPPER(TRIM(ESITI_QUESTIONARI!AE3725)),"")</f>
        <v/>
      </c>
      <c r="G3725" t="str">
        <f>IFERROR(UPPER(TRIM(ESITI_QUESTIONARI!AI3725)),"")</f>
        <v/>
      </c>
      <c r="H3725" s="8" t="str">
        <f>IF(C3725="","",IF(ISERROR(AVERAGE(ESITI_QUESTIONARI!N3725:T3725,ESITI_QUESTIONARI!V3725:X3725,ESITI_QUESTIONARI!Z3725:AD3725,ESITI_QUESTIONARI!AF3725:AH3725,ESITI_QUESTIONARI!AJ3725:AL3725,ESITI_QUESTIONARI!AN3725,ESITI_QUESTIONARI!AQ3725)),"NON RISPONDE",AVERAGE(ESITI_QUESTIONARI!N3725:T3725,ESITI_QUESTIONARI!V3725:X3725,ESITI_QUESTIONARI!Z3725:AD3725,ESITI_QUESTIONARI!AF3725:AH3725,ESITI_QUESTIONARI!AJ3725:AL3725,ESITI_QUESTIONARI!AN3725,ESITI_QUESTIONARI!AQ3725)))</f>
        <v/>
      </c>
    </row>
    <row r="3726" spans="1:8" x14ac:dyDescent="0.3">
      <c r="A3726" t="str">
        <f>IF(ESITI_QUESTIONARI!A3726="","",TRIM(ESITI_QUESTIONARI!A3726))</f>
        <v/>
      </c>
      <c r="B3726" t="str">
        <f t="shared" si="59"/>
        <v/>
      </c>
      <c r="C3726" t="str">
        <f>IF(ESITI_QUESTIONARI!C3726="","",TRIM(ESITI_QUESTIONARI!C3726))</f>
        <v/>
      </c>
      <c r="D3726" t="str">
        <f>IFERROR(UPPER(TRIM(ESITI_QUESTIONARI!U3726)),"")</f>
        <v/>
      </c>
      <c r="E3726" t="str">
        <f>IFERROR(UPPER(TRIM(ESITI_QUESTIONARI!Y3726)),"")</f>
        <v/>
      </c>
      <c r="F3726" t="str">
        <f>IFERROR(UPPER(TRIM(ESITI_QUESTIONARI!AE3726)),"")</f>
        <v/>
      </c>
      <c r="G3726" t="str">
        <f>IFERROR(UPPER(TRIM(ESITI_QUESTIONARI!AI3726)),"")</f>
        <v/>
      </c>
      <c r="H3726" s="8" t="str">
        <f>IF(C3726="","",IF(ISERROR(AVERAGE(ESITI_QUESTIONARI!N3726:T3726,ESITI_QUESTIONARI!V3726:X3726,ESITI_QUESTIONARI!Z3726:AD3726,ESITI_QUESTIONARI!AF3726:AH3726,ESITI_QUESTIONARI!AJ3726:AL3726,ESITI_QUESTIONARI!AN3726,ESITI_QUESTIONARI!AQ3726)),"NON RISPONDE",AVERAGE(ESITI_QUESTIONARI!N3726:T3726,ESITI_QUESTIONARI!V3726:X3726,ESITI_QUESTIONARI!Z3726:AD3726,ESITI_QUESTIONARI!AF3726:AH3726,ESITI_QUESTIONARI!AJ3726:AL3726,ESITI_QUESTIONARI!AN3726,ESITI_QUESTIONARI!AQ3726)))</f>
        <v/>
      </c>
    </row>
    <row r="3727" spans="1:8" x14ac:dyDescent="0.3">
      <c r="A3727" t="str">
        <f>IF(ESITI_QUESTIONARI!A3727="","",TRIM(ESITI_QUESTIONARI!A3727))</f>
        <v/>
      </c>
      <c r="B3727" t="str">
        <f t="shared" si="59"/>
        <v/>
      </c>
      <c r="C3727" t="str">
        <f>IF(ESITI_QUESTIONARI!C3727="","",TRIM(ESITI_QUESTIONARI!C3727))</f>
        <v/>
      </c>
      <c r="D3727" t="str">
        <f>IFERROR(UPPER(TRIM(ESITI_QUESTIONARI!U3727)),"")</f>
        <v/>
      </c>
      <c r="E3727" t="str">
        <f>IFERROR(UPPER(TRIM(ESITI_QUESTIONARI!Y3727)),"")</f>
        <v/>
      </c>
      <c r="F3727" t="str">
        <f>IFERROR(UPPER(TRIM(ESITI_QUESTIONARI!AE3727)),"")</f>
        <v/>
      </c>
      <c r="G3727" t="str">
        <f>IFERROR(UPPER(TRIM(ESITI_QUESTIONARI!AI3727)),"")</f>
        <v/>
      </c>
      <c r="H3727" s="8" t="str">
        <f>IF(C3727="","",IF(ISERROR(AVERAGE(ESITI_QUESTIONARI!N3727:T3727,ESITI_QUESTIONARI!V3727:X3727,ESITI_QUESTIONARI!Z3727:AD3727,ESITI_QUESTIONARI!AF3727:AH3727,ESITI_QUESTIONARI!AJ3727:AL3727,ESITI_QUESTIONARI!AN3727,ESITI_QUESTIONARI!AQ3727)),"NON RISPONDE",AVERAGE(ESITI_QUESTIONARI!N3727:T3727,ESITI_QUESTIONARI!V3727:X3727,ESITI_QUESTIONARI!Z3727:AD3727,ESITI_QUESTIONARI!AF3727:AH3727,ESITI_QUESTIONARI!AJ3727:AL3727,ESITI_QUESTIONARI!AN3727,ESITI_QUESTIONARI!AQ3727)))</f>
        <v/>
      </c>
    </row>
    <row r="3728" spans="1:8" x14ac:dyDescent="0.3">
      <c r="A3728" t="str">
        <f>IF(ESITI_QUESTIONARI!A3728="","",TRIM(ESITI_QUESTIONARI!A3728))</f>
        <v/>
      </c>
      <c r="B3728" t="str">
        <f t="shared" si="59"/>
        <v/>
      </c>
      <c r="C3728" t="str">
        <f>IF(ESITI_QUESTIONARI!C3728="","",TRIM(ESITI_QUESTIONARI!C3728))</f>
        <v/>
      </c>
      <c r="D3728" t="str">
        <f>IFERROR(UPPER(TRIM(ESITI_QUESTIONARI!U3728)),"")</f>
        <v/>
      </c>
      <c r="E3728" t="str">
        <f>IFERROR(UPPER(TRIM(ESITI_QUESTIONARI!Y3728)),"")</f>
        <v/>
      </c>
      <c r="F3728" t="str">
        <f>IFERROR(UPPER(TRIM(ESITI_QUESTIONARI!AE3728)),"")</f>
        <v/>
      </c>
      <c r="G3728" t="str">
        <f>IFERROR(UPPER(TRIM(ESITI_QUESTIONARI!AI3728)),"")</f>
        <v/>
      </c>
      <c r="H3728" s="8" t="str">
        <f>IF(C3728="","",IF(ISERROR(AVERAGE(ESITI_QUESTIONARI!N3728:T3728,ESITI_QUESTIONARI!V3728:X3728,ESITI_QUESTIONARI!Z3728:AD3728,ESITI_QUESTIONARI!AF3728:AH3728,ESITI_QUESTIONARI!AJ3728:AL3728,ESITI_QUESTIONARI!AN3728,ESITI_QUESTIONARI!AQ3728)),"NON RISPONDE",AVERAGE(ESITI_QUESTIONARI!N3728:T3728,ESITI_QUESTIONARI!V3728:X3728,ESITI_QUESTIONARI!Z3728:AD3728,ESITI_QUESTIONARI!AF3728:AH3728,ESITI_QUESTIONARI!AJ3728:AL3728,ESITI_QUESTIONARI!AN3728,ESITI_QUESTIONARI!AQ3728)))</f>
        <v/>
      </c>
    </row>
    <row r="3729" spans="1:8" x14ac:dyDescent="0.3">
      <c r="A3729" t="str">
        <f>IF(ESITI_QUESTIONARI!A3729="","",TRIM(ESITI_QUESTIONARI!A3729))</f>
        <v/>
      </c>
      <c r="B3729" t="str">
        <f t="shared" si="59"/>
        <v/>
      </c>
      <c r="C3729" t="str">
        <f>IF(ESITI_QUESTIONARI!C3729="","",TRIM(ESITI_QUESTIONARI!C3729))</f>
        <v/>
      </c>
      <c r="D3729" t="str">
        <f>IFERROR(UPPER(TRIM(ESITI_QUESTIONARI!U3729)),"")</f>
        <v/>
      </c>
      <c r="E3729" t="str">
        <f>IFERROR(UPPER(TRIM(ESITI_QUESTIONARI!Y3729)),"")</f>
        <v/>
      </c>
      <c r="F3729" t="str">
        <f>IFERROR(UPPER(TRIM(ESITI_QUESTIONARI!AE3729)),"")</f>
        <v/>
      </c>
      <c r="G3729" t="str">
        <f>IFERROR(UPPER(TRIM(ESITI_QUESTIONARI!AI3729)),"")</f>
        <v/>
      </c>
      <c r="H3729" s="8" t="str">
        <f>IF(C3729="","",IF(ISERROR(AVERAGE(ESITI_QUESTIONARI!N3729:T3729,ESITI_QUESTIONARI!V3729:X3729,ESITI_QUESTIONARI!Z3729:AD3729,ESITI_QUESTIONARI!AF3729:AH3729,ESITI_QUESTIONARI!AJ3729:AL3729,ESITI_QUESTIONARI!AN3729,ESITI_QUESTIONARI!AQ3729)),"NON RISPONDE",AVERAGE(ESITI_QUESTIONARI!N3729:T3729,ESITI_QUESTIONARI!V3729:X3729,ESITI_QUESTIONARI!Z3729:AD3729,ESITI_QUESTIONARI!AF3729:AH3729,ESITI_QUESTIONARI!AJ3729:AL3729,ESITI_QUESTIONARI!AN3729,ESITI_QUESTIONARI!AQ3729)))</f>
        <v/>
      </c>
    </row>
    <row r="3730" spans="1:8" x14ac:dyDescent="0.3">
      <c r="A3730" t="str">
        <f>IF(ESITI_QUESTIONARI!A3730="","",TRIM(ESITI_QUESTIONARI!A3730))</f>
        <v/>
      </c>
      <c r="B3730" t="str">
        <f t="shared" si="59"/>
        <v/>
      </c>
      <c r="C3730" t="str">
        <f>IF(ESITI_QUESTIONARI!C3730="","",TRIM(ESITI_QUESTIONARI!C3730))</f>
        <v/>
      </c>
      <c r="D3730" t="str">
        <f>IFERROR(UPPER(TRIM(ESITI_QUESTIONARI!U3730)),"")</f>
        <v/>
      </c>
      <c r="E3730" t="str">
        <f>IFERROR(UPPER(TRIM(ESITI_QUESTIONARI!Y3730)),"")</f>
        <v/>
      </c>
      <c r="F3730" t="str">
        <f>IFERROR(UPPER(TRIM(ESITI_QUESTIONARI!AE3730)),"")</f>
        <v/>
      </c>
      <c r="G3730" t="str">
        <f>IFERROR(UPPER(TRIM(ESITI_QUESTIONARI!AI3730)),"")</f>
        <v/>
      </c>
      <c r="H3730" s="8" t="str">
        <f>IF(C3730="","",IF(ISERROR(AVERAGE(ESITI_QUESTIONARI!N3730:T3730,ESITI_QUESTIONARI!V3730:X3730,ESITI_QUESTIONARI!Z3730:AD3730,ESITI_QUESTIONARI!AF3730:AH3730,ESITI_QUESTIONARI!AJ3730:AL3730,ESITI_QUESTIONARI!AN3730,ESITI_QUESTIONARI!AQ3730)),"NON RISPONDE",AVERAGE(ESITI_QUESTIONARI!N3730:T3730,ESITI_QUESTIONARI!V3730:X3730,ESITI_QUESTIONARI!Z3730:AD3730,ESITI_QUESTIONARI!AF3730:AH3730,ESITI_QUESTIONARI!AJ3730:AL3730,ESITI_QUESTIONARI!AN3730,ESITI_QUESTIONARI!AQ3730)))</f>
        <v/>
      </c>
    </row>
    <row r="3731" spans="1:8" x14ac:dyDescent="0.3">
      <c r="A3731" t="str">
        <f>IF(ESITI_QUESTIONARI!A3731="","",TRIM(ESITI_QUESTIONARI!A3731))</f>
        <v/>
      </c>
      <c r="B3731" t="str">
        <f t="shared" si="59"/>
        <v/>
      </c>
      <c r="C3731" t="str">
        <f>IF(ESITI_QUESTIONARI!C3731="","",TRIM(ESITI_QUESTIONARI!C3731))</f>
        <v/>
      </c>
      <c r="D3731" t="str">
        <f>IFERROR(UPPER(TRIM(ESITI_QUESTIONARI!U3731)),"")</f>
        <v/>
      </c>
      <c r="E3731" t="str">
        <f>IFERROR(UPPER(TRIM(ESITI_QUESTIONARI!Y3731)),"")</f>
        <v/>
      </c>
      <c r="F3731" t="str">
        <f>IFERROR(UPPER(TRIM(ESITI_QUESTIONARI!AE3731)),"")</f>
        <v/>
      </c>
      <c r="G3731" t="str">
        <f>IFERROR(UPPER(TRIM(ESITI_QUESTIONARI!AI3731)),"")</f>
        <v/>
      </c>
      <c r="H3731" s="8" t="str">
        <f>IF(C3731="","",IF(ISERROR(AVERAGE(ESITI_QUESTIONARI!N3731:T3731,ESITI_QUESTIONARI!V3731:X3731,ESITI_QUESTIONARI!Z3731:AD3731,ESITI_QUESTIONARI!AF3731:AH3731,ESITI_QUESTIONARI!AJ3731:AL3731,ESITI_QUESTIONARI!AN3731,ESITI_QUESTIONARI!AQ3731)),"NON RISPONDE",AVERAGE(ESITI_QUESTIONARI!N3731:T3731,ESITI_QUESTIONARI!V3731:X3731,ESITI_QUESTIONARI!Z3731:AD3731,ESITI_QUESTIONARI!AF3731:AH3731,ESITI_QUESTIONARI!AJ3731:AL3731,ESITI_QUESTIONARI!AN3731,ESITI_QUESTIONARI!AQ3731)))</f>
        <v/>
      </c>
    </row>
    <row r="3732" spans="1:8" x14ac:dyDescent="0.3">
      <c r="A3732" t="str">
        <f>IF(ESITI_QUESTIONARI!A3732="","",TRIM(ESITI_QUESTIONARI!A3732))</f>
        <v/>
      </c>
      <c r="B3732" t="str">
        <f t="shared" si="59"/>
        <v/>
      </c>
      <c r="C3732" t="str">
        <f>IF(ESITI_QUESTIONARI!C3732="","",TRIM(ESITI_QUESTIONARI!C3732))</f>
        <v/>
      </c>
      <c r="D3732" t="str">
        <f>IFERROR(UPPER(TRIM(ESITI_QUESTIONARI!U3732)),"")</f>
        <v/>
      </c>
      <c r="E3732" t="str">
        <f>IFERROR(UPPER(TRIM(ESITI_QUESTIONARI!Y3732)),"")</f>
        <v/>
      </c>
      <c r="F3732" t="str">
        <f>IFERROR(UPPER(TRIM(ESITI_QUESTIONARI!AE3732)),"")</f>
        <v/>
      </c>
      <c r="G3732" t="str">
        <f>IFERROR(UPPER(TRIM(ESITI_QUESTIONARI!AI3732)),"")</f>
        <v/>
      </c>
      <c r="H3732" s="8" t="str">
        <f>IF(C3732="","",IF(ISERROR(AVERAGE(ESITI_QUESTIONARI!N3732:T3732,ESITI_QUESTIONARI!V3732:X3732,ESITI_QUESTIONARI!Z3732:AD3732,ESITI_QUESTIONARI!AF3732:AH3732,ESITI_QUESTIONARI!AJ3732:AL3732,ESITI_QUESTIONARI!AN3732,ESITI_QUESTIONARI!AQ3732)),"NON RISPONDE",AVERAGE(ESITI_QUESTIONARI!N3732:T3732,ESITI_QUESTIONARI!V3732:X3732,ESITI_QUESTIONARI!Z3732:AD3732,ESITI_QUESTIONARI!AF3732:AH3732,ESITI_QUESTIONARI!AJ3732:AL3732,ESITI_QUESTIONARI!AN3732,ESITI_QUESTIONARI!AQ3732)))</f>
        <v/>
      </c>
    </row>
    <row r="3733" spans="1:8" x14ac:dyDescent="0.3">
      <c r="A3733" t="str">
        <f>IF(ESITI_QUESTIONARI!A3733="","",TRIM(ESITI_QUESTIONARI!A3733))</f>
        <v/>
      </c>
      <c r="B3733" t="str">
        <f t="shared" si="59"/>
        <v/>
      </c>
      <c r="C3733" t="str">
        <f>IF(ESITI_QUESTIONARI!C3733="","",TRIM(ESITI_QUESTIONARI!C3733))</f>
        <v/>
      </c>
      <c r="D3733" t="str">
        <f>IFERROR(UPPER(TRIM(ESITI_QUESTIONARI!U3733)),"")</f>
        <v/>
      </c>
      <c r="E3733" t="str">
        <f>IFERROR(UPPER(TRIM(ESITI_QUESTIONARI!Y3733)),"")</f>
        <v/>
      </c>
      <c r="F3733" t="str">
        <f>IFERROR(UPPER(TRIM(ESITI_QUESTIONARI!AE3733)),"")</f>
        <v/>
      </c>
      <c r="G3733" t="str">
        <f>IFERROR(UPPER(TRIM(ESITI_QUESTIONARI!AI3733)),"")</f>
        <v/>
      </c>
      <c r="H3733" s="8" t="str">
        <f>IF(C3733="","",IF(ISERROR(AVERAGE(ESITI_QUESTIONARI!N3733:T3733,ESITI_QUESTIONARI!V3733:X3733,ESITI_QUESTIONARI!Z3733:AD3733,ESITI_QUESTIONARI!AF3733:AH3733,ESITI_QUESTIONARI!AJ3733:AL3733,ESITI_QUESTIONARI!AN3733,ESITI_QUESTIONARI!AQ3733)),"NON RISPONDE",AVERAGE(ESITI_QUESTIONARI!N3733:T3733,ESITI_QUESTIONARI!V3733:X3733,ESITI_QUESTIONARI!Z3733:AD3733,ESITI_QUESTIONARI!AF3733:AH3733,ESITI_QUESTIONARI!AJ3733:AL3733,ESITI_QUESTIONARI!AN3733,ESITI_QUESTIONARI!AQ3733)))</f>
        <v/>
      </c>
    </row>
    <row r="3734" spans="1:8" x14ac:dyDescent="0.3">
      <c r="A3734" t="str">
        <f>IF(ESITI_QUESTIONARI!A3734="","",TRIM(ESITI_QUESTIONARI!A3734))</f>
        <v/>
      </c>
      <c r="B3734" t="str">
        <f t="shared" si="59"/>
        <v/>
      </c>
      <c r="C3734" t="str">
        <f>IF(ESITI_QUESTIONARI!C3734="","",TRIM(ESITI_QUESTIONARI!C3734))</f>
        <v/>
      </c>
      <c r="D3734" t="str">
        <f>IFERROR(UPPER(TRIM(ESITI_QUESTIONARI!U3734)),"")</f>
        <v/>
      </c>
      <c r="E3734" t="str">
        <f>IFERROR(UPPER(TRIM(ESITI_QUESTIONARI!Y3734)),"")</f>
        <v/>
      </c>
      <c r="F3734" t="str">
        <f>IFERROR(UPPER(TRIM(ESITI_QUESTIONARI!AE3734)),"")</f>
        <v/>
      </c>
      <c r="G3734" t="str">
        <f>IFERROR(UPPER(TRIM(ESITI_QUESTIONARI!AI3734)),"")</f>
        <v/>
      </c>
      <c r="H3734" s="8" t="str">
        <f>IF(C3734="","",IF(ISERROR(AVERAGE(ESITI_QUESTIONARI!N3734:T3734,ESITI_QUESTIONARI!V3734:X3734,ESITI_QUESTIONARI!Z3734:AD3734,ESITI_QUESTIONARI!AF3734:AH3734,ESITI_QUESTIONARI!AJ3734:AL3734,ESITI_QUESTIONARI!AN3734,ESITI_QUESTIONARI!AQ3734)),"NON RISPONDE",AVERAGE(ESITI_QUESTIONARI!N3734:T3734,ESITI_QUESTIONARI!V3734:X3734,ESITI_QUESTIONARI!Z3734:AD3734,ESITI_QUESTIONARI!AF3734:AH3734,ESITI_QUESTIONARI!AJ3734:AL3734,ESITI_QUESTIONARI!AN3734,ESITI_QUESTIONARI!AQ3734)))</f>
        <v/>
      </c>
    </row>
    <row r="3735" spans="1:8" x14ac:dyDescent="0.3">
      <c r="A3735" t="str">
        <f>IF(ESITI_QUESTIONARI!A3735="","",TRIM(ESITI_QUESTIONARI!A3735))</f>
        <v/>
      </c>
      <c r="B3735" t="str">
        <f t="shared" si="59"/>
        <v/>
      </c>
      <c r="C3735" t="str">
        <f>IF(ESITI_QUESTIONARI!C3735="","",TRIM(ESITI_QUESTIONARI!C3735))</f>
        <v/>
      </c>
      <c r="D3735" t="str">
        <f>IFERROR(UPPER(TRIM(ESITI_QUESTIONARI!U3735)),"")</f>
        <v/>
      </c>
      <c r="E3735" t="str">
        <f>IFERROR(UPPER(TRIM(ESITI_QUESTIONARI!Y3735)),"")</f>
        <v/>
      </c>
      <c r="F3735" t="str">
        <f>IFERROR(UPPER(TRIM(ESITI_QUESTIONARI!AE3735)),"")</f>
        <v/>
      </c>
      <c r="G3735" t="str">
        <f>IFERROR(UPPER(TRIM(ESITI_QUESTIONARI!AI3735)),"")</f>
        <v/>
      </c>
      <c r="H3735" s="8" t="str">
        <f>IF(C3735="","",IF(ISERROR(AVERAGE(ESITI_QUESTIONARI!N3735:T3735,ESITI_QUESTIONARI!V3735:X3735,ESITI_QUESTIONARI!Z3735:AD3735,ESITI_QUESTIONARI!AF3735:AH3735,ESITI_QUESTIONARI!AJ3735:AL3735,ESITI_QUESTIONARI!AN3735,ESITI_QUESTIONARI!AQ3735)),"NON RISPONDE",AVERAGE(ESITI_QUESTIONARI!N3735:T3735,ESITI_QUESTIONARI!V3735:X3735,ESITI_QUESTIONARI!Z3735:AD3735,ESITI_QUESTIONARI!AF3735:AH3735,ESITI_QUESTIONARI!AJ3735:AL3735,ESITI_QUESTIONARI!AN3735,ESITI_QUESTIONARI!AQ3735)))</f>
        <v/>
      </c>
    </row>
    <row r="3736" spans="1:8" x14ac:dyDescent="0.3">
      <c r="A3736" t="str">
        <f>IF(ESITI_QUESTIONARI!A3736="","",TRIM(ESITI_QUESTIONARI!A3736))</f>
        <v/>
      </c>
      <c r="B3736" t="str">
        <f t="shared" si="59"/>
        <v/>
      </c>
      <c r="C3736" t="str">
        <f>IF(ESITI_QUESTIONARI!C3736="","",TRIM(ESITI_QUESTIONARI!C3736))</f>
        <v/>
      </c>
      <c r="D3736" t="str">
        <f>IFERROR(UPPER(TRIM(ESITI_QUESTIONARI!U3736)),"")</f>
        <v/>
      </c>
      <c r="E3736" t="str">
        <f>IFERROR(UPPER(TRIM(ESITI_QUESTIONARI!Y3736)),"")</f>
        <v/>
      </c>
      <c r="F3736" t="str">
        <f>IFERROR(UPPER(TRIM(ESITI_QUESTIONARI!AE3736)),"")</f>
        <v/>
      </c>
      <c r="G3736" t="str">
        <f>IFERROR(UPPER(TRIM(ESITI_QUESTIONARI!AI3736)),"")</f>
        <v/>
      </c>
      <c r="H3736" s="8" t="str">
        <f>IF(C3736="","",IF(ISERROR(AVERAGE(ESITI_QUESTIONARI!N3736:T3736,ESITI_QUESTIONARI!V3736:X3736,ESITI_QUESTIONARI!Z3736:AD3736,ESITI_QUESTIONARI!AF3736:AH3736,ESITI_QUESTIONARI!AJ3736:AL3736,ESITI_QUESTIONARI!AN3736,ESITI_QUESTIONARI!AQ3736)),"NON RISPONDE",AVERAGE(ESITI_QUESTIONARI!N3736:T3736,ESITI_QUESTIONARI!V3736:X3736,ESITI_QUESTIONARI!Z3736:AD3736,ESITI_QUESTIONARI!AF3736:AH3736,ESITI_QUESTIONARI!AJ3736:AL3736,ESITI_QUESTIONARI!AN3736,ESITI_QUESTIONARI!AQ3736)))</f>
        <v/>
      </c>
    </row>
    <row r="3737" spans="1:8" x14ac:dyDescent="0.3">
      <c r="A3737" t="str">
        <f>IF(ESITI_QUESTIONARI!A3737="","",TRIM(ESITI_QUESTIONARI!A3737))</f>
        <v/>
      </c>
      <c r="B3737" t="str">
        <f t="shared" si="59"/>
        <v/>
      </c>
      <c r="C3737" t="str">
        <f>IF(ESITI_QUESTIONARI!C3737="","",TRIM(ESITI_QUESTIONARI!C3737))</f>
        <v/>
      </c>
      <c r="D3737" t="str">
        <f>IFERROR(UPPER(TRIM(ESITI_QUESTIONARI!U3737)),"")</f>
        <v/>
      </c>
      <c r="E3737" t="str">
        <f>IFERROR(UPPER(TRIM(ESITI_QUESTIONARI!Y3737)),"")</f>
        <v/>
      </c>
      <c r="F3737" t="str">
        <f>IFERROR(UPPER(TRIM(ESITI_QUESTIONARI!AE3737)),"")</f>
        <v/>
      </c>
      <c r="G3737" t="str">
        <f>IFERROR(UPPER(TRIM(ESITI_QUESTIONARI!AI3737)),"")</f>
        <v/>
      </c>
      <c r="H3737" s="8" t="str">
        <f>IF(C3737="","",IF(ISERROR(AVERAGE(ESITI_QUESTIONARI!N3737:T3737,ESITI_QUESTIONARI!V3737:X3737,ESITI_QUESTIONARI!Z3737:AD3737,ESITI_QUESTIONARI!AF3737:AH3737,ESITI_QUESTIONARI!AJ3737:AL3737,ESITI_QUESTIONARI!AN3737,ESITI_QUESTIONARI!AQ3737)),"NON RISPONDE",AVERAGE(ESITI_QUESTIONARI!N3737:T3737,ESITI_QUESTIONARI!V3737:X3737,ESITI_QUESTIONARI!Z3737:AD3737,ESITI_QUESTIONARI!AF3737:AH3737,ESITI_QUESTIONARI!AJ3737:AL3737,ESITI_QUESTIONARI!AN3737,ESITI_QUESTIONARI!AQ3737)))</f>
        <v/>
      </c>
    </row>
    <row r="3738" spans="1:8" x14ac:dyDescent="0.3">
      <c r="A3738" t="str">
        <f>IF(ESITI_QUESTIONARI!A3738="","",TRIM(ESITI_QUESTIONARI!A3738))</f>
        <v/>
      </c>
      <c r="B3738" t="str">
        <f t="shared" si="59"/>
        <v/>
      </c>
      <c r="C3738" t="str">
        <f>IF(ESITI_QUESTIONARI!C3738="","",TRIM(ESITI_QUESTIONARI!C3738))</f>
        <v/>
      </c>
      <c r="D3738" t="str">
        <f>IFERROR(UPPER(TRIM(ESITI_QUESTIONARI!U3738)),"")</f>
        <v/>
      </c>
      <c r="E3738" t="str">
        <f>IFERROR(UPPER(TRIM(ESITI_QUESTIONARI!Y3738)),"")</f>
        <v/>
      </c>
      <c r="F3738" t="str">
        <f>IFERROR(UPPER(TRIM(ESITI_QUESTIONARI!AE3738)),"")</f>
        <v/>
      </c>
      <c r="G3738" t="str">
        <f>IFERROR(UPPER(TRIM(ESITI_QUESTIONARI!AI3738)),"")</f>
        <v/>
      </c>
      <c r="H3738" s="8" t="str">
        <f>IF(C3738="","",IF(ISERROR(AVERAGE(ESITI_QUESTIONARI!N3738:T3738,ESITI_QUESTIONARI!V3738:X3738,ESITI_QUESTIONARI!Z3738:AD3738,ESITI_QUESTIONARI!AF3738:AH3738,ESITI_QUESTIONARI!AJ3738:AL3738,ESITI_QUESTIONARI!AN3738,ESITI_QUESTIONARI!AQ3738)),"NON RISPONDE",AVERAGE(ESITI_QUESTIONARI!N3738:T3738,ESITI_QUESTIONARI!V3738:X3738,ESITI_QUESTIONARI!Z3738:AD3738,ESITI_QUESTIONARI!AF3738:AH3738,ESITI_QUESTIONARI!AJ3738:AL3738,ESITI_QUESTIONARI!AN3738,ESITI_QUESTIONARI!AQ3738)))</f>
        <v/>
      </c>
    </row>
    <row r="3739" spans="1:8" x14ac:dyDescent="0.3">
      <c r="A3739" t="str">
        <f>IF(ESITI_QUESTIONARI!A3739="","",TRIM(ESITI_QUESTIONARI!A3739))</f>
        <v/>
      </c>
      <c r="B3739" t="str">
        <f t="shared" si="59"/>
        <v/>
      </c>
      <c r="C3739" t="str">
        <f>IF(ESITI_QUESTIONARI!C3739="","",TRIM(ESITI_QUESTIONARI!C3739))</f>
        <v/>
      </c>
      <c r="D3739" t="str">
        <f>IFERROR(UPPER(TRIM(ESITI_QUESTIONARI!U3739)),"")</f>
        <v/>
      </c>
      <c r="E3739" t="str">
        <f>IFERROR(UPPER(TRIM(ESITI_QUESTIONARI!Y3739)),"")</f>
        <v/>
      </c>
      <c r="F3739" t="str">
        <f>IFERROR(UPPER(TRIM(ESITI_QUESTIONARI!AE3739)),"")</f>
        <v/>
      </c>
      <c r="G3739" t="str">
        <f>IFERROR(UPPER(TRIM(ESITI_QUESTIONARI!AI3739)),"")</f>
        <v/>
      </c>
      <c r="H3739" s="8" t="str">
        <f>IF(C3739="","",IF(ISERROR(AVERAGE(ESITI_QUESTIONARI!N3739:T3739,ESITI_QUESTIONARI!V3739:X3739,ESITI_QUESTIONARI!Z3739:AD3739,ESITI_QUESTIONARI!AF3739:AH3739,ESITI_QUESTIONARI!AJ3739:AL3739,ESITI_QUESTIONARI!AN3739,ESITI_QUESTIONARI!AQ3739)),"NON RISPONDE",AVERAGE(ESITI_QUESTIONARI!N3739:T3739,ESITI_QUESTIONARI!V3739:X3739,ESITI_QUESTIONARI!Z3739:AD3739,ESITI_QUESTIONARI!AF3739:AH3739,ESITI_QUESTIONARI!AJ3739:AL3739,ESITI_QUESTIONARI!AN3739,ESITI_QUESTIONARI!AQ3739)))</f>
        <v/>
      </c>
    </row>
    <row r="3740" spans="1:8" x14ac:dyDescent="0.3">
      <c r="A3740" t="str">
        <f>IF(ESITI_QUESTIONARI!A3740="","",TRIM(ESITI_QUESTIONARI!A3740))</f>
        <v/>
      </c>
      <c r="B3740" t="str">
        <f t="shared" si="59"/>
        <v/>
      </c>
      <c r="C3740" t="str">
        <f>IF(ESITI_QUESTIONARI!C3740="","",TRIM(ESITI_QUESTIONARI!C3740))</f>
        <v/>
      </c>
      <c r="D3740" t="str">
        <f>IFERROR(UPPER(TRIM(ESITI_QUESTIONARI!U3740)),"")</f>
        <v/>
      </c>
      <c r="E3740" t="str">
        <f>IFERROR(UPPER(TRIM(ESITI_QUESTIONARI!Y3740)),"")</f>
        <v/>
      </c>
      <c r="F3740" t="str">
        <f>IFERROR(UPPER(TRIM(ESITI_QUESTIONARI!AE3740)),"")</f>
        <v/>
      </c>
      <c r="G3740" t="str">
        <f>IFERROR(UPPER(TRIM(ESITI_QUESTIONARI!AI3740)),"")</f>
        <v/>
      </c>
      <c r="H3740" s="8" t="str">
        <f>IF(C3740="","",IF(ISERROR(AVERAGE(ESITI_QUESTIONARI!N3740:T3740,ESITI_QUESTIONARI!V3740:X3740,ESITI_QUESTIONARI!Z3740:AD3740,ESITI_QUESTIONARI!AF3740:AH3740,ESITI_QUESTIONARI!AJ3740:AL3740,ESITI_QUESTIONARI!AN3740,ESITI_QUESTIONARI!AQ3740)),"NON RISPONDE",AVERAGE(ESITI_QUESTIONARI!N3740:T3740,ESITI_QUESTIONARI!V3740:X3740,ESITI_QUESTIONARI!Z3740:AD3740,ESITI_QUESTIONARI!AF3740:AH3740,ESITI_QUESTIONARI!AJ3740:AL3740,ESITI_QUESTIONARI!AN3740,ESITI_QUESTIONARI!AQ3740)))</f>
        <v/>
      </c>
    </row>
    <row r="3741" spans="1:8" x14ac:dyDescent="0.3">
      <c r="A3741" t="str">
        <f>IF(ESITI_QUESTIONARI!A3741="","",TRIM(ESITI_QUESTIONARI!A3741))</f>
        <v/>
      </c>
      <c r="B3741" t="str">
        <f t="shared" si="59"/>
        <v/>
      </c>
      <c r="C3741" t="str">
        <f>IF(ESITI_QUESTIONARI!C3741="","",TRIM(ESITI_QUESTIONARI!C3741))</f>
        <v/>
      </c>
      <c r="D3741" t="str">
        <f>IFERROR(UPPER(TRIM(ESITI_QUESTIONARI!U3741)),"")</f>
        <v/>
      </c>
      <c r="E3741" t="str">
        <f>IFERROR(UPPER(TRIM(ESITI_QUESTIONARI!Y3741)),"")</f>
        <v/>
      </c>
      <c r="F3741" t="str">
        <f>IFERROR(UPPER(TRIM(ESITI_QUESTIONARI!AE3741)),"")</f>
        <v/>
      </c>
      <c r="G3741" t="str">
        <f>IFERROR(UPPER(TRIM(ESITI_QUESTIONARI!AI3741)),"")</f>
        <v/>
      </c>
      <c r="H3741" s="8" t="str">
        <f>IF(C3741="","",IF(ISERROR(AVERAGE(ESITI_QUESTIONARI!N3741:T3741,ESITI_QUESTIONARI!V3741:X3741,ESITI_QUESTIONARI!Z3741:AD3741,ESITI_QUESTIONARI!AF3741:AH3741,ESITI_QUESTIONARI!AJ3741:AL3741,ESITI_QUESTIONARI!AN3741,ESITI_QUESTIONARI!AQ3741)),"NON RISPONDE",AVERAGE(ESITI_QUESTIONARI!N3741:T3741,ESITI_QUESTIONARI!V3741:X3741,ESITI_QUESTIONARI!Z3741:AD3741,ESITI_QUESTIONARI!AF3741:AH3741,ESITI_QUESTIONARI!AJ3741:AL3741,ESITI_QUESTIONARI!AN3741,ESITI_QUESTIONARI!AQ3741)))</f>
        <v/>
      </c>
    </row>
    <row r="3742" spans="1:8" x14ac:dyDescent="0.3">
      <c r="A3742" t="str">
        <f>IF(ESITI_QUESTIONARI!A3742="","",TRIM(ESITI_QUESTIONARI!A3742))</f>
        <v/>
      </c>
      <c r="B3742" t="str">
        <f t="shared" si="59"/>
        <v/>
      </c>
      <c r="C3742" t="str">
        <f>IF(ESITI_QUESTIONARI!C3742="","",TRIM(ESITI_QUESTIONARI!C3742))</f>
        <v/>
      </c>
      <c r="D3742" t="str">
        <f>IFERROR(UPPER(TRIM(ESITI_QUESTIONARI!U3742)),"")</f>
        <v/>
      </c>
      <c r="E3742" t="str">
        <f>IFERROR(UPPER(TRIM(ESITI_QUESTIONARI!Y3742)),"")</f>
        <v/>
      </c>
      <c r="F3742" t="str">
        <f>IFERROR(UPPER(TRIM(ESITI_QUESTIONARI!AE3742)),"")</f>
        <v/>
      </c>
      <c r="G3742" t="str">
        <f>IFERROR(UPPER(TRIM(ESITI_QUESTIONARI!AI3742)),"")</f>
        <v/>
      </c>
      <c r="H3742" s="8" t="str">
        <f>IF(C3742="","",IF(ISERROR(AVERAGE(ESITI_QUESTIONARI!N3742:T3742,ESITI_QUESTIONARI!V3742:X3742,ESITI_QUESTIONARI!Z3742:AD3742,ESITI_QUESTIONARI!AF3742:AH3742,ESITI_QUESTIONARI!AJ3742:AL3742,ESITI_QUESTIONARI!AN3742,ESITI_QUESTIONARI!AQ3742)),"NON RISPONDE",AVERAGE(ESITI_QUESTIONARI!N3742:T3742,ESITI_QUESTIONARI!V3742:X3742,ESITI_QUESTIONARI!Z3742:AD3742,ESITI_QUESTIONARI!AF3742:AH3742,ESITI_QUESTIONARI!AJ3742:AL3742,ESITI_QUESTIONARI!AN3742,ESITI_QUESTIONARI!AQ3742)))</f>
        <v/>
      </c>
    </row>
    <row r="3743" spans="1:8" x14ac:dyDescent="0.3">
      <c r="A3743" t="str">
        <f>IF(ESITI_QUESTIONARI!A3743="","",TRIM(ESITI_QUESTIONARI!A3743))</f>
        <v/>
      </c>
      <c r="B3743" t="str">
        <f t="shared" si="59"/>
        <v/>
      </c>
      <c r="C3743" t="str">
        <f>IF(ESITI_QUESTIONARI!C3743="","",TRIM(ESITI_QUESTIONARI!C3743))</f>
        <v/>
      </c>
      <c r="D3743" t="str">
        <f>IFERROR(UPPER(TRIM(ESITI_QUESTIONARI!U3743)),"")</f>
        <v/>
      </c>
      <c r="E3743" t="str">
        <f>IFERROR(UPPER(TRIM(ESITI_QUESTIONARI!Y3743)),"")</f>
        <v/>
      </c>
      <c r="F3743" t="str">
        <f>IFERROR(UPPER(TRIM(ESITI_QUESTIONARI!AE3743)),"")</f>
        <v/>
      </c>
      <c r="G3743" t="str">
        <f>IFERROR(UPPER(TRIM(ESITI_QUESTIONARI!AI3743)),"")</f>
        <v/>
      </c>
      <c r="H3743" s="8" t="str">
        <f>IF(C3743="","",IF(ISERROR(AVERAGE(ESITI_QUESTIONARI!N3743:T3743,ESITI_QUESTIONARI!V3743:X3743,ESITI_QUESTIONARI!Z3743:AD3743,ESITI_QUESTIONARI!AF3743:AH3743,ESITI_QUESTIONARI!AJ3743:AL3743,ESITI_QUESTIONARI!AN3743,ESITI_QUESTIONARI!AQ3743)),"NON RISPONDE",AVERAGE(ESITI_QUESTIONARI!N3743:T3743,ESITI_QUESTIONARI!V3743:X3743,ESITI_QUESTIONARI!Z3743:AD3743,ESITI_QUESTIONARI!AF3743:AH3743,ESITI_QUESTIONARI!AJ3743:AL3743,ESITI_QUESTIONARI!AN3743,ESITI_QUESTIONARI!AQ3743)))</f>
        <v/>
      </c>
    </row>
    <row r="3744" spans="1:8" x14ac:dyDescent="0.3">
      <c r="A3744" t="str">
        <f>IF(ESITI_QUESTIONARI!A3744="","",TRIM(ESITI_QUESTIONARI!A3744))</f>
        <v/>
      </c>
      <c r="B3744" t="str">
        <f t="shared" si="59"/>
        <v/>
      </c>
      <c r="C3744" t="str">
        <f>IF(ESITI_QUESTIONARI!C3744="","",TRIM(ESITI_QUESTIONARI!C3744))</f>
        <v/>
      </c>
      <c r="D3744" t="str">
        <f>IFERROR(UPPER(TRIM(ESITI_QUESTIONARI!U3744)),"")</f>
        <v/>
      </c>
      <c r="E3744" t="str">
        <f>IFERROR(UPPER(TRIM(ESITI_QUESTIONARI!Y3744)),"")</f>
        <v/>
      </c>
      <c r="F3744" t="str">
        <f>IFERROR(UPPER(TRIM(ESITI_QUESTIONARI!AE3744)),"")</f>
        <v/>
      </c>
      <c r="G3744" t="str">
        <f>IFERROR(UPPER(TRIM(ESITI_QUESTIONARI!AI3744)),"")</f>
        <v/>
      </c>
      <c r="H3744" s="8" t="str">
        <f>IF(C3744="","",IF(ISERROR(AVERAGE(ESITI_QUESTIONARI!N3744:T3744,ESITI_QUESTIONARI!V3744:X3744,ESITI_QUESTIONARI!Z3744:AD3744,ESITI_QUESTIONARI!AF3744:AH3744,ESITI_QUESTIONARI!AJ3744:AL3744,ESITI_QUESTIONARI!AN3744,ESITI_QUESTIONARI!AQ3744)),"NON RISPONDE",AVERAGE(ESITI_QUESTIONARI!N3744:T3744,ESITI_QUESTIONARI!V3744:X3744,ESITI_QUESTIONARI!Z3744:AD3744,ESITI_QUESTIONARI!AF3744:AH3744,ESITI_QUESTIONARI!AJ3744:AL3744,ESITI_QUESTIONARI!AN3744,ESITI_QUESTIONARI!AQ3744)))</f>
        <v/>
      </c>
    </row>
    <row r="3745" spans="1:8" x14ac:dyDescent="0.3">
      <c r="A3745" t="str">
        <f>IF(ESITI_QUESTIONARI!A3745="","",TRIM(ESITI_QUESTIONARI!A3745))</f>
        <v/>
      </c>
      <c r="B3745" t="str">
        <f t="shared" si="59"/>
        <v/>
      </c>
      <c r="C3745" t="str">
        <f>IF(ESITI_QUESTIONARI!C3745="","",TRIM(ESITI_QUESTIONARI!C3745))</f>
        <v/>
      </c>
      <c r="D3745" t="str">
        <f>IFERROR(UPPER(TRIM(ESITI_QUESTIONARI!U3745)),"")</f>
        <v/>
      </c>
      <c r="E3745" t="str">
        <f>IFERROR(UPPER(TRIM(ESITI_QUESTIONARI!Y3745)),"")</f>
        <v/>
      </c>
      <c r="F3745" t="str">
        <f>IFERROR(UPPER(TRIM(ESITI_QUESTIONARI!AE3745)),"")</f>
        <v/>
      </c>
      <c r="G3745" t="str">
        <f>IFERROR(UPPER(TRIM(ESITI_QUESTIONARI!AI3745)),"")</f>
        <v/>
      </c>
      <c r="H3745" s="8" t="str">
        <f>IF(C3745="","",IF(ISERROR(AVERAGE(ESITI_QUESTIONARI!N3745:T3745,ESITI_QUESTIONARI!V3745:X3745,ESITI_QUESTIONARI!Z3745:AD3745,ESITI_QUESTIONARI!AF3745:AH3745,ESITI_QUESTIONARI!AJ3745:AL3745,ESITI_QUESTIONARI!AN3745,ESITI_QUESTIONARI!AQ3745)),"NON RISPONDE",AVERAGE(ESITI_QUESTIONARI!N3745:T3745,ESITI_QUESTIONARI!V3745:X3745,ESITI_QUESTIONARI!Z3745:AD3745,ESITI_QUESTIONARI!AF3745:AH3745,ESITI_QUESTIONARI!AJ3745:AL3745,ESITI_QUESTIONARI!AN3745,ESITI_QUESTIONARI!AQ3745)))</f>
        <v/>
      </c>
    </row>
    <row r="3746" spans="1:8" x14ac:dyDescent="0.3">
      <c r="A3746" t="str">
        <f>IF(ESITI_QUESTIONARI!A3746="","",TRIM(ESITI_QUESTIONARI!A3746))</f>
        <v/>
      </c>
      <c r="B3746" t="str">
        <f t="shared" si="59"/>
        <v/>
      </c>
      <c r="C3746" t="str">
        <f>IF(ESITI_QUESTIONARI!C3746="","",TRIM(ESITI_QUESTIONARI!C3746))</f>
        <v/>
      </c>
      <c r="D3746" t="str">
        <f>IFERROR(UPPER(TRIM(ESITI_QUESTIONARI!U3746)),"")</f>
        <v/>
      </c>
      <c r="E3746" t="str">
        <f>IFERROR(UPPER(TRIM(ESITI_QUESTIONARI!Y3746)),"")</f>
        <v/>
      </c>
      <c r="F3746" t="str">
        <f>IFERROR(UPPER(TRIM(ESITI_QUESTIONARI!AE3746)),"")</f>
        <v/>
      </c>
      <c r="G3746" t="str">
        <f>IFERROR(UPPER(TRIM(ESITI_QUESTIONARI!AI3746)),"")</f>
        <v/>
      </c>
      <c r="H3746" s="8" t="str">
        <f>IF(C3746="","",IF(ISERROR(AVERAGE(ESITI_QUESTIONARI!N3746:T3746,ESITI_QUESTIONARI!V3746:X3746,ESITI_QUESTIONARI!Z3746:AD3746,ESITI_QUESTIONARI!AF3746:AH3746,ESITI_QUESTIONARI!AJ3746:AL3746,ESITI_QUESTIONARI!AN3746,ESITI_QUESTIONARI!AQ3746)),"NON RISPONDE",AVERAGE(ESITI_QUESTIONARI!N3746:T3746,ESITI_QUESTIONARI!V3746:X3746,ESITI_QUESTIONARI!Z3746:AD3746,ESITI_QUESTIONARI!AF3746:AH3746,ESITI_QUESTIONARI!AJ3746:AL3746,ESITI_QUESTIONARI!AN3746,ESITI_QUESTIONARI!AQ3746)))</f>
        <v/>
      </c>
    </row>
    <row r="3747" spans="1:8" x14ac:dyDescent="0.3">
      <c r="A3747" t="str">
        <f>IF(ESITI_QUESTIONARI!A3747="","",TRIM(ESITI_QUESTIONARI!A3747))</f>
        <v/>
      </c>
      <c r="B3747" t="str">
        <f t="shared" si="59"/>
        <v/>
      </c>
      <c r="C3747" t="str">
        <f>IF(ESITI_QUESTIONARI!C3747="","",TRIM(ESITI_QUESTIONARI!C3747))</f>
        <v/>
      </c>
      <c r="D3747" t="str">
        <f>IFERROR(UPPER(TRIM(ESITI_QUESTIONARI!U3747)),"")</f>
        <v/>
      </c>
      <c r="E3747" t="str">
        <f>IFERROR(UPPER(TRIM(ESITI_QUESTIONARI!Y3747)),"")</f>
        <v/>
      </c>
      <c r="F3747" t="str">
        <f>IFERROR(UPPER(TRIM(ESITI_QUESTIONARI!AE3747)),"")</f>
        <v/>
      </c>
      <c r="G3747" t="str">
        <f>IFERROR(UPPER(TRIM(ESITI_QUESTIONARI!AI3747)),"")</f>
        <v/>
      </c>
      <c r="H3747" s="8" t="str">
        <f>IF(C3747="","",IF(ISERROR(AVERAGE(ESITI_QUESTIONARI!N3747:T3747,ESITI_QUESTIONARI!V3747:X3747,ESITI_QUESTIONARI!Z3747:AD3747,ESITI_QUESTIONARI!AF3747:AH3747,ESITI_QUESTIONARI!AJ3747:AL3747,ESITI_QUESTIONARI!AN3747,ESITI_QUESTIONARI!AQ3747)),"NON RISPONDE",AVERAGE(ESITI_QUESTIONARI!N3747:T3747,ESITI_QUESTIONARI!V3747:X3747,ESITI_QUESTIONARI!Z3747:AD3747,ESITI_QUESTIONARI!AF3747:AH3747,ESITI_QUESTIONARI!AJ3747:AL3747,ESITI_QUESTIONARI!AN3747,ESITI_QUESTIONARI!AQ3747)))</f>
        <v/>
      </c>
    </row>
    <row r="3748" spans="1:8" x14ac:dyDescent="0.3">
      <c r="A3748" t="str">
        <f>IF(ESITI_QUESTIONARI!A3748="","",TRIM(ESITI_QUESTIONARI!A3748))</f>
        <v/>
      </c>
      <c r="B3748" t="str">
        <f t="shared" si="59"/>
        <v/>
      </c>
      <c r="C3748" t="str">
        <f>IF(ESITI_QUESTIONARI!C3748="","",TRIM(ESITI_QUESTIONARI!C3748))</f>
        <v/>
      </c>
      <c r="D3748" t="str">
        <f>IFERROR(UPPER(TRIM(ESITI_QUESTIONARI!U3748)),"")</f>
        <v/>
      </c>
      <c r="E3748" t="str">
        <f>IFERROR(UPPER(TRIM(ESITI_QUESTIONARI!Y3748)),"")</f>
        <v/>
      </c>
      <c r="F3748" t="str">
        <f>IFERROR(UPPER(TRIM(ESITI_QUESTIONARI!AE3748)),"")</f>
        <v/>
      </c>
      <c r="G3748" t="str">
        <f>IFERROR(UPPER(TRIM(ESITI_QUESTIONARI!AI3748)),"")</f>
        <v/>
      </c>
      <c r="H3748" s="8" t="str">
        <f>IF(C3748="","",IF(ISERROR(AVERAGE(ESITI_QUESTIONARI!N3748:T3748,ESITI_QUESTIONARI!V3748:X3748,ESITI_QUESTIONARI!Z3748:AD3748,ESITI_QUESTIONARI!AF3748:AH3748,ESITI_QUESTIONARI!AJ3748:AL3748,ESITI_QUESTIONARI!AN3748,ESITI_QUESTIONARI!AQ3748)),"NON RISPONDE",AVERAGE(ESITI_QUESTIONARI!N3748:T3748,ESITI_QUESTIONARI!V3748:X3748,ESITI_QUESTIONARI!Z3748:AD3748,ESITI_QUESTIONARI!AF3748:AH3748,ESITI_QUESTIONARI!AJ3748:AL3748,ESITI_QUESTIONARI!AN3748,ESITI_QUESTIONARI!AQ3748)))</f>
        <v/>
      </c>
    </row>
    <row r="3749" spans="1:8" x14ac:dyDescent="0.3">
      <c r="A3749" t="str">
        <f>IF(ESITI_QUESTIONARI!A3749="","",TRIM(ESITI_QUESTIONARI!A3749))</f>
        <v/>
      </c>
      <c r="B3749" t="str">
        <f t="shared" si="59"/>
        <v/>
      </c>
      <c r="C3749" t="str">
        <f>IF(ESITI_QUESTIONARI!C3749="","",TRIM(ESITI_QUESTIONARI!C3749))</f>
        <v/>
      </c>
      <c r="D3749" t="str">
        <f>IFERROR(UPPER(TRIM(ESITI_QUESTIONARI!U3749)),"")</f>
        <v/>
      </c>
      <c r="E3749" t="str">
        <f>IFERROR(UPPER(TRIM(ESITI_QUESTIONARI!Y3749)),"")</f>
        <v/>
      </c>
      <c r="F3749" t="str">
        <f>IFERROR(UPPER(TRIM(ESITI_QUESTIONARI!AE3749)),"")</f>
        <v/>
      </c>
      <c r="G3749" t="str">
        <f>IFERROR(UPPER(TRIM(ESITI_QUESTIONARI!AI3749)),"")</f>
        <v/>
      </c>
      <c r="H3749" s="8" t="str">
        <f>IF(C3749="","",IF(ISERROR(AVERAGE(ESITI_QUESTIONARI!N3749:T3749,ESITI_QUESTIONARI!V3749:X3749,ESITI_QUESTIONARI!Z3749:AD3749,ESITI_QUESTIONARI!AF3749:AH3749,ESITI_QUESTIONARI!AJ3749:AL3749,ESITI_QUESTIONARI!AN3749,ESITI_QUESTIONARI!AQ3749)),"NON RISPONDE",AVERAGE(ESITI_QUESTIONARI!N3749:T3749,ESITI_QUESTIONARI!V3749:X3749,ESITI_QUESTIONARI!Z3749:AD3749,ESITI_QUESTIONARI!AF3749:AH3749,ESITI_QUESTIONARI!AJ3749:AL3749,ESITI_QUESTIONARI!AN3749,ESITI_QUESTIONARI!AQ3749)))</f>
        <v/>
      </c>
    </row>
    <row r="3750" spans="1:8" x14ac:dyDescent="0.3">
      <c r="A3750" t="str">
        <f>IF(ESITI_QUESTIONARI!A3750="","",TRIM(ESITI_QUESTIONARI!A3750))</f>
        <v/>
      </c>
      <c r="B3750" t="str">
        <f t="shared" si="59"/>
        <v/>
      </c>
      <c r="C3750" t="str">
        <f>IF(ESITI_QUESTIONARI!C3750="","",TRIM(ESITI_QUESTIONARI!C3750))</f>
        <v/>
      </c>
      <c r="D3750" t="str">
        <f>IFERROR(UPPER(TRIM(ESITI_QUESTIONARI!U3750)),"")</f>
        <v/>
      </c>
      <c r="E3750" t="str">
        <f>IFERROR(UPPER(TRIM(ESITI_QUESTIONARI!Y3750)),"")</f>
        <v/>
      </c>
      <c r="F3750" t="str">
        <f>IFERROR(UPPER(TRIM(ESITI_QUESTIONARI!AE3750)),"")</f>
        <v/>
      </c>
      <c r="G3750" t="str">
        <f>IFERROR(UPPER(TRIM(ESITI_QUESTIONARI!AI3750)),"")</f>
        <v/>
      </c>
      <c r="H3750" s="8" t="str">
        <f>IF(C3750="","",IF(ISERROR(AVERAGE(ESITI_QUESTIONARI!N3750:T3750,ESITI_QUESTIONARI!V3750:X3750,ESITI_QUESTIONARI!Z3750:AD3750,ESITI_QUESTIONARI!AF3750:AH3750,ESITI_QUESTIONARI!AJ3750:AL3750,ESITI_QUESTIONARI!AN3750,ESITI_QUESTIONARI!AQ3750)),"NON RISPONDE",AVERAGE(ESITI_QUESTIONARI!N3750:T3750,ESITI_QUESTIONARI!V3750:X3750,ESITI_QUESTIONARI!Z3750:AD3750,ESITI_QUESTIONARI!AF3750:AH3750,ESITI_QUESTIONARI!AJ3750:AL3750,ESITI_QUESTIONARI!AN3750,ESITI_QUESTIONARI!AQ3750)))</f>
        <v/>
      </c>
    </row>
    <row r="3751" spans="1:8" x14ac:dyDescent="0.3">
      <c r="A3751" t="str">
        <f>IF(ESITI_QUESTIONARI!A3751="","",TRIM(ESITI_QUESTIONARI!A3751))</f>
        <v/>
      </c>
      <c r="B3751" t="str">
        <f t="shared" si="59"/>
        <v/>
      </c>
      <c r="C3751" t="str">
        <f>IF(ESITI_QUESTIONARI!C3751="","",TRIM(ESITI_QUESTIONARI!C3751))</f>
        <v/>
      </c>
      <c r="D3751" t="str">
        <f>IFERROR(UPPER(TRIM(ESITI_QUESTIONARI!U3751)),"")</f>
        <v/>
      </c>
      <c r="E3751" t="str">
        <f>IFERROR(UPPER(TRIM(ESITI_QUESTIONARI!Y3751)),"")</f>
        <v/>
      </c>
      <c r="F3751" t="str">
        <f>IFERROR(UPPER(TRIM(ESITI_QUESTIONARI!AE3751)),"")</f>
        <v/>
      </c>
      <c r="G3751" t="str">
        <f>IFERROR(UPPER(TRIM(ESITI_QUESTIONARI!AI3751)),"")</f>
        <v/>
      </c>
      <c r="H3751" s="8" t="str">
        <f>IF(C3751="","",IF(ISERROR(AVERAGE(ESITI_QUESTIONARI!N3751:T3751,ESITI_QUESTIONARI!V3751:X3751,ESITI_QUESTIONARI!Z3751:AD3751,ESITI_QUESTIONARI!AF3751:AH3751,ESITI_QUESTIONARI!AJ3751:AL3751,ESITI_QUESTIONARI!AN3751,ESITI_QUESTIONARI!AQ3751)),"NON RISPONDE",AVERAGE(ESITI_QUESTIONARI!N3751:T3751,ESITI_QUESTIONARI!V3751:X3751,ESITI_QUESTIONARI!Z3751:AD3751,ESITI_QUESTIONARI!AF3751:AH3751,ESITI_QUESTIONARI!AJ3751:AL3751,ESITI_QUESTIONARI!AN3751,ESITI_QUESTIONARI!AQ3751)))</f>
        <v/>
      </c>
    </row>
    <row r="3752" spans="1:8" x14ac:dyDescent="0.3">
      <c r="A3752" t="str">
        <f>IF(ESITI_QUESTIONARI!A3752="","",TRIM(ESITI_QUESTIONARI!A3752))</f>
        <v/>
      </c>
      <c r="B3752" t="str">
        <f t="shared" si="59"/>
        <v/>
      </c>
      <c r="C3752" t="str">
        <f>IF(ESITI_QUESTIONARI!C3752="","",TRIM(ESITI_QUESTIONARI!C3752))</f>
        <v/>
      </c>
      <c r="D3752" t="str">
        <f>IFERROR(UPPER(TRIM(ESITI_QUESTIONARI!U3752)),"")</f>
        <v/>
      </c>
      <c r="E3752" t="str">
        <f>IFERROR(UPPER(TRIM(ESITI_QUESTIONARI!Y3752)),"")</f>
        <v/>
      </c>
      <c r="F3752" t="str">
        <f>IFERROR(UPPER(TRIM(ESITI_QUESTIONARI!AE3752)),"")</f>
        <v/>
      </c>
      <c r="G3752" t="str">
        <f>IFERROR(UPPER(TRIM(ESITI_QUESTIONARI!AI3752)),"")</f>
        <v/>
      </c>
      <c r="H3752" s="8" t="str">
        <f>IF(C3752="","",IF(ISERROR(AVERAGE(ESITI_QUESTIONARI!N3752:T3752,ESITI_QUESTIONARI!V3752:X3752,ESITI_QUESTIONARI!Z3752:AD3752,ESITI_QUESTIONARI!AF3752:AH3752,ESITI_QUESTIONARI!AJ3752:AL3752,ESITI_QUESTIONARI!AN3752,ESITI_QUESTIONARI!AQ3752)),"NON RISPONDE",AVERAGE(ESITI_QUESTIONARI!N3752:T3752,ESITI_QUESTIONARI!V3752:X3752,ESITI_QUESTIONARI!Z3752:AD3752,ESITI_QUESTIONARI!AF3752:AH3752,ESITI_QUESTIONARI!AJ3752:AL3752,ESITI_QUESTIONARI!AN3752,ESITI_QUESTIONARI!AQ3752)))</f>
        <v/>
      </c>
    </row>
    <row r="3753" spans="1:8" x14ac:dyDescent="0.3">
      <c r="A3753" t="str">
        <f>IF(ESITI_QUESTIONARI!A3753="","",TRIM(ESITI_QUESTIONARI!A3753))</f>
        <v/>
      </c>
      <c r="B3753" t="str">
        <f t="shared" si="59"/>
        <v/>
      </c>
      <c r="C3753" t="str">
        <f>IF(ESITI_QUESTIONARI!C3753="","",TRIM(ESITI_QUESTIONARI!C3753))</f>
        <v/>
      </c>
      <c r="D3753" t="str">
        <f>IFERROR(UPPER(TRIM(ESITI_QUESTIONARI!U3753)),"")</f>
        <v/>
      </c>
      <c r="E3753" t="str">
        <f>IFERROR(UPPER(TRIM(ESITI_QUESTIONARI!Y3753)),"")</f>
        <v/>
      </c>
      <c r="F3753" t="str">
        <f>IFERROR(UPPER(TRIM(ESITI_QUESTIONARI!AE3753)),"")</f>
        <v/>
      </c>
      <c r="G3753" t="str">
        <f>IFERROR(UPPER(TRIM(ESITI_QUESTIONARI!AI3753)),"")</f>
        <v/>
      </c>
      <c r="H3753" s="8" t="str">
        <f>IF(C3753="","",IF(ISERROR(AVERAGE(ESITI_QUESTIONARI!N3753:T3753,ESITI_QUESTIONARI!V3753:X3753,ESITI_QUESTIONARI!Z3753:AD3753,ESITI_QUESTIONARI!AF3753:AH3753,ESITI_QUESTIONARI!AJ3753:AL3753,ESITI_QUESTIONARI!AN3753,ESITI_QUESTIONARI!AQ3753)),"NON RISPONDE",AVERAGE(ESITI_QUESTIONARI!N3753:T3753,ESITI_QUESTIONARI!V3753:X3753,ESITI_QUESTIONARI!Z3753:AD3753,ESITI_QUESTIONARI!AF3753:AH3753,ESITI_QUESTIONARI!AJ3753:AL3753,ESITI_QUESTIONARI!AN3753,ESITI_QUESTIONARI!AQ3753)))</f>
        <v/>
      </c>
    </row>
    <row r="3754" spans="1:8" x14ac:dyDescent="0.3">
      <c r="A3754" t="str">
        <f>IF(ESITI_QUESTIONARI!A3754="","",TRIM(ESITI_QUESTIONARI!A3754))</f>
        <v/>
      </c>
      <c r="B3754" t="str">
        <f t="shared" si="59"/>
        <v/>
      </c>
      <c r="C3754" t="str">
        <f>IF(ESITI_QUESTIONARI!C3754="","",TRIM(ESITI_QUESTIONARI!C3754))</f>
        <v/>
      </c>
      <c r="D3754" t="str">
        <f>IFERROR(UPPER(TRIM(ESITI_QUESTIONARI!U3754)),"")</f>
        <v/>
      </c>
      <c r="E3754" t="str">
        <f>IFERROR(UPPER(TRIM(ESITI_QUESTIONARI!Y3754)),"")</f>
        <v/>
      </c>
      <c r="F3754" t="str">
        <f>IFERROR(UPPER(TRIM(ESITI_QUESTIONARI!AE3754)),"")</f>
        <v/>
      </c>
      <c r="G3754" t="str">
        <f>IFERROR(UPPER(TRIM(ESITI_QUESTIONARI!AI3754)),"")</f>
        <v/>
      </c>
      <c r="H3754" s="8" t="str">
        <f>IF(C3754="","",IF(ISERROR(AVERAGE(ESITI_QUESTIONARI!N3754:T3754,ESITI_QUESTIONARI!V3754:X3754,ESITI_QUESTIONARI!Z3754:AD3754,ESITI_QUESTIONARI!AF3754:AH3754,ESITI_QUESTIONARI!AJ3754:AL3754,ESITI_QUESTIONARI!AN3754,ESITI_QUESTIONARI!AQ3754)),"NON RISPONDE",AVERAGE(ESITI_QUESTIONARI!N3754:T3754,ESITI_QUESTIONARI!V3754:X3754,ESITI_QUESTIONARI!Z3754:AD3754,ESITI_QUESTIONARI!AF3754:AH3754,ESITI_QUESTIONARI!AJ3754:AL3754,ESITI_QUESTIONARI!AN3754,ESITI_QUESTIONARI!AQ3754)))</f>
        <v/>
      </c>
    </row>
    <row r="3755" spans="1:8" x14ac:dyDescent="0.3">
      <c r="A3755" t="str">
        <f>IF(ESITI_QUESTIONARI!A3755="","",TRIM(ESITI_QUESTIONARI!A3755))</f>
        <v/>
      </c>
      <c r="B3755" t="str">
        <f t="shared" si="59"/>
        <v/>
      </c>
      <c r="C3755" t="str">
        <f>IF(ESITI_QUESTIONARI!C3755="","",TRIM(ESITI_QUESTIONARI!C3755))</f>
        <v/>
      </c>
      <c r="D3755" t="str">
        <f>IFERROR(UPPER(TRIM(ESITI_QUESTIONARI!U3755)),"")</f>
        <v/>
      </c>
      <c r="E3755" t="str">
        <f>IFERROR(UPPER(TRIM(ESITI_QUESTIONARI!Y3755)),"")</f>
        <v/>
      </c>
      <c r="F3755" t="str">
        <f>IFERROR(UPPER(TRIM(ESITI_QUESTIONARI!AE3755)),"")</f>
        <v/>
      </c>
      <c r="G3755" t="str">
        <f>IFERROR(UPPER(TRIM(ESITI_QUESTIONARI!AI3755)),"")</f>
        <v/>
      </c>
      <c r="H3755" s="8" t="str">
        <f>IF(C3755="","",IF(ISERROR(AVERAGE(ESITI_QUESTIONARI!N3755:T3755,ESITI_QUESTIONARI!V3755:X3755,ESITI_QUESTIONARI!Z3755:AD3755,ESITI_QUESTIONARI!AF3755:AH3755,ESITI_QUESTIONARI!AJ3755:AL3755,ESITI_QUESTIONARI!AN3755,ESITI_QUESTIONARI!AQ3755)),"NON RISPONDE",AVERAGE(ESITI_QUESTIONARI!N3755:T3755,ESITI_QUESTIONARI!V3755:X3755,ESITI_QUESTIONARI!Z3755:AD3755,ESITI_QUESTIONARI!AF3755:AH3755,ESITI_QUESTIONARI!AJ3755:AL3755,ESITI_QUESTIONARI!AN3755,ESITI_QUESTIONARI!AQ3755)))</f>
        <v/>
      </c>
    </row>
    <row r="3756" spans="1:8" x14ac:dyDescent="0.3">
      <c r="A3756" t="str">
        <f>IF(ESITI_QUESTIONARI!A3756="","",TRIM(ESITI_QUESTIONARI!A3756))</f>
        <v/>
      </c>
      <c r="B3756" t="str">
        <f t="shared" si="59"/>
        <v/>
      </c>
      <c r="C3756" t="str">
        <f>IF(ESITI_QUESTIONARI!C3756="","",TRIM(ESITI_QUESTIONARI!C3756))</f>
        <v/>
      </c>
      <c r="D3756" t="str">
        <f>IFERROR(UPPER(TRIM(ESITI_QUESTIONARI!U3756)),"")</f>
        <v/>
      </c>
      <c r="E3756" t="str">
        <f>IFERROR(UPPER(TRIM(ESITI_QUESTIONARI!Y3756)),"")</f>
        <v/>
      </c>
      <c r="F3756" t="str">
        <f>IFERROR(UPPER(TRIM(ESITI_QUESTIONARI!AE3756)),"")</f>
        <v/>
      </c>
      <c r="G3756" t="str">
        <f>IFERROR(UPPER(TRIM(ESITI_QUESTIONARI!AI3756)),"")</f>
        <v/>
      </c>
      <c r="H3756" s="8" t="str">
        <f>IF(C3756="","",IF(ISERROR(AVERAGE(ESITI_QUESTIONARI!N3756:T3756,ESITI_QUESTIONARI!V3756:X3756,ESITI_QUESTIONARI!Z3756:AD3756,ESITI_QUESTIONARI!AF3756:AH3756,ESITI_QUESTIONARI!AJ3756:AL3756,ESITI_QUESTIONARI!AN3756,ESITI_QUESTIONARI!AQ3756)),"NON RISPONDE",AVERAGE(ESITI_QUESTIONARI!N3756:T3756,ESITI_QUESTIONARI!V3756:X3756,ESITI_QUESTIONARI!Z3756:AD3756,ESITI_QUESTIONARI!AF3756:AH3756,ESITI_QUESTIONARI!AJ3756:AL3756,ESITI_QUESTIONARI!AN3756,ESITI_QUESTIONARI!AQ3756)))</f>
        <v/>
      </c>
    </row>
    <row r="3757" spans="1:8" x14ac:dyDescent="0.3">
      <c r="A3757" t="str">
        <f>IF(ESITI_QUESTIONARI!A3757="","",TRIM(ESITI_QUESTIONARI!A3757))</f>
        <v/>
      </c>
      <c r="B3757" t="str">
        <f t="shared" si="59"/>
        <v/>
      </c>
      <c r="C3757" t="str">
        <f>IF(ESITI_QUESTIONARI!C3757="","",TRIM(ESITI_QUESTIONARI!C3757))</f>
        <v/>
      </c>
      <c r="D3757" t="str">
        <f>IFERROR(UPPER(TRIM(ESITI_QUESTIONARI!U3757)),"")</f>
        <v/>
      </c>
      <c r="E3757" t="str">
        <f>IFERROR(UPPER(TRIM(ESITI_QUESTIONARI!Y3757)),"")</f>
        <v/>
      </c>
      <c r="F3757" t="str">
        <f>IFERROR(UPPER(TRIM(ESITI_QUESTIONARI!AE3757)),"")</f>
        <v/>
      </c>
      <c r="G3757" t="str">
        <f>IFERROR(UPPER(TRIM(ESITI_QUESTIONARI!AI3757)),"")</f>
        <v/>
      </c>
      <c r="H3757" s="8" t="str">
        <f>IF(C3757="","",IF(ISERROR(AVERAGE(ESITI_QUESTIONARI!N3757:T3757,ESITI_QUESTIONARI!V3757:X3757,ESITI_QUESTIONARI!Z3757:AD3757,ESITI_QUESTIONARI!AF3757:AH3757,ESITI_QUESTIONARI!AJ3757:AL3757,ESITI_QUESTIONARI!AN3757,ESITI_QUESTIONARI!AQ3757)),"NON RISPONDE",AVERAGE(ESITI_QUESTIONARI!N3757:T3757,ESITI_QUESTIONARI!V3757:X3757,ESITI_QUESTIONARI!Z3757:AD3757,ESITI_QUESTIONARI!AF3757:AH3757,ESITI_QUESTIONARI!AJ3757:AL3757,ESITI_QUESTIONARI!AN3757,ESITI_QUESTIONARI!AQ3757)))</f>
        <v/>
      </c>
    </row>
    <row r="3758" spans="1:8" x14ac:dyDescent="0.3">
      <c r="A3758" t="str">
        <f>IF(ESITI_QUESTIONARI!A3758="","",TRIM(ESITI_QUESTIONARI!A3758))</f>
        <v/>
      </c>
      <c r="B3758" t="str">
        <f t="shared" si="59"/>
        <v/>
      </c>
      <c r="C3758" t="str">
        <f>IF(ESITI_QUESTIONARI!C3758="","",TRIM(ESITI_QUESTIONARI!C3758))</f>
        <v/>
      </c>
      <c r="D3758" t="str">
        <f>IFERROR(UPPER(TRIM(ESITI_QUESTIONARI!U3758)),"")</f>
        <v/>
      </c>
      <c r="E3758" t="str">
        <f>IFERROR(UPPER(TRIM(ESITI_QUESTIONARI!Y3758)),"")</f>
        <v/>
      </c>
      <c r="F3758" t="str">
        <f>IFERROR(UPPER(TRIM(ESITI_QUESTIONARI!AE3758)),"")</f>
        <v/>
      </c>
      <c r="G3758" t="str">
        <f>IFERROR(UPPER(TRIM(ESITI_QUESTIONARI!AI3758)),"")</f>
        <v/>
      </c>
      <c r="H3758" s="8" t="str">
        <f>IF(C3758="","",IF(ISERROR(AVERAGE(ESITI_QUESTIONARI!N3758:T3758,ESITI_QUESTIONARI!V3758:X3758,ESITI_QUESTIONARI!Z3758:AD3758,ESITI_QUESTIONARI!AF3758:AH3758,ESITI_QUESTIONARI!AJ3758:AL3758,ESITI_QUESTIONARI!AN3758,ESITI_QUESTIONARI!AQ3758)),"NON RISPONDE",AVERAGE(ESITI_QUESTIONARI!N3758:T3758,ESITI_QUESTIONARI!V3758:X3758,ESITI_QUESTIONARI!Z3758:AD3758,ESITI_QUESTIONARI!AF3758:AH3758,ESITI_QUESTIONARI!AJ3758:AL3758,ESITI_QUESTIONARI!AN3758,ESITI_QUESTIONARI!AQ3758)))</f>
        <v/>
      </c>
    </row>
    <row r="3759" spans="1:8" x14ac:dyDescent="0.3">
      <c r="A3759" t="str">
        <f>IF(ESITI_QUESTIONARI!A3759="","",TRIM(ESITI_QUESTIONARI!A3759))</f>
        <v/>
      </c>
      <c r="B3759" t="str">
        <f t="shared" si="59"/>
        <v/>
      </c>
      <c r="C3759" t="str">
        <f>IF(ESITI_QUESTIONARI!C3759="","",TRIM(ESITI_QUESTIONARI!C3759))</f>
        <v/>
      </c>
      <c r="D3759" t="str">
        <f>IFERROR(UPPER(TRIM(ESITI_QUESTIONARI!U3759)),"")</f>
        <v/>
      </c>
      <c r="E3759" t="str">
        <f>IFERROR(UPPER(TRIM(ESITI_QUESTIONARI!Y3759)),"")</f>
        <v/>
      </c>
      <c r="F3759" t="str">
        <f>IFERROR(UPPER(TRIM(ESITI_QUESTIONARI!AE3759)),"")</f>
        <v/>
      </c>
      <c r="G3759" t="str">
        <f>IFERROR(UPPER(TRIM(ESITI_QUESTIONARI!AI3759)),"")</f>
        <v/>
      </c>
      <c r="H3759" s="8" t="str">
        <f>IF(C3759="","",IF(ISERROR(AVERAGE(ESITI_QUESTIONARI!N3759:T3759,ESITI_QUESTIONARI!V3759:X3759,ESITI_QUESTIONARI!Z3759:AD3759,ESITI_QUESTIONARI!AF3759:AH3759,ESITI_QUESTIONARI!AJ3759:AL3759,ESITI_QUESTIONARI!AN3759,ESITI_QUESTIONARI!AQ3759)),"NON RISPONDE",AVERAGE(ESITI_QUESTIONARI!N3759:T3759,ESITI_QUESTIONARI!V3759:X3759,ESITI_QUESTIONARI!Z3759:AD3759,ESITI_QUESTIONARI!AF3759:AH3759,ESITI_QUESTIONARI!AJ3759:AL3759,ESITI_QUESTIONARI!AN3759,ESITI_QUESTIONARI!AQ3759)))</f>
        <v/>
      </c>
    </row>
    <row r="3760" spans="1:8" x14ac:dyDescent="0.3">
      <c r="A3760" t="str">
        <f>IF(ESITI_QUESTIONARI!A3760="","",TRIM(ESITI_QUESTIONARI!A3760))</f>
        <v/>
      </c>
      <c r="B3760" t="str">
        <f t="shared" si="59"/>
        <v/>
      </c>
      <c r="C3760" t="str">
        <f>IF(ESITI_QUESTIONARI!C3760="","",TRIM(ESITI_QUESTIONARI!C3760))</f>
        <v/>
      </c>
      <c r="D3760" t="str">
        <f>IFERROR(UPPER(TRIM(ESITI_QUESTIONARI!U3760)),"")</f>
        <v/>
      </c>
      <c r="E3760" t="str">
        <f>IFERROR(UPPER(TRIM(ESITI_QUESTIONARI!Y3760)),"")</f>
        <v/>
      </c>
      <c r="F3760" t="str">
        <f>IFERROR(UPPER(TRIM(ESITI_QUESTIONARI!AE3760)),"")</f>
        <v/>
      </c>
      <c r="G3760" t="str">
        <f>IFERROR(UPPER(TRIM(ESITI_QUESTIONARI!AI3760)),"")</f>
        <v/>
      </c>
      <c r="H3760" s="8" t="str">
        <f>IF(C3760="","",IF(ISERROR(AVERAGE(ESITI_QUESTIONARI!N3760:T3760,ESITI_QUESTIONARI!V3760:X3760,ESITI_QUESTIONARI!Z3760:AD3760,ESITI_QUESTIONARI!AF3760:AH3760,ESITI_QUESTIONARI!AJ3760:AL3760,ESITI_QUESTIONARI!AN3760,ESITI_QUESTIONARI!AQ3760)),"NON RISPONDE",AVERAGE(ESITI_QUESTIONARI!N3760:T3760,ESITI_QUESTIONARI!V3760:X3760,ESITI_QUESTIONARI!Z3760:AD3760,ESITI_QUESTIONARI!AF3760:AH3760,ESITI_QUESTIONARI!AJ3760:AL3760,ESITI_QUESTIONARI!AN3760,ESITI_QUESTIONARI!AQ3760)))</f>
        <v/>
      </c>
    </row>
    <row r="3761" spans="1:8" x14ac:dyDescent="0.3">
      <c r="A3761" t="str">
        <f>IF(ESITI_QUESTIONARI!A3761="","",TRIM(ESITI_QUESTIONARI!A3761))</f>
        <v/>
      </c>
      <c r="B3761" t="str">
        <f t="shared" si="59"/>
        <v/>
      </c>
      <c r="C3761" t="str">
        <f>IF(ESITI_QUESTIONARI!C3761="","",TRIM(ESITI_QUESTIONARI!C3761))</f>
        <v/>
      </c>
      <c r="D3761" t="str">
        <f>IFERROR(UPPER(TRIM(ESITI_QUESTIONARI!U3761)),"")</f>
        <v/>
      </c>
      <c r="E3761" t="str">
        <f>IFERROR(UPPER(TRIM(ESITI_QUESTIONARI!Y3761)),"")</f>
        <v/>
      </c>
      <c r="F3761" t="str">
        <f>IFERROR(UPPER(TRIM(ESITI_QUESTIONARI!AE3761)),"")</f>
        <v/>
      </c>
      <c r="G3761" t="str">
        <f>IFERROR(UPPER(TRIM(ESITI_QUESTIONARI!AI3761)),"")</f>
        <v/>
      </c>
      <c r="H3761" s="8" t="str">
        <f>IF(C3761="","",IF(ISERROR(AVERAGE(ESITI_QUESTIONARI!N3761:T3761,ESITI_QUESTIONARI!V3761:X3761,ESITI_QUESTIONARI!Z3761:AD3761,ESITI_QUESTIONARI!AF3761:AH3761,ESITI_QUESTIONARI!AJ3761:AL3761,ESITI_QUESTIONARI!AN3761,ESITI_QUESTIONARI!AQ3761)),"NON RISPONDE",AVERAGE(ESITI_QUESTIONARI!N3761:T3761,ESITI_QUESTIONARI!V3761:X3761,ESITI_QUESTIONARI!Z3761:AD3761,ESITI_QUESTIONARI!AF3761:AH3761,ESITI_QUESTIONARI!AJ3761:AL3761,ESITI_QUESTIONARI!AN3761,ESITI_QUESTIONARI!AQ3761)))</f>
        <v/>
      </c>
    </row>
    <row r="3762" spans="1:8" x14ac:dyDescent="0.3">
      <c r="A3762" t="str">
        <f>IF(ESITI_QUESTIONARI!A3762="","",TRIM(ESITI_QUESTIONARI!A3762))</f>
        <v/>
      </c>
      <c r="B3762" t="str">
        <f t="shared" si="59"/>
        <v/>
      </c>
      <c r="C3762" t="str">
        <f>IF(ESITI_QUESTIONARI!C3762="","",TRIM(ESITI_QUESTIONARI!C3762))</f>
        <v/>
      </c>
      <c r="D3762" t="str">
        <f>IFERROR(UPPER(TRIM(ESITI_QUESTIONARI!U3762)),"")</f>
        <v/>
      </c>
      <c r="E3762" t="str">
        <f>IFERROR(UPPER(TRIM(ESITI_QUESTIONARI!Y3762)),"")</f>
        <v/>
      </c>
      <c r="F3762" t="str">
        <f>IFERROR(UPPER(TRIM(ESITI_QUESTIONARI!AE3762)),"")</f>
        <v/>
      </c>
      <c r="G3762" t="str">
        <f>IFERROR(UPPER(TRIM(ESITI_QUESTIONARI!AI3762)),"")</f>
        <v/>
      </c>
      <c r="H3762" s="8" t="str">
        <f>IF(C3762="","",IF(ISERROR(AVERAGE(ESITI_QUESTIONARI!N3762:T3762,ESITI_QUESTIONARI!V3762:X3762,ESITI_QUESTIONARI!Z3762:AD3762,ESITI_QUESTIONARI!AF3762:AH3762,ESITI_QUESTIONARI!AJ3762:AL3762,ESITI_QUESTIONARI!AN3762,ESITI_QUESTIONARI!AQ3762)),"NON RISPONDE",AVERAGE(ESITI_QUESTIONARI!N3762:T3762,ESITI_QUESTIONARI!V3762:X3762,ESITI_QUESTIONARI!Z3762:AD3762,ESITI_QUESTIONARI!AF3762:AH3762,ESITI_QUESTIONARI!AJ3762:AL3762,ESITI_QUESTIONARI!AN3762,ESITI_QUESTIONARI!AQ3762)))</f>
        <v/>
      </c>
    </row>
    <row r="3763" spans="1:8" x14ac:dyDescent="0.3">
      <c r="A3763" t="str">
        <f>IF(ESITI_QUESTIONARI!A3763="","",TRIM(ESITI_QUESTIONARI!A3763))</f>
        <v/>
      </c>
      <c r="B3763" t="str">
        <f t="shared" si="59"/>
        <v/>
      </c>
      <c r="C3763" t="str">
        <f>IF(ESITI_QUESTIONARI!C3763="","",TRIM(ESITI_QUESTIONARI!C3763))</f>
        <v/>
      </c>
      <c r="D3763" t="str">
        <f>IFERROR(UPPER(TRIM(ESITI_QUESTIONARI!U3763)),"")</f>
        <v/>
      </c>
      <c r="E3763" t="str">
        <f>IFERROR(UPPER(TRIM(ESITI_QUESTIONARI!Y3763)),"")</f>
        <v/>
      </c>
      <c r="F3763" t="str">
        <f>IFERROR(UPPER(TRIM(ESITI_QUESTIONARI!AE3763)),"")</f>
        <v/>
      </c>
      <c r="G3763" t="str">
        <f>IFERROR(UPPER(TRIM(ESITI_QUESTIONARI!AI3763)),"")</f>
        <v/>
      </c>
      <c r="H3763" s="8" t="str">
        <f>IF(C3763="","",IF(ISERROR(AVERAGE(ESITI_QUESTIONARI!N3763:T3763,ESITI_QUESTIONARI!V3763:X3763,ESITI_QUESTIONARI!Z3763:AD3763,ESITI_QUESTIONARI!AF3763:AH3763,ESITI_QUESTIONARI!AJ3763:AL3763,ESITI_QUESTIONARI!AN3763,ESITI_QUESTIONARI!AQ3763)),"NON RISPONDE",AVERAGE(ESITI_QUESTIONARI!N3763:T3763,ESITI_QUESTIONARI!V3763:X3763,ESITI_QUESTIONARI!Z3763:AD3763,ESITI_QUESTIONARI!AF3763:AH3763,ESITI_QUESTIONARI!AJ3763:AL3763,ESITI_QUESTIONARI!AN3763,ESITI_QUESTIONARI!AQ3763)))</f>
        <v/>
      </c>
    </row>
    <row r="3764" spans="1:8" x14ac:dyDescent="0.3">
      <c r="A3764" t="str">
        <f>IF(ESITI_QUESTIONARI!A3764="","",TRIM(ESITI_QUESTIONARI!A3764))</f>
        <v/>
      </c>
      <c r="B3764" t="str">
        <f t="shared" si="59"/>
        <v/>
      </c>
      <c r="C3764" t="str">
        <f>IF(ESITI_QUESTIONARI!C3764="","",TRIM(ESITI_QUESTIONARI!C3764))</f>
        <v/>
      </c>
      <c r="D3764" t="str">
        <f>IFERROR(UPPER(TRIM(ESITI_QUESTIONARI!U3764)),"")</f>
        <v/>
      </c>
      <c r="E3764" t="str">
        <f>IFERROR(UPPER(TRIM(ESITI_QUESTIONARI!Y3764)),"")</f>
        <v/>
      </c>
      <c r="F3764" t="str">
        <f>IFERROR(UPPER(TRIM(ESITI_QUESTIONARI!AE3764)),"")</f>
        <v/>
      </c>
      <c r="G3764" t="str">
        <f>IFERROR(UPPER(TRIM(ESITI_QUESTIONARI!AI3764)),"")</f>
        <v/>
      </c>
      <c r="H3764" s="8" t="str">
        <f>IF(C3764="","",IF(ISERROR(AVERAGE(ESITI_QUESTIONARI!N3764:T3764,ESITI_QUESTIONARI!V3764:X3764,ESITI_QUESTIONARI!Z3764:AD3764,ESITI_QUESTIONARI!AF3764:AH3764,ESITI_QUESTIONARI!AJ3764:AL3764,ESITI_QUESTIONARI!AN3764,ESITI_QUESTIONARI!AQ3764)),"NON RISPONDE",AVERAGE(ESITI_QUESTIONARI!N3764:T3764,ESITI_QUESTIONARI!V3764:X3764,ESITI_QUESTIONARI!Z3764:AD3764,ESITI_QUESTIONARI!AF3764:AH3764,ESITI_QUESTIONARI!AJ3764:AL3764,ESITI_QUESTIONARI!AN3764,ESITI_QUESTIONARI!AQ3764)))</f>
        <v/>
      </c>
    </row>
    <row r="3765" spans="1:8" x14ac:dyDescent="0.3">
      <c r="A3765" t="str">
        <f>IF(ESITI_QUESTIONARI!A3765="","",TRIM(ESITI_QUESTIONARI!A3765))</f>
        <v/>
      </c>
      <c r="B3765" t="str">
        <f t="shared" si="59"/>
        <v/>
      </c>
      <c r="C3765" t="str">
        <f>IF(ESITI_QUESTIONARI!C3765="","",TRIM(ESITI_QUESTIONARI!C3765))</f>
        <v/>
      </c>
      <c r="D3765" t="str">
        <f>IFERROR(UPPER(TRIM(ESITI_QUESTIONARI!U3765)),"")</f>
        <v/>
      </c>
      <c r="E3765" t="str">
        <f>IFERROR(UPPER(TRIM(ESITI_QUESTIONARI!Y3765)),"")</f>
        <v/>
      </c>
      <c r="F3765" t="str">
        <f>IFERROR(UPPER(TRIM(ESITI_QUESTIONARI!AE3765)),"")</f>
        <v/>
      </c>
      <c r="G3765" t="str">
        <f>IFERROR(UPPER(TRIM(ESITI_QUESTIONARI!AI3765)),"")</f>
        <v/>
      </c>
      <c r="H3765" s="8" t="str">
        <f>IF(C3765="","",IF(ISERROR(AVERAGE(ESITI_QUESTIONARI!N3765:T3765,ESITI_QUESTIONARI!V3765:X3765,ESITI_QUESTIONARI!Z3765:AD3765,ESITI_QUESTIONARI!AF3765:AH3765,ESITI_QUESTIONARI!AJ3765:AL3765,ESITI_QUESTIONARI!AN3765,ESITI_QUESTIONARI!AQ3765)),"NON RISPONDE",AVERAGE(ESITI_QUESTIONARI!N3765:T3765,ESITI_QUESTIONARI!V3765:X3765,ESITI_QUESTIONARI!Z3765:AD3765,ESITI_QUESTIONARI!AF3765:AH3765,ESITI_QUESTIONARI!AJ3765:AL3765,ESITI_QUESTIONARI!AN3765,ESITI_QUESTIONARI!AQ3765)))</f>
        <v/>
      </c>
    </row>
    <row r="3766" spans="1:8" x14ac:dyDescent="0.3">
      <c r="A3766" t="str">
        <f>IF(ESITI_QUESTIONARI!A3766="","",TRIM(ESITI_QUESTIONARI!A3766))</f>
        <v/>
      </c>
      <c r="B3766" t="str">
        <f t="shared" si="59"/>
        <v/>
      </c>
      <c r="C3766" t="str">
        <f>IF(ESITI_QUESTIONARI!C3766="","",TRIM(ESITI_QUESTIONARI!C3766))</f>
        <v/>
      </c>
      <c r="D3766" t="str">
        <f>IFERROR(UPPER(TRIM(ESITI_QUESTIONARI!U3766)),"")</f>
        <v/>
      </c>
      <c r="E3766" t="str">
        <f>IFERROR(UPPER(TRIM(ESITI_QUESTIONARI!Y3766)),"")</f>
        <v/>
      </c>
      <c r="F3766" t="str">
        <f>IFERROR(UPPER(TRIM(ESITI_QUESTIONARI!AE3766)),"")</f>
        <v/>
      </c>
      <c r="G3766" t="str">
        <f>IFERROR(UPPER(TRIM(ESITI_QUESTIONARI!AI3766)),"")</f>
        <v/>
      </c>
      <c r="H3766" s="8" t="str">
        <f>IF(C3766="","",IF(ISERROR(AVERAGE(ESITI_QUESTIONARI!N3766:T3766,ESITI_QUESTIONARI!V3766:X3766,ESITI_QUESTIONARI!Z3766:AD3766,ESITI_QUESTIONARI!AF3766:AH3766,ESITI_QUESTIONARI!AJ3766:AL3766,ESITI_QUESTIONARI!AN3766,ESITI_QUESTIONARI!AQ3766)),"NON RISPONDE",AVERAGE(ESITI_QUESTIONARI!N3766:T3766,ESITI_QUESTIONARI!V3766:X3766,ESITI_QUESTIONARI!Z3766:AD3766,ESITI_QUESTIONARI!AF3766:AH3766,ESITI_QUESTIONARI!AJ3766:AL3766,ESITI_QUESTIONARI!AN3766,ESITI_QUESTIONARI!AQ3766)))</f>
        <v/>
      </c>
    </row>
    <row r="3767" spans="1:8" x14ac:dyDescent="0.3">
      <c r="A3767" t="str">
        <f>IF(ESITI_QUESTIONARI!A3767="","",TRIM(ESITI_QUESTIONARI!A3767))</f>
        <v/>
      </c>
      <c r="B3767" t="str">
        <f t="shared" si="59"/>
        <v/>
      </c>
      <c r="C3767" t="str">
        <f>IF(ESITI_QUESTIONARI!C3767="","",TRIM(ESITI_QUESTIONARI!C3767))</f>
        <v/>
      </c>
      <c r="D3767" t="str">
        <f>IFERROR(UPPER(TRIM(ESITI_QUESTIONARI!U3767)),"")</f>
        <v/>
      </c>
      <c r="E3767" t="str">
        <f>IFERROR(UPPER(TRIM(ESITI_QUESTIONARI!Y3767)),"")</f>
        <v/>
      </c>
      <c r="F3767" t="str">
        <f>IFERROR(UPPER(TRIM(ESITI_QUESTIONARI!AE3767)),"")</f>
        <v/>
      </c>
      <c r="G3767" t="str">
        <f>IFERROR(UPPER(TRIM(ESITI_QUESTIONARI!AI3767)),"")</f>
        <v/>
      </c>
      <c r="H3767" s="8" t="str">
        <f>IF(C3767="","",IF(ISERROR(AVERAGE(ESITI_QUESTIONARI!N3767:T3767,ESITI_QUESTIONARI!V3767:X3767,ESITI_QUESTIONARI!Z3767:AD3767,ESITI_QUESTIONARI!AF3767:AH3767,ESITI_QUESTIONARI!AJ3767:AL3767,ESITI_QUESTIONARI!AN3767,ESITI_QUESTIONARI!AQ3767)),"NON RISPONDE",AVERAGE(ESITI_QUESTIONARI!N3767:T3767,ESITI_QUESTIONARI!V3767:X3767,ESITI_QUESTIONARI!Z3767:AD3767,ESITI_QUESTIONARI!AF3767:AH3767,ESITI_QUESTIONARI!AJ3767:AL3767,ESITI_QUESTIONARI!AN3767,ESITI_QUESTIONARI!AQ3767)))</f>
        <v/>
      </c>
    </row>
    <row r="3768" spans="1:8" x14ac:dyDescent="0.3">
      <c r="A3768" t="str">
        <f>IF(ESITI_QUESTIONARI!A3768="","",TRIM(ESITI_QUESTIONARI!A3768))</f>
        <v/>
      </c>
      <c r="B3768" t="str">
        <f t="shared" si="59"/>
        <v/>
      </c>
      <c r="C3768" t="str">
        <f>IF(ESITI_QUESTIONARI!C3768="","",TRIM(ESITI_QUESTIONARI!C3768))</f>
        <v/>
      </c>
      <c r="D3768" t="str">
        <f>IFERROR(UPPER(TRIM(ESITI_QUESTIONARI!U3768)),"")</f>
        <v/>
      </c>
      <c r="E3768" t="str">
        <f>IFERROR(UPPER(TRIM(ESITI_QUESTIONARI!Y3768)),"")</f>
        <v/>
      </c>
      <c r="F3768" t="str">
        <f>IFERROR(UPPER(TRIM(ESITI_QUESTIONARI!AE3768)),"")</f>
        <v/>
      </c>
      <c r="G3768" t="str">
        <f>IFERROR(UPPER(TRIM(ESITI_QUESTIONARI!AI3768)),"")</f>
        <v/>
      </c>
      <c r="H3768" s="8" t="str">
        <f>IF(C3768="","",IF(ISERROR(AVERAGE(ESITI_QUESTIONARI!N3768:T3768,ESITI_QUESTIONARI!V3768:X3768,ESITI_QUESTIONARI!Z3768:AD3768,ESITI_QUESTIONARI!AF3768:AH3768,ESITI_QUESTIONARI!AJ3768:AL3768,ESITI_QUESTIONARI!AN3768,ESITI_QUESTIONARI!AQ3768)),"NON RISPONDE",AVERAGE(ESITI_QUESTIONARI!N3768:T3768,ESITI_QUESTIONARI!V3768:X3768,ESITI_QUESTIONARI!Z3768:AD3768,ESITI_QUESTIONARI!AF3768:AH3768,ESITI_QUESTIONARI!AJ3768:AL3768,ESITI_QUESTIONARI!AN3768,ESITI_QUESTIONARI!AQ3768)))</f>
        <v/>
      </c>
    </row>
    <row r="3769" spans="1:8" x14ac:dyDescent="0.3">
      <c r="A3769" t="str">
        <f>IF(ESITI_QUESTIONARI!A3769="","",TRIM(ESITI_QUESTIONARI!A3769))</f>
        <v/>
      </c>
      <c r="B3769" t="str">
        <f t="shared" si="59"/>
        <v/>
      </c>
      <c r="C3769" t="str">
        <f>IF(ESITI_QUESTIONARI!C3769="","",TRIM(ESITI_QUESTIONARI!C3769))</f>
        <v/>
      </c>
      <c r="D3769" t="str">
        <f>IFERROR(UPPER(TRIM(ESITI_QUESTIONARI!U3769)),"")</f>
        <v/>
      </c>
      <c r="E3769" t="str">
        <f>IFERROR(UPPER(TRIM(ESITI_QUESTIONARI!Y3769)),"")</f>
        <v/>
      </c>
      <c r="F3769" t="str">
        <f>IFERROR(UPPER(TRIM(ESITI_QUESTIONARI!AE3769)),"")</f>
        <v/>
      </c>
      <c r="G3769" t="str">
        <f>IFERROR(UPPER(TRIM(ESITI_QUESTIONARI!AI3769)),"")</f>
        <v/>
      </c>
      <c r="H3769" s="8" t="str">
        <f>IF(C3769="","",IF(ISERROR(AVERAGE(ESITI_QUESTIONARI!N3769:T3769,ESITI_QUESTIONARI!V3769:X3769,ESITI_QUESTIONARI!Z3769:AD3769,ESITI_QUESTIONARI!AF3769:AH3769,ESITI_QUESTIONARI!AJ3769:AL3769,ESITI_QUESTIONARI!AN3769,ESITI_QUESTIONARI!AQ3769)),"NON RISPONDE",AVERAGE(ESITI_QUESTIONARI!N3769:T3769,ESITI_QUESTIONARI!V3769:X3769,ESITI_QUESTIONARI!Z3769:AD3769,ESITI_QUESTIONARI!AF3769:AH3769,ESITI_QUESTIONARI!AJ3769:AL3769,ESITI_QUESTIONARI!AN3769,ESITI_QUESTIONARI!AQ3769)))</f>
        <v/>
      </c>
    </row>
    <row r="3770" spans="1:8" x14ac:dyDescent="0.3">
      <c r="A3770" t="str">
        <f>IF(ESITI_QUESTIONARI!A3770="","",TRIM(ESITI_QUESTIONARI!A3770))</f>
        <v/>
      </c>
      <c r="B3770" t="str">
        <f t="shared" si="59"/>
        <v/>
      </c>
      <c r="C3770" t="str">
        <f>IF(ESITI_QUESTIONARI!C3770="","",TRIM(ESITI_QUESTIONARI!C3770))</f>
        <v/>
      </c>
      <c r="D3770" t="str">
        <f>IFERROR(UPPER(TRIM(ESITI_QUESTIONARI!U3770)),"")</f>
        <v/>
      </c>
      <c r="E3770" t="str">
        <f>IFERROR(UPPER(TRIM(ESITI_QUESTIONARI!Y3770)),"")</f>
        <v/>
      </c>
      <c r="F3770" t="str">
        <f>IFERROR(UPPER(TRIM(ESITI_QUESTIONARI!AE3770)),"")</f>
        <v/>
      </c>
      <c r="G3770" t="str">
        <f>IFERROR(UPPER(TRIM(ESITI_QUESTIONARI!AI3770)),"")</f>
        <v/>
      </c>
      <c r="H3770" s="8" t="str">
        <f>IF(C3770="","",IF(ISERROR(AVERAGE(ESITI_QUESTIONARI!N3770:T3770,ESITI_QUESTIONARI!V3770:X3770,ESITI_QUESTIONARI!Z3770:AD3770,ESITI_QUESTIONARI!AF3770:AH3770,ESITI_QUESTIONARI!AJ3770:AL3770,ESITI_QUESTIONARI!AN3770,ESITI_QUESTIONARI!AQ3770)),"NON RISPONDE",AVERAGE(ESITI_QUESTIONARI!N3770:T3770,ESITI_QUESTIONARI!V3770:X3770,ESITI_QUESTIONARI!Z3770:AD3770,ESITI_QUESTIONARI!AF3770:AH3770,ESITI_QUESTIONARI!AJ3770:AL3770,ESITI_QUESTIONARI!AN3770,ESITI_QUESTIONARI!AQ3770)))</f>
        <v/>
      </c>
    </row>
    <row r="3771" spans="1:8" x14ac:dyDescent="0.3">
      <c r="A3771" t="str">
        <f>IF(ESITI_QUESTIONARI!A3771="","",TRIM(ESITI_QUESTIONARI!A3771))</f>
        <v/>
      </c>
      <c r="B3771" t="str">
        <f t="shared" si="59"/>
        <v/>
      </c>
      <c r="C3771" t="str">
        <f>IF(ESITI_QUESTIONARI!C3771="","",TRIM(ESITI_QUESTIONARI!C3771))</f>
        <v/>
      </c>
      <c r="D3771" t="str">
        <f>IFERROR(UPPER(TRIM(ESITI_QUESTIONARI!U3771)),"")</f>
        <v/>
      </c>
      <c r="E3771" t="str">
        <f>IFERROR(UPPER(TRIM(ESITI_QUESTIONARI!Y3771)),"")</f>
        <v/>
      </c>
      <c r="F3771" t="str">
        <f>IFERROR(UPPER(TRIM(ESITI_QUESTIONARI!AE3771)),"")</f>
        <v/>
      </c>
      <c r="G3771" t="str">
        <f>IFERROR(UPPER(TRIM(ESITI_QUESTIONARI!AI3771)),"")</f>
        <v/>
      </c>
      <c r="H3771" s="8" t="str">
        <f>IF(C3771="","",IF(ISERROR(AVERAGE(ESITI_QUESTIONARI!N3771:T3771,ESITI_QUESTIONARI!V3771:X3771,ESITI_QUESTIONARI!Z3771:AD3771,ESITI_QUESTIONARI!AF3771:AH3771,ESITI_QUESTIONARI!AJ3771:AL3771,ESITI_QUESTIONARI!AN3771,ESITI_QUESTIONARI!AQ3771)),"NON RISPONDE",AVERAGE(ESITI_QUESTIONARI!N3771:T3771,ESITI_QUESTIONARI!V3771:X3771,ESITI_QUESTIONARI!Z3771:AD3771,ESITI_QUESTIONARI!AF3771:AH3771,ESITI_QUESTIONARI!AJ3771:AL3771,ESITI_QUESTIONARI!AN3771,ESITI_QUESTIONARI!AQ3771)))</f>
        <v/>
      </c>
    </row>
    <row r="3772" spans="1:8" x14ac:dyDescent="0.3">
      <c r="A3772" t="str">
        <f>IF(ESITI_QUESTIONARI!A3772="","",TRIM(ESITI_QUESTIONARI!A3772))</f>
        <v/>
      </c>
      <c r="B3772" t="str">
        <f t="shared" si="59"/>
        <v/>
      </c>
      <c r="C3772" t="str">
        <f>IF(ESITI_QUESTIONARI!C3772="","",TRIM(ESITI_QUESTIONARI!C3772))</f>
        <v/>
      </c>
      <c r="D3772" t="str">
        <f>IFERROR(UPPER(TRIM(ESITI_QUESTIONARI!U3772)),"")</f>
        <v/>
      </c>
      <c r="E3772" t="str">
        <f>IFERROR(UPPER(TRIM(ESITI_QUESTIONARI!Y3772)),"")</f>
        <v/>
      </c>
      <c r="F3772" t="str">
        <f>IFERROR(UPPER(TRIM(ESITI_QUESTIONARI!AE3772)),"")</f>
        <v/>
      </c>
      <c r="G3772" t="str">
        <f>IFERROR(UPPER(TRIM(ESITI_QUESTIONARI!AI3772)),"")</f>
        <v/>
      </c>
      <c r="H3772" s="8" t="str">
        <f>IF(C3772="","",IF(ISERROR(AVERAGE(ESITI_QUESTIONARI!N3772:T3772,ESITI_QUESTIONARI!V3772:X3772,ESITI_QUESTIONARI!Z3772:AD3772,ESITI_QUESTIONARI!AF3772:AH3772,ESITI_QUESTIONARI!AJ3772:AL3772,ESITI_QUESTIONARI!AN3772,ESITI_QUESTIONARI!AQ3772)),"NON RISPONDE",AVERAGE(ESITI_QUESTIONARI!N3772:T3772,ESITI_QUESTIONARI!V3772:X3772,ESITI_QUESTIONARI!Z3772:AD3772,ESITI_QUESTIONARI!AF3772:AH3772,ESITI_QUESTIONARI!AJ3772:AL3772,ESITI_QUESTIONARI!AN3772,ESITI_QUESTIONARI!AQ3772)))</f>
        <v/>
      </c>
    </row>
    <row r="3773" spans="1:8" x14ac:dyDescent="0.3">
      <c r="A3773" t="str">
        <f>IF(ESITI_QUESTIONARI!A3773="","",TRIM(ESITI_QUESTIONARI!A3773))</f>
        <v/>
      </c>
      <c r="B3773" t="str">
        <f t="shared" si="59"/>
        <v/>
      </c>
      <c r="C3773" t="str">
        <f>IF(ESITI_QUESTIONARI!C3773="","",TRIM(ESITI_QUESTIONARI!C3773))</f>
        <v/>
      </c>
      <c r="D3773" t="str">
        <f>IFERROR(UPPER(TRIM(ESITI_QUESTIONARI!U3773)),"")</f>
        <v/>
      </c>
      <c r="E3773" t="str">
        <f>IFERROR(UPPER(TRIM(ESITI_QUESTIONARI!Y3773)),"")</f>
        <v/>
      </c>
      <c r="F3773" t="str">
        <f>IFERROR(UPPER(TRIM(ESITI_QUESTIONARI!AE3773)),"")</f>
        <v/>
      </c>
      <c r="G3773" t="str">
        <f>IFERROR(UPPER(TRIM(ESITI_QUESTIONARI!AI3773)),"")</f>
        <v/>
      </c>
      <c r="H3773" s="8" t="str">
        <f>IF(C3773="","",IF(ISERROR(AVERAGE(ESITI_QUESTIONARI!N3773:T3773,ESITI_QUESTIONARI!V3773:X3773,ESITI_QUESTIONARI!Z3773:AD3773,ESITI_QUESTIONARI!AF3773:AH3773,ESITI_QUESTIONARI!AJ3773:AL3773,ESITI_QUESTIONARI!AN3773,ESITI_QUESTIONARI!AQ3773)),"NON RISPONDE",AVERAGE(ESITI_QUESTIONARI!N3773:T3773,ESITI_QUESTIONARI!V3773:X3773,ESITI_QUESTIONARI!Z3773:AD3773,ESITI_QUESTIONARI!AF3773:AH3773,ESITI_QUESTIONARI!AJ3773:AL3773,ESITI_QUESTIONARI!AN3773,ESITI_QUESTIONARI!AQ3773)))</f>
        <v/>
      </c>
    </row>
    <row r="3774" spans="1:8" x14ac:dyDescent="0.3">
      <c r="A3774" t="str">
        <f>IF(ESITI_QUESTIONARI!A3774="","",TRIM(ESITI_QUESTIONARI!A3774))</f>
        <v/>
      </c>
      <c r="B3774" t="str">
        <f t="shared" si="59"/>
        <v/>
      </c>
      <c r="C3774" t="str">
        <f>IF(ESITI_QUESTIONARI!C3774="","",TRIM(ESITI_QUESTIONARI!C3774))</f>
        <v/>
      </c>
      <c r="D3774" t="str">
        <f>IFERROR(UPPER(TRIM(ESITI_QUESTIONARI!U3774)),"")</f>
        <v/>
      </c>
      <c r="E3774" t="str">
        <f>IFERROR(UPPER(TRIM(ESITI_QUESTIONARI!Y3774)),"")</f>
        <v/>
      </c>
      <c r="F3774" t="str">
        <f>IFERROR(UPPER(TRIM(ESITI_QUESTIONARI!AE3774)),"")</f>
        <v/>
      </c>
      <c r="G3774" t="str">
        <f>IFERROR(UPPER(TRIM(ESITI_QUESTIONARI!AI3774)),"")</f>
        <v/>
      </c>
      <c r="H3774" s="8" t="str">
        <f>IF(C3774="","",IF(ISERROR(AVERAGE(ESITI_QUESTIONARI!N3774:T3774,ESITI_QUESTIONARI!V3774:X3774,ESITI_QUESTIONARI!Z3774:AD3774,ESITI_QUESTIONARI!AF3774:AH3774,ESITI_QUESTIONARI!AJ3774:AL3774,ESITI_QUESTIONARI!AN3774,ESITI_QUESTIONARI!AQ3774)),"NON RISPONDE",AVERAGE(ESITI_QUESTIONARI!N3774:T3774,ESITI_QUESTIONARI!V3774:X3774,ESITI_QUESTIONARI!Z3774:AD3774,ESITI_QUESTIONARI!AF3774:AH3774,ESITI_QUESTIONARI!AJ3774:AL3774,ESITI_QUESTIONARI!AN3774,ESITI_QUESTIONARI!AQ3774)))</f>
        <v/>
      </c>
    </row>
    <row r="3775" spans="1:8" x14ac:dyDescent="0.3">
      <c r="A3775" t="str">
        <f>IF(ESITI_QUESTIONARI!A3775="","",TRIM(ESITI_QUESTIONARI!A3775))</f>
        <v/>
      </c>
      <c r="B3775" t="str">
        <f t="shared" si="59"/>
        <v/>
      </c>
      <c r="C3775" t="str">
        <f>IF(ESITI_QUESTIONARI!C3775="","",TRIM(ESITI_QUESTIONARI!C3775))</f>
        <v/>
      </c>
      <c r="D3775" t="str">
        <f>IFERROR(UPPER(TRIM(ESITI_QUESTIONARI!U3775)),"")</f>
        <v/>
      </c>
      <c r="E3775" t="str">
        <f>IFERROR(UPPER(TRIM(ESITI_QUESTIONARI!Y3775)),"")</f>
        <v/>
      </c>
      <c r="F3775" t="str">
        <f>IFERROR(UPPER(TRIM(ESITI_QUESTIONARI!AE3775)),"")</f>
        <v/>
      </c>
      <c r="G3775" t="str">
        <f>IFERROR(UPPER(TRIM(ESITI_QUESTIONARI!AI3775)),"")</f>
        <v/>
      </c>
      <c r="H3775" s="8" t="str">
        <f>IF(C3775="","",IF(ISERROR(AVERAGE(ESITI_QUESTIONARI!N3775:T3775,ESITI_QUESTIONARI!V3775:X3775,ESITI_QUESTIONARI!Z3775:AD3775,ESITI_QUESTIONARI!AF3775:AH3775,ESITI_QUESTIONARI!AJ3775:AL3775,ESITI_QUESTIONARI!AN3775,ESITI_QUESTIONARI!AQ3775)),"NON RISPONDE",AVERAGE(ESITI_QUESTIONARI!N3775:T3775,ESITI_QUESTIONARI!V3775:X3775,ESITI_QUESTIONARI!Z3775:AD3775,ESITI_QUESTIONARI!AF3775:AH3775,ESITI_QUESTIONARI!AJ3775:AL3775,ESITI_QUESTIONARI!AN3775,ESITI_QUESTIONARI!AQ3775)))</f>
        <v/>
      </c>
    </row>
    <row r="3776" spans="1:8" x14ac:dyDescent="0.3">
      <c r="A3776" t="str">
        <f>IF(ESITI_QUESTIONARI!A3776="","",TRIM(ESITI_QUESTIONARI!A3776))</f>
        <v/>
      </c>
      <c r="B3776" t="str">
        <f t="shared" si="59"/>
        <v/>
      </c>
      <c r="C3776" t="str">
        <f>IF(ESITI_QUESTIONARI!C3776="","",TRIM(ESITI_QUESTIONARI!C3776))</f>
        <v/>
      </c>
      <c r="D3776" t="str">
        <f>IFERROR(UPPER(TRIM(ESITI_QUESTIONARI!U3776)),"")</f>
        <v/>
      </c>
      <c r="E3776" t="str">
        <f>IFERROR(UPPER(TRIM(ESITI_QUESTIONARI!Y3776)),"")</f>
        <v/>
      </c>
      <c r="F3776" t="str">
        <f>IFERROR(UPPER(TRIM(ESITI_QUESTIONARI!AE3776)),"")</f>
        <v/>
      </c>
      <c r="G3776" t="str">
        <f>IFERROR(UPPER(TRIM(ESITI_QUESTIONARI!AI3776)),"")</f>
        <v/>
      </c>
      <c r="H3776" s="8" t="str">
        <f>IF(C3776="","",IF(ISERROR(AVERAGE(ESITI_QUESTIONARI!N3776:T3776,ESITI_QUESTIONARI!V3776:X3776,ESITI_QUESTIONARI!Z3776:AD3776,ESITI_QUESTIONARI!AF3776:AH3776,ESITI_QUESTIONARI!AJ3776:AL3776,ESITI_QUESTIONARI!AN3776,ESITI_QUESTIONARI!AQ3776)),"NON RISPONDE",AVERAGE(ESITI_QUESTIONARI!N3776:T3776,ESITI_QUESTIONARI!V3776:X3776,ESITI_QUESTIONARI!Z3776:AD3776,ESITI_QUESTIONARI!AF3776:AH3776,ESITI_QUESTIONARI!AJ3776:AL3776,ESITI_QUESTIONARI!AN3776,ESITI_QUESTIONARI!AQ3776)))</f>
        <v/>
      </c>
    </row>
    <row r="3777" spans="1:8" x14ac:dyDescent="0.3">
      <c r="A3777" t="str">
        <f>IF(ESITI_QUESTIONARI!A3777="","",TRIM(ESITI_QUESTIONARI!A3777))</f>
        <v/>
      </c>
      <c r="B3777" t="str">
        <f t="shared" si="59"/>
        <v/>
      </c>
      <c r="C3777" t="str">
        <f>IF(ESITI_QUESTIONARI!C3777="","",TRIM(ESITI_QUESTIONARI!C3777))</f>
        <v/>
      </c>
      <c r="D3777" t="str">
        <f>IFERROR(UPPER(TRIM(ESITI_QUESTIONARI!U3777)),"")</f>
        <v/>
      </c>
      <c r="E3777" t="str">
        <f>IFERROR(UPPER(TRIM(ESITI_QUESTIONARI!Y3777)),"")</f>
        <v/>
      </c>
      <c r="F3777" t="str">
        <f>IFERROR(UPPER(TRIM(ESITI_QUESTIONARI!AE3777)),"")</f>
        <v/>
      </c>
      <c r="G3777" t="str">
        <f>IFERROR(UPPER(TRIM(ESITI_QUESTIONARI!AI3777)),"")</f>
        <v/>
      </c>
      <c r="H3777" s="8" t="str">
        <f>IF(C3777="","",IF(ISERROR(AVERAGE(ESITI_QUESTIONARI!N3777:T3777,ESITI_QUESTIONARI!V3777:X3777,ESITI_QUESTIONARI!Z3777:AD3777,ESITI_QUESTIONARI!AF3777:AH3777,ESITI_QUESTIONARI!AJ3777:AL3777,ESITI_QUESTIONARI!AN3777,ESITI_QUESTIONARI!AQ3777)),"NON RISPONDE",AVERAGE(ESITI_QUESTIONARI!N3777:T3777,ESITI_QUESTIONARI!V3777:X3777,ESITI_QUESTIONARI!Z3777:AD3777,ESITI_QUESTIONARI!AF3777:AH3777,ESITI_QUESTIONARI!AJ3777:AL3777,ESITI_QUESTIONARI!AN3777,ESITI_QUESTIONARI!AQ3777)))</f>
        <v/>
      </c>
    </row>
    <row r="3778" spans="1:8" x14ac:dyDescent="0.3">
      <c r="A3778" t="str">
        <f>IF(ESITI_QUESTIONARI!A3778="","",TRIM(ESITI_QUESTIONARI!A3778))</f>
        <v/>
      </c>
      <c r="B3778" t="str">
        <f t="shared" si="59"/>
        <v/>
      </c>
      <c r="C3778" t="str">
        <f>IF(ESITI_QUESTIONARI!C3778="","",TRIM(ESITI_QUESTIONARI!C3778))</f>
        <v/>
      </c>
      <c r="D3778" t="str">
        <f>IFERROR(UPPER(TRIM(ESITI_QUESTIONARI!U3778)),"")</f>
        <v/>
      </c>
      <c r="E3778" t="str">
        <f>IFERROR(UPPER(TRIM(ESITI_QUESTIONARI!Y3778)),"")</f>
        <v/>
      </c>
      <c r="F3778" t="str">
        <f>IFERROR(UPPER(TRIM(ESITI_QUESTIONARI!AE3778)),"")</f>
        <v/>
      </c>
      <c r="G3778" t="str">
        <f>IFERROR(UPPER(TRIM(ESITI_QUESTIONARI!AI3778)),"")</f>
        <v/>
      </c>
      <c r="H3778" s="8" t="str">
        <f>IF(C3778="","",IF(ISERROR(AVERAGE(ESITI_QUESTIONARI!N3778:T3778,ESITI_QUESTIONARI!V3778:X3778,ESITI_QUESTIONARI!Z3778:AD3778,ESITI_QUESTIONARI!AF3778:AH3778,ESITI_QUESTIONARI!AJ3778:AL3778,ESITI_QUESTIONARI!AN3778,ESITI_QUESTIONARI!AQ3778)),"NON RISPONDE",AVERAGE(ESITI_QUESTIONARI!N3778:T3778,ESITI_QUESTIONARI!V3778:X3778,ESITI_QUESTIONARI!Z3778:AD3778,ESITI_QUESTIONARI!AF3778:AH3778,ESITI_QUESTIONARI!AJ3778:AL3778,ESITI_QUESTIONARI!AN3778,ESITI_QUESTIONARI!AQ3778)))</f>
        <v/>
      </c>
    </row>
    <row r="3779" spans="1:8" x14ac:dyDescent="0.3">
      <c r="A3779" t="str">
        <f>IF(ESITI_QUESTIONARI!A3779="","",TRIM(ESITI_QUESTIONARI!A3779))</f>
        <v/>
      </c>
      <c r="B3779" t="str">
        <f t="shared" ref="B3779:B3842" si="60">IF(C3779="","",C3779)</f>
        <v/>
      </c>
      <c r="C3779" t="str">
        <f>IF(ESITI_QUESTIONARI!C3779="","",TRIM(ESITI_QUESTIONARI!C3779))</f>
        <v/>
      </c>
      <c r="D3779" t="str">
        <f>IFERROR(UPPER(TRIM(ESITI_QUESTIONARI!U3779)),"")</f>
        <v/>
      </c>
      <c r="E3779" t="str">
        <f>IFERROR(UPPER(TRIM(ESITI_QUESTIONARI!Y3779)),"")</f>
        <v/>
      </c>
      <c r="F3779" t="str">
        <f>IFERROR(UPPER(TRIM(ESITI_QUESTIONARI!AE3779)),"")</f>
        <v/>
      </c>
      <c r="G3779" t="str">
        <f>IFERROR(UPPER(TRIM(ESITI_QUESTIONARI!AI3779)),"")</f>
        <v/>
      </c>
      <c r="H3779" s="8" t="str">
        <f>IF(C3779="","",IF(ISERROR(AVERAGE(ESITI_QUESTIONARI!N3779:T3779,ESITI_QUESTIONARI!V3779:X3779,ESITI_QUESTIONARI!Z3779:AD3779,ESITI_QUESTIONARI!AF3779:AH3779,ESITI_QUESTIONARI!AJ3779:AL3779,ESITI_QUESTIONARI!AN3779,ESITI_QUESTIONARI!AQ3779)),"NON RISPONDE",AVERAGE(ESITI_QUESTIONARI!N3779:T3779,ESITI_QUESTIONARI!V3779:X3779,ESITI_QUESTIONARI!Z3779:AD3779,ESITI_QUESTIONARI!AF3779:AH3779,ESITI_QUESTIONARI!AJ3779:AL3779,ESITI_QUESTIONARI!AN3779,ESITI_QUESTIONARI!AQ3779)))</f>
        <v/>
      </c>
    </row>
    <row r="3780" spans="1:8" x14ac:dyDescent="0.3">
      <c r="A3780" t="str">
        <f>IF(ESITI_QUESTIONARI!A3780="","",TRIM(ESITI_QUESTIONARI!A3780))</f>
        <v/>
      </c>
      <c r="B3780" t="str">
        <f t="shared" si="60"/>
        <v/>
      </c>
      <c r="C3780" t="str">
        <f>IF(ESITI_QUESTIONARI!C3780="","",TRIM(ESITI_QUESTIONARI!C3780))</f>
        <v/>
      </c>
      <c r="D3780" t="str">
        <f>IFERROR(UPPER(TRIM(ESITI_QUESTIONARI!U3780)),"")</f>
        <v/>
      </c>
      <c r="E3780" t="str">
        <f>IFERROR(UPPER(TRIM(ESITI_QUESTIONARI!Y3780)),"")</f>
        <v/>
      </c>
      <c r="F3780" t="str">
        <f>IFERROR(UPPER(TRIM(ESITI_QUESTIONARI!AE3780)),"")</f>
        <v/>
      </c>
      <c r="G3780" t="str">
        <f>IFERROR(UPPER(TRIM(ESITI_QUESTIONARI!AI3780)),"")</f>
        <v/>
      </c>
      <c r="H3780" s="8" t="str">
        <f>IF(C3780="","",IF(ISERROR(AVERAGE(ESITI_QUESTIONARI!N3780:T3780,ESITI_QUESTIONARI!V3780:X3780,ESITI_QUESTIONARI!Z3780:AD3780,ESITI_QUESTIONARI!AF3780:AH3780,ESITI_QUESTIONARI!AJ3780:AL3780,ESITI_QUESTIONARI!AN3780,ESITI_QUESTIONARI!AQ3780)),"NON RISPONDE",AVERAGE(ESITI_QUESTIONARI!N3780:T3780,ESITI_QUESTIONARI!V3780:X3780,ESITI_QUESTIONARI!Z3780:AD3780,ESITI_QUESTIONARI!AF3780:AH3780,ESITI_QUESTIONARI!AJ3780:AL3780,ESITI_QUESTIONARI!AN3780,ESITI_QUESTIONARI!AQ3780)))</f>
        <v/>
      </c>
    </row>
    <row r="3781" spans="1:8" x14ac:dyDescent="0.3">
      <c r="A3781" t="str">
        <f>IF(ESITI_QUESTIONARI!A3781="","",TRIM(ESITI_QUESTIONARI!A3781))</f>
        <v/>
      </c>
      <c r="B3781" t="str">
        <f t="shared" si="60"/>
        <v/>
      </c>
      <c r="C3781" t="str">
        <f>IF(ESITI_QUESTIONARI!C3781="","",TRIM(ESITI_QUESTIONARI!C3781))</f>
        <v/>
      </c>
      <c r="D3781" t="str">
        <f>IFERROR(UPPER(TRIM(ESITI_QUESTIONARI!U3781)),"")</f>
        <v/>
      </c>
      <c r="E3781" t="str">
        <f>IFERROR(UPPER(TRIM(ESITI_QUESTIONARI!Y3781)),"")</f>
        <v/>
      </c>
      <c r="F3781" t="str">
        <f>IFERROR(UPPER(TRIM(ESITI_QUESTIONARI!AE3781)),"")</f>
        <v/>
      </c>
      <c r="G3781" t="str">
        <f>IFERROR(UPPER(TRIM(ESITI_QUESTIONARI!AI3781)),"")</f>
        <v/>
      </c>
      <c r="H3781" s="8" t="str">
        <f>IF(C3781="","",IF(ISERROR(AVERAGE(ESITI_QUESTIONARI!N3781:T3781,ESITI_QUESTIONARI!V3781:X3781,ESITI_QUESTIONARI!Z3781:AD3781,ESITI_QUESTIONARI!AF3781:AH3781,ESITI_QUESTIONARI!AJ3781:AL3781,ESITI_QUESTIONARI!AN3781,ESITI_QUESTIONARI!AQ3781)),"NON RISPONDE",AVERAGE(ESITI_QUESTIONARI!N3781:T3781,ESITI_QUESTIONARI!V3781:X3781,ESITI_QUESTIONARI!Z3781:AD3781,ESITI_QUESTIONARI!AF3781:AH3781,ESITI_QUESTIONARI!AJ3781:AL3781,ESITI_QUESTIONARI!AN3781,ESITI_QUESTIONARI!AQ3781)))</f>
        <v/>
      </c>
    </row>
    <row r="3782" spans="1:8" x14ac:dyDescent="0.3">
      <c r="A3782" t="str">
        <f>IF(ESITI_QUESTIONARI!A3782="","",TRIM(ESITI_QUESTIONARI!A3782))</f>
        <v/>
      </c>
      <c r="B3782" t="str">
        <f t="shared" si="60"/>
        <v/>
      </c>
      <c r="C3782" t="str">
        <f>IF(ESITI_QUESTIONARI!C3782="","",TRIM(ESITI_QUESTIONARI!C3782))</f>
        <v/>
      </c>
      <c r="D3782" t="str">
        <f>IFERROR(UPPER(TRIM(ESITI_QUESTIONARI!U3782)),"")</f>
        <v/>
      </c>
      <c r="E3782" t="str">
        <f>IFERROR(UPPER(TRIM(ESITI_QUESTIONARI!Y3782)),"")</f>
        <v/>
      </c>
      <c r="F3782" t="str">
        <f>IFERROR(UPPER(TRIM(ESITI_QUESTIONARI!AE3782)),"")</f>
        <v/>
      </c>
      <c r="G3782" t="str">
        <f>IFERROR(UPPER(TRIM(ESITI_QUESTIONARI!AI3782)),"")</f>
        <v/>
      </c>
      <c r="H3782" s="8" t="str">
        <f>IF(C3782="","",IF(ISERROR(AVERAGE(ESITI_QUESTIONARI!N3782:T3782,ESITI_QUESTIONARI!V3782:X3782,ESITI_QUESTIONARI!Z3782:AD3782,ESITI_QUESTIONARI!AF3782:AH3782,ESITI_QUESTIONARI!AJ3782:AL3782,ESITI_QUESTIONARI!AN3782,ESITI_QUESTIONARI!AQ3782)),"NON RISPONDE",AVERAGE(ESITI_QUESTIONARI!N3782:T3782,ESITI_QUESTIONARI!V3782:X3782,ESITI_QUESTIONARI!Z3782:AD3782,ESITI_QUESTIONARI!AF3782:AH3782,ESITI_QUESTIONARI!AJ3782:AL3782,ESITI_QUESTIONARI!AN3782,ESITI_QUESTIONARI!AQ3782)))</f>
        <v/>
      </c>
    </row>
    <row r="3783" spans="1:8" x14ac:dyDescent="0.3">
      <c r="A3783" t="str">
        <f>IF(ESITI_QUESTIONARI!A3783="","",TRIM(ESITI_QUESTIONARI!A3783))</f>
        <v/>
      </c>
      <c r="B3783" t="str">
        <f t="shared" si="60"/>
        <v/>
      </c>
      <c r="C3783" t="str">
        <f>IF(ESITI_QUESTIONARI!C3783="","",TRIM(ESITI_QUESTIONARI!C3783))</f>
        <v/>
      </c>
      <c r="D3783" t="str">
        <f>IFERROR(UPPER(TRIM(ESITI_QUESTIONARI!U3783)),"")</f>
        <v/>
      </c>
      <c r="E3783" t="str">
        <f>IFERROR(UPPER(TRIM(ESITI_QUESTIONARI!Y3783)),"")</f>
        <v/>
      </c>
      <c r="F3783" t="str">
        <f>IFERROR(UPPER(TRIM(ESITI_QUESTIONARI!AE3783)),"")</f>
        <v/>
      </c>
      <c r="G3783" t="str">
        <f>IFERROR(UPPER(TRIM(ESITI_QUESTIONARI!AI3783)),"")</f>
        <v/>
      </c>
      <c r="H3783" s="8" t="str">
        <f>IF(C3783="","",IF(ISERROR(AVERAGE(ESITI_QUESTIONARI!N3783:T3783,ESITI_QUESTIONARI!V3783:X3783,ESITI_QUESTIONARI!Z3783:AD3783,ESITI_QUESTIONARI!AF3783:AH3783,ESITI_QUESTIONARI!AJ3783:AL3783,ESITI_QUESTIONARI!AN3783,ESITI_QUESTIONARI!AQ3783)),"NON RISPONDE",AVERAGE(ESITI_QUESTIONARI!N3783:T3783,ESITI_QUESTIONARI!V3783:X3783,ESITI_QUESTIONARI!Z3783:AD3783,ESITI_QUESTIONARI!AF3783:AH3783,ESITI_QUESTIONARI!AJ3783:AL3783,ESITI_QUESTIONARI!AN3783,ESITI_QUESTIONARI!AQ3783)))</f>
        <v/>
      </c>
    </row>
    <row r="3784" spans="1:8" x14ac:dyDescent="0.3">
      <c r="A3784" t="str">
        <f>IF(ESITI_QUESTIONARI!A3784="","",TRIM(ESITI_QUESTIONARI!A3784))</f>
        <v/>
      </c>
      <c r="B3784" t="str">
        <f t="shared" si="60"/>
        <v/>
      </c>
      <c r="C3784" t="str">
        <f>IF(ESITI_QUESTIONARI!C3784="","",TRIM(ESITI_QUESTIONARI!C3784))</f>
        <v/>
      </c>
      <c r="D3784" t="str">
        <f>IFERROR(UPPER(TRIM(ESITI_QUESTIONARI!U3784)),"")</f>
        <v/>
      </c>
      <c r="E3784" t="str">
        <f>IFERROR(UPPER(TRIM(ESITI_QUESTIONARI!Y3784)),"")</f>
        <v/>
      </c>
      <c r="F3784" t="str">
        <f>IFERROR(UPPER(TRIM(ESITI_QUESTIONARI!AE3784)),"")</f>
        <v/>
      </c>
      <c r="G3784" t="str">
        <f>IFERROR(UPPER(TRIM(ESITI_QUESTIONARI!AI3784)),"")</f>
        <v/>
      </c>
      <c r="H3784" s="8" t="str">
        <f>IF(C3784="","",IF(ISERROR(AVERAGE(ESITI_QUESTIONARI!N3784:T3784,ESITI_QUESTIONARI!V3784:X3784,ESITI_QUESTIONARI!Z3784:AD3784,ESITI_QUESTIONARI!AF3784:AH3784,ESITI_QUESTIONARI!AJ3784:AL3784,ESITI_QUESTIONARI!AN3784,ESITI_QUESTIONARI!AQ3784)),"NON RISPONDE",AVERAGE(ESITI_QUESTIONARI!N3784:T3784,ESITI_QUESTIONARI!V3784:X3784,ESITI_QUESTIONARI!Z3784:AD3784,ESITI_QUESTIONARI!AF3784:AH3784,ESITI_QUESTIONARI!AJ3784:AL3784,ESITI_QUESTIONARI!AN3784,ESITI_QUESTIONARI!AQ3784)))</f>
        <v/>
      </c>
    </row>
    <row r="3785" spans="1:8" x14ac:dyDescent="0.3">
      <c r="A3785" t="str">
        <f>IF(ESITI_QUESTIONARI!A3785="","",TRIM(ESITI_QUESTIONARI!A3785))</f>
        <v/>
      </c>
      <c r="B3785" t="str">
        <f t="shared" si="60"/>
        <v/>
      </c>
      <c r="C3785" t="str">
        <f>IF(ESITI_QUESTIONARI!C3785="","",TRIM(ESITI_QUESTIONARI!C3785))</f>
        <v/>
      </c>
      <c r="D3785" t="str">
        <f>IFERROR(UPPER(TRIM(ESITI_QUESTIONARI!U3785)),"")</f>
        <v/>
      </c>
      <c r="E3785" t="str">
        <f>IFERROR(UPPER(TRIM(ESITI_QUESTIONARI!Y3785)),"")</f>
        <v/>
      </c>
      <c r="F3785" t="str">
        <f>IFERROR(UPPER(TRIM(ESITI_QUESTIONARI!AE3785)),"")</f>
        <v/>
      </c>
      <c r="G3785" t="str">
        <f>IFERROR(UPPER(TRIM(ESITI_QUESTIONARI!AI3785)),"")</f>
        <v/>
      </c>
      <c r="H3785" s="8" t="str">
        <f>IF(C3785="","",IF(ISERROR(AVERAGE(ESITI_QUESTIONARI!N3785:T3785,ESITI_QUESTIONARI!V3785:X3785,ESITI_QUESTIONARI!Z3785:AD3785,ESITI_QUESTIONARI!AF3785:AH3785,ESITI_QUESTIONARI!AJ3785:AL3785,ESITI_QUESTIONARI!AN3785,ESITI_QUESTIONARI!AQ3785)),"NON RISPONDE",AVERAGE(ESITI_QUESTIONARI!N3785:T3785,ESITI_QUESTIONARI!V3785:X3785,ESITI_QUESTIONARI!Z3785:AD3785,ESITI_QUESTIONARI!AF3785:AH3785,ESITI_QUESTIONARI!AJ3785:AL3785,ESITI_QUESTIONARI!AN3785,ESITI_QUESTIONARI!AQ3785)))</f>
        <v/>
      </c>
    </row>
    <row r="3786" spans="1:8" x14ac:dyDescent="0.3">
      <c r="A3786" t="str">
        <f>IF(ESITI_QUESTIONARI!A3786="","",TRIM(ESITI_QUESTIONARI!A3786))</f>
        <v/>
      </c>
      <c r="B3786" t="str">
        <f t="shared" si="60"/>
        <v/>
      </c>
      <c r="C3786" t="str">
        <f>IF(ESITI_QUESTIONARI!C3786="","",TRIM(ESITI_QUESTIONARI!C3786))</f>
        <v/>
      </c>
      <c r="D3786" t="str">
        <f>IFERROR(UPPER(TRIM(ESITI_QUESTIONARI!U3786)),"")</f>
        <v/>
      </c>
      <c r="E3786" t="str">
        <f>IFERROR(UPPER(TRIM(ESITI_QUESTIONARI!Y3786)),"")</f>
        <v/>
      </c>
      <c r="F3786" t="str">
        <f>IFERROR(UPPER(TRIM(ESITI_QUESTIONARI!AE3786)),"")</f>
        <v/>
      </c>
      <c r="G3786" t="str">
        <f>IFERROR(UPPER(TRIM(ESITI_QUESTIONARI!AI3786)),"")</f>
        <v/>
      </c>
      <c r="H3786" s="8" t="str">
        <f>IF(C3786="","",IF(ISERROR(AVERAGE(ESITI_QUESTIONARI!N3786:T3786,ESITI_QUESTIONARI!V3786:X3786,ESITI_QUESTIONARI!Z3786:AD3786,ESITI_QUESTIONARI!AF3786:AH3786,ESITI_QUESTIONARI!AJ3786:AL3786,ESITI_QUESTIONARI!AN3786,ESITI_QUESTIONARI!AQ3786)),"NON RISPONDE",AVERAGE(ESITI_QUESTIONARI!N3786:T3786,ESITI_QUESTIONARI!V3786:X3786,ESITI_QUESTIONARI!Z3786:AD3786,ESITI_QUESTIONARI!AF3786:AH3786,ESITI_QUESTIONARI!AJ3786:AL3786,ESITI_QUESTIONARI!AN3786,ESITI_QUESTIONARI!AQ3786)))</f>
        <v/>
      </c>
    </row>
    <row r="3787" spans="1:8" x14ac:dyDescent="0.3">
      <c r="A3787" t="str">
        <f>IF(ESITI_QUESTIONARI!A3787="","",TRIM(ESITI_QUESTIONARI!A3787))</f>
        <v/>
      </c>
      <c r="B3787" t="str">
        <f t="shared" si="60"/>
        <v/>
      </c>
      <c r="C3787" t="str">
        <f>IF(ESITI_QUESTIONARI!C3787="","",TRIM(ESITI_QUESTIONARI!C3787))</f>
        <v/>
      </c>
      <c r="D3787" t="str">
        <f>IFERROR(UPPER(TRIM(ESITI_QUESTIONARI!U3787)),"")</f>
        <v/>
      </c>
      <c r="E3787" t="str">
        <f>IFERROR(UPPER(TRIM(ESITI_QUESTIONARI!Y3787)),"")</f>
        <v/>
      </c>
      <c r="F3787" t="str">
        <f>IFERROR(UPPER(TRIM(ESITI_QUESTIONARI!AE3787)),"")</f>
        <v/>
      </c>
      <c r="G3787" t="str">
        <f>IFERROR(UPPER(TRIM(ESITI_QUESTIONARI!AI3787)),"")</f>
        <v/>
      </c>
      <c r="H3787" s="8" t="str">
        <f>IF(C3787="","",IF(ISERROR(AVERAGE(ESITI_QUESTIONARI!N3787:T3787,ESITI_QUESTIONARI!V3787:X3787,ESITI_QUESTIONARI!Z3787:AD3787,ESITI_QUESTIONARI!AF3787:AH3787,ESITI_QUESTIONARI!AJ3787:AL3787,ESITI_QUESTIONARI!AN3787,ESITI_QUESTIONARI!AQ3787)),"NON RISPONDE",AVERAGE(ESITI_QUESTIONARI!N3787:T3787,ESITI_QUESTIONARI!V3787:X3787,ESITI_QUESTIONARI!Z3787:AD3787,ESITI_QUESTIONARI!AF3787:AH3787,ESITI_QUESTIONARI!AJ3787:AL3787,ESITI_QUESTIONARI!AN3787,ESITI_QUESTIONARI!AQ3787)))</f>
        <v/>
      </c>
    </row>
    <row r="3788" spans="1:8" x14ac:dyDescent="0.3">
      <c r="A3788" t="str">
        <f>IF(ESITI_QUESTIONARI!A3788="","",TRIM(ESITI_QUESTIONARI!A3788))</f>
        <v/>
      </c>
      <c r="B3788" t="str">
        <f t="shared" si="60"/>
        <v/>
      </c>
      <c r="C3788" t="str">
        <f>IF(ESITI_QUESTIONARI!C3788="","",TRIM(ESITI_QUESTIONARI!C3788))</f>
        <v/>
      </c>
      <c r="D3788" t="str">
        <f>IFERROR(UPPER(TRIM(ESITI_QUESTIONARI!U3788)),"")</f>
        <v/>
      </c>
      <c r="E3788" t="str">
        <f>IFERROR(UPPER(TRIM(ESITI_QUESTIONARI!Y3788)),"")</f>
        <v/>
      </c>
      <c r="F3788" t="str">
        <f>IFERROR(UPPER(TRIM(ESITI_QUESTIONARI!AE3788)),"")</f>
        <v/>
      </c>
      <c r="G3788" t="str">
        <f>IFERROR(UPPER(TRIM(ESITI_QUESTIONARI!AI3788)),"")</f>
        <v/>
      </c>
      <c r="H3788" s="8" t="str">
        <f>IF(C3788="","",IF(ISERROR(AVERAGE(ESITI_QUESTIONARI!N3788:T3788,ESITI_QUESTIONARI!V3788:X3788,ESITI_QUESTIONARI!Z3788:AD3788,ESITI_QUESTIONARI!AF3788:AH3788,ESITI_QUESTIONARI!AJ3788:AL3788,ESITI_QUESTIONARI!AN3788,ESITI_QUESTIONARI!AQ3788)),"NON RISPONDE",AVERAGE(ESITI_QUESTIONARI!N3788:T3788,ESITI_QUESTIONARI!V3788:X3788,ESITI_QUESTIONARI!Z3788:AD3788,ESITI_QUESTIONARI!AF3788:AH3788,ESITI_QUESTIONARI!AJ3788:AL3788,ESITI_QUESTIONARI!AN3788,ESITI_QUESTIONARI!AQ3788)))</f>
        <v/>
      </c>
    </row>
    <row r="3789" spans="1:8" x14ac:dyDescent="0.3">
      <c r="A3789" t="str">
        <f>IF(ESITI_QUESTIONARI!A3789="","",TRIM(ESITI_QUESTIONARI!A3789))</f>
        <v/>
      </c>
      <c r="B3789" t="str">
        <f t="shared" si="60"/>
        <v/>
      </c>
      <c r="C3789" t="str">
        <f>IF(ESITI_QUESTIONARI!C3789="","",TRIM(ESITI_QUESTIONARI!C3789))</f>
        <v/>
      </c>
      <c r="D3789" t="str">
        <f>IFERROR(UPPER(TRIM(ESITI_QUESTIONARI!U3789)),"")</f>
        <v/>
      </c>
      <c r="E3789" t="str">
        <f>IFERROR(UPPER(TRIM(ESITI_QUESTIONARI!Y3789)),"")</f>
        <v/>
      </c>
      <c r="F3789" t="str">
        <f>IFERROR(UPPER(TRIM(ESITI_QUESTIONARI!AE3789)),"")</f>
        <v/>
      </c>
      <c r="G3789" t="str">
        <f>IFERROR(UPPER(TRIM(ESITI_QUESTIONARI!AI3789)),"")</f>
        <v/>
      </c>
      <c r="H3789" s="8" t="str">
        <f>IF(C3789="","",IF(ISERROR(AVERAGE(ESITI_QUESTIONARI!N3789:T3789,ESITI_QUESTIONARI!V3789:X3789,ESITI_QUESTIONARI!Z3789:AD3789,ESITI_QUESTIONARI!AF3789:AH3789,ESITI_QUESTIONARI!AJ3789:AL3789,ESITI_QUESTIONARI!AN3789,ESITI_QUESTIONARI!AQ3789)),"NON RISPONDE",AVERAGE(ESITI_QUESTIONARI!N3789:T3789,ESITI_QUESTIONARI!V3789:X3789,ESITI_QUESTIONARI!Z3789:AD3789,ESITI_QUESTIONARI!AF3789:AH3789,ESITI_QUESTIONARI!AJ3789:AL3789,ESITI_QUESTIONARI!AN3789,ESITI_QUESTIONARI!AQ3789)))</f>
        <v/>
      </c>
    </row>
    <row r="3790" spans="1:8" x14ac:dyDescent="0.3">
      <c r="A3790" t="str">
        <f>IF(ESITI_QUESTIONARI!A3790="","",TRIM(ESITI_QUESTIONARI!A3790))</f>
        <v/>
      </c>
      <c r="B3790" t="str">
        <f t="shared" si="60"/>
        <v/>
      </c>
      <c r="C3790" t="str">
        <f>IF(ESITI_QUESTIONARI!C3790="","",TRIM(ESITI_QUESTIONARI!C3790))</f>
        <v/>
      </c>
      <c r="D3790" t="str">
        <f>IFERROR(UPPER(TRIM(ESITI_QUESTIONARI!U3790)),"")</f>
        <v/>
      </c>
      <c r="E3790" t="str">
        <f>IFERROR(UPPER(TRIM(ESITI_QUESTIONARI!Y3790)),"")</f>
        <v/>
      </c>
      <c r="F3790" t="str">
        <f>IFERROR(UPPER(TRIM(ESITI_QUESTIONARI!AE3790)),"")</f>
        <v/>
      </c>
      <c r="G3790" t="str">
        <f>IFERROR(UPPER(TRIM(ESITI_QUESTIONARI!AI3790)),"")</f>
        <v/>
      </c>
      <c r="H3790" s="8" t="str">
        <f>IF(C3790="","",IF(ISERROR(AVERAGE(ESITI_QUESTIONARI!N3790:T3790,ESITI_QUESTIONARI!V3790:X3790,ESITI_QUESTIONARI!Z3790:AD3790,ESITI_QUESTIONARI!AF3790:AH3790,ESITI_QUESTIONARI!AJ3790:AL3790,ESITI_QUESTIONARI!AN3790,ESITI_QUESTIONARI!AQ3790)),"NON RISPONDE",AVERAGE(ESITI_QUESTIONARI!N3790:T3790,ESITI_QUESTIONARI!V3790:X3790,ESITI_QUESTIONARI!Z3790:AD3790,ESITI_QUESTIONARI!AF3790:AH3790,ESITI_QUESTIONARI!AJ3790:AL3790,ESITI_QUESTIONARI!AN3790,ESITI_QUESTIONARI!AQ3790)))</f>
        <v/>
      </c>
    </row>
    <row r="3791" spans="1:8" x14ac:dyDescent="0.3">
      <c r="A3791" t="str">
        <f>IF(ESITI_QUESTIONARI!A3791="","",TRIM(ESITI_QUESTIONARI!A3791))</f>
        <v/>
      </c>
      <c r="B3791" t="str">
        <f t="shared" si="60"/>
        <v/>
      </c>
      <c r="C3791" t="str">
        <f>IF(ESITI_QUESTIONARI!C3791="","",TRIM(ESITI_QUESTIONARI!C3791))</f>
        <v/>
      </c>
      <c r="D3791" t="str">
        <f>IFERROR(UPPER(TRIM(ESITI_QUESTIONARI!U3791)),"")</f>
        <v/>
      </c>
      <c r="E3791" t="str">
        <f>IFERROR(UPPER(TRIM(ESITI_QUESTIONARI!Y3791)),"")</f>
        <v/>
      </c>
      <c r="F3791" t="str">
        <f>IFERROR(UPPER(TRIM(ESITI_QUESTIONARI!AE3791)),"")</f>
        <v/>
      </c>
      <c r="G3791" t="str">
        <f>IFERROR(UPPER(TRIM(ESITI_QUESTIONARI!AI3791)),"")</f>
        <v/>
      </c>
      <c r="H3791" s="8" t="str">
        <f>IF(C3791="","",IF(ISERROR(AVERAGE(ESITI_QUESTIONARI!N3791:T3791,ESITI_QUESTIONARI!V3791:X3791,ESITI_QUESTIONARI!Z3791:AD3791,ESITI_QUESTIONARI!AF3791:AH3791,ESITI_QUESTIONARI!AJ3791:AL3791,ESITI_QUESTIONARI!AN3791,ESITI_QUESTIONARI!AQ3791)),"NON RISPONDE",AVERAGE(ESITI_QUESTIONARI!N3791:T3791,ESITI_QUESTIONARI!V3791:X3791,ESITI_QUESTIONARI!Z3791:AD3791,ESITI_QUESTIONARI!AF3791:AH3791,ESITI_QUESTIONARI!AJ3791:AL3791,ESITI_QUESTIONARI!AN3791,ESITI_QUESTIONARI!AQ3791)))</f>
        <v/>
      </c>
    </row>
    <row r="3792" spans="1:8" x14ac:dyDescent="0.3">
      <c r="A3792" t="str">
        <f>IF(ESITI_QUESTIONARI!A3792="","",TRIM(ESITI_QUESTIONARI!A3792))</f>
        <v/>
      </c>
      <c r="B3792" t="str">
        <f t="shared" si="60"/>
        <v/>
      </c>
      <c r="C3792" t="str">
        <f>IF(ESITI_QUESTIONARI!C3792="","",TRIM(ESITI_QUESTIONARI!C3792))</f>
        <v/>
      </c>
      <c r="D3792" t="str">
        <f>IFERROR(UPPER(TRIM(ESITI_QUESTIONARI!U3792)),"")</f>
        <v/>
      </c>
      <c r="E3792" t="str">
        <f>IFERROR(UPPER(TRIM(ESITI_QUESTIONARI!Y3792)),"")</f>
        <v/>
      </c>
      <c r="F3792" t="str">
        <f>IFERROR(UPPER(TRIM(ESITI_QUESTIONARI!AE3792)),"")</f>
        <v/>
      </c>
      <c r="G3792" t="str">
        <f>IFERROR(UPPER(TRIM(ESITI_QUESTIONARI!AI3792)),"")</f>
        <v/>
      </c>
      <c r="H3792" s="8" t="str">
        <f>IF(C3792="","",IF(ISERROR(AVERAGE(ESITI_QUESTIONARI!N3792:T3792,ESITI_QUESTIONARI!V3792:X3792,ESITI_QUESTIONARI!Z3792:AD3792,ESITI_QUESTIONARI!AF3792:AH3792,ESITI_QUESTIONARI!AJ3792:AL3792,ESITI_QUESTIONARI!AN3792,ESITI_QUESTIONARI!AQ3792)),"NON RISPONDE",AVERAGE(ESITI_QUESTIONARI!N3792:T3792,ESITI_QUESTIONARI!V3792:X3792,ESITI_QUESTIONARI!Z3792:AD3792,ESITI_QUESTIONARI!AF3792:AH3792,ESITI_QUESTIONARI!AJ3792:AL3792,ESITI_QUESTIONARI!AN3792,ESITI_QUESTIONARI!AQ3792)))</f>
        <v/>
      </c>
    </row>
    <row r="3793" spans="1:8" x14ac:dyDescent="0.3">
      <c r="A3793" t="str">
        <f>IF(ESITI_QUESTIONARI!A3793="","",TRIM(ESITI_QUESTIONARI!A3793))</f>
        <v/>
      </c>
      <c r="B3793" t="str">
        <f t="shared" si="60"/>
        <v/>
      </c>
      <c r="C3793" t="str">
        <f>IF(ESITI_QUESTIONARI!C3793="","",TRIM(ESITI_QUESTIONARI!C3793))</f>
        <v/>
      </c>
      <c r="D3793" t="str">
        <f>IFERROR(UPPER(TRIM(ESITI_QUESTIONARI!U3793)),"")</f>
        <v/>
      </c>
      <c r="E3793" t="str">
        <f>IFERROR(UPPER(TRIM(ESITI_QUESTIONARI!Y3793)),"")</f>
        <v/>
      </c>
      <c r="F3793" t="str">
        <f>IFERROR(UPPER(TRIM(ESITI_QUESTIONARI!AE3793)),"")</f>
        <v/>
      </c>
      <c r="G3793" t="str">
        <f>IFERROR(UPPER(TRIM(ESITI_QUESTIONARI!AI3793)),"")</f>
        <v/>
      </c>
      <c r="H3793" s="8" t="str">
        <f>IF(C3793="","",IF(ISERROR(AVERAGE(ESITI_QUESTIONARI!N3793:T3793,ESITI_QUESTIONARI!V3793:X3793,ESITI_QUESTIONARI!Z3793:AD3793,ESITI_QUESTIONARI!AF3793:AH3793,ESITI_QUESTIONARI!AJ3793:AL3793,ESITI_QUESTIONARI!AN3793,ESITI_QUESTIONARI!AQ3793)),"NON RISPONDE",AVERAGE(ESITI_QUESTIONARI!N3793:T3793,ESITI_QUESTIONARI!V3793:X3793,ESITI_QUESTIONARI!Z3793:AD3793,ESITI_QUESTIONARI!AF3793:AH3793,ESITI_QUESTIONARI!AJ3793:AL3793,ESITI_QUESTIONARI!AN3793,ESITI_QUESTIONARI!AQ3793)))</f>
        <v/>
      </c>
    </row>
    <row r="3794" spans="1:8" x14ac:dyDescent="0.3">
      <c r="A3794" t="str">
        <f>IF(ESITI_QUESTIONARI!A3794="","",TRIM(ESITI_QUESTIONARI!A3794))</f>
        <v/>
      </c>
      <c r="B3794" t="str">
        <f t="shared" si="60"/>
        <v/>
      </c>
      <c r="C3794" t="str">
        <f>IF(ESITI_QUESTIONARI!C3794="","",TRIM(ESITI_QUESTIONARI!C3794))</f>
        <v/>
      </c>
      <c r="D3794" t="str">
        <f>IFERROR(UPPER(TRIM(ESITI_QUESTIONARI!U3794)),"")</f>
        <v/>
      </c>
      <c r="E3794" t="str">
        <f>IFERROR(UPPER(TRIM(ESITI_QUESTIONARI!Y3794)),"")</f>
        <v/>
      </c>
      <c r="F3794" t="str">
        <f>IFERROR(UPPER(TRIM(ESITI_QUESTIONARI!AE3794)),"")</f>
        <v/>
      </c>
      <c r="G3794" t="str">
        <f>IFERROR(UPPER(TRIM(ESITI_QUESTIONARI!AI3794)),"")</f>
        <v/>
      </c>
      <c r="H3794" s="8" t="str">
        <f>IF(C3794="","",IF(ISERROR(AVERAGE(ESITI_QUESTIONARI!N3794:T3794,ESITI_QUESTIONARI!V3794:X3794,ESITI_QUESTIONARI!Z3794:AD3794,ESITI_QUESTIONARI!AF3794:AH3794,ESITI_QUESTIONARI!AJ3794:AL3794,ESITI_QUESTIONARI!AN3794,ESITI_QUESTIONARI!AQ3794)),"NON RISPONDE",AVERAGE(ESITI_QUESTIONARI!N3794:T3794,ESITI_QUESTIONARI!V3794:X3794,ESITI_QUESTIONARI!Z3794:AD3794,ESITI_QUESTIONARI!AF3794:AH3794,ESITI_QUESTIONARI!AJ3794:AL3794,ESITI_QUESTIONARI!AN3794,ESITI_QUESTIONARI!AQ3794)))</f>
        <v/>
      </c>
    </row>
    <row r="3795" spans="1:8" x14ac:dyDescent="0.3">
      <c r="A3795" t="str">
        <f>IF(ESITI_QUESTIONARI!A3795="","",TRIM(ESITI_QUESTIONARI!A3795))</f>
        <v/>
      </c>
      <c r="B3795" t="str">
        <f t="shared" si="60"/>
        <v/>
      </c>
      <c r="C3795" t="str">
        <f>IF(ESITI_QUESTIONARI!C3795="","",TRIM(ESITI_QUESTIONARI!C3795))</f>
        <v/>
      </c>
      <c r="D3795" t="str">
        <f>IFERROR(UPPER(TRIM(ESITI_QUESTIONARI!U3795)),"")</f>
        <v/>
      </c>
      <c r="E3795" t="str">
        <f>IFERROR(UPPER(TRIM(ESITI_QUESTIONARI!Y3795)),"")</f>
        <v/>
      </c>
      <c r="F3795" t="str">
        <f>IFERROR(UPPER(TRIM(ESITI_QUESTIONARI!AE3795)),"")</f>
        <v/>
      </c>
      <c r="G3795" t="str">
        <f>IFERROR(UPPER(TRIM(ESITI_QUESTIONARI!AI3795)),"")</f>
        <v/>
      </c>
      <c r="H3795" s="8" t="str">
        <f>IF(C3795="","",IF(ISERROR(AVERAGE(ESITI_QUESTIONARI!N3795:T3795,ESITI_QUESTIONARI!V3795:X3795,ESITI_QUESTIONARI!Z3795:AD3795,ESITI_QUESTIONARI!AF3795:AH3795,ESITI_QUESTIONARI!AJ3795:AL3795,ESITI_QUESTIONARI!AN3795,ESITI_QUESTIONARI!AQ3795)),"NON RISPONDE",AVERAGE(ESITI_QUESTIONARI!N3795:T3795,ESITI_QUESTIONARI!V3795:X3795,ESITI_QUESTIONARI!Z3795:AD3795,ESITI_QUESTIONARI!AF3795:AH3795,ESITI_QUESTIONARI!AJ3795:AL3795,ESITI_QUESTIONARI!AN3795,ESITI_QUESTIONARI!AQ3795)))</f>
        <v/>
      </c>
    </row>
    <row r="3796" spans="1:8" x14ac:dyDescent="0.3">
      <c r="A3796" t="str">
        <f>IF(ESITI_QUESTIONARI!A3796="","",TRIM(ESITI_QUESTIONARI!A3796))</f>
        <v/>
      </c>
      <c r="B3796" t="str">
        <f t="shared" si="60"/>
        <v/>
      </c>
      <c r="C3796" t="str">
        <f>IF(ESITI_QUESTIONARI!C3796="","",TRIM(ESITI_QUESTIONARI!C3796))</f>
        <v/>
      </c>
      <c r="D3796" t="str">
        <f>IFERROR(UPPER(TRIM(ESITI_QUESTIONARI!U3796)),"")</f>
        <v/>
      </c>
      <c r="E3796" t="str">
        <f>IFERROR(UPPER(TRIM(ESITI_QUESTIONARI!Y3796)),"")</f>
        <v/>
      </c>
      <c r="F3796" t="str">
        <f>IFERROR(UPPER(TRIM(ESITI_QUESTIONARI!AE3796)),"")</f>
        <v/>
      </c>
      <c r="G3796" t="str">
        <f>IFERROR(UPPER(TRIM(ESITI_QUESTIONARI!AI3796)),"")</f>
        <v/>
      </c>
      <c r="H3796" s="8" t="str">
        <f>IF(C3796="","",IF(ISERROR(AVERAGE(ESITI_QUESTIONARI!N3796:T3796,ESITI_QUESTIONARI!V3796:X3796,ESITI_QUESTIONARI!Z3796:AD3796,ESITI_QUESTIONARI!AF3796:AH3796,ESITI_QUESTIONARI!AJ3796:AL3796,ESITI_QUESTIONARI!AN3796,ESITI_QUESTIONARI!AQ3796)),"NON RISPONDE",AVERAGE(ESITI_QUESTIONARI!N3796:T3796,ESITI_QUESTIONARI!V3796:X3796,ESITI_QUESTIONARI!Z3796:AD3796,ESITI_QUESTIONARI!AF3796:AH3796,ESITI_QUESTIONARI!AJ3796:AL3796,ESITI_QUESTIONARI!AN3796,ESITI_QUESTIONARI!AQ3796)))</f>
        <v/>
      </c>
    </row>
    <row r="3797" spans="1:8" x14ac:dyDescent="0.3">
      <c r="A3797" t="str">
        <f>IF(ESITI_QUESTIONARI!A3797="","",TRIM(ESITI_QUESTIONARI!A3797))</f>
        <v/>
      </c>
      <c r="B3797" t="str">
        <f t="shared" si="60"/>
        <v/>
      </c>
      <c r="C3797" t="str">
        <f>IF(ESITI_QUESTIONARI!C3797="","",TRIM(ESITI_QUESTIONARI!C3797))</f>
        <v/>
      </c>
      <c r="D3797" t="str">
        <f>IFERROR(UPPER(TRIM(ESITI_QUESTIONARI!U3797)),"")</f>
        <v/>
      </c>
      <c r="E3797" t="str">
        <f>IFERROR(UPPER(TRIM(ESITI_QUESTIONARI!Y3797)),"")</f>
        <v/>
      </c>
      <c r="F3797" t="str">
        <f>IFERROR(UPPER(TRIM(ESITI_QUESTIONARI!AE3797)),"")</f>
        <v/>
      </c>
      <c r="G3797" t="str">
        <f>IFERROR(UPPER(TRIM(ESITI_QUESTIONARI!AI3797)),"")</f>
        <v/>
      </c>
      <c r="H3797" s="8" t="str">
        <f>IF(C3797="","",IF(ISERROR(AVERAGE(ESITI_QUESTIONARI!N3797:T3797,ESITI_QUESTIONARI!V3797:X3797,ESITI_QUESTIONARI!Z3797:AD3797,ESITI_QUESTIONARI!AF3797:AH3797,ESITI_QUESTIONARI!AJ3797:AL3797,ESITI_QUESTIONARI!AN3797,ESITI_QUESTIONARI!AQ3797)),"NON RISPONDE",AVERAGE(ESITI_QUESTIONARI!N3797:T3797,ESITI_QUESTIONARI!V3797:X3797,ESITI_QUESTIONARI!Z3797:AD3797,ESITI_QUESTIONARI!AF3797:AH3797,ESITI_QUESTIONARI!AJ3797:AL3797,ESITI_QUESTIONARI!AN3797,ESITI_QUESTIONARI!AQ3797)))</f>
        <v/>
      </c>
    </row>
    <row r="3798" spans="1:8" x14ac:dyDescent="0.3">
      <c r="A3798" t="str">
        <f>IF(ESITI_QUESTIONARI!A3798="","",TRIM(ESITI_QUESTIONARI!A3798))</f>
        <v/>
      </c>
      <c r="B3798" t="str">
        <f t="shared" si="60"/>
        <v/>
      </c>
      <c r="C3798" t="str">
        <f>IF(ESITI_QUESTIONARI!C3798="","",TRIM(ESITI_QUESTIONARI!C3798))</f>
        <v/>
      </c>
      <c r="D3798" t="str">
        <f>IFERROR(UPPER(TRIM(ESITI_QUESTIONARI!U3798)),"")</f>
        <v/>
      </c>
      <c r="E3798" t="str">
        <f>IFERROR(UPPER(TRIM(ESITI_QUESTIONARI!Y3798)),"")</f>
        <v/>
      </c>
      <c r="F3798" t="str">
        <f>IFERROR(UPPER(TRIM(ESITI_QUESTIONARI!AE3798)),"")</f>
        <v/>
      </c>
      <c r="G3798" t="str">
        <f>IFERROR(UPPER(TRIM(ESITI_QUESTIONARI!AI3798)),"")</f>
        <v/>
      </c>
      <c r="H3798" s="8" t="str">
        <f>IF(C3798="","",IF(ISERROR(AVERAGE(ESITI_QUESTIONARI!N3798:T3798,ESITI_QUESTIONARI!V3798:X3798,ESITI_QUESTIONARI!Z3798:AD3798,ESITI_QUESTIONARI!AF3798:AH3798,ESITI_QUESTIONARI!AJ3798:AL3798,ESITI_QUESTIONARI!AN3798,ESITI_QUESTIONARI!AQ3798)),"NON RISPONDE",AVERAGE(ESITI_QUESTIONARI!N3798:T3798,ESITI_QUESTIONARI!V3798:X3798,ESITI_QUESTIONARI!Z3798:AD3798,ESITI_QUESTIONARI!AF3798:AH3798,ESITI_QUESTIONARI!AJ3798:AL3798,ESITI_QUESTIONARI!AN3798,ESITI_QUESTIONARI!AQ3798)))</f>
        <v/>
      </c>
    </row>
    <row r="3799" spans="1:8" x14ac:dyDescent="0.3">
      <c r="A3799" t="str">
        <f>IF(ESITI_QUESTIONARI!A3799="","",TRIM(ESITI_QUESTIONARI!A3799))</f>
        <v/>
      </c>
      <c r="B3799" t="str">
        <f t="shared" si="60"/>
        <v/>
      </c>
      <c r="C3799" t="str">
        <f>IF(ESITI_QUESTIONARI!C3799="","",TRIM(ESITI_QUESTIONARI!C3799))</f>
        <v/>
      </c>
      <c r="D3799" t="str">
        <f>IFERROR(UPPER(TRIM(ESITI_QUESTIONARI!U3799)),"")</f>
        <v/>
      </c>
      <c r="E3799" t="str">
        <f>IFERROR(UPPER(TRIM(ESITI_QUESTIONARI!Y3799)),"")</f>
        <v/>
      </c>
      <c r="F3799" t="str">
        <f>IFERROR(UPPER(TRIM(ESITI_QUESTIONARI!AE3799)),"")</f>
        <v/>
      </c>
      <c r="G3799" t="str">
        <f>IFERROR(UPPER(TRIM(ESITI_QUESTIONARI!AI3799)),"")</f>
        <v/>
      </c>
      <c r="H3799" s="8" t="str">
        <f>IF(C3799="","",IF(ISERROR(AVERAGE(ESITI_QUESTIONARI!N3799:T3799,ESITI_QUESTIONARI!V3799:X3799,ESITI_QUESTIONARI!Z3799:AD3799,ESITI_QUESTIONARI!AF3799:AH3799,ESITI_QUESTIONARI!AJ3799:AL3799,ESITI_QUESTIONARI!AN3799,ESITI_QUESTIONARI!AQ3799)),"NON RISPONDE",AVERAGE(ESITI_QUESTIONARI!N3799:T3799,ESITI_QUESTIONARI!V3799:X3799,ESITI_QUESTIONARI!Z3799:AD3799,ESITI_QUESTIONARI!AF3799:AH3799,ESITI_QUESTIONARI!AJ3799:AL3799,ESITI_QUESTIONARI!AN3799,ESITI_QUESTIONARI!AQ3799)))</f>
        <v/>
      </c>
    </row>
    <row r="3800" spans="1:8" x14ac:dyDescent="0.3">
      <c r="A3800" t="str">
        <f>IF(ESITI_QUESTIONARI!A3800="","",TRIM(ESITI_QUESTIONARI!A3800))</f>
        <v/>
      </c>
      <c r="B3800" t="str">
        <f t="shared" si="60"/>
        <v/>
      </c>
      <c r="C3800" t="str">
        <f>IF(ESITI_QUESTIONARI!C3800="","",TRIM(ESITI_QUESTIONARI!C3800))</f>
        <v/>
      </c>
      <c r="D3800" t="str">
        <f>IFERROR(UPPER(TRIM(ESITI_QUESTIONARI!U3800)),"")</f>
        <v/>
      </c>
      <c r="E3800" t="str">
        <f>IFERROR(UPPER(TRIM(ESITI_QUESTIONARI!Y3800)),"")</f>
        <v/>
      </c>
      <c r="F3800" t="str">
        <f>IFERROR(UPPER(TRIM(ESITI_QUESTIONARI!AE3800)),"")</f>
        <v/>
      </c>
      <c r="G3800" t="str">
        <f>IFERROR(UPPER(TRIM(ESITI_QUESTIONARI!AI3800)),"")</f>
        <v/>
      </c>
      <c r="H3800" s="8" t="str">
        <f>IF(C3800="","",IF(ISERROR(AVERAGE(ESITI_QUESTIONARI!N3800:T3800,ESITI_QUESTIONARI!V3800:X3800,ESITI_QUESTIONARI!Z3800:AD3800,ESITI_QUESTIONARI!AF3800:AH3800,ESITI_QUESTIONARI!AJ3800:AL3800,ESITI_QUESTIONARI!AN3800,ESITI_QUESTIONARI!AQ3800)),"NON RISPONDE",AVERAGE(ESITI_QUESTIONARI!N3800:T3800,ESITI_QUESTIONARI!V3800:X3800,ESITI_QUESTIONARI!Z3800:AD3800,ESITI_QUESTIONARI!AF3800:AH3800,ESITI_QUESTIONARI!AJ3800:AL3800,ESITI_QUESTIONARI!AN3800,ESITI_QUESTIONARI!AQ3800)))</f>
        <v/>
      </c>
    </row>
    <row r="3801" spans="1:8" x14ac:dyDescent="0.3">
      <c r="A3801" t="str">
        <f>IF(ESITI_QUESTIONARI!A3801="","",TRIM(ESITI_QUESTIONARI!A3801))</f>
        <v/>
      </c>
      <c r="B3801" t="str">
        <f t="shared" si="60"/>
        <v/>
      </c>
      <c r="C3801" t="str">
        <f>IF(ESITI_QUESTIONARI!C3801="","",TRIM(ESITI_QUESTIONARI!C3801))</f>
        <v/>
      </c>
      <c r="D3801" t="str">
        <f>IFERROR(UPPER(TRIM(ESITI_QUESTIONARI!U3801)),"")</f>
        <v/>
      </c>
      <c r="E3801" t="str">
        <f>IFERROR(UPPER(TRIM(ESITI_QUESTIONARI!Y3801)),"")</f>
        <v/>
      </c>
      <c r="F3801" t="str">
        <f>IFERROR(UPPER(TRIM(ESITI_QUESTIONARI!AE3801)),"")</f>
        <v/>
      </c>
      <c r="G3801" t="str">
        <f>IFERROR(UPPER(TRIM(ESITI_QUESTIONARI!AI3801)),"")</f>
        <v/>
      </c>
      <c r="H3801" s="8" t="str">
        <f>IF(C3801="","",IF(ISERROR(AVERAGE(ESITI_QUESTIONARI!N3801:T3801,ESITI_QUESTIONARI!V3801:X3801,ESITI_QUESTIONARI!Z3801:AD3801,ESITI_QUESTIONARI!AF3801:AH3801,ESITI_QUESTIONARI!AJ3801:AL3801,ESITI_QUESTIONARI!AN3801,ESITI_QUESTIONARI!AQ3801)),"NON RISPONDE",AVERAGE(ESITI_QUESTIONARI!N3801:T3801,ESITI_QUESTIONARI!V3801:X3801,ESITI_QUESTIONARI!Z3801:AD3801,ESITI_QUESTIONARI!AF3801:AH3801,ESITI_QUESTIONARI!AJ3801:AL3801,ESITI_QUESTIONARI!AN3801,ESITI_QUESTIONARI!AQ3801)))</f>
        <v/>
      </c>
    </row>
    <row r="3802" spans="1:8" x14ac:dyDescent="0.3">
      <c r="A3802" t="str">
        <f>IF(ESITI_QUESTIONARI!A3802="","",TRIM(ESITI_QUESTIONARI!A3802))</f>
        <v/>
      </c>
      <c r="B3802" t="str">
        <f t="shared" si="60"/>
        <v/>
      </c>
      <c r="C3802" t="str">
        <f>IF(ESITI_QUESTIONARI!C3802="","",TRIM(ESITI_QUESTIONARI!C3802))</f>
        <v/>
      </c>
      <c r="D3802" t="str">
        <f>IFERROR(UPPER(TRIM(ESITI_QUESTIONARI!U3802)),"")</f>
        <v/>
      </c>
      <c r="E3802" t="str">
        <f>IFERROR(UPPER(TRIM(ESITI_QUESTIONARI!Y3802)),"")</f>
        <v/>
      </c>
      <c r="F3802" t="str">
        <f>IFERROR(UPPER(TRIM(ESITI_QUESTIONARI!AE3802)),"")</f>
        <v/>
      </c>
      <c r="G3802" t="str">
        <f>IFERROR(UPPER(TRIM(ESITI_QUESTIONARI!AI3802)),"")</f>
        <v/>
      </c>
      <c r="H3802" s="8" t="str">
        <f>IF(C3802="","",IF(ISERROR(AVERAGE(ESITI_QUESTIONARI!N3802:T3802,ESITI_QUESTIONARI!V3802:X3802,ESITI_QUESTIONARI!Z3802:AD3802,ESITI_QUESTIONARI!AF3802:AH3802,ESITI_QUESTIONARI!AJ3802:AL3802,ESITI_QUESTIONARI!AN3802,ESITI_QUESTIONARI!AQ3802)),"NON RISPONDE",AVERAGE(ESITI_QUESTIONARI!N3802:T3802,ESITI_QUESTIONARI!V3802:X3802,ESITI_QUESTIONARI!Z3802:AD3802,ESITI_QUESTIONARI!AF3802:AH3802,ESITI_QUESTIONARI!AJ3802:AL3802,ESITI_QUESTIONARI!AN3802,ESITI_QUESTIONARI!AQ3802)))</f>
        <v/>
      </c>
    </row>
    <row r="3803" spans="1:8" x14ac:dyDescent="0.3">
      <c r="A3803" t="str">
        <f>IF(ESITI_QUESTIONARI!A3803="","",TRIM(ESITI_QUESTIONARI!A3803))</f>
        <v/>
      </c>
      <c r="B3803" t="str">
        <f t="shared" si="60"/>
        <v/>
      </c>
      <c r="C3803" t="str">
        <f>IF(ESITI_QUESTIONARI!C3803="","",TRIM(ESITI_QUESTIONARI!C3803))</f>
        <v/>
      </c>
      <c r="D3803" t="str">
        <f>IFERROR(UPPER(TRIM(ESITI_QUESTIONARI!U3803)),"")</f>
        <v/>
      </c>
      <c r="E3803" t="str">
        <f>IFERROR(UPPER(TRIM(ESITI_QUESTIONARI!Y3803)),"")</f>
        <v/>
      </c>
      <c r="F3803" t="str">
        <f>IFERROR(UPPER(TRIM(ESITI_QUESTIONARI!AE3803)),"")</f>
        <v/>
      </c>
      <c r="G3803" t="str">
        <f>IFERROR(UPPER(TRIM(ESITI_QUESTIONARI!AI3803)),"")</f>
        <v/>
      </c>
      <c r="H3803" s="8" t="str">
        <f>IF(C3803="","",IF(ISERROR(AVERAGE(ESITI_QUESTIONARI!N3803:T3803,ESITI_QUESTIONARI!V3803:X3803,ESITI_QUESTIONARI!Z3803:AD3803,ESITI_QUESTIONARI!AF3803:AH3803,ESITI_QUESTIONARI!AJ3803:AL3803,ESITI_QUESTIONARI!AN3803,ESITI_QUESTIONARI!AQ3803)),"NON RISPONDE",AVERAGE(ESITI_QUESTIONARI!N3803:T3803,ESITI_QUESTIONARI!V3803:X3803,ESITI_QUESTIONARI!Z3803:AD3803,ESITI_QUESTIONARI!AF3803:AH3803,ESITI_QUESTIONARI!AJ3803:AL3803,ESITI_QUESTIONARI!AN3803,ESITI_QUESTIONARI!AQ3803)))</f>
        <v/>
      </c>
    </row>
    <row r="3804" spans="1:8" x14ac:dyDescent="0.3">
      <c r="A3804" t="str">
        <f>IF(ESITI_QUESTIONARI!A3804="","",TRIM(ESITI_QUESTIONARI!A3804))</f>
        <v/>
      </c>
      <c r="B3804" t="str">
        <f t="shared" si="60"/>
        <v/>
      </c>
      <c r="C3804" t="str">
        <f>IF(ESITI_QUESTIONARI!C3804="","",TRIM(ESITI_QUESTIONARI!C3804))</f>
        <v/>
      </c>
      <c r="D3804" t="str">
        <f>IFERROR(UPPER(TRIM(ESITI_QUESTIONARI!U3804)),"")</f>
        <v/>
      </c>
      <c r="E3804" t="str">
        <f>IFERROR(UPPER(TRIM(ESITI_QUESTIONARI!Y3804)),"")</f>
        <v/>
      </c>
      <c r="F3804" t="str">
        <f>IFERROR(UPPER(TRIM(ESITI_QUESTIONARI!AE3804)),"")</f>
        <v/>
      </c>
      <c r="G3804" t="str">
        <f>IFERROR(UPPER(TRIM(ESITI_QUESTIONARI!AI3804)),"")</f>
        <v/>
      </c>
      <c r="H3804" s="8" t="str">
        <f>IF(C3804="","",IF(ISERROR(AVERAGE(ESITI_QUESTIONARI!N3804:T3804,ESITI_QUESTIONARI!V3804:X3804,ESITI_QUESTIONARI!Z3804:AD3804,ESITI_QUESTIONARI!AF3804:AH3804,ESITI_QUESTIONARI!AJ3804:AL3804,ESITI_QUESTIONARI!AN3804,ESITI_QUESTIONARI!AQ3804)),"NON RISPONDE",AVERAGE(ESITI_QUESTIONARI!N3804:T3804,ESITI_QUESTIONARI!V3804:X3804,ESITI_QUESTIONARI!Z3804:AD3804,ESITI_QUESTIONARI!AF3804:AH3804,ESITI_QUESTIONARI!AJ3804:AL3804,ESITI_QUESTIONARI!AN3804,ESITI_QUESTIONARI!AQ3804)))</f>
        <v/>
      </c>
    </row>
    <row r="3805" spans="1:8" x14ac:dyDescent="0.3">
      <c r="A3805" t="str">
        <f>IF(ESITI_QUESTIONARI!A3805="","",TRIM(ESITI_QUESTIONARI!A3805))</f>
        <v/>
      </c>
      <c r="B3805" t="str">
        <f t="shared" si="60"/>
        <v/>
      </c>
      <c r="C3805" t="str">
        <f>IF(ESITI_QUESTIONARI!C3805="","",TRIM(ESITI_QUESTIONARI!C3805))</f>
        <v/>
      </c>
      <c r="D3805" t="str">
        <f>IFERROR(UPPER(TRIM(ESITI_QUESTIONARI!U3805)),"")</f>
        <v/>
      </c>
      <c r="E3805" t="str">
        <f>IFERROR(UPPER(TRIM(ESITI_QUESTIONARI!Y3805)),"")</f>
        <v/>
      </c>
      <c r="F3805" t="str">
        <f>IFERROR(UPPER(TRIM(ESITI_QUESTIONARI!AE3805)),"")</f>
        <v/>
      </c>
      <c r="G3805" t="str">
        <f>IFERROR(UPPER(TRIM(ESITI_QUESTIONARI!AI3805)),"")</f>
        <v/>
      </c>
      <c r="H3805" s="8" t="str">
        <f>IF(C3805="","",IF(ISERROR(AVERAGE(ESITI_QUESTIONARI!N3805:T3805,ESITI_QUESTIONARI!V3805:X3805,ESITI_QUESTIONARI!Z3805:AD3805,ESITI_QUESTIONARI!AF3805:AH3805,ESITI_QUESTIONARI!AJ3805:AL3805,ESITI_QUESTIONARI!AN3805,ESITI_QUESTIONARI!AQ3805)),"NON RISPONDE",AVERAGE(ESITI_QUESTIONARI!N3805:T3805,ESITI_QUESTIONARI!V3805:X3805,ESITI_QUESTIONARI!Z3805:AD3805,ESITI_QUESTIONARI!AF3805:AH3805,ESITI_QUESTIONARI!AJ3805:AL3805,ESITI_QUESTIONARI!AN3805,ESITI_QUESTIONARI!AQ3805)))</f>
        <v/>
      </c>
    </row>
    <row r="3806" spans="1:8" x14ac:dyDescent="0.3">
      <c r="A3806" t="str">
        <f>IF(ESITI_QUESTIONARI!A3806="","",TRIM(ESITI_QUESTIONARI!A3806))</f>
        <v/>
      </c>
      <c r="B3806" t="str">
        <f t="shared" si="60"/>
        <v/>
      </c>
      <c r="C3806" t="str">
        <f>IF(ESITI_QUESTIONARI!C3806="","",TRIM(ESITI_QUESTIONARI!C3806))</f>
        <v/>
      </c>
      <c r="D3806" t="str">
        <f>IFERROR(UPPER(TRIM(ESITI_QUESTIONARI!U3806)),"")</f>
        <v/>
      </c>
      <c r="E3806" t="str">
        <f>IFERROR(UPPER(TRIM(ESITI_QUESTIONARI!Y3806)),"")</f>
        <v/>
      </c>
      <c r="F3806" t="str">
        <f>IFERROR(UPPER(TRIM(ESITI_QUESTIONARI!AE3806)),"")</f>
        <v/>
      </c>
      <c r="G3806" t="str">
        <f>IFERROR(UPPER(TRIM(ESITI_QUESTIONARI!AI3806)),"")</f>
        <v/>
      </c>
      <c r="H3806" s="8" t="str">
        <f>IF(C3806="","",IF(ISERROR(AVERAGE(ESITI_QUESTIONARI!N3806:T3806,ESITI_QUESTIONARI!V3806:X3806,ESITI_QUESTIONARI!Z3806:AD3806,ESITI_QUESTIONARI!AF3806:AH3806,ESITI_QUESTIONARI!AJ3806:AL3806,ESITI_QUESTIONARI!AN3806,ESITI_QUESTIONARI!AQ3806)),"NON RISPONDE",AVERAGE(ESITI_QUESTIONARI!N3806:T3806,ESITI_QUESTIONARI!V3806:X3806,ESITI_QUESTIONARI!Z3806:AD3806,ESITI_QUESTIONARI!AF3806:AH3806,ESITI_QUESTIONARI!AJ3806:AL3806,ESITI_QUESTIONARI!AN3806,ESITI_QUESTIONARI!AQ3806)))</f>
        <v/>
      </c>
    </row>
    <row r="3807" spans="1:8" x14ac:dyDescent="0.3">
      <c r="A3807" t="str">
        <f>IF(ESITI_QUESTIONARI!A3807="","",TRIM(ESITI_QUESTIONARI!A3807))</f>
        <v/>
      </c>
      <c r="B3807" t="str">
        <f t="shared" si="60"/>
        <v/>
      </c>
      <c r="C3807" t="str">
        <f>IF(ESITI_QUESTIONARI!C3807="","",TRIM(ESITI_QUESTIONARI!C3807))</f>
        <v/>
      </c>
      <c r="D3807" t="str">
        <f>IFERROR(UPPER(TRIM(ESITI_QUESTIONARI!U3807)),"")</f>
        <v/>
      </c>
      <c r="E3807" t="str">
        <f>IFERROR(UPPER(TRIM(ESITI_QUESTIONARI!Y3807)),"")</f>
        <v/>
      </c>
      <c r="F3807" t="str">
        <f>IFERROR(UPPER(TRIM(ESITI_QUESTIONARI!AE3807)),"")</f>
        <v/>
      </c>
      <c r="G3807" t="str">
        <f>IFERROR(UPPER(TRIM(ESITI_QUESTIONARI!AI3807)),"")</f>
        <v/>
      </c>
      <c r="H3807" s="8" t="str">
        <f>IF(C3807="","",IF(ISERROR(AVERAGE(ESITI_QUESTIONARI!N3807:T3807,ESITI_QUESTIONARI!V3807:X3807,ESITI_QUESTIONARI!Z3807:AD3807,ESITI_QUESTIONARI!AF3807:AH3807,ESITI_QUESTIONARI!AJ3807:AL3807,ESITI_QUESTIONARI!AN3807,ESITI_QUESTIONARI!AQ3807)),"NON RISPONDE",AVERAGE(ESITI_QUESTIONARI!N3807:T3807,ESITI_QUESTIONARI!V3807:X3807,ESITI_QUESTIONARI!Z3807:AD3807,ESITI_QUESTIONARI!AF3807:AH3807,ESITI_QUESTIONARI!AJ3807:AL3807,ESITI_QUESTIONARI!AN3807,ESITI_QUESTIONARI!AQ3807)))</f>
        <v/>
      </c>
    </row>
    <row r="3808" spans="1:8" x14ac:dyDescent="0.3">
      <c r="A3808" t="str">
        <f>IF(ESITI_QUESTIONARI!A3808="","",TRIM(ESITI_QUESTIONARI!A3808))</f>
        <v/>
      </c>
      <c r="B3808" t="str">
        <f t="shared" si="60"/>
        <v/>
      </c>
      <c r="C3808" t="str">
        <f>IF(ESITI_QUESTIONARI!C3808="","",TRIM(ESITI_QUESTIONARI!C3808))</f>
        <v/>
      </c>
      <c r="D3808" t="str">
        <f>IFERROR(UPPER(TRIM(ESITI_QUESTIONARI!U3808)),"")</f>
        <v/>
      </c>
      <c r="E3808" t="str">
        <f>IFERROR(UPPER(TRIM(ESITI_QUESTIONARI!Y3808)),"")</f>
        <v/>
      </c>
      <c r="F3808" t="str">
        <f>IFERROR(UPPER(TRIM(ESITI_QUESTIONARI!AE3808)),"")</f>
        <v/>
      </c>
      <c r="G3808" t="str">
        <f>IFERROR(UPPER(TRIM(ESITI_QUESTIONARI!AI3808)),"")</f>
        <v/>
      </c>
      <c r="H3808" s="8" t="str">
        <f>IF(C3808="","",IF(ISERROR(AVERAGE(ESITI_QUESTIONARI!N3808:T3808,ESITI_QUESTIONARI!V3808:X3808,ESITI_QUESTIONARI!Z3808:AD3808,ESITI_QUESTIONARI!AF3808:AH3808,ESITI_QUESTIONARI!AJ3808:AL3808,ESITI_QUESTIONARI!AN3808,ESITI_QUESTIONARI!AQ3808)),"NON RISPONDE",AVERAGE(ESITI_QUESTIONARI!N3808:T3808,ESITI_QUESTIONARI!V3808:X3808,ESITI_QUESTIONARI!Z3808:AD3808,ESITI_QUESTIONARI!AF3808:AH3808,ESITI_QUESTIONARI!AJ3808:AL3808,ESITI_QUESTIONARI!AN3808,ESITI_QUESTIONARI!AQ3808)))</f>
        <v/>
      </c>
    </row>
    <row r="3809" spans="1:8" x14ac:dyDescent="0.3">
      <c r="A3809" t="str">
        <f>IF(ESITI_QUESTIONARI!A3809="","",TRIM(ESITI_QUESTIONARI!A3809))</f>
        <v/>
      </c>
      <c r="B3809" t="str">
        <f t="shared" si="60"/>
        <v/>
      </c>
      <c r="C3809" t="str">
        <f>IF(ESITI_QUESTIONARI!C3809="","",TRIM(ESITI_QUESTIONARI!C3809))</f>
        <v/>
      </c>
      <c r="D3809" t="str">
        <f>IFERROR(UPPER(TRIM(ESITI_QUESTIONARI!U3809)),"")</f>
        <v/>
      </c>
      <c r="E3809" t="str">
        <f>IFERROR(UPPER(TRIM(ESITI_QUESTIONARI!Y3809)),"")</f>
        <v/>
      </c>
      <c r="F3809" t="str">
        <f>IFERROR(UPPER(TRIM(ESITI_QUESTIONARI!AE3809)),"")</f>
        <v/>
      </c>
      <c r="G3809" t="str">
        <f>IFERROR(UPPER(TRIM(ESITI_QUESTIONARI!AI3809)),"")</f>
        <v/>
      </c>
      <c r="H3809" s="8" t="str">
        <f>IF(C3809="","",IF(ISERROR(AVERAGE(ESITI_QUESTIONARI!N3809:T3809,ESITI_QUESTIONARI!V3809:X3809,ESITI_QUESTIONARI!Z3809:AD3809,ESITI_QUESTIONARI!AF3809:AH3809,ESITI_QUESTIONARI!AJ3809:AL3809,ESITI_QUESTIONARI!AN3809,ESITI_QUESTIONARI!AQ3809)),"NON RISPONDE",AVERAGE(ESITI_QUESTIONARI!N3809:T3809,ESITI_QUESTIONARI!V3809:X3809,ESITI_QUESTIONARI!Z3809:AD3809,ESITI_QUESTIONARI!AF3809:AH3809,ESITI_QUESTIONARI!AJ3809:AL3809,ESITI_QUESTIONARI!AN3809,ESITI_QUESTIONARI!AQ3809)))</f>
        <v/>
      </c>
    </row>
    <row r="3810" spans="1:8" x14ac:dyDescent="0.3">
      <c r="A3810" t="str">
        <f>IF(ESITI_QUESTIONARI!A3810="","",TRIM(ESITI_QUESTIONARI!A3810))</f>
        <v/>
      </c>
      <c r="B3810" t="str">
        <f t="shared" si="60"/>
        <v/>
      </c>
      <c r="C3810" t="str">
        <f>IF(ESITI_QUESTIONARI!C3810="","",TRIM(ESITI_QUESTIONARI!C3810))</f>
        <v/>
      </c>
      <c r="D3810" t="str">
        <f>IFERROR(UPPER(TRIM(ESITI_QUESTIONARI!U3810)),"")</f>
        <v/>
      </c>
      <c r="E3810" t="str">
        <f>IFERROR(UPPER(TRIM(ESITI_QUESTIONARI!Y3810)),"")</f>
        <v/>
      </c>
      <c r="F3810" t="str">
        <f>IFERROR(UPPER(TRIM(ESITI_QUESTIONARI!AE3810)),"")</f>
        <v/>
      </c>
      <c r="G3810" t="str">
        <f>IFERROR(UPPER(TRIM(ESITI_QUESTIONARI!AI3810)),"")</f>
        <v/>
      </c>
      <c r="H3810" s="8" t="str">
        <f>IF(C3810="","",IF(ISERROR(AVERAGE(ESITI_QUESTIONARI!N3810:T3810,ESITI_QUESTIONARI!V3810:X3810,ESITI_QUESTIONARI!Z3810:AD3810,ESITI_QUESTIONARI!AF3810:AH3810,ESITI_QUESTIONARI!AJ3810:AL3810,ESITI_QUESTIONARI!AN3810,ESITI_QUESTIONARI!AQ3810)),"NON RISPONDE",AVERAGE(ESITI_QUESTIONARI!N3810:T3810,ESITI_QUESTIONARI!V3810:X3810,ESITI_QUESTIONARI!Z3810:AD3810,ESITI_QUESTIONARI!AF3810:AH3810,ESITI_QUESTIONARI!AJ3810:AL3810,ESITI_QUESTIONARI!AN3810,ESITI_QUESTIONARI!AQ3810)))</f>
        <v/>
      </c>
    </row>
    <row r="3811" spans="1:8" x14ac:dyDescent="0.3">
      <c r="A3811" t="str">
        <f>IF(ESITI_QUESTIONARI!A3811="","",TRIM(ESITI_QUESTIONARI!A3811))</f>
        <v/>
      </c>
      <c r="B3811" t="str">
        <f t="shared" si="60"/>
        <v/>
      </c>
      <c r="C3811" t="str">
        <f>IF(ESITI_QUESTIONARI!C3811="","",TRIM(ESITI_QUESTIONARI!C3811))</f>
        <v/>
      </c>
      <c r="D3811" t="str">
        <f>IFERROR(UPPER(TRIM(ESITI_QUESTIONARI!U3811)),"")</f>
        <v/>
      </c>
      <c r="E3811" t="str">
        <f>IFERROR(UPPER(TRIM(ESITI_QUESTIONARI!Y3811)),"")</f>
        <v/>
      </c>
      <c r="F3811" t="str">
        <f>IFERROR(UPPER(TRIM(ESITI_QUESTIONARI!AE3811)),"")</f>
        <v/>
      </c>
      <c r="G3811" t="str">
        <f>IFERROR(UPPER(TRIM(ESITI_QUESTIONARI!AI3811)),"")</f>
        <v/>
      </c>
      <c r="H3811" s="8" t="str">
        <f>IF(C3811="","",IF(ISERROR(AVERAGE(ESITI_QUESTIONARI!N3811:T3811,ESITI_QUESTIONARI!V3811:X3811,ESITI_QUESTIONARI!Z3811:AD3811,ESITI_QUESTIONARI!AF3811:AH3811,ESITI_QUESTIONARI!AJ3811:AL3811,ESITI_QUESTIONARI!AN3811,ESITI_QUESTIONARI!AQ3811)),"NON RISPONDE",AVERAGE(ESITI_QUESTIONARI!N3811:T3811,ESITI_QUESTIONARI!V3811:X3811,ESITI_QUESTIONARI!Z3811:AD3811,ESITI_QUESTIONARI!AF3811:AH3811,ESITI_QUESTIONARI!AJ3811:AL3811,ESITI_QUESTIONARI!AN3811,ESITI_QUESTIONARI!AQ3811)))</f>
        <v/>
      </c>
    </row>
    <row r="3812" spans="1:8" x14ac:dyDescent="0.3">
      <c r="A3812" t="str">
        <f>IF(ESITI_QUESTIONARI!A3812="","",TRIM(ESITI_QUESTIONARI!A3812))</f>
        <v/>
      </c>
      <c r="B3812" t="str">
        <f t="shared" si="60"/>
        <v/>
      </c>
      <c r="C3812" t="str">
        <f>IF(ESITI_QUESTIONARI!C3812="","",TRIM(ESITI_QUESTIONARI!C3812))</f>
        <v/>
      </c>
      <c r="D3812" t="str">
        <f>IFERROR(UPPER(TRIM(ESITI_QUESTIONARI!U3812)),"")</f>
        <v/>
      </c>
      <c r="E3812" t="str">
        <f>IFERROR(UPPER(TRIM(ESITI_QUESTIONARI!Y3812)),"")</f>
        <v/>
      </c>
      <c r="F3812" t="str">
        <f>IFERROR(UPPER(TRIM(ESITI_QUESTIONARI!AE3812)),"")</f>
        <v/>
      </c>
      <c r="G3812" t="str">
        <f>IFERROR(UPPER(TRIM(ESITI_QUESTIONARI!AI3812)),"")</f>
        <v/>
      </c>
      <c r="H3812" s="8" t="str">
        <f>IF(C3812="","",IF(ISERROR(AVERAGE(ESITI_QUESTIONARI!N3812:T3812,ESITI_QUESTIONARI!V3812:X3812,ESITI_QUESTIONARI!Z3812:AD3812,ESITI_QUESTIONARI!AF3812:AH3812,ESITI_QUESTIONARI!AJ3812:AL3812,ESITI_QUESTIONARI!AN3812,ESITI_QUESTIONARI!AQ3812)),"NON RISPONDE",AVERAGE(ESITI_QUESTIONARI!N3812:T3812,ESITI_QUESTIONARI!V3812:X3812,ESITI_QUESTIONARI!Z3812:AD3812,ESITI_QUESTIONARI!AF3812:AH3812,ESITI_QUESTIONARI!AJ3812:AL3812,ESITI_QUESTIONARI!AN3812,ESITI_QUESTIONARI!AQ3812)))</f>
        <v/>
      </c>
    </row>
    <row r="3813" spans="1:8" x14ac:dyDescent="0.3">
      <c r="A3813" t="str">
        <f>IF(ESITI_QUESTIONARI!A3813="","",TRIM(ESITI_QUESTIONARI!A3813))</f>
        <v/>
      </c>
      <c r="B3813" t="str">
        <f t="shared" si="60"/>
        <v/>
      </c>
      <c r="C3813" t="str">
        <f>IF(ESITI_QUESTIONARI!C3813="","",TRIM(ESITI_QUESTIONARI!C3813))</f>
        <v/>
      </c>
      <c r="D3813" t="str">
        <f>IFERROR(UPPER(TRIM(ESITI_QUESTIONARI!U3813)),"")</f>
        <v/>
      </c>
      <c r="E3813" t="str">
        <f>IFERROR(UPPER(TRIM(ESITI_QUESTIONARI!Y3813)),"")</f>
        <v/>
      </c>
      <c r="F3813" t="str">
        <f>IFERROR(UPPER(TRIM(ESITI_QUESTIONARI!AE3813)),"")</f>
        <v/>
      </c>
      <c r="G3813" t="str">
        <f>IFERROR(UPPER(TRIM(ESITI_QUESTIONARI!AI3813)),"")</f>
        <v/>
      </c>
      <c r="H3813" s="8" t="str">
        <f>IF(C3813="","",IF(ISERROR(AVERAGE(ESITI_QUESTIONARI!N3813:T3813,ESITI_QUESTIONARI!V3813:X3813,ESITI_QUESTIONARI!Z3813:AD3813,ESITI_QUESTIONARI!AF3813:AH3813,ESITI_QUESTIONARI!AJ3813:AL3813,ESITI_QUESTIONARI!AN3813,ESITI_QUESTIONARI!AQ3813)),"NON RISPONDE",AVERAGE(ESITI_QUESTIONARI!N3813:T3813,ESITI_QUESTIONARI!V3813:X3813,ESITI_QUESTIONARI!Z3813:AD3813,ESITI_QUESTIONARI!AF3813:AH3813,ESITI_QUESTIONARI!AJ3813:AL3813,ESITI_QUESTIONARI!AN3813,ESITI_QUESTIONARI!AQ3813)))</f>
        <v/>
      </c>
    </row>
    <row r="3814" spans="1:8" x14ac:dyDescent="0.3">
      <c r="A3814" t="str">
        <f>IF(ESITI_QUESTIONARI!A3814="","",TRIM(ESITI_QUESTIONARI!A3814))</f>
        <v/>
      </c>
      <c r="B3814" t="str">
        <f t="shared" si="60"/>
        <v/>
      </c>
      <c r="C3814" t="str">
        <f>IF(ESITI_QUESTIONARI!C3814="","",TRIM(ESITI_QUESTIONARI!C3814))</f>
        <v/>
      </c>
      <c r="D3814" t="str">
        <f>IFERROR(UPPER(TRIM(ESITI_QUESTIONARI!U3814)),"")</f>
        <v/>
      </c>
      <c r="E3814" t="str">
        <f>IFERROR(UPPER(TRIM(ESITI_QUESTIONARI!Y3814)),"")</f>
        <v/>
      </c>
      <c r="F3814" t="str">
        <f>IFERROR(UPPER(TRIM(ESITI_QUESTIONARI!AE3814)),"")</f>
        <v/>
      </c>
      <c r="G3814" t="str">
        <f>IFERROR(UPPER(TRIM(ESITI_QUESTIONARI!AI3814)),"")</f>
        <v/>
      </c>
      <c r="H3814" s="8" t="str">
        <f>IF(C3814="","",IF(ISERROR(AVERAGE(ESITI_QUESTIONARI!N3814:T3814,ESITI_QUESTIONARI!V3814:X3814,ESITI_QUESTIONARI!Z3814:AD3814,ESITI_QUESTIONARI!AF3814:AH3814,ESITI_QUESTIONARI!AJ3814:AL3814,ESITI_QUESTIONARI!AN3814,ESITI_QUESTIONARI!AQ3814)),"NON RISPONDE",AVERAGE(ESITI_QUESTIONARI!N3814:T3814,ESITI_QUESTIONARI!V3814:X3814,ESITI_QUESTIONARI!Z3814:AD3814,ESITI_QUESTIONARI!AF3814:AH3814,ESITI_QUESTIONARI!AJ3814:AL3814,ESITI_QUESTIONARI!AN3814,ESITI_QUESTIONARI!AQ3814)))</f>
        <v/>
      </c>
    </row>
    <row r="3815" spans="1:8" x14ac:dyDescent="0.3">
      <c r="A3815" t="str">
        <f>IF(ESITI_QUESTIONARI!A3815="","",TRIM(ESITI_QUESTIONARI!A3815))</f>
        <v/>
      </c>
      <c r="B3815" t="str">
        <f t="shared" si="60"/>
        <v/>
      </c>
      <c r="C3815" t="str">
        <f>IF(ESITI_QUESTIONARI!C3815="","",TRIM(ESITI_QUESTIONARI!C3815))</f>
        <v/>
      </c>
      <c r="D3815" t="str">
        <f>IFERROR(UPPER(TRIM(ESITI_QUESTIONARI!U3815)),"")</f>
        <v/>
      </c>
      <c r="E3815" t="str">
        <f>IFERROR(UPPER(TRIM(ESITI_QUESTIONARI!Y3815)),"")</f>
        <v/>
      </c>
      <c r="F3815" t="str">
        <f>IFERROR(UPPER(TRIM(ESITI_QUESTIONARI!AE3815)),"")</f>
        <v/>
      </c>
      <c r="G3815" t="str">
        <f>IFERROR(UPPER(TRIM(ESITI_QUESTIONARI!AI3815)),"")</f>
        <v/>
      </c>
      <c r="H3815" s="8" t="str">
        <f>IF(C3815="","",IF(ISERROR(AVERAGE(ESITI_QUESTIONARI!N3815:T3815,ESITI_QUESTIONARI!V3815:X3815,ESITI_QUESTIONARI!Z3815:AD3815,ESITI_QUESTIONARI!AF3815:AH3815,ESITI_QUESTIONARI!AJ3815:AL3815,ESITI_QUESTIONARI!AN3815,ESITI_QUESTIONARI!AQ3815)),"NON RISPONDE",AVERAGE(ESITI_QUESTIONARI!N3815:T3815,ESITI_QUESTIONARI!V3815:X3815,ESITI_QUESTIONARI!Z3815:AD3815,ESITI_QUESTIONARI!AF3815:AH3815,ESITI_QUESTIONARI!AJ3815:AL3815,ESITI_QUESTIONARI!AN3815,ESITI_QUESTIONARI!AQ3815)))</f>
        <v/>
      </c>
    </row>
    <row r="3816" spans="1:8" x14ac:dyDescent="0.3">
      <c r="A3816" t="str">
        <f>IF(ESITI_QUESTIONARI!A3816="","",TRIM(ESITI_QUESTIONARI!A3816))</f>
        <v/>
      </c>
      <c r="B3816" t="str">
        <f t="shared" si="60"/>
        <v/>
      </c>
      <c r="C3816" t="str">
        <f>IF(ESITI_QUESTIONARI!C3816="","",TRIM(ESITI_QUESTIONARI!C3816))</f>
        <v/>
      </c>
      <c r="D3816" t="str">
        <f>IFERROR(UPPER(TRIM(ESITI_QUESTIONARI!U3816)),"")</f>
        <v/>
      </c>
      <c r="E3816" t="str">
        <f>IFERROR(UPPER(TRIM(ESITI_QUESTIONARI!Y3816)),"")</f>
        <v/>
      </c>
      <c r="F3816" t="str">
        <f>IFERROR(UPPER(TRIM(ESITI_QUESTIONARI!AE3816)),"")</f>
        <v/>
      </c>
      <c r="G3816" t="str">
        <f>IFERROR(UPPER(TRIM(ESITI_QUESTIONARI!AI3816)),"")</f>
        <v/>
      </c>
      <c r="H3816" s="8" t="str">
        <f>IF(C3816="","",IF(ISERROR(AVERAGE(ESITI_QUESTIONARI!N3816:T3816,ESITI_QUESTIONARI!V3816:X3816,ESITI_QUESTIONARI!Z3816:AD3816,ESITI_QUESTIONARI!AF3816:AH3816,ESITI_QUESTIONARI!AJ3816:AL3816,ESITI_QUESTIONARI!AN3816,ESITI_QUESTIONARI!AQ3816)),"NON RISPONDE",AVERAGE(ESITI_QUESTIONARI!N3816:T3816,ESITI_QUESTIONARI!V3816:X3816,ESITI_QUESTIONARI!Z3816:AD3816,ESITI_QUESTIONARI!AF3816:AH3816,ESITI_QUESTIONARI!AJ3816:AL3816,ESITI_QUESTIONARI!AN3816,ESITI_QUESTIONARI!AQ3816)))</f>
        <v/>
      </c>
    </row>
    <row r="3817" spans="1:8" x14ac:dyDescent="0.3">
      <c r="A3817" t="str">
        <f>IF(ESITI_QUESTIONARI!A3817="","",TRIM(ESITI_QUESTIONARI!A3817))</f>
        <v/>
      </c>
      <c r="B3817" t="str">
        <f t="shared" si="60"/>
        <v/>
      </c>
      <c r="C3817" t="str">
        <f>IF(ESITI_QUESTIONARI!C3817="","",TRIM(ESITI_QUESTIONARI!C3817))</f>
        <v/>
      </c>
      <c r="D3817" t="str">
        <f>IFERROR(UPPER(TRIM(ESITI_QUESTIONARI!U3817)),"")</f>
        <v/>
      </c>
      <c r="E3817" t="str">
        <f>IFERROR(UPPER(TRIM(ESITI_QUESTIONARI!Y3817)),"")</f>
        <v/>
      </c>
      <c r="F3817" t="str">
        <f>IFERROR(UPPER(TRIM(ESITI_QUESTIONARI!AE3817)),"")</f>
        <v/>
      </c>
      <c r="G3817" t="str">
        <f>IFERROR(UPPER(TRIM(ESITI_QUESTIONARI!AI3817)),"")</f>
        <v/>
      </c>
      <c r="H3817" s="8" t="str">
        <f>IF(C3817="","",IF(ISERROR(AVERAGE(ESITI_QUESTIONARI!N3817:T3817,ESITI_QUESTIONARI!V3817:X3817,ESITI_QUESTIONARI!Z3817:AD3817,ESITI_QUESTIONARI!AF3817:AH3817,ESITI_QUESTIONARI!AJ3817:AL3817,ESITI_QUESTIONARI!AN3817,ESITI_QUESTIONARI!AQ3817)),"NON RISPONDE",AVERAGE(ESITI_QUESTIONARI!N3817:T3817,ESITI_QUESTIONARI!V3817:X3817,ESITI_QUESTIONARI!Z3817:AD3817,ESITI_QUESTIONARI!AF3817:AH3817,ESITI_QUESTIONARI!AJ3817:AL3817,ESITI_QUESTIONARI!AN3817,ESITI_QUESTIONARI!AQ3817)))</f>
        <v/>
      </c>
    </row>
    <row r="3818" spans="1:8" x14ac:dyDescent="0.3">
      <c r="A3818" t="str">
        <f>IF(ESITI_QUESTIONARI!A3818="","",TRIM(ESITI_QUESTIONARI!A3818))</f>
        <v/>
      </c>
      <c r="B3818" t="str">
        <f t="shared" si="60"/>
        <v/>
      </c>
      <c r="C3818" t="str">
        <f>IF(ESITI_QUESTIONARI!C3818="","",TRIM(ESITI_QUESTIONARI!C3818))</f>
        <v/>
      </c>
      <c r="D3818" t="str">
        <f>IFERROR(UPPER(TRIM(ESITI_QUESTIONARI!U3818)),"")</f>
        <v/>
      </c>
      <c r="E3818" t="str">
        <f>IFERROR(UPPER(TRIM(ESITI_QUESTIONARI!Y3818)),"")</f>
        <v/>
      </c>
      <c r="F3818" t="str">
        <f>IFERROR(UPPER(TRIM(ESITI_QUESTIONARI!AE3818)),"")</f>
        <v/>
      </c>
      <c r="G3818" t="str">
        <f>IFERROR(UPPER(TRIM(ESITI_QUESTIONARI!AI3818)),"")</f>
        <v/>
      </c>
      <c r="H3818" s="8" t="str">
        <f>IF(C3818="","",IF(ISERROR(AVERAGE(ESITI_QUESTIONARI!N3818:T3818,ESITI_QUESTIONARI!V3818:X3818,ESITI_QUESTIONARI!Z3818:AD3818,ESITI_QUESTIONARI!AF3818:AH3818,ESITI_QUESTIONARI!AJ3818:AL3818,ESITI_QUESTIONARI!AN3818,ESITI_QUESTIONARI!AQ3818)),"NON RISPONDE",AVERAGE(ESITI_QUESTIONARI!N3818:T3818,ESITI_QUESTIONARI!V3818:X3818,ESITI_QUESTIONARI!Z3818:AD3818,ESITI_QUESTIONARI!AF3818:AH3818,ESITI_QUESTIONARI!AJ3818:AL3818,ESITI_QUESTIONARI!AN3818,ESITI_QUESTIONARI!AQ3818)))</f>
        <v/>
      </c>
    </row>
    <row r="3819" spans="1:8" x14ac:dyDescent="0.3">
      <c r="A3819" t="str">
        <f>IF(ESITI_QUESTIONARI!A3819="","",TRIM(ESITI_QUESTIONARI!A3819))</f>
        <v/>
      </c>
      <c r="B3819" t="str">
        <f t="shared" si="60"/>
        <v/>
      </c>
      <c r="C3819" t="str">
        <f>IF(ESITI_QUESTIONARI!C3819="","",TRIM(ESITI_QUESTIONARI!C3819))</f>
        <v/>
      </c>
      <c r="D3819" t="str">
        <f>IFERROR(UPPER(TRIM(ESITI_QUESTIONARI!U3819)),"")</f>
        <v/>
      </c>
      <c r="E3819" t="str">
        <f>IFERROR(UPPER(TRIM(ESITI_QUESTIONARI!Y3819)),"")</f>
        <v/>
      </c>
      <c r="F3819" t="str">
        <f>IFERROR(UPPER(TRIM(ESITI_QUESTIONARI!AE3819)),"")</f>
        <v/>
      </c>
      <c r="G3819" t="str">
        <f>IFERROR(UPPER(TRIM(ESITI_QUESTIONARI!AI3819)),"")</f>
        <v/>
      </c>
      <c r="H3819" s="8" t="str">
        <f>IF(C3819="","",IF(ISERROR(AVERAGE(ESITI_QUESTIONARI!N3819:T3819,ESITI_QUESTIONARI!V3819:X3819,ESITI_QUESTIONARI!Z3819:AD3819,ESITI_QUESTIONARI!AF3819:AH3819,ESITI_QUESTIONARI!AJ3819:AL3819,ESITI_QUESTIONARI!AN3819,ESITI_QUESTIONARI!AQ3819)),"NON RISPONDE",AVERAGE(ESITI_QUESTIONARI!N3819:T3819,ESITI_QUESTIONARI!V3819:X3819,ESITI_QUESTIONARI!Z3819:AD3819,ESITI_QUESTIONARI!AF3819:AH3819,ESITI_QUESTIONARI!AJ3819:AL3819,ESITI_QUESTIONARI!AN3819,ESITI_QUESTIONARI!AQ3819)))</f>
        <v/>
      </c>
    </row>
    <row r="3820" spans="1:8" x14ac:dyDescent="0.3">
      <c r="A3820" t="str">
        <f>IF(ESITI_QUESTIONARI!A3820="","",TRIM(ESITI_QUESTIONARI!A3820))</f>
        <v/>
      </c>
      <c r="B3820" t="str">
        <f t="shared" si="60"/>
        <v/>
      </c>
      <c r="C3820" t="str">
        <f>IF(ESITI_QUESTIONARI!C3820="","",TRIM(ESITI_QUESTIONARI!C3820))</f>
        <v/>
      </c>
      <c r="D3820" t="str">
        <f>IFERROR(UPPER(TRIM(ESITI_QUESTIONARI!U3820)),"")</f>
        <v/>
      </c>
      <c r="E3820" t="str">
        <f>IFERROR(UPPER(TRIM(ESITI_QUESTIONARI!Y3820)),"")</f>
        <v/>
      </c>
      <c r="F3820" t="str">
        <f>IFERROR(UPPER(TRIM(ESITI_QUESTIONARI!AE3820)),"")</f>
        <v/>
      </c>
      <c r="G3820" t="str">
        <f>IFERROR(UPPER(TRIM(ESITI_QUESTIONARI!AI3820)),"")</f>
        <v/>
      </c>
      <c r="H3820" s="8" t="str">
        <f>IF(C3820="","",IF(ISERROR(AVERAGE(ESITI_QUESTIONARI!N3820:T3820,ESITI_QUESTIONARI!V3820:X3820,ESITI_QUESTIONARI!Z3820:AD3820,ESITI_QUESTIONARI!AF3820:AH3820,ESITI_QUESTIONARI!AJ3820:AL3820,ESITI_QUESTIONARI!AN3820,ESITI_QUESTIONARI!AQ3820)),"NON RISPONDE",AVERAGE(ESITI_QUESTIONARI!N3820:T3820,ESITI_QUESTIONARI!V3820:X3820,ESITI_QUESTIONARI!Z3820:AD3820,ESITI_QUESTIONARI!AF3820:AH3820,ESITI_QUESTIONARI!AJ3820:AL3820,ESITI_QUESTIONARI!AN3820,ESITI_QUESTIONARI!AQ3820)))</f>
        <v/>
      </c>
    </row>
    <row r="3821" spans="1:8" x14ac:dyDescent="0.3">
      <c r="A3821" t="str">
        <f>IF(ESITI_QUESTIONARI!A3821="","",TRIM(ESITI_QUESTIONARI!A3821))</f>
        <v/>
      </c>
      <c r="B3821" t="str">
        <f t="shared" si="60"/>
        <v/>
      </c>
      <c r="C3821" t="str">
        <f>IF(ESITI_QUESTIONARI!C3821="","",TRIM(ESITI_QUESTIONARI!C3821))</f>
        <v/>
      </c>
      <c r="D3821" t="str">
        <f>IFERROR(UPPER(TRIM(ESITI_QUESTIONARI!U3821)),"")</f>
        <v/>
      </c>
      <c r="E3821" t="str">
        <f>IFERROR(UPPER(TRIM(ESITI_QUESTIONARI!Y3821)),"")</f>
        <v/>
      </c>
      <c r="F3821" t="str">
        <f>IFERROR(UPPER(TRIM(ESITI_QUESTIONARI!AE3821)),"")</f>
        <v/>
      </c>
      <c r="G3821" t="str">
        <f>IFERROR(UPPER(TRIM(ESITI_QUESTIONARI!AI3821)),"")</f>
        <v/>
      </c>
      <c r="H3821" s="8" t="str">
        <f>IF(C3821="","",IF(ISERROR(AVERAGE(ESITI_QUESTIONARI!N3821:T3821,ESITI_QUESTIONARI!V3821:X3821,ESITI_QUESTIONARI!Z3821:AD3821,ESITI_QUESTIONARI!AF3821:AH3821,ESITI_QUESTIONARI!AJ3821:AL3821,ESITI_QUESTIONARI!AN3821,ESITI_QUESTIONARI!AQ3821)),"NON RISPONDE",AVERAGE(ESITI_QUESTIONARI!N3821:T3821,ESITI_QUESTIONARI!V3821:X3821,ESITI_QUESTIONARI!Z3821:AD3821,ESITI_QUESTIONARI!AF3821:AH3821,ESITI_QUESTIONARI!AJ3821:AL3821,ESITI_QUESTIONARI!AN3821,ESITI_QUESTIONARI!AQ3821)))</f>
        <v/>
      </c>
    </row>
    <row r="3822" spans="1:8" x14ac:dyDescent="0.3">
      <c r="A3822" t="str">
        <f>IF(ESITI_QUESTIONARI!A3822="","",TRIM(ESITI_QUESTIONARI!A3822))</f>
        <v/>
      </c>
      <c r="B3822" t="str">
        <f t="shared" si="60"/>
        <v/>
      </c>
      <c r="C3822" t="str">
        <f>IF(ESITI_QUESTIONARI!C3822="","",TRIM(ESITI_QUESTIONARI!C3822))</f>
        <v/>
      </c>
      <c r="D3822" t="str">
        <f>IFERROR(UPPER(TRIM(ESITI_QUESTIONARI!U3822)),"")</f>
        <v/>
      </c>
      <c r="E3822" t="str">
        <f>IFERROR(UPPER(TRIM(ESITI_QUESTIONARI!Y3822)),"")</f>
        <v/>
      </c>
      <c r="F3822" t="str">
        <f>IFERROR(UPPER(TRIM(ESITI_QUESTIONARI!AE3822)),"")</f>
        <v/>
      </c>
      <c r="G3822" t="str">
        <f>IFERROR(UPPER(TRIM(ESITI_QUESTIONARI!AI3822)),"")</f>
        <v/>
      </c>
      <c r="H3822" s="8" t="str">
        <f>IF(C3822="","",IF(ISERROR(AVERAGE(ESITI_QUESTIONARI!N3822:T3822,ESITI_QUESTIONARI!V3822:X3822,ESITI_QUESTIONARI!Z3822:AD3822,ESITI_QUESTIONARI!AF3822:AH3822,ESITI_QUESTIONARI!AJ3822:AL3822,ESITI_QUESTIONARI!AN3822,ESITI_QUESTIONARI!AQ3822)),"NON RISPONDE",AVERAGE(ESITI_QUESTIONARI!N3822:T3822,ESITI_QUESTIONARI!V3822:X3822,ESITI_QUESTIONARI!Z3822:AD3822,ESITI_QUESTIONARI!AF3822:AH3822,ESITI_QUESTIONARI!AJ3822:AL3822,ESITI_QUESTIONARI!AN3822,ESITI_QUESTIONARI!AQ3822)))</f>
        <v/>
      </c>
    </row>
    <row r="3823" spans="1:8" x14ac:dyDescent="0.3">
      <c r="A3823" t="str">
        <f>IF(ESITI_QUESTIONARI!A3823="","",TRIM(ESITI_QUESTIONARI!A3823))</f>
        <v/>
      </c>
      <c r="B3823" t="str">
        <f t="shared" si="60"/>
        <v/>
      </c>
      <c r="C3823" t="str">
        <f>IF(ESITI_QUESTIONARI!C3823="","",TRIM(ESITI_QUESTIONARI!C3823))</f>
        <v/>
      </c>
      <c r="D3823" t="str">
        <f>IFERROR(UPPER(TRIM(ESITI_QUESTIONARI!U3823)),"")</f>
        <v/>
      </c>
      <c r="E3823" t="str">
        <f>IFERROR(UPPER(TRIM(ESITI_QUESTIONARI!Y3823)),"")</f>
        <v/>
      </c>
      <c r="F3823" t="str">
        <f>IFERROR(UPPER(TRIM(ESITI_QUESTIONARI!AE3823)),"")</f>
        <v/>
      </c>
      <c r="G3823" t="str">
        <f>IFERROR(UPPER(TRIM(ESITI_QUESTIONARI!AI3823)),"")</f>
        <v/>
      </c>
      <c r="H3823" s="8" t="str">
        <f>IF(C3823="","",IF(ISERROR(AVERAGE(ESITI_QUESTIONARI!N3823:T3823,ESITI_QUESTIONARI!V3823:X3823,ESITI_QUESTIONARI!Z3823:AD3823,ESITI_QUESTIONARI!AF3823:AH3823,ESITI_QUESTIONARI!AJ3823:AL3823,ESITI_QUESTIONARI!AN3823,ESITI_QUESTIONARI!AQ3823)),"NON RISPONDE",AVERAGE(ESITI_QUESTIONARI!N3823:T3823,ESITI_QUESTIONARI!V3823:X3823,ESITI_QUESTIONARI!Z3823:AD3823,ESITI_QUESTIONARI!AF3823:AH3823,ESITI_QUESTIONARI!AJ3823:AL3823,ESITI_QUESTIONARI!AN3823,ESITI_QUESTIONARI!AQ3823)))</f>
        <v/>
      </c>
    </row>
    <row r="3824" spans="1:8" x14ac:dyDescent="0.3">
      <c r="A3824" t="str">
        <f>IF(ESITI_QUESTIONARI!A3824="","",TRIM(ESITI_QUESTIONARI!A3824))</f>
        <v/>
      </c>
      <c r="B3824" t="str">
        <f t="shared" si="60"/>
        <v/>
      </c>
      <c r="C3824" t="str">
        <f>IF(ESITI_QUESTIONARI!C3824="","",TRIM(ESITI_QUESTIONARI!C3824))</f>
        <v/>
      </c>
      <c r="D3824" t="str">
        <f>IFERROR(UPPER(TRIM(ESITI_QUESTIONARI!U3824)),"")</f>
        <v/>
      </c>
      <c r="E3824" t="str">
        <f>IFERROR(UPPER(TRIM(ESITI_QUESTIONARI!Y3824)),"")</f>
        <v/>
      </c>
      <c r="F3824" t="str">
        <f>IFERROR(UPPER(TRIM(ESITI_QUESTIONARI!AE3824)),"")</f>
        <v/>
      </c>
      <c r="G3824" t="str">
        <f>IFERROR(UPPER(TRIM(ESITI_QUESTIONARI!AI3824)),"")</f>
        <v/>
      </c>
      <c r="H3824" s="8" t="str">
        <f>IF(C3824="","",IF(ISERROR(AVERAGE(ESITI_QUESTIONARI!N3824:T3824,ESITI_QUESTIONARI!V3824:X3824,ESITI_QUESTIONARI!Z3824:AD3824,ESITI_QUESTIONARI!AF3824:AH3824,ESITI_QUESTIONARI!AJ3824:AL3824,ESITI_QUESTIONARI!AN3824,ESITI_QUESTIONARI!AQ3824)),"NON RISPONDE",AVERAGE(ESITI_QUESTIONARI!N3824:T3824,ESITI_QUESTIONARI!V3824:X3824,ESITI_QUESTIONARI!Z3824:AD3824,ESITI_QUESTIONARI!AF3824:AH3824,ESITI_QUESTIONARI!AJ3824:AL3824,ESITI_QUESTIONARI!AN3824,ESITI_QUESTIONARI!AQ3824)))</f>
        <v/>
      </c>
    </row>
    <row r="3825" spans="1:8" x14ac:dyDescent="0.3">
      <c r="A3825" t="str">
        <f>IF(ESITI_QUESTIONARI!A3825="","",TRIM(ESITI_QUESTIONARI!A3825))</f>
        <v/>
      </c>
      <c r="B3825" t="str">
        <f t="shared" si="60"/>
        <v/>
      </c>
      <c r="C3825" t="str">
        <f>IF(ESITI_QUESTIONARI!C3825="","",TRIM(ESITI_QUESTIONARI!C3825))</f>
        <v/>
      </c>
      <c r="D3825" t="str">
        <f>IFERROR(UPPER(TRIM(ESITI_QUESTIONARI!U3825)),"")</f>
        <v/>
      </c>
      <c r="E3825" t="str">
        <f>IFERROR(UPPER(TRIM(ESITI_QUESTIONARI!Y3825)),"")</f>
        <v/>
      </c>
      <c r="F3825" t="str">
        <f>IFERROR(UPPER(TRIM(ESITI_QUESTIONARI!AE3825)),"")</f>
        <v/>
      </c>
      <c r="G3825" t="str">
        <f>IFERROR(UPPER(TRIM(ESITI_QUESTIONARI!AI3825)),"")</f>
        <v/>
      </c>
      <c r="H3825" s="8" t="str">
        <f>IF(C3825="","",IF(ISERROR(AVERAGE(ESITI_QUESTIONARI!N3825:T3825,ESITI_QUESTIONARI!V3825:X3825,ESITI_QUESTIONARI!Z3825:AD3825,ESITI_QUESTIONARI!AF3825:AH3825,ESITI_QUESTIONARI!AJ3825:AL3825,ESITI_QUESTIONARI!AN3825,ESITI_QUESTIONARI!AQ3825)),"NON RISPONDE",AVERAGE(ESITI_QUESTIONARI!N3825:T3825,ESITI_QUESTIONARI!V3825:X3825,ESITI_QUESTIONARI!Z3825:AD3825,ESITI_QUESTIONARI!AF3825:AH3825,ESITI_QUESTIONARI!AJ3825:AL3825,ESITI_QUESTIONARI!AN3825,ESITI_QUESTIONARI!AQ3825)))</f>
        <v/>
      </c>
    </row>
    <row r="3826" spans="1:8" x14ac:dyDescent="0.3">
      <c r="A3826" t="str">
        <f>IF(ESITI_QUESTIONARI!A3826="","",TRIM(ESITI_QUESTIONARI!A3826))</f>
        <v/>
      </c>
      <c r="B3826" t="str">
        <f t="shared" si="60"/>
        <v/>
      </c>
      <c r="C3826" t="str">
        <f>IF(ESITI_QUESTIONARI!C3826="","",TRIM(ESITI_QUESTIONARI!C3826))</f>
        <v/>
      </c>
      <c r="D3826" t="str">
        <f>IFERROR(UPPER(TRIM(ESITI_QUESTIONARI!U3826)),"")</f>
        <v/>
      </c>
      <c r="E3826" t="str">
        <f>IFERROR(UPPER(TRIM(ESITI_QUESTIONARI!Y3826)),"")</f>
        <v/>
      </c>
      <c r="F3826" t="str">
        <f>IFERROR(UPPER(TRIM(ESITI_QUESTIONARI!AE3826)),"")</f>
        <v/>
      </c>
      <c r="G3826" t="str">
        <f>IFERROR(UPPER(TRIM(ESITI_QUESTIONARI!AI3826)),"")</f>
        <v/>
      </c>
      <c r="H3826" s="8" t="str">
        <f>IF(C3826="","",IF(ISERROR(AVERAGE(ESITI_QUESTIONARI!N3826:T3826,ESITI_QUESTIONARI!V3826:X3826,ESITI_QUESTIONARI!Z3826:AD3826,ESITI_QUESTIONARI!AF3826:AH3826,ESITI_QUESTIONARI!AJ3826:AL3826,ESITI_QUESTIONARI!AN3826,ESITI_QUESTIONARI!AQ3826)),"NON RISPONDE",AVERAGE(ESITI_QUESTIONARI!N3826:T3826,ESITI_QUESTIONARI!V3826:X3826,ESITI_QUESTIONARI!Z3826:AD3826,ESITI_QUESTIONARI!AF3826:AH3826,ESITI_QUESTIONARI!AJ3826:AL3826,ESITI_QUESTIONARI!AN3826,ESITI_QUESTIONARI!AQ3826)))</f>
        <v/>
      </c>
    </row>
    <row r="3827" spans="1:8" x14ac:dyDescent="0.3">
      <c r="A3827" t="str">
        <f>IF(ESITI_QUESTIONARI!A3827="","",TRIM(ESITI_QUESTIONARI!A3827))</f>
        <v/>
      </c>
      <c r="B3827" t="str">
        <f t="shared" si="60"/>
        <v/>
      </c>
      <c r="C3827" t="str">
        <f>IF(ESITI_QUESTIONARI!C3827="","",TRIM(ESITI_QUESTIONARI!C3827))</f>
        <v/>
      </c>
      <c r="D3827" t="str">
        <f>IFERROR(UPPER(TRIM(ESITI_QUESTIONARI!U3827)),"")</f>
        <v/>
      </c>
      <c r="E3827" t="str">
        <f>IFERROR(UPPER(TRIM(ESITI_QUESTIONARI!Y3827)),"")</f>
        <v/>
      </c>
      <c r="F3827" t="str">
        <f>IFERROR(UPPER(TRIM(ESITI_QUESTIONARI!AE3827)),"")</f>
        <v/>
      </c>
      <c r="G3827" t="str">
        <f>IFERROR(UPPER(TRIM(ESITI_QUESTIONARI!AI3827)),"")</f>
        <v/>
      </c>
      <c r="H3827" s="8" t="str">
        <f>IF(C3827="","",IF(ISERROR(AVERAGE(ESITI_QUESTIONARI!N3827:T3827,ESITI_QUESTIONARI!V3827:X3827,ESITI_QUESTIONARI!Z3827:AD3827,ESITI_QUESTIONARI!AF3827:AH3827,ESITI_QUESTIONARI!AJ3827:AL3827,ESITI_QUESTIONARI!AN3827,ESITI_QUESTIONARI!AQ3827)),"NON RISPONDE",AVERAGE(ESITI_QUESTIONARI!N3827:T3827,ESITI_QUESTIONARI!V3827:X3827,ESITI_QUESTIONARI!Z3827:AD3827,ESITI_QUESTIONARI!AF3827:AH3827,ESITI_QUESTIONARI!AJ3827:AL3827,ESITI_QUESTIONARI!AN3827,ESITI_QUESTIONARI!AQ3827)))</f>
        <v/>
      </c>
    </row>
    <row r="3828" spans="1:8" x14ac:dyDescent="0.3">
      <c r="A3828" t="str">
        <f>IF(ESITI_QUESTIONARI!A3828="","",TRIM(ESITI_QUESTIONARI!A3828))</f>
        <v/>
      </c>
      <c r="B3828" t="str">
        <f t="shared" si="60"/>
        <v/>
      </c>
      <c r="C3828" t="str">
        <f>IF(ESITI_QUESTIONARI!C3828="","",TRIM(ESITI_QUESTIONARI!C3828))</f>
        <v/>
      </c>
      <c r="D3828" t="str">
        <f>IFERROR(UPPER(TRIM(ESITI_QUESTIONARI!U3828)),"")</f>
        <v/>
      </c>
      <c r="E3828" t="str">
        <f>IFERROR(UPPER(TRIM(ESITI_QUESTIONARI!Y3828)),"")</f>
        <v/>
      </c>
      <c r="F3828" t="str">
        <f>IFERROR(UPPER(TRIM(ESITI_QUESTIONARI!AE3828)),"")</f>
        <v/>
      </c>
      <c r="G3828" t="str">
        <f>IFERROR(UPPER(TRIM(ESITI_QUESTIONARI!AI3828)),"")</f>
        <v/>
      </c>
      <c r="H3828" s="8" t="str">
        <f>IF(C3828="","",IF(ISERROR(AVERAGE(ESITI_QUESTIONARI!N3828:T3828,ESITI_QUESTIONARI!V3828:X3828,ESITI_QUESTIONARI!Z3828:AD3828,ESITI_QUESTIONARI!AF3828:AH3828,ESITI_QUESTIONARI!AJ3828:AL3828,ESITI_QUESTIONARI!AN3828,ESITI_QUESTIONARI!AQ3828)),"NON RISPONDE",AVERAGE(ESITI_QUESTIONARI!N3828:T3828,ESITI_QUESTIONARI!V3828:X3828,ESITI_QUESTIONARI!Z3828:AD3828,ESITI_QUESTIONARI!AF3828:AH3828,ESITI_QUESTIONARI!AJ3828:AL3828,ESITI_QUESTIONARI!AN3828,ESITI_QUESTIONARI!AQ3828)))</f>
        <v/>
      </c>
    </row>
    <row r="3829" spans="1:8" x14ac:dyDescent="0.3">
      <c r="A3829" t="str">
        <f>IF(ESITI_QUESTIONARI!A3829="","",TRIM(ESITI_QUESTIONARI!A3829))</f>
        <v/>
      </c>
      <c r="B3829" t="str">
        <f t="shared" si="60"/>
        <v/>
      </c>
      <c r="C3829" t="str">
        <f>IF(ESITI_QUESTIONARI!C3829="","",TRIM(ESITI_QUESTIONARI!C3829))</f>
        <v/>
      </c>
      <c r="D3829" t="str">
        <f>IFERROR(UPPER(TRIM(ESITI_QUESTIONARI!U3829)),"")</f>
        <v/>
      </c>
      <c r="E3829" t="str">
        <f>IFERROR(UPPER(TRIM(ESITI_QUESTIONARI!Y3829)),"")</f>
        <v/>
      </c>
      <c r="F3829" t="str">
        <f>IFERROR(UPPER(TRIM(ESITI_QUESTIONARI!AE3829)),"")</f>
        <v/>
      </c>
      <c r="G3829" t="str">
        <f>IFERROR(UPPER(TRIM(ESITI_QUESTIONARI!AI3829)),"")</f>
        <v/>
      </c>
      <c r="H3829" s="8" t="str">
        <f>IF(C3829="","",IF(ISERROR(AVERAGE(ESITI_QUESTIONARI!N3829:T3829,ESITI_QUESTIONARI!V3829:X3829,ESITI_QUESTIONARI!Z3829:AD3829,ESITI_QUESTIONARI!AF3829:AH3829,ESITI_QUESTIONARI!AJ3829:AL3829,ESITI_QUESTIONARI!AN3829,ESITI_QUESTIONARI!AQ3829)),"NON RISPONDE",AVERAGE(ESITI_QUESTIONARI!N3829:T3829,ESITI_QUESTIONARI!V3829:X3829,ESITI_QUESTIONARI!Z3829:AD3829,ESITI_QUESTIONARI!AF3829:AH3829,ESITI_QUESTIONARI!AJ3829:AL3829,ESITI_QUESTIONARI!AN3829,ESITI_QUESTIONARI!AQ3829)))</f>
        <v/>
      </c>
    </row>
    <row r="3830" spans="1:8" x14ac:dyDescent="0.3">
      <c r="A3830" t="str">
        <f>IF(ESITI_QUESTIONARI!A3830="","",TRIM(ESITI_QUESTIONARI!A3830))</f>
        <v/>
      </c>
      <c r="B3830" t="str">
        <f t="shared" si="60"/>
        <v/>
      </c>
      <c r="C3830" t="str">
        <f>IF(ESITI_QUESTIONARI!C3830="","",TRIM(ESITI_QUESTIONARI!C3830))</f>
        <v/>
      </c>
      <c r="D3830" t="str">
        <f>IFERROR(UPPER(TRIM(ESITI_QUESTIONARI!U3830)),"")</f>
        <v/>
      </c>
      <c r="E3830" t="str">
        <f>IFERROR(UPPER(TRIM(ESITI_QUESTIONARI!Y3830)),"")</f>
        <v/>
      </c>
      <c r="F3830" t="str">
        <f>IFERROR(UPPER(TRIM(ESITI_QUESTIONARI!AE3830)),"")</f>
        <v/>
      </c>
      <c r="G3830" t="str">
        <f>IFERROR(UPPER(TRIM(ESITI_QUESTIONARI!AI3830)),"")</f>
        <v/>
      </c>
      <c r="H3830" s="8" t="str">
        <f>IF(C3830="","",IF(ISERROR(AVERAGE(ESITI_QUESTIONARI!N3830:T3830,ESITI_QUESTIONARI!V3830:X3830,ESITI_QUESTIONARI!Z3830:AD3830,ESITI_QUESTIONARI!AF3830:AH3830,ESITI_QUESTIONARI!AJ3830:AL3830,ESITI_QUESTIONARI!AN3830,ESITI_QUESTIONARI!AQ3830)),"NON RISPONDE",AVERAGE(ESITI_QUESTIONARI!N3830:T3830,ESITI_QUESTIONARI!V3830:X3830,ESITI_QUESTIONARI!Z3830:AD3830,ESITI_QUESTIONARI!AF3830:AH3830,ESITI_QUESTIONARI!AJ3830:AL3830,ESITI_QUESTIONARI!AN3830,ESITI_QUESTIONARI!AQ3830)))</f>
        <v/>
      </c>
    </row>
    <row r="3831" spans="1:8" x14ac:dyDescent="0.3">
      <c r="A3831" t="str">
        <f>IF(ESITI_QUESTIONARI!A3831="","",TRIM(ESITI_QUESTIONARI!A3831))</f>
        <v/>
      </c>
      <c r="B3831" t="str">
        <f t="shared" si="60"/>
        <v/>
      </c>
      <c r="C3831" t="str">
        <f>IF(ESITI_QUESTIONARI!C3831="","",TRIM(ESITI_QUESTIONARI!C3831))</f>
        <v/>
      </c>
      <c r="D3831" t="str">
        <f>IFERROR(UPPER(TRIM(ESITI_QUESTIONARI!U3831)),"")</f>
        <v/>
      </c>
      <c r="E3831" t="str">
        <f>IFERROR(UPPER(TRIM(ESITI_QUESTIONARI!Y3831)),"")</f>
        <v/>
      </c>
      <c r="F3831" t="str">
        <f>IFERROR(UPPER(TRIM(ESITI_QUESTIONARI!AE3831)),"")</f>
        <v/>
      </c>
      <c r="G3831" t="str">
        <f>IFERROR(UPPER(TRIM(ESITI_QUESTIONARI!AI3831)),"")</f>
        <v/>
      </c>
      <c r="H3831" s="8" t="str">
        <f>IF(C3831="","",IF(ISERROR(AVERAGE(ESITI_QUESTIONARI!N3831:T3831,ESITI_QUESTIONARI!V3831:X3831,ESITI_QUESTIONARI!Z3831:AD3831,ESITI_QUESTIONARI!AF3831:AH3831,ESITI_QUESTIONARI!AJ3831:AL3831,ESITI_QUESTIONARI!AN3831,ESITI_QUESTIONARI!AQ3831)),"NON RISPONDE",AVERAGE(ESITI_QUESTIONARI!N3831:T3831,ESITI_QUESTIONARI!V3831:X3831,ESITI_QUESTIONARI!Z3831:AD3831,ESITI_QUESTIONARI!AF3831:AH3831,ESITI_QUESTIONARI!AJ3831:AL3831,ESITI_QUESTIONARI!AN3831,ESITI_QUESTIONARI!AQ3831)))</f>
        <v/>
      </c>
    </row>
    <row r="3832" spans="1:8" x14ac:dyDescent="0.3">
      <c r="A3832" t="str">
        <f>IF(ESITI_QUESTIONARI!A3832="","",TRIM(ESITI_QUESTIONARI!A3832))</f>
        <v/>
      </c>
      <c r="B3832" t="str">
        <f t="shared" si="60"/>
        <v/>
      </c>
      <c r="C3832" t="str">
        <f>IF(ESITI_QUESTIONARI!C3832="","",TRIM(ESITI_QUESTIONARI!C3832))</f>
        <v/>
      </c>
      <c r="D3832" t="str">
        <f>IFERROR(UPPER(TRIM(ESITI_QUESTIONARI!U3832)),"")</f>
        <v/>
      </c>
      <c r="E3832" t="str">
        <f>IFERROR(UPPER(TRIM(ESITI_QUESTIONARI!Y3832)),"")</f>
        <v/>
      </c>
      <c r="F3832" t="str">
        <f>IFERROR(UPPER(TRIM(ESITI_QUESTIONARI!AE3832)),"")</f>
        <v/>
      </c>
      <c r="G3832" t="str">
        <f>IFERROR(UPPER(TRIM(ESITI_QUESTIONARI!AI3832)),"")</f>
        <v/>
      </c>
      <c r="H3832" s="8" t="str">
        <f>IF(C3832="","",IF(ISERROR(AVERAGE(ESITI_QUESTIONARI!N3832:T3832,ESITI_QUESTIONARI!V3832:X3832,ESITI_QUESTIONARI!Z3832:AD3832,ESITI_QUESTIONARI!AF3832:AH3832,ESITI_QUESTIONARI!AJ3832:AL3832,ESITI_QUESTIONARI!AN3832,ESITI_QUESTIONARI!AQ3832)),"NON RISPONDE",AVERAGE(ESITI_QUESTIONARI!N3832:T3832,ESITI_QUESTIONARI!V3832:X3832,ESITI_QUESTIONARI!Z3832:AD3832,ESITI_QUESTIONARI!AF3832:AH3832,ESITI_QUESTIONARI!AJ3832:AL3832,ESITI_QUESTIONARI!AN3832,ESITI_QUESTIONARI!AQ3832)))</f>
        <v/>
      </c>
    </row>
    <row r="3833" spans="1:8" x14ac:dyDescent="0.3">
      <c r="A3833" t="str">
        <f>IF(ESITI_QUESTIONARI!A3833="","",TRIM(ESITI_QUESTIONARI!A3833))</f>
        <v/>
      </c>
      <c r="B3833" t="str">
        <f t="shared" si="60"/>
        <v/>
      </c>
      <c r="C3833" t="str">
        <f>IF(ESITI_QUESTIONARI!C3833="","",TRIM(ESITI_QUESTIONARI!C3833))</f>
        <v/>
      </c>
      <c r="D3833" t="str">
        <f>IFERROR(UPPER(TRIM(ESITI_QUESTIONARI!U3833)),"")</f>
        <v/>
      </c>
      <c r="E3833" t="str">
        <f>IFERROR(UPPER(TRIM(ESITI_QUESTIONARI!Y3833)),"")</f>
        <v/>
      </c>
      <c r="F3833" t="str">
        <f>IFERROR(UPPER(TRIM(ESITI_QUESTIONARI!AE3833)),"")</f>
        <v/>
      </c>
      <c r="G3833" t="str">
        <f>IFERROR(UPPER(TRIM(ESITI_QUESTIONARI!AI3833)),"")</f>
        <v/>
      </c>
      <c r="H3833" s="8" t="str">
        <f>IF(C3833="","",IF(ISERROR(AVERAGE(ESITI_QUESTIONARI!N3833:T3833,ESITI_QUESTIONARI!V3833:X3833,ESITI_QUESTIONARI!Z3833:AD3833,ESITI_QUESTIONARI!AF3833:AH3833,ESITI_QUESTIONARI!AJ3833:AL3833,ESITI_QUESTIONARI!AN3833,ESITI_QUESTIONARI!AQ3833)),"NON RISPONDE",AVERAGE(ESITI_QUESTIONARI!N3833:T3833,ESITI_QUESTIONARI!V3833:X3833,ESITI_QUESTIONARI!Z3833:AD3833,ESITI_QUESTIONARI!AF3833:AH3833,ESITI_QUESTIONARI!AJ3833:AL3833,ESITI_QUESTIONARI!AN3833,ESITI_QUESTIONARI!AQ3833)))</f>
        <v/>
      </c>
    </row>
    <row r="3834" spans="1:8" x14ac:dyDescent="0.3">
      <c r="A3834" t="str">
        <f>IF(ESITI_QUESTIONARI!A3834="","",TRIM(ESITI_QUESTIONARI!A3834))</f>
        <v/>
      </c>
      <c r="B3834" t="str">
        <f t="shared" si="60"/>
        <v/>
      </c>
      <c r="C3834" t="str">
        <f>IF(ESITI_QUESTIONARI!C3834="","",TRIM(ESITI_QUESTIONARI!C3834))</f>
        <v/>
      </c>
      <c r="D3834" t="str">
        <f>IFERROR(UPPER(TRIM(ESITI_QUESTIONARI!U3834)),"")</f>
        <v/>
      </c>
      <c r="E3834" t="str">
        <f>IFERROR(UPPER(TRIM(ESITI_QUESTIONARI!Y3834)),"")</f>
        <v/>
      </c>
      <c r="F3834" t="str">
        <f>IFERROR(UPPER(TRIM(ESITI_QUESTIONARI!AE3834)),"")</f>
        <v/>
      </c>
      <c r="G3834" t="str">
        <f>IFERROR(UPPER(TRIM(ESITI_QUESTIONARI!AI3834)),"")</f>
        <v/>
      </c>
      <c r="H3834" s="8" t="str">
        <f>IF(C3834="","",IF(ISERROR(AVERAGE(ESITI_QUESTIONARI!N3834:T3834,ESITI_QUESTIONARI!V3834:X3834,ESITI_QUESTIONARI!Z3834:AD3834,ESITI_QUESTIONARI!AF3834:AH3834,ESITI_QUESTIONARI!AJ3834:AL3834,ESITI_QUESTIONARI!AN3834,ESITI_QUESTIONARI!AQ3834)),"NON RISPONDE",AVERAGE(ESITI_QUESTIONARI!N3834:T3834,ESITI_QUESTIONARI!V3834:X3834,ESITI_QUESTIONARI!Z3834:AD3834,ESITI_QUESTIONARI!AF3834:AH3834,ESITI_QUESTIONARI!AJ3834:AL3834,ESITI_QUESTIONARI!AN3834,ESITI_QUESTIONARI!AQ3834)))</f>
        <v/>
      </c>
    </row>
    <row r="3835" spans="1:8" x14ac:dyDescent="0.3">
      <c r="A3835" t="str">
        <f>IF(ESITI_QUESTIONARI!A3835="","",TRIM(ESITI_QUESTIONARI!A3835))</f>
        <v/>
      </c>
      <c r="B3835" t="str">
        <f t="shared" si="60"/>
        <v/>
      </c>
      <c r="C3835" t="str">
        <f>IF(ESITI_QUESTIONARI!C3835="","",TRIM(ESITI_QUESTIONARI!C3835))</f>
        <v/>
      </c>
      <c r="D3835" t="str">
        <f>IFERROR(UPPER(TRIM(ESITI_QUESTIONARI!U3835)),"")</f>
        <v/>
      </c>
      <c r="E3835" t="str">
        <f>IFERROR(UPPER(TRIM(ESITI_QUESTIONARI!Y3835)),"")</f>
        <v/>
      </c>
      <c r="F3835" t="str">
        <f>IFERROR(UPPER(TRIM(ESITI_QUESTIONARI!AE3835)),"")</f>
        <v/>
      </c>
      <c r="G3835" t="str">
        <f>IFERROR(UPPER(TRIM(ESITI_QUESTIONARI!AI3835)),"")</f>
        <v/>
      </c>
      <c r="H3835" s="8" t="str">
        <f>IF(C3835="","",IF(ISERROR(AVERAGE(ESITI_QUESTIONARI!N3835:T3835,ESITI_QUESTIONARI!V3835:X3835,ESITI_QUESTIONARI!Z3835:AD3835,ESITI_QUESTIONARI!AF3835:AH3835,ESITI_QUESTIONARI!AJ3835:AL3835,ESITI_QUESTIONARI!AN3835,ESITI_QUESTIONARI!AQ3835)),"NON RISPONDE",AVERAGE(ESITI_QUESTIONARI!N3835:T3835,ESITI_QUESTIONARI!V3835:X3835,ESITI_QUESTIONARI!Z3835:AD3835,ESITI_QUESTIONARI!AF3835:AH3835,ESITI_QUESTIONARI!AJ3835:AL3835,ESITI_QUESTIONARI!AN3835,ESITI_QUESTIONARI!AQ3835)))</f>
        <v/>
      </c>
    </row>
    <row r="3836" spans="1:8" x14ac:dyDescent="0.3">
      <c r="A3836" t="str">
        <f>IF(ESITI_QUESTIONARI!A3836="","",TRIM(ESITI_QUESTIONARI!A3836))</f>
        <v/>
      </c>
      <c r="B3836" t="str">
        <f t="shared" si="60"/>
        <v/>
      </c>
      <c r="C3836" t="str">
        <f>IF(ESITI_QUESTIONARI!C3836="","",TRIM(ESITI_QUESTIONARI!C3836))</f>
        <v/>
      </c>
      <c r="D3836" t="str">
        <f>IFERROR(UPPER(TRIM(ESITI_QUESTIONARI!U3836)),"")</f>
        <v/>
      </c>
      <c r="E3836" t="str">
        <f>IFERROR(UPPER(TRIM(ESITI_QUESTIONARI!Y3836)),"")</f>
        <v/>
      </c>
      <c r="F3836" t="str">
        <f>IFERROR(UPPER(TRIM(ESITI_QUESTIONARI!AE3836)),"")</f>
        <v/>
      </c>
      <c r="G3836" t="str">
        <f>IFERROR(UPPER(TRIM(ESITI_QUESTIONARI!AI3836)),"")</f>
        <v/>
      </c>
      <c r="H3836" s="8" t="str">
        <f>IF(C3836="","",IF(ISERROR(AVERAGE(ESITI_QUESTIONARI!N3836:T3836,ESITI_QUESTIONARI!V3836:X3836,ESITI_QUESTIONARI!Z3836:AD3836,ESITI_QUESTIONARI!AF3836:AH3836,ESITI_QUESTIONARI!AJ3836:AL3836,ESITI_QUESTIONARI!AN3836,ESITI_QUESTIONARI!AQ3836)),"NON RISPONDE",AVERAGE(ESITI_QUESTIONARI!N3836:T3836,ESITI_QUESTIONARI!V3836:X3836,ESITI_QUESTIONARI!Z3836:AD3836,ESITI_QUESTIONARI!AF3836:AH3836,ESITI_QUESTIONARI!AJ3836:AL3836,ESITI_QUESTIONARI!AN3836,ESITI_QUESTIONARI!AQ3836)))</f>
        <v/>
      </c>
    </row>
    <row r="3837" spans="1:8" x14ac:dyDescent="0.3">
      <c r="A3837" t="str">
        <f>IF(ESITI_QUESTIONARI!A3837="","",TRIM(ESITI_QUESTIONARI!A3837))</f>
        <v/>
      </c>
      <c r="B3837" t="str">
        <f t="shared" si="60"/>
        <v/>
      </c>
      <c r="C3837" t="str">
        <f>IF(ESITI_QUESTIONARI!C3837="","",TRIM(ESITI_QUESTIONARI!C3837))</f>
        <v/>
      </c>
      <c r="D3837" t="str">
        <f>IFERROR(UPPER(TRIM(ESITI_QUESTIONARI!U3837)),"")</f>
        <v/>
      </c>
      <c r="E3837" t="str">
        <f>IFERROR(UPPER(TRIM(ESITI_QUESTIONARI!Y3837)),"")</f>
        <v/>
      </c>
      <c r="F3837" t="str">
        <f>IFERROR(UPPER(TRIM(ESITI_QUESTIONARI!AE3837)),"")</f>
        <v/>
      </c>
      <c r="G3837" t="str">
        <f>IFERROR(UPPER(TRIM(ESITI_QUESTIONARI!AI3837)),"")</f>
        <v/>
      </c>
      <c r="H3837" s="8" t="str">
        <f>IF(C3837="","",IF(ISERROR(AVERAGE(ESITI_QUESTIONARI!N3837:T3837,ESITI_QUESTIONARI!V3837:X3837,ESITI_QUESTIONARI!Z3837:AD3837,ESITI_QUESTIONARI!AF3837:AH3837,ESITI_QUESTIONARI!AJ3837:AL3837,ESITI_QUESTIONARI!AN3837,ESITI_QUESTIONARI!AQ3837)),"NON RISPONDE",AVERAGE(ESITI_QUESTIONARI!N3837:T3837,ESITI_QUESTIONARI!V3837:X3837,ESITI_QUESTIONARI!Z3837:AD3837,ESITI_QUESTIONARI!AF3837:AH3837,ESITI_QUESTIONARI!AJ3837:AL3837,ESITI_QUESTIONARI!AN3837,ESITI_QUESTIONARI!AQ3837)))</f>
        <v/>
      </c>
    </row>
    <row r="3838" spans="1:8" x14ac:dyDescent="0.3">
      <c r="A3838" t="str">
        <f>IF(ESITI_QUESTIONARI!A3838="","",TRIM(ESITI_QUESTIONARI!A3838))</f>
        <v/>
      </c>
      <c r="B3838" t="str">
        <f t="shared" si="60"/>
        <v/>
      </c>
      <c r="C3838" t="str">
        <f>IF(ESITI_QUESTIONARI!C3838="","",TRIM(ESITI_QUESTIONARI!C3838))</f>
        <v/>
      </c>
      <c r="D3838" t="str">
        <f>IFERROR(UPPER(TRIM(ESITI_QUESTIONARI!U3838)),"")</f>
        <v/>
      </c>
      <c r="E3838" t="str">
        <f>IFERROR(UPPER(TRIM(ESITI_QUESTIONARI!Y3838)),"")</f>
        <v/>
      </c>
      <c r="F3838" t="str">
        <f>IFERROR(UPPER(TRIM(ESITI_QUESTIONARI!AE3838)),"")</f>
        <v/>
      </c>
      <c r="G3838" t="str">
        <f>IFERROR(UPPER(TRIM(ESITI_QUESTIONARI!AI3838)),"")</f>
        <v/>
      </c>
      <c r="H3838" s="8" t="str">
        <f>IF(C3838="","",IF(ISERROR(AVERAGE(ESITI_QUESTIONARI!N3838:T3838,ESITI_QUESTIONARI!V3838:X3838,ESITI_QUESTIONARI!Z3838:AD3838,ESITI_QUESTIONARI!AF3838:AH3838,ESITI_QUESTIONARI!AJ3838:AL3838,ESITI_QUESTIONARI!AN3838,ESITI_QUESTIONARI!AQ3838)),"NON RISPONDE",AVERAGE(ESITI_QUESTIONARI!N3838:T3838,ESITI_QUESTIONARI!V3838:X3838,ESITI_QUESTIONARI!Z3838:AD3838,ESITI_QUESTIONARI!AF3838:AH3838,ESITI_QUESTIONARI!AJ3838:AL3838,ESITI_QUESTIONARI!AN3838,ESITI_QUESTIONARI!AQ3838)))</f>
        <v/>
      </c>
    </row>
    <row r="3839" spans="1:8" x14ac:dyDescent="0.3">
      <c r="A3839" t="str">
        <f>IF(ESITI_QUESTIONARI!A3839="","",TRIM(ESITI_QUESTIONARI!A3839))</f>
        <v/>
      </c>
      <c r="B3839" t="str">
        <f t="shared" si="60"/>
        <v/>
      </c>
      <c r="C3839" t="str">
        <f>IF(ESITI_QUESTIONARI!C3839="","",TRIM(ESITI_QUESTIONARI!C3839))</f>
        <v/>
      </c>
      <c r="D3839" t="str">
        <f>IFERROR(UPPER(TRIM(ESITI_QUESTIONARI!U3839)),"")</f>
        <v/>
      </c>
      <c r="E3839" t="str">
        <f>IFERROR(UPPER(TRIM(ESITI_QUESTIONARI!Y3839)),"")</f>
        <v/>
      </c>
      <c r="F3839" t="str">
        <f>IFERROR(UPPER(TRIM(ESITI_QUESTIONARI!AE3839)),"")</f>
        <v/>
      </c>
      <c r="G3839" t="str">
        <f>IFERROR(UPPER(TRIM(ESITI_QUESTIONARI!AI3839)),"")</f>
        <v/>
      </c>
      <c r="H3839" s="8" t="str">
        <f>IF(C3839="","",IF(ISERROR(AVERAGE(ESITI_QUESTIONARI!N3839:T3839,ESITI_QUESTIONARI!V3839:X3839,ESITI_QUESTIONARI!Z3839:AD3839,ESITI_QUESTIONARI!AF3839:AH3839,ESITI_QUESTIONARI!AJ3839:AL3839,ESITI_QUESTIONARI!AN3839,ESITI_QUESTIONARI!AQ3839)),"NON RISPONDE",AVERAGE(ESITI_QUESTIONARI!N3839:T3839,ESITI_QUESTIONARI!V3839:X3839,ESITI_QUESTIONARI!Z3839:AD3839,ESITI_QUESTIONARI!AF3839:AH3839,ESITI_QUESTIONARI!AJ3839:AL3839,ESITI_QUESTIONARI!AN3839,ESITI_QUESTIONARI!AQ3839)))</f>
        <v/>
      </c>
    </row>
    <row r="3840" spans="1:8" x14ac:dyDescent="0.3">
      <c r="A3840" t="str">
        <f>IF(ESITI_QUESTIONARI!A3840="","",TRIM(ESITI_QUESTIONARI!A3840))</f>
        <v/>
      </c>
      <c r="B3840" t="str">
        <f t="shared" si="60"/>
        <v/>
      </c>
      <c r="C3840" t="str">
        <f>IF(ESITI_QUESTIONARI!C3840="","",TRIM(ESITI_QUESTIONARI!C3840))</f>
        <v/>
      </c>
      <c r="D3840" t="str">
        <f>IFERROR(UPPER(TRIM(ESITI_QUESTIONARI!U3840)),"")</f>
        <v/>
      </c>
      <c r="E3840" t="str">
        <f>IFERROR(UPPER(TRIM(ESITI_QUESTIONARI!Y3840)),"")</f>
        <v/>
      </c>
      <c r="F3840" t="str">
        <f>IFERROR(UPPER(TRIM(ESITI_QUESTIONARI!AE3840)),"")</f>
        <v/>
      </c>
      <c r="G3840" t="str">
        <f>IFERROR(UPPER(TRIM(ESITI_QUESTIONARI!AI3840)),"")</f>
        <v/>
      </c>
      <c r="H3840" s="8" t="str">
        <f>IF(C3840="","",IF(ISERROR(AVERAGE(ESITI_QUESTIONARI!N3840:T3840,ESITI_QUESTIONARI!V3840:X3840,ESITI_QUESTIONARI!Z3840:AD3840,ESITI_QUESTIONARI!AF3840:AH3840,ESITI_QUESTIONARI!AJ3840:AL3840,ESITI_QUESTIONARI!AN3840,ESITI_QUESTIONARI!AQ3840)),"NON RISPONDE",AVERAGE(ESITI_QUESTIONARI!N3840:T3840,ESITI_QUESTIONARI!V3840:X3840,ESITI_QUESTIONARI!Z3840:AD3840,ESITI_QUESTIONARI!AF3840:AH3840,ESITI_QUESTIONARI!AJ3840:AL3840,ESITI_QUESTIONARI!AN3840,ESITI_QUESTIONARI!AQ3840)))</f>
        <v/>
      </c>
    </row>
    <row r="3841" spans="1:8" x14ac:dyDescent="0.3">
      <c r="A3841" t="str">
        <f>IF(ESITI_QUESTIONARI!A3841="","",TRIM(ESITI_QUESTIONARI!A3841))</f>
        <v/>
      </c>
      <c r="B3841" t="str">
        <f t="shared" si="60"/>
        <v/>
      </c>
      <c r="C3841" t="str">
        <f>IF(ESITI_QUESTIONARI!C3841="","",TRIM(ESITI_QUESTIONARI!C3841))</f>
        <v/>
      </c>
      <c r="D3841" t="str">
        <f>IFERROR(UPPER(TRIM(ESITI_QUESTIONARI!U3841)),"")</f>
        <v/>
      </c>
      <c r="E3841" t="str">
        <f>IFERROR(UPPER(TRIM(ESITI_QUESTIONARI!Y3841)),"")</f>
        <v/>
      </c>
      <c r="F3841" t="str">
        <f>IFERROR(UPPER(TRIM(ESITI_QUESTIONARI!AE3841)),"")</f>
        <v/>
      </c>
      <c r="G3841" t="str">
        <f>IFERROR(UPPER(TRIM(ESITI_QUESTIONARI!AI3841)),"")</f>
        <v/>
      </c>
      <c r="H3841" s="8" t="str">
        <f>IF(C3841="","",IF(ISERROR(AVERAGE(ESITI_QUESTIONARI!N3841:T3841,ESITI_QUESTIONARI!V3841:X3841,ESITI_QUESTIONARI!Z3841:AD3841,ESITI_QUESTIONARI!AF3841:AH3841,ESITI_QUESTIONARI!AJ3841:AL3841,ESITI_QUESTIONARI!AN3841,ESITI_QUESTIONARI!AQ3841)),"NON RISPONDE",AVERAGE(ESITI_QUESTIONARI!N3841:T3841,ESITI_QUESTIONARI!V3841:X3841,ESITI_QUESTIONARI!Z3841:AD3841,ESITI_QUESTIONARI!AF3841:AH3841,ESITI_QUESTIONARI!AJ3841:AL3841,ESITI_QUESTIONARI!AN3841,ESITI_QUESTIONARI!AQ3841)))</f>
        <v/>
      </c>
    </row>
    <row r="3842" spans="1:8" x14ac:dyDescent="0.3">
      <c r="A3842" t="str">
        <f>IF(ESITI_QUESTIONARI!A3842="","",TRIM(ESITI_QUESTIONARI!A3842))</f>
        <v/>
      </c>
      <c r="B3842" t="str">
        <f t="shared" si="60"/>
        <v/>
      </c>
      <c r="C3842" t="str">
        <f>IF(ESITI_QUESTIONARI!C3842="","",TRIM(ESITI_QUESTIONARI!C3842))</f>
        <v/>
      </c>
      <c r="D3842" t="str">
        <f>IFERROR(UPPER(TRIM(ESITI_QUESTIONARI!U3842)),"")</f>
        <v/>
      </c>
      <c r="E3842" t="str">
        <f>IFERROR(UPPER(TRIM(ESITI_QUESTIONARI!Y3842)),"")</f>
        <v/>
      </c>
      <c r="F3842" t="str">
        <f>IFERROR(UPPER(TRIM(ESITI_QUESTIONARI!AE3842)),"")</f>
        <v/>
      </c>
      <c r="G3842" t="str">
        <f>IFERROR(UPPER(TRIM(ESITI_QUESTIONARI!AI3842)),"")</f>
        <v/>
      </c>
      <c r="H3842" s="8" t="str">
        <f>IF(C3842="","",IF(ISERROR(AVERAGE(ESITI_QUESTIONARI!N3842:T3842,ESITI_QUESTIONARI!V3842:X3842,ESITI_QUESTIONARI!Z3842:AD3842,ESITI_QUESTIONARI!AF3842:AH3842,ESITI_QUESTIONARI!AJ3842:AL3842,ESITI_QUESTIONARI!AN3842,ESITI_QUESTIONARI!AQ3842)),"NON RISPONDE",AVERAGE(ESITI_QUESTIONARI!N3842:T3842,ESITI_QUESTIONARI!V3842:X3842,ESITI_QUESTIONARI!Z3842:AD3842,ESITI_QUESTIONARI!AF3842:AH3842,ESITI_QUESTIONARI!AJ3842:AL3842,ESITI_QUESTIONARI!AN3842,ESITI_QUESTIONARI!AQ3842)))</f>
        <v/>
      </c>
    </row>
    <row r="3843" spans="1:8" x14ac:dyDescent="0.3">
      <c r="A3843" t="str">
        <f>IF(ESITI_QUESTIONARI!A3843="","",TRIM(ESITI_QUESTIONARI!A3843))</f>
        <v/>
      </c>
      <c r="B3843" t="str">
        <f t="shared" ref="B3843:B3906" si="61">IF(C3843="","",C3843)</f>
        <v/>
      </c>
      <c r="C3843" t="str">
        <f>IF(ESITI_QUESTIONARI!C3843="","",TRIM(ESITI_QUESTIONARI!C3843))</f>
        <v/>
      </c>
      <c r="D3843" t="str">
        <f>IFERROR(UPPER(TRIM(ESITI_QUESTIONARI!U3843)),"")</f>
        <v/>
      </c>
      <c r="E3843" t="str">
        <f>IFERROR(UPPER(TRIM(ESITI_QUESTIONARI!Y3843)),"")</f>
        <v/>
      </c>
      <c r="F3843" t="str">
        <f>IFERROR(UPPER(TRIM(ESITI_QUESTIONARI!AE3843)),"")</f>
        <v/>
      </c>
      <c r="G3843" t="str">
        <f>IFERROR(UPPER(TRIM(ESITI_QUESTIONARI!AI3843)),"")</f>
        <v/>
      </c>
      <c r="H3843" s="8" t="str">
        <f>IF(C3843="","",IF(ISERROR(AVERAGE(ESITI_QUESTIONARI!N3843:T3843,ESITI_QUESTIONARI!V3843:X3843,ESITI_QUESTIONARI!Z3843:AD3843,ESITI_QUESTIONARI!AF3843:AH3843,ESITI_QUESTIONARI!AJ3843:AL3843,ESITI_QUESTIONARI!AN3843,ESITI_QUESTIONARI!AQ3843)),"NON RISPONDE",AVERAGE(ESITI_QUESTIONARI!N3843:T3843,ESITI_QUESTIONARI!V3843:X3843,ESITI_QUESTIONARI!Z3843:AD3843,ESITI_QUESTIONARI!AF3843:AH3843,ESITI_QUESTIONARI!AJ3843:AL3843,ESITI_QUESTIONARI!AN3843,ESITI_QUESTIONARI!AQ3843)))</f>
        <v/>
      </c>
    </row>
    <row r="3844" spans="1:8" x14ac:dyDescent="0.3">
      <c r="A3844" t="str">
        <f>IF(ESITI_QUESTIONARI!A3844="","",TRIM(ESITI_QUESTIONARI!A3844))</f>
        <v/>
      </c>
      <c r="B3844" t="str">
        <f t="shared" si="61"/>
        <v/>
      </c>
      <c r="C3844" t="str">
        <f>IF(ESITI_QUESTIONARI!C3844="","",TRIM(ESITI_QUESTIONARI!C3844))</f>
        <v/>
      </c>
      <c r="D3844" t="str">
        <f>IFERROR(UPPER(TRIM(ESITI_QUESTIONARI!U3844)),"")</f>
        <v/>
      </c>
      <c r="E3844" t="str">
        <f>IFERROR(UPPER(TRIM(ESITI_QUESTIONARI!Y3844)),"")</f>
        <v/>
      </c>
      <c r="F3844" t="str">
        <f>IFERROR(UPPER(TRIM(ESITI_QUESTIONARI!AE3844)),"")</f>
        <v/>
      </c>
      <c r="G3844" t="str">
        <f>IFERROR(UPPER(TRIM(ESITI_QUESTIONARI!AI3844)),"")</f>
        <v/>
      </c>
      <c r="H3844" s="8" t="str">
        <f>IF(C3844="","",IF(ISERROR(AVERAGE(ESITI_QUESTIONARI!N3844:T3844,ESITI_QUESTIONARI!V3844:X3844,ESITI_QUESTIONARI!Z3844:AD3844,ESITI_QUESTIONARI!AF3844:AH3844,ESITI_QUESTIONARI!AJ3844:AL3844,ESITI_QUESTIONARI!AN3844,ESITI_QUESTIONARI!AQ3844)),"NON RISPONDE",AVERAGE(ESITI_QUESTIONARI!N3844:T3844,ESITI_QUESTIONARI!V3844:X3844,ESITI_QUESTIONARI!Z3844:AD3844,ESITI_QUESTIONARI!AF3844:AH3844,ESITI_QUESTIONARI!AJ3844:AL3844,ESITI_QUESTIONARI!AN3844,ESITI_QUESTIONARI!AQ3844)))</f>
        <v/>
      </c>
    </row>
    <row r="3845" spans="1:8" x14ac:dyDescent="0.3">
      <c r="A3845" t="str">
        <f>IF(ESITI_QUESTIONARI!A3845="","",TRIM(ESITI_QUESTIONARI!A3845))</f>
        <v/>
      </c>
      <c r="B3845" t="str">
        <f t="shared" si="61"/>
        <v/>
      </c>
      <c r="C3845" t="str">
        <f>IF(ESITI_QUESTIONARI!C3845="","",TRIM(ESITI_QUESTIONARI!C3845))</f>
        <v/>
      </c>
      <c r="D3845" t="str">
        <f>IFERROR(UPPER(TRIM(ESITI_QUESTIONARI!U3845)),"")</f>
        <v/>
      </c>
      <c r="E3845" t="str">
        <f>IFERROR(UPPER(TRIM(ESITI_QUESTIONARI!Y3845)),"")</f>
        <v/>
      </c>
      <c r="F3845" t="str">
        <f>IFERROR(UPPER(TRIM(ESITI_QUESTIONARI!AE3845)),"")</f>
        <v/>
      </c>
      <c r="G3845" t="str">
        <f>IFERROR(UPPER(TRIM(ESITI_QUESTIONARI!AI3845)),"")</f>
        <v/>
      </c>
      <c r="H3845" s="8" t="str">
        <f>IF(C3845="","",IF(ISERROR(AVERAGE(ESITI_QUESTIONARI!N3845:T3845,ESITI_QUESTIONARI!V3845:X3845,ESITI_QUESTIONARI!Z3845:AD3845,ESITI_QUESTIONARI!AF3845:AH3845,ESITI_QUESTIONARI!AJ3845:AL3845,ESITI_QUESTIONARI!AN3845,ESITI_QUESTIONARI!AQ3845)),"NON RISPONDE",AVERAGE(ESITI_QUESTIONARI!N3845:T3845,ESITI_QUESTIONARI!V3845:X3845,ESITI_QUESTIONARI!Z3845:AD3845,ESITI_QUESTIONARI!AF3845:AH3845,ESITI_QUESTIONARI!AJ3845:AL3845,ESITI_QUESTIONARI!AN3845,ESITI_QUESTIONARI!AQ3845)))</f>
        <v/>
      </c>
    </row>
    <row r="3846" spans="1:8" x14ac:dyDescent="0.3">
      <c r="A3846" t="str">
        <f>IF(ESITI_QUESTIONARI!A3846="","",TRIM(ESITI_QUESTIONARI!A3846))</f>
        <v/>
      </c>
      <c r="B3846" t="str">
        <f t="shared" si="61"/>
        <v/>
      </c>
      <c r="C3846" t="str">
        <f>IF(ESITI_QUESTIONARI!C3846="","",TRIM(ESITI_QUESTIONARI!C3846))</f>
        <v/>
      </c>
      <c r="D3846" t="str">
        <f>IFERROR(UPPER(TRIM(ESITI_QUESTIONARI!U3846)),"")</f>
        <v/>
      </c>
      <c r="E3846" t="str">
        <f>IFERROR(UPPER(TRIM(ESITI_QUESTIONARI!Y3846)),"")</f>
        <v/>
      </c>
      <c r="F3846" t="str">
        <f>IFERROR(UPPER(TRIM(ESITI_QUESTIONARI!AE3846)),"")</f>
        <v/>
      </c>
      <c r="G3846" t="str">
        <f>IFERROR(UPPER(TRIM(ESITI_QUESTIONARI!AI3846)),"")</f>
        <v/>
      </c>
      <c r="H3846" s="8" t="str">
        <f>IF(C3846="","",IF(ISERROR(AVERAGE(ESITI_QUESTIONARI!N3846:T3846,ESITI_QUESTIONARI!V3846:X3846,ESITI_QUESTIONARI!Z3846:AD3846,ESITI_QUESTIONARI!AF3846:AH3846,ESITI_QUESTIONARI!AJ3846:AL3846,ESITI_QUESTIONARI!AN3846,ESITI_QUESTIONARI!AQ3846)),"NON RISPONDE",AVERAGE(ESITI_QUESTIONARI!N3846:T3846,ESITI_QUESTIONARI!V3846:X3846,ESITI_QUESTIONARI!Z3846:AD3846,ESITI_QUESTIONARI!AF3846:AH3846,ESITI_QUESTIONARI!AJ3846:AL3846,ESITI_QUESTIONARI!AN3846,ESITI_QUESTIONARI!AQ3846)))</f>
        <v/>
      </c>
    </row>
    <row r="3847" spans="1:8" x14ac:dyDescent="0.3">
      <c r="A3847" t="str">
        <f>IF(ESITI_QUESTIONARI!A3847="","",TRIM(ESITI_QUESTIONARI!A3847))</f>
        <v/>
      </c>
      <c r="B3847" t="str">
        <f t="shared" si="61"/>
        <v/>
      </c>
      <c r="C3847" t="str">
        <f>IF(ESITI_QUESTIONARI!C3847="","",TRIM(ESITI_QUESTIONARI!C3847))</f>
        <v/>
      </c>
      <c r="D3847" t="str">
        <f>IFERROR(UPPER(TRIM(ESITI_QUESTIONARI!U3847)),"")</f>
        <v/>
      </c>
      <c r="E3847" t="str">
        <f>IFERROR(UPPER(TRIM(ESITI_QUESTIONARI!Y3847)),"")</f>
        <v/>
      </c>
      <c r="F3847" t="str">
        <f>IFERROR(UPPER(TRIM(ESITI_QUESTIONARI!AE3847)),"")</f>
        <v/>
      </c>
      <c r="G3847" t="str">
        <f>IFERROR(UPPER(TRIM(ESITI_QUESTIONARI!AI3847)),"")</f>
        <v/>
      </c>
      <c r="H3847" s="8" t="str">
        <f>IF(C3847="","",IF(ISERROR(AVERAGE(ESITI_QUESTIONARI!N3847:T3847,ESITI_QUESTIONARI!V3847:X3847,ESITI_QUESTIONARI!Z3847:AD3847,ESITI_QUESTIONARI!AF3847:AH3847,ESITI_QUESTIONARI!AJ3847:AL3847,ESITI_QUESTIONARI!AN3847,ESITI_QUESTIONARI!AQ3847)),"NON RISPONDE",AVERAGE(ESITI_QUESTIONARI!N3847:T3847,ESITI_QUESTIONARI!V3847:X3847,ESITI_QUESTIONARI!Z3847:AD3847,ESITI_QUESTIONARI!AF3847:AH3847,ESITI_QUESTIONARI!AJ3847:AL3847,ESITI_QUESTIONARI!AN3847,ESITI_QUESTIONARI!AQ3847)))</f>
        <v/>
      </c>
    </row>
    <row r="3848" spans="1:8" x14ac:dyDescent="0.3">
      <c r="A3848" t="str">
        <f>IF(ESITI_QUESTIONARI!A3848="","",TRIM(ESITI_QUESTIONARI!A3848))</f>
        <v/>
      </c>
      <c r="B3848" t="str">
        <f t="shared" si="61"/>
        <v/>
      </c>
      <c r="C3848" t="str">
        <f>IF(ESITI_QUESTIONARI!C3848="","",TRIM(ESITI_QUESTIONARI!C3848))</f>
        <v/>
      </c>
      <c r="D3848" t="str">
        <f>IFERROR(UPPER(TRIM(ESITI_QUESTIONARI!U3848)),"")</f>
        <v/>
      </c>
      <c r="E3848" t="str">
        <f>IFERROR(UPPER(TRIM(ESITI_QUESTIONARI!Y3848)),"")</f>
        <v/>
      </c>
      <c r="F3848" t="str">
        <f>IFERROR(UPPER(TRIM(ESITI_QUESTIONARI!AE3848)),"")</f>
        <v/>
      </c>
      <c r="G3848" t="str">
        <f>IFERROR(UPPER(TRIM(ESITI_QUESTIONARI!AI3848)),"")</f>
        <v/>
      </c>
      <c r="H3848" s="8" t="str">
        <f>IF(C3848="","",IF(ISERROR(AVERAGE(ESITI_QUESTIONARI!N3848:T3848,ESITI_QUESTIONARI!V3848:X3848,ESITI_QUESTIONARI!Z3848:AD3848,ESITI_QUESTIONARI!AF3848:AH3848,ESITI_QUESTIONARI!AJ3848:AL3848,ESITI_QUESTIONARI!AN3848,ESITI_QUESTIONARI!AQ3848)),"NON RISPONDE",AVERAGE(ESITI_QUESTIONARI!N3848:T3848,ESITI_QUESTIONARI!V3848:X3848,ESITI_QUESTIONARI!Z3848:AD3848,ESITI_QUESTIONARI!AF3848:AH3848,ESITI_QUESTIONARI!AJ3848:AL3848,ESITI_QUESTIONARI!AN3848,ESITI_QUESTIONARI!AQ3848)))</f>
        <v/>
      </c>
    </row>
    <row r="3849" spans="1:8" x14ac:dyDescent="0.3">
      <c r="A3849" t="str">
        <f>IF(ESITI_QUESTIONARI!A3849="","",TRIM(ESITI_QUESTIONARI!A3849))</f>
        <v/>
      </c>
      <c r="B3849" t="str">
        <f t="shared" si="61"/>
        <v/>
      </c>
      <c r="C3849" t="str">
        <f>IF(ESITI_QUESTIONARI!C3849="","",TRIM(ESITI_QUESTIONARI!C3849))</f>
        <v/>
      </c>
      <c r="D3849" t="str">
        <f>IFERROR(UPPER(TRIM(ESITI_QUESTIONARI!U3849)),"")</f>
        <v/>
      </c>
      <c r="E3849" t="str">
        <f>IFERROR(UPPER(TRIM(ESITI_QUESTIONARI!Y3849)),"")</f>
        <v/>
      </c>
      <c r="F3849" t="str">
        <f>IFERROR(UPPER(TRIM(ESITI_QUESTIONARI!AE3849)),"")</f>
        <v/>
      </c>
      <c r="G3849" t="str">
        <f>IFERROR(UPPER(TRIM(ESITI_QUESTIONARI!AI3849)),"")</f>
        <v/>
      </c>
      <c r="H3849" s="8" t="str">
        <f>IF(C3849="","",IF(ISERROR(AVERAGE(ESITI_QUESTIONARI!N3849:T3849,ESITI_QUESTIONARI!V3849:X3849,ESITI_QUESTIONARI!Z3849:AD3849,ESITI_QUESTIONARI!AF3849:AH3849,ESITI_QUESTIONARI!AJ3849:AL3849,ESITI_QUESTIONARI!AN3849,ESITI_QUESTIONARI!AQ3849)),"NON RISPONDE",AVERAGE(ESITI_QUESTIONARI!N3849:T3849,ESITI_QUESTIONARI!V3849:X3849,ESITI_QUESTIONARI!Z3849:AD3849,ESITI_QUESTIONARI!AF3849:AH3849,ESITI_QUESTIONARI!AJ3849:AL3849,ESITI_QUESTIONARI!AN3849,ESITI_QUESTIONARI!AQ3849)))</f>
        <v/>
      </c>
    </row>
    <row r="3850" spans="1:8" x14ac:dyDescent="0.3">
      <c r="A3850" t="str">
        <f>IF(ESITI_QUESTIONARI!A3850="","",TRIM(ESITI_QUESTIONARI!A3850))</f>
        <v/>
      </c>
      <c r="B3850" t="str">
        <f t="shared" si="61"/>
        <v/>
      </c>
      <c r="C3850" t="str">
        <f>IF(ESITI_QUESTIONARI!C3850="","",TRIM(ESITI_QUESTIONARI!C3850))</f>
        <v/>
      </c>
      <c r="D3850" t="str">
        <f>IFERROR(UPPER(TRIM(ESITI_QUESTIONARI!U3850)),"")</f>
        <v/>
      </c>
      <c r="E3850" t="str">
        <f>IFERROR(UPPER(TRIM(ESITI_QUESTIONARI!Y3850)),"")</f>
        <v/>
      </c>
      <c r="F3850" t="str">
        <f>IFERROR(UPPER(TRIM(ESITI_QUESTIONARI!AE3850)),"")</f>
        <v/>
      </c>
      <c r="G3850" t="str">
        <f>IFERROR(UPPER(TRIM(ESITI_QUESTIONARI!AI3850)),"")</f>
        <v/>
      </c>
      <c r="H3850" s="8" t="str">
        <f>IF(C3850="","",IF(ISERROR(AVERAGE(ESITI_QUESTIONARI!N3850:T3850,ESITI_QUESTIONARI!V3850:X3850,ESITI_QUESTIONARI!Z3850:AD3850,ESITI_QUESTIONARI!AF3850:AH3850,ESITI_QUESTIONARI!AJ3850:AL3850,ESITI_QUESTIONARI!AN3850,ESITI_QUESTIONARI!AQ3850)),"NON RISPONDE",AVERAGE(ESITI_QUESTIONARI!N3850:T3850,ESITI_QUESTIONARI!V3850:X3850,ESITI_QUESTIONARI!Z3850:AD3850,ESITI_QUESTIONARI!AF3850:AH3850,ESITI_QUESTIONARI!AJ3850:AL3850,ESITI_QUESTIONARI!AN3850,ESITI_QUESTIONARI!AQ3850)))</f>
        <v/>
      </c>
    </row>
    <row r="3851" spans="1:8" x14ac:dyDescent="0.3">
      <c r="A3851" t="str">
        <f>IF(ESITI_QUESTIONARI!A3851="","",TRIM(ESITI_QUESTIONARI!A3851))</f>
        <v/>
      </c>
      <c r="B3851" t="str">
        <f t="shared" si="61"/>
        <v/>
      </c>
      <c r="C3851" t="str">
        <f>IF(ESITI_QUESTIONARI!C3851="","",TRIM(ESITI_QUESTIONARI!C3851))</f>
        <v/>
      </c>
      <c r="D3851" t="str">
        <f>IFERROR(UPPER(TRIM(ESITI_QUESTIONARI!U3851)),"")</f>
        <v/>
      </c>
      <c r="E3851" t="str">
        <f>IFERROR(UPPER(TRIM(ESITI_QUESTIONARI!Y3851)),"")</f>
        <v/>
      </c>
      <c r="F3851" t="str">
        <f>IFERROR(UPPER(TRIM(ESITI_QUESTIONARI!AE3851)),"")</f>
        <v/>
      </c>
      <c r="G3851" t="str">
        <f>IFERROR(UPPER(TRIM(ESITI_QUESTIONARI!AI3851)),"")</f>
        <v/>
      </c>
      <c r="H3851" s="8" t="str">
        <f>IF(C3851="","",IF(ISERROR(AVERAGE(ESITI_QUESTIONARI!N3851:T3851,ESITI_QUESTIONARI!V3851:X3851,ESITI_QUESTIONARI!Z3851:AD3851,ESITI_QUESTIONARI!AF3851:AH3851,ESITI_QUESTIONARI!AJ3851:AL3851,ESITI_QUESTIONARI!AN3851,ESITI_QUESTIONARI!AQ3851)),"NON RISPONDE",AVERAGE(ESITI_QUESTIONARI!N3851:T3851,ESITI_QUESTIONARI!V3851:X3851,ESITI_QUESTIONARI!Z3851:AD3851,ESITI_QUESTIONARI!AF3851:AH3851,ESITI_QUESTIONARI!AJ3851:AL3851,ESITI_QUESTIONARI!AN3851,ESITI_QUESTIONARI!AQ3851)))</f>
        <v/>
      </c>
    </row>
    <row r="3852" spans="1:8" x14ac:dyDescent="0.3">
      <c r="A3852" t="str">
        <f>IF(ESITI_QUESTIONARI!A3852="","",TRIM(ESITI_QUESTIONARI!A3852))</f>
        <v/>
      </c>
      <c r="B3852" t="str">
        <f t="shared" si="61"/>
        <v/>
      </c>
      <c r="C3852" t="str">
        <f>IF(ESITI_QUESTIONARI!C3852="","",TRIM(ESITI_QUESTIONARI!C3852))</f>
        <v/>
      </c>
      <c r="D3852" t="str">
        <f>IFERROR(UPPER(TRIM(ESITI_QUESTIONARI!U3852)),"")</f>
        <v/>
      </c>
      <c r="E3852" t="str">
        <f>IFERROR(UPPER(TRIM(ESITI_QUESTIONARI!Y3852)),"")</f>
        <v/>
      </c>
      <c r="F3852" t="str">
        <f>IFERROR(UPPER(TRIM(ESITI_QUESTIONARI!AE3852)),"")</f>
        <v/>
      </c>
      <c r="G3852" t="str">
        <f>IFERROR(UPPER(TRIM(ESITI_QUESTIONARI!AI3852)),"")</f>
        <v/>
      </c>
      <c r="H3852" s="8" t="str">
        <f>IF(C3852="","",IF(ISERROR(AVERAGE(ESITI_QUESTIONARI!N3852:T3852,ESITI_QUESTIONARI!V3852:X3852,ESITI_QUESTIONARI!Z3852:AD3852,ESITI_QUESTIONARI!AF3852:AH3852,ESITI_QUESTIONARI!AJ3852:AL3852,ESITI_QUESTIONARI!AN3852,ESITI_QUESTIONARI!AQ3852)),"NON RISPONDE",AVERAGE(ESITI_QUESTIONARI!N3852:T3852,ESITI_QUESTIONARI!V3852:X3852,ESITI_QUESTIONARI!Z3852:AD3852,ESITI_QUESTIONARI!AF3852:AH3852,ESITI_QUESTIONARI!AJ3852:AL3852,ESITI_QUESTIONARI!AN3852,ESITI_QUESTIONARI!AQ3852)))</f>
        <v/>
      </c>
    </row>
    <row r="3853" spans="1:8" x14ac:dyDescent="0.3">
      <c r="A3853" t="str">
        <f>IF(ESITI_QUESTIONARI!A3853="","",TRIM(ESITI_QUESTIONARI!A3853))</f>
        <v/>
      </c>
      <c r="B3853" t="str">
        <f t="shared" si="61"/>
        <v/>
      </c>
      <c r="C3853" t="str">
        <f>IF(ESITI_QUESTIONARI!C3853="","",TRIM(ESITI_QUESTIONARI!C3853))</f>
        <v/>
      </c>
      <c r="D3853" t="str">
        <f>IFERROR(UPPER(TRIM(ESITI_QUESTIONARI!U3853)),"")</f>
        <v/>
      </c>
      <c r="E3853" t="str">
        <f>IFERROR(UPPER(TRIM(ESITI_QUESTIONARI!Y3853)),"")</f>
        <v/>
      </c>
      <c r="F3853" t="str">
        <f>IFERROR(UPPER(TRIM(ESITI_QUESTIONARI!AE3853)),"")</f>
        <v/>
      </c>
      <c r="G3853" t="str">
        <f>IFERROR(UPPER(TRIM(ESITI_QUESTIONARI!AI3853)),"")</f>
        <v/>
      </c>
      <c r="H3853" s="8" t="str">
        <f>IF(C3853="","",IF(ISERROR(AVERAGE(ESITI_QUESTIONARI!N3853:T3853,ESITI_QUESTIONARI!V3853:X3853,ESITI_QUESTIONARI!Z3853:AD3853,ESITI_QUESTIONARI!AF3853:AH3853,ESITI_QUESTIONARI!AJ3853:AL3853,ESITI_QUESTIONARI!AN3853,ESITI_QUESTIONARI!AQ3853)),"NON RISPONDE",AVERAGE(ESITI_QUESTIONARI!N3853:T3853,ESITI_QUESTIONARI!V3853:X3853,ESITI_QUESTIONARI!Z3853:AD3853,ESITI_QUESTIONARI!AF3853:AH3853,ESITI_QUESTIONARI!AJ3853:AL3853,ESITI_QUESTIONARI!AN3853,ESITI_QUESTIONARI!AQ3853)))</f>
        <v/>
      </c>
    </row>
    <row r="3854" spans="1:8" x14ac:dyDescent="0.3">
      <c r="A3854" t="str">
        <f>IF(ESITI_QUESTIONARI!A3854="","",TRIM(ESITI_QUESTIONARI!A3854))</f>
        <v/>
      </c>
      <c r="B3854" t="str">
        <f t="shared" si="61"/>
        <v/>
      </c>
      <c r="C3854" t="str">
        <f>IF(ESITI_QUESTIONARI!C3854="","",TRIM(ESITI_QUESTIONARI!C3854))</f>
        <v/>
      </c>
      <c r="D3854" t="str">
        <f>IFERROR(UPPER(TRIM(ESITI_QUESTIONARI!U3854)),"")</f>
        <v/>
      </c>
      <c r="E3854" t="str">
        <f>IFERROR(UPPER(TRIM(ESITI_QUESTIONARI!Y3854)),"")</f>
        <v/>
      </c>
      <c r="F3854" t="str">
        <f>IFERROR(UPPER(TRIM(ESITI_QUESTIONARI!AE3854)),"")</f>
        <v/>
      </c>
      <c r="G3854" t="str">
        <f>IFERROR(UPPER(TRIM(ESITI_QUESTIONARI!AI3854)),"")</f>
        <v/>
      </c>
      <c r="H3854" s="8" t="str">
        <f>IF(C3854="","",IF(ISERROR(AVERAGE(ESITI_QUESTIONARI!N3854:T3854,ESITI_QUESTIONARI!V3854:X3854,ESITI_QUESTIONARI!Z3854:AD3854,ESITI_QUESTIONARI!AF3854:AH3854,ESITI_QUESTIONARI!AJ3854:AL3854,ESITI_QUESTIONARI!AN3854,ESITI_QUESTIONARI!AQ3854)),"NON RISPONDE",AVERAGE(ESITI_QUESTIONARI!N3854:T3854,ESITI_QUESTIONARI!V3854:X3854,ESITI_QUESTIONARI!Z3854:AD3854,ESITI_QUESTIONARI!AF3854:AH3854,ESITI_QUESTIONARI!AJ3854:AL3854,ESITI_QUESTIONARI!AN3854,ESITI_QUESTIONARI!AQ3854)))</f>
        <v/>
      </c>
    </row>
    <row r="3855" spans="1:8" x14ac:dyDescent="0.3">
      <c r="A3855" t="str">
        <f>IF(ESITI_QUESTIONARI!A3855="","",TRIM(ESITI_QUESTIONARI!A3855))</f>
        <v/>
      </c>
      <c r="B3855" t="str">
        <f t="shared" si="61"/>
        <v/>
      </c>
      <c r="C3855" t="str">
        <f>IF(ESITI_QUESTIONARI!C3855="","",TRIM(ESITI_QUESTIONARI!C3855))</f>
        <v/>
      </c>
      <c r="D3855" t="str">
        <f>IFERROR(UPPER(TRIM(ESITI_QUESTIONARI!U3855)),"")</f>
        <v/>
      </c>
      <c r="E3855" t="str">
        <f>IFERROR(UPPER(TRIM(ESITI_QUESTIONARI!Y3855)),"")</f>
        <v/>
      </c>
      <c r="F3855" t="str">
        <f>IFERROR(UPPER(TRIM(ESITI_QUESTIONARI!AE3855)),"")</f>
        <v/>
      </c>
      <c r="G3855" t="str">
        <f>IFERROR(UPPER(TRIM(ESITI_QUESTIONARI!AI3855)),"")</f>
        <v/>
      </c>
      <c r="H3855" s="8" t="str">
        <f>IF(C3855="","",IF(ISERROR(AVERAGE(ESITI_QUESTIONARI!N3855:T3855,ESITI_QUESTIONARI!V3855:X3855,ESITI_QUESTIONARI!Z3855:AD3855,ESITI_QUESTIONARI!AF3855:AH3855,ESITI_QUESTIONARI!AJ3855:AL3855,ESITI_QUESTIONARI!AN3855,ESITI_QUESTIONARI!AQ3855)),"NON RISPONDE",AVERAGE(ESITI_QUESTIONARI!N3855:T3855,ESITI_QUESTIONARI!V3855:X3855,ESITI_QUESTIONARI!Z3855:AD3855,ESITI_QUESTIONARI!AF3855:AH3855,ESITI_QUESTIONARI!AJ3855:AL3855,ESITI_QUESTIONARI!AN3855,ESITI_QUESTIONARI!AQ3855)))</f>
        <v/>
      </c>
    </row>
    <row r="3856" spans="1:8" x14ac:dyDescent="0.3">
      <c r="A3856" t="str">
        <f>IF(ESITI_QUESTIONARI!A3856="","",TRIM(ESITI_QUESTIONARI!A3856))</f>
        <v/>
      </c>
      <c r="B3856" t="str">
        <f t="shared" si="61"/>
        <v/>
      </c>
      <c r="C3856" t="str">
        <f>IF(ESITI_QUESTIONARI!C3856="","",TRIM(ESITI_QUESTIONARI!C3856))</f>
        <v/>
      </c>
      <c r="D3856" t="str">
        <f>IFERROR(UPPER(TRIM(ESITI_QUESTIONARI!U3856)),"")</f>
        <v/>
      </c>
      <c r="E3856" t="str">
        <f>IFERROR(UPPER(TRIM(ESITI_QUESTIONARI!Y3856)),"")</f>
        <v/>
      </c>
      <c r="F3856" t="str">
        <f>IFERROR(UPPER(TRIM(ESITI_QUESTIONARI!AE3856)),"")</f>
        <v/>
      </c>
      <c r="G3856" t="str">
        <f>IFERROR(UPPER(TRIM(ESITI_QUESTIONARI!AI3856)),"")</f>
        <v/>
      </c>
      <c r="H3856" s="8" t="str">
        <f>IF(C3856="","",IF(ISERROR(AVERAGE(ESITI_QUESTIONARI!N3856:T3856,ESITI_QUESTIONARI!V3856:X3856,ESITI_QUESTIONARI!Z3856:AD3856,ESITI_QUESTIONARI!AF3856:AH3856,ESITI_QUESTIONARI!AJ3856:AL3856,ESITI_QUESTIONARI!AN3856,ESITI_QUESTIONARI!AQ3856)),"NON RISPONDE",AVERAGE(ESITI_QUESTIONARI!N3856:T3856,ESITI_QUESTIONARI!V3856:X3856,ESITI_QUESTIONARI!Z3856:AD3856,ESITI_QUESTIONARI!AF3856:AH3856,ESITI_QUESTIONARI!AJ3856:AL3856,ESITI_QUESTIONARI!AN3856,ESITI_QUESTIONARI!AQ3856)))</f>
        <v/>
      </c>
    </row>
    <row r="3857" spans="1:8" x14ac:dyDescent="0.3">
      <c r="A3857" t="str">
        <f>IF(ESITI_QUESTIONARI!A3857="","",TRIM(ESITI_QUESTIONARI!A3857))</f>
        <v/>
      </c>
      <c r="B3857" t="str">
        <f t="shared" si="61"/>
        <v/>
      </c>
      <c r="C3857" t="str">
        <f>IF(ESITI_QUESTIONARI!C3857="","",TRIM(ESITI_QUESTIONARI!C3857))</f>
        <v/>
      </c>
      <c r="D3857" t="str">
        <f>IFERROR(UPPER(TRIM(ESITI_QUESTIONARI!U3857)),"")</f>
        <v/>
      </c>
      <c r="E3857" t="str">
        <f>IFERROR(UPPER(TRIM(ESITI_QUESTIONARI!Y3857)),"")</f>
        <v/>
      </c>
      <c r="F3857" t="str">
        <f>IFERROR(UPPER(TRIM(ESITI_QUESTIONARI!AE3857)),"")</f>
        <v/>
      </c>
      <c r="G3857" t="str">
        <f>IFERROR(UPPER(TRIM(ESITI_QUESTIONARI!AI3857)),"")</f>
        <v/>
      </c>
      <c r="H3857" s="8" t="str">
        <f>IF(C3857="","",IF(ISERROR(AVERAGE(ESITI_QUESTIONARI!N3857:T3857,ESITI_QUESTIONARI!V3857:X3857,ESITI_QUESTIONARI!Z3857:AD3857,ESITI_QUESTIONARI!AF3857:AH3857,ESITI_QUESTIONARI!AJ3857:AL3857,ESITI_QUESTIONARI!AN3857,ESITI_QUESTIONARI!AQ3857)),"NON RISPONDE",AVERAGE(ESITI_QUESTIONARI!N3857:T3857,ESITI_QUESTIONARI!V3857:X3857,ESITI_QUESTIONARI!Z3857:AD3857,ESITI_QUESTIONARI!AF3857:AH3857,ESITI_QUESTIONARI!AJ3857:AL3857,ESITI_QUESTIONARI!AN3857,ESITI_QUESTIONARI!AQ3857)))</f>
        <v/>
      </c>
    </row>
    <row r="3858" spans="1:8" x14ac:dyDescent="0.3">
      <c r="A3858" t="str">
        <f>IF(ESITI_QUESTIONARI!A3858="","",TRIM(ESITI_QUESTIONARI!A3858))</f>
        <v/>
      </c>
      <c r="B3858" t="str">
        <f t="shared" si="61"/>
        <v/>
      </c>
      <c r="C3858" t="str">
        <f>IF(ESITI_QUESTIONARI!C3858="","",TRIM(ESITI_QUESTIONARI!C3858))</f>
        <v/>
      </c>
      <c r="D3858" t="str">
        <f>IFERROR(UPPER(TRIM(ESITI_QUESTIONARI!U3858)),"")</f>
        <v/>
      </c>
      <c r="E3858" t="str">
        <f>IFERROR(UPPER(TRIM(ESITI_QUESTIONARI!Y3858)),"")</f>
        <v/>
      </c>
      <c r="F3858" t="str">
        <f>IFERROR(UPPER(TRIM(ESITI_QUESTIONARI!AE3858)),"")</f>
        <v/>
      </c>
      <c r="G3858" t="str">
        <f>IFERROR(UPPER(TRIM(ESITI_QUESTIONARI!AI3858)),"")</f>
        <v/>
      </c>
      <c r="H3858" s="8" t="str">
        <f>IF(C3858="","",IF(ISERROR(AVERAGE(ESITI_QUESTIONARI!N3858:T3858,ESITI_QUESTIONARI!V3858:X3858,ESITI_QUESTIONARI!Z3858:AD3858,ESITI_QUESTIONARI!AF3858:AH3858,ESITI_QUESTIONARI!AJ3858:AL3858,ESITI_QUESTIONARI!AN3858,ESITI_QUESTIONARI!AQ3858)),"NON RISPONDE",AVERAGE(ESITI_QUESTIONARI!N3858:T3858,ESITI_QUESTIONARI!V3858:X3858,ESITI_QUESTIONARI!Z3858:AD3858,ESITI_QUESTIONARI!AF3858:AH3858,ESITI_QUESTIONARI!AJ3858:AL3858,ESITI_QUESTIONARI!AN3858,ESITI_QUESTIONARI!AQ3858)))</f>
        <v/>
      </c>
    </row>
    <row r="3859" spans="1:8" x14ac:dyDescent="0.3">
      <c r="A3859" t="str">
        <f>IF(ESITI_QUESTIONARI!A3859="","",TRIM(ESITI_QUESTIONARI!A3859))</f>
        <v/>
      </c>
      <c r="B3859" t="str">
        <f t="shared" si="61"/>
        <v/>
      </c>
      <c r="C3859" t="str">
        <f>IF(ESITI_QUESTIONARI!C3859="","",TRIM(ESITI_QUESTIONARI!C3859))</f>
        <v/>
      </c>
      <c r="D3859" t="str">
        <f>IFERROR(UPPER(TRIM(ESITI_QUESTIONARI!U3859)),"")</f>
        <v/>
      </c>
      <c r="E3859" t="str">
        <f>IFERROR(UPPER(TRIM(ESITI_QUESTIONARI!Y3859)),"")</f>
        <v/>
      </c>
      <c r="F3859" t="str">
        <f>IFERROR(UPPER(TRIM(ESITI_QUESTIONARI!AE3859)),"")</f>
        <v/>
      </c>
      <c r="G3859" t="str">
        <f>IFERROR(UPPER(TRIM(ESITI_QUESTIONARI!AI3859)),"")</f>
        <v/>
      </c>
      <c r="H3859" s="8" t="str">
        <f>IF(C3859="","",IF(ISERROR(AVERAGE(ESITI_QUESTIONARI!N3859:T3859,ESITI_QUESTIONARI!V3859:X3859,ESITI_QUESTIONARI!Z3859:AD3859,ESITI_QUESTIONARI!AF3859:AH3859,ESITI_QUESTIONARI!AJ3859:AL3859,ESITI_QUESTIONARI!AN3859,ESITI_QUESTIONARI!AQ3859)),"NON RISPONDE",AVERAGE(ESITI_QUESTIONARI!N3859:T3859,ESITI_QUESTIONARI!V3859:X3859,ESITI_QUESTIONARI!Z3859:AD3859,ESITI_QUESTIONARI!AF3859:AH3859,ESITI_QUESTIONARI!AJ3859:AL3859,ESITI_QUESTIONARI!AN3859,ESITI_QUESTIONARI!AQ3859)))</f>
        <v/>
      </c>
    </row>
    <row r="3860" spans="1:8" x14ac:dyDescent="0.3">
      <c r="A3860" t="str">
        <f>IF(ESITI_QUESTIONARI!A3860="","",TRIM(ESITI_QUESTIONARI!A3860))</f>
        <v/>
      </c>
      <c r="B3860" t="str">
        <f t="shared" si="61"/>
        <v/>
      </c>
      <c r="C3860" t="str">
        <f>IF(ESITI_QUESTIONARI!C3860="","",TRIM(ESITI_QUESTIONARI!C3860))</f>
        <v/>
      </c>
      <c r="D3860" t="str">
        <f>IFERROR(UPPER(TRIM(ESITI_QUESTIONARI!U3860)),"")</f>
        <v/>
      </c>
      <c r="E3860" t="str">
        <f>IFERROR(UPPER(TRIM(ESITI_QUESTIONARI!Y3860)),"")</f>
        <v/>
      </c>
      <c r="F3860" t="str">
        <f>IFERROR(UPPER(TRIM(ESITI_QUESTIONARI!AE3860)),"")</f>
        <v/>
      </c>
      <c r="G3860" t="str">
        <f>IFERROR(UPPER(TRIM(ESITI_QUESTIONARI!AI3860)),"")</f>
        <v/>
      </c>
      <c r="H3860" s="8" t="str">
        <f>IF(C3860="","",IF(ISERROR(AVERAGE(ESITI_QUESTIONARI!N3860:T3860,ESITI_QUESTIONARI!V3860:X3860,ESITI_QUESTIONARI!Z3860:AD3860,ESITI_QUESTIONARI!AF3860:AH3860,ESITI_QUESTIONARI!AJ3860:AL3860,ESITI_QUESTIONARI!AN3860,ESITI_QUESTIONARI!AQ3860)),"NON RISPONDE",AVERAGE(ESITI_QUESTIONARI!N3860:T3860,ESITI_QUESTIONARI!V3860:X3860,ESITI_QUESTIONARI!Z3860:AD3860,ESITI_QUESTIONARI!AF3860:AH3860,ESITI_QUESTIONARI!AJ3860:AL3860,ESITI_QUESTIONARI!AN3860,ESITI_QUESTIONARI!AQ3860)))</f>
        <v/>
      </c>
    </row>
    <row r="3861" spans="1:8" x14ac:dyDescent="0.3">
      <c r="A3861" t="str">
        <f>IF(ESITI_QUESTIONARI!A3861="","",TRIM(ESITI_QUESTIONARI!A3861))</f>
        <v/>
      </c>
      <c r="B3861" t="str">
        <f t="shared" si="61"/>
        <v/>
      </c>
      <c r="C3861" t="str">
        <f>IF(ESITI_QUESTIONARI!C3861="","",TRIM(ESITI_QUESTIONARI!C3861))</f>
        <v/>
      </c>
      <c r="D3861" t="str">
        <f>IFERROR(UPPER(TRIM(ESITI_QUESTIONARI!U3861)),"")</f>
        <v/>
      </c>
      <c r="E3861" t="str">
        <f>IFERROR(UPPER(TRIM(ESITI_QUESTIONARI!Y3861)),"")</f>
        <v/>
      </c>
      <c r="F3861" t="str">
        <f>IFERROR(UPPER(TRIM(ESITI_QUESTIONARI!AE3861)),"")</f>
        <v/>
      </c>
      <c r="G3861" t="str">
        <f>IFERROR(UPPER(TRIM(ESITI_QUESTIONARI!AI3861)),"")</f>
        <v/>
      </c>
      <c r="H3861" s="8" t="str">
        <f>IF(C3861="","",IF(ISERROR(AVERAGE(ESITI_QUESTIONARI!N3861:T3861,ESITI_QUESTIONARI!V3861:X3861,ESITI_QUESTIONARI!Z3861:AD3861,ESITI_QUESTIONARI!AF3861:AH3861,ESITI_QUESTIONARI!AJ3861:AL3861,ESITI_QUESTIONARI!AN3861,ESITI_QUESTIONARI!AQ3861)),"NON RISPONDE",AVERAGE(ESITI_QUESTIONARI!N3861:T3861,ESITI_QUESTIONARI!V3861:X3861,ESITI_QUESTIONARI!Z3861:AD3861,ESITI_QUESTIONARI!AF3861:AH3861,ESITI_QUESTIONARI!AJ3861:AL3861,ESITI_QUESTIONARI!AN3861,ESITI_QUESTIONARI!AQ3861)))</f>
        <v/>
      </c>
    </row>
    <row r="3862" spans="1:8" x14ac:dyDescent="0.3">
      <c r="A3862" t="str">
        <f>IF(ESITI_QUESTIONARI!A3862="","",TRIM(ESITI_QUESTIONARI!A3862))</f>
        <v/>
      </c>
      <c r="B3862" t="str">
        <f t="shared" si="61"/>
        <v/>
      </c>
      <c r="C3862" t="str">
        <f>IF(ESITI_QUESTIONARI!C3862="","",TRIM(ESITI_QUESTIONARI!C3862))</f>
        <v/>
      </c>
      <c r="D3862" t="str">
        <f>IFERROR(UPPER(TRIM(ESITI_QUESTIONARI!U3862)),"")</f>
        <v/>
      </c>
      <c r="E3862" t="str">
        <f>IFERROR(UPPER(TRIM(ESITI_QUESTIONARI!Y3862)),"")</f>
        <v/>
      </c>
      <c r="F3862" t="str">
        <f>IFERROR(UPPER(TRIM(ESITI_QUESTIONARI!AE3862)),"")</f>
        <v/>
      </c>
      <c r="G3862" t="str">
        <f>IFERROR(UPPER(TRIM(ESITI_QUESTIONARI!AI3862)),"")</f>
        <v/>
      </c>
      <c r="H3862" s="8" t="str">
        <f>IF(C3862="","",IF(ISERROR(AVERAGE(ESITI_QUESTIONARI!N3862:T3862,ESITI_QUESTIONARI!V3862:X3862,ESITI_QUESTIONARI!Z3862:AD3862,ESITI_QUESTIONARI!AF3862:AH3862,ESITI_QUESTIONARI!AJ3862:AL3862,ESITI_QUESTIONARI!AN3862,ESITI_QUESTIONARI!AQ3862)),"NON RISPONDE",AVERAGE(ESITI_QUESTIONARI!N3862:T3862,ESITI_QUESTIONARI!V3862:X3862,ESITI_QUESTIONARI!Z3862:AD3862,ESITI_QUESTIONARI!AF3862:AH3862,ESITI_QUESTIONARI!AJ3862:AL3862,ESITI_QUESTIONARI!AN3862,ESITI_QUESTIONARI!AQ3862)))</f>
        <v/>
      </c>
    </row>
    <row r="3863" spans="1:8" x14ac:dyDescent="0.3">
      <c r="A3863" t="str">
        <f>IF(ESITI_QUESTIONARI!A3863="","",TRIM(ESITI_QUESTIONARI!A3863))</f>
        <v/>
      </c>
      <c r="B3863" t="str">
        <f t="shared" si="61"/>
        <v/>
      </c>
      <c r="C3863" t="str">
        <f>IF(ESITI_QUESTIONARI!C3863="","",TRIM(ESITI_QUESTIONARI!C3863))</f>
        <v/>
      </c>
      <c r="D3863" t="str">
        <f>IFERROR(UPPER(TRIM(ESITI_QUESTIONARI!U3863)),"")</f>
        <v/>
      </c>
      <c r="E3863" t="str">
        <f>IFERROR(UPPER(TRIM(ESITI_QUESTIONARI!Y3863)),"")</f>
        <v/>
      </c>
      <c r="F3863" t="str">
        <f>IFERROR(UPPER(TRIM(ESITI_QUESTIONARI!AE3863)),"")</f>
        <v/>
      </c>
      <c r="G3863" t="str">
        <f>IFERROR(UPPER(TRIM(ESITI_QUESTIONARI!AI3863)),"")</f>
        <v/>
      </c>
      <c r="H3863" s="8" t="str">
        <f>IF(C3863="","",IF(ISERROR(AVERAGE(ESITI_QUESTIONARI!N3863:T3863,ESITI_QUESTIONARI!V3863:X3863,ESITI_QUESTIONARI!Z3863:AD3863,ESITI_QUESTIONARI!AF3863:AH3863,ESITI_QUESTIONARI!AJ3863:AL3863,ESITI_QUESTIONARI!AN3863,ESITI_QUESTIONARI!AQ3863)),"NON RISPONDE",AVERAGE(ESITI_QUESTIONARI!N3863:T3863,ESITI_QUESTIONARI!V3863:X3863,ESITI_QUESTIONARI!Z3863:AD3863,ESITI_QUESTIONARI!AF3863:AH3863,ESITI_QUESTIONARI!AJ3863:AL3863,ESITI_QUESTIONARI!AN3863,ESITI_QUESTIONARI!AQ3863)))</f>
        <v/>
      </c>
    </row>
    <row r="3864" spans="1:8" x14ac:dyDescent="0.3">
      <c r="A3864" t="str">
        <f>IF(ESITI_QUESTIONARI!A3864="","",TRIM(ESITI_QUESTIONARI!A3864))</f>
        <v/>
      </c>
      <c r="B3864" t="str">
        <f t="shared" si="61"/>
        <v/>
      </c>
      <c r="C3864" t="str">
        <f>IF(ESITI_QUESTIONARI!C3864="","",TRIM(ESITI_QUESTIONARI!C3864))</f>
        <v/>
      </c>
      <c r="D3864" t="str">
        <f>IFERROR(UPPER(TRIM(ESITI_QUESTIONARI!U3864)),"")</f>
        <v/>
      </c>
      <c r="E3864" t="str">
        <f>IFERROR(UPPER(TRIM(ESITI_QUESTIONARI!Y3864)),"")</f>
        <v/>
      </c>
      <c r="F3864" t="str">
        <f>IFERROR(UPPER(TRIM(ESITI_QUESTIONARI!AE3864)),"")</f>
        <v/>
      </c>
      <c r="G3864" t="str">
        <f>IFERROR(UPPER(TRIM(ESITI_QUESTIONARI!AI3864)),"")</f>
        <v/>
      </c>
      <c r="H3864" s="8" t="str">
        <f>IF(C3864="","",IF(ISERROR(AVERAGE(ESITI_QUESTIONARI!N3864:T3864,ESITI_QUESTIONARI!V3864:X3864,ESITI_QUESTIONARI!Z3864:AD3864,ESITI_QUESTIONARI!AF3864:AH3864,ESITI_QUESTIONARI!AJ3864:AL3864,ESITI_QUESTIONARI!AN3864,ESITI_QUESTIONARI!AQ3864)),"NON RISPONDE",AVERAGE(ESITI_QUESTIONARI!N3864:T3864,ESITI_QUESTIONARI!V3864:X3864,ESITI_QUESTIONARI!Z3864:AD3864,ESITI_QUESTIONARI!AF3864:AH3864,ESITI_QUESTIONARI!AJ3864:AL3864,ESITI_QUESTIONARI!AN3864,ESITI_QUESTIONARI!AQ3864)))</f>
        <v/>
      </c>
    </row>
    <row r="3865" spans="1:8" x14ac:dyDescent="0.3">
      <c r="A3865" t="str">
        <f>IF(ESITI_QUESTIONARI!A3865="","",TRIM(ESITI_QUESTIONARI!A3865))</f>
        <v/>
      </c>
      <c r="B3865" t="str">
        <f t="shared" si="61"/>
        <v/>
      </c>
      <c r="C3865" t="str">
        <f>IF(ESITI_QUESTIONARI!C3865="","",TRIM(ESITI_QUESTIONARI!C3865))</f>
        <v/>
      </c>
      <c r="D3865" t="str">
        <f>IFERROR(UPPER(TRIM(ESITI_QUESTIONARI!U3865)),"")</f>
        <v/>
      </c>
      <c r="E3865" t="str">
        <f>IFERROR(UPPER(TRIM(ESITI_QUESTIONARI!Y3865)),"")</f>
        <v/>
      </c>
      <c r="F3865" t="str">
        <f>IFERROR(UPPER(TRIM(ESITI_QUESTIONARI!AE3865)),"")</f>
        <v/>
      </c>
      <c r="G3865" t="str">
        <f>IFERROR(UPPER(TRIM(ESITI_QUESTIONARI!AI3865)),"")</f>
        <v/>
      </c>
      <c r="H3865" s="8" t="str">
        <f>IF(C3865="","",IF(ISERROR(AVERAGE(ESITI_QUESTIONARI!N3865:T3865,ESITI_QUESTIONARI!V3865:X3865,ESITI_QUESTIONARI!Z3865:AD3865,ESITI_QUESTIONARI!AF3865:AH3865,ESITI_QUESTIONARI!AJ3865:AL3865,ESITI_QUESTIONARI!AN3865,ESITI_QUESTIONARI!AQ3865)),"NON RISPONDE",AVERAGE(ESITI_QUESTIONARI!N3865:T3865,ESITI_QUESTIONARI!V3865:X3865,ESITI_QUESTIONARI!Z3865:AD3865,ESITI_QUESTIONARI!AF3865:AH3865,ESITI_QUESTIONARI!AJ3865:AL3865,ESITI_QUESTIONARI!AN3865,ESITI_QUESTIONARI!AQ3865)))</f>
        <v/>
      </c>
    </row>
    <row r="3866" spans="1:8" x14ac:dyDescent="0.3">
      <c r="A3866" t="str">
        <f>IF(ESITI_QUESTIONARI!A3866="","",TRIM(ESITI_QUESTIONARI!A3866))</f>
        <v/>
      </c>
      <c r="B3866" t="str">
        <f t="shared" si="61"/>
        <v/>
      </c>
      <c r="C3866" t="str">
        <f>IF(ESITI_QUESTIONARI!C3866="","",TRIM(ESITI_QUESTIONARI!C3866))</f>
        <v/>
      </c>
      <c r="D3866" t="str">
        <f>IFERROR(UPPER(TRIM(ESITI_QUESTIONARI!U3866)),"")</f>
        <v/>
      </c>
      <c r="E3866" t="str">
        <f>IFERROR(UPPER(TRIM(ESITI_QUESTIONARI!Y3866)),"")</f>
        <v/>
      </c>
      <c r="F3866" t="str">
        <f>IFERROR(UPPER(TRIM(ESITI_QUESTIONARI!AE3866)),"")</f>
        <v/>
      </c>
      <c r="G3866" t="str">
        <f>IFERROR(UPPER(TRIM(ESITI_QUESTIONARI!AI3866)),"")</f>
        <v/>
      </c>
      <c r="H3866" s="8" t="str">
        <f>IF(C3866="","",IF(ISERROR(AVERAGE(ESITI_QUESTIONARI!N3866:T3866,ESITI_QUESTIONARI!V3866:X3866,ESITI_QUESTIONARI!Z3866:AD3866,ESITI_QUESTIONARI!AF3866:AH3866,ESITI_QUESTIONARI!AJ3866:AL3866,ESITI_QUESTIONARI!AN3866,ESITI_QUESTIONARI!AQ3866)),"NON RISPONDE",AVERAGE(ESITI_QUESTIONARI!N3866:T3866,ESITI_QUESTIONARI!V3866:X3866,ESITI_QUESTIONARI!Z3866:AD3866,ESITI_QUESTIONARI!AF3866:AH3866,ESITI_QUESTIONARI!AJ3866:AL3866,ESITI_QUESTIONARI!AN3866,ESITI_QUESTIONARI!AQ3866)))</f>
        <v/>
      </c>
    </row>
    <row r="3867" spans="1:8" x14ac:dyDescent="0.3">
      <c r="A3867" t="str">
        <f>IF(ESITI_QUESTIONARI!A3867="","",TRIM(ESITI_QUESTIONARI!A3867))</f>
        <v/>
      </c>
      <c r="B3867" t="str">
        <f t="shared" si="61"/>
        <v/>
      </c>
      <c r="C3867" t="str">
        <f>IF(ESITI_QUESTIONARI!C3867="","",TRIM(ESITI_QUESTIONARI!C3867))</f>
        <v/>
      </c>
      <c r="D3867" t="str">
        <f>IFERROR(UPPER(TRIM(ESITI_QUESTIONARI!U3867)),"")</f>
        <v/>
      </c>
      <c r="E3867" t="str">
        <f>IFERROR(UPPER(TRIM(ESITI_QUESTIONARI!Y3867)),"")</f>
        <v/>
      </c>
      <c r="F3867" t="str">
        <f>IFERROR(UPPER(TRIM(ESITI_QUESTIONARI!AE3867)),"")</f>
        <v/>
      </c>
      <c r="G3867" t="str">
        <f>IFERROR(UPPER(TRIM(ESITI_QUESTIONARI!AI3867)),"")</f>
        <v/>
      </c>
      <c r="H3867" s="8" t="str">
        <f>IF(C3867="","",IF(ISERROR(AVERAGE(ESITI_QUESTIONARI!N3867:T3867,ESITI_QUESTIONARI!V3867:X3867,ESITI_QUESTIONARI!Z3867:AD3867,ESITI_QUESTIONARI!AF3867:AH3867,ESITI_QUESTIONARI!AJ3867:AL3867,ESITI_QUESTIONARI!AN3867,ESITI_QUESTIONARI!AQ3867)),"NON RISPONDE",AVERAGE(ESITI_QUESTIONARI!N3867:T3867,ESITI_QUESTIONARI!V3867:X3867,ESITI_QUESTIONARI!Z3867:AD3867,ESITI_QUESTIONARI!AF3867:AH3867,ESITI_QUESTIONARI!AJ3867:AL3867,ESITI_QUESTIONARI!AN3867,ESITI_QUESTIONARI!AQ3867)))</f>
        <v/>
      </c>
    </row>
    <row r="3868" spans="1:8" x14ac:dyDescent="0.3">
      <c r="A3868" t="str">
        <f>IF(ESITI_QUESTIONARI!A3868="","",TRIM(ESITI_QUESTIONARI!A3868))</f>
        <v/>
      </c>
      <c r="B3868" t="str">
        <f t="shared" si="61"/>
        <v/>
      </c>
      <c r="C3868" t="str">
        <f>IF(ESITI_QUESTIONARI!C3868="","",TRIM(ESITI_QUESTIONARI!C3868))</f>
        <v/>
      </c>
      <c r="D3868" t="str">
        <f>IFERROR(UPPER(TRIM(ESITI_QUESTIONARI!U3868)),"")</f>
        <v/>
      </c>
      <c r="E3868" t="str">
        <f>IFERROR(UPPER(TRIM(ESITI_QUESTIONARI!Y3868)),"")</f>
        <v/>
      </c>
      <c r="F3868" t="str">
        <f>IFERROR(UPPER(TRIM(ESITI_QUESTIONARI!AE3868)),"")</f>
        <v/>
      </c>
      <c r="G3868" t="str">
        <f>IFERROR(UPPER(TRIM(ESITI_QUESTIONARI!AI3868)),"")</f>
        <v/>
      </c>
      <c r="H3868" s="8" t="str">
        <f>IF(C3868="","",IF(ISERROR(AVERAGE(ESITI_QUESTIONARI!N3868:T3868,ESITI_QUESTIONARI!V3868:X3868,ESITI_QUESTIONARI!Z3868:AD3868,ESITI_QUESTIONARI!AF3868:AH3868,ESITI_QUESTIONARI!AJ3868:AL3868,ESITI_QUESTIONARI!AN3868,ESITI_QUESTIONARI!AQ3868)),"NON RISPONDE",AVERAGE(ESITI_QUESTIONARI!N3868:T3868,ESITI_QUESTIONARI!V3868:X3868,ESITI_QUESTIONARI!Z3868:AD3868,ESITI_QUESTIONARI!AF3868:AH3868,ESITI_QUESTIONARI!AJ3868:AL3868,ESITI_QUESTIONARI!AN3868,ESITI_QUESTIONARI!AQ3868)))</f>
        <v/>
      </c>
    </row>
    <row r="3869" spans="1:8" x14ac:dyDescent="0.3">
      <c r="A3869" t="str">
        <f>IF(ESITI_QUESTIONARI!A3869="","",TRIM(ESITI_QUESTIONARI!A3869))</f>
        <v/>
      </c>
      <c r="B3869" t="str">
        <f t="shared" si="61"/>
        <v/>
      </c>
      <c r="C3869" t="str">
        <f>IF(ESITI_QUESTIONARI!C3869="","",TRIM(ESITI_QUESTIONARI!C3869))</f>
        <v/>
      </c>
      <c r="D3869" t="str">
        <f>IFERROR(UPPER(TRIM(ESITI_QUESTIONARI!U3869)),"")</f>
        <v/>
      </c>
      <c r="E3869" t="str">
        <f>IFERROR(UPPER(TRIM(ESITI_QUESTIONARI!Y3869)),"")</f>
        <v/>
      </c>
      <c r="F3869" t="str">
        <f>IFERROR(UPPER(TRIM(ESITI_QUESTIONARI!AE3869)),"")</f>
        <v/>
      </c>
      <c r="G3869" t="str">
        <f>IFERROR(UPPER(TRIM(ESITI_QUESTIONARI!AI3869)),"")</f>
        <v/>
      </c>
      <c r="H3869" s="8" t="str">
        <f>IF(C3869="","",IF(ISERROR(AVERAGE(ESITI_QUESTIONARI!N3869:T3869,ESITI_QUESTIONARI!V3869:X3869,ESITI_QUESTIONARI!Z3869:AD3869,ESITI_QUESTIONARI!AF3869:AH3869,ESITI_QUESTIONARI!AJ3869:AL3869,ESITI_QUESTIONARI!AN3869,ESITI_QUESTIONARI!AQ3869)),"NON RISPONDE",AVERAGE(ESITI_QUESTIONARI!N3869:T3869,ESITI_QUESTIONARI!V3869:X3869,ESITI_QUESTIONARI!Z3869:AD3869,ESITI_QUESTIONARI!AF3869:AH3869,ESITI_QUESTIONARI!AJ3869:AL3869,ESITI_QUESTIONARI!AN3869,ESITI_QUESTIONARI!AQ3869)))</f>
        <v/>
      </c>
    </row>
    <row r="3870" spans="1:8" x14ac:dyDescent="0.3">
      <c r="A3870" t="str">
        <f>IF(ESITI_QUESTIONARI!A3870="","",TRIM(ESITI_QUESTIONARI!A3870))</f>
        <v/>
      </c>
      <c r="B3870" t="str">
        <f t="shared" si="61"/>
        <v/>
      </c>
      <c r="C3870" t="str">
        <f>IF(ESITI_QUESTIONARI!C3870="","",TRIM(ESITI_QUESTIONARI!C3870))</f>
        <v/>
      </c>
      <c r="D3870" t="str">
        <f>IFERROR(UPPER(TRIM(ESITI_QUESTIONARI!U3870)),"")</f>
        <v/>
      </c>
      <c r="E3870" t="str">
        <f>IFERROR(UPPER(TRIM(ESITI_QUESTIONARI!Y3870)),"")</f>
        <v/>
      </c>
      <c r="F3870" t="str">
        <f>IFERROR(UPPER(TRIM(ESITI_QUESTIONARI!AE3870)),"")</f>
        <v/>
      </c>
      <c r="G3870" t="str">
        <f>IFERROR(UPPER(TRIM(ESITI_QUESTIONARI!AI3870)),"")</f>
        <v/>
      </c>
      <c r="H3870" s="8" t="str">
        <f>IF(C3870="","",IF(ISERROR(AVERAGE(ESITI_QUESTIONARI!N3870:T3870,ESITI_QUESTIONARI!V3870:X3870,ESITI_QUESTIONARI!Z3870:AD3870,ESITI_QUESTIONARI!AF3870:AH3870,ESITI_QUESTIONARI!AJ3870:AL3870,ESITI_QUESTIONARI!AN3870,ESITI_QUESTIONARI!AQ3870)),"NON RISPONDE",AVERAGE(ESITI_QUESTIONARI!N3870:T3870,ESITI_QUESTIONARI!V3870:X3870,ESITI_QUESTIONARI!Z3870:AD3870,ESITI_QUESTIONARI!AF3870:AH3870,ESITI_QUESTIONARI!AJ3870:AL3870,ESITI_QUESTIONARI!AN3870,ESITI_QUESTIONARI!AQ3870)))</f>
        <v/>
      </c>
    </row>
    <row r="3871" spans="1:8" x14ac:dyDescent="0.3">
      <c r="A3871" t="str">
        <f>IF(ESITI_QUESTIONARI!A3871="","",TRIM(ESITI_QUESTIONARI!A3871))</f>
        <v/>
      </c>
      <c r="B3871" t="str">
        <f t="shared" si="61"/>
        <v/>
      </c>
      <c r="C3871" t="str">
        <f>IF(ESITI_QUESTIONARI!C3871="","",TRIM(ESITI_QUESTIONARI!C3871))</f>
        <v/>
      </c>
      <c r="D3871" t="str">
        <f>IFERROR(UPPER(TRIM(ESITI_QUESTIONARI!U3871)),"")</f>
        <v/>
      </c>
      <c r="E3871" t="str">
        <f>IFERROR(UPPER(TRIM(ESITI_QUESTIONARI!Y3871)),"")</f>
        <v/>
      </c>
      <c r="F3871" t="str">
        <f>IFERROR(UPPER(TRIM(ESITI_QUESTIONARI!AE3871)),"")</f>
        <v/>
      </c>
      <c r="G3871" t="str">
        <f>IFERROR(UPPER(TRIM(ESITI_QUESTIONARI!AI3871)),"")</f>
        <v/>
      </c>
      <c r="H3871" s="8" t="str">
        <f>IF(C3871="","",IF(ISERROR(AVERAGE(ESITI_QUESTIONARI!N3871:T3871,ESITI_QUESTIONARI!V3871:X3871,ESITI_QUESTIONARI!Z3871:AD3871,ESITI_QUESTIONARI!AF3871:AH3871,ESITI_QUESTIONARI!AJ3871:AL3871,ESITI_QUESTIONARI!AN3871,ESITI_QUESTIONARI!AQ3871)),"NON RISPONDE",AVERAGE(ESITI_QUESTIONARI!N3871:T3871,ESITI_QUESTIONARI!V3871:X3871,ESITI_QUESTIONARI!Z3871:AD3871,ESITI_QUESTIONARI!AF3871:AH3871,ESITI_QUESTIONARI!AJ3871:AL3871,ESITI_QUESTIONARI!AN3871,ESITI_QUESTIONARI!AQ3871)))</f>
        <v/>
      </c>
    </row>
    <row r="3872" spans="1:8" x14ac:dyDescent="0.3">
      <c r="A3872" t="str">
        <f>IF(ESITI_QUESTIONARI!A3872="","",TRIM(ESITI_QUESTIONARI!A3872))</f>
        <v/>
      </c>
      <c r="B3872" t="str">
        <f t="shared" si="61"/>
        <v/>
      </c>
      <c r="C3872" t="str">
        <f>IF(ESITI_QUESTIONARI!C3872="","",TRIM(ESITI_QUESTIONARI!C3872))</f>
        <v/>
      </c>
      <c r="D3872" t="str">
        <f>IFERROR(UPPER(TRIM(ESITI_QUESTIONARI!U3872)),"")</f>
        <v/>
      </c>
      <c r="E3872" t="str">
        <f>IFERROR(UPPER(TRIM(ESITI_QUESTIONARI!Y3872)),"")</f>
        <v/>
      </c>
      <c r="F3872" t="str">
        <f>IFERROR(UPPER(TRIM(ESITI_QUESTIONARI!AE3872)),"")</f>
        <v/>
      </c>
      <c r="G3872" t="str">
        <f>IFERROR(UPPER(TRIM(ESITI_QUESTIONARI!AI3872)),"")</f>
        <v/>
      </c>
      <c r="H3872" s="8" t="str">
        <f>IF(C3872="","",IF(ISERROR(AVERAGE(ESITI_QUESTIONARI!N3872:T3872,ESITI_QUESTIONARI!V3872:X3872,ESITI_QUESTIONARI!Z3872:AD3872,ESITI_QUESTIONARI!AF3872:AH3872,ESITI_QUESTIONARI!AJ3872:AL3872,ESITI_QUESTIONARI!AN3872,ESITI_QUESTIONARI!AQ3872)),"NON RISPONDE",AVERAGE(ESITI_QUESTIONARI!N3872:T3872,ESITI_QUESTIONARI!V3872:X3872,ESITI_QUESTIONARI!Z3872:AD3872,ESITI_QUESTIONARI!AF3872:AH3872,ESITI_QUESTIONARI!AJ3872:AL3872,ESITI_QUESTIONARI!AN3872,ESITI_QUESTIONARI!AQ3872)))</f>
        <v/>
      </c>
    </row>
    <row r="3873" spans="1:8" x14ac:dyDescent="0.3">
      <c r="A3873" t="str">
        <f>IF(ESITI_QUESTIONARI!A3873="","",TRIM(ESITI_QUESTIONARI!A3873))</f>
        <v/>
      </c>
      <c r="B3873" t="str">
        <f t="shared" si="61"/>
        <v/>
      </c>
      <c r="C3873" t="str">
        <f>IF(ESITI_QUESTIONARI!C3873="","",TRIM(ESITI_QUESTIONARI!C3873))</f>
        <v/>
      </c>
      <c r="D3873" t="str">
        <f>IFERROR(UPPER(TRIM(ESITI_QUESTIONARI!U3873)),"")</f>
        <v/>
      </c>
      <c r="E3873" t="str">
        <f>IFERROR(UPPER(TRIM(ESITI_QUESTIONARI!Y3873)),"")</f>
        <v/>
      </c>
      <c r="F3873" t="str">
        <f>IFERROR(UPPER(TRIM(ESITI_QUESTIONARI!AE3873)),"")</f>
        <v/>
      </c>
      <c r="G3873" t="str">
        <f>IFERROR(UPPER(TRIM(ESITI_QUESTIONARI!AI3873)),"")</f>
        <v/>
      </c>
      <c r="H3873" s="8" t="str">
        <f>IF(C3873="","",IF(ISERROR(AVERAGE(ESITI_QUESTIONARI!N3873:T3873,ESITI_QUESTIONARI!V3873:X3873,ESITI_QUESTIONARI!Z3873:AD3873,ESITI_QUESTIONARI!AF3873:AH3873,ESITI_QUESTIONARI!AJ3873:AL3873,ESITI_QUESTIONARI!AN3873,ESITI_QUESTIONARI!AQ3873)),"NON RISPONDE",AVERAGE(ESITI_QUESTIONARI!N3873:T3873,ESITI_QUESTIONARI!V3873:X3873,ESITI_QUESTIONARI!Z3873:AD3873,ESITI_QUESTIONARI!AF3873:AH3873,ESITI_QUESTIONARI!AJ3873:AL3873,ESITI_QUESTIONARI!AN3873,ESITI_QUESTIONARI!AQ3873)))</f>
        <v/>
      </c>
    </row>
    <row r="3874" spans="1:8" x14ac:dyDescent="0.3">
      <c r="A3874" t="str">
        <f>IF(ESITI_QUESTIONARI!A3874="","",TRIM(ESITI_QUESTIONARI!A3874))</f>
        <v/>
      </c>
      <c r="B3874" t="str">
        <f t="shared" si="61"/>
        <v/>
      </c>
      <c r="C3874" t="str">
        <f>IF(ESITI_QUESTIONARI!C3874="","",TRIM(ESITI_QUESTIONARI!C3874))</f>
        <v/>
      </c>
      <c r="D3874" t="str">
        <f>IFERROR(UPPER(TRIM(ESITI_QUESTIONARI!U3874)),"")</f>
        <v/>
      </c>
      <c r="E3874" t="str">
        <f>IFERROR(UPPER(TRIM(ESITI_QUESTIONARI!Y3874)),"")</f>
        <v/>
      </c>
      <c r="F3874" t="str">
        <f>IFERROR(UPPER(TRIM(ESITI_QUESTIONARI!AE3874)),"")</f>
        <v/>
      </c>
      <c r="G3874" t="str">
        <f>IFERROR(UPPER(TRIM(ESITI_QUESTIONARI!AI3874)),"")</f>
        <v/>
      </c>
      <c r="H3874" s="8" t="str">
        <f>IF(C3874="","",IF(ISERROR(AVERAGE(ESITI_QUESTIONARI!N3874:T3874,ESITI_QUESTIONARI!V3874:X3874,ESITI_QUESTIONARI!Z3874:AD3874,ESITI_QUESTIONARI!AF3874:AH3874,ESITI_QUESTIONARI!AJ3874:AL3874,ESITI_QUESTIONARI!AN3874,ESITI_QUESTIONARI!AQ3874)),"NON RISPONDE",AVERAGE(ESITI_QUESTIONARI!N3874:T3874,ESITI_QUESTIONARI!V3874:X3874,ESITI_QUESTIONARI!Z3874:AD3874,ESITI_QUESTIONARI!AF3874:AH3874,ESITI_QUESTIONARI!AJ3874:AL3874,ESITI_QUESTIONARI!AN3874,ESITI_QUESTIONARI!AQ3874)))</f>
        <v/>
      </c>
    </row>
    <row r="3875" spans="1:8" x14ac:dyDescent="0.3">
      <c r="A3875" t="str">
        <f>IF(ESITI_QUESTIONARI!A3875="","",TRIM(ESITI_QUESTIONARI!A3875))</f>
        <v/>
      </c>
      <c r="B3875" t="str">
        <f t="shared" si="61"/>
        <v/>
      </c>
      <c r="C3875" t="str">
        <f>IF(ESITI_QUESTIONARI!C3875="","",TRIM(ESITI_QUESTIONARI!C3875))</f>
        <v/>
      </c>
      <c r="D3875" t="str">
        <f>IFERROR(UPPER(TRIM(ESITI_QUESTIONARI!U3875)),"")</f>
        <v/>
      </c>
      <c r="E3875" t="str">
        <f>IFERROR(UPPER(TRIM(ESITI_QUESTIONARI!Y3875)),"")</f>
        <v/>
      </c>
      <c r="F3875" t="str">
        <f>IFERROR(UPPER(TRIM(ESITI_QUESTIONARI!AE3875)),"")</f>
        <v/>
      </c>
      <c r="G3875" t="str">
        <f>IFERROR(UPPER(TRIM(ESITI_QUESTIONARI!AI3875)),"")</f>
        <v/>
      </c>
      <c r="H3875" s="8" t="str">
        <f>IF(C3875="","",IF(ISERROR(AVERAGE(ESITI_QUESTIONARI!N3875:T3875,ESITI_QUESTIONARI!V3875:X3875,ESITI_QUESTIONARI!Z3875:AD3875,ESITI_QUESTIONARI!AF3875:AH3875,ESITI_QUESTIONARI!AJ3875:AL3875,ESITI_QUESTIONARI!AN3875,ESITI_QUESTIONARI!AQ3875)),"NON RISPONDE",AVERAGE(ESITI_QUESTIONARI!N3875:T3875,ESITI_QUESTIONARI!V3875:X3875,ESITI_QUESTIONARI!Z3875:AD3875,ESITI_QUESTIONARI!AF3875:AH3875,ESITI_QUESTIONARI!AJ3875:AL3875,ESITI_QUESTIONARI!AN3875,ESITI_QUESTIONARI!AQ3875)))</f>
        <v/>
      </c>
    </row>
    <row r="3876" spans="1:8" x14ac:dyDescent="0.3">
      <c r="A3876" t="str">
        <f>IF(ESITI_QUESTIONARI!A3876="","",TRIM(ESITI_QUESTIONARI!A3876))</f>
        <v/>
      </c>
      <c r="B3876" t="str">
        <f t="shared" si="61"/>
        <v/>
      </c>
      <c r="C3876" t="str">
        <f>IF(ESITI_QUESTIONARI!C3876="","",TRIM(ESITI_QUESTIONARI!C3876))</f>
        <v/>
      </c>
      <c r="D3876" t="str">
        <f>IFERROR(UPPER(TRIM(ESITI_QUESTIONARI!U3876)),"")</f>
        <v/>
      </c>
      <c r="E3876" t="str">
        <f>IFERROR(UPPER(TRIM(ESITI_QUESTIONARI!Y3876)),"")</f>
        <v/>
      </c>
      <c r="F3876" t="str">
        <f>IFERROR(UPPER(TRIM(ESITI_QUESTIONARI!AE3876)),"")</f>
        <v/>
      </c>
      <c r="G3876" t="str">
        <f>IFERROR(UPPER(TRIM(ESITI_QUESTIONARI!AI3876)),"")</f>
        <v/>
      </c>
      <c r="H3876" s="8" t="str">
        <f>IF(C3876="","",IF(ISERROR(AVERAGE(ESITI_QUESTIONARI!N3876:T3876,ESITI_QUESTIONARI!V3876:X3876,ESITI_QUESTIONARI!Z3876:AD3876,ESITI_QUESTIONARI!AF3876:AH3876,ESITI_QUESTIONARI!AJ3876:AL3876,ESITI_QUESTIONARI!AN3876,ESITI_QUESTIONARI!AQ3876)),"NON RISPONDE",AVERAGE(ESITI_QUESTIONARI!N3876:T3876,ESITI_QUESTIONARI!V3876:X3876,ESITI_QUESTIONARI!Z3876:AD3876,ESITI_QUESTIONARI!AF3876:AH3876,ESITI_QUESTIONARI!AJ3876:AL3876,ESITI_QUESTIONARI!AN3876,ESITI_QUESTIONARI!AQ3876)))</f>
        <v/>
      </c>
    </row>
    <row r="3877" spans="1:8" x14ac:dyDescent="0.3">
      <c r="A3877" t="str">
        <f>IF(ESITI_QUESTIONARI!A3877="","",TRIM(ESITI_QUESTIONARI!A3877))</f>
        <v/>
      </c>
      <c r="B3877" t="str">
        <f t="shared" si="61"/>
        <v/>
      </c>
      <c r="C3877" t="str">
        <f>IF(ESITI_QUESTIONARI!C3877="","",TRIM(ESITI_QUESTIONARI!C3877))</f>
        <v/>
      </c>
      <c r="D3877" t="str">
        <f>IFERROR(UPPER(TRIM(ESITI_QUESTIONARI!U3877)),"")</f>
        <v/>
      </c>
      <c r="E3877" t="str">
        <f>IFERROR(UPPER(TRIM(ESITI_QUESTIONARI!Y3877)),"")</f>
        <v/>
      </c>
      <c r="F3877" t="str">
        <f>IFERROR(UPPER(TRIM(ESITI_QUESTIONARI!AE3877)),"")</f>
        <v/>
      </c>
      <c r="G3877" t="str">
        <f>IFERROR(UPPER(TRIM(ESITI_QUESTIONARI!AI3877)),"")</f>
        <v/>
      </c>
      <c r="H3877" s="8" t="str">
        <f>IF(C3877="","",IF(ISERROR(AVERAGE(ESITI_QUESTIONARI!N3877:T3877,ESITI_QUESTIONARI!V3877:X3877,ESITI_QUESTIONARI!Z3877:AD3877,ESITI_QUESTIONARI!AF3877:AH3877,ESITI_QUESTIONARI!AJ3877:AL3877,ESITI_QUESTIONARI!AN3877,ESITI_QUESTIONARI!AQ3877)),"NON RISPONDE",AVERAGE(ESITI_QUESTIONARI!N3877:T3877,ESITI_QUESTIONARI!V3877:X3877,ESITI_QUESTIONARI!Z3877:AD3877,ESITI_QUESTIONARI!AF3877:AH3877,ESITI_QUESTIONARI!AJ3877:AL3877,ESITI_QUESTIONARI!AN3877,ESITI_QUESTIONARI!AQ3877)))</f>
        <v/>
      </c>
    </row>
    <row r="3878" spans="1:8" x14ac:dyDescent="0.3">
      <c r="A3878" t="str">
        <f>IF(ESITI_QUESTIONARI!A3878="","",TRIM(ESITI_QUESTIONARI!A3878))</f>
        <v/>
      </c>
      <c r="B3878" t="str">
        <f t="shared" si="61"/>
        <v/>
      </c>
      <c r="C3878" t="str">
        <f>IF(ESITI_QUESTIONARI!C3878="","",TRIM(ESITI_QUESTIONARI!C3878))</f>
        <v/>
      </c>
      <c r="D3878" t="str">
        <f>IFERROR(UPPER(TRIM(ESITI_QUESTIONARI!U3878)),"")</f>
        <v/>
      </c>
      <c r="E3878" t="str">
        <f>IFERROR(UPPER(TRIM(ESITI_QUESTIONARI!Y3878)),"")</f>
        <v/>
      </c>
      <c r="F3878" t="str">
        <f>IFERROR(UPPER(TRIM(ESITI_QUESTIONARI!AE3878)),"")</f>
        <v/>
      </c>
      <c r="G3878" t="str">
        <f>IFERROR(UPPER(TRIM(ESITI_QUESTIONARI!AI3878)),"")</f>
        <v/>
      </c>
      <c r="H3878" s="8" t="str">
        <f>IF(C3878="","",IF(ISERROR(AVERAGE(ESITI_QUESTIONARI!N3878:T3878,ESITI_QUESTIONARI!V3878:X3878,ESITI_QUESTIONARI!Z3878:AD3878,ESITI_QUESTIONARI!AF3878:AH3878,ESITI_QUESTIONARI!AJ3878:AL3878,ESITI_QUESTIONARI!AN3878,ESITI_QUESTIONARI!AQ3878)),"NON RISPONDE",AVERAGE(ESITI_QUESTIONARI!N3878:T3878,ESITI_QUESTIONARI!V3878:X3878,ESITI_QUESTIONARI!Z3878:AD3878,ESITI_QUESTIONARI!AF3878:AH3878,ESITI_QUESTIONARI!AJ3878:AL3878,ESITI_QUESTIONARI!AN3878,ESITI_QUESTIONARI!AQ3878)))</f>
        <v/>
      </c>
    </row>
    <row r="3879" spans="1:8" x14ac:dyDescent="0.3">
      <c r="A3879" t="str">
        <f>IF(ESITI_QUESTIONARI!A3879="","",TRIM(ESITI_QUESTIONARI!A3879))</f>
        <v/>
      </c>
      <c r="B3879" t="str">
        <f t="shared" si="61"/>
        <v/>
      </c>
      <c r="C3879" t="str">
        <f>IF(ESITI_QUESTIONARI!C3879="","",TRIM(ESITI_QUESTIONARI!C3879))</f>
        <v/>
      </c>
      <c r="D3879" t="str">
        <f>IFERROR(UPPER(TRIM(ESITI_QUESTIONARI!U3879)),"")</f>
        <v/>
      </c>
      <c r="E3879" t="str">
        <f>IFERROR(UPPER(TRIM(ESITI_QUESTIONARI!Y3879)),"")</f>
        <v/>
      </c>
      <c r="F3879" t="str">
        <f>IFERROR(UPPER(TRIM(ESITI_QUESTIONARI!AE3879)),"")</f>
        <v/>
      </c>
      <c r="G3879" t="str">
        <f>IFERROR(UPPER(TRIM(ESITI_QUESTIONARI!AI3879)),"")</f>
        <v/>
      </c>
      <c r="H3879" s="8" t="str">
        <f>IF(C3879="","",IF(ISERROR(AVERAGE(ESITI_QUESTIONARI!N3879:T3879,ESITI_QUESTIONARI!V3879:X3879,ESITI_QUESTIONARI!Z3879:AD3879,ESITI_QUESTIONARI!AF3879:AH3879,ESITI_QUESTIONARI!AJ3879:AL3879,ESITI_QUESTIONARI!AN3879,ESITI_QUESTIONARI!AQ3879)),"NON RISPONDE",AVERAGE(ESITI_QUESTIONARI!N3879:T3879,ESITI_QUESTIONARI!V3879:X3879,ESITI_QUESTIONARI!Z3879:AD3879,ESITI_QUESTIONARI!AF3879:AH3879,ESITI_QUESTIONARI!AJ3879:AL3879,ESITI_QUESTIONARI!AN3879,ESITI_QUESTIONARI!AQ3879)))</f>
        <v/>
      </c>
    </row>
    <row r="3880" spans="1:8" x14ac:dyDescent="0.3">
      <c r="A3880" t="str">
        <f>IF(ESITI_QUESTIONARI!A3880="","",TRIM(ESITI_QUESTIONARI!A3880))</f>
        <v/>
      </c>
      <c r="B3880" t="str">
        <f t="shared" si="61"/>
        <v/>
      </c>
      <c r="C3880" t="str">
        <f>IF(ESITI_QUESTIONARI!C3880="","",TRIM(ESITI_QUESTIONARI!C3880))</f>
        <v/>
      </c>
      <c r="D3880" t="str">
        <f>IFERROR(UPPER(TRIM(ESITI_QUESTIONARI!U3880)),"")</f>
        <v/>
      </c>
      <c r="E3880" t="str">
        <f>IFERROR(UPPER(TRIM(ESITI_QUESTIONARI!Y3880)),"")</f>
        <v/>
      </c>
      <c r="F3880" t="str">
        <f>IFERROR(UPPER(TRIM(ESITI_QUESTIONARI!AE3880)),"")</f>
        <v/>
      </c>
      <c r="G3880" t="str">
        <f>IFERROR(UPPER(TRIM(ESITI_QUESTIONARI!AI3880)),"")</f>
        <v/>
      </c>
      <c r="H3880" s="8" t="str">
        <f>IF(C3880="","",IF(ISERROR(AVERAGE(ESITI_QUESTIONARI!N3880:T3880,ESITI_QUESTIONARI!V3880:X3880,ESITI_QUESTIONARI!Z3880:AD3880,ESITI_QUESTIONARI!AF3880:AH3880,ESITI_QUESTIONARI!AJ3880:AL3880,ESITI_QUESTIONARI!AN3880,ESITI_QUESTIONARI!AQ3880)),"NON RISPONDE",AVERAGE(ESITI_QUESTIONARI!N3880:T3880,ESITI_QUESTIONARI!V3880:X3880,ESITI_QUESTIONARI!Z3880:AD3880,ESITI_QUESTIONARI!AF3880:AH3880,ESITI_QUESTIONARI!AJ3880:AL3880,ESITI_QUESTIONARI!AN3880,ESITI_QUESTIONARI!AQ3880)))</f>
        <v/>
      </c>
    </row>
    <row r="3881" spans="1:8" x14ac:dyDescent="0.3">
      <c r="A3881" t="str">
        <f>IF(ESITI_QUESTIONARI!A3881="","",TRIM(ESITI_QUESTIONARI!A3881))</f>
        <v/>
      </c>
      <c r="B3881" t="str">
        <f t="shared" si="61"/>
        <v/>
      </c>
      <c r="C3881" t="str">
        <f>IF(ESITI_QUESTIONARI!C3881="","",TRIM(ESITI_QUESTIONARI!C3881))</f>
        <v/>
      </c>
      <c r="D3881" t="str">
        <f>IFERROR(UPPER(TRIM(ESITI_QUESTIONARI!U3881)),"")</f>
        <v/>
      </c>
      <c r="E3881" t="str">
        <f>IFERROR(UPPER(TRIM(ESITI_QUESTIONARI!Y3881)),"")</f>
        <v/>
      </c>
      <c r="F3881" t="str">
        <f>IFERROR(UPPER(TRIM(ESITI_QUESTIONARI!AE3881)),"")</f>
        <v/>
      </c>
      <c r="G3881" t="str">
        <f>IFERROR(UPPER(TRIM(ESITI_QUESTIONARI!AI3881)),"")</f>
        <v/>
      </c>
      <c r="H3881" s="8" t="str">
        <f>IF(C3881="","",IF(ISERROR(AVERAGE(ESITI_QUESTIONARI!N3881:T3881,ESITI_QUESTIONARI!V3881:X3881,ESITI_QUESTIONARI!Z3881:AD3881,ESITI_QUESTIONARI!AF3881:AH3881,ESITI_QUESTIONARI!AJ3881:AL3881,ESITI_QUESTIONARI!AN3881,ESITI_QUESTIONARI!AQ3881)),"NON RISPONDE",AVERAGE(ESITI_QUESTIONARI!N3881:T3881,ESITI_QUESTIONARI!V3881:X3881,ESITI_QUESTIONARI!Z3881:AD3881,ESITI_QUESTIONARI!AF3881:AH3881,ESITI_QUESTIONARI!AJ3881:AL3881,ESITI_QUESTIONARI!AN3881,ESITI_QUESTIONARI!AQ3881)))</f>
        <v/>
      </c>
    </row>
    <row r="3882" spans="1:8" x14ac:dyDescent="0.3">
      <c r="A3882" t="str">
        <f>IF(ESITI_QUESTIONARI!A3882="","",TRIM(ESITI_QUESTIONARI!A3882))</f>
        <v/>
      </c>
      <c r="B3882" t="str">
        <f t="shared" si="61"/>
        <v/>
      </c>
      <c r="C3882" t="str">
        <f>IF(ESITI_QUESTIONARI!C3882="","",TRIM(ESITI_QUESTIONARI!C3882))</f>
        <v/>
      </c>
      <c r="D3882" t="str">
        <f>IFERROR(UPPER(TRIM(ESITI_QUESTIONARI!U3882)),"")</f>
        <v/>
      </c>
      <c r="E3882" t="str">
        <f>IFERROR(UPPER(TRIM(ESITI_QUESTIONARI!Y3882)),"")</f>
        <v/>
      </c>
      <c r="F3882" t="str">
        <f>IFERROR(UPPER(TRIM(ESITI_QUESTIONARI!AE3882)),"")</f>
        <v/>
      </c>
      <c r="G3882" t="str">
        <f>IFERROR(UPPER(TRIM(ESITI_QUESTIONARI!AI3882)),"")</f>
        <v/>
      </c>
      <c r="H3882" s="8" t="str">
        <f>IF(C3882="","",IF(ISERROR(AVERAGE(ESITI_QUESTIONARI!N3882:T3882,ESITI_QUESTIONARI!V3882:X3882,ESITI_QUESTIONARI!Z3882:AD3882,ESITI_QUESTIONARI!AF3882:AH3882,ESITI_QUESTIONARI!AJ3882:AL3882,ESITI_QUESTIONARI!AN3882,ESITI_QUESTIONARI!AQ3882)),"NON RISPONDE",AVERAGE(ESITI_QUESTIONARI!N3882:T3882,ESITI_QUESTIONARI!V3882:X3882,ESITI_QUESTIONARI!Z3882:AD3882,ESITI_QUESTIONARI!AF3882:AH3882,ESITI_QUESTIONARI!AJ3882:AL3882,ESITI_QUESTIONARI!AN3882,ESITI_QUESTIONARI!AQ3882)))</f>
        <v/>
      </c>
    </row>
    <row r="3883" spans="1:8" x14ac:dyDescent="0.3">
      <c r="A3883" t="str">
        <f>IF(ESITI_QUESTIONARI!A3883="","",TRIM(ESITI_QUESTIONARI!A3883))</f>
        <v/>
      </c>
      <c r="B3883" t="str">
        <f t="shared" si="61"/>
        <v/>
      </c>
      <c r="C3883" t="str">
        <f>IF(ESITI_QUESTIONARI!C3883="","",TRIM(ESITI_QUESTIONARI!C3883))</f>
        <v/>
      </c>
      <c r="D3883" t="str">
        <f>IFERROR(UPPER(TRIM(ESITI_QUESTIONARI!U3883)),"")</f>
        <v/>
      </c>
      <c r="E3883" t="str">
        <f>IFERROR(UPPER(TRIM(ESITI_QUESTIONARI!Y3883)),"")</f>
        <v/>
      </c>
      <c r="F3883" t="str">
        <f>IFERROR(UPPER(TRIM(ESITI_QUESTIONARI!AE3883)),"")</f>
        <v/>
      </c>
      <c r="G3883" t="str">
        <f>IFERROR(UPPER(TRIM(ESITI_QUESTIONARI!AI3883)),"")</f>
        <v/>
      </c>
      <c r="H3883" s="8" t="str">
        <f>IF(C3883="","",IF(ISERROR(AVERAGE(ESITI_QUESTIONARI!N3883:T3883,ESITI_QUESTIONARI!V3883:X3883,ESITI_QUESTIONARI!Z3883:AD3883,ESITI_QUESTIONARI!AF3883:AH3883,ESITI_QUESTIONARI!AJ3883:AL3883,ESITI_QUESTIONARI!AN3883,ESITI_QUESTIONARI!AQ3883)),"NON RISPONDE",AVERAGE(ESITI_QUESTIONARI!N3883:T3883,ESITI_QUESTIONARI!V3883:X3883,ESITI_QUESTIONARI!Z3883:AD3883,ESITI_QUESTIONARI!AF3883:AH3883,ESITI_QUESTIONARI!AJ3883:AL3883,ESITI_QUESTIONARI!AN3883,ESITI_QUESTIONARI!AQ3883)))</f>
        <v/>
      </c>
    </row>
    <row r="3884" spans="1:8" x14ac:dyDescent="0.3">
      <c r="A3884" t="str">
        <f>IF(ESITI_QUESTIONARI!A3884="","",TRIM(ESITI_QUESTIONARI!A3884))</f>
        <v/>
      </c>
      <c r="B3884" t="str">
        <f t="shared" si="61"/>
        <v/>
      </c>
      <c r="C3884" t="str">
        <f>IF(ESITI_QUESTIONARI!C3884="","",TRIM(ESITI_QUESTIONARI!C3884))</f>
        <v/>
      </c>
      <c r="D3884" t="str">
        <f>IFERROR(UPPER(TRIM(ESITI_QUESTIONARI!U3884)),"")</f>
        <v/>
      </c>
      <c r="E3884" t="str">
        <f>IFERROR(UPPER(TRIM(ESITI_QUESTIONARI!Y3884)),"")</f>
        <v/>
      </c>
      <c r="F3884" t="str">
        <f>IFERROR(UPPER(TRIM(ESITI_QUESTIONARI!AE3884)),"")</f>
        <v/>
      </c>
      <c r="G3884" t="str">
        <f>IFERROR(UPPER(TRIM(ESITI_QUESTIONARI!AI3884)),"")</f>
        <v/>
      </c>
      <c r="H3884" s="8" t="str">
        <f>IF(C3884="","",IF(ISERROR(AVERAGE(ESITI_QUESTIONARI!N3884:T3884,ESITI_QUESTIONARI!V3884:X3884,ESITI_QUESTIONARI!Z3884:AD3884,ESITI_QUESTIONARI!AF3884:AH3884,ESITI_QUESTIONARI!AJ3884:AL3884,ESITI_QUESTIONARI!AN3884,ESITI_QUESTIONARI!AQ3884)),"NON RISPONDE",AVERAGE(ESITI_QUESTIONARI!N3884:T3884,ESITI_QUESTIONARI!V3884:X3884,ESITI_QUESTIONARI!Z3884:AD3884,ESITI_QUESTIONARI!AF3884:AH3884,ESITI_QUESTIONARI!AJ3884:AL3884,ESITI_QUESTIONARI!AN3884,ESITI_QUESTIONARI!AQ3884)))</f>
        <v/>
      </c>
    </row>
    <row r="3885" spans="1:8" x14ac:dyDescent="0.3">
      <c r="A3885" t="str">
        <f>IF(ESITI_QUESTIONARI!A3885="","",TRIM(ESITI_QUESTIONARI!A3885))</f>
        <v/>
      </c>
      <c r="B3885" t="str">
        <f t="shared" si="61"/>
        <v/>
      </c>
      <c r="C3885" t="str">
        <f>IF(ESITI_QUESTIONARI!C3885="","",TRIM(ESITI_QUESTIONARI!C3885))</f>
        <v/>
      </c>
      <c r="D3885" t="str">
        <f>IFERROR(UPPER(TRIM(ESITI_QUESTIONARI!U3885)),"")</f>
        <v/>
      </c>
      <c r="E3885" t="str">
        <f>IFERROR(UPPER(TRIM(ESITI_QUESTIONARI!Y3885)),"")</f>
        <v/>
      </c>
      <c r="F3885" t="str">
        <f>IFERROR(UPPER(TRIM(ESITI_QUESTIONARI!AE3885)),"")</f>
        <v/>
      </c>
      <c r="G3885" t="str">
        <f>IFERROR(UPPER(TRIM(ESITI_QUESTIONARI!AI3885)),"")</f>
        <v/>
      </c>
      <c r="H3885" s="8" t="str">
        <f>IF(C3885="","",IF(ISERROR(AVERAGE(ESITI_QUESTIONARI!N3885:T3885,ESITI_QUESTIONARI!V3885:X3885,ESITI_QUESTIONARI!Z3885:AD3885,ESITI_QUESTIONARI!AF3885:AH3885,ESITI_QUESTIONARI!AJ3885:AL3885,ESITI_QUESTIONARI!AN3885,ESITI_QUESTIONARI!AQ3885)),"NON RISPONDE",AVERAGE(ESITI_QUESTIONARI!N3885:T3885,ESITI_QUESTIONARI!V3885:X3885,ESITI_QUESTIONARI!Z3885:AD3885,ESITI_QUESTIONARI!AF3885:AH3885,ESITI_QUESTIONARI!AJ3885:AL3885,ESITI_QUESTIONARI!AN3885,ESITI_QUESTIONARI!AQ3885)))</f>
        <v/>
      </c>
    </row>
    <row r="3886" spans="1:8" x14ac:dyDescent="0.3">
      <c r="A3886" t="str">
        <f>IF(ESITI_QUESTIONARI!A3886="","",TRIM(ESITI_QUESTIONARI!A3886))</f>
        <v/>
      </c>
      <c r="B3886" t="str">
        <f t="shared" si="61"/>
        <v/>
      </c>
      <c r="C3886" t="str">
        <f>IF(ESITI_QUESTIONARI!C3886="","",TRIM(ESITI_QUESTIONARI!C3886))</f>
        <v/>
      </c>
      <c r="D3886" t="str">
        <f>IFERROR(UPPER(TRIM(ESITI_QUESTIONARI!U3886)),"")</f>
        <v/>
      </c>
      <c r="E3886" t="str">
        <f>IFERROR(UPPER(TRIM(ESITI_QUESTIONARI!Y3886)),"")</f>
        <v/>
      </c>
      <c r="F3886" t="str">
        <f>IFERROR(UPPER(TRIM(ESITI_QUESTIONARI!AE3886)),"")</f>
        <v/>
      </c>
      <c r="G3886" t="str">
        <f>IFERROR(UPPER(TRIM(ESITI_QUESTIONARI!AI3886)),"")</f>
        <v/>
      </c>
      <c r="H3886" s="8" t="str">
        <f>IF(C3886="","",IF(ISERROR(AVERAGE(ESITI_QUESTIONARI!N3886:T3886,ESITI_QUESTIONARI!V3886:X3886,ESITI_QUESTIONARI!Z3886:AD3886,ESITI_QUESTIONARI!AF3886:AH3886,ESITI_QUESTIONARI!AJ3886:AL3886,ESITI_QUESTIONARI!AN3886,ESITI_QUESTIONARI!AQ3886)),"NON RISPONDE",AVERAGE(ESITI_QUESTIONARI!N3886:T3886,ESITI_QUESTIONARI!V3886:X3886,ESITI_QUESTIONARI!Z3886:AD3886,ESITI_QUESTIONARI!AF3886:AH3886,ESITI_QUESTIONARI!AJ3886:AL3886,ESITI_QUESTIONARI!AN3886,ESITI_QUESTIONARI!AQ3886)))</f>
        <v/>
      </c>
    </row>
    <row r="3887" spans="1:8" x14ac:dyDescent="0.3">
      <c r="A3887" t="str">
        <f>IF(ESITI_QUESTIONARI!A3887="","",TRIM(ESITI_QUESTIONARI!A3887))</f>
        <v/>
      </c>
      <c r="B3887" t="str">
        <f t="shared" si="61"/>
        <v/>
      </c>
      <c r="C3887" t="str">
        <f>IF(ESITI_QUESTIONARI!C3887="","",TRIM(ESITI_QUESTIONARI!C3887))</f>
        <v/>
      </c>
      <c r="D3887" t="str">
        <f>IFERROR(UPPER(TRIM(ESITI_QUESTIONARI!U3887)),"")</f>
        <v/>
      </c>
      <c r="E3887" t="str">
        <f>IFERROR(UPPER(TRIM(ESITI_QUESTIONARI!Y3887)),"")</f>
        <v/>
      </c>
      <c r="F3887" t="str">
        <f>IFERROR(UPPER(TRIM(ESITI_QUESTIONARI!AE3887)),"")</f>
        <v/>
      </c>
      <c r="G3887" t="str">
        <f>IFERROR(UPPER(TRIM(ESITI_QUESTIONARI!AI3887)),"")</f>
        <v/>
      </c>
      <c r="H3887" s="8" t="str">
        <f>IF(C3887="","",IF(ISERROR(AVERAGE(ESITI_QUESTIONARI!N3887:T3887,ESITI_QUESTIONARI!V3887:X3887,ESITI_QUESTIONARI!Z3887:AD3887,ESITI_QUESTIONARI!AF3887:AH3887,ESITI_QUESTIONARI!AJ3887:AL3887,ESITI_QUESTIONARI!AN3887,ESITI_QUESTIONARI!AQ3887)),"NON RISPONDE",AVERAGE(ESITI_QUESTIONARI!N3887:T3887,ESITI_QUESTIONARI!V3887:X3887,ESITI_QUESTIONARI!Z3887:AD3887,ESITI_QUESTIONARI!AF3887:AH3887,ESITI_QUESTIONARI!AJ3887:AL3887,ESITI_QUESTIONARI!AN3887,ESITI_QUESTIONARI!AQ3887)))</f>
        <v/>
      </c>
    </row>
    <row r="3888" spans="1:8" x14ac:dyDescent="0.3">
      <c r="A3888" t="str">
        <f>IF(ESITI_QUESTIONARI!A3888="","",TRIM(ESITI_QUESTIONARI!A3888))</f>
        <v/>
      </c>
      <c r="B3888" t="str">
        <f t="shared" si="61"/>
        <v/>
      </c>
      <c r="C3888" t="str">
        <f>IF(ESITI_QUESTIONARI!C3888="","",TRIM(ESITI_QUESTIONARI!C3888))</f>
        <v/>
      </c>
      <c r="D3888" t="str">
        <f>IFERROR(UPPER(TRIM(ESITI_QUESTIONARI!U3888)),"")</f>
        <v/>
      </c>
      <c r="E3888" t="str">
        <f>IFERROR(UPPER(TRIM(ESITI_QUESTIONARI!Y3888)),"")</f>
        <v/>
      </c>
      <c r="F3888" t="str">
        <f>IFERROR(UPPER(TRIM(ESITI_QUESTIONARI!AE3888)),"")</f>
        <v/>
      </c>
      <c r="G3888" t="str">
        <f>IFERROR(UPPER(TRIM(ESITI_QUESTIONARI!AI3888)),"")</f>
        <v/>
      </c>
      <c r="H3888" s="8" t="str">
        <f>IF(C3888="","",IF(ISERROR(AVERAGE(ESITI_QUESTIONARI!N3888:T3888,ESITI_QUESTIONARI!V3888:X3888,ESITI_QUESTIONARI!Z3888:AD3888,ESITI_QUESTIONARI!AF3888:AH3888,ESITI_QUESTIONARI!AJ3888:AL3888,ESITI_QUESTIONARI!AN3888,ESITI_QUESTIONARI!AQ3888)),"NON RISPONDE",AVERAGE(ESITI_QUESTIONARI!N3888:T3888,ESITI_QUESTIONARI!V3888:X3888,ESITI_QUESTIONARI!Z3888:AD3888,ESITI_QUESTIONARI!AF3888:AH3888,ESITI_QUESTIONARI!AJ3888:AL3888,ESITI_QUESTIONARI!AN3888,ESITI_QUESTIONARI!AQ3888)))</f>
        <v/>
      </c>
    </row>
    <row r="3889" spans="1:8" x14ac:dyDescent="0.3">
      <c r="A3889" t="str">
        <f>IF(ESITI_QUESTIONARI!A3889="","",TRIM(ESITI_QUESTIONARI!A3889))</f>
        <v/>
      </c>
      <c r="B3889" t="str">
        <f t="shared" si="61"/>
        <v/>
      </c>
      <c r="C3889" t="str">
        <f>IF(ESITI_QUESTIONARI!C3889="","",TRIM(ESITI_QUESTIONARI!C3889))</f>
        <v/>
      </c>
      <c r="D3889" t="str">
        <f>IFERROR(UPPER(TRIM(ESITI_QUESTIONARI!U3889)),"")</f>
        <v/>
      </c>
      <c r="E3889" t="str">
        <f>IFERROR(UPPER(TRIM(ESITI_QUESTIONARI!Y3889)),"")</f>
        <v/>
      </c>
      <c r="F3889" t="str">
        <f>IFERROR(UPPER(TRIM(ESITI_QUESTIONARI!AE3889)),"")</f>
        <v/>
      </c>
      <c r="G3889" t="str">
        <f>IFERROR(UPPER(TRIM(ESITI_QUESTIONARI!AI3889)),"")</f>
        <v/>
      </c>
      <c r="H3889" s="8" t="str">
        <f>IF(C3889="","",IF(ISERROR(AVERAGE(ESITI_QUESTIONARI!N3889:T3889,ESITI_QUESTIONARI!V3889:X3889,ESITI_QUESTIONARI!Z3889:AD3889,ESITI_QUESTIONARI!AF3889:AH3889,ESITI_QUESTIONARI!AJ3889:AL3889,ESITI_QUESTIONARI!AN3889,ESITI_QUESTIONARI!AQ3889)),"NON RISPONDE",AVERAGE(ESITI_QUESTIONARI!N3889:T3889,ESITI_QUESTIONARI!V3889:X3889,ESITI_QUESTIONARI!Z3889:AD3889,ESITI_QUESTIONARI!AF3889:AH3889,ESITI_QUESTIONARI!AJ3889:AL3889,ESITI_QUESTIONARI!AN3889,ESITI_QUESTIONARI!AQ3889)))</f>
        <v/>
      </c>
    </row>
    <row r="3890" spans="1:8" x14ac:dyDescent="0.3">
      <c r="A3890" t="str">
        <f>IF(ESITI_QUESTIONARI!A3890="","",TRIM(ESITI_QUESTIONARI!A3890))</f>
        <v/>
      </c>
      <c r="B3890" t="str">
        <f t="shared" si="61"/>
        <v/>
      </c>
      <c r="C3890" t="str">
        <f>IF(ESITI_QUESTIONARI!C3890="","",TRIM(ESITI_QUESTIONARI!C3890))</f>
        <v/>
      </c>
      <c r="D3890" t="str">
        <f>IFERROR(UPPER(TRIM(ESITI_QUESTIONARI!U3890)),"")</f>
        <v/>
      </c>
      <c r="E3890" t="str">
        <f>IFERROR(UPPER(TRIM(ESITI_QUESTIONARI!Y3890)),"")</f>
        <v/>
      </c>
      <c r="F3890" t="str">
        <f>IFERROR(UPPER(TRIM(ESITI_QUESTIONARI!AE3890)),"")</f>
        <v/>
      </c>
      <c r="G3890" t="str">
        <f>IFERROR(UPPER(TRIM(ESITI_QUESTIONARI!AI3890)),"")</f>
        <v/>
      </c>
      <c r="H3890" s="8" t="str">
        <f>IF(C3890="","",IF(ISERROR(AVERAGE(ESITI_QUESTIONARI!N3890:T3890,ESITI_QUESTIONARI!V3890:X3890,ESITI_QUESTIONARI!Z3890:AD3890,ESITI_QUESTIONARI!AF3890:AH3890,ESITI_QUESTIONARI!AJ3890:AL3890,ESITI_QUESTIONARI!AN3890,ESITI_QUESTIONARI!AQ3890)),"NON RISPONDE",AVERAGE(ESITI_QUESTIONARI!N3890:T3890,ESITI_QUESTIONARI!V3890:X3890,ESITI_QUESTIONARI!Z3890:AD3890,ESITI_QUESTIONARI!AF3890:AH3890,ESITI_QUESTIONARI!AJ3890:AL3890,ESITI_QUESTIONARI!AN3890,ESITI_QUESTIONARI!AQ3890)))</f>
        <v/>
      </c>
    </row>
    <row r="3891" spans="1:8" x14ac:dyDescent="0.3">
      <c r="A3891" t="str">
        <f>IF(ESITI_QUESTIONARI!A3891="","",TRIM(ESITI_QUESTIONARI!A3891))</f>
        <v/>
      </c>
      <c r="B3891" t="str">
        <f t="shared" si="61"/>
        <v/>
      </c>
      <c r="C3891" t="str">
        <f>IF(ESITI_QUESTIONARI!C3891="","",TRIM(ESITI_QUESTIONARI!C3891))</f>
        <v/>
      </c>
      <c r="D3891" t="str">
        <f>IFERROR(UPPER(TRIM(ESITI_QUESTIONARI!U3891)),"")</f>
        <v/>
      </c>
      <c r="E3891" t="str">
        <f>IFERROR(UPPER(TRIM(ESITI_QUESTIONARI!Y3891)),"")</f>
        <v/>
      </c>
      <c r="F3891" t="str">
        <f>IFERROR(UPPER(TRIM(ESITI_QUESTIONARI!AE3891)),"")</f>
        <v/>
      </c>
      <c r="G3891" t="str">
        <f>IFERROR(UPPER(TRIM(ESITI_QUESTIONARI!AI3891)),"")</f>
        <v/>
      </c>
      <c r="H3891" s="8" t="str">
        <f>IF(C3891="","",IF(ISERROR(AVERAGE(ESITI_QUESTIONARI!N3891:T3891,ESITI_QUESTIONARI!V3891:X3891,ESITI_QUESTIONARI!Z3891:AD3891,ESITI_QUESTIONARI!AF3891:AH3891,ESITI_QUESTIONARI!AJ3891:AL3891,ESITI_QUESTIONARI!AN3891,ESITI_QUESTIONARI!AQ3891)),"NON RISPONDE",AVERAGE(ESITI_QUESTIONARI!N3891:T3891,ESITI_QUESTIONARI!V3891:X3891,ESITI_QUESTIONARI!Z3891:AD3891,ESITI_QUESTIONARI!AF3891:AH3891,ESITI_QUESTIONARI!AJ3891:AL3891,ESITI_QUESTIONARI!AN3891,ESITI_QUESTIONARI!AQ3891)))</f>
        <v/>
      </c>
    </row>
    <row r="3892" spans="1:8" x14ac:dyDescent="0.3">
      <c r="A3892" t="str">
        <f>IF(ESITI_QUESTIONARI!A3892="","",TRIM(ESITI_QUESTIONARI!A3892))</f>
        <v/>
      </c>
      <c r="B3892" t="str">
        <f t="shared" si="61"/>
        <v/>
      </c>
      <c r="C3892" t="str">
        <f>IF(ESITI_QUESTIONARI!C3892="","",TRIM(ESITI_QUESTIONARI!C3892))</f>
        <v/>
      </c>
      <c r="D3892" t="str">
        <f>IFERROR(UPPER(TRIM(ESITI_QUESTIONARI!U3892)),"")</f>
        <v/>
      </c>
      <c r="E3892" t="str">
        <f>IFERROR(UPPER(TRIM(ESITI_QUESTIONARI!Y3892)),"")</f>
        <v/>
      </c>
      <c r="F3892" t="str">
        <f>IFERROR(UPPER(TRIM(ESITI_QUESTIONARI!AE3892)),"")</f>
        <v/>
      </c>
      <c r="G3892" t="str">
        <f>IFERROR(UPPER(TRIM(ESITI_QUESTIONARI!AI3892)),"")</f>
        <v/>
      </c>
      <c r="H3892" s="8" t="str">
        <f>IF(C3892="","",IF(ISERROR(AVERAGE(ESITI_QUESTIONARI!N3892:T3892,ESITI_QUESTIONARI!V3892:X3892,ESITI_QUESTIONARI!Z3892:AD3892,ESITI_QUESTIONARI!AF3892:AH3892,ESITI_QUESTIONARI!AJ3892:AL3892,ESITI_QUESTIONARI!AN3892,ESITI_QUESTIONARI!AQ3892)),"NON RISPONDE",AVERAGE(ESITI_QUESTIONARI!N3892:T3892,ESITI_QUESTIONARI!V3892:X3892,ESITI_QUESTIONARI!Z3892:AD3892,ESITI_QUESTIONARI!AF3892:AH3892,ESITI_QUESTIONARI!AJ3892:AL3892,ESITI_QUESTIONARI!AN3892,ESITI_QUESTIONARI!AQ3892)))</f>
        <v/>
      </c>
    </row>
    <row r="3893" spans="1:8" x14ac:dyDescent="0.3">
      <c r="A3893" t="str">
        <f>IF(ESITI_QUESTIONARI!A3893="","",TRIM(ESITI_QUESTIONARI!A3893))</f>
        <v/>
      </c>
      <c r="B3893" t="str">
        <f t="shared" si="61"/>
        <v/>
      </c>
      <c r="C3893" t="str">
        <f>IF(ESITI_QUESTIONARI!C3893="","",TRIM(ESITI_QUESTIONARI!C3893))</f>
        <v/>
      </c>
      <c r="D3893" t="str">
        <f>IFERROR(UPPER(TRIM(ESITI_QUESTIONARI!U3893)),"")</f>
        <v/>
      </c>
      <c r="E3893" t="str">
        <f>IFERROR(UPPER(TRIM(ESITI_QUESTIONARI!Y3893)),"")</f>
        <v/>
      </c>
      <c r="F3893" t="str">
        <f>IFERROR(UPPER(TRIM(ESITI_QUESTIONARI!AE3893)),"")</f>
        <v/>
      </c>
      <c r="G3893" t="str">
        <f>IFERROR(UPPER(TRIM(ESITI_QUESTIONARI!AI3893)),"")</f>
        <v/>
      </c>
      <c r="H3893" s="8" t="str">
        <f>IF(C3893="","",IF(ISERROR(AVERAGE(ESITI_QUESTIONARI!N3893:T3893,ESITI_QUESTIONARI!V3893:X3893,ESITI_QUESTIONARI!Z3893:AD3893,ESITI_QUESTIONARI!AF3893:AH3893,ESITI_QUESTIONARI!AJ3893:AL3893,ESITI_QUESTIONARI!AN3893,ESITI_QUESTIONARI!AQ3893)),"NON RISPONDE",AVERAGE(ESITI_QUESTIONARI!N3893:T3893,ESITI_QUESTIONARI!V3893:X3893,ESITI_QUESTIONARI!Z3893:AD3893,ESITI_QUESTIONARI!AF3893:AH3893,ESITI_QUESTIONARI!AJ3893:AL3893,ESITI_QUESTIONARI!AN3893,ESITI_QUESTIONARI!AQ3893)))</f>
        <v/>
      </c>
    </row>
    <row r="3894" spans="1:8" x14ac:dyDescent="0.3">
      <c r="A3894" t="str">
        <f>IF(ESITI_QUESTIONARI!A3894="","",TRIM(ESITI_QUESTIONARI!A3894))</f>
        <v/>
      </c>
      <c r="B3894" t="str">
        <f t="shared" si="61"/>
        <v/>
      </c>
      <c r="C3894" t="str">
        <f>IF(ESITI_QUESTIONARI!C3894="","",TRIM(ESITI_QUESTIONARI!C3894))</f>
        <v/>
      </c>
      <c r="D3894" t="str">
        <f>IFERROR(UPPER(TRIM(ESITI_QUESTIONARI!U3894)),"")</f>
        <v/>
      </c>
      <c r="E3894" t="str">
        <f>IFERROR(UPPER(TRIM(ESITI_QUESTIONARI!Y3894)),"")</f>
        <v/>
      </c>
      <c r="F3894" t="str">
        <f>IFERROR(UPPER(TRIM(ESITI_QUESTIONARI!AE3894)),"")</f>
        <v/>
      </c>
      <c r="G3894" t="str">
        <f>IFERROR(UPPER(TRIM(ESITI_QUESTIONARI!AI3894)),"")</f>
        <v/>
      </c>
      <c r="H3894" s="8" t="str">
        <f>IF(C3894="","",IF(ISERROR(AVERAGE(ESITI_QUESTIONARI!N3894:T3894,ESITI_QUESTIONARI!V3894:X3894,ESITI_QUESTIONARI!Z3894:AD3894,ESITI_QUESTIONARI!AF3894:AH3894,ESITI_QUESTIONARI!AJ3894:AL3894,ESITI_QUESTIONARI!AN3894,ESITI_QUESTIONARI!AQ3894)),"NON RISPONDE",AVERAGE(ESITI_QUESTIONARI!N3894:T3894,ESITI_QUESTIONARI!V3894:X3894,ESITI_QUESTIONARI!Z3894:AD3894,ESITI_QUESTIONARI!AF3894:AH3894,ESITI_QUESTIONARI!AJ3894:AL3894,ESITI_QUESTIONARI!AN3894,ESITI_QUESTIONARI!AQ3894)))</f>
        <v/>
      </c>
    </row>
    <row r="3895" spans="1:8" x14ac:dyDescent="0.3">
      <c r="A3895" t="str">
        <f>IF(ESITI_QUESTIONARI!A3895="","",TRIM(ESITI_QUESTIONARI!A3895))</f>
        <v/>
      </c>
      <c r="B3895" t="str">
        <f t="shared" si="61"/>
        <v/>
      </c>
      <c r="C3895" t="str">
        <f>IF(ESITI_QUESTIONARI!C3895="","",TRIM(ESITI_QUESTIONARI!C3895))</f>
        <v/>
      </c>
      <c r="D3895" t="str">
        <f>IFERROR(UPPER(TRIM(ESITI_QUESTIONARI!U3895)),"")</f>
        <v/>
      </c>
      <c r="E3895" t="str">
        <f>IFERROR(UPPER(TRIM(ESITI_QUESTIONARI!Y3895)),"")</f>
        <v/>
      </c>
      <c r="F3895" t="str">
        <f>IFERROR(UPPER(TRIM(ESITI_QUESTIONARI!AE3895)),"")</f>
        <v/>
      </c>
      <c r="G3895" t="str">
        <f>IFERROR(UPPER(TRIM(ESITI_QUESTIONARI!AI3895)),"")</f>
        <v/>
      </c>
      <c r="H3895" s="8" t="str">
        <f>IF(C3895="","",IF(ISERROR(AVERAGE(ESITI_QUESTIONARI!N3895:T3895,ESITI_QUESTIONARI!V3895:X3895,ESITI_QUESTIONARI!Z3895:AD3895,ESITI_QUESTIONARI!AF3895:AH3895,ESITI_QUESTIONARI!AJ3895:AL3895,ESITI_QUESTIONARI!AN3895,ESITI_QUESTIONARI!AQ3895)),"NON RISPONDE",AVERAGE(ESITI_QUESTIONARI!N3895:T3895,ESITI_QUESTIONARI!V3895:X3895,ESITI_QUESTIONARI!Z3895:AD3895,ESITI_QUESTIONARI!AF3895:AH3895,ESITI_QUESTIONARI!AJ3895:AL3895,ESITI_QUESTIONARI!AN3895,ESITI_QUESTIONARI!AQ3895)))</f>
        <v/>
      </c>
    </row>
    <row r="3896" spans="1:8" x14ac:dyDescent="0.3">
      <c r="A3896" t="str">
        <f>IF(ESITI_QUESTIONARI!A3896="","",TRIM(ESITI_QUESTIONARI!A3896))</f>
        <v/>
      </c>
      <c r="B3896" t="str">
        <f t="shared" si="61"/>
        <v/>
      </c>
      <c r="C3896" t="str">
        <f>IF(ESITI_QUESTIONARI!C3896="","",TRIM(ESITI_QUESTIONARI!C3896))</f>
        <v/>
      </c>
      <c r="D3896" t="str">
        <f>IFERROR(UPPER(TRIM(ESITI_QUESTIONARI!U3896)),"")</f>
        <v/>
      </c>
      <c r="E3896" t="str">
        <f>IFERROR(UPPER(TRIM(ESITI_QUESTIONARI!Y3896)),"")</f>
        <v/>
      </c>
      <c r="F3896" t="str">
        <f>IFERROR(UPPER(TRIM(ESITI_QUESTIONARI!AE3896)),"")</f>
        <v/>
      </c>
      <c r="G3896" t="str">
        <f>IFERROR(UPPER(TRIM(ESITI_QUESTIONARI!AI3896)),"")</f>
        <v/>
      </c>
      <c r="H3896" s="8" t="str">
        <f>IF(C3896="","",IF(ISERROR(AVERAGE(ESITI_QUESTIONARI!N3896:T3896,ESITI_QUESTIONARI!V3896:X3896,ESITI_QUESTIONARI!Z3896:AD3896,ESITI_QUESTIONARI!AF3896:AH3896,ESITI_QUESTIONARI!AJ3896:AL3896,ESITI_QUESTIONARI!AN3896,ESITI_QUESTIONARI!AQ3896)),"NON RISPONDE",AVERAGE(ESITI_QUESTIONARI!N3896:T3896,ESITI_QUESTIONARI!V3896:X3896,ESITI_QUESTIONARI!Z3896:AD3896,ESITI_QUESTIONARI!AF3896:AH3896,ESITI_QUESTIONARI!AJ3896:AL3896,ESITI_QUESTIONARI!AN3896,ESITI_QUESTIONARI!AQ3896)))</f>
        <v/>
      </c>
    </row>
    <row r="3897" spans="1:8" x14ac:dyDescent="0.3">
      <c r="A3897" t="str">
        <f>IF(ESITI_QUESTIONARI!A3897="","",TRIM(ESITI_QUESTIONARI!A3897))</f>
        <v/>
      </c>
      <c r="B3897" t="str">
        <f t="shared" si="61"/>
        <v/>
      </c>
      <c r="C3897" t="str">
        <f>IF(ESITI_QUESTIONARI!C3897="","",TRIM(ESITI_QUESTIONARI!C3897))</f>
        <v/>
      </c>
      <c r="D3897" t="str">
        <f>IFERROR(UPPER(TRIM(ESITI_QUESTIONARI!U3897)),"")</f>
        <v/>
      </c>
      <c r="E3897" t="str">
        <f>IFERROR(UPPER(TRIM(ESITI_QUESTIONARI!Y3897)),"")</f>
        <v/>
      </c>
      <c r="F3897" t="str">
        <f>IFERROR(UPPER(TRIM(ESITI_QUESTIONARI!AE3897)),"")</f>
        <v/>
      </c>
      <c r="G3897" t="str">
        <f>IFERROR(UPPER(TRIM(ESITI_QUESTIONARI!AI3897)),"")</f>
        <v/>
      </c>
      <c r="H3897" s="8" t="str">
        <f>IF(C3897="","",IF(ISERROR(AVERAGE(ESITI_QUESTIONARI!N3897:T3897,ESITI_QUESTIONARI!V3897:X3897,ESITI_QUESTIONARI!Z3897:AD3897,ESITI_QUESTIONARI!AF3897:AH3897,ESITI_QUESTIONARI!AJ3897:AL3897,ESITI_QUESTIONARI!AN3897,ESITI_QUESTIONARI!AQ3897)),"NON RISPONDE",AVERAGE(ESITI_QUESTIONARI!N3897:T3897,ESITI_QUESTIONARI!V3897:X3897,ESITI_QUESTIONARI!Z3897:AD3897,ESITI_QUESTIONARI!AF3897:AH3897,ESITI_QUESTIONARI!AJ3897:AL3897,ESITI_QUESTIONARI!AN3897,ESITI_QUESTIONARI!AQ3897)))</f>
        <v/>
      </c>
    </row>
    <row r="3898" spans="1:8" x14ac:dyDescent="0.3">
      <c r="A3898" t="str">
        <f>IF(ESITI_QUESTIONARI!A3898="","",TRIM(ESITI_QUESTIONARI!A3898))</f>
        <v/>
      </c>
      <c r="B3898" t="str">
        <f t="shared" si="61"/>
        <v/>
      </c>
      <c r="C3898" t="str">
        <f>IF(ESITI_QUESTIONARI!C3898="","",TRIM(ESITI_QUESTIONARI!C3898))</f>
        <v/>
      </c>
      <c r="D3898" t="str">
        <f>IFERROR(UPPER(TRIM(ESITI_QUESTIONARI!U3898)),"")</f>
        <v/>
      </c>
      <c r="E3898" t="str">
        <f>IFERROR(UPPER(TRIM(ESITI_QUESTIONARI!Y3898)),"")</f>
        <v/>
      </c>
      <c r="F3898" t="str">
        <f>IFERROR(UPPER(TRIM(ESITI_QUESTIONARI!AE3898)),"")</f>
        <v/>
      </c>
      <c r="G3898" t="str">
        <f>IFERROR(UPPER(TRIM(ESITI_QUESTIONARI!AI3898)),"")</f>
        <v/>
      </c>
      <c r="H3898" s="8" t="str">
        <f>IF(C3898="","",IF(ISERROR(AVERAGE(ESITI_QUESTIONARI!N3898:T3898,ESITI_QUESTIONARI!V3898:X3898,ESITI_QUESTIONARI!Z3898:AD3898,ESITI_QUESTIONARI!AF3898:AH3898,ESITI_QUESTIONARI!AJ3898:AL3898,ESITI_QUESTIONARI!AN3898,ESITI_QUESTIONARI!AQ3898)),"NON RISPONDE",AVERAGE(ESITI_QUESTIONARI!N3898:T3898,ESITI_QUESTIONARI!V3898:X3898,ESITI_QUESTIONARI!Z3898:AD3898,ESITI_QUESTIONARI!AF3898:AH3898,ESITI_QUESTIONARI!AJ3898:AL3898,ESITI_QUESTIONARI!AN3898,ESITI_QUESTIONARI!AQ3898)))</f>
        <v/>
      </c>
    </row>
    <row r="3899" spans="1:8" x14ac:dyDescent="0.3">
      <c r="A3899" t="str">
        <f>IF(ESITI_QUESTIONARI!A3899="","",TRIM(ESITI_QUESTIONARI!A3899))</f>
        <v/>
      </c>
      <c r="B3899" t="str">
        <f t="shared" si="61"/>
        <v/>
      </c>
      <c r="C3899" t="str">
        <f>IF(ESITI_QUESTIONARI!C3899="","",TRIM(ESITI_QUESTIONARI!C3899))</f>
        <v/>
      </c>
      <c r="D3899" t="str">
        <f>IFERROR(UPPER(TRIM(ESITI_QUESTIONARI!U3899)),"")</f>
        <v/>
      </c>
      <c r="E3899" t="str">
        <f>IFERROR(UPPER(TRIM(ESITI_QUESTIONARI!Y3899)),"")</f>
        <v/>
      </c>
      <c r="F3899" t="str">
        <f>IFERROR(UPPER(TRIM(ESITI_QUESTIONARI!AE3899)),"")</f>
        <v/>
      </c>
      <c r="G3899" t="str">
        <f>IFERROR(UPPER(TRIM(ESITI_QUESTIONARI!AI3899)),"")</f>
        <v/>
      </c>
      <c r="H3899" s="8" t="str">
        <f>IF(C3899="","",IF(ISERROR(AVERAGE(ESITI_QUESTIONARI!N3899:T3899,ESITI_QUESTIONARI!V3899:X3899,ESITI_QUESTIONARI!Z3899:AD3899,ESITI_QUESTIONARI!AF3899:AH3899,ESITI_QUESTIONARI!AJ3899:AL3899,ESITI_QUESTIONARI!AN3899,ESITI_QUESTIONARI!AQ3899)),"NON RISPONDE",AVERAGE(ESITI_QUESTIONARI!N3899:T3899,ESITI_QUESTIONARI!V3899:X3899,ESITI_QUESTIONARI!Z3899:AD3899,ESITI_QUESTIONARI!AF3899:AH3899,ESITI_QUESTIONARI!AJ3899:AL3899,ESITI_QUESTIONARI!AN3899,ESITI_QUESTIONARI!AQ3899)))</f>
        <v/>
      </c>
    </row>
    <row r="3900" spans="1:8" x14ac:dyDescent="0.3">
      <c r="A3900" t="str">
        <f>IF(ESITI_QUESTIONARI!A3900="","",TRIM(ESITI_QUESTIONARI!A3900))</f>
        <v/>
      </c>
      <c r="B3900" t="str">
        <f t="shared" si="61"/>
        <v/>
      </c>
      <c r="C3900" t="str">
        <f>IF(ESITI_QUESTIONARI!C3900="","",TRIM(ESITI_QUESTIONARI!C3900))</f>
        <v/>
      </c>
      <c r="D3900" t="str">
        <f>IFERROR(UPPER(TRIM(ESITI_QUESTIONARI!U3900)),"")</f>
        <v/>
      </c>
      <c r="E3900" t="str">
        <f>IFERROR(UPPER(TRIM(ESITI_QUESTIONARI!Y3900)),"")</f>
        <v/>
      </c>
      <c r="F3900" t="str">
        <f>IFERROR(UPPER(TRIM(ESITI_QUESTIONARI!AE3900)),"")</f>
        <v/>
      </c>
      <c r="G3900" t="str">
        <f>IFERROR(UPPER(TRIM(ESITI_QUESTIONARI!AI3900)),"")</f>
        <v/>
      </c>
      <c r="H3900" s="8" t="str">
        <f>IF(C3900="","",IF(ISERROR(AVERAGE(ESITI_QUESTIONARI!N3900:T3900,ESITI_QUESTIONARI!V3900:X3900,ESITI_QUESTIONARI!Z3900:AD3900,ESITI_QUESTIONARI!AF3900:AH3900,ESITI_QUESTIONARI!AJ3900:AL3900,ESITI_QUESTIONARI!AN3900,ESITI_QUESTIONARI!AQ3900)),"NON RISPONDE",AVERAGE(ESITI_QUESTIONARI!N3900:T3900,ESITI_QUESTIONARI!V3900:X3900,ESITI_QUESTIONARI!Z3900:AD3900,ESITI_QUESTIONARI!AF3900:AH3900,ESITI_QUESTIONARI!AJ3900:AL3900,ESITI_QUESTIONARI!AN3900,ESITI_QUESTIONARI!AQ3900)))</f>
        <v/>
      </c>
    </row>
    <row r="3901" spans="1:8" x14ac:dyDescent="0.3">
      <c r="A3901" t="str">
        <f>IF(ESITI_QUESTIONARI!A3901="","",TRIM(ESITI_QUESTIONARI!A3901))</f>
        <v/>
      </c>
      <c r="B3901" t="str">
        <f t="shared" si="61"/>
        <v/>
      </c>
      <c r="C3901" t="str">
        <f>IF(ESITI_QUESTIONARI!C3901="","",TRIM(ESITI_QUESTIONARI!C3901))</f>
        <v/>
      </c>
      <c r="D3901" t="str">
        <f>IFERROR(UPPER(TRIM(ESITI_QUESTIONARI!U3901)),"")</f>
        <v/>
      </c>
      <c r="E3901" t="str">
        <f>IFERROR(UPPER(TRIM(ESITI_QUESTIONARI!Y3901)),"")</f>
        <v/>
      </c>
      <c r="F3901" t="str">
        <f>IFERROR(UPPER(TRIM(ESITI_QUESTIONARI!AE3901)),"")</f>
        <v/>
      </c>
      <c r="G3901" t="str">
        <f>IFERROR(UPPER(TRIM(ESITI_QUESTIONARI!AI3901)),"")</f>
        <v/>
      </c>
      <c r="H3901" s="8" t="str">
        <f>IF(C3901="","",IF(ISERROR(AVERAGE(ESITI_QUESTIONARI!N3901:T3901,ESITI_QUESTIONARI!V3901:X3901,ESITI_QUESTIONARI!Z3901:AD3901,ESITI_QUESTIONARI!AF3901:AH3901,ESITI_QUESTIONARI!AJ3901:AL3901,ESITI_QUESTIONARI!AN3901,ESITI_QUESTIONARI!AQ3901)),"NON RISPONDE",AVERAGE(ESITI_QUESTIONARI!N3901:T3901,ESITI_QUESTIONARI!V3901:X3901,ESITI_QUESTIONARI!Z3901:AD3901,ESITI_QUESTIONARI!AF3901:AH3901,ESITI_QUESTIONARI!AJ3901:AL3901,ESITI_QUESTIONARI!AN3901,ESITI_QUESTIONARI!AQ3901)))</f>
        <v/>
      </c>
    </row>
    <row r="3902" spans="1:8" x14ac:dyDescent="0.3">
      <c r="A3902" t="str">
        <f>IF(ESITI_QUESTIONARI!A3902="","",TRIM(ESITI_QUESTIONARI!A3902))</f>
        <v/>
      </c>
      <c r="B3902" t="str">
        <f t="shared" si="61"/>
        <v/>
      </c>
      <c r="C3902" t="str">
        <f>IF(ESITI_QUESTIONARI!C3902="","",TRIM(ESITI_QUESTIONARI!C3902))</f>
        <v/>
      </c>
      <c r="D3902" t="str">
        <f>IFERROR(UPPER(TRIM(ESITI_QUESTIONARI!U3902)),"")</f>
        <v/>
      </c>
      <c r="E3902" t="str">
        <f>IFERROR(UPPER(TRIM(ESITI_QUESTIONARI!Y3902)),"")</f>
        <v/>
      </c>
      <c r="F3902" t="str">
        <f>IFERROR(UPPER(TRIM(ESITI_QUESTIONARI!AE3902)),"")</f>
        <v/>
      </c>
      <c r="G3902" t="str">
        <f>IFERROR(UPPER(TRIM(ESITI_QUESTIONARI!AI3902)),"")</f>
        <v/>
      </c>
      <c r="H3902" s="8" t="str">
        <f>IF(C3902="","",IF(ISERROR(AVERAGE(ESITI_QUESTIONARI!N3902:T3902,ESITI_QUESTIONARI!V3902:X3902,ESITI_QUESTIONARI!Z3902:AD3902,ESITI_QUESTIONARI!AF3902:AH3902,ESITI_QUESTIONARI!AJ3902:AL3902,ESITI_QUESTIONARI!AN3902,ESITI_QUESTIONARI!AQ3902)),"NON RISPONDE",AVERAGE(ESITI_QUESTIONARI!N3902:T3902,ESITI_QUESTIONARI!V3902:X3902,ESITI_QUESTIONARI!Z3902:AD3902,ESITI_QUESTIONARI!AF3902:AH3902,ESITI_QUESTIONARI!AJ3902:AL3902,ESITI_QUESTIONARI!AN3902,ESITI_QUESTIONARI!AQ3902)))</f>
        <v/>
      </c>
    </row>
    <row r="3903" spans="1:8" x14ac:dyDescent="0.3">
      <c r="A3903" t="str">
        <f>IF(ESITI_QUESTIONARI!A3903="","",TRIM(ESITI_QUESTIONARI!A3903))</f>
        <v/>
      </c>
      <c r="B3903" t="str">
        <f t="shared" si="61"/>
        <v/>
      </c>
      <c r="C3903" t="str">
        <f>IF(ESITI_QUESTIONARI!C3903="","",TRIM(ESITI_QUESTIONARI!C3903))</f>
        <v/>
      </c>
      <c r="D3903" t="str">
        <f>IFERROR(UPPER(TRIM(ESITI_QUESTIONARI!U3903)),"")</f>
        <v/>
      </c>
      <c r="E3903" t="str">
        <f>IFERROR(UPPER(TRIM(ESITI_QUESTIONARI!Y3903)),"")</f>
        <v/>
      </c>
      <c r="F3903" t="str">
        <f>IFERROR(UPPER(TRIM(ESITI_QUESTIONARI!AE3903)),"")</f>
        <v/>
      </c>
      <c r="G3903" t="str">
        <f>IFERROR(UPPER(TRIM(ESITI_QUESTIONARI!AI3903)),"")</f>
        <v/>
      </c>
      <c r="H3903" s="8" t="str">
        <f>IF(C3903="","",IF(ISERROR(AVERAGE(ESITI_QUESTIONARI!N3903:T3903,ESITI_QUESTIONARI!V3903:X3903,ESITI_QUESTIONARI!Z3903:AD3903,ESITI_QUESTIONARI!AF3903:AH3903,ESITI_QUESTIONARI!AJ3903:AL3903,ESITI_QUESTIONARI!AN3903,ESITI_QUESTIONARI!AQ3903)),"NON RISPONDE",AVERAGE(ESITI_QUESTIONARI!N3903:T3903,ESITI_QUESTIONARI!V3903:X3903,ESITI_QUESTIONARI!Z3903:AD3903,ESITI_QUESTIONARI!AF3903:AH3903,ESITI_QUESTIONARI!AJ3903:AL3903,ESITI_QUESTIONARI!AN3903,ESITI_QUESTIONARI!AQ3903)))</f>
        <v/>
      </c>
    </row>
    <row r="3904" spans="1:8" x14ac:dyDescent="0.3">
      <c r="A3904" t="str">
        <f>IF(ESITI_QUESTIONARI!A3904="","",TRIM(ESITI_QUESTIONARI!A3904))</f>
        <v/>
      </c>
      <c r="B3904" t="str">
        <f t="shared" si="61"/>
        <v/>
      </c>
      <c r="C3904" t="str">
        <f>IF(ESITI_QUESTIONARI!C3904="","",TRIM(ESITI_QUESTIONARI!C3904))</f>
        <v/>
      </c>
      <c r="D3904" t="str">
        <f>IFERROR(UPPER(TRIM(ESITI_QUESTIONARI!U3904)),"")</f>
        <v/>
      </c>
      <c r="E3904" t="str">
        <f>IFERROR(UPPER(TRIM(ESITI_QUESTIONARI!Y3904)),"")</f>
        <v/>
      </c>
      <c r="F3904" t="str">
        <f>IFERROR(UPPER(TRIM(ESITI_QUESTIONARI!AE3904)),"")</f>
        <v/>
      </c>
      <c r="G3904" t="str">
        <f>IFERROR(UPPER(TRIM(ESITI_QUESTIONARI!AI3904)),"")</f>
        <v/>
      </c>
      <c r="H3904" s="8" t="str">
        <f>IF(C3904="","",IF(ISERROR(AVERAGE(ESITI_QUESTIONARI!N3904:T3904,ESITI_QUESTIONARI!V3904:X3904,ESITI_QUESTIONARI!Z3904:AD3904,ESITI_QUESTIONARI!AF3904:AH3904,ESITI_QUESTIONARI!AJ3904:AL3904,ESITI_QUESTIONARI!AN3904,ESITI_QUESTIONARI!AQ3904)),"NON RISPONDE",AVERAGE(ESITI_QUESTIONARI!N3904:T3904,ESITI_QUESTIONARI!V3904:X3904,ESITI_QUESTIONARI!Z3904:AD3904,ESITI_QUESTIONARI!AF3904:AH3904,ESITI_QUESTIONARI!AJ3904:AL3904,ESITI_QUESTIONARI!AN3904,ESITI_QUESTIONARI!AQ3904)))</f>
        <v/>
      </c>
    </row>
    <row r="3905" spans="1:8" x14ac:dyDescent="0.3">
      <c r="A3905" t="str">
        <f>IF(ESITI_QUESTIONARI!A3905="","",TRIM(ESITI_QUESTIONARI!A3905))</f>
        <v/>
      </c>
      <c r="B3905" t="str">
        <f t="shared" si="61"/>
        <v/>
      </c>
      <c r="C3905" t="str">
        <f>IF(ESITI_QUESTIONARI!C3905="","",TRIM(ESITI_QUESTIONARI!C3905))</f>
        <v/>
      </c>
      <c r="D3905" t="str">
        <f>IFERROR(UPPER(TRIM(ESITI_QUESTIONARI!U3905)),"")</f>
        <v/>
      </c>
      <c r="E3905" t="str">
        <f>IFERROR(UPPER(TRIM(ESITI_QUESTIONARI!Y3905)),"")</f>
        <v/>
      </c>
      <c r="F3905" t="str">
        <f>IFERROR(UPPER(TRIM(ESITI_QUESTIONARI!AE3905)),"")</f>
        <v/>
      </c>
      <c r="G3905" t="str">
        <f>IFERROR(UPPER(TRIM(ESITI_QUESTIONARI!AI3905)),"")</f>
        <v/>
      </c>
      <c r="H3905" s="8" t="str">
        <f>IF(C3905="","",IF(ISERROR(AVERAGE(ESITI_QUESTIONARI!N3905:T3905,ESITI_QUESTIONARI!V3905:X3905,ESITI_QUESTIONARI!Z3905:AD3905,ESITI_QUESTIONARI!AF3905:AH3905,ESITI_QUESTIONARI!AJ3905:AL3905,ESITI_QUESTIONARI!AN3905,ESITI_QUESTIONARI!AQ3905)),"NON RISPONDE",AVERAGE(ESITI_QUESTIONARI!N3905:T3905,ESITI_QUESTIONARI!V3905:X3905,ESITI_QUESTIONARI!Z3905:AD3905,ESITI_QUESTIONARI!AF3905:AH3905,ESITI_QUESTIONARI!AJ3905:AL3905,ESITI_QUESTIONARI!AN3905,ESITI_QUESTIONARI!AQ3905)))</f>
        <v/>
      </c>
    </row>
    <row r="3906" spans="1:8" x14ac:dyDescent="0.3">
      <c r="A3906" t="str">
        <f>IF(ESITI_QUESTIONARI!A3906="","",TRIM(ESITI_QUESTIONARI!A3906))</f>
        <v/>
      </c>
      <c r="B3906" t="str">
        <f t="shared" si="61"/>
        <v/>
      </c>
      <c r="C3906" t="str">
        <f>IF(ESITI_QUESTIONARI!C3906="","",TRIM(ESITI_QUESTIONARI!C3906))</f>
        <v/>
      </c>
      <c r="D3906" t="str">
        <f>IFERROR(UPPER(TRIM(ESITI_QUESTIONARI!U3906)),"")</f>
        <v/>
      </c>
      <c r="E3906" t="str">
        <f>IFERROR(UPPER(TRIM(ESITI_QUESTIONARI!Y3906)),"")</f>
        <v/>
      </c>
      <c r="F3906" t="str">
        <f>IFERROR(UPPER(TRIM(ESITI_QUESTIONARI!AE3906)),"")</f>
        <v/>
      </c>
      <c r="G3906" t="str">
        <f>IFERROR(UPPER(TRIM(ESITI_QUESTIONARI!AI3906)),"")</f>
        <v/>
      </c>
      <c r="H3906" s="8" t="str">
        <f>IF(C3906="","",IF(ISERROR(AVERAGE(ESITI_QUESTIONARI!N3906:T3906,ESITI_QUESTIONARI!V3906:X3906,ESITI_QUESTIONARI!Z3906:AD3906,ESITI_QUESTIONARI!AF3906:AH3906,ESITI_QUESTIONARI!AJ3906:AL3906,ESITI_QUESTIONARI!AN3906,ESITI_QUESTIONARI!AQ3906)),"NON RISPONDE",AVERAGE(ESITI_QUESTIONARI!N3906:T3906,ESITI_QUESTIONARI!V3906:X3906,ESITI_QUESTIONARI!Z3906:AD3906,ESITI_QUESTIONARI!AF3906:AH3906,ESITI_QUESTIONARI!AJ3906:AL3906,ESITI_QUESTIONARI!AN3906,ESITI_QUESTIONARI!AQ3906)))</f>
        <v/>
      </c>
    </row>
    <row r="3907" spans="1:8" x14ac:dyDescent="0.3">
      <c r="A3907" t="str">
        <f>IF(ESITI_QUESTIONARI!A3907="","",TRIM(ESITI_QUESTIONARI!A3907))</f>
        <v/>
      </c>
      <c r="B3907" t="str">
        <f t="shared" ref="B3907:B3970" si="62">IF(C3907="","",C3907)</f>
        <v/>
      </c>
      <c r="C3907" t="str">
        <f>IF(ESITI_QUESTIONARI!C3907="","",TRIM(ESITI_QUESTIONARI!C3907))</f>
        <v/>
      </c>
      <c r="D3907" t="str">
        <f>IFERROR(UPPER(TRIM(ESITI_QUESTIONARI!U3907)),"")</f>
        <v/>
      </c>
      <c r="E3907" t="str">
        <f>IFERROR(UPPER(TRIM(ESITI_QUESTIONARI!Y3907)),"")</f>
        <v/>
      </c>
      <c r="F3907" t="str">
        <f>IFERROR(UPPER(TRIM(ESITI_QUESTIONARI!AE3907)),"")</f>
        <v/>
      </c>
      <c r="G3907" t="str">
        <f>IFERROR(UPPER(TRIM(ESITI_QUESTIONARI!AI3907)),"")</f>
        <v/>
      </c>
      <c r="H3907" s="8" t="str">
        <f>IF(C3907="","",IF(ISERROR(AVERAGE(ESITI_QUESTIONARI!N3907:T3907,ESITI_QUESTIONARI!V3907:X3907,ESITI_QUESTIONARI!Z3907:AD3907,ESITI_QUESTIONARI!AF3907:AH3907,ESITI_QUESTIONARI!AJ3907:AL3907,ESITI_QUESTIONARI!AN3907,ESITI_QUESTIONARI!AQ3907)),"NON RISPONDE",AVERAGE(ESITI_QUESTIONARI!N3907:T3907,ESITI_QUESTIONARI!V3907:X3907,ESITI_QUESTIONARI!Z3907:AD3907,ESITI_QUESTIONARI!AF3907:AH3907,ESITI_QUESTIONARI!AJ3907:AL3907,ESITI_QUESTIONARI!AN3907,ESITI_QUESTIONARI!AQ3907)))</f>
        <v/>
      </c>
    </row>
    <row r="3908" spans="1:8" x14ac:dyDescent="0.3">
      <c r="A3908" t="str">
        <f>IF(ESITI_QUESTIONARI!A3908="","",TRIM(ESITI_QUESTIONARI!A3908))</f>
        <v/>
      </c>
      <c r="B3908" t="str">
        <f t="shared" si="62"/>
        <v/>
      </c>
      <c r="C3908" t="str">
        <f>IF(ESITI_QUESTIONARI!C3908="","",TRIM(ESITI_QUESTIONARI!C3908))</f>
        <v/>
      </c>
      <c r="D3908" t="str">
        <f>IFERROR(UPPER(TRIM(ESITI_QUESTIONARI!U3908)),"")</f>
        <v/>
      </c>
      <c r="E3908" t="str">
        <f>IFERROR(UPPER(TRIM(ESITI_QUESTIONARI!Y3908)),"")</f>
        <v/>
      </c>
      <c r="F3908" t="str">
        <f>IFERROR(UPPER(TRIM(ESITI_QUESTIONARI!AE3908)),"")</f>
        <v/>
      </c>
      <c r="G3908" t="str">
        <f>IFERROR(UPPER(TRIM(ESITI_QUESTIONARI!AI3908)),"")</f>
        <v/>
      </c>
      <c r="H3908" s="8" t="str">
        <f>IF(C3908="","",IF(ISERROR(AVERAGE(ESITI_QUESTIONARI!N3908:T3908,ESITI_QUESTIONARI!V3908:X3908,ESITI_QUESTIONARI!Z3908:AD3908,ESITI_QUESTIONARI!AF3908:AH3908,ESITI_QUESTIONARI!AJ3908:AL3908,ESITI_QUESTIONARI!AN3908,ESITI_QUESTIONARI!AQ3908)),"NON RISPONDE",AVERAGE(ESITI_QUESTIONARI!N3908:T3908,ESITI_QUESTIONARI!V3908:X3908,ESITI_QUESTIONARI!Z3908:AD3908,ESITI_QUESTIONARI!AF3908:AH3908,ESITI_QUESTIONARI!AJ3908:AL3908,ESITI_QUESTIONARI!AN3908,ESITI_QUESTIONARI!AQ3908)))</f>
        <v/>
      </c>
    </row>
    <row r="3909" spans="1:8" x14ac:dyDescent="0.3">
      <c r="A3909" t="str">
        <f>IF(ESITI_QUESTIONARI!A3909="","",TRIM(ESITI_QUESTIONARI!A3909))</f>
        <v/>
      </c>
      <c r="B3909" t="str">
        <f t="shared" si="62"/>
        <v/>
      </c>
      <c r="C3909" t="str">
        <f>IF(ESITI_QUESTIONARI!C3909="","",TRIM(ESITI_QUESTIONARI!C3909))</f>
        <v/>
      </c>
      <c r="D3909" t="str">
        <f>IFERROR(UPPER(TRIM(ESITI_QUESTIONARI!U3909)),"")</f>
        <v/>
      </c>
      <c r="E3909" t="str">
        <f>IFERROR(UPPER(TRIM(ESITI_QUESTIONARI!Y3909)),"")</f>
        <v/>
      </c>
      <c r="F3909" t="str">
        <f>IFERROR(UPPER(TRIM(ESITI_QUESTIONARI!AE3909)),"")</f>
        <v/>
      </c>
      <c r="G3909" t="str">
        <f>IFERROR(UPPER(TRIM(ESITI_QUESTIONARI!AI3909)),"")</f>
        <v/>
      </c>
      <c r="H3909" s="8" t="str">
        <f>IF(C3909="","",IF(ISERROR(AVERAGE(ESITI_QUESTIONARI!N3909:T3909,ESITI_QUESTIONARI!V3909:X3909,ESITI_QUESTIONARI!Z3909:AD3909,ESITI_QUESTIONARI!AF3909:AH3909,ESITI_QUESTIONARI!AJ3909:AL3909,ESITI_QUESTIONARI!AN3909,ESITI_QUESTIONARI!AQ3909)),"NON RISPONDE",AVERAGE(ESITI_QUESTIONARI!N3909:T3909,ESITI_QUESTIONARI!V3909:X3909,ESITI_QUESTIONARI!Z3909:AD3909,ESITI_QUESTIONARI!AF3909:AH3909,ESITI_QUESTIONARI!AJ3909:AL3909,ESITI_QUESTIONARI!AN3909,ESITI_QUESTIONARI!AQ3909)))</f>
        <v/>
      </c>
    </row>
    <row r="3910" spans="1:8" x14ac:dyDescent="0.3">
      <c r="A3910" t="str">
        <f>IF(ESITI_QUESTIONARI!A3910="","",TRIM(ESITI_QUESTIONARI!A3910))</f>
        <v/>
      </c>
      <c r="B3910" t="str">
        <f t="shared" si="62"/>
        <v/>
      </c>
      <c r="C3910" t="str">
        <f>IF(ESITI_QUESTIONARI!C3910="","",TRIM(ESITI_QUESTIONARI!C3910))</f>
        <v/>
      </c>
      <c r="D3910" t="str">
        <f>IFERROR(UPPER(TRIM(ESITI_QUESTIONARI!U3910)),"")</f>
        <v/>
      </c>
      <c r="E3910" t="str">
        <f>IFERROR(UPPER(TRIM(ESITI_QUESTIONARI!Y3910)),"")</f>
        <v/>
      </c>
      <c r="F3910" t="str">
        <f>IFERROR(UPPER(TRIM(ESITI_QUESTIONARI!AE3910)),"")</f>
        <v/>
      </c>
      <c r="G3910" t="str">
        <f>IFERROR(UPPER(TRIM(ESITI_QUESTIONARI!AI3910)),"")</f>
        <v/>
      </c>
      <c r="H3910" s="8" t="str">
        <f>IF(C3910="","",IF(ISERROR(AVERAGE(ESITI_QUESTIONARI!N3910:T3910,ESITI_QUESTIONARI!V3910:X3910,ESITI_QUESTIONARI!Z3910:AD3910,ESITI_QUESTIONARI!AF3910:AH3910,ESITI_QUESTIONARI!AJ3910:AL3910,ESITI_QUESTIONARI!AN3910,ESITI_QUESTIONARI!AQ3910)),"NON RISPONDE",AVERAGE(ESITI_QUESTIONARI!N3910:T3910,ESITI_QUESTIONARI!V3910:X3910,ESITI_QUESTIONARI!Z3910:AD3910,ESITI_QUESTIONARI!AF3910:AH3910,ESITI_QUESTIONARI!AJ3910:AL3910,ESITI_QUESTIONARI!AN3910,ESITI_QUESTIONARI!AQ3910)))</f>
        <v/>
      </c>
    </row>
    <row r="3911" spans="1:8" x14ac:dyDescent="0.3">
      <c r="A3911" t="str">
        <f>IF(ESITI_QUESTIONARI!A3911="","",TRIM(ESITI_QUESTIONARI!A3911))</f>
        <v/>
      </c>
      <c r="B3911" t="str">
        <f t="shared" si="62"/>
        <v/>
      </c>
      <c r="C3911" t="str">
        <f>IF(ESITI_QUESTIONARI!C3911="","",TRIM(ESITI_QUESTIONARI!C3911))</f>
        <v/>
      </c>
      <c r="D3911" t="str">
        <f>IFERROR(UPPER(TRIM(ESITI_QUESTIONARI!U3911)),"")</f>
        <v/>
      </c>
      <c r="E3911" t="str">
        <f>IFERROR(UPPER(TRIM(ESITI_QUESTIONARI!Y3911)),"")</f>
        <v/>
      </c>
      <c r="F3911" t="str">
        <f>IFERROR(UPPER(TRIM(ESITI_QUESTIONARI!AE3911)),"")</f>
        <v/>
      </c>
      <c r="G3911" t="str">
        <f>IFERROR(UPPER(TRIM(ESITI_QUESTIONARI!AI3911)),"")</f>
        <v/>
      </c>
      <c r="H3911" s="8" t="str">
        <f>IF(C3911="","",IF(ISERROR(AVERAGE(ESITI_QUESTIONARI!N3911:T3911,ESITI_QUESTIONARI!V3911:X3911,ESITI_QUESTIONARI!Z3911:AD3911,ESITI_QUESTIONARI!AF3911:AH3911,ESITI_QUESTIONARI!AJ3911:AL3911,ESITI_QUESTIONARI!AN3911,ESITI_QUESTIONARI!AQ3911)),"NON RISPONDE",AVERAGE(ESITI_QUESTIONARI!N3911:T3911,ESITI_QUESTIONARI!V3911:X3911,ESITI_QUESTIONARI!Z3911:AD3911,ESITI_QUESTIONARI!AF3911:AH3911,ESITI_QUESTIONARI!AJ3911:AL3911,ESITI_QUESTIONARI!AN3911,ESITI_QUESTIONARI!AQ3911)))</f>
        <v/>
      </c>
    </row>
    <row r="3912" spans="1:8" x14ac:dyDescent="0.3">
      <c r="A3912" t="str">
        <f>IF(ESITI_QUESTIONARI!A3912="","",TRIM(ESITI_QUESTIONARI!A3912))</f>
        <v/>
      </c>
      <c r="B3912" t="str">
        <f t="shared" si="62"/>
        <v/>
      </c>
      <c r="C3912" t="str">
        <f>IF(ESITI_QUESTIONARI!C3912="","",TRIM(ESITI_QUESTIONARI!C3912))</f>
        <v/>
      </c>
      <c r="D3912" t="str">
        <f>IFERROR(UPPER(TRIM(ESITI_QUESTIONARI!U3912)),"")</f>
        <v/>
      </c>
      <c r="E3912" t="str">
        <f>IFERROR(UPPER(TRIM(ESITI_QUESTIONARI!Y3912)),"")</f>
        <v/>
      </c>
      <c r="F3912" t="str">
        <f>IFERROR(UPPER(TRIM(ESITI_QUESTIONARI!AE3912)),"")</f>
        <v/>
      </c>
      <c r="G3912" t="str">
        <f>IFERROR(UPPER(TRIM(ESITI_QUESTIONARI!AI3912)),"")</f>
        <v/>
      </c>
      <c r="H3912" s="8" t="str">
        <f>IF(C3912="","",IF(ISERROR(AVERAGE(ESITI_QUESTIONARI!N3912:T3912,ESITI_QUESTIONARI!V3912:X3912,ESITI_QUESTIONARI!Z3912:AD3912,ESITI_QUESTIONARI!AF3912:AH3912,ESITI_QUESTIONARI!AJ3912:AL3912,ESITI_QUESTIONARI!AN3912,ESITI_QUESTIONARI!AQ3912)),"NON RISPONDE",AVERAGE(ESITI_QUESTIONARI!N3912:T3912,ESITI_QUESTIONARI!V3912:X3912,ESITI_QUESTIONARI!Z3912:AD3912,ESITI_QUESTIONARI!AF3912:AH3912,ESITI_QUESTIONARI!AJ3912:AL3912,ESITI_QUESTIONARI!AN3912,ESITI_QUESTIONARI!AQ3912)))</f>
        <v/>
      </c>
    </row>
    <row r="3913" spans="1:8" x14ac:dyDescent="0.3">
      <c r="A3913" t="str">
        <f>IF(ESITI_QUESTIONARI!A3913="","",TRIM(ESITI_QUESTIONARI!A3913))</f>
        <v/>
      </c>
      <c r="B3913" t="str">
        <f t="shared" si="62"/>
        <v/>
      </c>
      <c r="C3913" t="str">
        <f>IF(ESITI_QUESTIONARI!C3913="","",TRIM(ESITI_QUESTIONARI!C3913))</f>
        <v/>
      </c>
      <c r="D3913" t="str">
        <f>IFERROR(UPPER(TRIM(ESITI_QUESTIONARI!U3913)),"")</f>
        <v/>
      </c>
      <c r="E3913" t="str">
        <f>IFERROR(UPPER(TRIM(ESITI_QUESTIONARI!Y3913)),"")</f>
        <v/>
      </c>
      <c r="F3913" t="str">
        <f>IFERROR(UPPER(TRIM(ESITI_QUESTIONARI!AE3913)),"")</f>
        <v/>
      </c>
      <c r="G3913" t="str">
        <f>IFERROR(UPPER(TRIM(ESITI_QUESTIONARI!AI3913)),"")</f>
        <v/>
      </c>
      <c r="H3913" s="8" t="str">
        <f>IF(C3913="","",IF(ISERROR(AVERAGE(ESITI_QUESTIONARI!N3913:T3913,ESITI_QUESTIONARI!V3913:X3913,ESITI_QUESTIONARI!Z3913:AD3913,ESITI_QUESTIONARI!AF3913:AH3913,ESITI_QUESTIONARI!AJ3913:AL3913,ESITI_QUESTIONARI!AN3913,ESITI_QUESTIONARI!AQ3913)),"NON RISPONDE",AVERAGE(ESITI_QUESTIONARI!N3913:T3913,ESITI_QUESTIONARI!V3913:X3913,ESITI_QUESTIONARI!Z3913:AD3913,ESITI_QUESTIONARI!AF3913:AH3913,ESITI_QUESTIONARI!AJ3913:AL3913,ESITI_QUESTIONARI!AN3913,ESITI_QUESTIONARI!AQ3913)))</f>
        <v/>
      </c>
    </row>
    <row r="3914" spans="1:8" x14ac:dyDescent="0.3">
      <c r="A3914" t="str">
        <f>IF(ESITI_QUESTIONARI!A3914="","",TRIM(ESITI_QUESTIONARI!A3914))</f>
        <v/>
      </c>
      <c r="B3914" t="str">
        <f t="shared" si="62"/>
        <v/>
      </c>
      <c r="C3914" t="str">
        <f>IF(ESITI_QUESTIONARI!C3914="","",TRIM(ESITI_QUESTIONARI!C3914))</f>
        <v/>
      </c>
      <c r="D3914" t="str">
        <f>IFERROR(UPPER(TRIM(ESITI_QUESTIONARI!U3914)),"")</f>
        <v/>
      </c>
      <c r="E3914" t="str">
        <f>IFERROR(UPPER(TRIM(ESITI_QUESTIONARI!Y3914)),"")</f>
        <v/>
      </c>
      <c r="F3914" t="str">
        <f>IFERROR(UPPER(TRIM(ESITI_QUESTIONARI!AE3914)),"")</f>
        <v/>
      </c>
      <c r="G3914" t="str">
        <f>IFERROR(UPPER(TRIM(ESITI_QUESTIONARI!AI3914)),"")</f>
        <v/>
      </c>
      <c r="H3914" s="8" t="str">
        <f>IF(C3914="","",IF(ISERROR(AVERAGE(ESITI_QUESTIONARI!N3914:T3914,ESITI_QUESTIONARI!V3914:X3914,ESITI_QUESTIONARI!Z3914:AD3914,ESITI_QUESTIONARI!AF3914:AH3914,ESITI_QUESTIONARI!AJ3914:AL3914,ESITI_QUESTIONARI!AN3914,ESITI_QUESTIONARI!AQ3914)),"NON RISPONDE",AVERAGE(ESITI_QUESTIONARI!N3914:T3914,ESITI_QUESTIONARI!V3914:X3914,ESITI_QUESTIONARI!Z3914:AD3914,ESITI_QUESTIONARI!AF3914:AH3914,ESITI_QUESTIONARI!AJ3914:AL3914,ESITI_QUESTIONARI!AN3914,ESITI_QUESTIONARI!AQ3914)))</f>
        <v/>
      </c>
    </row>
    <row r="3915" spans="1:8" x14ac:dyDescent="0.3">
      <c r="A3915" t="str">
        <f>IF(ESITI_QUESTIONARI!A3915="","",TRIM(ESITI_QUESTIONARI!A3915))</f>
        <v/>
      </c>
      <c r="B3915" t="str">
        <f t="shared" si="62"/>
        <v/>
      </c>
      <c r="C3915" t="str">
        <f>IF(ESITI_QUESTIONARI!C3915="","",TRIM(ESITI_QUESTIONARI!C3915))</f>
        <v/>
      </c>
      <c r="D3915" t="str">
        <f>IFERROR(UPPER(TRIM(ESITI_QUESTIONARI!U3915)),"")</f>
        <v/>
      </c>
      <c r="E3915" t="str">
        <f>IFERROR(UPPER(TRIM(ESITI_QUESTIONARI!Y3915)),"")</f>
        <v/>
      </c>
      <c r="F3915" t="str">
        <f>IFERROR(UPPER(TRIM(ESITI_QUESTIONARI!AE3915)),"")</f>
        <v/>
      </c>
      <c r="G3915" t="str">
        <f>IFERROR(UPPER(TRIM(ESITI_QUESTIONARI!AI3915)),"")</f>
        <v/>
      </c>
      <c r="H3915" s="8" t="str">
        <f>IF(C3915="","",IF(ISERROR(AVERAGE(ESITI_QUESTIONARI!N3915:T3915,ESITI_QUESTIONARI!V3915:X3915,ESITI_QUESTIONARI!Z3915:AD3915,ESITI_QUESTIONARI!AF3915:AH3915,ESITI_QUESTIONARI!AJ3915:AL3915,ESITI_QUESTIONARI!AN3915,ESITI_QUESTIONARI!AQ3915)),"NON RISPONDE",AVERAGE(ESITI_QUESTIONARI!N3915:T3915,ESITI_QUESTIONARI!V3915:X3915,ESITI_QUESTIONARI!Z3915:AD3915,ESITI_QUESTIONARI!AF3915:AH3915,ESITI_QUESTIONARI!AJ3915:AL3915,ESITI_QUESTIONARI!AN3915,ESITI_QUESTIONARI!AQ3915)))</f>
        <v/>
      </c>
    </row>
    <row r="3916" spans="1:8" x14ac:dyDescent="0.3">
      <c r="A3916" t="str">
        <f>IF(ESITI_QUESTIONARI!A3916="","",TRIM(ESITI_QUESTIONARI!A3916))</f>
        <v/>
      </c>
      <c r="B3916" t="str">
        <f t="shared" si="62"/>
        <v/>
      </c>
      <c r="C3916" t="str">
        <f>IF(ESITI_QUESTIONARI!C3916="","",TRIM(ESITI_QUESTIONARI!C3916))</f>
        <v/>
      </c>
      <c r="D3916" t="str">
        <f>IFERROR(UPPER(TRIM(ESITI_QUESTIONARI!U3916)),"")</f>
        <v/>
      </c>
      <c r="E3916" t="str">
        <f>IFERROR(UPPER(TRIM(ESITI_QUESTIONARI!Y3916)),"")</f>
        <v/>
      </c>
      <c r="F3916" t="str">
        <f>IFERROR(UPPER(TRIM(ESITI_QUESTIONARI!AE3916)),"")</f>
        <v/>
      </c>
      <c r="G3916" t="str">
        <f>IFERROR(UPPER(TRIM(ESITI_QUESTIONARI!AI3916)),"")</f>
        <v/>
      </c>
      <c r="H3916" s="8" t="str">
        <f>IF(C3916="","",IF(ISERROR(AVERAGE(ESITI_QUESTIONARI!N3916:T3916,ESITI_QUESTIONARI!V3916:X3916,ESITI_QUESTIONARI!Z3916:AD3916,ESITI_QUESTIONARI!AF3916:AH3916,ESITI_QUESTIONARI!AJ3916:AL3916,ESITI_QUESTIONARI!AN3916,ESITI_QUESTIONARI!AQ3916)),"NON RISPONDE",AVERAGE(ESITI_QUESTIONARI!N3916:T3916,ESITI_QUESTIONARI!V3916:X3916,ESITI_QUESTIONARI!Z3916:AD3916,ESITI_QUESTIONARI!AF3916:AH3916,ESITI_QUESTIONARI!AJ3916:AL3916,ESITI_QUESTIONARI!AN3916,ESITI_QUESTIONARI!AQ3916)))</f>
        <v/>
      </c>
    </row>
    <row r="3917" spans="1:8" x14ac:dyDescent="0.3">
      <c r="A3917" t="str">
        <f>IF(ESITI_QUESTIONARI!A3917="","",TRIM(ESITI_QUESTIONARI!A3917))</f>
        <v/>
      </c>
      <c r="B3917" t="str">
        <f t="shared" si="62"/>
        <v/>
      </c>
      <c r="C3917" t="str">
        <f>IF(ESITI_QUESTIONARI!C3917="","",TRIM(ESITI_QUESTIONARI!C3917))</f>
        <v/>
      </c>
      <c r="D3917" t="str">
        <f>IFERROR(UPPER(TRIM(ESITI_QUESTIONARI!U3917)),"")</f>
        <v/>
      </c>
      <c r="E3917" t="str">
        <f>IFERROR(UPPER(TRIM(ESITI_QUESTIONARI!Y3917)),"")</f>
        <v/>
      </c>
      <c r="F3917" t="str">
        <f>IFERROR(UPPER(TRIM(ESITI_QUESTIONARI!AE3917)),"")</f>
        <v/>
      </c>
      <c r="G3917" t="str">
        <f>IFERROR(UPPER(TRIM(ESITI_QUESTIONARI!AI3917)),"")</f>
        <v/>
      </c>
      <c r="H3917" s="8" t="str">
        <f>IF(C3917="","",IF(ISERROR(AVERAGE(ESITI_QUESTIONARI!N3917:T3917,ESITI_QUESTIONARI!V3917:X3917,ESITI_QUESTIONARI!Z3917:AD3917,ESITI_QUESTIONARI!AF3917:AH3917,ESITI_QUESTIONARI!AJ3917:AL3917,ESITI_QUESTIONARI!AN3917,ESITI_QUESTIONARI!AQ3917)),"NON RISPONDE",AVERAGE(ESITI_QUESTIONARI!N3917:T3917,ESITI_QUESTIONARI!V3917:X3917,ESITI_QUESTIONARI!Z3917:AD3917,ESITI_QUESTIONARI!AF3917:AH3917,ESITI_QUESTIONARI!AJ3917:AL3917,ESITI_QUESTIONARI!AN3917,ESITI_QUESTIONARI!AQ3917)))</f>
        <v/>
      </c>
    </row>
    <row r="3918" spans="1:8" x14ac:dyDescent="0.3">
      <c r="A3918" t="str">
        <f>IF(ESITI_QUESTIONARI!A3918="","",TRIM(ESITI_QUESTIONARI!A3918))</f>
        <v/>
      </c>
      <c r="B3918" t="str">
        <f t="shared" si="62"/>
        <v/>
      </c>
      <c r="C3918" t="str">
        <f>IF(ESITI_QUESTIONARI!C3918="","",TRIM(ESITI_QUESTIONARI!C3918))</f>
        <v/>
      </c>
      <c r="D3918" t="str">
        <f>IFERROR(UPPER(TRIM(ESITI_QUESTIONARI!U3918)),"")</f>
        <v/>
      </c>
      <c r="E3918" t="str">
        <f>IFERROR(UPPER(TRIM(ESITI_QUESTIONARI!Y3918)),"")</f>
        <v/>
      </c>
      <c r="F3918" t="str">
        <f>IFERROR(UPPER(TRIM(ESITI_QUESTIONARI!AE3918)),"")</f>
        <v/>
      </c>
      <c r="G3918" t="str">
        <f>IFERROR(UPPER(TRIM(ESITI_QUESTIONARI!AI3918)),"")</f>
        <v/>
      </c>
      <c r="H3918" s="8" t="str">
        <f>IF(C3918="","",IF(ISERROR(AVERAGE(ESITI_QUESTIONARI!N3918:T3918,ESITI_QUESTIONARI!V3918:X3918,ESITI_QUESTIONARI!Z3918:AD3918,ESITI_QUESTIONARI!AF3918:AH3918,ESITI_QUESTIONARI!AJ3918:AL3918,ESITI_QUESTIONARI!AN3918,ESITI_QUESTIONARI!AQ3918)),"NON RISPONDE",AVERAGE(ESITI_QUESTIONARI!N3918:T3918,ESITI_QUESTIONARI!V3918:X3918,ESITI_QUESTIONARI!Z3918:AD3918,ESITI_QUESTIONARI!AF3918:AH3918,ESITI_QUESTIONARI!AJ3918:AL3918,ESITI_QUESTIONARI!AN3918,ESITI_QUESTIONARI!AQ3918)))</f>
        <v/>
      </c>
    </row>
    <row r="3919" spans="1:8" x14ac:dyDescent="0.3">
      <c r="A3919" t="str">
        <f>IF(ESITI_QUESTIONARI!A3919="","",TRIM(ESITI_QUESTIONARI!A3919))</f>
        <v/>
      </c>
      <c r="B3919" t="str">
        <f t="shared" si="62"/>
        <v/>
      </c>
      <c r="C3919" t="str">
        <f>IF(ESITI_QUESTIONARI!C3919="","",TRIM(ESITI_QUESTIONARI!C3919))</f>
        <v/>
      </c>
      <c r="D3919" t="str">
        <f>IFERROR(UPPER(TRIM(ESITI_QUESTIONARI!U3919)),"")</f>
        <v/>
      </c>
      <c r="E3919" t="str">
        <f>IFERROR(UPPER(TRIM(ESITI_QUESTIONARI!Y3919)),"")</f>
        <v/>
      </c>
      <c r="F3919" t="str">
        <f>IFERROR(UPPER(TRIM(ESITI_QUESTIONARI!AE3919)),"")</f>
        <v/>
      </c>
      <c r="G3919" t="str">
        <f>IFERROR(UPPER(TRIM(ESITI_QUESTIONARI!AI3919)),"")</f>
        <v/>
      </c>
      <c r="H3919" s="8" t="str">
        <f>IF(C3919="","",IF(ISERROR(AVERAGE(ESITI_QUESTIONARI!N3919:T3919,ESITI_QUESTIONARI!V3919:X3919,ESITI_QUESTIONARI!Z3919:AD3919,ESITI_QUESTIONARI!AF3919:AH3919,ESITI_QUESTIONARI!AJ3919:AL3919,ESITI_QUESTIONARI!AN3919,ESITI_QUESTIONARI!AQ3919)),"NON RISPONDE",AVERAGE(ESITI_QUESTIONARI!N3919:T3919,ESITI_QUESTIONARI!V3919:X3919,ESITI_QUESTIONARI!Z3919:AD3919,ESITI_QUESTIONARI!AF3919:AH3919,ESITI_QUESTIONARI!AJ3919:AL3919,ESITI_QUESTIONARI!AN3919,ESITI_QUESTIONARI!AQ3919)))</f>
        <v/>
      </c>
    </row>
    <row r="3920" spans="1:8" x14ac:dyDescent="0.3">
      <c r="A3920" t="str">
        <f>IF(ESITI_QUESTIONARI!A3920="","",TRIM(ESITI_QUESTIONARI!A3920))</f>
        <v/>
      </c>
      <c r="B3920" t="str">
        <f t="shared" si="62"/>
        <v/>
      </c>
      <c r="C3920" t="str">
        <f>IF(ESITI_QUESTIONARI!C3920="","",TRIM(ESITI_QUESTIONARI!C3920))</f>
        <v/>
      </c>
      <c r="D3920" t="str">
        <f>IFERROR(UPPER(TRIM(ESITI_QUESTIONARI!U3920)),"")</f>
        <v/>
      </c>
      <c r="E3920" t="str">
        <f>IFERROR(UPPER(TRIM(ESITI_QUESTIONARI!Y3920)),"")</f>
        <v/>
      </c>
      <c r="F3920" t="str">
        <f>IFERROR(UPPER(TRIM(ESITI_QUESTIONARI!AE3920)),"")</f>
        <v/>
      </c>
      <c r="G3920" t="str">
        <f>IFERROR(UPPER(TRIM(ESITI_QUESTIONARI!AI3920)),"")</f>
        <v/>
      </c>
      <c r="H3920" s="8" t="str">
        <f>IF(C3920="","",IF(ISERROR(AVERAGE(ESITI_QUESTIONARI!N3920:T3920,ESITI_QUESTIONARI!V3920:X3920,ESITI_QUESTIONARI!Z3920:AD3920,ESITI_QUESTIONARI!AF3920:AH3920,ESITI_QUESTIONARI!AJ3920:AL3920,ESITI_QUESTIONARI!AN3920,ESITI_QUESTIONARI!AQ3920)),"NON RISPONDE",AVERAGE(ESITI_QUESTIONARI!N3920:T3920,ESITI_QUESTIONARI!V3920:X3920,ESITI_QUESTIONARI!Z3920:AD3920,ESITI_QUESTIONARI!AF3920:AH3920,ESITI_QUESTIONARI!AJ3920:AL3920,ESITI_QUESTIONARI!AN3920,ESITI_QUESTIONARI!AQ3920)))</f>
        <v/>
      </c>
    </row>
    <row r="3921" spans="1:8" x14ac:dyDescent="0.3">
      <c r="A3921" t="str">
        <f>IF(ESITI_QUESTIONARI!A3921="","",TRIM(ESITI_QUESTIONARI!A3921))</f>
        <v/>
      </c>
      <c r="B3921" t="str">
        <f t="shared" si="62"/>
        <v/>
      </c>
      <c r="C3921" t="str">
        <f>IF(ESITI_QUESTIONARI!C3921="","",TRIM(ESITI_QUESTIONARI!C3921))</f>
        <v/>
      </c>
      <c r="D3921" t="str">
        <f>IFERROR(UPPER(TRIM(ESITI_QUESTIONARI!U3921)),"")</f>
        <v/>
      </c>
      <c r="E3921" t="str">
        <f>IFERROR(UPPER(TRIM(ESITI_QUESTIONARI!Y3921)),"")</f>
        <v/>
      </c>
      <c r="F3921" t="str">
        <f>IFERROR(UPPER(TRIM(ESITI_QUESTIONARI!AE3921)),"")</f>
        <v/>
      </c>
      <c r="G3921" t="str">
        <f>IFERROR(UPPER(TRIM(ESITI_QUESTIONARI!AI3921)),"")</f>
        <v/>
      </c>
      <c r="H3921" s="8" t="str">
        <f>IF(C3921="","",IF(ISERROR(AVERAGE(ESITI_QUESTIONARI!N3921:T3921,ESITI_QUESTIONARI!V3921:X3921,ESITI_QUESTIONARI!Z3921:AD3921,ESITI_QUESTIONARI!AF3921:AH3921,ESITI_QUESTIONARI!AJ3921:AL3921,ESITI_QUESTIONARI!AN3921,ESITI_QUESTIONARI!AQ3921)),"NON RISPONDE",AVERAGE(ESITI_QUESTIONARI!N3921:T3921,ESITI_QUESTIONARI!V3921:X3921,ESITI_QUESTIONARI!Z3921:AD3921,ESITI_QUESTIONARI!AF3921:AH3921,ESITI_QUESTIONARI!AJ3921:AL3921,ESITI_QUESTIONARI!AN3921,ESITI_QUESTIONARI!AQ3921)))</f>
        <v/>
      </c>
    </row>
    <row r="3922" spans="1:8" x14ac:dyDescent="0.3">
      <c r="A3922" t="str">
        <f>IF(ESITI_QUESTIONARI!A3922="","",TRIM(ESITI_QUESTIONARI!A3922))</f>
        <v/>
      </c>
      <c r="B3922" t="str">
        <f t="shared" si="62"/>
        <v/>
      </c>
      <c r="C3922" t="str">
        <f>IF(ESITI_QUESTIONARI!C3922="","",TRIM(ESITI_QUESTIONARI!C3922))</f>
        <v/>
      </c>
      <c r="D3922" t="str">
        <f>IFERROR(UPPER(TRIM(ESITI_QUESTIONARI!U3922)),"")</f>
        <v/>
      </c>
      <c r="E3922" t="str">
        <f>IFERROR(UPPER(TRIM(ESITI_QUESTIONARI!Y3922)),"")</f>
        <v/>
      </c>
      <c r="F3922" t="str">
        <f>IFERROR(UPPER(TRIM(ESITI_QUESTIONARI!AE3922)),"")</f>
        <v/>
      </c>
      <c r="G3922" t="str">
        <f>IFERROR(UPPER(TRIM(ESITI_QUESTIONARI!AI3922)),"")</f>
        <v/>
      </c>
      <c r="H3922" s="8" t="str">
        <f>IF(C3922="","",IF(ISERROR(AVERAGE(ESITI_QUESTIONARI!N3922:T3922,ESITI_QUESTIONARI!V3922:X3922,ESITI_QUESTIONARI!Z3922:AD3922,ESITI_QUESTIONARI!AF3922:AH3922,ESITI_QUESTIONARI!AJ3922:AL3922,ESITI_QUESTIONARI!AN3922,ESITI_QUESTIONARI!AQ3922)),"NON RISPONDE",AVERAGE(ESITI_QUESTIONARI!N3922:T3922,ESITI_QUESTIONARI!V3922:X3922,ESITI_QUESTIONARI!Z3922:AD3922,ESITI_QUESTIONARI!AF3922:AH3922,ESITI_QUESTIONARI!AJ3922:AL3922,ESITI_QUESTIONARI!AN3922,ESITI_QUESTIONARI!AQ3922)))</f>
        <v/>
      </c>
    </row>
    <row r="3923" spans="1:8" x14ac:dyDescent="0.3">
      <c r="A3923" t="str">
        <f>IF(ESITI_QUESTIONARI!A3923="","",TRIM(ESITI_QUESTIONARI!A3923))</f>
        <v/>
      </c>
      <c r="B3923" t="str">
        <f t="shared" si="62"/>
        <v/>
      </c>
      <c r="C3923" t="str">
        <f>IF(ESITI_QUESTIONARI!C3923="","",TRIM(ESITI_QUESTIONARI!C3923))</f>
        <v/>
      </c>
      <c r="D3923" t="str">
        <f>IFERROR(UPPER(TRIM(ESITI_QUESTIONARI!U3923)),"")</f>
        <v/>
      </c>
      <c r="E3923" t="str">
        <f>IFERROR(UPPER(TRIM(ESITI_QUESTIONARI!Y3923)),"")</f>
        <v/>
      </c>
      <c r="F3923" t="str">
        <f>IFERROR(UPPER(TRIM(ESITI_QUESTIONARI!AE3923)),"")</f>
        <v/>
      </c>
      <c r="G3923" t="str">
        <f>IFERROR(UPPER(TRIM(ESITI_QUESTIONARI!AI3923)),"")</f>
        <v/>
      </c>
      <c r="H3923" s="8" t="str">
        <f>IF(C3923="","",IF(ISERROR(AVERAGE(ESITI_QUESTIONARI!N3923:T3923,ESITI_QUESTIONARI!V3923:X3923,ESITI_QUESTIONARI!Z3923:AD3923,ESITI_QUESTIONARI!AF3923:AH3923,ESITI_QUESTIONARI!AJ3923:AL3923,ESITI_QUESTIONARI!AN3923,ESITI_QUESTIONARI!AQ3923)),"NON RISPONDE",AVERAGE(ESITI_QUESTIONARI!N3923:T3923,ESITI_QUESTIONARI!V3923:X3923,ESITI_QUESTIONARI!Z3923:AD3923,ESITI_QUESTIONARI!AF3923:AH3923,ESITI_QUESTIONARI!AJ3923:AL3923,ESITI_QUESTIONARI!AN3923,ESITI_QUESTIONARI!AQ3923)))</f>
        <v/>
      </c>
    </row>
    <row r="3924" spans="1:8" x14ac:dyDescent="0.3">
      <c r="A3924" t="str">
        <f>IF(ESITI_QUESTIONARI!A3924="","",TRIM(ESITI_QUESTIONARI!A3924))</f>
        <v/>
      </c>
      <c r="B3924" t="str">
        <f t="shared" si="62"/>
        <v/>
      </c>
      <c r="C3924" t="str">
        <f>IF(ESITI_QUESTIONARI!C3924="","",TRIM(ESITI_QUESTIONARI!C3924))</f>
        <v/>
      </c>
      <c r="D3924" t="str">
        <f>IFERROR(UPPER(TRIM(ESITI_QUESTIONARI!U3924)),"")</f>
        <v/>
      </c>
      <c r="E3924" t="str">
        <f>IFERROR(UPPER(TRIM(ESITI_QUESTIONARI!Y3924)),"")</f>
        <v/>
      </c>
      <c r="F3924" t="str">
        <f>IFERROR(UPPER(TRIM(ESITI_QUESTIONARI!AE3924)),"")</f>
        <v/>
      </c>
      <c r="G3924" t="str">
        <f>IFERROR(UPPER(TRIM(ESITI_QUESTIONARI!AI3924)),"")</f>
        <v/>
      </c>
      <c r="H3924" s="8" t="str">
        <f>IF(C3924="","",IF(ISERROR(AVERAGE(ESITI_QUESTIONARI!N3924:T3924,ESITI_QUESTIONARI!V3924:X3924,ESITI_QUESTIONARI!Z3924:AD3924,ESITI_QUESTIONARI!AF3924:AH3924,ESITI_QUESTIONARI!AJ3924:AL3924,ESITI_QUESTIONARI!AN3924,ESITI_QUESTIONARI!AQ3924)),"NON RISPONDE",AVERAGE(ESITI_QUESTIONARI!N3924:T3924,ESITI_QUESTIONARI!V3924:X3924,ESITI_QUESTIONARI!Z3924:AD3924,ESITI_QUESTIONARI!AF3924:AH3924,ESITI_QUESTIONARI!AJ3924:AL3924,ESITI_QUESTIONARI!AN3924,ESITI_QUESTIONARI!AQ3924)))</f>
        <v/>
      </c>
    </row>
    <row r="3925" spans="1:8" x14ac:dyDescent="0.3">
      <c r="A3925" t="str">
        <f>IF(ESITI_QUESTIONARI!A3925="","",TRIM(ESITI_QUESTIONARI!A3925))</f>
        <v/>
      </c>
      <c r="B3925" t="str">
        <f t="shared" si="62"/>
        <v/>
      </c>
      <c r="C3925" t="str">
        <f>IF(ESITI_QUESTIONARI!C3925="","",TRIM(ESITI_QUESTIONARI!C3925))</f>
        <v/>
      </c>
      <c r="D3925" t="str">
        <f>IFERROR(UPPER(TRIM(ESITI_QUESTIONARI!U3925)),"")</f>
        <v/>
      </c>
      <c r="E3925" t="str">
        <f>IFERROR(UPPER(TRIM(ESITI_QUESTIONARI!Y3925)),"")</f>
        <v/>
      </c>
      <c r="F3925" t="str">
        <f>IFERROR(UPPER(TRIM(ESITI_QUESTIONARI!AE3925)),"")</f>
        <v/>
      </c>
      <c r="G3925" t="str">
        <f>IFERROR(UPPER(TRIM(ESITI_QUESTIONARI!AI3925)),"")</f>
        <v/>
      </c>
      <c r="H3925" s="8" t="str">
        <f>IF(C3925="","",IF(ISERROR(AVERAGE(ESITI_QUESTIONARI!N3925:T3925,ESITI_QUESTIONARI!V3925:X3925,ESITI_QUESTIONARI!Z3925:AD3925,ESITI_QUESTIONARI!AF3925:AH3925,ESITI_QUESTIONARI!AJ3925:AL3925,ESITI_QUESTIONARI!AN3925,ESITI_QUESTIONARI!AQ3925)),"NON RISPONDE",AVERAGE(ESITI_QUESTIONARI!N3925:T3925,ESITI_QUESTIONARI!V3925:X3925,ESITI_QUESTIONARI!Z3925:AD3925,ESITI_QUESTIONARI!AF3925:AH3925,ESITI_QUESTIONARI!AJ3925:AL3925,ESITI_QUESTIONARI!AN3925,ESITI_QUESTIONARI!AQ3925)))</f>
        <v/>
      </c>
    </row>
    <row r="3926" spans="1:8" x14ac:dyDescent="0.3">
      <c r="A3926" t="str">
        <f>IF(ESITI_QUESTIONARI!A3926="","",TRIM(ESITI_QUESTIONARI!A3926))</f>
        <v/>
      </c>
      <c r="B3926" t="str">
        <f t="shared" si="62"/>
        <v/>
      </c>
      <c r="C3926" t="str">
        <f>IF(ESITI_QUESTIONARI!C3926="","",TRIM(ESITI_QUESTIONARI!C3926))</f>
        <v/>
      </c>
      <c r="D3926" t="str">
        <f>IFERROR(UPPER(TRIM(ESITI_QUESTIONARI!U3926)),"")</f>
        <v/>
      </c>
      <c r="E3926" t="str">
        <f>IFERROR(UPPER(TRIM(ESITI_QUESTIONARI!Y3926)),"")</f>
        <v/>
      </c>
      <c r="F3926" t="str">
        <f>IFERROR(UPPER(TRIM(ESITI_QUESTIONARI!AE3926)),"")</f>
        <v/>
      </c>
      <c r="G3926" t="str">
        <f>IFERROR(UPPER(TRIM(ESITI_QUESTIONARI!AI3926)),"")</f>
        <v/>
      </c>
      <c r="H3926" s="8" t="str">
        <f>IF(C3926="","",IF(ISERROR(AVERAGE(ESITI_QUESTIONARI!N3926:T3926,ESITI_QUESTIONARI!V3926:X3926,ESITI_QUESTIONARI!Z3926:AD3926,ESITI_QUESTIONARI!AF3926:AH3926,ESITI_QUESTIONARI!AJ3926:AL3926,ESITI_QUESTIONARI!AN3926,ESITI_QUESTIONARI!AQ3926)),"NON RISPONDE",AVERAGE(ESITI_QUESTIONARI!N3926:T3926,ESITI_QUESTIONARI!V3926:X3926,ESITI_QUESTIONARI!Z3926:AD3926,ESITI_QUESTIONARI!AF3926:AH3926,ESITI_QUESTIONARI!AJ3926:AL3926,ESITI_QUESTIONARI!AN3926,ESITI_QUESTIONARI!AQ3926)))</f>
        <v/>
      </c>
    </row>
    <row r="3927" spans="1:8" x14ac:dyDescent="0.3">
      <c r="A3927" t="str">
        <f>IF(ESITI_QUESTIONARI!A3927="","",TRIM(ESITI_QUESTIONARI!A3927))</f>
        <v/>
      </c>
      <c r="B3927" t="str">
        <f t="shared" si="62"/>
        <v/>
      </c>
      <c r="C3927" t="str">
        <f>IF(ESITI_QUESTIONARI!C3927="","",TRIM(ESITI_QUESTIONARI!C3927))</f>
        <v/>
      </c>
      <c r="D3927" t="str">
        <f>IFERROR(UPPER(TRIM(ESITI_QUESTIONARI!U3927)),"")</f>
        <v/>
      </c>
      <c r="E3927" t="str">
        <f>IFERROR(UPPER(TRIM(ESITI_QUESTIONARI!Y3927)),"")</f>
        <v/>
      </c>
      <c r="F3927" t="str">
        <f>IFERROR(UPPER(TRIM(ESITI_QUESTIONARI!AE3927)),"")</f>
        <v/>
      </c>
      <c r="G3927" t="str">
        <f>IFERROR(UPPER(TRIM(ESITI_QUESTIONARI!AI3927)),"")</f>
        <v/>
      </c>
      <c r="H3927" s="8" t="str">
        <f>IF(C3927="","",IF(ISERROR(AVERAGE(ESITI_QUESTIONARI!N3927:T3927,ESITI_QUESTIONARI!V3927:X3927,ESITI_QUESTIONARI!Z3927:AD3927,ESITI_QUESTIONARI!AF3927:AH3927,ESITI_QUESTIONARI!AJ3927:AL3927,ESITI_QUESTIONARI!AN3927,ESITI_QUESTIONARI!AQ3927)),"NON RISPONDE",AVERAGE(ESITI_QUESTIONARI!N3927:T3927,ESITI_QUESTIONARI!V3927:X3927,ESITI_QUESTIONARI!Z3927:AD3927,ESITI_QUESTIONARI!AF3927:AH3927,ESITI_QUESTIONARI!AJ3927:AL3927,ESITI_QUESTIONARI!AN3927,ESITI_QUESTIONARI!AQ3927)))</f>
        <v/>
      </c>
    </row>
    <row r="3928" spans="1:8" x14ac:dyDescent="0.3">
      <c r="A3928" t="str">
        <f>IF(ESITI_QUESTIONARI!A3928="","",TRIM(ESITI_QUESTIONARI!A3928))</f>
        <v/>
      </c>
      <c r="B3928" t="str">
        <f t="shared" si="62"/>
        <v/>
      </c>
      <c r="C3928" t="str">
        <f>IF(ESITI_QUESTIONARI!C3928="","",TRIM(ESITI_QUESTIONARI!C3928))</f>
        <v/>
      </c>
      <c r="D3928" t="str">
        <f>IFERROR(UPPER(TRIM(ESITI_QUESTIONARI!U3928)),"")</f>
        <v/>
      </c>
      <c r="E3928" t="str">
        <f>IFERROR(UPPER(TRIM(ESITI_QUESTIONARI!Y3928)),"")</f>
        <v/>
      </c>
      <c r="F3928" t="str">
        <f>IFERROR(UPPER(TRIM(ESITI_QUESTIONARI!AE3928)),"")</f>
        <v/>
      </c>
      <c r="G3928" t="str">
        <f>IFERROR(UPPER(TRIM(ESITI_QUESTIONARI!AI3928)),"")</f>
        <v/>
      </c>
      <c r="H3928" s="8" t="str">
        <f>IF(C3928="","",IF(ISERROR(AVERAGE(ESITI_QUESTIONARI!N3928:T3928,ESITI_QUESTIONARI!V3928:X3928,ESITI_QUESTIONARI!Z3928:AD3928,ESITI_QUESTIONARI!AF3928:AH3928,ESITI_QUESTIONARI!AJ3928:AL3928,ESITI_QUESTIONARI!AN3928,ESITI_QUESTIONARI!AQ3928)),"NON RISPONDE",AVERAGE(ESITI_QUESTIONARI!N3928:T3928,ESITI_QUESTIONARI!V3928:X3928,ESITI_QUESTIONARI!Z3928:AD3928,ESITI_QUESTIONARI!AF3928:AH3928,ESITI_QUESTIONARI!AJ3928:AL3928,ESITI_QUESTIONARI!AN3928,ESITI_QUESTIONARI!AQ3928)))</f>
        <v/>
      </c>
    </row>
    <row r="3929" spans="1:8" x14ac:dyDescent="0.3">
      <c r="A3929" t="str">
        <f>IF(ESITI_QUESTIONARI!A3929="","",TRIM(ESITI_QUESTIONARI!A3929))</f>
        <v/>
      </c>
      <c r="B3929" t="str">
        <f t="shared" si="62"/>
        <v/>
      </c>
      <c r="C3929" t="str">
        <f>IF(ESITI_QUESTIONARI!C3929="","",TRIM(ESITI_QUESTIONARI!C3929))</f>
        <v/>
      </c>
      <c r="D3929" t="str">
        <f>IFERROR(UPPER(TRIM(ESITI_QUESTIONARI!U3929)),"")</f>
        <v/>
      </c>
      <c r="E3929" t="str">
        <f>IFERROR(UPPER(TRIM(ESITI_QUESTIONARI!Y3929)),"")</f>
        <v/>
      </c>
      <c r="F3929" t="str">
        <f>IFERROR(UPPER(TRIM(ESITI_QUESTIONARI!AE3929)),"")</f>
        <v/>
      </c>
      <c r="G3929" t="str">
        <f>IFERROR(UPPER(TRIM(ESITI_QUESTIONARI!AI3929)),"")</f>
        <v/>
      </c>
      <c r="H3929" s="8" t="str">
        <f>IF(C3929="","",IF(ISERROR(AVERAGE(ESITI_QUESTIONARI!N3929:T3929,ESITI_QUESTIONARI!V3929:X3929,ESITI_QUESTIONARI!Z3929:AD3929,ESITI_QUESTIONARI!AF3929:AH3929,ESITI_QUESTIONARI!AJ3929:AL3929,ESITI_QUESTIONARI!AN3929,ESITI_QUESTIONARI!AQ3929)),"NON RISPONDE",AVERAGE(ESITI_QUESTIONARI!N3929:T3929,ESITI_QUESTIONARI!V3929:X3929,ESITI_QUESTIONARI!Z3929:AD3929,ESITI_QUESTIONARI!AF3929:AH3929,ESITI_QUESTIONARI!AJ3929:AL3929,ESITI_QUESTIONARI!AN3929,ESITI_QUESTIONARI!AQ3929)))</f>
        <v/>
      </c>
    </row>
    <row r="3930" spans="1:8" x14ac:dyDescent="0.3">
      <c r="A3930" t="str">
        <f>IF(ESITI_QUESTIONARI!A3930="","",TRIM(ESITI_QUESTIONARI!A3930))</f>
        <v/>
      </c>
      <c r="B3930" t="str">
        <f t="shared" si="62"/>
        <v/>
      </c>
      <c r="C3930" t="str">
        <f>IF(ESITI_QUESTIONARI!C3930="","",TRIM(ESITI_QUESTIONARI!C3930))</f>
        <v/>
      </c>
      <c r="D3930" t="str">
        <f>IFERROR(UPPER(TRIM(ESITI_QUESTIONARI!U3930)),"")</f>
        <v/>
      </c>
      <c r="E3930" t="str">
        <f>IFERROR(UPPER(TRIM(ESITI_QUESTIONARI!Y3930)),"")</f>
        <v/>
      </c>
      <c r="F3930" t="str">
        <f>IFERROR(UPPER(TRIM(ESITI_QUESTIONARI!AE3930)),"")</f>
        <v/>
      </c>
      <c r="G3930" t="str">
        <f>IFERROR(UPPER(TRIM(ESITI_QUESTIONARI!AI3930)),"")</f>
        <v/>
      </c>
      <c r="H3930" s="8" t="str">
        <f>IF(C3930="","",IF(ISERROR(AVERAGE(ESITI_QUESTIONARI!N3930:T3930,ESITI_QUESTIONARI!V3930:X3930,ESITI_QUESTIONARI!Z3930:AD3930,ESITI_QUESTIONARI!AF3930:AH3930,ESITI_QUESTIONARI!AJ3930:AL3930,ESITI_QUESTIONARI!AN3930,ESITI_QUESTIONARI!AQ3930)),"NON RISPONDE",AVERAGE(ESITI_QUESTIONARI!N3930:T3930,ESITI_QUESTIONARI!V3930:X3930,ESITI_QUESTIONARI!Z3930:AD3930,ESITI_QUESTIONARI!AF3930:AH3930,ESITI_QUESTIONARI!AJ3930:AL3930,ESITI_QUESTIONARI!AN3930,ESITI_QUESTIONARI!AQ3930)))</f>
        <v/>
      </c>
    </row>
    <row r="3931" spans="1:8" x14ac:dyDescent="0.3">
      <c r="A3931" t="str">
        <f>IF(ESITI_QUESTIONARI!A3931="","",TRIM(ESITI_QUESTIONARI!A3931))</f>
        <v/>
      </c>
      <c r="B3931" t="str">
        <f t="shared" si="62"/>
        <v/>
      </c>
      <c r="C3931" t="str">
        <f>IF(ESITI_QUESTIONARI!C3931="","",TRIM(ESITI_QUESTIONARI!C3931))</f>
        <v/>
      </c>
      <c r="D3931" t="str">
        <f>IFERROR(UPPER(TRIM(ESITI_QUESTIONARI!U3931)),"")</f>
        <v/>
      </c>
      <c r="E3931" t="str">
        <f>IFERROR(UPPER(TRIM(ESITI_QUESTIONARI!Y3931)),"")</f>
        <v/>
      </c>
      <c r="F3931" t="str">
        <f>IFERROR(UPPER(TRIM(ESITI_QUESTIONARI!AE3931)),"")</f>
        <v/>
      </c>
      <c r="G3931" t="str">
        <f>IFERROR(UPPER(TRIM(ESITI_QUESTIONARI!AI3931)),"")</f>
        <v/>
      </c>
      <c r="H3931" s="8" t="str">
        <f>IF(C3931="","",IF(ISERROR(AVERAGE(ESITI_QUESTIONARI!N3931:T3931,ESITI_QUESTIONARI!V3931:X3931,ESITI_QUESTIONARI!Z3931:AD3931,ESITI_QUESTIONARI!AF3931:AH3931,ESITI_QUESTIONARI!AJ3931:AL3931,ESITI_QUESTIONARI!AN3931,ESITI_QUESTIONARI!AQ3931)),"NON RISPONDE",AVERAGE(ESITI_QUESTIONARI!N3931:T3931,ESITI_QUESTIONARI!V3931:X3931,ESITI_QUESTIONARI!Z3931:AD3931,ESITI_QUESTIONARI!AF3931:AH3931,ESITI_QUESTIONARI!AJ3931:AL3931,ESITI_QUESTIONARI!AN3931,ESITI_QUESTIONARI!AQ3931)))</f>
        <v/>
      </c>
    </row>
    <row r="3932" spans="1:8" x14ac:dyDescent="0.3">
      <c r="A3932" t="str">
        <f>IF(ESITI_QUESTIONARI!A3932="","",TRIM(ESITI_QUESTIONARI!A3932))</f>
        <v/>
      </c>
      <c r="B3932" t="str">
        <f t="shared" si="62"/>
        <v/>
      </c>
      <c r="C3932" t="str">
        <f>IF(ESITI_QUESTIONARI!C3932="","",TRIM(ESITI_QUESTIONARI!C3932))</f>
        <v/>
      </c>
      <c r="D3932" t="str">
        <f>IFERROR(UPPER(TRIM(ESITI_QUESTIONARI!U3932)),"")</f>
        <v/>
      </c>
      <c r="E3932" t="str">
        <f>IFERROR(UPPER(TRIM(ESITI_QUESTIONARI!Y3932)),"")</f>
        <v/>
      </c>
      <c r="F3932" t="str">
        <f>IFERROR(UPPER(TRIM(ESITI_QUESTIONARI!AE3932)),"")</f>
        <v/>
      </c>
      <c r="G3932" t="str">
        <f>IFERROR(UPPER(TRIM(ESITI_QUESTIONARI!AI3932)),"")</f>
        <v/>
      </c>
      <c r="H3932" s="8" t="str">
        <f>IF(C3932="","",IF(ISERROR(AVERAGE(ESITI_QUESTIONARI!N3932:T3932,ESITI_QUESTIONARI!V3932:X3932,ESITI_QUESTIONARI!Z3932:AD3932,ESITI_QUESTIONARI!AF3932:AH3932,ESITI_QUESTIONARI!AJ3932:AL3932,ESITI_QUESTIONARI!AN3932,ESITI_QUESTIONARI!AQ3932)),"NON RISPONDE",AVERAGE(ESITI_QUESTIONARI!N3932:T3932,ESITI_QUESTIONARI!V3932:X3932,ESITI_QUESTIONARI!Z3932:AD3932,ESITI_QUESTIONARI!AF3932:AH3932,ESITI_QUESTIONARI!AJ3932:AL3932,ESITI_QUESTIONARI!AN3932,ESITI_QUESTIONARI!AQ3932)))</f>
        <v/>
      </c>
    </row>
    <row r="3933" spans="1:8" x14ac:dyDescent="0.3">
      <c r="A3933" t="str">
        <f>IF(ESITI_QUESTIONARI!A3933="","",TRIM(ESITI_QUESTIONARI!A3933))</f>
        <v/>
      </c>
      <c r="B3933" t="str">
        <f t="shared" si="62"/>
        <v/>
      </c>
      <c r="C3933" t="str">
        <f>IF(ESITI_QUESTIONARI!C3933="","",TRIM(ESITI_QUESTIONARI!C3933))</f>
        <v/>
      </c>
      <c r="D3933" t="str">
        <f>IFERROR(UPPER(TRIM(ESITI_QUESTIONARI!U3933)),"")</f>
        <v/>
      </c>
      <c r="E3933" t="str">
        <f>IFERROR(UPPER(TRIM(ESITI_QUESTIONARI!Y3933)),"")</f>
        <v/>
      </c>
      <c r="F3933" t="str">
        <f>IFERROR(UPPER(TRIM(ESITI_QUESTIONARI!AE3933)),"")</f>
        <v/>
      </c>
      <c r="G3933" t="str">
        <f>IFERROR(UPPER(TRIM(ESITI_QUESTIONARI!AI3933)),"")</f>
        <v/>
      </c>
      <c r="H3933" s="8" t="str">
        <f>IF(C3933="","",IF(ISERROR(AVERAGE(ESITI_QUESTIONARI!N3933:T3933,ESITI_QUESTIONARI!V3933:X3933,ESITI_QUESTIONARI!Z3933:AD3933,ESITI_QUESTIONARI!AF3933:AH3933,ESITI_QUESTIONARI!AJ3933:AL3933,ESITI_QUESTIONARI!AN3933,ESITI_QUESTIONARI!AQ3933)),"NON RISPONDE",AVERAGE(ESITI_QUESTIONARI!N3933:T3933,ESITI_QUESTIONARI!V3933:X3933,ESITI_QUESTIONARI!Z3933:AD3933,ESITI_QUESTIONARI!AF3933:AH3933,ESITI_QUESTIONARI!AJ3933:AL3933,ESITI_QUESTIONARI!AN3933,ESITI_QUESTIONARI!AQ3933)))</f>
        <v/>
      </c>
    </row>
    <row r="3934" spans="1:8" x14ac:dyDescent="0.3">
      <c r="A3934" t="str">
        <f>IF(ESITI_QUESTIONARI!A3934="","",TRIM(ESITI_QUESTIONARI!A3934))</f>
        <v/>
      </c>
      <c r="B3934" t="str">
        <f t="shared" si="62"/>
        <v/>
      </c>
      <c r="C3934" t="str">
        <f>IF(ESITI_QUESTIONARI!C3934="","",TRIM(ESITI_QUESTIONARI!C3934))</f>
        <v/>
      </c>
      <c r="D3934" t="str">
        <f>IFERROR(UPPER(TRIM(ESITI_QUESTIONARI!U3934)),"")</f>
        <v/>
      </c>
      <c r="E3934" t="str">
        <f>IFERROR(UPPER(TRIM(ESITI_QUESTIONARI!Y3934)),"")</f>
        <v/>
      </c>
      <c r="F3934" t="str">
        <f>IFERROR(UPPER(TRIM(ESITI_QUESTIONARI!AE3934)),"")</f>
        <v/>
      </c>
      <c r="G3934" t="str">
        <f>IFERROR(UPPER(TRIM(ESITI_QUESTIONARI!AI3934)),"")</f>
        <v/>
      </c>
      <c r="H3934" s="8" t="str">
        <f>IF(C3934="","",IF(ISERROR(AVERAGE(ESITI_QUESTIONARI!N3934:T3934,ESITI_QUESTIONARI!V3934:X3934,ESITI_QUESTIONARI!Z3934:AD3934,ESITI_QUESTIONARI!AF3934:AH3934,ESITI_QUESTIONARI!AJ3934:AL3934,ESITI_QUESTIONARI!AN3934,ESITI_QUESTIONARI!AQ3934)),"NON RISPONDE",AVERAGE(ESITI_QUESTIONARI!N3934:T3934,ESITI_QUESTIONARI!V3934:X3934,ESITI_QUESTIONARI!Z3934:AD3934,ESITI_QUESTIONARI!AF3934:AH3934,ESITI_QUESTIONARI!AJ3934:AL3934,ESITI_QUESTIONARI!AN3934,ESITI_QUESTIONARI!AQ3934)))</f>
        <v/>
      </c>
    </row>
    <row r="3935" spans="1:8" x14ac:dyDescent="0.3">
      <c r="A3935" t="str">
        <f>IF(ESITI_QUESTIONARI!A3935="","",TRIM(ESITI_QUESTIONARI!A3935))</f>
        <v/>
      </c>
      <c r="B3935" t="str">
        <f t="shared" si="62"/>
        <v/>
      </c>
      <c r="C3935" t="str">
        <f>IF(ESITI_QUESTIONARI!C3935="","",TRIM(ESITI_QUESTIONARI!C3935))</f>
        <v/>
      </c>
      <c r="D3935" t="str">
        <f>IFERROR(UPPER(TRIM(ESITI_QUESTIONARI!U3935)),"")</f>
        <v/>
      </c>
      <c r="E3935" t="str">
        <f>IFERROR(UPPER(TRIM(ESITI_QUESTIONARI!Y3935)),"")</f>
        <v/>
      </c>
      <c r="F3935" t="str">
        <f>IFERROR(UPPER(TRIM(ESITI_QUESTIONARI!AE3935)),"")</f>
        <v/>
      </c>
      <c r="G3935" t="str">
        <f>IFERROR(UPPER(TRIM(ESITI_QUESTIONARI!AI3935)),"")</f>
        <v/>
      </c>
      <c r="H3935" s="8" t="str">
        <f>IF(C3935="","",IF(ISERROR(AVERAGE(ESITI_QUESTIONARI!N3935:T3935,ESITI_QUESTIONARI!V3935:X3935,ESITI_QUESTIONARI!Z3935:AD3935,ESITI_QUESTIONARI!AF3935:AH3935,ESITI_QUESTIONARI!AJ3935:AL3935,ESITI_QUESTIONARI!AN3935,ESITI_QUESTIONARI!AQ3935)),"NON RISPONDE",AVERAGE(ESITI_QUESTIONARI!N3935:T3935,ESITI_QUESTIONARI!V3935:X3935,ESITI_QUESTIONARI!Z3935:AD3935,ESITI_QUESTIONARI!AF3935:AH3935,ESITI_QUESTIONARI!AJ3935:AL3935,ESITI_QUESTIONARI!AN3935,ESITI_QUESTIONARI!AQ3935)))</f>
        <v/>
      </c>
    </row>
    <row r="3936" spans="1:8" x14ac:dyDescent="0.3">
      <c r="A3936" t="str">
        <f>IF(ESITI_QUESTIONARI!A3936="","",TRIM(ESITI_QUESTIONARI!A3936))</f>
        <v/>
      </c>
      <c r="B3936" t="str">
        <f t="shared" si="62"/>
        <v/>
      </c>
      <c r="C3936" t="str">
        <f>IF(ESITI_QUESTIONARI!C3936="","",TRIM(ESITI_QUESTIONARI!C3936))</f>
        <v/>
      </c>
      <c r="D3936" t="str">
        <f>IFERROR(UPPER(TRIM(ESITI_QUESTIONARI!U3936)),"")</f>
        <v/>
      </c>
      <c r="E3936" t="str">
        <f>IFERROR(UPPER(TRIM(ESITI_QUESTIONARI!Y3936)),"")</f>
        <v/>
      </c>
      <c r="F3936" t="str">
        <f>IFERROR(UPPER(TRIM(ESITI_QUESTIONARI!AE3936)),"")</f>
        <v/>
      </c>
      <c r="G3936" t="str">
        <f>IFERROR(UPPER(TRIM(ESITI_QUESTIONARI!AI3936)),"")</f>
        <v/>
      </c>
      <c r="H3936" s="8" t="str">
        <f>IF(C3936="","",IF(ISERROR(AVERAGE(ESITI_QUESTIONARI!N3936:T3936,ESITI_QUESTIONARI!V3936:X3936,ESITI_QUESTIONARI!Z3936:AD3936,ESITI_QUESTIONARI!AF3936:AH3936,ESITI_QUESTIONARI!AJ3936:AL3936,ESITI_QUESTIONARI!AN3936,ESITI_QUESTIONARI!AQ3936)),"NON RISPONDE",AVERAGE(ESITI_QUESTIONARI!N3936:T3936,ESITI_QUESTIONARI!V3936:X3936,ESITI_QUESTIONARI!Z3936:AD3936,ESITI_QUESTIONARI!AF3936:AH3936,ESITI_QUESTIONARI!AJ3936:AL3936,ESITI_QUESTIONARI!AN3936,ESITI_QUESTIONARI!AQ3936)))</f>
        <v/>
      </c>
    </row>
    <row r="3937" spans="1:8" x14ac:dyDescent="0.3">
      <c r="A3937" t="str">
        <f>IF(ESITI_QUESTIONARI!A3937="","",TRIM(ESITI_QUESTIONARI!A3937))</f>
        <v/>
      </c>
      <c r="B3937" t="str">
        <f t="shared" si="62"/>
        <v/>
      </c>
      <c r="C3937" t="str">
        <f>IF(ESITI_QUESTIONARI!C3937="","",TRIM(ESITI_QUESTIONARI!C3937))</f>
        <v/>
      </c>
      <c r="D3937" t="str">
        <f>IFERROR(UPPER(TRIM(ESITI_QUESTIONARI!U3937)),"")</f>
        <v/>
      </c>
      <c r="E3937" t="str">
        <f>IFERROR(UPPER(TRIM(ESITI_QUESTIONARI!Y3937)),"")</f>
        <v/>
      </c>
      <c r="F3937" t="str">
        <f>IFERROR(UPPER(TRIM(ESITI_QUESTIONARI!AE3937)),"")</f>
        <v/>
      </c>
      <c r="G3937" t="str">
        <f>IFERROR(UPPER(TRIM(ESITI_QUESTIONARI!AI3937)),"")</f>
        <v/>
      </c>
      <c r="H3937" s="8" t="str">
        <f>IF(C3937="","",IF(ISERROR(AVERAGE(ESITI_QUESTIONARI!N3937:T3937,ESITI_QUESTIONARI!V3937:X3937,ESITI_QUESTIONARI!Z3937:AD3937,ESITI_QUESTIONARI!AF3937:AH3937,ESITI_QUESTIONARI!AJ3937:AL3937,ESITI_QUESTIONARI!AN3937,ESITI_QUESTIONARI!AQ3937)),"NON RISPONDE",AVERAGE(ESITI_QUESTIONARI!N3937:T3937,ESITI_QUESTIONARI!V3937:X3937,ESITI_QUESTIONARI!Z3937:AD3937,ESITI_QUESTIONARI!AF3937:AH3937,ESITI_QUESTIONARI!AJ3937:AL3937,ESITI_QUESTIONARI!AN3937,ESITI_QUESTIONARI!AQ3937)))</f>
        <v/>
      </c>
    </row>
    <row r="3938" spans="1:8" x14ac:dyDescent="0.3">
      <c r="A3938" t="str">
        <f>IF(ESITI_QUESTIONARI!A3938="","",TRIM(ESITI_QUESTIONARI!A3938))</f>
        <v/>
      </c>
      <c r="B3938" t="str">
        <f t="shared" si="62"/>
        <v/>
      </c>
      <c r="C3938" t="str">
        <f>IF(ESITI_QUESTIONARI!C3938="","",TRIM(ESITI_QUESTIONARI!C3938))</f>
        <v/>
      </c>
      <c r="D3938" t="str">
        <f>IFERROR(UPPER(TRIM(ESITI_QUESTIONARI!U3938)),"")</f>
        <v/>
      </c>
      <c r="E3938" t="str">
        <f>IFERROR(UPPER(TRIM(ESITI_QUESTIONARI!Y3938)),"")</f>
        <v/>
      </c>
      <c r="F3938" t="str">
        <f>IFERROR(UPPER(TRIM(ESITI_QUESTIONARI!AE3938)),"")</f>
        <v/>
      </c>
      <c r="G3938" t="str">
        <f>IFERROR(UPPER(TRIM(ESITI_QUESTIONARI!AI3938)),"")</f>
        <v/>
      </c>
      <c r="H3938" s="8" t="str">
        <f>IF(C3938="","",IF(ISERROR(AVERAGE(ESITI_QUESTIONARI!N3938:T3938,ESITI_QUESTIONARI!V3938:X3938,ESITI_QUESTIONARI!Z3938:AD3938,ESITI_QUESTIONARI!AF3938:AH3938,ESITI_QUESTIONARI!AJ3938:AL3938,ESITI_QUESTIONARI!AN3938,ESITI_QUESTIONARI!AQ3938)),"NON RISPONDE",AVERAGE(ESITI_QUESTIONARI!N3938:T3938,ESITI_QUESTIONARI!V3938:X3938,ESITI_QUESTIONARI!Z3938:AD3938,ESITI_QUESTIONARI!AF3938:AH3938,ESITI_QUESTIONARI!AJ3938:AL3938,ESITI_QUESTIONARI!AN3938,ESITI_QUESTIONARI!AQ3938)))</f>
        <v/>
      </c>
    </row>
    <row r="3939" spans="1:8" x14ac:dyDescent="0.3">
      <c r="A3939" t="str">
        <f>IF(ESITI_QUESTIONARI!A3939="","",TRIM(ESITI_QUESTIONARI!A3939))</f>
        <v/>
      </c>
      <c r="B3939" t="str">
        <f t="shared" si="62"/>
        <v/>
      </c>
      <c r="C3939" t="str">
        <f>IF(ESITI_QUESTIONARI!C3939="","",TRIM(ESITI_QUESTIONARI!C3939))</f>
        <v/>
      </c>
      <c r="D3939" t="str">
        <f>IFERROR(UPPER(TRIM(ESITI_QUESTIONARI!U3939)),"")</f>
        <v/>
      </c>
      <c r="E3939" t="str">
        <f>IFERROR(UPPER(TRIM(ESITI_QUESTIONARI!Y3939)),"")</f>
        <v/>
      </c>
      <c r="F3939" t="str">
        <f>IFERROR(UPPER(TRIM(ESITI_QUESTIONARI!AE3939)),"")</f>
        <v/>
      </c>
      <c r="G3939" t="str">
        <f>IFERROR(UPPER(TRIM(ESITI_QUESTIONARI!AI3939)),"")</f>
        <v/>
      </c>
      <c r="H3939" s="8" t="str">
        <f>IF(C3939="","",IF(ISERROR(AVERAGE(ESITI_QUESTIONARI!N3939:T3939,ESITI_QUESTIONARI!V3939:X3939,ESITI_QUESTIONARI!Z3939:AD3939,ESITI_QUESTIONARI!AF3939:AH3939,ESITI_QUESTIONARI!AJ3939:AL3939,ESITI_QUESTIONARI!AN3939,ESITI_QUESTIONARI!AQ3939)),"NON RISPONDE",AVERAGE(ESITI_QUESTIONARI!N3939:T3939,ESITI_QUESTIONARI!V3939:X3939,ESITI_QUESTIONARI!Z3939:AD3939,ESITI_QUESTIONARI!AF3939:AH3939,ESITI_QUESTIONARI!AJ3939:AL3939,ESITI_QUESTIONARI!AN3939,ESITI_QUESTIONARI!AQ3939)))</f>
        <v/>
      </c>
    </row>
    <row r="3940" spans="1:8" x14ac:dyDescent="0.3">
      <c r="A3940" t="str">
        <f>IF(ESITI_QUESTIONARI!A3940="","",TRIM(ESITI_QUESTIONARI!A3940))</f>
        <v/>
      </c>
      <c r="B3940" t="str">
        <f t="shared" si="62"/>
        <v/>
      </c>
      <c r="C3940" t="str">
        <f>IF(ESITI_QUESTIONARI!C3940="","",TRIM(ESITI_QUESTIONARI!C3940))</f>
        <v/>
      </c>
      <c r="D3940" t="str">
        <f>IFERROR(UPPER(TRIM(ESITI_QUESTIONARI!U3940)),"")</f>
        <v/>
      </c>
      <c r="E3940" t="str">
        <f>IFERROR(UPPER(TRIM(ESITI_QUESTIONARI!Y3940)),"")</f>
        <v/>
      </c>
      <c r="F3940" t="str">
        <f>IFERROR(UPPER(TRIM(ESITI_QUESTIONARI!AE3940)),"")</f>
        <v/>
      </c>
      <c r="G3940" t="str">
        <f>IFERROR(UPPER(TRIM(ESITI_QUESTIONARI!AI3940)),"")</f>
        <v/>
      </c>
      <c r="H3940" s="8" t="str">
        <f>IF(C3940="","",IF(ISERROR(AVERAGE(ESITI_QUESTIONARI!N3940:T3940,ESITI_QUESTIONARI!V3940:X3940,ESITI_QUESTIONARI!Z3940:AD3940,ESITI_QUESTIONARI!AF3940:AH3940,ESITI_QUESTIONARI!AJ3940:AL3940,ESITI_QUESTIONARI!AN3940,ESITI_QUESTIONARI!AQ3940)),"NON RISPONDE",AVERAGE(ESITI_QUESTIONARI!N3940:T3940,ESITI_QUESTIONARI!V3940:X3940,ESITI_QUESTIONARI!Z3940:AD3940,ESITI_QUESTIONARI!AF3940:AH3940,ESITI_QUESTIONARI!AJ3940:AL3940,ESITI_QUESTIONARI!AN3940,ESITI_QUESTIONARI!AQ3940)))</f>
        <v/>
      </c>
    </row>
    <row r="3941" spans="1:8" x14ac:dyDescent="0.3">
      <c r="A3941" t="str">
        <f>IF(ESITI_QUESTIONARI!A3941="","",TRIM(ESITI_QUESTIONARI!A3941))</f>
        <v/>
      </c>
      <c r="B3941" t="str">
        <f t="shared" si="62"/>
        <v/>
      </c>
      <c r="C3941" t="str">
        <f>IF(ESITI_QUESTIONARI!C3941="","",TRIM(ESITI_QUESTIONARI!C3941))</f>
        <v/>
      </c>
      <c r="D3941" t="str">
        <f>IFERROR(UPPER(TRIM(ESITI_QUESTIONARI!U3941)),"")</f>
        <v/>
      </c>
      <c r="E3941" t="str">
        <f>IFERROR(UPPER(TRIM(ESITI_QUESTIONARI!Y3941)),"")</f>
        <v/>
      </c>
      <c r="F3941" t="str">
        <f>IFERROR(UPPER(TRIM(ESITI_QUESTIONARI!AE3941)),"")</f>
        <v/>
      </c>
      <c r="G3941" t="str">
        <f>IFERROR(UPPER(TRIM(ESITI_QUESTIONARI!AI3941)),"")</f>
        <v/>
      </c>
      <c r="H3941" s="8" t="str">
        <f>IF(C3941="","",IF(ISERROR(AVERAGE(ESITI_QUESTIONARI!N3941:T3941,ESITI_QUESTIONARI!V3941:X3941,ESITI_QUESTIONARI!Z3941:AD3941,ESITI_QUESTIONARI!AF3941:AH3941,ESITI_QUESTIONARI!AJ3941:AL3941,ESITI_QUESTIONARI!AN3941,ESITI_QUESTIONARI!AQ3941)),"NON RISPONDE",AVERAGE(ESITI_QUESTIONARI!N3941:T3941,ESITI_QUESTIONARI!V3941:X3941,ESITI_QUESTIONARI!Z3941:AD3941,ESITI_QUESTIONARI!AF3941:AH3941,ESITI_QUESTIONARI!AJ3941:AL3941,ESITI_QUESTIONARI!AN3941,ESITI_QUESTIONARI!AQ3941)))</f>
        <v/>
      </c>
    </row>
    <row r="3942" spans="1:8" x14ac:dyDescent="0.3">
      <c r="A3942" t="str">
        <f>IF(ESITI_QUESTIONARI!A3942="","",TRIM(ESITI_QUESTIONARI!A3942))</f>
        <v/>
      </c>
      <c r="B3942" t="str">
        <f t="shared" si="62"/>
        <v/>
      </c>
      <c r="C3942" t="str">
        <f>IF(ESITI_QUESTIONARI!C3942="","",TRIM(ESITI_QUESTIONARI!C3942))</f>
        <v/>
      </c>
      <c r="D3942" t="str">
        <f>IFERROR(UPPER(TRIM(ESITI_QUESTIONARI!U3942)),"")</f>
        <v/>
      </c>
      <c r="E3942" t="str">
        <f>IFERROR(UPPER(TRIM(ESITI_QUESTIONARI!Y3942)),"")</f>
        <v/>
      </c>
      <c r="F3942" t="str">
        <f>IFERROR(UPPER(TRIM(ESITI_QUESTIONARI!AE3942)),"")</f>
        <v/>
      </c>
      <c r="G3942" t="str">
        <f>IFERROR(UPPER(TRIM(ESITI_QUESTIONARI!AI3942)),"")</f>
        <v/>
      </c>
      <c r="H3942" s="8" t="str">
        <f>IF(C3942="","",IF(ISERROR(AVERAGE(ESITI_QUESTIONARI!N3942:T3942,ESITI_QUESTIONARI!V3942:X3942,ESITI_QUESTIONARI!Z3942:AD3942,ESITI_QUESTIONARI!AF3942:AH3942,ESITI_QUESTIONARI!AJ3942:AL3942,ESITI_QUESTIONARI!AN3942,ESITI_QUESTIONARI!AQ3942)),"NON RISPONDE",AVERAGE(ESITI_QUESTIONARI!N3942:T3942,ESITI_QUESTIONARI!V3942:X3942,ESITI_QUESTIONARI!Z3942:AD3942,ESITI_QUESTIONARI!AF3942:AH3942,ESITI_QUESTIONARI!AJ3942:AL3942,ESITI_QUESTIONARI!AN3942,ESITI_QUESTIONARI!AQ3942)))</f>
        <v/>
      </c>
    </row>
    <row r="3943" spans="1:8" x14ac:dyDescent="0.3">
      <c r="A3943" t="str">
        <f>IF(ESITI_QUESTIONARI!A3943="","",TRIM(ESITI_QUESTIONARI!A3943))</f>
        <v/>
      </c>
      <c r="B3943" t="str">
        <f t="shared" si="62"/>
        <v/>
      </c>
      <c r="C3943" t="str">
        <f>IF(ESITI_QUESTIONARI!C3943="","",TRIM(ESITI_QUESTIONARI!C3943))</f>
        <v/>
      </c>
      <c r="D3943" t="str">
        <f>IFERROR(UPPER(TRIM(ESITI_QUESTIONARI!U3943)),"")</f>
        <v/>
      </c>
      <c r="E3943" t="str">
        <f>IFERROR(UPPER(TRIM(ESITI_QUESTIONARI!Y3943)),"")</f>
        <v/>
      </c>
      <c r="F3943" t="str">
        <f>IFERROR(UPPER(TRIM(ESITI_QUESTIONARI!AE3943)),"")</f>
        <v/>
      </c>
      <c r="G3943" t="str">
        <f>IFERROR(UPPER(TRIM(ESITI_QUESTIONARI!AI3943)),"")</f>
        <v/>
      </c>
      <c r="H3943" s="8" t="str">
        <f>IF(C3943="","",IF(ISERROR(AVERAGE(ESITI_QUESTIONARI!N3943:T3943,ESITI_QUESTIONARI!V3943:X3943,ESITI_QUESTIONARI!Z3943:AD3943,ESITI_QUESTIONARI!AF3943:AH3943,ESITI_QUESTIONARI!AJ3943:AL3943,ESITI_QUESTIONARI!AN3943,ESITI_QUESTIONARI!AQ3943)),"NON RISPONDE",AVERAGE(ESITI_QUESTIONARI!N3943:T3943,ESITI_QUESTIONARI!V3943:X3943,ESITI_QUESTIONARI!Z3943:AD3943,ESITI_QUESTIONARI!AF3943:AH3943,ESITI_QUESTIONARI!AJ3943:AL3943,ESITI_QUESTIONARI!AN3943,ESITI_QUESTIONARI!AQ3943)))</f>
        <v/>
      </c>
    </row>
    <row r="3944" spans="1:8" x14ac:dyDescent="0.3">
      <c r="A3944" t="str">
        <f>IF(ESITI_QUESTIONARI!A3944="","",TRIM(ESITI_QUESTIONARI!A3944))</f>
        <v/>
      </c>
      <c r="B3944" t="str">
        <f t="shared" si="62"/>
        <v/>
      </c>
      <c r="C3944" t="str">
        <f>IF(ESITI_QUESTIONARI!C3944="","",TRIM(ESITI_QUESTIONARI!C3944))</f>
        <v/>
      </c>
      <c r="D3944" t="str">
        <f>IFERROR(UPPER(TRIM(ESITI_QUESTIONARI!U3944)),"")</f>
        <v/>
      </c>
      <c r="E3944" t="str">
        <f>IFERROR(UPPER(TRIM(ESITI_QUESTIONARI!Y3944)),"")</f>
        <v/>
      </c>
      <c r="F3944" t="str">
        <f>IFERROR(UPPER(TRIM(ESITI_QUESTIONARI!AE3944)),"")</f>
        <v/>
      </c>
      <c r="G3944" t="str">
        <f>IFERROR(UPPER(TRIM(ESITI_QUESTIONARI!AI3944)),"")</f>
        <v/>
      </c>
      <c r="H3944" s="8" t="str">
        <f>IF(C3944="","",IF(ISERROR(AVERAGE(ESITI_QUESTIONARI!N3944:T3944,ESITI_QUESTIONARI!V3944:X3944,ESITI_QUESTIONARI!Z3944:AD3944,ESITI_QUESTIONARI!AF3944:AH3944,ESITI_QUESTIONARI!AJ3944:AL3944,ESITI_QUESTIONARI!AN3944,ESITI_QUESTIONARI!AQ3944)),"NON RISPONDE",AVERAGE(ESITI_QUESTIONARI!N3944:T3944,ESITI_QUESTIONARI!V3944:X3944,ESITI_QUESTIONARI!Z3944:AD3944,ESITI_QUESTIONARI!AF3944:AH3944,ESITI_QUESTIONARI!AJ3944:AL3944,ESITI_QUESTIONARI!AN3944,ESITI_QUESTIONARI!AQ3944)))</f>
        <v/>
      </c>
    </row>
    <row r="3945" spans="1:8" x14ac:dyDescent="0.3">
      <c r="A3945" t="str">
        <f>IF(ESITI_QUESTIONARI!A3945="","",TRIM(ESITI_QUESTIONARI!A3945))</f>
        <v/>
      </c>
      <c r="B3945" t="str">
        <f t="shared" si="62"/>
        <v/>
      </c>
      <c r="C3945" t="str">
        <f>IF(ESITI_QUESTIONARI!C3945="","",TRIM(ESITI_QUESTIONARI!C3945))</f>
        <v/>
      </c>
      <c r="D3945" t="str">
        <f>IFERROR(UPPER(TRIM(ESITI_QUESTIONARI!U3945)),"")</f>
        <v/>
      </c>
      <c r="E3945" t="str">
        <f>IFERROR(UPPER(TRIM(ESITI_QUESTIONARI!Y3945)),"")</f>
        <v/>
      </c>
      <c r="F3945" t="str">
        <f>IFERROR(UPPER(TRIM(ESITI_QUESTIONARI!AE3945)),"")</f>
        <v/>
      </c>
      <c r="G3945" t="str">
        <f>IFERROR(UPPER(TRIM(ESITI_QUESTIONARI!AI3945)),"")</f>
        <v/>
      </c>
      <c r="H3945" s="8" t="str">
        <f>IF(C3945="","",IF(ISERROR(AVERAGE(ESITI_QUESTIONARI!N3945:T3945,ESITI_QUESTIONARI!V3945:X3945,ESITI_QUESTIONARI!Z3945:AD3945,ESITI_QUESTIONARI!AF3945:AH3945,ESITI_QUESTIONARI!AJ3945:AL3945,ESITI_QUESTIONARI!AN3945,ESITI_QUESTIONARI!AQ3945)),"NON RISPONDE",AVERAGE(ESITI_QUESTIONARI!N3945:T3945,ESITI_QUESTIONARI!V3945:X3945,ESITI_QUESTIONARI!Z3945:AD3945,ESITI_QUESTIONARI!AF3945:AH3945,ESITI_QUESTIONARI!AJ3945:AL3945,ESITI_QUESTIONARI!AN3945,ESITI_QUESTIONARI!AQ3945)))</f>
        <v/>
      </c>
    </row>
    <row r="3946" spans="1:8" x14ac:dyDescent="0.3">
      <c r="A3946" t="str">
        <f>IF(ESITI_QUESTIONARI!A3946="","",TRIM(ESITI_QUESTIONARI!A3946))</f>
        <v/>
      </c>
      <c r="B3946" t="str">
        <f t="shared" si="62"/>
        <v/>
      </c>
      <c r="C3946" t="str">
        <f>IF(ESITI_QUESTIONARI!C3946="","",TRIM(ESITI_QUESTIONARI!C3946))</f>
        <v/>
      </c>
      <c r="D3946" t="str">
        <f>IFERROR(UPPER(TRIM(ESITI_QUESTIONARI!U3946)),"")</f>
        <v/>
      </c>
      <c r="E3946" t="str">
        <f>IFERROR(UPPER(TRIM(ESITI_QUESTIONARI!Y3946)),"")</f>
        <v/>
      </c>
      <c r="F3946" t="str">
        <f>IFERROR(UPPER(TRIM(ESITI_QUESTIONARI!AE3946)),"")</f>
        <v/>
      </c>
      <c r="G3946" t="str">
        <f>IFERROR(UPPER(TRIM(ESITI_QUESTIONARI!AI3946)),"")</f>
        <v/>
      </c>
      <c r="H3946" s="8" t="str">
        <f>IF(C3946="","",IF(ISERROR(AVERAGE(ESITI_QUESTIONARI!N3946:T3946,ESITI_QUESTIONARI!V3946:X3946,ESITI_QUESTIONARI!Z3946:AD3946,ESITI_QUESTIONARI!AF3946:AH3946,ESITI_QUESTIONARI!AJ3946:AL3946,ESITI_QUESTIONARI!AN3946,ESITI_QUESTIONARI!AQ3946)),"NON RISPONDE",AVERAGE(ESITI_QUESTIONARI!N3946:T3946,ESITI_QUESTIONARI!V3946:X3946,ESITI_QUESTIONARI!Z3946:AD3946,ESITI_QUESTIONARI!AF3946:AH3946,ESITI_QUESTIONARI!AJ3946:AL3946,ESITI_QUESTIONARI!AN3946,ESITI_QUESTIONARI!AQ3946)))</f>
        <v/>
      </c>
    </row>
    <row r="3947" spans="1:8" x14ac:dyDescent="0.3">
      <c r="A3947" t="str">
        <f>IF(ESITI_QUESTIONARI!A3947="","",TRIM(ESITI_QUESTIONARI!A3947))</f>
        <v/>
      </c>
      <c r="B3947" t="str">
        <f t="shared" si="62"/>
        <v/>
      </c>
      <c r="C3947" t="str">
        <f>IF(ESITI_QUESTIONARI!C3947="","",TRIM(ESITI_QUESTIONARI!C3947))</f>
        <v/>
      </c>
      <c r="D3947" t="str">
        <f>IFERROR(UPPER(TRIM(ESITI_QUESTIONARI!U3947)),"")</f>
        <v/>
      </c>
      <c r="E3947" t="str">
        <f>IFERROR(UPPER(TRIM(ESITI_QUESTIONARI!Y3947)),"")</f>
        <v/>
      </c>
      <c r="F3947" t="str">
        <f>IFERROR(UPPER(TRIM(ESITI_QUESTIONARI!AE3947)),"")</f>
        <v/>
      </c>
      <c r="G3947" t="str">
        <f>IFERROR(UPPER(TRIM(ESITI_QUESTIONARI!AI3947)),"")</f>
        <v/>
      </c>
      <c r="H3947" s="8" t="str">
        <f>IF(C3947="","",IF(ISERROR(AVERAGE(ESITI_QUESTIONARI!N3947:T3947,ESITI_QUESTIONARI!V3947:X3947,ESITI_QUESTIONARI!Z3947:AD3947,ESITI_QUESTIONARI!AF3947:AH3947,ESITI_QUESTIONARI!AJ3947:AL3947,ESITI_QUESTIONARI!AN3947,ESITI_QUESTIONARI!AQ3947)),"NON RISPONDE",AVERAGE(ESITI_QUESTIONARI!N3947:T3947,ESITI_QUESTIONARI!V3947:X3947,ESITI_QUESTIONARI!Z3947:AD3947,ESITI_QUESTIONARI!AF3947:AH3947,ESITI_QUESTIONARI!AJ3947:AL3947,ESITI_QUESTIONARI!AN3947,ESITI_QUESTIONARI!AQ3947)))</f>
        <v/>
      </c>
    </row>
    <row r="3948" spans="1:8" x14ac:dyDescent="0.3">
      <c r="A3948" t="str">
        <f>IF(ESITI_QUESTIONARI!A3948="","",TRIM(ESITI_QUESTIONARI!A3948))</f>
        <v/>
      </c>
      <c r="B3948" t="str">
        <f t="shared" si="62"/>
        <v/>
      </c>
      <c r="C3948" t="str">
        <f>IF(ESITI_QUESTIONARI!C3948="","",TRIM(ESITI_QUESTIONARI!C3948))</f>
        <v/>
      </c>
      <c r="D3948" t="str">
        <f>IFERROR(UPPER(TRIM(ESITI_QUESTIONARI!U3948)),"")</f>
        <v/>
      </c>
      <c r="E3948" t="str">
        <f>IFERROR(UPPER(TRIM(ESITI_QUESTIONARI!Y3948)),"")</f>
        <v/>
      </c>
      <c r="F3948" t="str">
        <f>IFERROR(UPPER(TRIM(ESITI_QUESTIONARI!AE3948)),"")</f>
        <v/>
      </c>
      <c r="G3948" t="str">
        <f>IFERROR(UPPER(TRIM(ESITI_QUESTIONARI!AI3948)),"")</f>
        <v/>
      </c>
      <c r="H3948" s="8" t="str">
        <f>IF(C3948="","",IF(ISERROR(AVERAGE(ESITI_QUESTIONARI!N3948:T3948,ESITI_QUESTIONARI!V3948:X3948,ESITI_QUESTIONARI!Z3948:AD3948,ESITI_QUESTIONARI!AF3948:AH3948,ESITI_QUESTIONARI!AJ3948:AL3948,ESITI_QUESTIONARI!AN3948,ESITI_QUESTIONARI!AQ3948)),"NON RISPONDE",AVERAGE(ESITI_QUESTIONARI!N3948:T3948,ESITI_QUESTIONARI!V3948:X3948,ESITI_QUESTIONARI!Z3948:AD3948,ESITI_QUESTIONARI!AF3948:AH3948,ESITI_QUESTIONARI!AJ3948:AL3948,ESITI_QUESTIONARI!AN3948,ESITI_QUESTIONARI!AQ3948)))</f>
        <v/>
      </c>
    </row>
    <row r="3949" spans="1:8" x14ac:dyDescent="0.3">
      <c r="A3949" t="str">
        <f>IF(ESITI_QUESTIONARI!A3949="","",TRIM(ESITI_QUESTIONARI!A3949))</f>
        <v/>
      </c>
      <c r="B3949" t="str">
        <f t="shared" si="62"/>
        <v/>
      </c>
      <c r="C3949" t="str">
        <f>IF(ESITI_QUESTIONARI!C3949="","",TRIM(ESITI_QUESTIONARI!C3949))</f>
        <v/>
      </c>
      <c r="D3949" t="str">
        <f>IFERROR(UPPER(TRIM(ESITI_QUESTIONARI!U3949)),"")</f>
        <v/>
      </c>
      <c r="E3949" t="str">
        <f>IFERROR(UPPER(TRIM(ESITI_QUESTIONARI!Y3949)),"")</f>
        <v/>
      </c>
      <c r="F3949" t="str">
        <f>IFERROR(UPPER(TRIM(ESITI_QUESTIONARI!AE3949)),"")</f>
        <v/>
      </c>
      <c r="G3949" t="str">
        <f>IFERROR(UPPER(TRIM(ESITI_QUESTIONARI!AI3949)),"")</f>
        <v/>
      </c>
      <c r="H3949" s="8" t="str">
        <f>IF(C3949="","",IF(ISERROR(AVERAGE(ESITI_QUESTIONARI!N3949:T3949,ESITI_QUESTIONARI!V3949:X3949,ESITI_QUESTIONARI!Z3949:AD3949,ESITI_QUESTIONARI!AF3949:AH3949,ESITI_QUESTIONARI!AJ3949:AL3949,ESITI_QUESTIONARI!AN3949,ESITI_QUESTIONARI!AQ3949)),"NON RISPONDE",AVERAGE(ESITI_QUESTIONARI!N3949:T3949,ESITI_QUESTIONARI!V3949:X3949,ESITI_QUESTIONARI!Z3949:AD3949,ESITI_QUESTIONARI!AF3949:AH3949,ESITI_QUESTIONARI!AJ3949:AL3949,ESITI_QUESTIONARI!AN3949,ESITI_QUESTIONARI!AQ3949)))</f>
        <v/>
      </c>
    </row>
    <row r="3950" spans="1:8" x14ac:dyDescent="0.3">
      <c r="A3950" t="str">
        <f>IF(ESITI_QUESTIONARI!A3950="","",TRIM(ESITI_QUESTIONARI!A3950))</f>
        <v/>
      </c>
      <c r="B3950" t="str">
        <f t="shared" si="62"/>
        <v/>
      </c>
      <c r="C3950" t="str">
        <f>IF(ESITI_QUESTIONARI!C3950="","",TRIM(ESITI_QUESTIONARI!C3950))</f>
        <v/>
      </c>
      <c r="D3950" t="str">
        <f>IFERROR(UPPER(TRIM(ESITI_QUESTIONARI!U3950)),"")</f>
        <v/>
      </c>
      <c r="E3950" t="str">
        <f>IFERROR(UPPER(TRIM(ESITI_QUESTIONARI!Y3950)),"")</f>
        <v/>
      </c>
      <c r="F3950" t="str">
        <f>IFERROR(UPPER(TRIM(ESITI_QUESTIONARI!AE3950)),"")</f>
        <v/>
      </c>
      <c r="G3950" t="str">
        <f>IFERROR(UPPER(TRIM(ESITI_QUESTIONARI!AI3950)),"")</f>
        <v/>
      </c>
      <c r="H3950" s="8" t="str">
        <f>IF(C3950="","",IF(ISERROR(AVERAGE(ESITI_QUESTIONARI!N3950:T3950,ESITI_QUESTIONARI!V3950:X3950,ESITI_QUESTIONARI!Z3950:AD3950,ESITI_QUESTIONARI!AF3950:AH3950,ESITI_QUESTIONARI!AJ3950:AL3950,ESITI_QUESTIONARI!AN3950,ESITI_QUESTIONARI!AQ3950)),"NON RISPONDE",AVERAGE(ESITI_QUESTIONARI!N3950:T3950,ESITI_QUESTIONARI!V3950:X3950,ESITI_QUESTIONARI!Z3950:AD3950,ESITI_QUESTIONARI!AF3950:AH3950,ESITI_QUESTIONARI!AJ3950:AL3950,ESITI_QUESTIONARI!AN3950,ESITI_QUESTIONARI!AQ3950)))</f>
        <v/>
      </c>
    </row>
    <row r="3951" spans="1:8" x14ac:dyDescent="0.3">
      <c r="A3951" t="str">
        <f>IF(ESITI_QUESTIONARI!A3951="","",TRIM(ESITI_QUESTIONARI!A3951))</f>
        <v/>
      </c>
      <c r="B3951" t="str">
        <f t="shared" si="62"/>
        <v/>
      </c>
      <c r="C3951" t="str">
        <f>IF(ESITI_QUESTIONARI!C3951="","",TRIM(ESITI_QUESTIONARI!C3951))</f>
        <v/>
      </c>
      <c r="D3951" t="str">
        <f>IFERROR(UPPER(TRIM(ESITI_QUESTIONARI!U3951)),"")</f>
        <v/>
      </c>
      <c r="E3951" t="str">
        <f>IFERROR(UPPER(TRIM(ESITI_QUESTIONARI!Y3951)),"")</f>
        <v/>
      </c>
      <c r="F3951" t="str">
        <f>IFERROR(UPPER(TRIM(ESITI_QUESTIONARI!AE3951)),"")</f>
        <v/>
      </c>
      <c r="G3951" t="str">
        <f>IFERROR(UPPER(TRIM(ESITI_QUESTIONARI!AI3951)),"")</f>
        <v/>
      </c>
      <c r="H3951" s="8" t="str">
        <f>IF(C3951="","",IF(ISERROR(AVERAGE(ESITI_QUESTIONARI!N3951:T3951,ESITI_QUESTIONARI!V3951:X3951,ESITI_QUESTIONARI!Z3951:AD3951,ESITI_QUESTIONARI!AF3951:AH3951,ESITI_QUESTIONARI!AJ3951:AL3951,ESITI_QUESTIONARI!AN3951,ESITI_QUESTIONARI!AQ3951)),"NON RISPONDE",AVERAGE(ESITI_QUESTIONARI!N3951:T3951,ESITI_QUESTIONARI!V3951:X3951,ESITI_QUESTIONARI!Z3951:AD3951,ESITI_QUESTIONARI!AF3951:AH3951,ESITI_QUESTIONARI!AJ3951:AL3951,ESITI_QUESTIONARI!AN3951,ESITI_QUESTIONARI!AQ3951)))</f>
        <v/>
      </c>
    </row>
    <row r="3952" spans="1:8" x14ac:dyDescent="0.3">
      <c r="A3952" t="str">
        <f>IF(ESITI_QUESTIONARI!A3952="","",TRIM(ESITI_QUESTIONARI!A3952))</f>
        <v/>
      </c>
      <c r="B3952" t="str">
        <f t="shared" si="62"/>
        <v/>
      </c>
      <c r="C3952" t="str">
        <f>IF(ESITI_QUESTIONARI!C3952="","",TRIM(ESITI_QUESTIONARI!C3952))</f>
        <v/>
      </c>
      <c r="D3952" t="str">
        <f>IFERROR(UPPER(TRIM(ESITI_QUESTIONARI!U3952)),"")</f>
        <v/>
      </c>
      <c r="E3952" t="str">
        <f>IFERROR(UPPER(TRIM(ESITI_QUESTIONARI!Y3952)),"")</f>
        <v/>
      </c>
      <c r="F3952" t="str">
        <f>IFERROR(UPPER(TRIM(ESITI_QUESTIONARI!AE3952)),"")</f>
        <v/>
      </c>
      <c r="G3952" t="str">
        <f>IFERROR(UPPER(TRIM(ESITI_QUESTIONARI!AI3952)),"")</f>
        <v/>
      </c>
      <c r="H3952" s="8" t="str">
        <f>IF(C3952="","",IF(ISERROR(AVERAGE(ESITI_QUESTIONARI!N3952:T3952,ESITI_QUESTIONARI!V3952:X3952,ESITI_QUESTIONARI!Z3952:AD3952,ESITI_QUESTIONARI!AF3952:AH3952,ESITI_QUESTIONARI!AJ3952:AL3952,ESITI_QUESTIONARI!AN3952,ESITI_QUESTIONARI!AQ3952)),"NON RISPONDE",AVERAGE(ESITI_QUESTIONARI!N3952:T3952,ESITI_QUESTIONARI!V3952:X3952,ESITI_QUESTIONARI!Z3952:AD3952,ESITI_QUESTIONARI!AF3952:AH3952,ESITI_QUESTIONARI!AJ3952:AL3952,ESITI_QUESTIONARI!AN3952,ESITI_QUESTIONARI!AQ3952)))</f>
        <v/>
      </c>
    </row>
    <row r="3953" spans="1:8" x14ac:dyDescent="0.3">
      <c r="A3953" t="str">
        <f>IF(ESITI_QUESTIONARI!A3953="","",TRIM(ESITI_QUESTIONARI!A3953))</f>
        <v/>
      </c>
      <c r="B3953" t="str">
        <f t="shared" si="62"/>
        <v/>
      </c>
      <c r="C3953" t="str">
        <f>IF(ESITI_QUESTIONARI!C3953="","",TRIM(ESITI_QUESTIONARI!C3953))</f>
        <v/>
      </c>
      <c r="D3953" t="str">
        <f>IFERROR(UPPER(TRIM(ESITI_QUESTIONARI!U3953)),"")</f>
        <v/>
      </c>
      <c r="E3953" t="str">
        <f>IFERROR(UPPER(TRIM(ESITI_QUESTIONARI!Y3953)),"")</f>
        <v/>
      </c>
      <c r="F3953" t="str">
        <f>IFERROR(UPPER(TRIM(ESITI_QUESTIONARI!AE3953)),"")</f>
        <v/>
      </c>
      <c r="G3953" t="str">
        <f>IFERROR(UPPER(TRIM(ESITI_QUESTIONARI!AI3953)),"")</f>
        <v/>
      </c>
      <c r="H3953" s="8" t="str">
        <f>IF(C3953="","",IF(ISERROR(AVERAGE(ESITI_QUESTIONARI!N3953:T3953,ESITI_QUESTIONARI!V3953:X3953,ESITI_QUESTIONARI!Z3953:AD3953,ESITI_QUESTIONARI!AF3953:AH3953,ESITI_QUESTIONARI!AJ3953:AL3953,ESITI_QUESTIONARI!AN3953,ESITI_QUESTIONARI!AQ3953)),"NON RISPONDE",AVERAGE(ESITI_QUESTIONARI!N3953:T3953,ESITI_QUESTIONARI!V3953:X3953,ESITI_QUESTIONARI!Z3953:AD3953,ESITI_QUESTIONARI!AF3953:AH3953,ESITI_QUESTIONARI!AJ3953:AL3953,ESITI_QUESTIONARI!AN3953,ESITI_QUESTIONARI!AQ3953)))</f>
        <v/>
      </c>
    </row>
    <row r="3954" spans="1:8" x14ac:dyDescent="0.3">
      <c r="A3954" t="str">
        <f>IF(ESITI_QUESTIONARI!A3954="","",TRIM(ESITI_QUESTIONARI!A3954))</f>
        <v/>
      </c>
      <c r="B3954" t="str">
        <f t="shared" si="62"/>
        <v/>
      </c>
      <c r="C3954" t="str">
        <f>IF(ESITI_QUESTIONARI!C3954="","",TRIM(ESITI_QUESTIONARI!C3954))</f>
        <v/>
      </c>
      <c r="D3954" t="str">
        <f>IFERROR(UPPER(TRIM(ESITI_QUESTIONARI!U3954)),"")</f>
        <v/>
      </c>
      <c r="E3954" t="str">
        <f>IFERROR(UPPER(TRIM(ESITI_QUESTIONARI!Y3954)),"")</f>
        <v/>
      </c>
      <c r="F3954" t="str">
        <f>IFERROR(UPPER(TRIM(ESITI_QUESTIONARI!AE3954)),"")</f>
        <v/>
      </c>
      <c r="G3954" t="str">
        <f>IFERROR(UPPER(TRIM(ESITI_QUESTIONARI!AI3954)),"")</f>
        <v/>
      </c>
      <c r="H3954" s="8" t="str">
        <f>IF(C3954="","",IF(ISERROR(AVERAGE(ESITI_QUESTIONARI!N3954:T3954,ESITI_QUESTIONARI!V3954:X3954,ESITI_QUESTIONARI!Z3954:AD3954,ESITI_QUESTIONARI!AF3954:AH3954,ESITI_QUESTIONARI!AJ3954:AL3954,ESITI_QUESTIONARI!AN3954,ESITI_QUESTIONARI!AQ3954)),"NON RISPONDE",AVERAGE(ESITI_QUESTIONARI!N3954:T3954,ESITI_QUESTIONARI!V3954:X3954,ESITI_QUESTIONARI!Z3954:AD3954,ESITI_QUESTIONARI!AF3954:AH3954,ESITI_QUESTIONARI!AJ3954:AL3954,ESITI_QUESTIONARI!AN3954,ESITI_QUESTIONARI!AQ3954)))</f>
        <v/>
      </c>
    </row>
    <row r="3955" spans="1:8" x14ac:dyDescent="0.3">
      <c r="A3955" t="str">
        <f>IF(ESITI_QUESTIONARI!A3955="","",TRIM(ESITI_QUESTIONARI!A3955))</f>
        <v/>
      </c>
      <c r="B3955" t="str">
        <f t="shared" si="62"/>
        <v/>
      </c>
      <c r="C3955" t="str">
        <f>IF(ESITI_QUESTIONARI!C3955="","",TRIM(ESITI_QUESTIONARI!C3955))</f>
        <v/>
      </c>
      <c r="D3955" t="str">
        <f>IFERROR(UPPER(TRIM(ESITI_QUESTIONARI!U3955)),"")</f>
        <v/>
      </c>
      <c r="E3955" t="str">
        <f>IFERROR(UPPER(TRIM(ESITI_QUESTIONARI!Y3955)),"")</f>
        <v/>
      </c>
      <c r="F3955" t="str">
        <f>IFERROR(UPPER(TRIM(ESITI_QUESTIONARI!AE3955)),"")</f>
        <v/>
      </c>
      <c r="G3955" t="str">
        <f>IFERROR(UPPER(TRIM(ESITI_QUESTIONARI!AI3955)),"")</f>
        <v/>
      </c>
      <c r="H3955" s="8" t="str">
        <f>IF(C3955="","",IF(ISERROR(AVERAGE(ESITI_QUESTIONARI!N3955:T3955,ESITI_QUESTIONARI!V3955:X3955,ESITI_QUESTIONARI!Z3955:AD3955,ESITI_QUESTIONARI!AF3955:AH3955,ESITI_QUESTIONARI!AJ3955:AL3955,ESITI_QUESTIONARI!AN3955,ESITI_QUESTIONARI!AQ3955)),"NON RISPONDE",AVERAGE(ESITI_QUESTIONARI!N3955:T3955,ESITI_QUESTIONARI!V3955:X3955,ESITI_QUESTIONARI!Z3955:AD3955,ESITI_QUESTIONARI!AF3955:AH3955,ESITI_QUESTIONARI!AJ3955:AL3955,ESITI_QUESTIONARI!AN3955,ESITI_QUESTIONARI!AQ3955)))</f>
        <v/>
      </c>
    </row>
    <row r="3956" spans="1:8" x14ac:dyDescent="0.3">
      <c r="A3956" t="str">
        <f>IF(ESITI_QUESTIONARI!A3956="","",TRIM(ESITI_QUESTIONARI!A3956))</f>
        <v/>
      </c>
      <c r="B3956" t="str">
        <f t="shared" si="62"/>
        <v/>
      </c>
      <c r="C3956" t="str">
        <f>IF(ESITI_QUESTIONARI!C3956="","",TRIM(ESITI_QUESTIONARI!C3956))</f>
        <v/>
      </c>
      <c r="D3956" t="str">
        <f>IFERROR(UPPER(TRIM(ESITI_QUESTIONARI!U3956)),"")</f>
        <v/>
      </c>
      <c r="E3956" t="str">
        <f>IFERROR(UPPER(TRIM(ESITI_QUESTIONARI!Y3956)),"")</f>
        <v/>
      </c>
      <c r="F3956" t="str">
        <f>IFERROR(UPPER(TRIM(ESITI_QUESTIONARI!AE3956)),"")</f>
        <v/>
      </c>
      <c r="G3956" t="str">
        <f>IFERROR(UPPER(TRIM(ESITI_QUESTIONARI!AI3956)),"")</f>
        <v/>
      </c>
      <c r="H3956" s="8" t="str">
        <f>IF(C3956="","",IF(ISERROR(AVERAGE(ESITI_QUESTIONARI!N3956:T3956,ESITI_QUESTIONARI!V3956:X3956,ESITI_QUESTIONARI!Z3956:AD3956,ESITI_QUESTIONARI!AF3956:AH3956,ESITI_QUESTIONARI!AJ3956:AL3956,ESITI_QUESTIONARI!AN3956,ESITI_QUESTIONARI!AQ3956)),"NON RISPONDE",AVERAGE(ESITI_QUESTIONARI!N3956:T3956,ESITI_QUESTIONARI!V3956:X3956,ESITI_QUESTIONARI!Z3956:AD3956,ESITI_QUESTIONARI!AF3956:AH3956,ESITI_QUESTIONARI!AJ3956:AL3956,ESITI_QUESTIONARI!AN3956,ESITI_QUESTIONARI!AQ3956)))</f>
        <v/>
      </c>
    </row>
    <row r="3957" spans="1:8" x14ac:dyDescent="0.3">
      <c r="A3957" t="str">
        <f>IF(ESITI_QUESTIONARI!A3957="","",TRIM(ESITI_QUESTIONARI!A3957))</f>
        <v/>
      </c>
      <c r="B3957" t="str">
        <f t="shared" si="62"/>
        <v/>
      </c>
      <c r="C3957" t="str">
        <f>IF(ESITI_QUESTIONARI!C3957="","",TRIM(ESITI_QUESTIONARI!C3957))</f>
        <v/>
      </c>
      <c r="D3957" t="str">
        <f>IFERROR(UPPER(TRIM(ESITI_QUESTIONARI!U3957)),"")</f>
        <v/>
      </c>
      <c r="E3957" t="str">
        <f>IFERROR(UPPER(TRIM(ESITI_QUESTIONARI!Y3957)),"")</f>
        <v/>
      </c>
      <c r="F3957" t="str">
        <f>IFERROR(UPPER(TRIM(ESITI_QUESTIONARI!AE3957)),"")</f>
        <v/>
      </c>
      <c r="G3957" t="str">
        <f>IFERROR(UPPER(TRIM(ESITI_QUESTIONARI!AI3957)),"")</f>
        <v/>
      </c>
      <c r="H3957" s="8" t="str">
        <f>IF(C3957="","",IF(ISERROR(AVERAGE(ESITI_QUESTIONARI!N3957:T3957,ESITI_QUESTIONARI!V3957:X3957,ESITI_QUESTIONARI!Z3957:AD3957,ESITI_QUESTIONARI!AF3957:AH3957,ESITI_QUESTIONARI!AJ3957:AL3957,ESITI_QUESTIONARI!AN3957,ESITI_QUESTIONARI!AQ3957)),"NON RISPONDE",AVERAGE(ESITI_QUESTIONARI!N3957:T3957,ESITI_QUESTIONARI!V3957:X3957,ESITI_QUESTIONARI!Z3957:AD3957,ESITI_QUESTIONARI!AF3957:AH3957,ESITI_QUESTIONARI!AJ3957:AL3957,ESITI_QUESTIONARI!AN3957,ESITI_QUESTIONARI!AQ3957)))</f>
        <v/>
      </c>
    </row>
    <row r="3958" spans="1:8" x14ac:dyDescent="0.3">
      <c r="A3958" t="str">
        <f>IF(ESITI_QUESTIONARI!A3958="","",TRIM(ESITI_QUESTIONARI!A3958))</f>
        <v/>
      </c>
      <c r="B3958" t="str">
        <f t="shared" si="62"/>
        <v/>
      </c>
      <c r="C3958" t="str">
        <f>IF(ESITI_QUESTIONARI!C3958="","",TRIM(ESITI_QUESTIONARI!C3958))</f>
        <v/>
      </c>
      <c r="D3958" t="str">
        <f>IFERROR(UPPER(TRIM(ESITI_QUESTIONARI!U3958)),"")</f>
        <v/>
      </c>
      <c r="E3958" t="str">
        <f>IFERROR(UPPER(TRIM(ESITI_QUESTIONARI!Y3958)),"")</f>
        <v/>
      </c>
      <c r="F3958" t="str">
        <f>IFERROR(UPPER(TRIM(ESITI_QUESTIONARI!AE3958)),"")</f>
        <v/>
      </c>
      <c r="G3958" t="str">
        <f>IFERROR(UPPER(TRIM(ESITI_QUESTIONARI!AI3958)),"")</f>
        <v/>
      </c>
      <c r="H3958" s="8" t="str">
        <f>IF(C3958="","",IF(ISERROR(AVERAGE(ESITI_QUESTIONARI!N3958:T3958,ESITI_QUESTIONARI!V3958:X3958,ESITI_QUESTIONARI!Z3958:AD3958,ESITI_QUESTIONARI!AF3958:AH3958,ESITI_QUESTIONARI!AJ3958:AL3958,ESITI_QUESTIONARI!AN3958,ESITI_QUESTIONARI!AQ3958)),"NON RISPONDE",AVERAGE(ESITI_QUESTIONARI!N3958:T3958,ESITI_QUESTIONARI!V3958:X3958,ESITI_QUESTIONARI!Z3958:AD3958,ESITI_QUESTIONARI!AF3958:AH3958,ESITI_QUESTIONARI!AJ3958:AL3958,ESITI_QUESTIONARI!AN3958,ESITI_QUESTIONARI!AQ3958)))</f>
        <v/>
      </c>
    </row>
    <row r="3959" spans="1:8" x14ac:dyDescent="0.3">
      <c r="A3959" t="str">
        <f>IF(ESITI_QUESTIONARI!A3959="","",TRIM(ESITI_QUESTIONARI!A3959))</f>
        <v/>
      </c>
      <c r="B3959" t="str">
        <f t="shared" si="62"/>
        <v/>
      </c>
      <c r="C3959" t="str">
        <f>IF(ESITI_QUESTIONARI!C3959="","",TRIM(ESITI_QUESTIONARI!C3959))</f>
        <v/>
      </c>
      <c r="D3959" t="str">
        <f>IFERROR(UPPER(TRIM(ESITI_QUESTIONARI!U3959)),"")</f>
        <v/>
      </c>
      <c r="E3959" t="str">
        <f>IFERROR(UPPER(TRIM(ESITI_QUESTIONARI!Y3959)),"")</f>
        <v/>
      </c>
      <c r="F3959" t="str">
        <f>IFERROR(UPPER(TRIM(ESITI_QUESTIONARI!AE3959)),"")</f>
        <v/>
      </c>
      <c r="G3959" t="str">
        <f>IFERROR(UPPER(TRIM(ESITI_QUESTIONARI!AI3959)),"")</f>
        <v/>
      </c>
      <c r="H3959" s="8" t="str">
        <f>IF(C3959="","",IF(ISERROR(AVERAGE(ESITI_QUESTIONARI!N3959:T3959,ESITI_QUESTIONARI!V3959:X3959,ESITI_QUESTIONARI!Z3959:AD3959,ESITI_QUESTIONARI!AF3959:AH3959,ESITI_QUESTIONARI!AJ3959:AL3959,ESITI_QUESTIONARI!AN3959,ESITI_QUESTIONARI!AQ3959)),"NON RISPONDE",AVERAGE(ESITI_QUESTIONARI!N3959:T3959,ESITI_QUESTIONARI!V3959:X3959,ESITI_QUESTIONARI!Z3959:AD3959,ESITI_QUESTIONARI!AF3959:AH3959,ESITI_QUESTIONARI!AJ3959:AL3959,ESITI_QUESTIONARI!AN3959,ESITI_QUESTIONARI!AQ3959)))</f>
        <v/>
      </c>
    </row>
    <row r="3960" spans="1:8" x14ac:dyDescent="0.3">
      <c r="A3960" t="str">
        <f>IF(ESITI_QUESTIONARI!A3960="","",TRIM(ESITI_QUESTIONARI!A3960))</f>
        <v/>
      </c>
      <c r="B3960" t="str">
        <f t="shared" si="62"/>
        <v/>
      </c>
      <c r="C3960" t="str">
        <f>IF(ESITI_QUESTIONARI!C3960="","",TRIM(ESITI_QUESTIONARI!C3960))</f>
        <v/>
      </c>
      <c r="D3960" t="str">
        <f>IFERROR(UPPER(TRIM(ESITI_QUESTIONARI!U3960)),"")</f>
        <v/>
      </c>
      <c r="E3960" t="str">
        <f>IFERROR(UPPER(TRIM(ESITI_QUESTIONARI!Y3960)),"")</f>
        <v/>
      </c>
      <c r="F3960" t="str">
        <f>IFERROR(UPPER(TRIM(ESITI_QUESTIONARI!AE3960)),"")</f>
        <v/>
      </c>
      <c r="G3960" t="str">
        <f>IFERROR(UPPER(TRIM(ESITI_QUESTIONARI!AI3960)),"")</f>
        <v/>
      </c>
      <c r="H3960" s="8" t="str">
        <f>IF(C3960="","",IF(ISERROR(AVERAGE(ESITI_QUESTIONARI!N3960:T3960,ESITI_QUESTIONARI!V3960:X3960,ESITI_QUESTIONARI!Z3960:AD3960,ESITI_QUESTIONARI!AF3960:AH3960,ESITI_QUESTIONARI!AJ3960:AL3960,ESITI_QUESTIONARI!AN3960,ESITI_QUESTIONARI!AQ3960)),"NON RISPONDE",AVERAGE(ESITI_QUESTIONARI!N3960:T3960,ESITI_QUESTIONARI!V3960:X3960,ESITI_QUESTIONARI!Z3960:AD3960,ESITI_QUESTIONARI!AF3960:AH3960,ESITI_QUESTIONARI!AJ3960:AL3960,ESITI_QUESTIONARI!AN3960,ESITI_QUESTIONARI!AQ3960)))</f>
        <v/>
      </c>
    </row>
    <row r="3961" spans="1:8" x14ac:dyDescent="0.3">
      <c r="A3961" t="str">
        <f>IF(ESITI_QUESTIONARI!A3961="","",TRIM(ESITI_QUESTIONARI!A3961))</f>
        <v/>
      </c>
      <c r="B3961" t="str">
        <f t="shared" si="62"/>
        <v/>
      </c>
      <c r="C3961" t="str">
        <f>IF(ESITI_QUESTIONARI!C3961="","",TRIM(ESITI_QUESTIONARI!C3961))</f>
        <v/>
      </c>
      <c r="D3961" t="str">
        <f>IFERROR(UPPER(TRIM(ESITI_QUESTIONARI!U3961)),"")</f>
        <v/>
      </c>
      <c r="E3961" t="str">
        <f>IFERROR(UPPER(TRIM(ESITI_QUESTIONARI!Y3961)),"")</f>
        <v/>
      </c>
      <c r="F3961" t="str">
        <f>IFERROR(UPPER(TRIM(ESITI_QUESTIONARI!AE3961)),"")</f>
        <v/>
      </c>
      <c r="G3961" t="str">
        <f>IFERROR(UPPER(TRIM(ESITI_QUESTIONARI!AI3961)),"")</f>
        <v/>
      </c>
      <c r="H3961" s="8" t="str">
        <f>IF(C3961="","",IF(ISERROR(AVERAGE(ESITI_QUESTIONARI!N3961:T3961,ESITI_QUESTIONARI!V3961:X3961,ESITI_QUESTIONARI!Z3961:AD3961,ESITI_QUESTIONARI!AF3961:AH3961,ESITI_QUESTIONARI!AJ3961:AL3961,ESITI_QUESTIONARI!AN3961,ESITI_QUESTIONARI!AQ3961)),"NON RISPONDE",AVERAGE(ESITI_QUESTIONARI!N3961:T3961,ESITI_QUESTIONARI!V3961:X3961,ESITI_QUESTIONARI!Z3961:AD3961,ESITI_QUESTIONARI!AF3961:AH3961,ESITI_QUESTIONARI!AJ3961:AL3961,ESITI_QUESTIONARI!AN3961,ESITI_QUESTIONARI!AQ3961)))</f>
        <v/>
      </c>
    </row>
    <row r="3962" spans="1:8" x14ac:dyDescent="0.3">
      <c r="A3962" t="str">
        <f>IF(ESITI_QUESTIONARI!A3962="","",TRIM(ESITI_QUESTIONARI!A3962))</f>
        <v/>
      </c>
      <c r="B3962" t="str">
        <f t="shared" si="62"/>
        <v/>
      </c>
      <c r="C3962" t="str">
        <f>IF(ESITI_QUESTIONARI!C3962="","",TRIM(ESITI_QUESTIONARI!C3962))</f>
        <v/>
      </c>
      <c r="D3962" t="str">
        <f>IFERROR(UPPER(TRIM(ESITI_QUESTIONARI!U3962)),"")</f>
        <v/>
      </c>
      <c r="E3962" t="str">
        <f>IFERROR(UPPER(TRIM(ESITI_QUESTIONARI!Y3962)),"")</f>
        <v/>
      </c>
      <c r="F3962" t="str">
        <f>IFERROR(UPPER(TRIM(ESITI_QUESTIONARI!AE3962)),"")</f>
        <v/>
      </c>
      <c r="G3962" t="str">
        <f>IFERROR(UPPER(TRIM(ESITI_QUESTIONARI!AI3962)),"")</f>
        <v/>
      </c>
      <c r="H3962" s="8" t="str">
        <f>IF(C3962="","",IF(ISERROR(AVERAGE(ESITI_QUESTIONARI!N3962:T3962,ESITI_QUESTIONARI!V3962:X3962,ESITI_QUESTIONARI!Z3962:AD3962,ESITI_QUESTIONARI!AF3962:AH3962,ESITI_QUESTIONARI!AJ3962:AL3962,ESITI_QUESTIONARI!AN3962,ESITI_QUESTIONARI!AQ3962)),"NON RISPONDE",AVERAGE(ESITI_QUESTIONARI!N3962:T3962,ESITI_QUESTIONARI!V3962:X3962,ESITI_QUESTIONARI!Z3962:AD3962,ESITI_QUESTIONARI!AF3962:AH3962,ESITI_QUESTIONARI!AJ3962:AL3962,ESITI_QUESTIONARI!AN3962,ESITI_QUESTIONARI!AQ3962)))</f>
        <v/>
      </c>
    </row>
    <row r="3963" spans="1:8" x14ac:dyDescent="0.3">
      <c r="A3963" t="str">
        <f>IF(ESITI_QUESTIONARI!A3963="","",TRIM(ESITI_QUESTIONARI!A3963))</f>
        <v/>
      </c>
      <c r="B3963" t="str">
        <f t="shared" si="62"/>
        <v/>
      </c>
      <c r="C3963" t="str">
        <f>IF(ESITI_QUESTIONARI!C3963="","",TRIM(ESITI_QUESTIONARI!C3963))</f>
        <v/>
      </c>
      <c r="D3963" t="str">
        <f>IFERROR(UPPER(TRIM(ESITI_QUESTIONARI!U3963)),"")</f>
        <v/>
      </c>
      <c r="E3963" t="str">
        <f>IFERROR(UPPER(TRIM(ESITI_QUESTIONARI!Y3963)),"")</f>
        <v/>
      </c>
      <c r="F3963" t="str">
        <f>IFERROR(UPPER(TRIM(ESITI_QUESTIONARI!AE3963)),"")</f>
        <v/>
      </c>
      <c r="G3963" t="str">
        <f>IFERROR(UPPER(TRIM(ESITI_QUESTIONARI!AI3963)),"")</f>
        <v/>
      </c>
      <c r="H3963" s="8" t="str">
        <f>IF(C3963="","",IF(ISERROR(AVERAGE(ESITI_QUESTIONARI!N3963:T3963,ESITI_QUESTIONARI!V3963:X3963,ESITI_QUESTIONARI!Z3963:AD3963,ESITI_QUESTIONARI!AF3963:AH3963,ESITI_QUESTIONARI!AJ3963:AL3963,ESITI_QUESTIONARI!AN3963,ESITI_QUESTIONARI!AQ3963)),"NON RISPONDE",AVERAGE(ESITI_QUESTIONARI!N3963:T3963,ESITI_QUESTIONARI!V3963:X3963,ESITI_QUESTIONARI!Z3963:AD3963,ESITI_QUESTIONARI!AF3963:AH3963,ESITI_QUESTIONARI!AJ3963:AL3963,ESITI_QUESTIONARI!AN3963,ESITI_QUESTIONARI!AQ3963)))</f>
        <v/>
      </c>
    </row>
    <row r="3964" spans="1:8" x14ac:dyDescent="0.3">
      <c r="A3964" t="str">
        <f>IF(ESITI_QUESTIONARI!A3964="","",TRIM(ESITI_QUESTIONARI!A3964))</f>
        <v/>
      </c>
      <c r="B3964" t="str">
        <f t="shared" si="62"/>
        <v/>
      </c>
      <c r="C3964" t="str">
        <f>IF(ESITI_QUESTIONARI!C3964="","",TRIM(ESITI_QUESTIONARI!C3964))</f>
        <v/>
      </c>
      <c r="D3964" t="str">
        <f>IFERROR(UPPER(TRIM(ESITI_QUESTIONARI!U3964)),"")</f>
        <v/>
      </c>
      <c r="E3964" t="str">
        <f>IFERROR(UPPER(TRIM(ESITI_QUESTIONARI!Y3964)),"")</f>
        <v/>
      </c>
      <c r="F3964" t="str">
        <f>IFERROR(UPPER(TRIM(ESITI_QUESTIONARI!AE3964)),"")</f>
        <v/>
      </c>
      <c r="G3964" t="str">
        <f>IFERROR(UPPER(TRIM(ESITI_QUESTIONARI!AI3964)),"")</f>
        <v/>
      </c>
      <c r="H3964" s="8" t="str">
        <f>IF(C3964="","",IF(ISERROR(AVERAGE(ESITI_QUESTIONARI!N3964:T3964,ESITI_QUESTIONARI!V3964:X3964,ESITI_QUESTIONARI!Z3964:AD3964,ESITI_QUESTIONARI!AF3964:AH3964,ESITI_QUESTIONARI!AJ3964:AL3964,ESITI_QUESTIONARI!AN3964,ESITI_QUESTIONARI!AQ3964)),"NON RISPONDE",AVERAGE(ESITI_QUESTIONARI!N3964:T3964,ESITI_QUESTIONARI!V3964:X3964,ESITI_QUESTIONARI!Z3964:AD3964,ESITI_QUESTIONARI!AF3964:AH3964,ESITI_QUESTIONARI!AJ3964:AL3964,ESITI_QUESTIONARI!AN3964,ESITI_QUESTIONARI!AQ3964)))</f>
        <v/>
      </c>
    </row>
    <row r="3965" spans="1:8" x14ac:dyDescent="0.3">
      <c r="A3965" t="str">
        <f>IF(ESITI_QUESTIONARI!A3965="","",TRIM(ESITI_QUESTIONARI!A3965))</f>
        <v/>
      </c>
      <c r="B3965" t="str">
        <f t="shared" si="62"/>
        <v/>
      </c>
      <c r="C3965" t="str">
        <f>IF(ESITI_QUESTIONARI!C3965="","",TRIM(ESITI_QUESTIONARI!C3965))</f>
        <v/>
      </c>
      <c r="D3965" t="str">
        <f>IFERROR(UPPER(TRIM(ESITI_QUESTIONARI!U3965)),"")</f>
        <v/>
      </c>
      <c r="E3965" t="str">
        <f>IFERROR(UPPER(TRIM(ESITI_QUESTIONARI!Y3965)),"")</f>
        <v/>
      </c>
      <c r="F3965" t="str">
        <f>IFERROR(UPPER(TRIM(ESITI_QUESTIONARI!AE3965)),"")</f>
        <v/>
      </c>
      <c r="G3965" t="str">
        <f>IFERROR(UPPER(TRIM(ESITI_QUESTIONARI!AI3965)),"")</f>
        <v/>
      </c>
      <c r="H3965" s="8" t="str">
        <f>IF(C3965="","",IF(ISERROR(AVERAGE(ESITI_QUESTIONARI!N3965:T3965,ESITI_QUESTIONARI!V3965:X3965,ESITI_QUESTIONARI!Z3965:AD3965,ESITI_QUESTIONARI!AF3965:AH3965,ESITI_QUESTIONARI!AJ3965:AL3965,ESITI_QUESTIONARI!AN3965,ESITI_QUESTIONARI!AQ3965)),"NON RISPONDE",AVERAGE(ESITI_QUESTIONARI!N3965:T3965,ESITI_QUESTIONARI!V3965:X3965,ESITI_QUESTIONARI!Z3965:AD3965,ESITI_QUESTIONARI!AF3965:AH3965,ESITI_QUESTIONARI!AJ3965:AL3965,ESITI_QUESTIONARI!AN3965,ESITI_QUESTIONARI!AQ3965)))</f>
        <v/>
      </c>
    </row>
    <row r="3966" spans="1:8" x14ac:dyDescent="0.3">
      <c r="A3966" t="str">
        <f>IF(ESITI_QUESTIONARI!A3966="","",TRIM(ESITI_QUESTIONARI!A3966))</f>
        <v/>
      </c>
      <c r="B3966" t="str">
        <f t="shared" si="62"/>
        <v/>
      </c>
      <c r="C3966" t="str">
        <f>IF(ESITI_QUESTIONARI!C3966="","",TRIM(ESITI_QUESTIONARI!C3966))</f>
        <v/>
      </c>
      <c r="D3966" t="str">
        <f>IFERROR(UPPER(TRIM(ESITI_QUESTIONARI!U3966)),"")</f>
        <v/>
      </c>
      <c r="E3966" t="str">
        <f>IFERROR(UPPER(TRIM(ESITI_QUESTIONARI!Y3966)),"")</f>
        <v/>
      </c>
      <c r="F3966" t="str">
        <f>IFERROR(UPPER(TRIM(ESITI_QUESTIONARI!AE3966)),"")</f>
        <v/>
      </c>
      <c r="G3966" t="str">
        <f>IFERROR(UPPER(TRIM(ESITI_QUESTIONARI!AI3966)),"")</f>
        <v/>
      </c>
      <c r="H3966" s="8" t="str">
        <f>IF(C3966="","",IF(ISERROR(AVERAGE(ESITI_QUESTIONARI!N3966:T3966,ESITI_QUESTIONARI!V3966:X3966,ESITI_QUESTIONARI!Z3966:AD3966,ESITI_QUESTIONARI!AF3966:AH3966,ESITI_QUESTIONARI!AJ3966:AL3966,ESITI_QUESTIONARI!AN3966,ESITI_QUESTIONARI!AQ3966)),"NON RISPONDE",AVERAGE(ESITI_QUESTIONARI!N3966:T3966,ESITI_QUESTIONARI!V3966:X3966,ESITI_QUESTIONARI!Z3966:AD3966,ESITI_QUESTIONARI!AF3966:AH3966,ESITI_QUESTIONARI!AJ3966:AL3966,ESITI_QUESTIONARI!AN3966,ESITI_QUESTIONARI!AQ3966)))</f>
        <v/>
      </c>
    </row>
    <row r="3967" spans="1:8" x14ac:dyDescent="0.3">
      <c r="A3967" t="str">
        <f>IF(ESITI_QUESTIONARI!A3967="","",TRIM(ESITI_QUESTIONARI!A3967))</f>
        <v/>
      </c>
      <c r="B3967" t="str">
        <f t="shared" si="62"/>
        <v/>
      </c>
      <c r="C3967" t="str">
        <f>IF(ESITI_QUESTIONARI!C3967="","",TRIM(ESITI_QUESTIONARI!C3967))</f>
        <v/>
      </c>
      <c r="D3967" t="str">
        <f>IFERROR(UPPER(TRIM(ESITI_QUESTIONARI!U3967)),"")</f>
        <v/>
      </c>
      <c r="E3967" t="str">
        <f>IFERROR(UPPER(TRIM(ESITI_QUESTIONARI!Y3967)),"")</f>
        <v/>
      </c>
      <c r="F3967" t="str">
        <f>IFERROR(UPPER(TRIM(ESITI_QUESTIONARI!AE3967)),"")</f>
        <v/>
      </c>
      <c r="G3967" t="str">
        <f>IFERROR(UPPER(TRIM(ESITI_QUESTIONARI!AI3967)),"")</f>
        <v/>
      </c>
      <c r="H3967" s="8" t="str">
        <f>IF(C3967="","",IF(ISERROR(AVERAGE(ESITI_QUESTIONARI!N3967:T3967,ESITI_QUESTIONARI!V3967:X3967,ESITI_QUESTIONARI!Z3967:AD3967,ESITI_QUESTIONARI!AF3967:AH3967,ESITI_QUESTIONARI!AJ3967:AL3967,ESITI_QUESTIONARI!AN3967,ESITI_QUESTIONARI!AQ3967)),"NON RISPONDE",AVERAGE(ESITI_QUESTIONARI!N3967:T3967,ESITI_QUESTIONARI!V3967:X3967,ESITI_QUESTIONARI!Z3967:AD3967,ESITI_QUESTIONARI!AF3967:AH3967,ESITI_QUESTIONARI!AJ3967:AL3967,ESITI_QUESTIONARI!AN3967,ESITI_QUESTIONARI!AQ3967)))</f>
        <v/>
      </c>
    </row>
    <row r="3968" spans="1:8" x14ac:dyDescent="0.3">
      <c r="A3968" t="str">
        <f>IF(ESITI_QUESTIONARI!A3968="","",TRIM(ESITI_QUESTIONARI!A3968))</f>
        <v/>
      </c>
      <c r="B3968" t="str">
        <f t="shared" si="62"/>
        <v/>
      </c>
      <c r="C3968" t="str">
        <f>IF(ESITI_QUESTIONARI!C3968="","",TRIM(ESITI_QUESTIONARI!C3968))</f>
        <v/>
      </c>
      <c r="D3968" t="str">
        <f>IFERROR(UPPER(TRIM(ESITI_QUESTIONARI!U3968)),"")</f>
        <v/>
      </c>
      <c r="E3968" t="str">
        <f>IFERROR(UPPER(TRIM(ESITI_QUESTIONARI!Y3968)),"")</f>
        <v/>
      </c>
      <c r="F3968" t="str">
        <f>IFERROR(UPPER(TRIM(ESITI_QUESTIONARI!AE3968)),"")</f>
        <v/>
      </c>
      <c r="G3968" t="str">
        <f>IFERROR(UPPER(TRIM(ESITI_QUESTIONARI!AI3968)),"")</f>
        <v/>
      </c>
      <c r="H3968" s="8" t="str">
        <f>IF(C3968="","",IF(ISERROR(AVERAGE(ESITI_QUESTIONARI!N3968:T3968,ESITI_QUESTIONARI!V3968:X3968,ESITI_QUESTIONARI!Z3968:AD3968,ESITI_QUESTIONARI!AF3968:AH3968,ESITI_QUESTIONARI!AJ3968:AL3968,ESITI_QUESTIONARI!AN3968,ESITI_QUESTIONARI!AQ3968)),"NON RISPONDE",AVERAGE(ESITI_QUESTIONARI!N3968:T3968,ESITI_QUESTIONARI!V3968:X3968,ESITI_QUESTIONARI!Z3968:AD3968,ESITI_QUESTIONARI!AF3968:AH3968,ESITI_QUESTIONARI!AJ3968:AL3968,ESITI_QUESTIONARI!AN3968,ESITI_QUESTIONARI!AQ3968)))</f>
        <v/>
      </c>
    </row>
    <row r="3969" spans="1:8" x14ac:dyDescent="0.3">
      <c r="A3969" t="str">
        <f>IF(ESITI_QUESTIONARI!A3969="","",TRIM(ESITI_QUESTIONARI!A3969))</f>
        <v/>
      </c>
      <c r="B3969" t="str">
        <f t="shared" si="62"/>
        <v/>
      </c>
      <c r="C3969" t="str">
        <f>IF(ESITI_QUESTIONARI!C3969="","",TRIM(ESITI_QUESTIONARI!C3969))</f>
        <v/>
      </c>
      <c r="D3969" t="str">
        <f>IFERROR(UPPER(TRIM(ESITI_QUESTIONARI!U3969)),"")</f>
        <v/>
      </c>
      <c r="E3969" t="str">
        <f>IFERROR(UPPER(TRIM(ESITI_QUESTIONARI!Y3969)),"")</f>
        <v/>
      </c>
      <c r="F3969" t="str">
        <f>IFERROR(UPPER(TRIM(ESITI_QUESTIONARI!AE3969)),"")</f>
        <v/>
      </c>
      <c r="G3969" t="str">
        <f>IFERROR(UPPER(TRIM(ESITI_QUESTIONARI!AI3969)),"")</f>
        <v/>
      </c>
      <c r="H3969" s="8" t="str">
        <f>IF(C3969="","",IF(ISERROR(AVERAGE(ESITI_QUESTIONARI!N3969:T3969,ESITI_QUESTIONARI!V3969:X3969,ESITI_QUESTIONARI!Z3969:AD3969,ESITI_QUESTIONARI!AF3969:AH3969,ESITI_QUESTIONARI!AJ3969:AL3969,ESITI_QUESTIONARI!AN3969,ESITI_QUESTIONARI!AQ3969)),"NON RISPONDE",AVERAGE(ESITI_QUESTIONARI!N3969:T3969,ESITI_QUESTIONARI!V3969:X3969,ESITI_QUESTIONARI!Z3969:AD3969,ESITI_QUESTIONARI!AF3969:AH3969,ESITI_QUESTIONARI!AJ3969:AL3969,ESITI_QUESTIONARI!AN3969,ESITI_QUESTIONARI!AQ3969)))</f>
        <v/>
      </c>
    </row>
    <row r="3970" spans="1:8" x14ac:dyDescent="0.3">
      <c r="A3970" t="str">
        <f>IF(ESITI_QUESTIONARI!A3970="","",TRIM(ESITI_QUESTIONARI!A3970))</f>
        <v/>
      </c>
      <c r="B3970" t="str">
        <f t="shared" si="62"/>
        <v/>
      </c>
      <c r="C3970" t="str">
        <f>IF(ESITI_QUESTIONARI!C3970="","",TRIM(ESITI_QUESTIONARI!C3970))</f>
        <v/>
      </c>
      <c r="D3970" t="str">
        <f>IFERROR(UPPER(TRIM(ESITI_QUESTIONARI!U3970)),"")</f>
        <v/>
      </c>
      <c r="E3970" t="str">
        <f>IFERROR(UPPER(TRIM(ESITI_QUESTIONARI!Y3970)),"")</f>
        <v/>
      </c>
      <c r="F3970" t="str">
        <f>IFERROR(UPPER(TRIM(ESITI_QUESTIONARI!AE3970)),"")</f>
        <v/>
      </c>
      <c r="G3970" t="str">
        <f>IFERROR(UPPER(TRIM(ESITI_QUESTIONARI!AI3970)),"")</f>
        <v/>
      </c>
      <c r="H3970" s="8" t="str">
        <f>IF(C3970="","",IF(ISERROR(AVERAGE(ESITI_QUESTIONARI!N3970:T3970,ESITI_QUESTIONARI!V3970:X3970,ESITI_QUESTIONARI!Z3970:AD3970,ESITI_QUESTIONARI!AF3970:AH3970,ESITI_QUESTIONARI!AJ3970:AL3970,ESITI_QUESTIONARI!AN3970,ESITI_QUESTIONARI!AQ3970)),"NON RISPONDE",AVERAGE(ESITI_QUESTIONARI!N3970:T3970,ESITI_QUESTIONARI!V3970:X3970,ESITI_QUESTIONARI!Z3970:AD3970,ESITI_QUESTIONARI!AF3970:AH3970,ESITI_QUESTIONARI!AJ3970:AL3970,ESITI_QUESTIONARI!AN3970,ESITI_QUESTIONARI!AQ3970)))</f>
        <v/>
      </c>
    </row>
    <row r="3971" spans="1:8" x14ac:dyDescent="0.3">
      <c r="A3971" t="str">
        <f>IF(ESITI_QUESTIONARI!A3971="","",TRIM(ESITI_QUESTIONARI!A3971))</f>
        <v/>
      </c>
      <c r="B3971" t="str">
        <f t="shared" ref="B3971:B4034" si="63">IF(C3971="","",C3971)</f>
        <v/>
      </c>
      <c r="C3971" t="str">
        <f>IF(ESITI_QUESTIONARI!C3971="","",TRIM(ESITI_QUESTIONARI!C3971))</f>
        <v/>
      </c>
      <c r="D3971" t="str">
        <f>IFERROR(UPPER(TRIM(ESITI_QUESTIONARI!U3971)),"")</f>
        <v/>
      </c>
      <c r="E3971" t="str">
        <f>IFERROR(UPPER(TRIM(ESITI_QUESTIONARI!Y3971)),"")</f>
        <v/>
      </c>
      <c r="F3971" t="str">
        <f>IFERROR(UPPER(TRIM(ESITI_QUESTIONARI!AE3971)),"")</f>
        <v/>
      </c>
      <c r="G3971" t="str">
        <f>IFERROR(UPPER(TRIM(ESITI_QUESTIONARI!AI3971)),"")</f>
        <v/>
      </c>
      <c r="H3971" s="8" t="str">
        <f>IF(C3971="","",IF(ISERROR(AVERAGE(ESITI_QUESTIONARI!N3971:T3971,ESITI_QUESTIONARI!V3971:X3971,ESITI_QUESTIONARI!Z3971:AD3971,ESITI_QUESTIONARI!AF3971:AH3971,ESITI_QUESTIONARI!AJ3971:AL3971,ESITI_QUESTIONARI!AN3971,ESITI_QUESTIONARI!AQ3971)),"NON RISPONDE",AVERAGE(ESITI_QUESTIONARI!N3971:T3971,ESITI_QUESTIONARI!V3971:X3971,ESITI_QUESTIONARI!Z3971:AD3971,ESITI_QUESTIONARI!AF3971:AH3971,ESITI_QUESTIONARI!AJ3971:AL3971,ESITI_QUESTIONARI!AN3971,ESITI_QUESTIONARI!AQ3971)))</f>
        <v/>
      </c>
    </row>
    <row r="3972" spans="1:8" x14ac:dyDescent="0.3">
      <c r="A3972" t="str">
        <f>IF(ESITI_QUESTIONARI!A3972="","",TRIM(ESITI_QUESTIONARI!A3972))</f>
        <v/>
      </c>
      <c r="B3972" t="str">
        <f t="shared" si="63"/>
        <v/>
      </c>
      <c r="C3972" t="str">
        <f>IF(ESITI_QUESTIONARI!C3972="","",TRIM(ESITI_QUESTIONARI!C3972))</f>
        <v/>
      </c>
      <c r="D3972" t="str">
        <f>IFERROR(UPPER(TRIM(ESITI_QUESTIONARI!U3972)),"")</f>
        <v/>
      </c>
      <c r="E3972" t="str">
        <f>IFERROR(UPPER(TRIM(ESITI_QUESTIONARI!Y3972)),"")</f>
        <v/>
      </c>
      <c r="F3972" t="str">
        <f>IFERROR(UPPER(TRIM(ESITI_QUESTIONARI!AE3972)),"")</f>
        <v/>
      </c>
      <c r="G3972" t="str">
        <f>IFERROR(UPPER(TRIM(ESITI_QUESTIONARI!AI3972)),"")</f>
        <v/>
      </c>
      <c r="H3972" s="8" t="str">
        <f>IF(C3972="","",IF(ISERROR(AVERAGE(ESITI_QUESTIONARI!N3972:T3972,ESITI_QUESTIONARI!V3972:X3972,ESITI_QUESTIONARI!Z3972:AD3972,ESITI_QUESTIONARI!AF3972:AH3972,ESITI_QUESTIONARI!AJ3972:AL3972,ESITI_QUESTIONARI!AN3972,ESITI_QUESTIONARI!AQ3972)),"NON RISPONDE",AVERAGE(ESITI_QUESTIONARI!N3972:T3972,ESITI_QUESTIONARI!V3972:X3972,ESITI_QUESTIONARI!Z3972:AD3972,ESITI_QUESTIONARI!AF3972:AH3972,ESITI_QUESTIONARI!AJ3972:AL3972,ESITI_QUESTIONARI!AN3972,ESITI_QUESTIONARI!AQ3972)))</f>
        <v/>
      </c>
    </row>
    <row r="3973" spans="1:8" x14ac:dyDescent="0.3">
      <c r="A3973" t="str">
        <f>IF(ESITI_QUESTIONARI!A3973="","",TRIM(ESITI_QUESTIONARI!A3973))</f>
        <v/>
      </c>
      <c r="B3973" t="str">
        <f t="shared" si="63"/>
        <v/>
      </c>
      <c r="C3973" t="str">
        <f>IF(ESITI_QUESTIONARI!C3973="","",TRIM(ESITI_QUESTIONARI!C3973))</f>
        <v/>
      </c>
      <c r="D3973" t="str">
        <f>IFERROR(UPPER(TRIM(ESITI_QUESTIONARI!U3973)),"")</f>
        <v/>
      </c>
      <c r="E3973" t="str">
        <f>IFERROR(UPPER(TRIM(ESITI_QUESTIONARI!Y3973)),"")</f>
        <v/>
      </c>
      <c r="F3973" t="str">
        <f>IFERROR(UPPER(TRIM(ESITI_QUESTIONARI!AE3973)),"")</f>
        <v/>
      </c>
      <c r="G3973" t="str">
        <f>IFERROR(UPPER(TRIM(ESITI_QUESTIONARI!AI3973)),"")</f>
        <v/>
      </c>
      <c r="H3973" s="8" t="str">
        <f>IF(C3973="","",IF(ISERROR(AVERAGE(ESITI_QUESTIONARI!N3973:T3973,ESITI_QUESTIONARI!V3973:X3973,ESITI_QUESTIONARI!Z3973:AD3973,ESITI_QUESTIONARI!AF3973:AH3973,ESITI_QUESTIONARI!AJ3973:AL3973,ESITI_QUESTIONARI!AN3973,ESITI_QUESTIONARI!AQ3973)),"NON RISPONDE",AVERAGE(ESITI_QUESTIONARI!N3973:T3973,ESITI_QUESTIONARI!V3973:X3973,ESITI_QUESTIONARI!Z3973:AD3973,ESITI_QUESTIONARI!AF3973:AH3973,ESITI_QUESTIONARI!AJ3973:AL3973,ESITI_QUESTIONARI!AN3973,ESITI_QUESTIONARI!AQ3973)))</f>
        <v/>
      </c>
    </row>
    <row r="3974" spans="1:8" x14ac:dyDescent="0.3">
      <c r="A3974" t="str">
        <f>IF(ESITI_QUESTIONARI!A3974="","",TRIM(ESITI_QUESTIONARI!A3974))</f>
        <v/>
      </c>
      <c r="B3974" t="str">
        <f t="shared" si="63"/>
        <v/>
      </c>
      <c r="C3974" t="str">
        <f>IF(ESITI_QUESTIONARI!C3974="","",TRIM(ESITI_QUESTIONARI!C3974))</f>
        <v/>
      </c>
      <c r="D3974" t="str">
        <f>IFERROR(UPPER(TRIM(ESITI_QUESTIONARI!U3974)),"")</f>
        <v/>
      </c>
      <c r="E3974" t="str">
        <f>IFERROR(UPPER(TRIM(ESITI_QUESTIONARI!Y3974)),"")</f>
        <v/>
      </c>
      <c r="F3974" t="str">
        <f>IFERROR(UPPER(TRIM(ESITI_QUESTIONARI!AE3974)),"")</f>
        <v/>
      </c>
      <c r="G3974" t="str">
        <f>IFERROR(UPPER(TRIM(ESITI_QUESTIONARI!AI3974)),"")</f>
        <v/>
      </c>
      <c r="H3974" s="8" t="str">
        <f>IF(C3974="","",IF(ISERROR(AVERAGE(ESITI_QUESTIONARI!N3974:T3974,ESITI_QUESTIONARI!V3974:X3974,ESITI_QUESTIONARI!Z3974:AD3974,ESITI_QUESTIONARI!AF3974:AH3974,ESITI_QUESTIONARI!AJ3974:AL3974,ESITI_QUESTIONARI!AN3974,ESITI_QUESTIONARI!AQ3974)),"NON RISPONDE",AVERAGE(ESITI_QUESTIONARI!N3974:T3974,ESITI_QUESTIONARI!V3974:X3974,ESITI_QUESTIONARI!Z3974:AD3974,ESITI_QUESTIONARI!AF3974:AH3974,ESITI_QUESTIONARI!AJ3974:AL3974,ESITI_QUESTIONARI!AN3974,ESITI_QUESTIONARI!AQ3974)))</f>
        <v/>
      </c>
    </row>
    <row r="3975" spans="1:8" x14ac:dyDescent="0.3">
      <c r="A3975" t="str">
        <f>IF(ESITI_QUESTIONARI!A3975="","",TRIM(ESITI_QUESTIONARI!A3975))</f>
        <v/>
      </c>
      <c r="B3975" t="str">
        <f t="shared" si="63"/>
        <v/>
      </c>
      <c r="C3975" t="str">
        <f>IF(ESITI_QUESTIONARI!C3975="","",TRIM(ESITI_QUESTIONARI!C3975))</f>
        <v/>
      </c>
      <c r="D3975" t="str">
        <f>IFERROR(UPPER(TRIM(ESITI_QUESTIONARI!U3975)),"")</f>
        <v/>
      </c>
      <c r="E3975" t="str">
        <f>IFERROR(UPPER(TRIM(ESITI_QUESTIONARI!Y3975)),"")</f>
        <v/>
      </c>
      <c r="F3975" t="str">
        <f>IFERROR(UPPER(TRIM(ESITI_QUESTIONARI!AE3975)),"")</f>
        <v/>
      </c>
      <c r="G3975" t="str">
        <f>IFERROR(UPPER(TRIM(ESITI_QUESTIONARI!AI3975)),"")</f>
        <v/>
      </c>
      <c r="H3975" s="8" t="str">
        <f>IF(C3975="","",IF(ISERROR(AVERAGE(ESITI_QUESTIONARI!N3975:T3975,ESITI_QUESTIONARI!V3975:X3975,ESITI_QUESTIONARI!Z3975:AD3975,ESITI_QUESTIONARI!AF3975:AH3975,ESITI_QUESTIONARI!AJ3975:AL3975,ESITI_QUESTIONARI!AN3975,ESITI_QUESTIONARI!AQ3975)),"NON RISPONDE",AVERAGE(ESITI_QUESTIONARI!N3975:T3975,ESITI_QUESTIONARI!V3975:X3975,ESITI_QUESTIONARI!Z3975:AD3975,ESITI_QUESTIONARI!AF3975:AH3975,ESITI_QUESTIONARI!AJ3975:AL3975,ESITI_QUESTIONARI!AN3975,ESITI_QUESTIONARI!AQ3975)))</f>
        <v/>
      </c>
    </row>
    <row r="3976" spans="1:8" x14ac:dyDescent="0.3">
      <c r="A3976" t="str">
        <f>IF(ESITI_QUESTIONARI!A3976="","",TRIM(ESITI_QUESTIONARI!A3976))</f>
        <v/>
      </c>
      <c r="B3976" t="str">
        <f t="shared" si="63"/>
        <v/>
      </c>
      <c r="C3976" t="str">
        <f>IF(ESITI_QUESTIONARI!C3976="","",TRIM(ESITI_QUESTIONARI!C3976))</f>
        <v/>
      </c>
      <c r="D3976" t="str">
        <f>IFERROR(UPPER(TRIM(ESITI_QUESTIONARI!U3976)),"")</f>
        <v/>
      </c>
      <c r="E3976" t="str">
        <f>IFERROR(UPPER(TRIM(ESITI_QUESTIONARI!Y3976)),"")</f>
        <v/>
      </c>
      <c r="F3976" t="str">
        <f>IFERROR(UPPER(TRIM(ESITI_QUESTIONARI!AE3976)),"")</f>
        <v/>
      </c>
      <c r="G3976" t="str">
        <f>IFERROR(UPPER(TRIM(ESITI_QUESTIONARI!AI3976)),"")</f>
        <v/>
      </c>
      <c r="H3976" s="8" t="str">
        <f>IF(C3976="","",IF(ISERROR(AVERAGE(ESITI_QUESTIONARI!N3976:T3976,ESITI_QUESTIONARI!V3976:X3976,ESITI_QUESTIONARI!Z3976:AD3976,ESITI_QUESTIONARI!AF3976:AH3976,ESITI_QUESTIONARI!AJ3976:AL3976,ESITI_QUESTIONARI!AN3976,ESITI_QUESTIONARI!AQ3976)),"NON RISPONDE",AVERAGE(ESITI_QUESTIONARI!N3976:T3976,ESITI_QUESTIONARI!V3976:X3976,ESITI_QUESTIONARI!Z3976:AD3976,ESITI_QUESTIONARI!AF3976:AH3976,ESITI_QUESTIONARI!AJ3976:AL3976,ESITI_QUESTIONARI!AN3976,ESITI_QUESTIONARI!AQ3976)))</f>
        <v/>
      </c>
    </row>
    <row r="3977" spans="1:8" x14ac:dyDescent="0.3">
      <c r="A3977" t="str">
        <f>IF(ESITI_QUESTIONARI!A3977="","",TRIM(ESITI_QUESTIONARI!A3977))</f>
        <v/>
      </c>
      <c r="B3977" t="str">
        <f t="shared" si="63"/>
        <v/>
      </c>
      <c r="C3977" t="str">
        <f>IF(ESITI_QUESTIONARI!C3977="","",TRIM(ESITI_QUESTIONARI!C3977))</f>
        <v/>
      </c>
      <c r="D3977" t="str">
        <f>IFERROR(UPPER(TRIM(ESITI_QUESTIONARI!U3977)),"")</f>
        <v/>
      </c>
      <c r="E3977" t="str">
        <f>IFERROR(UPPER(TRIM(ESITI_QUESTIONARI!Y3977)),"")</f>
        <v/>
      </c>
      <c r="F3977" t="str">
        <f>IFERROR(UPPER(TRIM(ESITI_QUESTIONARI!AE3977)),"")</f>
        <v/>
      </c>
      <c r="G3977" t="str">
        <f>IFERROR(UPPER(TRIM(ESITI_QUESTIONARI!AI3977)),"")</f>
        <v/>
      </c>
      <c r="H3977" s="8" t="str">
        <f>IF(C3977="","",IF(ISERROR(AVERAGE(ESITI_QUESTIONARI!N3977:T3977,ESITI_QUESTIONARI!V3977:X3977,ESITI_QUESTIONARI!Z3977:AD3977,ESITI_QUESTIONARI!AF3977:AH3977,ESITI_QUESTIONARI!AJ3977:AL3977,ESITI_QUESTIONARI!AN3977,ESITI_QUESTIONARI!AQ3977)),"NON RISPONDE",AVERAGE(ESITI_QUESTIONARI!N3977:T3977,ESITI_QUESTIONARI!V3977:X3977,ESITI_QUESTIONARI!Z3977:AD3977,ESITI_QUESTIONARI!AF3977:AH3977,ESITI_QUESTIONARI!AJ3977:AL3977,ESITI_QUESTIONARI!AN3977,ESITI_QUESTIONARI!AQ3977)))</f>
        <v/>
      </c>
    </row>
    <row r="3978" spans="1:8" x14ac:dyDescent="0.3">
      <c r="A3978" t="str">
        <f>IF(ESITI_QUESTIONARI!A3978="","",TRIM(ESITI_QUESTIONARI!A3978))</f>
        <v/>
      </c>
      <c r="B3978" t="str">
        <f t="shared" si="63"/>
        <v/>
      </c>
      <c r="C3978" t="str">
        <f>IF(ESITI_QUESTIONARI!C3978="","",TRIM(ESITI_QUESTIONARI!C3978))</f>
        <v/>
      </c>
      <c r="D3978" t="str">
        <f>IFERROR(UPPER(TRIM(ESITI_QUESTIONARI!U3978)),"")</f>
        <v/>
      </c>
      <c r="E3978" t="str">
        <f>IFERROR(UPPER(TRIM(ESITI_QUESTIONARI!Y3978)),"")</f>
        <v/>
      </c>
      <c r="F3978" t="str">
        <f>IFERROR(UPPER(TRIM(ESITI_QUESTIONARI!AE3978)),"")</f>
        <v/>
      </c>
      <c r="G3978" t="str">
        <f>IFERROR(UPPER(TRIM(ESITI_QUESTIONARI!AI3978)),"")</f>
        <v/>
      </c>
      <c r="H3978" s="8" t="str">
        <f>IF(C3978="","",IF(ISERROR(AVERAGE(ESITI_QUESTIONARI!N3978:T3978,ESITI_QUESTIONARI!V3978:X3978,ESITI_QUESTIONARI!Z3978:AD3978,ESITI_QUESTIONARI!AF3978:AH3978,ESITI_QUESTIONARI!AJ3978:AL3978,ESITI_QUESTIONARI!AN3978,ESITI_QUESTIONARI!AQ3978)),"NON RISPONDE",AVERAGE(ESITI_QUESTIONARI!N3978:T3978,ESITI_QUESTIONARI!V3978:X3978,ESITI_QUESTIONARI!Z3978:AD3978,ESITI_QUESTIONARI!AF3978:AH3978,ESITI_QUESTIONARI!AJ3978:AL3978,ESITI_QUESTIONARI!AN3978,ESITI_QUESTIONARI!AQ3978)))</f>
        <v/>
      </c>
    </row>
    <row r="3979" spans="1:8" x14ac:dyDescent="0.3">
      <c r="A3979" t="str">
        <f>IF(ESITI_QUESTIONARI!A3979="","",TRIM(ESITI_QUESTIONARI!A3979))</f>
        <v/>
      </c>
      <c r="B3979" t="str">
        <f t="shared" si="63"/>
        <v/>
      </c>
      <c r="C3979" t="str">
        <f>IF(ESITI_QUESTIONARI!C3979="","",TRIM(ESITI_QUESTIONARI!C3979))</f>
        <v/>
      </c>
      <c r="D3979" t="str">
        <f>IFERROR(UPPER(TRIM(ESITI_QUESTIONARI!U3979)),"")</f>
        <v/>
      </c>
      <c r="E3979" t="str">
        <f>IFERROR(UPPER(TRIM(ESITI_QUESTIONARI!Y3979)),"")</f>
        <v/>
      </c>
      <c r="F3979" t="str">
        <f>IFERROR(UPPER(TRIM(ESITI_QUESTIONARI!AE3979)),"")</f>
        <v/>
      </c>
      <c r="G3979" t="str">
        <f>IFERROR(UPPER(TRIM(ESITI_QUESTIONARI!AI3979)),"")</f>
        <v/>
      </c>
      <c r="H3979" s="8" t="str">
        <f>IF(C3979="","",IF(ISERROR(AVERAGE(ESITI_QUESTIONARI!N3979:T3979,ESITI_QUESTIONARI!V3979:X3979,ESITI_QUESTIONARI!Z3979:AD3979,ESITI_QUESTIONARI!AF3979:AH3979,ESITI_QUESTIONARI!AJ3979:AL3979,ESITI_QUESTIONARI!AN3979,ESITI_QUESTIONARI!AQ3979)),"NON RISPONDE",AVERAGE(ESITI_QUESTIONARI!N3979:T3979,ESITI_QUESTIONARI!V3979:X3979,ESITI_QUESTIONARI!Z3979:AD3979,ESITI_QUESTIONARI!AF3979:AH3979,ESITI_QUESTIONARI!AJ3979:AL3979,ESITI_QUESTIONARI!AN3979,ESITI_QUESTIONARI!AQ3979)))</f>
        <v/>
      </c>
    </row>
    <row r="3980" spans="1:8" x14ac:dyDescent="0.3">
      <c r="A3980" t="str">
        <f>IF(ESITI_QUESTIONARI!A3980="","",TRIM(ESITI_QUESTIONARI!A3980))</f>
        <v/>
      </c>
      <c r="B3980" t="str">
        <f t="shared" si="63"/>
        <v/>
      </c>
      <c r="C3980" t="str">
        <f>IF(ESITI_QUESTIONARI!C3980="","",TRIM(ESITI_QUESTIONARI!C3980))</f>
        <v/>
      </c>
      <c r="D3980" t="str">
        <f>IFERROR(UPPER(TRIM(ESITI_QUESTIONARI!U3980)),"")</f>
        <v/>
      </c>
      <c r="E3980" t="str">
        <f>IFERROR(UPPER(TRIM(ESITI_QUESTIONARI!Y3980)),"")</f>
        <v/>
      </c>
      <c r="F3980" t="str">
        <f>IFERROR(UPPER(TRIM(ESITI_QUESTIONARI!AE3980)),"")</f>
        <v/>
      </c>
      <c r="G3980" t="str">
        <f>IFERROR(UPPER(TRIM(ESITI_QUESTIONARI!AI3980)),"")</f>
        <v/>
      </c>
      <c r="H3980" s="8" t="str">
        <f>IF(C3980="","",IF(ISERROR(AVERAGE(ESITI_QUESTIONARI!N3980:T3980,ESITI_QUESTIONARI!V3980:X3980,ESITI_QUESTIONARI!Z3980:AD3980,ESITI_QUESTIONARI!AF3980:AH3980,ESITI_QUESTIONARI!AJ3980:AL3980,ESITI_QUESTIONARI!AN3980,ESITI_QUESTIONARI!AQ3980)),"NON RISPONDE",AVERAGE(ESITI_QUESTIONARI!N3980:T3980,ESITI_QUESTIONARI!V3980:X3980,ESITI_QUESTIONARI!Z3980:AD3980,ESITI_QUESTIONARI!AF3980:AH3980,ESITI_QUESTIONARI!AJ3980:AL3980,ESITI_QUESTIONARI!AN3980,ESITI_QUESTIONARI!AQ3980)))</f>
        <v/>
      </c>
    </row>
    <row r="3981" spans="1:8" x14ac:dyDescent="0.3">
      <c r="A3981" t="str">
        <f>IF(ESITI_QUESTIONARI!A3981="","",TRIM(ESITI_QUESTIONARI!A3981))</f>
        <v/>
      </c>
      <c r="B3981" t="str">
        <f t="shared" si="63"/>
        <v/>
      </c>
      <c r="C3981" t="str">
        <f>IF(ESITI_QUESTIONARI!C3981="","",TRIM(ESITI_QUESTIONARI!C3981))</f>
        <v/>
      </c>
      <c r="D3981" t="str">
        <f>IFERROR(UPPER(TRIM(ESITI_QUESTIONARI!U3981)),"")</f>
        <v/>
      </c>
      <c r="E3981" t="str">
        <f>IFERROR(UPPER(TRIM(ESITI_QUESTIONARI!Y3981)),"")</f>
        <v/>
      </c>
      <c r="F3981" t="str">
        <f>IFERROR(UPPER(TRIM(ESITI_QUESTIONARI!AE3981)),"")</f>
        <v/>
      </c>
      <c r="G3981" t="str">
        <f>IFERROR(UPPER(TRIM(ESITI_QUESTIONARI!AI3981)),"")</f>
        <v/>
      </c>
      <c r="H3981" s="8" t="str">
        <f>IF(C3981="","",IF(ISERROR(AVERAGE(ESITI_QUESTIONARI!N3981:T3981,ESITI_QUESTIONARI!V3981:X3981,ESITI_QUESTIONARI!Z3981:AD3981,ESITI_QUESTIONARI!AF3981:AH3981,ESITI_QUESTIONARI!AJ3981:AL3981,ESITI_QUESTIONARI!AN3981,ESITI_QUESTIONARI!AQ3981)),"NON RISPONDE",AVERAGE(ESITI_QUESTIONARI!N3981:T3981,ESITI_QUESTIONARI!V3981:X3981,ESITI_QUESTIONARI!Z3981:AD3981,ESITI_QUESTIONARI!AF3981:AH3981,ESITI_QUESTIONARI!AJ3981:AL3981,ESITI_QUESTIONARI!AN3981,ESITI_QUESTIONARI!AQ3981)))</f>
        <v/>
      </c>
    </row>
    <row r="3982" spans="1:8" x14ac:dyDescent="0.3">
      <c r="A3982" t="str">
        <f>IF(ESITI_QUESTIONARI!A3982="","",TRIM(ESITI_QUESTIONARI!A3982))</f>
        <v/>
      </c>
      <c r="B3982" t="str">
        <f t="shared" si="63"/>
        <v/>
      </c>
      <c r="C3982" t="str">
        <f>IF(ESITI_QUESTIONARI!C3982="","",TRIM(ESITI_QUESTIONARI!C3982))</f>
        <v/>
      </c>
      <c r="D3982" t="str">
        <f>IFERROR(UPPER(TRIM(ESITI_QUESTIONARI!U3982)),"")</f>
        <v/>
      </c>
      <c r="E3982" t="str">
        <f>IFERROR(UPPER(TRIM(ESITI_QUESTIONARI!Y3982)),"")</f>
        <v/>
      </c>
      <c r="F3982" t="str">
        <f>IFERROR(UPPER(TRIM(ESITI_QUESTIONARI!AE3982)),"")</f>
        <v/>
      </c>
      <c r="G3982" t="str">
        <f>IFERROR(UPPER(TRIM(ESITI_QUESTIONARI!AI3982)),"")</f>
        <v/>
      </c>
      <c r="H3982" s="8" t="str">
        <f>IF(C3982="","",IF(ISERROR(AVERAGE(ESITI_QUESTIONARI!N3982:T3982,ESITI_QUESTIONARI!V3982:X3982,ESITI_QUESTIONARI!Z3982:AD3982,ESITI_QUESTIONARI!AF3982:AH3982,ESITI_QUESTIONARI!AJ3982:AL3982,ESITI_QUESTIONARI!AN3982,ESITI_QUESTIONARI!AQ3982)),"NON RISPONDE",AVERAGE(ESITI_QUESTIONARI!N3982:T3982,ESITI_QUESTIONARI!V3982:X3982,ESITI_QUESTIONARI!Z3982:AD3982,ESITI_QUESTIONARI!AF3982:AH3982,ESITI_QUESTIONARI!AJ3982:AL3982,ESITI_QUESTIONARI!AN3982,ESITI_QUESTIONARI!AQ3982)))</f>
        <v/>
      </c>
    </row>
    <row r="3983" spans="1:8" x14ac:dyDescent="0.3">
      <c r="A3983" t="str">
        <f>IF(ESITI_QUESTIONARI!A3983="","",TRIM(ESITI_QUESTIONARI!A3983))</f>
        <v/>
      </c>
      <c r="B3983" t="str">
        <f t="shared" si="63"/>
        <v/>
      </c>
      <c r="C3983" t="str">
        <f>IF(ESITI_QUESTIONARI!C3983="","",TRIM(ESITI_QUESTIONARI!C3983))</f>
        <v/>
      </c>
      <c r="D3983" t="str">
        <f>IFERROR(UPPER(TRIM(ESITI_QUESTIONARI!U3983)),"")</f>
        <v/>
      </c>
      <c r="E3983" t="str">
        <f>IFERROR(UPPER(TRIM(ESITI_QUESTIONARI!Y3983)),"")</f>
        <v/>
      </c>
      <c r="F3983" t="str">
        <f>IFERROR(UPPER(TRIM(ESITI_QUESTIONARI!AE3983)),"")</f>
        <v/>
      </c>
      <c r="G3983" t="str">
        <f>IFERROR(UPPER(TRIM(ESITI_QUESTIONARI!AI3983)),"")</f>
        <v/>
      </c>
      <c r="H3983" s="8" t="str">
        <f>IF(C3983="","",IF(ISERROR(AVERAGE(ESITI_QUESTIONARI!N3983:T3983,ESITI_QUESTIONARI!V3983:X3983,ESITI_QUESTIONARI!Z3983:AD3983,ESITI_QUESTIONARI!AF3983:AH3983,ESITI_QUESTIONARI!AJ3983:AL3983,ESITI_QUESTIONARI!AN3983,ESITI_QUESTIONARI!AQ3983)),"NON RISPONDE",AVERAGE(ESITI_QUESTIONARI!N3983:T3983,ESITI_QUESTIONARI!V3983:X3983,ESITI_QUESTIONARI!Z3983:AD3983,ESITI_QUESTIONARI!AF3983:AH3983,ESITI_QUESTIONARI!AJ3983:AL3983,ESITI_QUESTIONARI!AN3983,ESITI_QUESTIONARI!AQ3983)))</f>
        <v/>
      </c>
    </row>
    <row r="3984" spans="1:8" x14ac:dyDescent="0.3">
      <c r="A3984" t="str">
        <f>IF(ESITI_QUESTIONARI!A3984="","",TRIM(ESITI_QUESTIONARI!A3984))</f>
        <v/>
      </c>
      <c r="B3984" t="str">
        <f t="shared" si="63"/>
        <v/>
      </c>
      <c r="C3984" t="str">
        <f>IF(ESITI_QUESTIONARI!C3984="","",TRIM(ESITI_QUESTIONARI!C3984))</f>
        <v/>
      </c>
      <c r="D3984" t="str">
        <f>IFERROR(UPPER(TRIM(ESITI_QUESTIONARI!U3984)),"")</f>
        <v/>
      </c>
      <c r="E3984" t="str">
        <f>IFERROR(UPPER(TRIM(ESITI_QUESTIONARI!Y3984)),"")</f>
        <v/>
      </c>
      <c r="F3984" t="str">
        <f>IFERROR(UPPER(TRIM(ESITI_QUESTIONARI!AE3984)),"")</f>
        <v/>
      </c>
      <c r="G3984" t="str">
        <f>IFERROR(UPPER(TRIM(ESITI_QUESTIONARI!AI3984)),"")</f>
        <v/>
      </c>
      <c r="H3984" s="8" t="str">
        <f>IF(C3984="","",IF(ISERROR(AVERAGE(ESITI_QUESTIONARI!N3984:T3984,ESITI_QUESTIONARI!V3984:X3984,ESITI_QUESTIONARI!Z3984:AD3984,ESITI_QUESTIONARI!AF3984:AH3984,ESITI_QUESTIONARI!AJ3984:AL3984,ESITI_QUESTIONARI!AN3984,ESITI_QUESTIONARI!AQ3984)),"NON RISPONDE",AVERAGE(ESITI_QUESTIONARI!N3984:T3984,ESITI_QUESTIONARI!V3984:X3984,ESITI_QUESTIONARI!Z3984:AD3984,ESITI_QUESTIONARI!AF3984:AH3984,ESITI_QUESTIONARI!AJ3984:AL3984,ESITI_QUESTIONARI!AN3984,ESITI_QUESTIONARI!AQ3984)))</f>
        <v/>
      </c>
    </row>
    <row r="3985" spans="1:8" x14ac:dyDescent="0.3">
      <c r="A3985" t="str">
        <f>IF(ESITI_QUESTIONARI!A3985="","",TRIM(ESITI_QUESTIONARI!A3985))</f>
        <v/>
      </c>
      <c r="B3985" t="str">
        <f t="shared" si="63"/>
        <v/>
      </c>
      <c r="C3985" t="str">
        <f>IF(ESITI_QUESTIONARI!C3985="","",TRIM(ESITI_QUESTIONARI!C3985))</f>
        <v/>
      </c>
      <c r="D3985" t="str">
        <f>IFERROR(UPPER(TRIM(ESITI_QUESTIONARI!U3985)),"")</f>
        <v/>
      </c>
      <c r="E3985" t="str">
        <f>IFERROR(UPPER(TRIM(ESITI_QUESTIONARI!Y3985)),"")</f>
        <v/>
      </c>
      <c r="F3985" t="str">
        <f>IFERROR(UPPER(TRIM(ESITI_QUESTIONARI!AE3985)),"")</f>
        <v/>
      </c>
      <c r="G3985" t="str">
        <f>IFERROR(UPPER(TRIM(ESITI_QUESTIONARI!AI3985)),"")</f>
        <v/>
      </c>
      <c r="H3985" s="8" t="str">
        <f>IF(C3985="","",IF(ISERROR(AVERAGE(ESITI_QUESTIONARI!N3985:T3985,ESITI_QUESTIONARI!V3985:X3985,ESITI_QUESTIONARI!Z3985:AD3985,ESITI_QUESTIONARI!AF3985:AH3985,ESITI_QUESTIONARI!AJ3985:AL3985,ESITI_QUESTIONARI!AN3985,ESITI_QUESTIONARI!AQ3985)),"NON RISPONDE",AVERAGE(ESITI_QUESTIONARI!N3985:T3985,ESITI_QUESTIONARI!V3985:X3985,ESITI_QUESTIONARI!Z3985:AD3985,ESITI_QUESTIONARI!AF3985:AH3985,ESITI_QUESTIONARI!AJ3985:AL3985,ESITI_QUESTIONARI!AN3985,ESITI_QUESTIONARI!AQ3985)))</f>
        <v/>
      </c>
    </row>
    <row r="3986" spans="1:8" x14ac:dyDescent="0.3">
      <c r="A3986" t="str">
        <f>IF(ESITI_QUESTIONARI!A3986="","",TRIM(ESITI_QUESTIONARI!A3986))</f>
        <v/>
      </c>
      <c r="B3986" t="str">
        <f t="shared" si="63"/>
        <v/>
      </c>
      <c r="C3986" t="str">
        <f>IF(ESITI_QUESTIONARI!C3986="","",TRIM(ESITI_QUESTIONARI!C3986))</f>
        <v/>
      </c>
      <c r="D3986" t="str">
        <f>IFERROR(UPPER(TRIM(ESITI_QUESTIONARI!U3986)),"")</f>
        <v/>
      </c>
      <c r="E3986" t="str">
        <f>IFERROR(UPPER(TRIM(ESITI_QUESTIONARI!Y3986)),"")</f>
        <v/>
      </c>
      <c r="F3986" t="str">
        <f>IFERROR(UPPER(TRIM(ESITI_QUESTIONARI!AE3986)),"")</f>
        <v/>
      </c>
      <c r="G3986" t="str">
        <f>IFERROR(UPPER(TRIM(ESITI_QUESTIONARI!AI3986)),"")</f>
        <v/>
      </c>
      <c r="H3986" s="8" t="str">
        <f>IF(C3986="","",IF(ISERROR(AVERAGE(ESITI_QUESTIONARI!N3986:T3986,ESITI_QUESTIONARI!V3986:X3986,ESITI_QUESTIONARI!Z3986:AD3986,ESITI_QUESTIONARI!AF3986:AH3986,ESITI_QUESTIONARI!AJ3986:AL3986,ESITI_QUESTIONARI!AN3986,ESITI_QUESTIONARI!AQ3986)),"NON RISPONDE",AVERAGE(ESITI_QUESTIONARI!N3986:T3986,ESITI_QUESTIONARI!V3986:X3986,ESITI_QUESTIONARI!Z3986:AD3986,ESITI_QUESTIONARI!AF3986:AH3986,ESITI_QUESTIONARI!AJ3986:AL3986,ESITI_QUESTIONARI!AN3986,ESITI_QUESTIONARI!AQ3986)))</f>
        <v/>
      </c>
    </row>
    <row r="3987" spans="1:8" x14ac:dyDescent="0.3">
      <c r="A3987" t="str">
        <f>IF(ESITI_QUESTIONARI!A3987="","",TRIM(ESITI_QUESTIONARI!A3987))</f>
        <v/>
      </c>
      <c r="B3987" t="str">
        <f t="shared" si="63"/>
        <v/>
      </c>
      <c r="C3987" t="str">
        <f>IF(ESITI_QUESTIONARI!C3987="","",TRIM(ESITI_QUESTIONARI!C3987))</f>
        <v/>
      </c>
      <c r="D3987" t="str">
        <f>IFERROR(UPPER(TRIM(ESITI_QUESTIONARI!U3987)),"")</f>
        <v/>
      </c>
      <c r="E3987" t="str">
        <f>IFERROR(UPPER(TRIM(ESITI_QUESTIONARI!Y3987)),"")</f>
        <v/>
      </c>
      <c r="F3987" t="str">
        <f>IFERROR(UPPER(TRIM(ESITI_QUESTIONARI!AE3987)),"")</f>
        <v/>
      </c>
      <c r="G3987" t="str">
        <f>IFERROR(UPPER(TRIM(ESITI_QUESTIONARI!AI3987)),"")</f>
        <v/>
      </c>
      <c r="H3987" s="8" t="str">
        <f>IF(C3987="","",IF(ISERROR(AVERAGE(ESITI_QUESTIONARI!N3987:T3987,ESITI_QUESTIONARI!V3987:X3987,ESITI_QUESTIONARI!Z3987:AD3987,ESITI_QUESTIONARI!AF3987:AH3987,ESITI_QUESTIONARI!AJ3987:AL3987,ESITI_QUESTIONARI!AN3987,ESITI_QUESTIONARI!AQ3987)),"NON RISPONDE",AVERAGE(ESITI_QUESTIONARI!N3987:T3987,ESITI_QUESTIONARI!V3987:X3987,ESITI_QUESTIONARI!Z3987:AD3987,ESITI_QUESTIONARI!AF3987:AH3987,ESITI_QUESTIONARI!AJ3987:AL3987,ESITI_QUESTIONARI!AN3987,ESITI_QUESTIONARI!AQ3987)))</f>
        <v/>
      </c>
    </row>
    <row r="3988" spans="1:8" x14ac:dyDescent="0.3">
      <c r="A3988" t="str">
        <f>IF(ESITI_QUESTIONARI!A3988="","",TRIM(ESITI_QUESTIONARI!A3988))</f>
        <v/>
      </c>
      <c r="B3988" t="str">
        <f t="shared" si="63"/>
        <v/>
      </c>
      <c r="C3988" t="str">
        <f>IF(ESITI_QUESTIONARI!C3988="","",TRIM(ESITI_QUESTIONARI!C3988))</f>
        <v/>
      </c>
      <c r="D3988" t="str">
        <f>IFERROR(UPPER(TRIM(ESITI_QUESTIONARI!U3988)),"")</f>
        <v/>
      </c>
      <c r="E3988" t="str">
        <f>IFERROR(UPPER(TRIM(ESITI_QUESTIONARI!Y3988)),"")</f>
        <v/>
      </c>
      <c r="F3988" t="str">
        <f>IFERROR(UPPER(TRIM(ESITI_QUESTIONARI!AE3988)),"")</f>
        <v/>
      </c>
      <c r="G3988" t="str">
        <f>IFERROR(UPPER(TRIM(ESITI_QUESTIONARI!AI3988)),"")</f>
        <v/>
      </c>
      <c r="H3988" s="8" t="str">
        <f>IF(C3988="","",IF(ISERROR(AVERAGE(ESITI_QUESTIONARI!N3988:T3988,ESITI_QUESTIONARI!V3988:X3988,ESITI_QUESTIONARI!Z3988:AD3988,ESITI_QUESTIONARI!AF3988:AH3988,ESITI_QUESTIONARI!AJ3988:AL3988,ESITI_QUESTIONARI!AN3988,ESITI_QUESTIONARI!AQ3988)),"NON RISPONDE",AVERAGE(ESITI_QUESTIONARI!N3988:T3988,ESITI_QUESTIONARI!V3988:X3988,ESITI_QUESTIONARI!Z3988:AD3988,ESITI_QUESTIONARI!AF3988:AH3988,ESITI_QUESTIONARI!AJ3988:AL3988,ESITI_QUESTIONARI!AN3988,ESITI_QUESTIONARI!AQ3988)))</f>
        <v/>
      </c>
    </row>
    <row r="3989" spans="1:8" x14ac:dyDescent="0.3">
      <c r="A3989" t="str">
        <f>IF(ESITI_QUESTIONARI!A3989="","",TRIM(ESITI_QUESTIONARI!A3989))</f>
        <v/>
      </c>
      <c r="B3989" t="str">
        <f t="shared" si="63"/>
        <v/>
      </c>
      <c r="C3989" t="str">
        <f>IF(ESITI_QUESTIONARI!C3989="","",TRIM(ESITI_QUESTIONARI!C3989))</f>
        <v/>
      </c>
      <c r="D3989" t="str">
        <f>IFERROR(UPPER(TRIM(ESITI_QUESTIONARI!U3989)),"")</f>
        <v/>
      </c>
      <c r="E3989" t="str">
        <f>IFERROR(UPPER(TRIM(ESITI_QUESTIONARI!Y3989)),"")</f>
        <v/>
      </c>
      <c r="F3989" t="str">
        <f>IFERROR(UPPER(TRIM(ESITI_QUESTIONARI!AE3989)),"")</f>
        <v/>
      </c>
      <c r="G3989" t="str">
        <f>IFERROR(UPPER(TRIM(ESITI_QUESTIONARI!AI3989)),"")</f>
        <v/>
      </c>
      <c r="H3989" s="8" t="str">
        <f>IF(C3989="","",IF(ISERROR(AVERAGE(ESITI_QUESTIONARI!N3989:T3989,ESITI_QUESTIONARI!V3989:X3989,ESITI_QUESTIONARI!Z3989:AD3989,ESITI_QUESTIONARI!AF3989:AH3989,ESITI_QUESTIONARI!AJ3989:AL3989,ESITI_QUESTIONARI!AN3989,ESITI_QUESTIONARI!AQ3989)),"NON RISPONDE",AVERAGE(ESITI_QUESTIONARI!N3989:T3989,ESITI_QUESTIONARI!V3989:X3989,ESITI_QUESTIONARI!Z3989:AD3989,ESITI_QUESTIONARI!AF3989:AH3989,ESITI_QUESTIONARI!AJ3989:AL3989,ESITI_QUESTIONARI!AN3989,ESITI_QUESTIONARI!AQ3989)))</f>
        <v/>
      </c>
    </row>
    <row r="3990" spans="1:8" x14ac:dyDescent="0.3">
      <c r="A3990" t="str">
        <f>IF(ESITI_QUESTIONARI!A3990="","",TRIM(ESITI_QUESTIONARI!A3990))</f>
        <v/>
      </c>
      <c r="B3990" t="str">
        <f t="shared" si="63"/>
        <v/>
      </c>
      <c r="C3990" t="str">
        <f>IF(ESITI_QUESTIONARI!C3990="","",TRIM(ESITI_QUESTIONARI!C3990))</f>
        <v/>
      </c>
      <c r="D3990" t="str">
        <f>IFERROR(UPPER(TRIM(ESITI_QUESTIONARI!U3990)),"")</f>
        <v/>
      </c>
      <c r="E3990" t="str">
        <f>IFERROR(UPPER(TRIM(ESITI_QUESTIONARI!Y3990)),"")</f>
        <v/>
      </c>
      <c r="F3990" t="str">
        <f>IFERROR(UPPER(TRIM(ESITI_QUESTIONARI!AE3990)),"")</f>
        <v/>
      </c>
      <c r="G3990" t="str">
        <f>IFERROR(UPPER(TRIM(ESITI_QUESTIONARI!AI3990)),"")</f>
        <v/>
      </c>
      <c r="H3990" s="8" t="str">
        <f>IF(C3990="","",IF(ISERROR(AVERAGE(ESITI_QUESTIONARI!N3990:T3990,ESITI_QUESTIONARI!V3990:X3990,ESITI_QUESTIONARI!Z3990:AD3990,ESITI_QUESTIONARI!AF3990:AH3990,ESITI_QUESTIONARI!AJ3990:AL3990,ESITI_QUESTIONARI!AN3990,ESITI_QUESTIONARI!AQ3990)),"NON RISPONDE",AVERAGE(ESITI_QUESTIONARI!N3990:T3990,ESITI_QUESTIONARI!V3990:X3990,ESITI_QUESTIONARI!Z3990:AD3990,ESITI_QUESTIONARI!AF3990:AH3990,ESITI_QUESTIONARI!AJ3990:AL3990,ESITI_QUESTIONARI!AN3990,ESITI_QUESTIONARI!AQ3990)))</f>
        <v/>
      </c>
    </row>
    <row r="3991" spans="1:8" x14ac:dyDescent="0.3">
      <c r="A3991" t="str">
        <f>IF(ESITI_QUESTIONARI!A3991="","",TRIM(ESITI_QUESTIONARI!A3991))</f>
        <v/>
      </c>
      <c r="B3991" t="str">
        <f t="shared" si="63"/>
        <v/>
      </c>
      <c r="C3991" t="str">
        <f>IF(ESITI_QUESTIONARI!C3991="","",TRIM(ESITI_QUESTIONARI!C3991))</f>
        <v/>
      </c>
      <c r="D3991" t="str">
        <f>IFERROR(UPPER(TRIM(ESITI_QUESTIONARI!U3991)),"")</f>
        <v/>
      </c>
      <c r="E3991" t="str">
        <f>IFERROR(UPPER(TRIM(ESITI_QUESTIONARI!Y3991)),"")</f>
        <v/>
      </c>
      <c r="F3991" t="str">
        <f>IFERROR(UPPER(TRIM(ESITI_QUESTIONARI!AE3991)),"")</f>
        <v/>
      </c>
      <c r="G3991" t="str">
        <f>IFERROR(UPPER(TRIM(ESITI_QUESTIONARI!AI3991)),"")</f>
        <v/>
      </c>
      <c r="H3991" s="8" t="str">
        <f>IF(C3991="","",IF(ISERROR(AVERAGE(ESITI_QUESTIONARI!N3991:T3991,ESITI_QUESTIONARI!V3991:X3991,ESITI_QUESTIONARI!Z3991:AD3991,ESITI_QUESTIONARI!AF3991:AH3991,ESITI_QUESTIONARI!AJ3991:AL3991,ESITI_QUESTIONARI!AN3991,ESITI_QUESTIONARI!AQ3991)),"NON RISPONDE",AVERAGE(ESITI_QUESTIONARI!N3991:T3991,ESITI_QUESTIONARI!V3991:X3991,ESITI_QUESTIONARI!Z3991:AD3991,ESITI_QUESTIONARI!AF3991:AH3991,ESITI_QUESTIONARI!AJ3991:AL3991,ESITI_QUESTIONARI!AN3991,ESITI_QUESTIONARI!AQ3991)))</f>
        <v/>
      </c>
    </row>
    <row r="3992" spans="1:8" x14ac:dyDescent="0.3">
      <c r="A3992" t="str">
        <f>IF(ESITI_QUESTIONARI!A3992="","",TRIM(ESITI_QUESTIONARI!A3992))</f>
        <v/>
      </c>
      <c r="B3992" t="str">
        <f t="shared" si="63"/>
        <v/>
      </c>
      <c r="C3992" t="str">
        <f>IF(ESITI_QUESTIONARI!C3992="","",TRIM(ESITI_QUESTIONARI!C3992))</f>
        <v/>
      </c>
      <c r="D3992" t="str">
        <f>IFERROR(UPPER(TRIM(ESITI_QUESTIONARI!U3992)),"")</f>
        <v/>
      </c>
      <c r="E3992" t="str">
        <f>IFERROR(UPPER(TRIM(ESITI_QUESTIONARI!Y3992)),"")</f>
        <v/>
      </c>
      <c r="F3992" t="str">
        <f>IFERROR(UPPER(TRIM(ESITI_QUESTIONARI!AE3992)),"")</f>
        <v/>
      </c>
      <c r="G3992" t="str">
        <f>IFERROR(UPPER(TRIM(ESITI_QUESTIONARI!AI3992)),"")</f>
        <v/>
      </c>
      <c r="H3992" s="8" t="str">
        <f>IF(C3992="","",IF(ISERROR(AVERAGE(ESITI_QUESTIONARI!N3992:T3992,ESITI_QUESTIONARI!V3992:X3992,ESITI_QUESTIONARI!Z3992:AD3992,ESITI_QUESTIONARI!AF3992:AH3992,ESITI_QUESTIONARI!AJ3992:AL3992,ESITI_QUESTIONARI!AN3992,ESITI_QUESTIONARI!AQ3992)),"NON RISPONDE",AVERAGE(ESITI_QUESTIONARI!N3992:T3992,ESITI_QUESTIONARI!V3992:X3992,ESITI_QUESTIONARI!Z3992:AD3992,ESITI_QUESTIONARI!AF3992:AH3992,ESITI_QUESTIONARI!AJ3992:AL3992,ESITI_QUESTIONARI!AN3992,ESITI_QUESTIONARI!AQ3992)))</f>
        <v/>
      </c>
    </row>
    <row r="3993" spans="1:8" x14ac:dyDescent="0.3">
      <c r="A3993" t="str">
        <f>IF(ESITI_QUESTIONARI!A3993="","",TRIM(ESITI_QUESTIONARI!A3993))</f>
        <v/>
      </c>
      <c r="B3993" t="str">
        <f t="shared" si="63"/>
        <v/>
      </c>
      <c r="C3993" t="str">
        <f>IF(ESITI_QUESTIONARI!C3993="","",TRIM(ESITI_QUESTIONARI!C3993))</f>
        <v/>
      </c>
      <c r="D3993" t="str">
        <f>IFERROR(UPPER(TRIM(ESITI_QUESTIONARI!U3993)),"")</f>
        <v/>
      </c>
      <c r="E3993" t="str">
        <f>IFERROR(UPPER(TRIM(ESITI_QUESTIONARI!Y3993)),"")</f>
        <v/>
      </c>
      <c r="F3993" t="str">
        <f>IFERROR(UPPER(TRIM(ESITI_QUESTIONARI!AE3993)),"")</f>
        <v/>
      </c>
      <c r="G3993" t="str">
        <f>IFERROR(UPPER(TRIM(ESITI_QUESTIONARI!AI3993)),"")</f>
        <v/>
      </c>
      <c r="H3993" s="8" t="str">
        <f>IF(C3993="","",IF(ISERROR(AVERAGE(ESITI_QUESTIONARI!N3993:T3993,ESITI_QUESTIONARI!V3993:X3993,ESITI_QUESTIONARI!Z3993:AD3993,ESITI_QUESTIONARI!AF3993:AH3993,ESITI_QUESTIONARI!AJ3993:AL3993,ESITI_QUESTIONARI!AN3993,ESITI_QUESTIONARI!AQ3993)),"NON RISPONDE",AVERAGE(ESITI_QUESTIONARI!N3993:T3993,ESITI_QUESTIONARI!V3993:X3993,ESITI_QUESTIONARI!Z3993:AD3993,ESITI_QUESTIONARI!AF3993:AH3993,ESITI_QUESTIONARI!AJ3993:AL3993,ESITI_QUESTIONARI!AN3993,ESITI_QUESTIONARI!AQ3993)))</f>
        <v/>
      </c>
    </row>
    <row r="3994" spans="1:8" x14ac:dyDescent="0.3">
      <c r="A3994" t="str">
        <f>IF(ESITI_QUESTIONARI!A3994="","",TRIM(ESITI_QUESTIONARI!A3994))</f>
        <v/>
      </c>
      <c r="B3994" t="str">
        <f t="shared" si="63"/>
        <v/>
      </c>
      <c r="C3994" t="str">
        <f>IF(ESITI_QUESTIONARI!C3994="","",TRIM(ESITI_QUESTIONARI!C3994))</f>
        <v/>
      </c>
      <c r="D3994" t="str">
        <f>IFERROR(UPPER(TRIM(ESITI_QUESTIONARI!U3994)),"")</f>
        <v/>
      </c>
      <c r="E3994" t="str">
        <f>IFERROR(UPPER(TRIM(ESITI_QUESTIONARI!Y3994)),"")</f>
        <v/>
      </c>
      <c r="F3994" t="str">
        <f>IFERROR(UPPER(TRIM(ESITI_QUESTIONARI!AE3994)),"")</f>
        <v/>
      </c>
      <c r="G3994" t="str">
        <f>IFERROR(UPPER(TRIM(ESITI_QUESTIONARI!AI3994)),"")</f>
        <v/>
      </c>
      <c r="H3994" s="8" t="str">
        <f>IF(C3994="","",IF(ISERROR(AVERAGE(ESITI_QUESTIONARI!N3994:T3994,ESITI_QUESTIONARI!V3994:X3994,ESITI_QUESTIONARI!Z3994:AD3994,ESITI_QUESTIONARI!AF3994:AH3994,ESITI_QUESTIONARI!AJ3994:AL3994,ESITI_QUESTIONARI!AN3994,ESITI_QUESTIONARI!AQ3994)),"NON RISPONDE",AVERAGE(ESITI_QUESTIONARI!N3994:T3994,ESITI_QUESTIONARI!V3994:X3994,ESITI_QUESTIONARI!Z3994:AD3994,ESITI_QUESTIONARI!AF3994:AH3994,ESITI_QUESTIONARI!AJ3994:AL3994,ESITI_QUESTIONARI!AN3994,ESITI_QUESTIONARI!AQ3994)))</f>
        <v/>
      </c>
    </row>
    <row r="3995" spans="1:8" x14ac:dyDescent="0.3">
      <c r="A3995" t="str">
        <f>IF(ESITI_QUESTIONARI!A3995="","",TRIM(ESITI_QUESTIONARI!A3995))</f>
        <v/>
      </c>
      <c r="B3995" t="str">
        <f t="shared" si="63"/>
        <v/>
      </c>
      <c r="C3995" t="str">
        <f>IF(ESITI_QUESTIONARI!C3995="","",TRIM(ESITI_QUESTIONARI!C3995))</f>
        <v/>
      </c>
      <c r="D3995" t="str">
        <f>IFERROR(UPPER(TRIM(ESITI_QUESTIONARI!U3995)),"")</f>
        <v/>
      </c>
      <c r="E3995" t="str">
        <f>IFERROR(UPPER(TRIM(ESITI_QUESTIONARI!Y3995)),"")</f>
        <v/>
      </c>
      <c r="F3995" t="str">
        <f>IFERROR(UPPER(TRIM(ESITI_QUESTIONARI!AE3995)),"")</f>
        <v/>
      </c>
      <c r="G3995" t="str">
        <f>IFERROR(UPPER(TRIM(ESITI_QUESTIONARI!AI3995)),"")</f>
        <v/>
      </c>
      <c r="H3995" s="8" t="str">
        <f>IF(C3995="","",IF(ISERROR(AVERAGE(ESITI_QUESTIONARI!N3995:T3995,ESITI_QUESTIONARI!V3995:X3995,ESITI_QUESTIONARI!Z3995:AD3995,ESITI_QUESTIONARI!AF3995:AH3995,ESITI_QUESTIONARI!AJ3995:AL3995,ESITI_QUESTIONARI!AN3995,ESITI_QUESTIONARI!AQ3995)),"NON RISPONDE",AVERAGE(ESITI_QUESTIONARI!N3995:T3995,ESITI_QUESTIONARI!V3995:X3995,ESITI_QUESTIONARI!Z3995:AD3995,ESITI_QUESTIONARI!AF3995:AH3995,ESITI_QUESTIONARI!AJ3995:AL3995,ESITI_QUESTIONARI!AN3995,ESITI_QUESTIONARI!AQ3995)))</f>
        <v/>
      </c>
    </row>
    <row r="3996" spans="1:8" x14ac:dyDescent="0.3">
      <c r="A3996" t="str">
        <f>IF(ESITI_QUESTIONARI!A3996="","",TRIM(ESITI_QUESTIONARI!A3996))</f>
        <v/>
      </c>
      <c r="B3996" t="str">
        <f t="shared" si="63"/>
        <v/>
      </c>
      <c r="C3996" t="str">
        <f>IF(ESITI_QUESTIONARI!C3996="","",TRIM(ESITI_QUESTIONARI!C3996))</f>
        <v/>
      </c>
      <c r="D3996" t="str">
        <f>IFERROR(UPPER(TRIM(ESITI_QUESTIONARI!U3996)),"")</f>
        <v/>
      </c>
      <c r="E3996" t="str">
        <f>IFERROR(UPPER(TRIM(ESITI_QUESTIONARI!Y3996)),"")</f>
        <v/>
      </c>
      <c r="F3996" t="str">
        <f>IFERROR(UPPER(TRIM(ESITI_QUESTIONARI!AE3996)),"")</f>
        <v/>
      </c>
      <c r="G3996" t="str">
        <f>IFERROR(UPPER(TRIM(ESITI_QUESTIONARI!AI3996)),"")</f>
        <v/>
      </c>
      <c r="H3996" s="8" t="str">
        <f>IF(C3996="","",IF(ISERROR(AVERAGE(ESITI_QUESTIONARI!N3996:T3996,ESITI_QUESTIONARI!V3996:X3996,ESITI_QUESTIONARI!Z3996:AD3996,ESITI_QUESTIONARI!AF3996:AH3996,ESITI_QUESTIONARI!AJ3996:AL3996,ESITI_QUESTIONARI!AN3996,ESITI_QUESTIONARI!AQ3996)),"NON RISPONDE",AVERAGE(ESITI_QUESTIONARI!N3996:T3996,ESITI_QUESTIONARI!V3996:X3996,ESITI_QUESTIONARI!Z3996:AD3996,ESITI_QUESTIONARI!AF3996:AH3996,ESITI_QUESTIONARI!AJ3996:AL3996,ESITI_QUESTIONARI!AN3996,ESITI_QUESTIONARI!AQ3996)))</f>
        <v/>
      </c>
    </row>
    <row r="3997" spans="1:8" x14ac:dyDescent="0.3">
      <c r="A3997" t="str">
        <f>IF(ESITI_QUESTIONARI!A3997="","",TRIM(ESITI_QUESTIONARI!A3997))</f>
        <v/>
      </c>
      <c r="B3997" t="str">
        <f t="shared" si="63"/>
        <v/>
      </c>
      <c r="C3997" t="str">
        <f>IF(ESITI_QUESTIONARI!C3997="","",TRIM(ESITI_QUESTIONARI!C3997))</f>
        <v/>
      </c>
      <c r="D3997" t="str">
        <f>IFERROR(UPPER(TRIM(ESITI_QUESTIONARI!U3997)),"")</f>
        <v/>
      </c>
      <c r="E3997" t="str">
        <f>IFERROR(UPPER(TRIM(ESITI_QUESTIONARI!Y3997)),"")</f>
        <v/>
      </c>
      <c r="F3997" t="str">
        <f>IFERROR(UPPER(TRIM(ESITI_QUESTIONARI!AE3997)),"")</f>
        <v/>
      </c>
      <c r="G3997" t="str">
        <f>IFERROR(UPPER(TRIM(ESITI_QUESTIONARI!AI3997)),"")</f>
        <v/>
      </c>
      <c r="H3997" s="8" t="str">
        <f>IF(C3997="","",IF(ISERROR(AVERAGE(ESITI_QUESTIONARI!N3997:T3997,ESITI_QUESTIONARI!V3997:X3997,ESITI_QUESTIONARI!Z3997:AD3997,ESITI_QUESTIONARI!AF3997:AH3997,ESITI_QUESTIONARI!AJ3997:AL3997,ESITI_QUESTIONARI!AN3997,ESITI_QUESTIONARI!AQ3997)),"NON RISPONDE",AVERAGE(ESITI_QUESTIONARI!N3997:T3997,ESITI_QUESTIONARI!V3997:X3997,ESITI_QUESTIONARI!Z3997:AD3997,ESITI_QUESTIONARI!AF3997:AH3997,ESITI_QUESTIONARI!AJ3997:AL3997,ESITI_QUESTIONARI!AN3997,ESITI_QUESTIONARI!AQ3997)))</f>
        <v/>
      </c>
    </row>
    <row r="3998" spans="1:8" x14ac:dyDescent="0.3">
      <c r="A3998" t="str">
        <f>IF(ESITI_QUESTIONARI!A3998="","",TRIM(ESITI_QUESTIONARI!A3998))</f>
        <v/>
      </c>
      <c r="B3998" t="str">
        <f t="shared" si="63"/>
        <v/>
      </c>
      <c r="C3998" t="str">
        <f>IF(ESITI_QUESTIONARI!C3998="","",TRIM(ESITI_QUESTIONARI!C3998))</f>
        <v/>
      </c>
      <c r="D3998" t="str">
        <f>IFERROR(UPPER(TRIM(ESITI_QUESTIONARI!U3998)),"")</f>
        <v/>
      </c>
      <c r="E3998" t="str">
        <f>IFERROR(UPPER(TRIM(ESITI_QUESTIONARI!Y3998)),"")</f>
        <v/>
      </c>
      <c r="F3998" t="str">
        <f>IFERROR(UPPER(TRIM(ESITI_QUESTIONARI!AE3998)),"")</f>
        <v/>
      </c>
      <c r="G3998" t="str">
        <f>IFERROR(UPPER(TRIM(ESITI_QUESTIONARI!AI3998)),"")</f>
        <v/>
      </c>
      <c r="H3998" s="8" t="str">
        <f>IF(C3998="","",IF(ISERROR(AVERAGE(ESITI_QUESTIONARI!N3998:T3998,ESITI_QUESTIONARI!V3998:X3998,ESITI_QUESTIONARI!Z3998:AD3998,ESITI_QUESTIONARI!AF3998:AH3998,ESITI_QUESTIONARI!AJ3998:AL3998,ESITI_QUESTIONARI!AN3998,ESITI_QUESTIONARI!AQ3998)),"NON RISPONDE",AVERAGE(ESITI_QUESTIONARI!N3998:T3998,ESITI_QUESTIONARI!V3998:X3998,ESITI_QUESTIONARI!Z3998:AD3998,ESITI_QUESTIONARI!AF3998:AH3998,ESITI_QUESTIONARI!AJ3998:AL3998,ESITI_QUESTIONARI!AN3998,ESITI_QUESTIONARI!AQ3998)))</f>
        <v/>
      </c>
    </row>
    <row r="3999" spans="1:8" x14ac:dyDescent="0.3">
      <c r="A3999" t="str">
        <f>IF(ESITI_QUESTIONARI!A3999="","",TRIM(ESITI_QUESTIONARI!A3999))</f>
        <v/>
      </c>
      <c r="B3999" t="str">
        <f t="shared" si="63"/>
        <v/>
      </c>
      <c r="C3999" t="str">
        <f>IF(ESITI_QUESTIONARI!C3999="","",TRIM(ESITI_QUESTIONARI!C3999))</f>
        <v/>
      </c>
      <c r="D3999" t="str">
        <f>IFERROR(UPPER(TRIM(ESITI_QUESTIONARI!U3999)),"")</f>
        <v/>
      </c>
      <c r="E3999" t="str">
        <f>IFERROR(UPPER(TRIM(ESITI_QUESTIONARI!Y3999)),"")</f>
        <v/>
      </c>
      <c r="F3999" t="str">
        <f>IFERROR(UPPER(TRIM(ESITI_QUESTIONARI!AE3999)),"")</f>
        <v/>
      </c>
      <c r="G3999" t="str">
        <f>IFERROR(UPPER(TRIM(ESITI_QUESTIONARI!AI3999)),"")</f>
        <v/>
      </c>
      <c r="H3999" s="8" t="str">
        <f>IF(C3999="","",IF(ISERROR(AVERAGE(ESITI_QUESTIONARI!N3999:T3999,ESITI_QUESTIONARI!V3999:X3999,ESITI_QUESTIONARI!Z3999:AD3999,ESITI_QUESTIONARI!AF3999:AH3999,ESITI_QUESTIONARI!AJ3999:AL3999,ESITI_QUESTIONARI!AN3999,ESITI_QUESTIONARI!AQ3999)),"NON RISPONDE",AVERAGE(ESITI_QUESTIONARI!N3999:T3999,ESITI_QUESTIONARI!V3999:X3999,ESITI_QUESTIONARI!Z3999:AD3999,ESITI_QUESTIONARI!AF3999:AH3999,ESITI_QUESTIONARI!AJ3999:AL3999,ESITI_QUESTIONARI!AN3999,ESITI_QUESTIONARI!AQ3999)))</f>
        <v/>
      </c>
    </row>
    <row r="4000" spans="1:8" x14ac:dyDescent="0.3">
      <c r="A4000" t="str">
        <f>IF(ESITI_QUESTIONARI!A4000="","",TRIM(ESITI_QUESTIONARI!A4000))</f>
        <v/>
      </c>
      <c r="B4000" t="str">
        <f t="shared" si="63"/>
        <v/>
      </c>
      <c r="C4000" t="str">
        <f>IF(ESITI_QUESTIONARI!C4000="","",TRIM(ESITI_QUESTIONARI!C4000))</f>
        <v/>
      </c>
      <c r="D4000" t="str">
        <f>IFERROR(UPPER(TRIM(ESITI_QUESTIONARI!U4000)),"")</f>
        <v/>
      </c>
      <c r="E4000" t="str">
        <f>IFERROR(UPPER(TRIM(ESITI_QUESTIONARI!Y4000)),"")</f>
        <v/>
      </c>
      <c r="F4000" t="str">
        <f>IFERROR(UPPER(TRIM(ESITI_QUESTIONARI!AE4000)),"")</f>
        <v/>
      </c>
      <c r="G4000" t="str">
        <f>IFERROR(UPPER(TRIM(ESITI_QUESTIONARI!AI4000)),"")</f>
        <v/>
      </c>
      <c r="H4000" s="8" t="str">
        <f>IF(C4000="","",IF(ISERROR(AVERAGE(ESITI_QUESTIONARI!N4000:T4000,ESITI_QUESTIONARI!V4000:X4000,ESITI_QUESTIONARI!Z4000:AD4000,ESITI_QUESTIONARI!AF4000:AH4000,ESITI_QUESTIONARI!AJ4000:AL4000,ESITI_QUESTIONARI!AN4000,ESITI_QUESTIONARI!AQ4000)),"NON RISPONDE",AVERAGE(ESITI_QUESTIONARI!N4000:T4000,ESITI_QUESTIONARI!V4000:X4000,ESITI_QUESTIONARI!Z4000:AD4000,ESITI_QUESTIONARI!AF4000:AH4000,ESITI_QUESTIONARI!AJ4000:AL4000,ESITI_QUESTIONARI!AN4000,ESITI_QUESTIONARI!AQ4000)))</f>
        <v/>
      </c>
    </row>
    <row r="4001" spans="1:8" x14ac:dyDescent="0.3">
      <c r="A4001" t="str">
        <f>IF(ESITI_QUESTIONARI!A4001="","",TRIM(ESITI_QUESTIONARI!A4001))</f>
        <v/>
      </c>
      <c r="B4001" t="str">
        <f t="shared" si="63"/>
        <v/>
      </c>
      <c r="C4001" t="str">
        <f>IF(ESITI_QUESTIONARI!C4001="","",TRIM(ESITI_QUESTIONARI!C4001))</f>
        <v/>
      </c>
      <c r="D4001" t="str">
        <f>IFERROR(UPPER(TRIM(ESITI_QUESTIONARI!U4001)),"")</f>
        <v/>
      </c>
      <c r="E4001" t="str">
        <f>IFERROR(UPPER(TRIM(ESITI_QUESTIONARI!Y4001)),"")</f>
        <v/>
      </c>
      <c r="F4001" t="str">
        <f>IFERROR(UPPER(TRIM(ESITI_QUESTIONARI!AE4001)),"")</f>
        <v/>
      </c>
      <c r="G4001" t="str">
        <f>IFERROR(UPPER(TRIM(ESITI_QUESTIONARI!AI4001)),"")</f>
        <v/>
      </c>
      <c r="H4001" s="8" t="str">
        <f>IF(C4001="","",IF(ISERROR(AVERAGE(ESITI_QUESTIONARI!N4001:T4001,ESITI_QUESTIONARI!V4001:X4001,ESITI_QUESTIONARI!Z4001:AD4001,ESITI_QUESTIONARI!AF4001:AH4001,ESITI_QUESTIONARI!AJ4001:AL4001,ESITI_QUESTIONARI!AN4001,ESITI_QUESTIONARI!AQ4001)),"NON RISPONDE",AVERAGE(ESITI_QUESTIONARI!N4001:T4001,ESITI_QUESTIONARI!V4001:X4001,ESITI_QUESTIONARI!Z4001:AD4001,ESITI_QUESTIONARI!AF4001:AH4001,ESITI_QUESTIONARI!AJ4001:AL4001,ESITI_QUESTIONARI!AN4001,ESITI_QUESTIONARI!AQ4001)))</f>
        <v/>
      </c>
    </row>
    <row r="4002" spans="1:8" x14ac:dyDescent="0.3">
      <c r="A4002" t="str">
        <f>IF(ESITI_QUESTIONARI!A4002="","",TRIM(ESITI_QUESTIONARI!A4002))</f>
        <v/>
      </c>
      <c r="B4002" t="str">
        <f t="shared" si="63"/>
        <v/>
      </c>
      <c r="C4002" t="str">
        <f>IF(ESITI_QUESTIONARI!C4002="","",TRIM(ESITI_QUESTIONARI!C4002))</f>
        <v/>
      </c>
      <c r="D4002" t="str">
        <f>IFERROR(UPPER(TRIM(ESITI_QUESTIONARI!U4002)),"")</f>
        <v/>
      </c>
      <c r="E4002" t="str">
        <f>IFERROR(UPPER(TRIM(ESITI_QUESTIONARI!Y4002)),"")</f>
        <v/>
      </c>
      <c r="F4002" t="str">
        <f>IFERROR(UPPER(TRIM(ESITI_QUESTIONARI!AE4002)),"")</f>
        <v/>
      </c>
      <c r="G4002" t="str">
        <f>IFERROR(UPPER(TRIM(ESITI_QUESTIONARI!AI4002)),"")</f>
        <v/>
      </c>
      <c r="H4002" s="8" t="str">
        <f>IF(C4002="","",IF(ISERROR(AVERAGE(ESITI_QUESTIONARI!N4002:T4002,ESITI_QUESTIONARI!V4002:X4002,ESITI_QUESTIONARI!Z4002:AD4002,ESITI_QUESTIONARI!AF4002:AH4002,ESITI_QUESTIONARI!AJ4002:AL4002,ESITI_QUESTIONARI!AN4002,ESITI_QUESTIONARI!AQ4002)),"NON RISPONDE",AVERAGE(ESITI_QUESTIONARI!N4002:T4002,ESITI_QUESTIONARI!V4002:X4002,ESITI_QUESTIONARI!Z4002:AD4002,ESITI_QUESTIONARI!AF4002:AH4002,ESITI_QUESTIONARI!AJ4002:AL4002,ESITI_QUESTIONARI!AN4002,ESITI_QUESTIONARI!AQ4002)))</f>
        <v/>
      </c>
    </row>
    <row r="4003" spans="1:8" x14ac:dyDescent="0.3">
      <c r="A4003" t="str">
        <f>IF(ESITI_QUESTIONARI!A4003="","",TRIM(ESITI_QUESTIONARI!A4003))</f>
        <v/>
      </c>
      <c r="B4003" t="str">
        <f t="shared" si="63"/>
        <v/>
      </c>
      <c r="C4003" t="str">
        <f>IF(ESITI_QUESTIONARI!C4003="","",TRIM(ESITI_QUESTIONARI!C4003))</f>
        <v/>
      </c>
      <c r="D4003" t="str">
        <f>IFERROR(UPPER(TRIM(ESITI_QUESTIONARI!U4003)),"")</f>
        <v/>
      </c>
      <c r="E4003" t="str">
        <f>IFERROR(UPPER(TRIM(ESITI_QUESTIONARI!Y4003)),"")</f>
        <v/>
      </c>
      <c r="F4003" t="str">
        <f>IFERROR(UPPER(TRIM(ESITI_QUESTIONARI!AE4003)),"")</f>
        <v/>
      </c>
      <c r="G4003" t="str">
        <f>IFERROR(UPPER(TRIM(ESITI_QUESTIONARI!AI4003)),"")</f>
        <v/>
      </c>
      <c r="H4003" s="8" t="str">
        <f>IF(C4003="","",IF(ISERROR(AVERAGE(ESITI_QUESTIONARI!N4003:T4003,ESITI_QUESTIONARI!V4003:X4003,ESITI_QUESTIONARI!Z4003:AD4003,ESITI_QUESTIONARI!AF4003:AH4003,ESITI_QUESTIONARI!AJ4003:AL4003,ESITI_QUESTIONARI!AN4003,ESITI_QUESTIONARI!AQ4003)),"NON RISPONDE",AVERAGE(ESITI_QUESTIONARI!N4003:T4003,ESITI_QUESTIONARI!V4003:X4003,ESITI_QUESTIONARI!Z4003:AD4003,ESITI_QUESTIONARI!AF4003:AH4003,ESITI_QUESTIONARI!AJ4003:AL4003,ESITI_QUESTIONARI!AN4003,ESITI_QUESTIONARI!AQ4003)))</f>
        <v/>
      </c>
    </row>
    <row r="4004" spans="1:8" x14ac:dyDescent="0.3">
      <c r="A4004" t="str">
        <f>IF(ESITI_QUESTIONARI!A4004="","",TRIM(ESITI_QUESTIONARI!A4004))</f>
        <v/>
      </c>
      <c r="B4004" t="str">
        <f t="shared" si="63"/>
        <v/>
      </c>
      <c r="C4004" t="str">
        <f>IF(ESITI_QUESTIONARI!C4004="","",TRIM(ESITI_QUESTIONARI!C4004))</f>
        <v/>
      </c>
      <c r="D4004" t="str">
        <f>IFERROR(UPPER(TRIM(ESITI_QUESTIONARI!U4004)),"")</f>
        <v/>
      </c>
      <c r="E4004" t="str">
        <f>IFERROR(UPPER(TRIM(ESITI_QUESTIONARI!Y4004)),"")</f>
        <v/>
      </c>
      <c r="F4004" t="str">
        <f>IFERROR(UPPER(TRIM(ESITI_QUESTIONARI!AE4004)),"")</f>
        <v/>
      </c>
      <c r="G4004" t="str">
        <f>IFERROR(UPPER(TRIM(ESITI_QUESTIONARI!AI4004)),"")</f>
        <v/>
      </c>
      <c r="H4004" s="8" t="str">
        <f>IF(C4004="","",IF(ISERROR(AVERAGE(ESITI_QUESTIONARI!N4004:T4004,ESITI_QUESTIONARI!V4004:X4004,ESITI_QUESTIONARI!Z4004:AD4004,ESITI_QUESTIONARI!AF4004:AH4004,ESITI_QUESTIONARI!AJ4004:AL4004,ESITI_QUESTIONARI!AN4004,ESITI_QUESTIONARI!AQ4004)),"NON RISPONDE",AVERAGE(ESITI_QUESTIONARI!N4004:T4004,ESITI_QUESTIONARI!V4004:X4004,ESITI_QUESTIONARI!Z4004:AD4004,ESITI_QUESTIONARI!AF4004:AH4004,ESITI_QUESTIONARI!AJ4004:AL4004,ESITI_QUESTIONARI!AN4004,ESITI_QUESTIONARI!AQ4004)))</f>
        <v/>
      </c>
    </row>
    <row r="4005" spans="1:8" x14ac:dyDescent="0.3">
      <c r="A4005" t="str">
        <f>IF(ESITI_QUESTIONARI!A4005="","",TRIM(ESITI_QUESTIONARI!A4005))</f>
        <v/>
      </c>
      <c r="B4005" t="str">
        <f t="shared" si="63"/>
        <v/>
      </c>
      <c r="C4005" t="str">
        <f>IF(ESITI_QUESTIONARI!C4005="","",TRIM(ESITI_QUESTIONARI!C4005))</f>
        <v/>
      </c>
      <c r="D4005" t="str">
        <f>IFERROR(UPPER(TRIM(ESITI_QUESTIONARI!U4005)),"")</f>
        <v/>
      </c>
      <c r="E4005" t="str">
        <f>IFERROR(UPPER(TRIM(ESITI_QUESTIONARI!Y4005)),"")</f>
        <v/>
      </c>
      <c r="F4005" t="str">
        <f>IFERROR(UPPER(TRIM(ESITI_QUESTIONARI!AE4005)),"")</f>
        <v/>
      </c>
      <c r="G4005" t="str">
        <f>IFERROR(UPPER(TRIM(ESITI_QUESTIONARI!AI4005)),"")</f>
        <v/>
      </c>
      <c r="H4005" s="8" t="str">
        <f>IF(C4005="","",IF(ISERROR(AVERAGE(ESITI_QUESTIONARI!N4005:T4005,ESITI_QUESTIONARI!V4005:X4005,ESITI_QUESTIONARI!Z4005:AD4005,ESITI_QUESTIONARI!AF4005:AH4005,ESITI_QUESTIONARI!AJ4005:AL4005,ESITI_QUESTIONARI!AN4005,ESITI_QUESTIONARI!AQ4005)),"NON RISPONDE",AVERAGE(ESITI_QUESTIONARI!N4005:T4005,ESITI_QUESTIONARI!V4005:X4005,ESITI_QUESTIONARI!Z4005:AD4005,ESITI_QUESTIONARI!AF4005:AH4005,ESITI_QUESTIONARI!AJ4005:AL4005,ESITI_QUESTIONARI!AN4005,ESITI_QUESTIONARI!AQ4005)))</f>
        <v/>
      </c>
    </row>
    <row r="4006" spans="1:8" x14ac:dyDescent="0.3">
      <c r="A4006" t="str">
        <f>IF(ESITI_QUESTIONARI!A4006="","",TRIM(ESITI_QUESTIONARI!A4006))</f>
        <v/>
      </c>
      <c r="B4006" t="str">
        <f t="shared" si="63"/>
        <v/>
      </c>
      <c r="C4006" t="str">
        <f>IF(ESITI_QUESTIONARI!C4006="","",TRIM(ESITI_QUESTIONARI!C4006))</f>
        <v/>
      </c>
      <c r="D4006" t="str">
        <f>IFERROR(UPPER(TRIM(ESITI_QUESTIONARI!U4006)),"")</f>
        <v/>
      </c>
      <c r="E4006" t="str">
        <f>IFERROR(UPPER(TRIM(ESITI_QUESTIONARI!Y4006)),"")</f>
        <v/>
      </c>
      <c r="F4006" t="str">
        <f>IFERROR(UPPER(TRIM(ESITI_QUESTIONARI!AE4006)),"")</f>
        <v/>
      </c>
      <c r="G4006" t="str">
        <f>IFERROR(UPPER(TRIM(ESITI_QUESTIONARI!AI4006)),"")</f>
        <v/>
      </c>
      <c r="H4006" s="8" t="str">
        <f>IF(C4006="","",IF(ISERROR(AVERAGE(ESITI_QUESTIONARI!N4006:T4006,ESITI_QUESTIONARI!V4006:X4006,ESITI_QUESTIONARI!Z4006:AD4006,ESITI_QUESTIONARI!AF4006:AH4006,ESITI_QUESTIONARI!AJ4006:AL4006,ESITI_QUESTIONARI!AN4006,ESITI_QUESTIONARI!AQ4006)),"NON RISPONDE",AVERAGE(ESITI_QUESTIONARI!N4006:T4006,ESITI_QUESTIONARI!V4006:X4006,ESITI_QUESTIONARI!Z4006:AD4006,ESITI_QUESTIONARI!AF4006:AH4006,ESITI_QUESTIONARI!AJ4006:AL4006,ESITI_QUESTIONARI!AN4006,ESITI_QUESTIONARI!AQ4006)))</f>
        <v/>
      </c>
    </row>
    <row r="4007" spans="1:8" x14ac:dyDescent="0.3">
      <c r="A4007" t="str">
        <f>IF(ESITI_QUESTIONARI!A4007="","",TRIM(ESITI_QUESTIONARI!A4007))</f>
        <v/>
      </c>
      <c r="B4007" t="str">
        <f t="shared" si="63"/>
        <v/>
      </c>
      <c r="C4007" t="str">
        <f>IF(ESITI_QUESTIONARI!C4007="","",TRIM(ESITI_QUESTIONARI!C4007))</f>
        <v/>
      </c>
      <c r="D4007" t="str">
        <f>IFERROR(UPPER(TRIM(ESITI_QUESTIONARI!U4007)),"")</f>
        <v/>
      </c>
      <c r="E4007" t="str">
        <f>IFERROR(UPPER(TRIM(ESITI_QUESTIONARI!Y4007)),"")</f>
        <v/>
      </c>
      <c r="F4007" t="str">
        <f>IFERROR(UPPER(TRIM(ESITI_QUESTIONARI!AE4007)),"")</f>
        <v/>
      </c>
      <c r="G4007" t="str">
        <f>IFERROR(UPPER(TRIM(ESITI_QUESTIONARI!AI4007)),"")</f>
        <v/>
      </c>
      <c r="H4007" s="8" t="str">
        <f>IF(C4007="","",IF(ISERROR(AVERAGE(ESITI_QUESTIONARI!N4007:T4007,ESITI_QUESTIONARI!V4007:X4007,ESITI_QUESTIONARI!Z4007:AD4007,ESITI_QUESTIONARI!AF4007:AH4007,ESITI_QUESTIONARI!AJ4007:AL4007,ESITI_QUESTIONARI!AN4007,ESITI_QUESTIONARI!AQ4007)),"NON RISPONDE",AVERAGE(ESITI_QUESTIONARI!N4007:T4007,ESITI_QUESTIONARI!V4007:X4007,ESITI_QUESTIONARI!Z4007:AD4007,ESITI_QUESTIONARI!AF4007:AH4007,ESITI_QUESTIONARI!AJ4007:AL4007,ESITI_QUESTIONARI!AN4007,ESITI_QUESTIONARI!AQ4007)))</f>
        <v/>
      </c>
    </row>
    <row r="4008" spans="1:8" x14ac:dyDescent="0.3">
      <c r="A4008" t="str">
        <f>IF(ESITI_QUESTIONARI!A4008="","",TRIM(ESITI_QUESTIONARI!A4008))</f>
        <v/>
      </c>
      <c r="B4008" t="str">
        <f t="shared" si="63"/>
        <v/>
      </c>
      <c r="C4008" t="str">
        <f>IF(ESITI_QUESTIONARI!C4008="","",TRIM(ESITI_QUESTIONARI!C4008))</f>
        <v/>
      </c>
      <c r="D4008" t="str">
        <f>IFERROR(UPPER(TRIM(ESITI_QUESTIONARI!U4008)),"")</f>
        <v/>
      </c>
      <c r="E4008" t="str">
        <f>IFERROR(UPPER(TRIM(ESITI_QUESTIONARI!Y4008)),"")</f>
        <v/>
      </c>
      <c r="F4008" t="str">
        <f>IFERROR(UPPER(TRIM(ESITI_QUESTIONARI!AE4008)),"")</f>
        <v/>
      </c>
      <c r="G4008" t="str">
        <f>IFERROR(UPPER(TRIM(ESITI_QUESTIONARI!AI4008)),"")</f>
        <v/>
      </c>
      <c r="H4008" s="8" t="str">
        <f>IF(C4008="","",IF(ISERROR(AVERAGE(ESITI_QUESTIONARI!N4008:T4008,ESITI_QUESTIONARI!V4008:X4008,ESITI_QUESTIONARI!Z4008:AD4008,ESITI_QUESTIONARI!AF4008:AH4008,ESITI_QUESTIONARI!AJ4008:AL4008,ESITI_QUESTIONARI!AN4008,ESITI_QUESTIONARI!AQ4008)),"NON RISPONDE",AVERAGE(ESITI_QUESTIONARI!N4008:T4008,ESITI_QUESTIONARI!V4008:X4008,ESITI_QUESTIONARI!Z4008:AD4008,ESITI_QUESTIONARI!AF4008:AH4008,ESITI_QUESTIONARI!AJ4008:AL4008,ESITI_QUESTIONARI!AN4008,ESITI_QUESTIONARI!AQ4008)))</f>
        <v/>
      </c>
    </row>
    <row r="4009" spans="1:8" x14ac:dyDescent="0.3">
      <c r="A4009" t="str">
        <f>IF(ESITI_QUESTIONARI!A4009="","",TRIM(ESITI_QUESTIONARI!A4009))</f>
        <v/>
      </c>
      <c r="B4009" t="str">
        <f t="shared" si="63"/>
        <v/>
      </c>
      <c r="C4009" t="str">
        <f>IF(ESITI_QUESTIONARI!C4009="","",TRIM(ESITI_QUESTIONARI!C4009))</f>
        <v/>
      </c>
      <c r="D4009" t="str">
        <f>IFERROR(UPPER(TRIM(ESITI_QUESTIONARI!U4009)),"")</f>
        <v/>
      </c>
      <c r="E4009" t="str">
        <f>IFERROR(UPPER(TRIM(ESITI_QUESTIONARI!Y4009)),"")</f>
        <v/>
      </c>
      <c r="F4009" t="str">
        <f>IFERROR(UPPER(TRIM(ESITI_QUESTIONARI!AE4009)),"")</f>
        <v/>
      </c>
      <c r="G4009" t="str">
        <f>IFERROR(UPPER(TRIM(ESITI_QUESTIONARI!AI4009)),"")</f>
        <v/>
      </c>
      <c r="H4009" s="8" t="str">
        <f>IF(C4009="","",IF(ISERROR(AVERAGE(ESITI_QUESTIONARI!N4009:T4009,ESITI_QUESTIONARI!V4009:X4009,ESITI_QUESTIONARI!Z4009:AD4009,ESITI_QUESTIONARI!AF4009:AH4009,ESITI_QUESTIONARI!AJ4009:AL4009,ESITI_QUESTIONARI!AN4009,ESITI_QUESTIONARI!AQ4009)),"NON RISPONDE",AVERAGE(ESITI_QUESTIONARI!N4009:T4009,ESITI_QUESTIONARI!V4009:X4009,ESITI_QUESTIONARI!Z4009:AD4009,ESITI_QUESTIONARI!AF4009:AH4009,ESITI_QUESTIONARI!AJ4009:AL4009,ESITI_QUESTIONARI!AN4009,ESITI_QUESTIONARI!AQ4009)))</f>
        <v/>
      </c>
    </row>
    <row r="4010" spans="1:8" x14ac:dyDescent="0.3">
      <c r="A4010" t="str">
        <f>IF(ESITI_QUESTIONARI!A4010="","",TRIM(ESITI_QUESTIONARI!A4010))</f>
        <v/>
      </c>
      <c r="B4010" t="str">
        <f t="shared" si="63"/>
        <v/>
      </c>
      <c r="C4010" t="str">
        <f>IF(ESITI_QUESTIONARI!C4010="","",TRIM(ESITI_QUESTIONARI!C4010))</f>
        <v/>
      </c>
      <c r="D4010" t="str">
        <f>IFERROR(UPPER(TRIM(ESITI_QUESTIONARI!U4010)),"")</f>
        <v/>
      </c>
      <c r="E4010" t="str">
        <f>IFERROR(UPPER(TRIM(ESITI_QUESTIONARI!Y4010)),"")</f>
        <v/>
      </c>
      <c r="F4010" t="str">
        <f>IFERROR(UPPER(TRIM(ESITI_QUESTIONARI!AE4010)),"")</f>
        <v/>
      </c>
      <c r="G4010" t="str">
        <f>IFERROR(UPPER(TRIM(ESITI_QUESTIONARI!AI4010)),"")</f>
        <v/>
      </c>
      <c r="H4010" s="8" t="str">
        <f>IF(C4010="","",IF(ISERROR(AVERAGE(ESITI_QUESTIONARI!N4010:T4010,ESITI_QUESTIONARI!V4010:X4010,ESITI_QUESTIONARI!Z4010:AD4010,ESITI_QUESTIONARI!AF4010:AH4010,ESITI_QUESTIONARI!AJ4010:AL4010,ESITI_QUESTIONARI!AN4010,ESITI_QUESTIONARI!AQ4010)),"NON RISPONDE",AVERAGE(ESITI_QUESTIONARI!N4010:T4010,ESITI_QUESTIONARI!V4010:X4010,ESITI_QUESTIONARI!Z4010:AD4010,ESITI_QUESTIONARI!AF4010:AH4010,ESITI_QUESTIONARI!AJ4010:AL4010,ESITI_QUESTIONARI!AN4010,ESITI_QUESTIONARI!AQ4010)))</f>
        <v/>
      </c>
    </row>
    <row r="4011" spans="1:8" x14ac:dyDescent="0.3">
      <c r="A4011" t="str">
        <f>IF(ESITI_QUESTIONARI!A4011="","",TRIM(ESITI_QUESTIONARI!A4011))</f>
        <v/>
      </c>
      <c r="B4011" t="str">
        <f t="shared" si="63"/>
        <v/>
      </c>
      <c r="C4011" t="str">
        <f>IF(ESITI_QUESTIONARI!C4011="","",TRIM(ESITI_QUESTIONARI!C4011))</f>
        <v/>
      </c>
      <c r="D4011" t="str">
        <f>IFERROR(UPPER(TRIM(ESITI_QUESTIONARI!U4011)),"")</f>
        <v/>
      </c>
      <c r="E4011" t="str">
        <f>IFERROR(UPPER(TRIM(ESITI_QUESTIONARI!Y4011)),"")</f>
        <v/>
      </c>
      <c r="F4011" t="str">
        <f>IFERROR(UPPER(TRIM(ESITI_QUESTIONARI!AE4011)),"")</f>
        <v/>
      </c>
      <c r="G4011" t="str">
        <f>IFERROR(UPPER(TRIM(ESITI_QUESTIONARI!AI4011)),"")</f>
        <v/>
      </c>
      <c r="H4011" s="8" t="str">
        <f>IF(C4011="","",IF(ISERROR(AVERAGE(ESITI_QUESTIONARI!N4011:T4011,ESITI_QUESTIONARI!V4011:X4011,ESITI_QUESTIONARI!Z4011:AD4011,ESITI_QUESTIONARI!AF4011:AH4011,ESITI_QUESTIONARI!AJ4011:AL4011,ESITI_QUESTIONARI!AN4011,ESITI_QUESTIONARI!AQ4011)),"NON RISPONDE",AVERAGE(ESITI_QUESTIONARI!N4011:T4011,ESITI_QUESTIONARI!V4011:X4011,ESITI_QUESTIONARI!Z4011:AD4011,ESITI_QUESTIONARI!AF4011:AH4011,ESITI_QUESTIONARI!AJ4011:AL4011,ESITI_QUESTIONARI!AN4011,ESITI_QUESTIONARI!AQ4011)))</f>
        <v/>
      </c>
    </row>
    <row r="4012" spans="1:8" x14ac:dyDescent="0.3">
      <c r="A4012" t="str">
        <f>IF(ESITI_QUESTIONARI!A4012="","",TRIM(ESITI_QUESTIONARI!A4012))</f>
        <v/>
      </c>
      <c r="B4012" t="str">
        <f t="shared" si="63"/>
        <v/>
      </c>
      <c r="C4012" t="str">
        <f>IF(ESITI_QUESTIONARI!C4012="","",TRIM(ESITI_QUESTIONARI!C4012))</f>
        <v/>
      </c>
      <c r="D4012" t="str">
        <f>IFERROR(UPPER(TRIM(ESITI_QUESTIONARI!U4012)),"")</f>
        <v/>
      </c>
      <c r="E4012" t="str">
        <f>IFERROR(UPPER(TRIM(ESITI_QUESTIONARI!Y4012)),"")</f>
        <v/>
      </c>
      <c r="F4012" t="str">
        <f>IFERROR(UPPER(TRIM(ESITI_QUESTIONARI!AE4012)),"")</f>
        <v/>
      </c>
      <c r="G4012" t="str">
        <f>IFERROR(UPPER(TRIM(ESITI_QUESTIONARI!AI4012)),"")</f>
        <v/>
      </c>
      <c r="H4012" s="8" t="str">
        <f>IF(C4012="","",IF(ISERROR(AVERAGE(ESITI_QUESTIONARI!N4012:T4012,ESITI_QUESTIONARI!V4012:X4012,ESITI_QUESTIONARI!Z4012:AD4012,ESITI_QUESTIONARI!AF4012:AH4012,ESITI_QUESTIONARI!AJ4012:AL4012,ESITI_QUESTIONARI!AN4012,ESITI_QUESTIONARI!AQ4012)),"NON RISPONDE",AVERAGE(ESITI_QUESTIONARI!N4012:T4012,ESITI_QUESTIONARI!V4012:X4012,ESITI_QUESTIONARI!Z4012:AD4012,ESITI_QUESTIONARI!AF4012:AH4012,ESITI_QUESTIONARI!AJ4012:AL4012,ESITI_QUESTIONARI!AN4012,ESITI_QUESTIONARI!AQ4012)))</f>
        <v/>
      </c>
    </row>
    <row r="4013" spans="1:8" x14ac:dyDescent="0.3">
      <c r="A4013" t="str">
        <f>IF(ESITI_QUESTIONARI!A4013="","",TRIM(ESITI_QUESTIONARI!A4013))</f>
        <v/>
      </c>
      <c r="B4013" t="str">
        <f t="shared" si="63"/>
        <v/>
      </c>
      <c r="C4013" t="str">
        <f>IF(ESITI_QUESTIONARI!C4013="","",TRIM(ESITI_QUESTIONARI!C4013))</f>
        <v/>
      </c>
      <c r="D4013" t="str">
        <f>IFERROR(UPPER(TRIM(ESITI_QUESTIONARI!U4013)),"")</f>
        <v/>
      </c>
      <c r="E4013" t="str">
        <f>IFERROR(UPPER(TRIM(ESITI_QUESTIONARI!Y4013)),"")</f>
        <v/>
      </c>
      <c r="F4013" t="str">
        <f>IFERROR(UPPER(TRIM(ESITI_QUESTIONARI!AE4013)),"")</f>
        <v/>
      </c>
      <c r="G4013" t="str">
        <f>IFERROR(UPPER(TRIM(ESITI_QUESTIONARI!AI4013)),"")</f>
        <v/>
      </c>
      <c r="H4013" s="8" t="str">
        <f>IF(C4013="","",IF(ISERROR(AVERAGE(ESITI_QUESTIONARI!N4013:T4013,ESITI_QUESTIONARI!V4013:X4013,ESITI_QUESTIONARI!Z4013:AD4013,ESITI_QUESTIONARI!AF4013:AH4013,ESITI_QUESTIONARI!AJ4013:AL4013,ESITI_QUESTIONARI!AN4013,ESITI_QUESTIONARI!AQ4013)),"NON RISPONDE",AVERAGE(ESITI_QUESTIONARI!N4013:T4013,ESITI_QUESTIONARI!V4013:X4013,ESITI_QUESTIONARI!Z4013:AD4013,ESITI_QUESTIONARI!AF4013:AH4013,ESITI_QUESTIONARI!AJ4013:AL4013,ESITI_QUESTIONARI!AN4013,ESITI_QUESTIONARI!AQ4013)))</f>
        <v/>
      </c>
    </row>
    <row r="4014" spans="1:8" x14ac:dyDescent="0.3">
      <c r="A4014" t="str">
        <f>IF(ESITI_QUESTIONARI!A4014="","",TRIM(ESITI_QUESTIONARI!A4014))</f>
        <v/>
      </c>
      <c r="B4014" t="str">
        <f t="shared" si="63"/>
        <v/>
      </c>
      <c r="C4014" t="str">
        <f>IF(ESITI_QUESTIONARI!C4014="","",TRIM(ESITI_QUESTIONARI!C4014))</f>
        <v/>
      </c>
      <c r="D4014" t="str">
        <f>IFERROR(UPPER(TRIM(ESITI_QUESTIONARI!U4014)),"")</f>
        <v/>
      </c>
      <c r="E4014" t="str">
        <f>IFERROR(UPPER(TRIM(ESITI_QUESTIONARI!Y4014)),"")</f>
        <v/>
      </c>
      <c r="F4014" t="str">
        <f>IFERROR(UPPER(TRIM(ESITI_QUESTIONARI!AE4014)),"")</f>
        <v/>
      </c>
      <c r="G4014" t="str">
        <f>IFERROR(UPPER(TRIM(ESITI_QUESTIONARI!AI4014)),"")</f>
        <v/>
      </c>
      <c r="H4014" s="8" t="str">
        <f>IF(C4014="","",IF(ISERROR(AVERAGE(ESITI_QUESTIONARI!N4014:T4014,ESITI_QUESTIONARI!V4014:X4014,ESITI_QUESTIONARI!Z4014:AD4014,ESITI_QUESTIONARI!AF4014:AH4014,ESITI_QUESTIONARI!AJ4014:AL4014,ESITI_QUESTIONARI!AN4014,ESITI_QUESTIONARI!AQ4014)),"NON RISPONDE",AVERAGE(ESITI_QUESTIONARI!N4014:T4014,ESITI_QUESTIONARI!V4014:X4014,ESITI_QUESTIONARI!Z4014:AD4014,ESITI_QUESTIONARI!AF4014:AH4014,ESITI_QUESTIONARI!AJ4014:AL4014,ESITI_QUESTIONARI!AN4014,ESITI_QUESTIONARI!AQ4014)))</f>
        <v/>
      </c>
    </row>
    <row r="4015" spans="1:8" x14ac:dyDescent="0.3">
      <c r="A4015" t="str">
        <f>IF(ESITI_QUESTIONARI!A4015="","",TRIM(ESITI_QUESTIONARI!A4015))</f>
        <v/>
      </c>
      <c r="B4015" t="str">
        <f t="shared" si="63"/>
        <v/>
      </c>
      <c r="C4015" t="str">
        <f>IF(ESITI_QUESTIONARI!C4015="","",TRIM(ESITI_QUESTIONARI!C4015))</f>
        <v/>
      </c>
      <c r="D4015" t="str">
        <f>IFERROR(UPPER(TRIM(ESITI_QUESTIONARI!U4015)),"")</f>
        <v/>
      </c>
      <c r="E4015" t="str">
        <f>IFERROR(UPPER(TRIM(ESITI_QUESTIONARI!Y4015)),"")</f>
        <v/>
      </c>
      <c r="F4015" t="str">
        <f>IFERROR(UPPER(TRIM(ESITI_QUESTIONARI!AE4015)),"")</f>
        <v/>
      </c>
      <c r="G4015" t="str">
        <f>IFERROR(UPPER(TRIM(ESITI_QUESTIONARI!AI4015)),"")</f>
        <v/>
      </c>
      <c r="H4015" s="8" t="str">
        <f>IF(C4015="","",IF(ISERROR(AVERAGE(ESITI_QUESTIONARI!N4015:T4015,ESITI_QUESTIONARI!V4015:X4015,ESITI_QUESTIONARI!Z4015:AD4015,ESITI_QUESTIONARI!AF4015:AH4015,ESITI_QUESTIONARI!AJ4015:AL4015,ESITI_QUESTIONARI!AN4015,ESITI_QUESTIONARI!AQ4015)),"NON RISPONDE",AVERAGE(ESITI_QUESTIONARI!N4015:T4015,ESITI_QUESTIONARI!V4015:X4015,ESITI_QUESTIONARI!Z4015:AD4015,ESITI_QUESTIONARI!AF4015:AH4015,ESITI_QUESTIONARI!AJ4015:AL4015,ESITI_QUESTIONARI!AN4015,ESITI_QUESTIONARI!AQ4015)))</f>
        <v/>
      </c>
    </row>
    <row r="4016" spans="1:8" x14ac:dyDescent="0.3">
      <c r="A4016" t="str">
        <f>IF(ESITI_QUESTIONARI!A4016="","",TRIM(ESITI_QUESTIONARI!A4016))</f>
        <v/>
      </c>
      <c r="B4016" t="str">
        <f t="shared" si="63"/>
        <v/>
      </c>
      <c r="C4016" t="str">
        <f>IF(ESITI_QUESTIONARI!C4016="","",TRIM(ESITI_QUESTIONARI!C4016))</f>
        <v/>
      </c>
      <c r="D4016" t="str">
        <f>IFERROR(UPPER(TRIM(ESITI_QUESTIONARI!U4016)),"")</f>
        <v/>
      </c>
      <c r="E4016" t="str">
        <f>IFERROR(UPPER(TRIM(ESITI_QUESTIONARI!Y4016)),"")</f>
        <v/>
      </c>
      <c r="F4016" t="str">
        <f>IFERROR(UPPER(TRIM(ESITI_QUESTIONARI!AE4016)),"")</f>
        <v/>
      </c>
      <c r="G4016" t="str">
        <f>IFERROR(UPPER(TRIM(ESITI_QUESTIONARI!AI4016)),"")</f>
        <v/>
      </c>
      <c r="H4016" s="8" t="str">
        <f>IF(C4016="","",IF(ISERROR(AVERAGE(ESITI_QUESTIONARI!N4016:T4016,ESITI_QUESTIONARI!V4016:X4016,ESITI_QUESTIONARI!Z4016:AD4016,ESITI_QUESTIONARI!AF4016:AH4016,ESITI_QUESTIONARI!AJ4016:AL4016,ESITI_QUESTIONARI!AN4016,ESITI_QUESTIONARI!AQ4016)),"NON RISPONDE",AVERAGE(ESITI_QUESTIONARI!N4016:T4016,ESITI_QUESTIONARI!V4016:X4016,ESITI_QUESTIONARI!Z4016:AD4016,ESITI_QUESTIONARI!AF4016:AH4016,ESITI_QUESTIONARI!AJ4016:AL4016,ESITI_QUESTIONARI!AN4016,ESITI_QUESTIONARI!AQ4016)))</f>
        <v/>
      </c>
    </row>
    <row r="4017" spans="1:8" x14ac:dyDescent="0.3">
      <c r="A4017" t="str">
        <f>IF(ESITI_QUESTIONARI!A4017="","",TRIM(ESITI_QUESTIONARI!A4017))</f>
        <v/>
      </c>
      <c r="B4017" t="str">
        <f t="shared" si="63"/>
        <v/>
      </c>
      <c r="C4017" t="str">
        <f>IF(ESITI_QUESTIONARI!C4017="","",TRIM(ESITI_QUESTIONARI!C4017))</f>
        <v/>
      </c>
      <c r="D4017" t="str">
        <f>IFERROR(UPPER(TRIM(ESITI_QUESTIONARI!U4017)),"")</f>
        <v/>
      </c>
      <c r="E4017" t="str">
        <f>IFERROR(UPPER(TRIM(ESITI_QUESTIONARI!Y4017)),"")</f>
        <v/>
      </c>
      <c r="F4017" t="str">
        <f>IFERROR(UPPER(TRIM(ESITI_QUESTIONARI!AE4017)),"")</f>
        <v/>
      </c>
      <c r="G4017" t="str">
        <f>IFERROR(UPPER(TRIM(ESITI_QUESTIONARI!AI4017)),"")</f>
        <v/>
      </c>
      <c r="H4017" s="8" t="str">
        <f>IF(C4017="","",IF(ISERROR(AVERAGE(ESITI_QUESTIONARI!N4017:T4017,ESITI_QUESTIONARI!V4017:X4017,ESITI_QUESTIONARI!Z4017:AD4017,ESITI_QUESTIONARI!AF4017:AH4017,ESITI_QUESTIONARI!AJ4017:AL4017,ESITI_QUESTIONARI!AN4017,ESITI_QUESTIONARI!AQ4017)),"NON RISPONDE",AVERAGE(ESITI_QUESTIONARI!N4017:T4017,ESITI_QUESTIONARI!V4017:X4017,ESITI_QUESTIONARI!Z4017:AD4017,ESITI_QUESTIONARI!AF4017:AH4017,ESITI_QUESTIONARI!AJ4017:AL4017,ESITI_QUESTIONARI!AN4017,ESITI_QUESTIONARI!AQ4017)))</f>
        <v/>
      </c>
    </row>
    <row r="4018" spans="1:8" x14ac:dyDescent="0.3">
      <c r="A4018" t="str">
        <f>IF(ESITI_QUESTIONARI!A4018="","",TRIM(ESITI_QUESTIONARI!A4018))</f>
        <v/>
      </c>
      <c r="B4018" t="str">
        <f t="shared" si="63"/>
        <v/>
      </c>
      <c r="C4018" t="str">
        <f>IF(ESITI_QUESTIONARI!C4018="","",TRIM(ESITI_QUESTIONARI!C4018))</f>
        <v/>
      </c>
      <c r="D4018" t="str">
        <f>IFERROR(UPPER(TRIM(ESITI_QUESTIONARI!U4018)),"")</f>
        <v/>
      </c>
      <c r="E4018" t="str">
        <f>IFERROR(UPPER(TRIM(ESITI_QUESTIONARI!Y4018)),"")</f>
        <v/>
      </c>
      <c r="F4018" t="str">
        <f>IFERROR(UPPER(TRIM(ESITI_QUESTIONARI!AE4018)),"")</f>
        <v/>
      </c>
      <c r="G4018" t="str">
        <f>IFERROR(UPPER(TRIM(ESITI_QUESTIONARI!AI4018)),"")</f>
        <v/>
      </c>
      <c r="H4018" s="8" t="str">
        <f>IF(C4018="","",IF(ISERROR(AVERAGE(ESITI_QUESTIONARI!N4018:T4018,ESITI_QUESTIONARI!V4018:X4018,ESITI_QUESTIONARI!Z4018:AD4018,ESITI_QUESTIONARI!AF4018:AH4018,ESITI_QUESTIONARI!AJ4018:AL4018,ESITI_QUESTIONARI!AN4018,ESITI_QUESTIONARI!AQ4018)),"NON RISPONDE",AVERAGE(ESITI_QUESTIONARI!N4018:T4018,ESITI_QUESTIONARI!V4018:X4018,ESITI_QUESTIONARI!Z4018:AD4018,ESITI_QUESTIONARI!AF4018:AH4018,ESITI_QUESTIONARI!AJ4018:AL4018,ESITI_QUESTIONARI!AN4018,ESITI_QUESTIONARI!AQ4018)))</f>
        <v/>
      </c>
    </row>
    <row r="4019" spans="1:8" x14ac:dyDescent="0.3">
      <c r="A4019" t="str">
        <f>IF(ESITI_QUESTIONARI!A4019="","",TRIM(ESITI_QUESTIONARI!A4019))</f>
        <v/>
      </c>
      <c r="B4019" t="str">
        <f t="shared" si="63"/>
        <v/>
      </c>
      <c r="C4019" t="str">
        <f>IF(ESITI_QUESTIONARI!C4019="","",TRIM(ESITI_QUESTIONARI!C4019))</f>
        <v/>
      </c>
      <c r="D4019" t="str">
        <f>IFERROR(UPPER(TRIM(ESITI_QUESTIONARI!U4019)),"")</f>
        <v/>
      </c>
      <c r="E4019" t="str">
        <f>IFERROR(UPPER(TRIM(ESITI_QUESTIONARI!Y4019)),"")</f>
        <v/>
      </c>
      <c r="F4019" t="str">
        <f>IFERROR(UPPER(TRIM(ESITI_QUESTIONARI!AE4019)),"")</f>
        <v/>
      </c>
      <c r="G4019" t="str">
        <f>IFERROR(UPPER(TRIM(ESITI_QUESTIONARI!AI4019)),"")</f>
        <v/>
      </c>
      <c r="H4019" s="8" t="str">
        <f>IF(C4019="","",IF(ISERROR(AVERAGE(ESITI_QUESTIONARI!N4019:T4019,ESITI_QUESTIONARI!V4019:X4019,ESITI_QUESTIONARI!Z4019:AD4019,ESITI_QUESTIONARI!AF4019:AH4019,ESITI_QUESTIONARI!AJ4019:AL4019,ESITI_QUESTIONARI!AN4019,ESITI_QUESTIONARI!AQ4019)),"NON RISPONDE",AVERAGE(ESITI_QUESTIONARI!N4019:T4019,ESITI_QUESTIONARI!V4019:X4019,ESITI_QUESTIONARI!Z4019:AD4019,ESITI_QUESTIONARI!AF4019:AH4019,ESITI_QUESTIONARI!AJ4019:AL4019,ESITI_QUESTIONARI!AN4019,ESITI_QUESTIONARI!AQ4019)))</f>
        <v/>
      </c>
    </row>
    <row r="4020" spans="1:8" x14ac:dyDescent="0.3">
      <c r="A4020" t="str">
        <f>IF(ESITI_QUESTIONARI!A4020="","",TRIM(ESITI_QUESTIONARI!A4020))</f>
        <v/>
      </c>
      <c r="B4020" t="str">
        <f t="shared" si="63"/>
        <v/>
      </c>
      <c r="C4020" t="str">
        <f>IF(ESITI_QUESTIONARI!C4020="","",TRIM(ESITI_QUESTIONARI!C4020))</f>
        <v/>
      </c>
      <c r="D4020" t="str">
        <f>IFERROR(UPPER(TRIM(ESITI_QUESTIONARI!U4020)),"")</f>
        <v/>
      </c>
      <c r="E4020" t="str">
        <f>IFERROR(UPPER(TRIM(ESITI_QUESTIONARI!Y4020)),"")</f>
        <v/>
      </c>
      <c r="F4020" t="str">
        <f>IFERROR(UPPER(TRIM(ESITI_QUESTIONARI!AE4020)),"")</f>
        <v/>
      </c>
      <c r="G4020" t="str">
        <f>IFERROR(UPPER(TRIM(ESITI_QUESTIONARI!AI4020)),"")</f>
        <v/>
      </c>
      <c r="H4020" s="8" t="str">
        <f>IF(C4020="","",IF(ISERROR(AVERAGE(ESITI_QUESTIONARI!N4020:T4020,ESITI_QUESTIONARI!V4020:X4020,ESITI_QUESTIONARI!Z4020:AD4020,ESITI_QUESTIONARI!AF4020:AH4020,ESITI_QUESTIONARI!AJ4020:AL4020,ESITI_QUESTIONARI!AN4020,ESITI_QUESTIONARI!AQ4020)),"NON RISPONDE",AVERAGE(ESITI_QUESTIONARI!N4020:T4020,ESITI_QUESTIONARI!V4020:X4020,ESITI_QUESTIONARI!Z4020:AD4020,ESITI_QUESTIONARI!AF4020:AH4020,ESITI_QUESTIONARI!AJ4020:AL4020,ESITI_QUESTIONARI!AN4020,ESITI_QUESTIONARI!AQ4020)))</f>
        <v/>
      </c>
    </row>
    <row r="4021" spans="1:8" x14ac:dyDescent="0.3">
      <c r="A4021" t="str">
        <f>IF(ESITI_QUESTIONARI!A4021="","",TRIM(ESITI_QUESTIONARI!A4021))</f>
        <v/>
      </c>
      <c r="B4021" t="str">
        <f t="shared" si="63"/>
        <v/>
      </c>
      <c r="C4021" t="str">
        <f>IF(ESITI_QUESTIONARI!C4021="","",TRIM(ESITI_QUESTIONARI!C4021))</f>
        <v/>
      </c>
      <c r="D4021" t="str">
        <f>IFERROR(UPPER(TRIM(ESITI_QUESTIONARI!U4021)),"")</f>
        <v/>
      </c>
      <c r="E4021" t="str">
        <f>IFERROR(UPPER(TRIM(ESITI_QUESTIONARI!Y4021)),"")</f>
        <v/>
      </c>
      <c r="F4021" t="str">
        <f>IFERROR(UPPER(TRIM(ESITI_QUESTIONARI!AE4021)),"")</f>
        <v/>
      </c>
      <c r="G4021" t="str">
        <f>IFERROR(UPPER(TRIM(ESITI_QUESTIONARI!AI4021)),"")</f>
        <v/>
      </c>
      <c r="H4021" s="8" t="str">
        <f>IF(C4021="","",IF(ISERROR(AVERAGE(ESITI_QUESTIONARI!N4021:T4021,ESITI_QUESTIONARI!V4021:X4021,ESITI_QUESTIONARI!Z4021:AD4021,ESITI_QUESTIONARI!AF4021:AH4021,ESITI_QUESTIONARI!AJ4021:AL4021,ESITI_QUESTIONARI!AN4021,ESITI_QUESTIONARI!AQ4021)),"NON RISPONDE",AVERAGE(ESITI_QUESTIONARI!N4021:T4021,ESITI_QUESTIONARI!V4021:X4021,ESITI_QUESTIONARI!Z4021:AD4021,ESITI_QUESTIONARI!AF4021:AH4021,ESITI_QUESTIONARI!AJ4021:AL4021,ESITI_QUESTIONARI!AN4021,ESITI_QUESTIONARI!AQ4021)))</f>
        <v/>
      </c>
    </row>
    <row r="4022" spans="1:8" x14ac:dyDescent="0.3">
      <c r="A4022" t="str">
        <f>IF(ESITI_QUESTIONARI!A4022="","",TRIM(ESITI_QUESTIONARI!A4022))</f>
        <v/>
      </c>
      <c r="B4022" t="str">
        <f t="shared" si="63"/>
        <v/>
      </c>
      <c r="C4022" t="str">
        <f>IF(ESITI_QUESTIONARI!C4022="","",TRIM(ESITI_QUESTIONARI!C4022))</f>
        <v/>
      </c>
      <c r="D4022" t="str">
        <f>IFERROR(UPPER(TRIM(ESITI_QUESTIONARI!U4022)),"")</f>
        <v/>
      </c>
      <c r="E4022" t="str">
        <f>IFERROR(UPPER(TRIM(ESITI_QUESTIONARI!Y4022)),"")</f>
        <v/>
      </c>
      <c r="F4022" t="str">
        <f>IFERROR(UPPER(TRIM(ESITI_QUESTIONARI!AE4022)),"")</f>
        <v/>
      </c>
      <c r="G4022" t="str">
        <f>IFERROR(UPPER(TRIM(ESITI_QUESTIONARI!AI4022)),"")</f>
        <v/>
      </c>
      <c r="H4022" s="8" t="str">
        <f>IF(C4022="","",IF(ISERROR(AVERAGE(ESITI_QUESTIONARI!N4022:T4022,ESITI_QUESTIONARI!V4022:X4022,ESITI_QUESTIONARI!Z4022:AD4022,ESITI_QUESTIONARI!AF4022:AH4022,ESITI_QUESTIONARI!AJ4022:AL4022,ESITI_QUESTIONARI!AN4022,ESITI_QUESTIONARI!AQ4022)),"NON RISPONDE",AVERAGE(ESITI_QUESTIONARI!N4022:T4022,ESITI_QUESTIONARI!V4022:X4022,ESITI_QUESTIONARI!Z4022:AD4022,ESITI_QUESTIONARI!AF4022:AH4022,ESITI_QUESTIONARI!AJ4022:AL4022,ESITI_QUESTIONARI!AN4022,ESITI_QUESTIONARI!AQ4022)))</f>
        <v/>
      </c>
    </row>
    <row r="4023" spans="1:8" x14ac:dyDescent="0.3">
      <c r="A4023" t="str">
        <f>IF(ESITI_QUESTIONARI!A4023="","",TRIM(ESITI_QUESTIONARI!A4023))</f>
        <v/>
      </c>
      <c r="B4023" t="str">
        <f t="shared" si="63"/>
        <v/>
      </c>
      <c r="C4023" t="str">
        <f>IF(ESITI_QUESTIONARI!C4023="","",TRIM(ESITI_QUESTIONARI!C4023))</f>
        <v/>
      </c>
      <c r="D4023" t="str">
        <f>IFERROR(UPPER(TRIM(ESITI_QUESTIONARI!U4023)),"")</f>
        <v/>
      </c>
      <c r="E4023" t="str">
        <f>IFERROR(UPPER(TRIM(ESITI_QUESTIONARI!Y4023)),"")</f>
        <v/>
      </c>
      <c r="F4023" t="str">
        <f>IFERROR(UPPER(TRIM(ESITI_QUESTIONARI!AE4023)),"")</f>
        <v/>
      </c>
      <c r="G4023" t="str">
        <f>IFERROR(UPPER(TRIM(ESITI_QUESTIONARI!AI4023)),"")</f>
        <v/>
      </c>
      <c r="H4023" s="8" t="str">
        <f>IF(C4023="","",IF(ISERROR(AVERAGE(ESITI_QUESTIONARI!N4023:T4023,ESITI_QUESTIONARI!V4023:X4023,ESITI_QUESTIONARI!Z4023:AD4023,ESITI_QUESTIONARI!AF4023:AH4023,ESITI_QUESTIONARI!AJ4023:AL4023,ESITI_QUESTIONARI!AN4023,ESITI_QUESTIONARI!AQ4023)),"NON RISPONDE",AVERAGE(ESITI_QUESTIONARI!N4023:T4023,ESITI_QUESTIONARI!V4023:X4023,ESITI_QUESTIONARI!Z4023:AD4023,ESITI_QUESTIONARI!AF4023:AH4023,ESITI_QUESTIONARI!AJ4023:AL4023,ESITI_QUESTIONARI!AN4023,ESITI_QUESTIONARI!AQ4023)))</f>
        <v/>
      </c>
    </row>
    <row r="4024" spans="1:8" x14ac:dyDescent="0.3">
      <c r="A4024" t="str">
        <f>IF(ESITI_QUESTIONARI!A4024="","",TRIM(ESITI_QUESTIONARI!A4024))</f>
        <v/>
      </c>
      <c r="B4024" t="str">
        <f t="shared" si="63"/>
        <v/>
      </c>
      <c r="C4024" t="str">
        <f>IF(ESITI_QUESTIONARI!C4024="","",TRIM(ESITI_QUESTIONARI!C4024))</f>
        <v/>
      </c>
      <c r="D4024" t="str">
        <f>IFERROR(UPPER(TRIM(ESITI_QUESTIONARI!U4024)),"")</f>
        <v/>
      </c>
      <c r="E4024" t="str">
        <f>IFERROR(UPPER(TRIM(ESITI_QUESTIONARI!Y4024)),"")</f>
        <v/>
      </c>
      <c r="F4024" t="str">
        <f>IFERROR(UPPER(TRIM(ESITI_QUESTIONARI!AE4024)),"")</f>
        <v/>
      </c>
      <c r="G4024" t="str">
        <f>IFERROR(UPPER(TRIM(ESITI_QUESTIONARI!AI4024)),"")</f>
        <v/>
      </c>
      <c r="H4024" s="8" t="str">
        <f>IF(C4024="","",IF(ISERROR(AVERAGE(ESITI_QUESTIONARI!N4024:T4024,ESITI_QUESTIONARI!V4024:X4024,ESITI_QUESTIONARI!Z4024:AD4024,ESITI_QUESTIONARI!AF4024:AH4024,ESITI_QUESTIONARI!AJ4024:AL4024,ESITI_QUESTIONARI!AN4024,ESITI_QUESTIONARI!AQ4024)),"NON RISPONDE",AVERAGE(ESITI_QUESTIONARI!N4024:T4024,ESITI_QUESTIONARI!V4024:X4024,ESITI_QUESTIONARI!Z4024:AD4024,ESITI_QUESTIONARI!AF4024:AH4024,ESITI_QUESTIONARI!AJ4024:AL4024,ESITI_QUESTIONARI!AN4024,ESITI_QUESTIONARI!AQ4024)))</f>
        <v/>
      </c>
    </row>
    <row r="4025" spans="1:8" x14ac:dyDescent="0.3">
      <c r="A4025" t="str">
        <f>IF(ESITI_QUESTIONARI!A4025="","",TRIM(ESITI_QUESTIONARI!A4025))</f>
        <v/>
      </c>
      <c r="B4025" t="str">
        <f t="shared" si="63"/>
        <v/>
      </c>
      <c r="C4025" t="str">
        <f>IF(ESITI_QUESTIONARI!C4025="","",TRIM(ESITI_QUESTIONARI!C4025))</f>
        <v/>
      </c>
      <c r="D4025" t="str">
        <f>IFERROR(UPPER(TRIM(ESITI_QUESTIONARI!U4025)),"")</f>
        <v/>
      </c>
      <c r="E4025" t="str">
        <f>IFERROR(UPPER(TRIM(ESITI_QUESTIONARI!Y4025)),"")</f>
        <v/>
      </c>
      <c r="F4025" t="str">
        <f>IFERROR(UPPER(TRIM(ESITI_QUESTIONARI!AE4025)),"")</f>
        <v/>
      </c>
      <c r="G4025" t="str">
        <f>IFERROR(UPPER(TRIM(ESITI_QUESTIONARI!AI4025)),"")</f>
        <v/>
      </c>
      <c r="H4025" s="8" t="str">
        <f>IF(C4025="","",IF(ISERROR(AVERAGE(ESITI_QUESTIONARI!N4025:T4025,ESITI_QUESTIONARI!V4025:X4025,ESITI_QUESTIONARI!Z4025:AD4025,ESITI_QUESTIONARI!AF4025:AH4025,ESITI_QUESTIONARI!AJ4025:AL4025,ESITI_QUESTIONARI!AN4025,ESITI_QUESTIONARI!AQ4025)),"NON RISPONDE",AVERAGE(ESITI_QUESTIONARI!N4025:T4025,ESITI_QUESTIONARI!V4025:X4025,ESITI_QUESTIONARI!Z4025:AD4025,ESITI_QUESTIONARI!AF4025:AH4025,ESITI_QUESTIONARI!AJ4025:AL4025,ESITI_QUESTIONARI!AN4025,ESITI_QUESTIONARI!AQ4025)))</f>
        <v/>
      </c>
    </row>
    <row r="4026" spans="1:8" x14ac:dyDescent="0.3">
      <c r="A4026" t="str">
        <f>IF(ESITI_QUESTIONARI!A4026="","",TRIM(ESITI_QUESTIONARI!A4026))</f>
        <v/>
      </c>
      <c r="B4026" t="str">
        <f t="shared" si="63"/>
        <v/>
      </c>
      <c r="C4026" t="str">
        <f>IF(ESITI_QUESTIONARI!C4026="","",TRIM(ESITI_QUESTIONARI!C4026))</f>
        <v/>
      </c>
      <c r="D4026" t="str">
        <f>IFERROR(UPPER(TRIM(ESITI_QUESTIONARI!U4026)),"")</f>
        <v/>
      </c>
      <c r="E4026" t="str">
        <f>IFERROR(UPPER(TRIM(ESITI_QUESTIONARI!Y4026)),"")</f>
        <v/>
      </c>
      <c r="F4026" t="str">
        <f>IFERROR(UPPER(TRIM(ESITI_QUESTIONARI!AE4026)),"")</f>
        <v/>
      </c>
      <c r="G4026" t="str">
        <f>IFERROR(UPPER(TRIM(ESITI_QUESTIONARI!AI4026)),"")</f>
        <v/>
      </c>
      <c r="H4026" s="8" t="str">
        <f>IF(C4026="","",IF(ISERROR(AVERAGE(ESITI_QUESTIONARI!N4026:T4026,ESITI_QUESTIONARI!V4026:X4026,ESITI_QUESTIONARI!Z4026:AD4026,ESITI_QUESTIONARI!AF4026:AH4026,ESITI_QUESTIONARI!AJ4026:AL4026,ESITI_QUESTIONARI!AN4026,ESITI_QUESTIONARI!AQ4026)),"NON RISPONDE",AVERAGE(ESITI_QUESTIONARI!N4026:T4026,ESITI_QUESTIONARI!V4026:X4026,ESITI_QUESTIONARI!Z4026:AD4026,ESITI_QUESTIONARI!AF4026:AH4026,ESITI_QUESTIONARI!AJ4026:AL4026,ESITI_QUESTIONARI!AN4026,ESITI_QUESTIONARI!AQ4026)))</f>
        <v/>
      </c>
    </row>
    <row r="4027" spans="1:8" x14ac:dyDescent="0.3">
      <c r="A4027" t="str">
        <f>IF(ESITI_QUESTIONARI!A4027="","",TRIM(ESITI_QUESTIONARI!A4027))</f>
        <v/>
      </c>
      <c r="B4027" t="str">
        <f t="shared" si="63"/>
        <v/>
      </c>
      <c r="C4027" t="str">
        <f>IF(ESITI_QUESTIONARI!C4027="","",TRIM(ESITI_QUESTIONARI!C4027))</f>
        <v/>
      </c>
      <c r="D4027" t="str">
        <f>IFERROR(UPPER(TRIM(ESITI_QUESTIONARI!U4027)),"")</f>
        <v/>
      </c>
      <c r="E4027" t="str">
        <f>IFERROR(UPPER(TRIM(ESITI_QUESTIONARI!Y4027)),"")</f>
        <v/>
      </c>
      <c r="F4027" t="str">
        <f>IFERROR(UPPER(TRIM(ESITI_QUESTIONARI!AE4027)),"")</f>
        <v/>
      </c>
      <c r="G4027" t="str">
        <f>IFERROR(UPPER(TRIM(ESITI_QUESTIONARI!AI4027)),"")</f>
        <v/>
      </c>
      <c r="H4027" s="8" t="str">
        <f>IF(C4027="","",IF(ISERROR(AVERAGE(ESITI_QUESTIONARI!N4027:T4027,ESITI_QUESTIONARI!V4027:X4027,ESITI_QUESTIONARI!Z4027:AD4027,ESITI_QUESTIONARI!AF4027:AH4027,ESITI_QUESTIONARI!AJ4027:AL4027,ESITI_QUESTIONARI!AN4027,ESITI_QUESTIONARI!AQ4027)),"NON RISPONDE",AVERAGE(ESITI_QUESTIONARI!N4027:T4027,ESITI_QUESTIONARI!V4027:X4027,ESITI_QUESTIONARI!Z4027:AD4027,ESITI_QUESTIONARI!AF4027:AH4027,ESITI_QUESTIONARI!AJ4027:AL4027,ESITI_QUESTIONARI!AN4027,ESITI_QUESTIONARI!AQ4027)))</f>
        <v/>
      </c>
    </row>
    <row r="4028" spans="1:8" x14ac:dyDescent="0.3">
      <c r="A4028" t="str">
        <f>IF(ESITI_QUESTIONARI!A4028="","",TRIM(ESITI_QUESTIONARI!A4028))</f>
        <v/>
      </c>
      <c r="B4028" t="str">
        <f t="shared" si="63"/>
        <v/>
      </c>
      <c r="C4028" t="str">
        <f>IF(ESITI_QUESTIONARI!C4028="","",TRIM(ESITI_QUESTIONARI!C4028))</f>
        <v/>
      </c>
      <c r="D4028" t="str">
        <f>IFERROR(UPPER(TRIM(ESITI_QUESTIONARI!U4028)),"")</f>
        <v/>
      </c>
      <c r="E4028" t="str">
        <f>IFERROR(UPPER(TRIM(ESITI_QUESTIONARI!Y4028)),"")</f>
        <v/>
      </c>
      <c r="F4028" t="str">
        <f>IFERROR(UPPER(TRIM(ESITI_QUESTIONARI!AE4028)),"")</f>
        <v/>
      </c>
      <c r="G4028" t="str">
        <f>IFERROR(UPPER(TRIM(ESITI_QUESTIONARI!AI4028)),"")</f>
        <v/>
      </c>
      <c r="H4028" s="8" t="str">
        <f>IF(C4028="","",IF(ISERROR(AVERAGE(ESITI_QUESTIONARI!N4028:T4028,ESITI_QUESTIONARI!V4028:X4028,ESITI_QUESTIONARI!Z4028:AD4028,ESITI_QUESTIONARI!AF4028:AH4028,ESITI_QUESTIONARI!AJ4028:AL4028,ESITI_QUESTIONARI!AN4028,ESITI_QUESTIONARI!AQ4028)),"NON RISPONDE",AVERAGE(ESITI_QUESTIONARI!N4028:T4028,ESITI_QUESTIONARI!V4028:X4028,ESITI_QUESTIONARI!Z4028:AD4028,ESITI_QUESTIONARI!AF4028:AH4028,ESITI_QUESTIONARI!AJ4028:AL4028,ESITI_QUESTIONARI!AN4028,ESITI_QUESTIONARI!AQ4028)))</f>
        <v/>
      </c>
    </row>
    <row r="4029" spans="1:8" x14ac:dyDescent="0.3">
      <c r="A4029" t="str">
        <f>IF(ESITI_QUESTIONARI!A4029="","",TRIM(ESITI_QUESTIONARI!A4029))</f>
        <v/>
      </c>
      <c r="B4029" t="str">
        <f t="shared" si="63"/>
        <v/>
      </c>
      <c r="C4029" t="str">
        <f>IF(ESITI_QUESTIONARI!C4029="","",TRIM(ESITI_QUESTIONARI!C4029))</f>
        <v/>
      </c>
      <c r="D4029" t="str">
        <f>IFERROR(UPPER(TRIM(ESITI_QUESTIONARI!U4029)),"")</f>
        <v/>
      </c>
      <c r="E4029" t="str">
        <f>IFERROR(UPPER(TRIM(ESITI_QUESTIONARI!Y4029)),"")</f>
        <v/>
      </c>
      <c r="F4029" t="str">
        <f>IFERROR(UPPER(TRIM(ESITI_QUESTIONARI!AE4029)),"")</f>
        <v/>
      </c>
      <c r="G4029" t="str">
        <f>IFERROR(UPPER(TRIM(ESITI_QUESTIONARI!AI4029)),"")</f>
        <v/>
      </c>
      <c r="H4029" s="8" t="str">
        <f>IF(C4029="","",IF(ISERROR(AVERAGE(ESITI_QUESTIONARI!N4029:T4029,ESITI_QUESTIONARI!V4029:X4029,ESITI_QUESTIONARI!Z4029:AD4029,ESITI_QUESTIONARI!AF4029:AH4029,ESITI_QUESTIONARI!AJ4029:AL4029,ESITI_QUESTIONARI!AN4029,ESITI_QUESTIONARI!AQ4029)),"NON RISPONDE",AVERAGE(ESITI_QUESTIONARI!N4029:T4029,ESITI_QUESTIONARI!V4029:X4029,ESITI_QUESTIONARI!Z4029:AD4029,ESITI_QUESTIONARI!AF4029:AH4029,ESITI_QUESTIONARI!AJ4029:AL4029,ESITI_QUESTIONARI!AN4029,ESITI_QUESTIONARI!AQ4029)))</f>
        <v/>
      </c>
    </row>
    <row r="4030" spans="1:8" x14ac:dyDescent="0.3">
      <c r="A4030" t="str">
        <f>IF(ESITI_QUESTIONARI!A4030="","",TRIM(ESITI_QUESTIONARI!A4030))</f>
        <v/>
      </c>
      <c r="B4030" t="str">
        <f t="shared" si="63"/>
        <v/>
      </c>
      <c r="C4030" t="str">
        <f>IF(ESITI_QUESTIONARI!C4030="","",TRIM(ESITI_QUESTIONARI!C4030))</f>
        <v/>
      </c>
      <c r="D4030" t="str">
        <f>IFERROR(UPPER(TRIM(ESITI_QUESTIONARI!U4030)),"")</f>
        <v/>
      </c>
      <c r="E4030" t="str">
        <f>IFERROR(UPPER(TRIM(ESITI_QUESTIONARI!Y4030)),"")</f>
        <v/>
      </c>
      <c r="F4030" t="str">
        <f>IFERROR(UPPER(TRIM(ESITI_QUESTIONARI!AE4030)),"")</f>
        <v/>
      </c>
      <c r="G4030" t="str">
        <f>IFERROR(UPPER(TRIM(ESITI_QUESTIONARI!AI4030)),"")</f>
        <v/>
      </c>
      <c r="H4030" s="8" t="str">
        <f>IF(C4030="","",IF(ISERROR(AVERAGE(ESITI_QUESTIONARI!N4030:T4030,ESITI_QUESTIONARI!V4030:X4030,ESITI_QUESTIONARI!Z4030:AD4030,ESITI_QUESTIONARI!AF4030:AH4030,ESITI_QUESTIONARI!AJ4030:AL4030,ESITI_QUESTIONARI!AN4030,ESITI_QUESTIONARI!AQ4030)),"NON RISPONDE",AVERAGE(ESITI_QUESTIONARI!N4030:T4030,ESITI_QUESTIONARI!V4030:X4030,ESITI_QUESTIONARI!Z4030:AD4030,ESITI_QUESTIONARI!AF4030:AH4030,ESITI_QUESTIONARI!AJ4030:AL4030,ESITI_QUESTIONARI!AN4030,ESITI_QUESTIONARI!AQ4030)))</f>
        <v/>
      </c>
    </row>
    <row r="4031" spans="1:8" x14ac:dyDescent="0.3">
      <c r="A4031" t="str">
        <f>IF(ESITI_QUESTIONARI!A4031="","",TRIM(ESITI_QUESTIONARI!A4031))</f>
        <v/>
      </c>
      <c r="B4031" t="str">
        <f t="shared" si="63"/>
        <v/>
      </c>
      <c r="C4031" t="str">
        <f>IF(ESITI_QUESTIONARI!C4031="","",TRIM(ESITI_QUESTIONARI!C4031))</f>
        <v/>
      </c>
      <c r="D4031" t="str">
        <f>IFERROR(UPPER(TRIM(ESITI_QUESTIONARI!U4031)),"")</f>
        <v/>
      </c>
      <c r="E4031" t="str">
        <f>IFERROR(UPPER(TRIM(ESITI_QUESTIONARI!Y4031)),"")</f>
        <v/>
      </c>
      <c r="F4031" t="str">
        <f>IFERROR(UPPER(TRIM(ESITI_QUESTIONARI!AE4031)),"")</f>
        <v/>
      </c>
      <c r="G4031" t="str">
        <f>IFERROR(UPPER(TRIM(ESITI_QUESTIONARI!AI4031)),"")</f>
        <v/>
      </c>
      <c r="H4031" s="8" t="str">
        <f>IF(C4031="","",IF(ISERROR(AVERAGE(ESITI_QUESTIONARI!N4031:T4031,ESITI_QUESTIONARI!V4031:X4031,ESITI_QUESTIONARI!Z4031:AD4031,ESITI_QUESTIONARI!AF4031:AH4031,ESITI_QUESTIONARI!AJ4031:AL4031,ESITI_QUESTIONARI!AN4031,ESITI_QUESTIONARI!AQ4031)),"NON RISPONDE",AVERAGE(ESITI_QUESTIONARI!N4031:T4031,ESITI_QUESTIONARI!V4031:X4031,ESITI_QUESTIONARI!Z4031:AD4031,ESITI_QUESTIONARI!AF4031:AH4031,ESITI_QUESTIONARI!AJ4031:AL4031,ESITI_QUESTIONARI!AN4031,ESITI_QUESTIONARI!AQ4031)))</f>
        <v/>
      </c>
    </row>
    <row r="4032" spans="1:8" x14ac:dyDescent="0.3">
      <c r="A4032" t="str">
        <f>IF(ESITI_QUESTIONARI!A4032="","",TRIM(ESITI_QUESTIONARI!A4032))</f>
        <v/>
      </c>
      <c r="B4032" t="str">
        <f t="shared" si="63"/>
        <v/>
      </c>
      <c r="C4032" t="str">
        <f>IF(ESITI_QUESTIONARI!C4032="","",TRIM(ESITI_QUESTIONARI!C4032))</f>
        <v/>
      </c>
      <c r="D4032" t="str">
        <f>IFERROR(UPPER(TRIM(ESITI_QUESTIONARI!U4032)),"")</f>
        <v/>
      </c>
      <c r="E4032" t="str">
        <f>IFERROR(UPPER(TRIM(ESITI_QUESTIONARI!Y4032)),"")</f>
        <v/>
      </c>
      <c r="F4032" t="str">
        <f>IFERROR(UPPER(TRIM(ESITI_QUESTIONARI!AE4032)),"")</f>
        <v/>
      </c>
      <c r="G4032" t="str">
        <f>IFERROR(UPPER(TRIM(ESITI_QUESTIONARI!AI4032)),"")</f>
        <v/>
      </c>
      <c r="H4032" s="8" t="str">
        <f>IF(C4032="","",IF(ISERROR(AVERAGE(ESITI_QUESTIONARI!N4032:T4032,ESITI_QUESTIONARI!V4032:X4032,ESITI_QUESTIONARI!Z4032:AD4032,ESITI_QUESTIONARI!AF4032:AH4032,ESITI_QUESTIONARI!AJ4032:AL4032,ESITI_QUESTIONARI!AN4032,ESITI_QUESTIONARI!AQ4032)),"NON RISPONDE",AVERAGE(ESITI_QUESTIONARI!N4032:T4032,ESITI_QUESTIONARI!V4032:X4032,ESITI_QUESTIONARI!Z4032:AD4032,ESITI_QUESTIONARI!AF4032:AH4032,ESITI_QUESTIONARI!AJ4032:AL4032,ESITI_QUESTIONARI!AN4032,ESITI_QUESTIONARI!AQ4032)))</f>
        <v/>
      </c>
    </row>
    <row r="4033" spans="1:8" x14ac:dyDescent="0.3">
      <c r="A4033" t="str">
        <f>IF(ESITI_QUESTIONARI!A4033="","",TRIM(ESITI_QUESTIONARI!A4033))</f>
        <v/>
      </c>
      <c r="B4033" t="str">
        <f t="shared" si="63"/>
        <v/>
      </c>
      <c r="C4033" t="str">
        <f>IF(ESITI_QUESTIONARI!C4033="","",TRIM(ESITI_QUESTIONARI!C4033))</f>
        <v/>
      </c>
      <c r="D4033" t="str">
        <f>IFERROR(UPPER(TRIM(ESITI_QUESTIONARI!U4033)),"")</f>
        <v/>
      </c>
      <c r="E4033" t="str">
        <f>IFERROR(UPPER(TRIM(ESITI_QUESTIONARI!Y4033)),"")</f>
        <v/>
      </c>
      <c r="F4033" t="str">
        <f>IFERROR(UPPER(TRIM(ESITI_QUESTIONARI!AE4033)),"")</f>
        <v/>
      </c>
      <c r="G4033" t="str">
        <f>IFERROR(UPPER(TRIM(ESITI_QUESTIONARI!AI4033)),"")</f>
        <v/>
      </c>
      <c r="H4033" s="8" t="str">
        <f>IF(C4033="","",IF(ISERROR(AVERAGE(ESITI_QUESTIONARI!N4033:T4033,ESITI_QUESTIONARI!V4033:X4033,ESITI_QUESTIONARI!Z4033:AD4033,ESITI_QUESTIONARI!AF4033:AH4033,ESITI_QUESTIONARI!AJ4033:AL4033,ESITI_QUESTIONARI!AN4033,ESITI_QUESTIONARI!AQ4033)),"NON RISPONDE",AVERAGE(ESITI_QUESTIONARI!N4033:T4033,ESITI_QUESTIONARI!V4033:X4033,ESITI_QUESTIONARI!Z4033:AD4033,ESITI_QUESTIONARI!AF4033:AH4033,ESITI_QUESTIONARI!AJ4033:AL4033,ESITI_QUESTIONARI!AN4033,ESITI_QUESTIONARI!AQ4033)))</f>
        <v/>
      </c>
    </row>
    <row r="4034" spans="1:8" x14ac:dyDescent="0.3">
      <c r="A4034" t="str">
        <f>IF(ESITI_QUESTIONARI!A4034="","",TRIM(ESITI_QUESTIONARI!A4034))</f>
        <v/>
      </c>
      <c r="B4034" t="str">
        <f t="shared" si="63"/>
        <v/>
      </c>
      <c r="C4034" t="str">
        <f>IF(ESITI_QUESTIONARI!C4034="","",TRIM(ESITI_QUESTIONARI!C4034))</f>
        <v/>
      </c>
      <c r="D4034" t="str">
        <f>IFERROR(UPPER(TRIM(ESITI_QUESTIONARI!U4034)),"")</f>
        <v/>
      </c>
      <c r="E4034" t="str">
        <f>IFERROR(UPPER(TRIM(ESITI_QUESTIONARI!Y4034)),"")</f>
        <v/>
      </c>
      <c r="F4034" t="str">
        <f>IFERROR(UPPER(TRIM(ESITI_QUESTIONARI!AE4034)),"")</f>
        <v/>
      </c>
      <c r="G4034" t="str">
        <f>IFERROR(UPPER(TRIM(ESITI_QUESTIONARI!AI4034)),"")</f>
        <v/>
      </c>
      <c r="H4034" s="8" t="str">
        <f>IF(C4034="","",IF(ISERROR(AVERAGE(ESITI_QUESTIONARI!N4034:T4034,ESITI_QUESTIONARI!V4034:X4034,ESITI_QUESTIONARI!Z4034:AD4034,ESITI_QUESTIONARI!AF4034:AH4034,ESITI_QUESTIONARI!AJ4034:AL4034,ESITI_QUESTIONARI!AN4034,ESITI_QUESTIONARI!AQ4034)),"NON RISPONDE",AVERAGE(ESITI_QUESTIONARI!N4034:T4034,ESITI_QUESTIONARI!V4034:X4034,ESITI_QUESTIONARI!Z4034:AD4034,ESITI_QUESTIONARI!AF4034:AH4034,ESITI_QUESTIONARI!AJ4034:AL4034,ESITI_QUESTIONARI!AN4034,ESITI_QUESTIONARI!AQ4034)))</f>
        <v/>
      </c>
    </row>
    <row r="4035" spans="1:8" x14ac:dyDescent="0.3">
      <c r="A4035" t="str">
        <f>IF(ESITI_QUESTIONARI!A4035="","",TRIM(ESITI_QUESTIONARI!A4035))</f>
        <v/>
      </c>
      <c r="B4035" t="str">
        <f t="shared" ref="B4035:B4098" si="64">IF(C4035="","",C4035)</f>
        <v/>
      </c>
      <c r="C4035" t="str">
        <f>IF(ESITI_QUESTIONARI!C4035="","",TRIM(ESITI_QUESTIONARI!C4035))</f>
        <v/>
      </c>
      <c r="D4035" t="str">
        <f>IFERROR(UPPER(TRIM(ESITI_QUESTIONARI!U4035)),"")</f>
        <v/>
      </c>
      <c r="E4035" t="str">
        <f>IFERROR(UPPER(TRIM(ESITI_QUESTIONARI!Y4035)),"")</f>
        <v/>
      </c>
      <c r="F4035" t="str">
        <f>IFERROR(UPPER(TRIM(ESITI_QUESTIONARI!AE4035)),"")</f>
        <v/>
      </c>
      <c r="G4035" t="str">
        <f>IFERROR(UPPER(TRIM(ESITI_QUESTIONARI!AI4035)),"")</f>
        <v/>
      </c>
      <c r="H4035" s="8" t="str">
        <f>IF(C4035="","",IF(ISERROR(AVERAGE(ESITI_QUESTIONARI!N4035:T4035,ESITI_QUESTIONARI!V4035:X4035,ESITI_QUESTIONARI!Z4035:AD4035,ESITI_QUESTIONARI!AF4035:AH4035,ESITI_QUESTIONARI!AJ4035:AL4035,ESITI_QUESTIONARI!AN4035,ESITI_QUESTIONARI!AQ4035)),"NON RISPONDE",AVERAGE(ESITI_QUESTIONARI!N4035:T4035,ESITI_QUESTIONARI!V4035:X4035,ESITI_QUESTIONARI!Z4035:AD4035,ESITI_QUESTIONARI!AF4035:AH4035,ESITI_QUESTIONARI!AJ4035:AL4035,ESITI_QUESTIONARI!AN4035,ESITI_QUESTIONARI!AQ4035)))</f>
        <v/>
      </c>
    </row>
    <row r="4036" spans="1:8" x14ac:dyDescent="0.3">
      <c r="A4036" t="str">
        <f>IF(ESITI_QUESTIONARI!A4036="","",TRIM(ESITI_QUESTIONARI!A4036))</f>
        <v/>
      </c>
      <c r="B4036" t="str">
        <f t="shared" si="64"/>
        <v/>
      </c>
      <c r="C4036" t="str">
        <f>IF(ESITI_QUESTIONARI!C4036="","",TRIM(ESITI_QUESTIONARI!C4036))</f>
        <v/>
      </c>
      <c r="D4036" t="str">
        <f>IFERROR(UPPER(TRIM(ESITI_QUESTIONARI!U4036)),"")</f>
        <v/>
      </c>
      <c r="E4036" t="str">
        <f>IFERROR(UPPER(TRIM(ESITI_QUESTIONARI!Y4036)),"")</f>
        <v/>
      </c>
      <c r="F4036" t="str">
        <f>IFERROR(UPPER(TRIM(ESITI_QUESTIONARI!AE4036)),"")</f>
        <v/>
      </c>
      <c r="G4036" t="str">
        <f>IFERROR(UPPER(TRIM(ESITI_QUESTIONARI!AI4036)),"")</f>
        <v/>
      </c>
      <c r="H4036" s="8" t="str">
        <f>IF(C4036="","",IF(ISERROR(AVERAGE(ESITI_QUESTIONARI!N4036:T4036,ESITI_QUESTIONARI!V4036:X4036,ESITI_QUESTIONARI!Z4036:AD4036,ESITI_QUESTIONARI!AF4036:AH4036,ESITI_QUESTIONARI!AJ4036:AL4036,ESITI_QUESTIONARI!AN4036,ESITI_QUESTIONARI!AQ4036)),"NON RISPONDE",AVERAGE(ESITI_QUESTIONARI!N4036:T4036,ESITI_QUESTIONARI!V4036:X4036,ESITI_QUESTIONARI!Z4036:AD4036,ESITI_QUESTIONARI!AF4036:AH4036,ESITI_QUESTIONARI!AJ4036:AL4036,ESITI_QUESTIONARI!AN4036,ESITI_QUESTIONARI!AQ4036)))</f>
        <v/>
      </c>
    </row>
    <row r="4037" spans="1:8" x14ac:dyDescent="0.3">
      <c r="A4037" t="str">
        <f>IF(ESITI_QUESTIONARI!A4037="","",TRIM(ESITI_QUESTIONARI!A4037))</f>
        <v/>
      </c>
      <c r="B4037" t="str">
        <f t="shared" si="64"/>
        <v/>
      </c>
      <c r="C4037" t="str">
        <f>IF(ESITI_QUESTIONARI!C4037="","",TRIM(ESITI_QUESTIONARI!C4037))</f>
        <v/>
      </c>
      <c r="D4037" t="str">
        <f>IFERROR(UPPER(TRIM(ESITI_QUESTIONARI!U4037)),"")</f>
        <v/>
      </c>
      <c r="E4037" t="str">
        <f>IFERROR(UPPER(TRIM(ESITI_QUESTIONARI!Y4037)),"")</f>
        <v/>
      </c>
      <c r="F4037" t="str">
        <f>IFERROR(UPPER(TRIM(ESITI_QUESTIONARI!AE4037)),"")</f>
        <v/>
      </c>
      <c r="G4037" t="str">
        <f>IFERROR(UPPER(TRIM(ESITI_QUESTIONARI!AI4037)),"")</f>
        <v/>
      </c>
      <c r="H4037" s="8" t="str">
        <f>IF(C4037="","",IF(ISERROR(AVERAGE(ESITI_QUESTIONARI!N4037:T4037,ESITI_QUESTIONARI!V4037:X4037,ESITI_QUESTIONARI!Z4037:AD4037,ESITI_QUESTIONARI!AF4037:AH4037,ESITI_QUESTIONARI!AJ4037:AL4037,ESITI_QUESTIONARI!AN4037,ESITI_QUESTIONARI!AQ4037)),"NON RISPONDE",AVERAGE(ESITI_QUESTIONARI!N4037:T4037,ESITI_QUESTIONARI!V4037:X4037,ESITI_QUESTIONARI!Z4037:AD4037,ESITI_QUESTIONARI!AF4037:AH4037,ESITI_QUESTIONARI!AJ4037:AL4037,ESITI_QUESTIONARI!AN4037,ESITI_QUESTIONARI!AQ4037)))</f>
        <v/>
      </c>
    </row>
    <row r="4038" spans="1:8" x14ac:dyDescent="0.3">
      <c r="A4038" t="str">
        <f>IF(ESITI_QUESTIONARI!A4038="","",TRIM(ESITI_QUESTIONARI!A4038))</f>
        <v/>
      </c>
      <c r="B4038" t="str">
        <f t="shared" si="64"/>
        <v/>
      </c>
      <c r="C4038" t="str">
        <f>IF(ESITI_QUESTIONARI!C4038="","",TRIM(ESITI_QUESTIONARI!C4038))</f>
        <v/>
      </c>
      <c r="D4038" t="str">
        <f>IFERROR(UPPER(TRIM(ESITI_QUESTIONARI!U4038)),"")</f>
        <v/>
      </c>
      <c r="E4038" t="str">
        <f>IFERROR(UPPER(TRIM(ESITI_QUESTIONARI!Y4038)),"")</f>
        <v/>
      </c>
      <c r="F4038" t="str">
        <f>IFERROR(UPPER(TRIM(ESITI_QUESTIONARI!AE4038)),"")</f>
        <v/>
      </c>
      <c r="G4038" t="str">
        <f>IFERROR(UPPER(TRIM(ESITI_QUESTIONARI!AI4038)),"")</f>
        <v/>
      </c>
      <c r="H4038" s="8" t="str">
        <f>IF(C4038="","",IF(ISERROR(AVERAGE(ESITI_QUESTIONARI!N4038:T4038,ESITI_QUESTIONARI!V4038:X4038,ESITI_QUESTIONARI!Z4038:AD4038,ESITI_QUESTIONARI!AF4038:AH4038,ESITI_QUESTIONARI!AJ4038:AL4038,ESITI_QUESTIONARI!AN4038,ESITI_QUESTIONARI!AQ4038)),"NON RISPONDE",AVERAGE(ESITI_QUESTIONARI!N4038:T4038,ESITI_QUESTIONARI!V4038:X4038,ESITI_QUESTIONARI!Z4038:AD4038,ESITI_QUESTIONARI!AF4038:AH4038,ESITI_QUESTIONARI!AJ4038:AL4038,ESITI_QUESTIONARI!AN4038,ESITI_QUESTIONARI!AQ4038)))</f>
        <v/>
      </c>
    </row>
    <row r="4039" spans="1:8" x14ac:dyDescent="0.3">
      <c r="A4039" t="str">
        <f>IF(ESITI_QUESTIONARI!A4039="","",TRIM(ESITI_QUESTIONARI!A4039))</f>
        <v/>
      </c>
      <c r="B4039" t="str">
        <f t="shared" si="64"/>
        <v/>
      </c>
      <c r="C4039" t="str">
        <f>IF(ESITI_QUESTIONARI!C4039="","",TRIM(ESITI_QUESTIONARI!C4039))</f>
        <v/>
      </c>
      <c r="D4039" t="str">
        <f>IFERROR(UPPER(TRIM(ESITI_QUESTIONARI!U4039)),"")</f>
        <v/>
      </c>
      <c r="E4039" t="str">
        <f>IFERROR(UPPER(TRIM(ESITI_QUESTIONARI!Y4039)),"")</f>
        <v/>
      </c>
      <c r="F4039" t="str">
        <f>IFERROR(UPPER(TRIM(ESITI_QUESTIONARI!AE4039)),"")</f>
        <v/>
      </c>
      <c r="G4039" t="str">
        <f>IFERROR(UPPER(TRIM(ESITI_QUESTIONARI!AI4039)),"")</f>
        <v/>
      </c>
      <c r="H4039" s="8" t="str">
        <f>IF(C4039="","",IF(ISERROR(AVERAGE(ESITI_QUESTIONARI!N4039:T4039,ESITI_QUESTIONARI!V4039:X4039,ESITI_QUESTIONARI!Z4039:AD4039,ESITI_QUESTIONARI!AF4039:AH4039,ESITI_QUESTIONARI!AJ4039:AL4039,ESITI_QUESTIONARI!AN4039,ESITI_QUESTIONARI!AQ4039)),"NON RISPONDE",AVERAGE(ESITI_QUESTIONARI!N4039:T4039,ESITI_QUESTIONARI!V4039:X4039,ESITI_QUESTIONARI!Z4039:AD4039,ESITI_QUESTIONARI!AF4039:AH4039,ESITI_QUESTIONARI!AJ4039:AL4039,ESITI_QUESTIONARI!AN4039,ESITI_QUESTIONARI!AQ4039)))</f>
        <v/>
      </c>
    </row>
    <row r="4040" spans="1:8" x14ac:dyDescent="0.3">
      <c r="A4040" t="str">
        <f>IF(ESITI_QUESTIONARI!A4040="","",TRIM(ESITI_QUESTIONARI!A4040))</f>
        <v/>
      </c>
      <c r="B4040" t="str">
        <f t="shared" si="64"/>
        <v/>
      </c>
      <c r="C4040" t="str">
        <f>IF(ESITI_QUESTIONARI!C4040="","",TRIM(ESITI_QUESTIONARI!C4040))</f>
        <v/>
      </c>
      <c r="D4040" t="str">
        <f>IFERROR(UPPER(TRIM(ESITI_QUESTIONARI!U4040)),"")</f>
        <v/>
      </c>
      <c r="E4040" t="str">
        <f>IFERROR(UPPER(TRIM(ESITI_QUESTIONARI!Y4040)),"")</f>
        <v/>
      </c>
      <c r="F4040" t="str">
        <f>IFERROR(UPPER(TRIM(ESITI_QUESTIONARI!AE4040)),"")</f>
        <v/>
      </c>
      <c r="G4040" t="str">
        <f>IFERROR(UPPER(TRIM(ESITI_QUESTIONARI!AI4040)),"")</f>
        <v/>
      </c>
      <c r="H4040" s="8" t="str">
        <f>IF(C4040="","",IF(ISERROR(AVERAGE(ESITI_QUESTIONARI!N4040:T4040,ESITI_QUESTIONARI!V4040:X4040,ESITI_QUESTIONARI!Z4040:AD4040,ESITI_QUESTIONARI!AF4040:AH4040,ESITI_QUESTIONARI!AJ4040:AL4040,ESITI_QUESTIONARI!AN4040,ESITI_QUESTIONARI!AQ4040)),"NON RISPONDE",AVERAGE(ESITI_QUESTIONARI!N4040:T4040,ESITI_QUESTIONARI!V4040:X4040,ESITI_QUESTIONARI!Z4040:AD4040,ESITI_QUESTIONARI!AF4040:AH4040,ESITI_QUESTIONARI!AJ4040:AL4040,ESITI_QUESTIONARI!AN4040,ESITI_QUESTIONARI!AQ4040)))</f>
        <v/>
      </c>
    </row>
    <row r="4041" spans="1:8" x14ac:dyDescent="0.3">
      <c r="A4041" t="str">
        <f>IF(ESITI_QUESTIONARI!A4041="","",TRIM(ESITI_QUESTIONARI!A4041))</f>
        <v/>
      </c>
      <c r="B4041" t="str">
        <f t="shared" si="64"/>
        <v/>
      </c>
      <c r="C4041" t="str">
        <f>IF(ESITI_QUESTIONARI!C4041="","",TRIM(ESITI_QUESTIONARI!C4041))</f>
        <v/>
      </c>
      <c r="D4041" t="str">
        <f>IFERROR(UPPER(TRIM(ESITI_QUESTIONARI!U4041)),"")</f>
        <v/>
      </c>
      <c r="E4041" t="str">
        <f>IFERROR(UPPER(TRIM(ESITI_QUESTIONARI!Y4041)),"")</f>
        <v/>
      </c>
      <c r="F4041" t="str">
        <f>IFERROR(UPPER(TRIM(ESITI_QUESTIONARI!AE4041)),"")</f>
        <v/>
      </c>
      <c r="G4041" t="str">
        <f>IFERROR(UPPER(TRIM(ESITI_QUESTIONARI!AI4041)),"")</f>
        <v/>
      </c>
      <c r="H4041" s="8" t="str">
        <f>IF(C4041="","",IF(ISERROR(AVERAGE(ESITI_QUESTIONARI!N4041:T4041,ESITI_QUESTIONARI!V4041:X4041,ESITI_QUESTIONARI!Z4041:AD4041,ESITI_QUESTIONARI!AF4041:AH4041,ESITI_QUESTIONARI!AJ4041:AL4041,ESITI_QUESTIONARI!AN4041,ESITI_QUESTIONARI!AQ4041)),"NON RISPONDE",AVERAGE(ESITI_QUESTIONARI!N4041:T4041,ESITI_QUESTIONARI!V4041:X4041,ESITI_QUESTIONARI!Z4041:AD4041,ESITI_QUESTIONARI!AF4041:AH4041,ESITI_QUESTIONARI!AJ4041:AL4041,ESITI_QUESTIONARI!AN4041,ESITI_QUESTIONARI!AQ4041)))</f>
        <v/>
      </c>
    </row>
    <row r="4042" spans="1:8" x14ac:dyDescent="0.3">
      <c r="A4042" t="str">
        <f>IF(ESITI_QUESTIONARI!A4042="","",TRIM(ESITI_QUESTIONARI!A4042))</f>
        <v/>
      </c>
      <c r="B4042" t="str">
        <f t="shared" si="64"/>
        <v/>
      </c>
      <c r="C4042" t="str">
        <f>IF(ESITI_QUESTIONARI!C4042="","",TRIM(ESITI_QUESTIONARI!C4042))</f>
        <v/>
      </c>
      <c r="D4042" t="str">
        <f>IFERROR(UPPER(TRIM(ESITI_QUESTIONARI!U4042)),"")</f>
        <v/>
      </c>
      <c r="E4042" t="str">
        <f>IFERROR(UPPER(TRIM(ESITI_QUESTIONARI!Y4042)),"")</f>
        <v/>
      </c>
      <c r="F4042" t="str">
        <f>IFERROR(UPPER(TRIM(ESITI_QUESTIONARI!AE4042)),"")</f>
        <v/>
      </c>
      <c r="G4042" t="str">
        <f>IFERROR(UPPER(TRIM(ESITI_QUESTIONARI!AI4042)),"")</f>
        <v/>
      </c>
      <c r="H4042" s="8" t="str">
        <f>IF(C4042="","",IF(ISERROR(AVERAGE(ESITI_QUESTIONARI!N4042:T4042,ESITI_QUESTIONARI!V4042:X4042,ESITI_QUESTIONARI!Z4042:AD4042,ESITI_QUESTIONARI!AF4042:AH4042,ESITI_QUESTIONARI!AJ4042:AL4042,ESITI_QUESTIONARI!AN4042,ESITI_QUESTIONARI!AQ4042)),"NON RISPONDE",AVERAGE(ESITI_QUESTIONARI!N4042:T4042,ESITI_QUESTIONARI!V4042:X4042,ESITI_QUESTIONARI!Z4042:AD4042,ESITI_QUESTIONARI!AF4042:AH4042,ESITI_QUESTIONARI!AJ4042:AL4042,ESITI_QUESTIONARI!AN4042,ESITI_QUESTIONARI!AQ4042)))</f>
        <v/>
      </c>
    </row>
    <row r="4043" spans="1:8" x14ac:dyDescent="0.3">
      <c r="A4043" t="str">
        <f>IF(ESITI_QUESTIONARI!A4043="","",TRIM(ESITI_QUESTIONARI!A4043))</f>
        <v/>
      </c>
      <c r="B4043" t="str">
        <f t="shared" si="64"/>
        <v/>
      </c>
      <c r="C4043" t="str">
        <f>IF(ESITI_QUESTIONARI!C4043="","",TRIM(ESITI_QUESTIONARI!C4043))</f>
        <v/>
      </c>
      <c r="D4043" t="str">
        <f>IFERROR(UPPER(TRIM(ESITI_QUESTIONARI!U4043)),"")</f>
        <v/>
      </c>
      <c r="E4043" t="str">
        <f>IFERROR(UPPER(TRIM(ESITI_QUESTIONARI!Y4043)),"")</f>
        <v/>
      </c>
      <c r="F4043" t="str">
        <f>IFERROR(UPPER(TRIM(ESITI_QUESTIONARI!AE4043)),"")</f>
        <v/>
      </c>
      <c r="G4043" t="str">
        <f>IFERROR(UPPER(TRIM(ESITI_QUESTIONARI!AI4043)),"")</f>
        <v/>
      </c>
      <c r="H4043" s="8" t="str">
        <f>IF(C4043="","",IF(ISERROR(AVERAGE(ESITI_QUESTIONARI!N4043:T4043,ESITI_QUESTIONARI!V4043:X4043,ESITI_QUESTIONARI!Z4043:AD4043,ESITI_QUESTIONARI!AF4043:AH4043,ESITI_QUESTIONARI!AJ4043:AL4043,ESITI_QUESTIONARI!AN4043,ESITI_QUESTIONARI!AQ4043)),"NON RISPONDE",AVERAGE(ESITI_QUESTIONARI!N4043:T4043,ESITI_QUESTIONARI!V4043:X4043,ESITI_QUESTIONARI!Z4043:AD4043,ESITI_QUESTIONARI!AF4043:AH4043,ESITI_QUESTIONARI!AJ4043:AL4043,ESITI_QUESTIONARI!AN4043,ESITI_QUESTIONARI!AQ4043)))</f>
        <v/>
      </c>
    </row>
    <row r="4044" spans="1:8" x14ac:dyDescent="0.3">
      <c r="A4044" t="str">
        <f>IF(ESITI_QUESTIONARI!A4044="","",TRIM(ESITI_QUESTIONARI!A4044))</f>
        <v/>
      </c>
      <c r="B4044" t="str">
        <f t="shared" si="64"/>
        <v/>
      </c>
      <c r="C4044" t="str">
        <f>IF(ESITI_QUESTIONARI!C4044="","",TRIM(ESITI_QUESTIONARI!C4044))</f>
        <v/>
      </c>
      <c r="D4044" t="str">
        <f>IFERROR(UPPER(TRIM(ESITI_QUESTIONARI!U4044)),"")</f>
        <v/>
      </c>
      <c r="E4044" t="str">
        <f>IFERROR(UPPER(TRIM(ESITI_QUESTIONARI!Y4044)),"")</f>
        <v/>
      </c>
      <c r="F4044" t="str">
        <f>IFERROR(UPPER(TRIM(ESITI_QUESTIONARI!AE4044)),"")</f>
        <v/>
      </c>
      <c r="G4044" t="str">
        <f>IFERROR(UPPER(TRIM(ESITI_QUESTIONARI!AI4044)),"")</f>
        <v/>
      </c>
      <c r="H4044" s="8" t="str">
        <f>IF(C4044="","",IF(ISERROR(AVERAGE(ESITI_QUESTIONARI!N4044:T4044,ESITI_QUESTIONARI!V4044:X4044,ESITI_QUESTIONARI!Z4044:AD4044,ESITI_QUESTIONARI!AF4044:AH4044,ESITI_QUESTIONARI!AJ4044:AL4044,ESITI_QUESTIONARI!AN4044,ESITI_QUESTIONARI!AQ4044)),"NON RISPONDE",AVERAGE(ESITI_QUESTIONARI!N4044:T4044,ESITI_QUESTIONARI!V4044:X4044,ESITI_QUESTIONARI!Z4044:AD4044,ESITI_QUESTIONARI!AF4044:AH4044,ESITI_QUESTIONARI!AJ4044:AL4044,ESITI_QUESTIONARI!AN4044,ESITI_QUESTIONARI!AQ4044)))</f>
        <v/>
      </c>
    </row>
    <row r="4045" spans="1:8" x14ac:dyDescent="0.3">
      <c r="A4045" t="str">
        <f>IF(ESITI_QUESTIONARI!A4045="","",TRIM(ESITI_QUESTIONARI!A4045))</f>
        <v/>
      </c>
      <c r="B4045" t="str">
        <f t="shared" si="64"/>
        <v/>
      </c>
      <c r="C4045" t="str">
        <f>IF(ESITI_QUESTIONARI!C4045="","",TRIM(ESITI_QUESTIONARI!C4045))</f>
        <v/>
      </c>
      <c r="D4045" t="str">
        <f>IFERROR(UPPER(TRIM(ESITI_QUESTIONARI!U4045)),"")</f>
        <v/>
      </c>
      <c r="E4045" t="str">
        <f>IFERROR(UPPER(TRIM(ESITI_QUESTIONARI!Y4045)),"")</f>
        <v/>
      </c>
      <c r="F4045" t="str">
        <f>IFERROR(UPPER(TRIM(ESITI_QUESTIONARI!AE4045)),"")</f>
        <v/>
      </c>
      <c r="G4045" t="str">
        <f>IFERROR(UPPER(TRIM(ESITI_QUESTIONARI!AI4045)),"")</f>
        <v/>
      </c>
      <c r="H4045" s="8" t="str">
        <f>IF(C4045="","",IF(ISERROR(AVERAGE(ESITI_QUESTIONARI!N4045:T4045,ESITI_QUESTIONARI!V4045:X4045,ESITI_QUESTIONARI!Z4045:AD4045,ESITI_QUESTIONARI!AF4045:AH4045,ESITI_QUESTIONARI!AJ4045:AL4045,ESITI_QUESTIONARI!AN4045,ESITI_QUESTIONARI!AQ4045)),"NON RISPONDE",AVERAGE(ESITI_QUESTIONARI!N4045:T4045,ESITI_QUESTIONARI!V4045:X4045,ESITI_QUESTIONARI!Z4045:AD4045,ESITI_QUESTIONARI!AF4045:AH4045,ESITI_QUESTIONARI!AJ4045:AL4045,ESITI_QUESTIONARI!AN4045,ESITI_QUESTIONARI!AQ4045)))</f>
        <v/>
      </c>
    </row>
    <row r="4046" spans="1:8" x14ac:dyDescent="0.3">
      <c r="A4046" t="str">
        <f>IF(ESITI_QUESTIONARI!A4046="","",TRIM(ESITI_QUESTIONARI!A4046))</f>
        <v/>
      </c>
      <c r="B4046" t="str">
        <f t="shared" si="64"/>
        <v/>
      </c>
      <c r="C4046" t="str">
        <f>IF(ESITI_QUESTIONARI!C4046="","",TRIM(ESITI_QUESTIONARI!C4046))</f>
        <v/>
      </c>
      <c r="D4046" t="str">
        <f>IFERROR(UPPER(TRIM(ESITI_QUESTIONARI!U4046)),"")</f>
        <v/>
      </c>
      <c r="E4046" t="str">
        <f>IFERROR(UPPER(TRIM(ESITI_QUESTIONARI!Y4046)),"")</f>
        <v/>
      </c>
      <c r="F4046" t="str">
        <f>IFERROR(UPPER(TRIM(ESITI_QUESTIONARI!AE4046)),"")</f>
        <v/>
      </c>
      <c r="G4046" t="str">
        <f>IFERROR(UPPER(TRIM(ESITI_QUESTIONARI!AI4046)),"")</f>
        <v/>
      </c>
      <c r="H4046" s="8" t="str">
        <f>IF(C4046="","",IF(ISERROR(AVERAGE(ESITI_QUESTIONARI!N4046:T4046,ESITI_QUESTIONARI!V4046:X4046,ESITI_QUESTIONARI!Z4046:AD4046,ESITI_QUESTIONARI!AF4046:AH4046,ESITI_QUESTIONARI!AJ4046:AL4046,ESITI_QUESTIONARI!AN4046,ESITI_QUESTIONARI!AQ4046)),"NON RISPONDE",AVERAGE(ESITI_QUESTIONARI!N4046:T4046,ESITI_QUESTIONARI!V4046:X4046,ESITI_QUESTIONARI!Z4046:AD4046,ESITI_QUESTIONARI!AF4046:AH4046,ESITI_QUESTIONARI!AJ4046:AL4046,ESITI_QUESTIONARI!AN4046,ESITI_QUESTIONARI!AQ4046)))</f>
        <v/>
      </c>
    </row>
    <row r="4047" spans="1:8" x14ac:dyDescent="0.3">
      <c r="A4047" t="str">
        <f>IF(ESITI_QUESTIONARI!A4047="","",TRIM(ESITI_QUESTIONARI!A4047))</f>
        <v/>
      </c>
      <c r="B4047" t="str">
        <f t="shared" si="64"/>
        <v/>
      </c>
      <c r="C4047" t="str">
        <f>IF(ESITI_QUESTIONARI!C4047="","",TRIM(ESITI_QUESTIONARI!C4047))</f>
        <v/>
      </c>
      <c r="D4047" t="str">
        <f>IFERROR(UPPER(TRIM(ESITI_QUESTIONARI!U4047)),"")</f>
        <v/>
      </c>
      <c r="E4047" t="str">
        <f>IFERROR(UPPER(TRIM(ESITI_QUESTIONARI!Y4047)),"")</f>
        <v/>
      </c>
      <c r="F4047" t="str">
        <f>IFERROR(UPPER(TRIM(ESITI_QUESTIONARI!AE4047)),"")</f>
        <v/>
      </c>
      <c r="G4047" t="str">
        <f>IFERROR(UPPER(TRIM(ESITI_QUESTIONARI!AI4047)),"")</f>
        <v/>
      </c>
      <c r="H4047" s="8" t="str">
        <f>IF(C4047="","",IF(ISERROR(AVERAGE(ESITI_QUESTIONARI!N4047:T4047,ESITI_QUESTIONARI!V4047:X4047,ESITI_QUESTIONARI!Z4047:AD4047,ESITI_QUESTIONARI!AF4047:AH4047,ESITI_QUESTIONARI!AJ4047:AL4047,ESITI_QUESTIONARI!AN4047,ESITI_QUESTIONARI!AQ4047)),"NON RISPONDE",AVERAGE(ESITI_QUESTIONARI!N4047:T4047,ESITI_QUESTIONARI!V4047:X4047,ESITI_QUESTIONARI!Z4047:AD4047,ESITI_QUESTIONARI!AF4047:AH4047,ESITI_QUESTIONARI!AJ4047:AL4047,ESITI_QUESTIONARI!AN4047,ESITI_QUESTIONARI!AQ4047)))</f>
        <v/>
      </c>
    </row>
    <row r="4048" spans="1:8" x14ac:dyDescent="0.3">
      <c r="A4048" t="str">
        <f>IF(ESITI_QUESTIONARI!A4048="","",TRIM(ESITI_QUESTIONARI!A4048))</f>
        <v/>
      </c>
      <c r="B4048" t="str">
        <f t="shared" si="64"/>
        <v/>
      </c>
      <c r="C4048" t="str">
        <f>IF(ESITI_QUESTIONARI!C4048="","",TRIM(ESITI_QUESTIONARI!C4048))</f>
        <v/>
      </c>
      <c r="D4048" t="str">
        <f>IFERROR(UPPER(TRIM(ESITI_QUESTIONARI!U4048)),"")</f>
        <v/>
      </c>
      <c r="E4048" t="str">
        <f>IFERROR(UPPER(TRIM(ESITI_QUESTIONARI!Y4048)),"")</f>
        <v/>
      </c>
      <c r="F4048" t="str">
        <f>IFERROR(UPPER(TRIM(ESITI_QUESTIONARI!AE4048)),"")</f>
        <v/>
      </c>
      <c r="G4048" t="str">
        <f>IFERROR(UPPER(TRIM(ESITI_QUESTIONARI!AI4048)),"")</f>
        <v/>
      </c>
      <c r="H4048" s="8" t="str">
        <f>IF(C4048="","",IF(ISERROR(AVERAGE(ESITI_QUESTIONARI!N4048:T4048,ESITI_QUESTIONARI!V4048:X4048,ESITI_QUESTIONARI!Z4048:AD4048,ESITI_QUESTIONARI!AF4048:AH4048,ESITI_QUESTIONARI!AJ4048:AL4048,ESITI_QUESTIONARI!AN4048,ESITI_QUESTIONARI!AQ4048)),"NON RISPONDE",AVERAGE(ESITI_QUESTIONARI!N4048:T4048,ESITI_QUESTIONARI!V4048:X4048,ESITI_QUESTIONARI!Z4048:AD4048,ESITI_QUESTIONARI!AF4048:AH4048,ESITI_QUESTIONARI!AJ4048:AL4048,ESITI_QUESTIONARI!AN4048,ESITI_QUESTIONARI!AQ4048)))</f>
        <v/>
      </c>
    </row>
    <row r="4049" spans="1:8" x14ac:dyDescent="0.3">
      <c r="A4049" t="str">
        <f>IF(ESITI_QUESTIONARI!A4049="","",TRIM(ESITI_QUESTIONARI!A4049))</f>
        <v/>
      </c>
      <c r="B4049" t="str">
        <f t="shared" si="64"/>
        <v/>
      </c>
      <c r="C4049" t="str">
        <f>IF(ESITI_QUESTIONARI!C4049="","",TRIM(ESITI_QUESTIONARI!C4049))</f>
        <v/>
      </c>
      <c r="D4049" t="str">
        <f>IFERROR(UPPER(TRIM(ESITI_QUESTIONARI!U4049)),"")</f>
        <v/>
      </c>
      <c r="E4049" t="str">
        <f>IFERROR(UPPER(TRIM(ESITI_QUESTIONARI!Y4049)),"")</f>
        <v/>
      </c>
      <c r="F4049" t="str">
        <f>IFERROR(UPPER(TRIM(ESITI_QUESTIONARI!AE4049)),"")</f>
        <v/>
      </c>
      <c r="G4049" t="str">
        <f>IFERROR(UPPER(TRIM(ESITI_QUESTIONARI!AI4049)),"")</f>
        <v/>
      </c>
      <c r="H4049" s="8" t="str">
        <f>IF(C4049="","",IF(ISERROR(AVERAGE(ESITI_QUESTIONARI!N4049:T4049,ESITI_QUESTIONARI!V4049:X4049,ESITI_QUESTIONARI!Z4049:AD4049,ESITI_QUESTIONARI!AF4049:AH4049,ESITI_QUESTIONARI!AJ4049:AL4049,ESITI_QUESTIONARI!AN4049,ESITI_QUESTIONARI!AQ4049)),"NON RISPONDE",AVERAGE(ESITI_QUESTIONARI!N4049:T4049,ESITI_QUESTIONARI!V4049:X4049,ESITI_QUESTIONARI!Z4049:AD4049,ESITI_QUESTIONARI!AF4049:AH4049,ESITI_QUESTIONARI!AJ4049:AL4049,ESITI_QUESTIONARI!AN4049,ESITI_QUESTIONARI!AQ4049)))</f>
        <v/>
      </c>
    </row>
    <row r="4050" spans="1:8" x14ac:dyDescent="0.3">
      <c r="A4050" t="str">
        <f>IF(ESITI_QUESTIONARI!A4050="","",TRIM(ESITI_QUESTIONARI!A4050))</f>
        <v/>
      </c>
      <c r="B4050" t="str">
        <f t="shared" si="64"/>
        <v/>
      </c>
      <c r="C4050" t="str">
        <f>IF(ESITI_QUESTIONARI!C4050="","",TRIM(ESITI_QUESTIONARI!C4050))</f>
        <v/>
      </c>
      <c r="D4050" t="str">
        <f>IFERROR(UPPER(TRIM(ESITI_QUESTIONARI!U4050)),"")</f>
        <v/>
      </c>
      <c r="E4050" t="str">
        <f>IFERROR(UPPER(TRIM(ESITI_QUESTIONARI!Y4050)),"")</f>
        <v/>
      </c>
      <c r="F4050" t="str">
        <f>IFERROR(UPPER(TRIM(ESITI_QUESTIONARI!AE4050)),"")</f>
        <v/>
      </c>
      <c r="G4050" t="str">
        <f>IFERROR(UPPER(TRIM(ESITI_QUESTIONARI!AI4050)),"")</f>
        <v/>
      </c>
      <c r="H4050" s="8" t="str">
        <f>IF(C4050="","",IF(ISERROR(AVERAGE(ESITI_QUESTIONARI!N4050:T4050,ESITI_QUESTIONARI!V4050:X4050,ESITI_QUESTIONARI!Z4050:AD4050,ESITI_QUESTIONARI!AF4050:AH4050,ESITI_QUESTIONARI!AJ4050:AL4050,ESITI_QUESTIONARI!AN4050,ESITI_QUESTIONARI!AQ4050)),"NON RISPONDE",AVERAGE(ESITI_QUESTIONARI!N4050:T4050,ESITI_QUESTIONARI!V4050:X4050,ESITI_QUESTIONARI!Z4050:AD4050,ESITI_QUESTIONARI!AF4050:AH4050,ESITI_QUESTIONARI!AJ4050:AL4050,ESITI_QUESTIONARI!AN4050,ESITI_QUESTIONARI!AQ4050)))</f>
        <v/>
      </c>
    </row>
    <row r="4051" spans="1:8" x14ac:dyDescent="0.3">
      <c r="A4051" t="str">
        <f>IF(ESITI_QUESTIONARI!A4051="","",TRIM(ESITI_QUESTIONARI!A4051))</f>
        <v/>
      </c>
      <c r="B4051" t="str">
        <f t="shared" si="64"/>
        <v/>
      </c>
      <c r="C4051" t="str">
        <f>IF(ESITI_QUESTIONARI!C4051="","",TRIM(ESITI_QUESTIONARI!C4051))</f>
        <v/>
      </c>
      <c r="D4051" t="str">
        <f>IFERROR(UPPER(TRIM(ESITI_QUESTIONARI!U4051)),"")</f>
        <v/>
      </c>
      <c r="E4051" t="str">
        <f>IFERROR(UPPER(TRIM(ESITI_QUESTIONARI!Y4051)),"")</f>
        <v/>
      </c>
      <c r="F4051" t="str">
        <f>IFERROR(UPPER(TRIM(ESITI_QUESTIONARI!AE4051)),"")</f>
        <v/>
      </c>
      <c r="G4051" t="str">
        <f>IFERROR(UPPER(TRIM(ESITI_QUESTIONARI!AI4051)),"")</f>
        <v/>
      </c>
      <c r="H4051" s="8" t="str">
        <f>IF(C4051="","",IF(ISERROR(AVERAGE(ESITI_QUESTIONARI!N4051:T4051,ESITI_QUESTIONARI!V4051:X4051,ESITI_QUESTIONARI!Z4051:AD4051,ESITI_QUESTIONARI!AF4051:AH4051,ESITI_QUESTIONARI!AJ4051:AL4051,ESITI_QUESTIONARI!AN4051,ESITI_QUESTIONARI!AQ4051)),"NON RISPONDE",AVERAGE(ESITI_QUESTIONARI!N4051:T4051,ESITI_QUESTIONARI!V4051:X4051,ESITI_QUESTIONARI!Z4051:AD4051,ESITI_QUESTIONARI!AF4051:AH4051,ESITI_QUESTIONARI!AJ4051:AL4051,ESITI_QUESTIONARI!AN4051,ESITI_QUESTIONARI!AQ4051)))</f>
        <v/>
      </c>
    </row>
    <row r="4052" spans="1:8" x14ac:dyDescent="0.3">
      <c r="A4052" t="str">
        <f>IF(ESITI_QUESTIONARI!A4052="","",TRIM(ESITI_QUESTIONARI!A4052))</f>
        <v/>
      </c>
      <c r="B4052" t="str">
        <f t="shared" si="64"/>
        <v/>
      </c>
      <c r="C4052" t="str">
        <f>IF(ESITI_QUESTIONARI!C4052="","",TRIM(ESITI_QUESTIONARI!C4052))</f>
        <v/>
      </c>
      <c r="D4052" t="str">
        <f>IFERROR(UPPER(TRIM(ESITI_QUESTIONARI!U4052)),"")</f>
        <v/>
      </c>
      <c r="E4052" t="str">
        <f>IFERROR(UPPER(TRIM(ESITI_QUESTIONARI!Y4052)),"")</f>
        <v/>
      </c>
      <c r="F4052" t="str">
        <f>IFERROR(UPPER(TRIM(ESITI_QUESTIONARI!AE4052)),"")</f>
        <v/>
      </c>
      <c r="G4052" t="str">
        <f>IFERROR(UPPER(TRIM(ESITI_QUESTIONARI!AI4052)),"")</f>
        <v/>
      </c>
      <c r="H4052" s="8" t="str">
        <f>IF(C4052="","",IF(ISERROR(AVERAGE(ESITI_QUESTIONARI!N4052:T4052,ESITI_QUESTIONARI!V4052:X4052,ESITI_QUESTIONARI!Z4052:AD4052,ESITI_QUESTIONARI!AF4052:AH4052,ESITI_QUESTIONARI!AJ4052:AL4052,ESITI_QUESTIONARI!AN4052,ESITI_QUESTIONARI!AQ4052)),"NON RISPONDE",AVERAGE(ESITI_QUESTIONARI!N4052:T4052,ESITI_QUESTIONARI!V4052:X4052,ESITI_QUESTIONARI!Z4052:AD4052,ESITI_QUESTIONARI!AF4052:AH4052,ESITI_QUESTIONARI!AJ4052:AL4052,ESITI_QUESTIONARI!AN4052,ESITI_QUESTIONARI!AQ4052)))</f>
        <v/>
      </c>
    </row>
    <row r="4053" spans="1:8" x14ac:dyDescent="0.3">
      <c r="A4053" t="str">
        <f>IF(ESITI_QUESTIONARI!A4053="","",TRIM(ESITI_QUESTIONARI!A4053))</f>
        <v/>
      </c>
      <c r="B4053" t="str">
        <f t="shared" si="64"/>
        <v/>
      </c>
      <c r="C4053" t="str">
        <f>IF(ESITI_QUESTIONARI!C4053="","",TRIM(ESITI_QUESTIONARI!C4053))</f>
        <v/>
      </c>
      <c r="D4053" t="str">
        <f>IFERROR(UPPER(TRIM(ESITI_QUESTIONARI!U4053)),"")</f>
        <v/>
      </c>
      <c r="E4053" t="str">
        <f>IFERROR(UPPER(TRIM(ESITI_QUESTIONARI!Y4053)),"")</f>
        <v/>
      </c>
      <c r="F4053" t="str">
        <f>IFERROR(UPPER(TRIM(ESITI_QUESTIONARI!AE4053)),"")</f>
        <v/>
      </c>
      <c r="G4053" t="str">
        <f>IFERROR(UPPER(TRIM(ESITI_QUESTIONARI!AI4053)),"")</f>
        <v/>
      </c>
      <c r="H4053" s="8" t="str">
        <f>IF(C4053="","",IF(ISERROR(AVERAGE(ESITI_QUESTIONARI!N4053:T4053,ESITI_QUESTIONARI!V4053:X4053,ESITI_QUESTIONARI!Z4053:AD4053,ESITI_QUESTIONARI!AF4053:AH4053,ESITI_QUESTIONARI!AJ4053:AL4053,ESITI_QUESTIONARI!AN4053,ESITI_QUESTIONARI!AQ4053)),"NON RISPONDE",AVERAGE(ESITI_QUESTIONARI!N4053:T4053,ESITI_QUESTIONARI!V4053:X4053,ESITI_QUESTIONARI!Z4053:AD4053,ESITI_QUESTIONARI!AF4053:AH4053,ESITI_QUESTIONARI!AJ4053:AL4053,ESITI_QUESTIONARI!AN4053,ESITI_QUESTIONARI!AQ4053)))</f>
        <v/>
      </c>
    </row>
    <row r="4054" spans="1:8" x14ac:dyDescent="0.3">
      <c r="A4054" t="str">
        <f>IF(ESITI_QUESTIONARI!A4054="","",TRIM(ESITI_QUESTIONARI!A4054))</f>
        <v/>
      </c>
      <c r="B4054" t="str">
        <f t="shared" si="64"/>
        <v/>
      </c>
      <c r="C4054" t="str">
        <f>IF(ESITI_QUESTIONARI!C4054="","",TRIM(ESITI_QUESTIONARI!C4054))</f>
        <v/>
      </c>
      <c r="D4054" t="str">
        <f>IFERROR(UPPER(TRIM(ESITI_QUESTIONARI!U4054)),"")</f>
        <v/>
      </c>
      <c r="E4054" t="str">
        <f>IFERROR(UPPER(TRIM(ESITI_QUESTIONARI!Y4054)),"")</f>
        <v/>
      </c>
      <c r="F4054" t="str">
        <f>IFERROR(UPPER(TRIM(ESITI_QUESTIONARI!AE4054)),"")</f>
        <v/>
      </c>
      <c r="G4054" t="str">
        <f>IFERROR(UPPER(TRIM(ESITI_QUESTIONARI!AI4054)),"")</f>
        <v/>
      </c>
      <c r="H4054" s="8" t="str">
        <f>IF(C4054="","",IF(ISERROR(AVERAGE(ESITI_QUESTIONARI!N4054:T4054,ESITI_QUESTIONARI!V4054:X4054,ESITI_QUESTIONARI!Z4054:AD4054,ESITI_QUESTIONARI!AF4054:AH4054,ESITI_QUESTIONARI!AJ4054:AL4054,ESITI_QUESTIONARI!AN4054,ESITI_QUESTIONARI!AQ4054)),"NON RISPONDE",AVERAGE(ESITI_QUESTIONARI!N4054:T4054,ESITI_QUESTIONARI!V4054:X4054,ESITI_QUESTIONARI!Z4054:AD4054,ESITI_QUESTIONARI!AF4054:AH4054,ESITI_QUESTIONARI!AJ4054:AL4054,ESITI_QUESTIONARI!AN4054,ESITI_QUESTIONARI!AQ4054)))</f>
        <v/>
      </c>
    </row>
    <row r="4055" spans="1:8" x14ac:dyDescent="0.3">
      <c r="A4055" t="str">
        <f>IF(ESITI_QUESTIONARI!A4055="","",TRIM(ESITI_QUESTIONARI!A4055))</f>
        <v/>
      </c>
      <c r="B4055" t="str">
        <f t="shared" si="64"/>
        <v/>
      </c>
      <c r="C4055" t="str">
        <f>IF(ESITI_QUESTIONARI!C4055="","",TRIM(ESITI_QUESTIONARI!C4055))</f>
        <v/>
      </c>
      <c r="D4055" t="str">
        <f>IFERROR(UPPER(TRIM(ESITI_QUESTIONARI!U4055)),"")</f>
        <v/>
      </c>
      <c r="E4055" t="str">
        <f>IFERROR(UPPER(TRIM(ESITI_QUESTIONARI!Y4055)),"")</f>
        <v/>
      </c>
      <c r="F4055" t="str">
        <f>IFERROR(UPPER(TRIM(ESITI_QUESTIONARI!AE4055)),"")</f>
        <v/>
      </c>
      <c r="G4055" t="str">
        <f>IFERROR(UPPER(TRIM(ESITI_QUESTIONARI!AI4055)),"")</f>
        <v/>
      </c>
      <c r="H4055" s="8" t="str">
        <f>IF(C4055="","",IF(ISERROR(AVERAGE(ESITI_QUESTIONARI!N4055:T4055,ESITI_QUESTIONARI!V4055:X4055,ESITI_QUESTIONARI!Z4055:AD4055,ESITI_QUESTIONARI!AF4055:AH4055,ESITI_QUESTIONARI!AJ4055:AL4055,ESITI_QUESTIONARI!AN4055,ESITI_QUESTIONARI!AQ4055)),"NON RISPONDE",AVERAGE(ESITI_QUESTIONARI!N4055:T4055,ESITI_QUESTIONARI!V4055:X4055,ESITI_QUESTIONARI!Z4055:AD4055,ESITI_QUESTIONARI!AF4055:AH4055,ESITI_QUESTIONARI!AJ4055:AL4055,ESITI_QUESTIONARI!AN4055,ESITI_QUESTIONARI!AQ4055)))</f>
        <v/>
      </c>
    </row>
    <row r="4056" spans="1:8" x14ac:dyDescent="0.3">
      <c r="A4056" t="str">
        <f>IF(ESITI_QUESTIONARI!A4056="","",TRIM(ESITI_QUESTIONARI!A4056))</f>
        <v/>
      </c>
      <c r="B4056" t="str">
        <f t="shared" si="64"/>
        <v/>
      </c>
      <c r="C4056" t="str">
        <f>IF(ESITI_QUESTIONARI!C4056="","",TRIM(ESITI_QUESTIONARI!C4056))</f>
        <v/>
      </c>
      <c r="D4056" t="str">
        <f>IFERROR(UPPER(TRIM(ESITI_QUESTIONARI!U4056)),"")</f>
        <v/>
      </c>
      <c r="E4056" t="str">
        <f>IFERROR(UPPER(TRIM(ESITI_QUESTIONARI!Y4056)),"")</f>
        <v/>
      </c>
      <c r="F4056" t="str">
        <f>IFERROR(UPPER(TRIM(ESITI_QUESTIONARI!AE4056)),"")</f>
        <v/>
      </c>
      <c r="G4056" t="str">
        <f>IFERROR(UPPER(TRIM(ESITI_QUESTIONARI!AI4056)),"")</f>
        <v/>
      </c>
      <c r="H4056" s="8" t="str">
        <f>IF(C4056="","",IF(ISERROR(AVERAGE(ESITI_QUESTIONARI!N4056:T4056,ESITI_QUESTIONARI!V4056:X4056,ESITI_QUESTIONARI!Z4056:AD4056,ESITI_QUESTIONARI!AF4056:AH4056,ESITI_QUESTIONARI!AJ4056:AL4056,ESITI_QUESTIONARI!AN4056,ESITI_QUESTIONARI!AQ4056)),"NON RISPONDE",AVERAGE(ESITI_QUESTIONARI!N4056:T4056,ESITI_QUESTIONARI!V4056:X4056,ESITI_QUESTIONARI!Z4056:AD4056,ESITI_QUESTIONARI!AF4056:AH4056,ESITI_QUESTIONARI!AJ4056:AL4056,ESITI_QUESTIONARI!AN4056,ESITI_QUESTIONARI!AQ4056)))</f>
        <v/>
      </c>
    </row>
    <row r="4057" spans="1:8" x14ac:dyDescent="0.3">
      <c r="A4057" t="str">
        <f>IF(ESITI_QUESTIONARI!A4057="","",TRIM(ESITI_QUESTIONARI!A4057))</f>
        <v/>
      </c>
      <c r="B4057" t="str">
        <f t="shared" si="64"/>
        <v/>
      </c>
      <c r="C4057" t="str">
        <f>IF(ESITI_QUESTIONARI!C4057="","",TRIM(ESITI_QUESTIONARI!C4057))</f>
        <v/>
      </c>
      <c r="D4057" t="str">
        <f>IFERROR(UPPER(TRIM(ESITI_QUESTIONARI!U4057)),"")</f>
        <v/>
      </c>
      <c r="E4057" t="str">
        <f>IFERROR(UPPER(TRIM(ESITI_QUESTIONARI!Y4057)),"")</f>
        <v/>
      </c>
      <c r="F4057" t="str">
        <f>IFERROR(UPPER(TRIM(ESITI_QUESTIONARI!AE4057)),"")</f>
        <v/>
      </c>
      <c r="G4057" t="str">
        <f>IFERROR(UPPER(TRIM(ESITI_QUESTIONARI!AI4057)),"")</f>
        <v/>
      </c>
      <c r="H4057" s="8" t="str">
        <f>IF(C4057="","",IF(ISERROR(AVERAGE(ESITI_QUESTIONARI!N4057:T4057,ESITI_QUESTIONARI!V4057:X4057,ESITI_QUESTIONARI!Z4057:AD4057,ESITI_QUESTIONARI!AF4057:AH4057,ESITI_QUESTIONARI!AJ4057:AL4057,ESITI_QUESTIONARI!AN4057,ESITI_QUESTIONARI!AQ4057)),"NON RISPONDE",AVERAGE(ESITI_QUESTIONARI!N4057:T4057,ESITI_QUESTIONARI!V4057:X4057,ESITI_QUESTIONARI!Z4057:AD4057,ESITI_QUESTIONARI!AF4057:AH4057,ESITI_QUESTIONARI!AJ4057:AL4057,ESITI_QUESTIONARI!AN4057,ESITI_QUESTIONARI!AQ4057)))</f>
        <v/>
      </c>
    </row>
    <row r="4058" spans="1:8" x14ac:dyDescent="0.3">
      <c r="A4058" t="str">
        <f>IF(ESITI_QUESTIONARI!A4058="","",TRIM(ESITI_QUESTIONARI!A4058))</f>
        <v/>
      </c>
      <c r="B4058" t="str">
        <f t="shared" si="64"/>
        <v/>
      </c>
      <c r="C4058" t="str">
        <f>IF(ESITI_QUESTIONARI!C4058="","",TRIM(ESITI_QUESTIONARI!C4058))</f>
        <v/>
      </c>
      <c r="D4058" t="str">
        <f>IFERROR(UPPER(TRIM(ESITI_QUESTIONARI!U4058)),"")</f>
        <v/>
      </c>
      <c r="E4058" t="str">
        <f>IFERROR(UPPER(TRIM(ESITI_QUESTIONARI!Y4058)),"")</f>
        <v/>
      </c>
      <c r="F4058" t="str">
        <f>IFERROR(UPPER(TRIM(ESITI_QUESTIONARI!AE4058)),"")</f>
        <v/>
      </c>
      <c r="G4058" t="str">
        <f>IFERROR(UPPER(TRIM(ESITI_QUESTIONARI!AI4058)),"")</f>
        <v/>
      </c>
      <c r="H4058" s="8" t="str">
        <f>IF(C4058="","",IF(ISERROR(AVERAGE(ESITI_QUESTIONARI!N4058:T4058,ESITI_QUESTIONARI!V4058:X4058,ESITI_QUESTIONARI!Z4058:AD4058,ESITI_QUESTIONARI!AF4058:AH4058,ESITI_QUESTIONARI!AJ4058:AL4058,ESITI_QUESTIONARI!AN4058,ESITI_QUESTIONARI!AQ4058)),"NON RISPONDE",AVERAGE(ESITI_QUESTIONARI!N4058:T4058,ESITI_QUESTIONARI!V4058:X4058,ESITI_QUESTIONARI!Z4058:AD4058,ESITI_QUESTIONARI!AF4058:AH4058,ESITI_QUESTIONARI!AJ4058:AL4058,ESITI_QUESTIONARI!AN4058,ESITI_QUESTIONARI!AQ4058)))</f>
        <v/>
      </c>
    </row>
    <row r="4059" spans="1:8" x14ac:dyDescent="0.3">
      <c r="A4059" t="str">
        <f>IF(ESITI_QUESTIONARI!A4059="","",TRIM(ESITI_QUESTIONARI!A4059))</f>
        <v/>
      </c>
      <c r="B4059" t="str">
        <f t="shared" si="64"/>
        <v/>
      </c>
      <c r="C4059" t="str">
        <f>IF(ESITI_QUESTIONARI!C4059="","",TRIM(ESITI_QUESTIONARI!C4059))</f>
        <v/>
      </c>
      <c r="D4059" t="str">
        <f>IFERROR(UPPER(TRIM(ESITI_QUESTIONARI!U4059)),"")</f>
        <v/>
      </c>
      <c r="E4059" t="str">
        <f>IFERROR(UPPER(TRIM(ESITI_QUESTIONARI!Y4059)),"")</f>
        <v/>
      </c>
      <c r="F4059" t="str">
        <f>IFERROR(UPPER(TRIM(ESITI_QUESTIONARI!AE4059)),"")</f>
        <v/>
      </c>
      <c r="G4059" t="str">
        <f>IFERROR(UPPER(TRIM(ESITI_QUESTIONARI!AI4059)),"")</f>
        <v/>
      </c>
      <c r="H4059" s="8" t="str">
        <f>IF(C4059="","",IF(ISERROR(AVERAGE(ESITI_QUESTIONARI!N4059:T4059,ESITI_QUESTIONARI!V4059:X4059,ESITI_QUESTIONARI!Z4059:AD4059,ESITI_QUESTIONARI!AF4059:AH4059,ESITI_QUESTIONARI!AJ4059:AL4059,ESITI_QUESTIONARI!AN4059,ESITI_QUESTIONARI!AQ4059)),"NON RISPONDE",AVERAGE(ESITI_QUESTIONARI!N4059:T4059,ESITI_QUESTIONARI!V4059:X4059,ESITI_QUESTIONARI!Z4059:AD4059,ESITI_QUESTIONARI!AF4059:AH4059,ESITI_QUESTIONARI!AJ4059:AL4059,ESITI_QUESTIONARI!AN4059,ESITI_QUESTIONARI!AQ4059)))</f>
        <v/>
      </c>
    </row>
    <row r="4060" spans="1:8" x14ac:dyDescent="0.3">
      <c r="A4060" t="str">
        <f>IF(ESITI_QUESTIONARI!A4060="","",TRIM(ESITI_QUESTIONARI!A4060))</f>
        <v/>
      </c>
      <c r="B4060" t="str">
        <f t="shared" si="64"/>
        <v/>
      </c>
      <c r="C4060" t="str">
        <f>IF(ESITI_QUESTIONARI!C4060="","",TRIM(ESITI_QUESTIONARI!C4060))</f>
        <v/>
      </c>
      <c r="D4060" t="str">
        <f>IFERROR(UPPER(TRIM(ESITI_QUESTIONARI!U4060)),"")</f>
        <v/>
      </c>
      <c r="E4060" t="str">
        <f>IFERROR(UPPER(TRIM(ESITI_QUESTIONARI!Y4060)),"")</f>
        <v/>
      </c>
      <c r="F4060" t="str">
        <f>IFERROR(UPPER(TRIM(ESITI_QUESTIONARI!AE4060)),"")</f>
        <v/>
      </c>
      <c r="G4060" t="str">
        <f>IFERROR(UPPER(TRIM(ESITI_QUESTIONARI!AI4060)),"")</f>
        <v/>
      </c>
      <c r="H4060" s="8" t="str">
        <f>IF(C4060="","",IF(ISERROR(AVERAGE(ESITI_QUESTIONARI!N4060:T4060,ESITI_QUESTIONARI!V4060:X4060,ESITI_QUESTIONARI!Z4060:AD4060,ESITI_QUESTIONARI!AF4060:AH4060,ESITI_QUESTIONARI!AJ4060:AL4060,ESITI_QUESTIONARI!AN4060,ESITI_QUESTIONARI!AQ4060)),"NON RISPONDE",AVERAGE(ESITI_QUESTIONARI!N4060:T4060,ESITI_QUESTIONARI!V4060:X4060,ESITI_QUESTIONARI!Z4060:AD4060,ESITI_QUESTIONARI!AF4060:AH4060,ESITI_QUESTIONARI!AJ4060:AL4060,ESITI_QUESTIONARI!AN4060,ESITI_QUESTIONARI!AQ4060)))</f>
        <v/>
      </c>
    </row>
    <row r="4061" spans="1:8" x14ac:dyDescent="0.3">
      <c r="A4061" t="str">
        <f>IF(ESITI_QUESTIONARI!A4061="","",TRIM(ESITI_QUESTIONARI!A4061))</f>
        <v/>
      </c>
      <c r="B4061" t="str">
        <f t="shared" si="64"/>
        <v/>
      </c>
      <c r="C4061" t="str">
        <f>IF(ESITI_QUESTIONARI!C4061="","",TRIM(ESITI_QUESTIONARI!C4061))</f>
        <v/>
      </c>
      <c r="D4061" t="str">
        <f>IFERROR(UPPER(TRIM(ESITI_QUESTIONARI!U4061)),"")</f>
        <v/>
      </c>
      <c r="E4061" t="str">
        <f>IFERROR(UPPER(TRIM(ESITI_QUESTIONARI!Y4061)),"")</f>
        <v/>
      </c>
      <c r="F4061" t="str">
        <f>IFERROR(UPPER(TRIM(ESITI_QUESTIONARI!AE4061)),"")</f>
        <v/>
      </c>
      <c r="G4061" t="str">
        <f>IFERROR(UPPER(TRIM(ESITI_QUESTIONARI!AI4061)),"")</f>
        <v/>
      </c>
      <c r="H4061" s="8" t="str">
        <f>IF(C4061="","",IF(ISERROR(AVERAGE(ESITI_QUESTIONARI!N4061:T4061,ESITI_QUESTIONARI!V4061:X4061,ESITI_QUESTIONARI!Z4061:AD4061,ESITI_QUESTIONARI!AF4061:AH4061,ESITI_QUESTIONARI!AJ4061:AL4061,ESITI_QUESTIONARI!AN4061,ESITI_QUESTIONARI!AQ4061)),"NON RISPONDE",AVERAGE(ESITI_QUESTIONARI!N4061:T4061,ESITI_QUESTIONARI!V4061:X4061,ESITI_QUESTIONARI!Z4061:AD4061,ESITI_QUESTIONARI!AF4061:AH4061,ESITI_QUESTIONARI!AJ4061:AL4061,ESITI_QUESTIONARI!AN4061,ESITI_QUESTIONARI!AQ4061)))</f>
        <v/>
      </c>
    </row>
    <row r="4062" spans="1:8" x14ac:dyDescent="0.3">
      <c r="A4062" t="str">
        <f>IF(ESITI_QUESTIONARI!A4062="","",TRIM(ESITI_QUESTIONARI!A4062))</f>
        <v/>
      </c>
      <c r="B4062" t="str">
        <f t="shared" si="64"/>
        <v/>
      </c>
      <c r="C4062" t="str">
        <f>IF(ESITI_QUESTIONARI!C4062="","",TRIM(ESITI_QUESTIONARI!C4062))</f>
        <v/>
      </c>
      <c r="D4062" t="str">
        <f>IFERROR(UPPER(TRIM(ESITI_QUESTIONARI!U4062)),"")</f>
        <v/>
      </c>
      <c r="E4062" t="str">
        <f>IFERROR(UPPER(TRIM(ESITI_QUESTIONARI!Y4062)),"")</f>
        <v/>
      </c>
      <c r="F4062" t="str">
        <f>IFERROR(UPPER(TRIM(ESITI_QUESTIONARI!AE4062)),"")</f>
        <v/>
      </c>
      <c r="G4062" t="str">
        <f>IFERROR(UPPER(TRIM(ESITI_QUESTIONARI!AI4062)),"")</f>
        <v/>
      </c>
      <c r="H4062" s="8" t="str">
        <f>IF(C4062="","",IF(ISERROR(AVERAGE(ESITI_QUESTIONARI!N4062:T4062,ESITI_QUESTIONARI!V4062:X4062,ESITI_QUESTIONARI!Z4062:AD4062,ESITI_QUESTIONARI!AF4062:AH4062,ESITI_QUESTIONARI!AJ4062:AL4062,ESITI_QUESTIONARI!AN4062,ESITI_QUESTIONARI!AQ4062)),"NON RISPONDE",AVERAGE(ESITI_QUESTIONARI!N4062:T4062,ESITI_QUESTIONARI!V4062:X4062,ESITI_QUESTIONARI!Z4062:AD4062,ESITI_QUESTIONARI!AF4062:AH4062,ESITI_QUESTIONARI!AJ4062:AL4062,ESITI_QUESTIONARI!AN4062,ESITI_QUESTIONARI!AQ4062)))</f>
        <v/>
      </c>
    </row>
    <row r="4063" spans="1:8" x14ac:dyDescent="0.3">
      <c r="A4063" t="str">
        <f>IF(ESITI_QUESTIONARI!A4063="","",TRIM(ESITI_QUESTIONARI!A4063))</f>
        <v/>
      </c>
      <c r="B4063" t="str">
        <f t="shared" si="64"/>
        <v/>
      </c>
      <c r="C4063" t="str">
        <f>IF(ESITI_QUESTIONARI!C4063="","",TRIM(ESITI_QUESTIONARI!C4063))</f>
        <v/>
      </c>
      <c r="D4063" t="str">
        <f>IFERROR(UPPER(TRIM(ESITI_QUESTIONARI!U4063)),"")</f>
        <v/>
      </c>
      <c r="E4063" t="str">
        <f>IFERROR(UPPER(TRIM(ESITI_QUESTIONARI!Y4063)),"")</f>
        <v/>
      </c>
      <c r="F4063" t="str">
        <f>IFERROR(UPPER(TRIM(ESITI_QUESTIONARI!AE4063)),"")</f>
        <v/>
      </c>
      <c r="G4063" t="str">
        <f>IFERROR(UPPER(TRIM(ESITI_QUESTIONARI!AI4063)),"")</f>
        <v/>
      </c>
      <c r="H4063" s="8" t="str">
        <f>IF(C4063="","",IF(ISERROR(AVERAGE(ESITI_QUESTIONARI!N4063:T4063,ESITI_QUESTIONARI!V4063:X4063,ESITI_QUESTIONARI!Z4063:AD4063,ESITI_QUESTIONARI!AF4063:AH4063,ESITI_QUESTIONARI!AJ4063:AL4063,ESITI_QUESTIONARI!AN4063,ESITI_QUESTIONARI!AQ4063)),"NON RISPONDE",AVERAGE(ESITI_QUESTIONARI!N4063:T4063,ESITI_QUESTIONARI!V4063:X4063,ESITI_QUESTIONARI!Z4063:AD4063,ESITI_QUESTIONARI!AF4063:AH4063,ESITI_QUESTIONARI!AJ4063:AL4063,ESITI_QUESTIONARI!AN4063,ESITI_QUESTIONARI!AQ4063)))</f>
        <v/>
      </c>
    </row>
    <row r="4064" spans="1:8" x14ac:dyDescent="0.3">
      <c r="A4064" t="str">
        <f>IF(ESITI_QUESTIONARI!A4064="","",TRIM(ESITI_QUESTIONARI!A4064))</f>
        <v/>
      </c>
      <c r="B4064" t="str">
        <f t="shared" si="64"/>
        <v/>
      </c>
      <c r="C4064" t="str">
        <f>IF(ESITI_QUESTIONARI!C4064="","",TRIM(ESITI_QUESTIONARI!C4064))</f>
        <v/>
      </c>
      <c r="D4064" t="str">
        <f>IFERROR(UPPER(TRIM(ESITI_QUESTIONARI!U4064)),"")</f>
        <v/>
      </c>
      <c r="E4064" t="str">
        <f>IFERROR(UPPER(TRIM(ESITI_QUESTIONARI!Y4064)),"")</f>
        <v/>
      </c>
      <c r="F4064" t="str">
        <f>IFERROR(UPPER(TRIM(ESITI_QUESTIONARI!AE4064)),"")</f>
        <v/>
      </c>
      <c r="G4064" t="str">
        <f>IFERROR(UPPER(TRIM(ESITI_QUESTIONARI!AI4064)),"")</f>
        <v/>
      </c>
      <c r="H4064" s="8" t="str">
        <f>IF(C4064="","",IF(ISERROR(AVERAGE(ESITI_QUESTIONARI!N4064:T4064,ESITI_QUESTIONARI!V4064:X4064,ESITI_QUESTIONARI!Z4064:AD4064,ESITI_QUESTIONARI!AF4064:AH4064,ESITI_QUESTIONARI!AJ4064:AL4064,ESITI_QUESTIONARI!AN4064,ESITI_QUESTIONARI!AQ4064)),"NON RISPONDE",AVERAGE(ESITI_QUESTIONARI!N4064:T4064,ESITI_QUESTIONARI!V4064:X4064,ESITI_QUESTIONARI!Z4064:AD4064,ESITI_QUESTIONARI!AF4064:AH4064,ESITI_QUESTIONARI!AJ4064:AL4064,ESITI_QUESTIONARI!AN4064,ESITI_QUESTIONARI!AQ4064)))</f>
        <v/>
      </c>
    </row>
    <row r="4065" spans="1:8" x14ac:dyDescent="0.3">
      <c r="A4065" t="str">
        <f>IF(ESITI_QUESTIONARI!A4065="","",TRIM(ESITI_QUESTIONARI!A4065))</f>
        <v/>
      </c>
      <c r="B4065" t="str">
        <f t="shared" si="64"/>
        <v/>
      </c>
      <c r="C4065" t="str">
        <f>IF(ESITI_QUESTIONARI!C4065="","",TRIM(ESITI_QUESTIONARI!C4065))</f>
        <v/>
      </c>
      <c r="D4065" t="str">
        <f>IFERROR(UPPER(TRIM(ESITI_QUESTIONARI!U4065)),"")</f>
        <v/>
      </c>
      <c r="E4065" t="str">
        <f>IFERROR(UPPER(TRIM(ESITI_QUESTIONARI!Y4065)),"")</f>
        <v/>
      </c>
      <c r="F4065" t="str">
        <f>IFERROR(UPPER(TRIM(ESITI_QUESTIONARI!AE4065)),"")</f>
        <v/>
      </c>
      <c r="G4065" t="str">
        <f>IFERROR(UPPER(TRIM(ESITI_QUESTIONARI!AI4065)),"")</f>
        <v/>
      </c>
      <c r="H4065" s="8" t="str">
        <f>IF(C4065="","",IF(ISERROR(AVERAGE(ESITI_QUESTIONARI!N4065:T4065,ESITI_QUESTIONARI!V4065:X4065,ESITI_QUESTIONARI!Z4065:AD4065,ESITI_QUESTIONARI!AF4065:AH4065,ESITI_QUESTIONARI!AJ4065:AL4065,ESITI_QUESTIONARI!AN4065,ESITI_QUESTIONARI!AQ4065)),"NON RISPONDE",AVERAGE(ESITI_QUESTIONARI!N4065:T4065,ESITI_QUESTIONARI!V4065:X4065,ESITI_QUESTIONARI!Z4065:AD4065,ESITI_QUESTIONARI!AF4065:AH4065,ESITI_QUESTIONARI!AJ4065:AL4065,ESITI_QUESTIONARI!AN4065,ESITI_QUESTIONARI!AQ4065)))</f>
        <v/>
      </c>
    </row>
    <row r="4066" spans="1:8" x14ac:dyDescent="0.3">
      <c r="A4066" t="str">
        <f>IF(ESITI_QUESTIONARI!A4066="","",TRIM(ESITI_QUESTIONARI!A4066))</f>
        <v/>
      </c>
      <c r="B4066" t="str">
        <f t="shared" si="64"/>
        <v/>
      </c>
      <c r="C4066" t="str">
        <f>IF(ESITI_QUESTIONARI!C4066="","",TRIM(ESITI_QUESTIONARI!C4066))</f>
        <v/>
      </c>
      <c r="D4066" t="str">
        <f>IFERROR(UPPER(TRIM(ESITI_QUESTIONARI!U4066)),"")</f>
        <v/>
      </c>
      <c r="E4066" t="str">
        <f>IFERROR(UPPER(TRIM(ESITI_QUESTIONARI!Y4066)),"")</f>
        <v/>
      </c>
      <c r="F4066" t="str">
        <f>IFERROR(UPPER(TRIM(ESITI_QUESTIONARI!AE4066)),"")</f>
        <v/>
      </c>
      <c r="G4066" t="str">
        <f>IFERROR(UPPER(TRIM(ESITI_QUESTIONARI!AI4066)),"")</f>
        <v/>
      </c>
      <c r="H4066" s="8" t="str">
        <f>IF(C4066="","",IF(ISERROR(AVERAGE(ESITI_QUESTIONARI!N4066:T4066,ESITI_QUESTIONARI!V4066:X4066,ESITI_QUESTIONARI!Z4066:AD4066,ESITI_QUESTIONARI!AF4066:AH4066,ESITI_QUESTIONARI!AJ4066:AL4066,ESITI_QUESTIONARI!AN4066,ESITI_QUESTIONARI!AQ4066)),"NON RISPONDE",AVERAGE(ESITI_QUESTIONARI!N4066:T4066,ESITI_QUESTIONARI!V4066:X4066,ESITI_QUESTIONARI!Z4066:AD4066,ESITI_QUESTIONARI!AF4066:AH4066,ESITI_QUESTIONARI!AJ4066:AL4066,ESITI_QUESTIONARI!AN4066,ESITI_QUESTIONARI!AQ4066)))</f>
        <v/>
      </c>
    </row>
    <row r="4067" spans="1:8" x14ac:dyDescent="0.3">
      <c r="A4067" t="str">
        <f>IF(ESITI_QUESTIONARI!A4067="","",TRIM(ESITI_QUESTIONARI!A4067))</f>
        <v/>
      </c>
      <c r="B4067" t="str">
        <f t="shared" si="64"/>
        <v/>
      </c>
      <c r="C4067" t="str">
        <f>IF(ESITI_QUESTIONARI!C4067="","",TRIM(ESITI_QUESTIONARI!C4067))</f>
        <v/>
      </c>
      <c r="D4067" t="str">
        <f>IFERROR(UPPER(TRIM(ESITI_QUESTIONARI!U4067)),"")</f>
        <v/>
      </c>
      <c r="E4067" t="str">
        <f>IFERROR(UPPER(TRIM(ESITI_QUESTIONARI!Y4067)),"")</f>
        <v/>
      </c>
      <c r="F4067" t="str">
        <f>IFERROR(UPPER(TRIM(ESITI_QUESTIONARI!AE4067)),"")</f>
        <v/>
      </c>
      <c r="G4067" t="str">
        <f>IFERROR(UPPER(TRIM(ESITI_QUESTIONARI!AI4067)),"")</f>
        <v/>
      </c>
      <c r="H4067" s="8" t="str">
        <f>IF(C4067="","",IF(ISERROR(AVERAGE(ESITI_QUESTIONARI!N4067:T4067,ESITI_QUESTIONARI!V4067:X4067,ESITI_QUESTIONARI!Z4067:AD4067,ESITI_QUESTIONARI!AF4067:AH4067,ESITI_QUESTIONARI!AJ4067:AL4067,ESITI_QUESTIONARI!AN4067,ESITI_QUESTIONARI!AQ4067)),"NON RISPONDE",AVERAGE(ESITI_QUESTIONARI!N4067:T4067,ESITI_QUESTIONARI!V4067:X4067,ESITI_QUESTIONARI!Z4067:AD4067,ESITI_QUESTIONARI!AF4067:AH4067,ESITI_QUESTIONARI!AJ4067:AL4067,ESITI_QUESTIONARI!AN4067,ESITI_QUESTIONARI!AQ4067)))</f>
        <v/>
      </c>
    </row>
    <row r="4068" spans="1:8" x14ac:dyDescent="0.3">
      <c r="A4068" t="str">
        <f>IF(ESITI_QUESTIONARI!A4068="","",TRIM(ESITI_QUESTIONARI!A4068))</f>
        <v/>
      </c>
      <c r="B4068" t="str">
        <f t="shared" si="64"/>
        <v/>
      </c>
      <c r="C4068" t="str">
        <f>IF(ESITI_QUESTIONARI!C4068="","",TRIM(ESITI_QUESTIONARI!C4068))</f>
        <v/>
      </c>
      <c r="D4068" t="str">
        <f>IFERROR(UPPER(TRIM(ESITI_QUESTIONARI!U4068)),"")</f>
        <v/>
      </c>
      <c r="E4068" t="str">
        <f>IFERROR(UPPER(TRIM(ESITI_QUESTIONARI!Y4068)),"")</f>
        <v/>
      </c>
      <c r="F4068" t="str">
        <f>IFERROR(UPPER(TRIM(ESITI_QUESTIONARI!AE4068)),"")</f>
        <v/>
      </c>
      <c r="G4068" t="str">
        <f>IFERROR(UPPER(TRIM(ESITI_QUESTIONARI!AI4068)),"")</f>
        <v/>
      </c>
      <c r="H4068" s="8" t="str">
        <f>IF(C4068="","",IF(ISERROR(AVERAGE(ESITI_QUESTIONARI!N4068:T4068,ESITI_QUESTIONARI!V4068:X4068,ESITI_QUESTIONARI!Z4068:AD4068,ESITI_QUESTIONARI!AF4068:AH4068,ESITI_QUESTIONARI!AJ4068:AL4068,ESITI_QUESTIONARI!AN4068,ESITI_QUESTIONARI!AQ4068)),"NON RISPONDE",AVERAGE(ESITI_QUESTIONARI!N4068:T4068,ESITI_QUESTIONARI!V4068:X4068,ESITI_QUESTIONARI!Z4068:AD4068,ESITI_QUESTIONARI!AF4068:AH4068,ESITI_QUESTIONARI!AJ4068:AL4068,ESITI_QUESTIONARI!AN4068,ESITI_QUESTIONARI!AQ4068)))</f>
        <v/>
      </c>
    </row>
    <row r="4069" spans="1:8" x14ac:dyDescent="0.3">
      <c r="A4069" t="str">
        <f>IF(ESITI_QUESTIONARI!A4069="","",TRIM(ESITI_QUESTIONARI!A4069))</f>
        <v/>
      </c>
      <c r="B4069" t="str">
        <f t="shared" si="64"/>
        <v/>
      </c>
      <c r="C4069" t="str">
        <f>IF(ESITI_QUESTIONARI!C4069="","",TRIM(ESITI_QUESTIONARI!C4069))</f>
        <v/>
      </c>
      <c r="D4069" t="str">
        <f>IFERROR(UPPER(TRIM(ESITI_QUESTIONARI!U4069)),"")</f>
        <v/>
      </c>
      <c r="E4069" t="str">
        <f>IFERROR(UPPER(TRIM(ESITI_QUESTIONARI!Y4069)),"")</f>
        <v/>
      </c>
      <c r="F4069" t="str">
        <f>IFERROR(UPPER(TRIM(ESITI_QUESTIONARI!AE4069)),"")</f>
        <v/>
      </c>
      <c r="G4069" t="str">
        <f>IFERROR(UPPER(TRIM(ESITI_QUESTIONARI!AI4069)),"")</f>
        <v/>
      </c>
      <c r="H4069" s="8" t="str">
        <f>IF(C4069="","",IF(ISERROR(AVERAGE(ESITI_QUESTIONARI!N4069:T4069,ESITI_QUESTIONARI!V4069:X4069,ESITI_QUESTIONARI!Z4069:AD4069,ESITI_QUESTIONARI!AF4069:AH4069,ESITI_QUESTIONARI!AJ4069:AL4069,ESITI_QUESTIONARI!AN4069,ESITI_QUESTIONARI!AQ4069)),"NON RISPONDE",AVERAGE(ESITI_QUESTIONARI!N4069:T4069,ESITI_QUESTIONARI!V4069:X4069,ESITI_QUESTIONARI!Z4069:AD4069,ESITI_QUESTIONARI!AF4069:AH4069,ESITI_QUESTIONARI!AJ4069:AL4069,ESITI_QUESTIONARI!AN4069,ESITI_QUESTIONARI!AQ4069)))</f>
        <v/>
      </c>
    </row>
    <row r="4070" spans="1:8" x14ac:dyDescent="0.3">
      <c r="A4070" t="str">
        <f>IF(ESITI_QUESTIONARI!A4070="","",TRIM(ESITI_QUESTIONARI!A4070))</f>
        <v/>
      </c>
      <c r="B4070" t="str">
        <f t="shared" si="64"/>
        <v/>
      </c>
      <c r="C4070" t="str">
        <f>IF(ESITI_QUESTIONARI!C4070="","",TRIM(ESITI_QUESTIONARI!C4070))</f>
        <v/>
      </c>
      <c r="D4070" t="str">
        <f>IFERROR(UPPER(TRIM(ESITI_QUESTIONARI!U4070)),"")</f>
        <v/>
      </c>
      <c r="E4070" t="str">
        <f>IFERROR(UPPER(TRIM(ESITI_QUESTIONARI!Y4070)),"")</f>
        <v/>
      </c>
      <c r="F4070" t="str">
        <f>IFERROR(UPPER(TRIM(ESITI_QUESTIONARI!AE4070)),"")</f>
        <v/>
      </c>
      <c r="G4070" t="str">
        <f>IFERROR(UPPER(TRIM(ESITI_QUESTIONARI!AI4070)),"")</f>
        <v/>
      </c>
      <c r="H4070" s="8" t="str">
        <f>IF(C4070="","",IF(ISERROR(AVERAGE(ESITI_QUESTIONARI!N4070:T4070,ESITI_QUESTIONARI!V4070:X4070,ESITI_QUESTIONARI!Z4070:AD4070,ESITI_QUESTIONARI!AF4070:AH4070,ESITI_QUESTIONARI!AJ4070:AL4070,ESITI_QUESTIONARI!AN4070,ESITI_QUESTIONARI!AQ4070)),"NON RISPONDE",AVERAGE(ESITI_QUESTIONARI!N4070:T4070,ESITI_QUESTIONARI!V4070:X4070,ESITI_QUESTIONARI!Z4070:AD4070,ESITI_QUESTIONARI!AF4070:AH4070,ESITI_QUESTIONARI!AJ4070:AL4070,ESITI_QUESTIONARI!AN4070,ESITI_QUESTIONARI!AQ4070)))</f>
        <v/>
      </c>
    </row>
    <row r="4071" spans="1:8" x14ac:dyDescent="0.3">
      <c r="A4071" t="str">
        <f>IF(ESITI_QUESTIONARI!A4071="","",TRIM(ESITI_QUESTIONARI!A4071))</f>
        <v/>
      </c>
      <c r="B4071" t="str">
        <f t="shared" si="64"/>
        <v/>
      </c>
      <c r="C4071" t="str">
        <f>IF(ESITI_QUESTIONARI!C4071="","",TRIM(ESITI_QUESTIONARI!C4071))</f>
        <v/>
      </c>
      <c r="D4071" t="str">
        <f>IFERROR(UPPER(TRIM(ESITI_QUESTIONARI!U4071)),"")</f>
        <v/>
      </c>
      <c r="E4071" t="str">
        <f>IFERROR(UPPER(TRIM(ESITI_QUESTIONARI!Y4071)),"")</f>
        <v/>
      </c>
      <c r="F4071" t="str">
        <f>IFERROR(UPPER(TRIM(ESITI_QUESTIONARI!AE4071)),"")</f>
        <v/>
      </c>
      <c r="G4071" t="str">
        <f>IFERROR(UPPER(TRIM(ESITI_QUESTIONARI!AI4071)),"")</f>
        <v/>
      </c>
      <c r="H4071" s="8" t="str">
        <f>IF(C4071="","",IF(ISERROR(AVERAGE(ESITI_QUESTIONARI!N4071:T4071,ESITI_QUESTIONARI!V4071:X4071,ESITI_QUESTIONARI!Z4071:AD4071,ESITI_QUESTIONARI!AF4071:AH4071,ESITI_QUESTIONARI!AJ4071:AL4071,ESITI_QUESTIONARI!AN4071,ESITI_QUESTIONARI!AQ4071)),"NON RISPONDE",AVERAGE(ESITI_QUESTIONARI!N4071:T4071,ESITI_QUESTIONARI!V4071:X4071,ESITI_QUESTIONARI!Z4071:AD4071,ESITI_QUESTIONARI!AF4071:AH4071,ESITI_QUESTIONARI!AJ4071:AL4071,ESITI_QUESTIONARI!AN4071,ESITI_QUESTIONARI!AQ4071)))</f>
        <v/>
      </c>
    </row>
    <row r="4072" spans="1:8" x14ac:dyDescent="0.3">
      <c r="A4072" t="str">
        <f>IF(ESITI_QUESTIONARI!A4072="","",TRIM(ESITI_QUESTIONARI!A4072))</f>
        <v/>
      </c>
      <c r="B4072" t="str">
        <f t="shared" si="64"/>
        <v/>
      </c>
      <c r="C4072" t="str">
        <f>IF(ESITI_QUESTIONARI!C4072="","",TRIM(ESITI_QUESTIONARI!C4072))</f>
        <v/>
      </c>
      <c r="D4072" t="str">
        <f>IFERROR(UPPER(TRIM(ESITI_QUESTIONARI!U4072)),"")</f>
        <v/>
      </c>
      <c r="E4072" t="str">
        <f>IFERROR(UPPER(TRIM(ESITI_QUESTIONARI!Y4072)),"")</f>
        <v/>
      </c>
      <c r="F4072" t="str">
        <f>IFERROR(UPPER(TRIM(ESITI_QUESTIONARI!AE4072)),"")</f>
        <v/>
      </c>
      <c r="G4072" t="str">
        <f>IFERROR(UPPER(TRIM(ESITI_QUESTIONARI!AI4072)),"")</f>
        <v/>
      </c>
      <c r="H4072" s="8" t="str">
        <f>IF(C4072="","",IF(ISERROR(AVERAGE(ESITI_QUESTIONARI!N4072:T4072,ESITI_QUESTIONARI!V4072:X4072,ESITI_QUESTIONARI!Z4072:AD4072,ESITI_QUESTIONARI!AF4072:AH4072,ESITI_QUESTIONARI!AJ4072:AL4072,ESITI_QUESTIONARI!AN4072,ESITI_QUESTIONARI!AQ4072)),"NON RISPONDE",AVERAGE(ESITI_QUESTIONARI!N4072:T4072,ESITI_QUESTIONARI!V4072:X4072,ESITI_QUESTIONARI!Z4072:AD4072,ESITI_QUESTIONARI!AF4072:AH4072,ESITI_QUESTIONARI!AJ4072:AL4072,ESITI_QUESTIONARI!AN4072,ESITI_QUESTIONARI!AQ4072)))</f>
        <v/>
      </c>
    </row>
    <row r="4073" spans="1:8" x14ac:dyDescent="0.3">
      <c r="A4073" t="str">
        <f>IF(ESITI_QUESTIONARI!A4073="","",TRIM(ESITI_QUESTIONARI!A4073))</f>
        <v/>
      </c>
      <c r="B4073" t="str">
        <f t="shared" si="64"/>
        <v/>
      </c>
      <c r="C4073" t="str">
        <f>IF(ESITI_QUESTIONARI!C4073="","",TRIM(ESITI_QUESTIONARI!C4073))</f>
        <v/>
      </c>
      <c r="D4073" t="str">
        <f>IFERROR(UPPER(TRIM(ESITI_QUESTIONARI!U4073)),"")</f>
        <v/>
      </c>
      <c r="E4073" t="str">
        <f>IFERROR(UPPER(TRIM(ESITI_QUESTIONARI!Y4073)),"")</f>
        <v/>
      </c>
      <c r="F4073" t="str">
        <f>IFERROR(UPPER(TRIM(ESITI_QUESTIONARI!AE4073)),"")</f>
        <v/>
      </c>
      <c r="G4073" t="str">
        <f>IFERROR(UPPER(TRIM(ESITI_QUESTIONARI!AI4073)),"")</f>
        <v/>
      </c>
      <c r="H4073" s="8" t="str">
        <f>IF(C4073="","",IF(ISERROR(AVERAGE(ESITI_QUESTIONARI!N4073:T4073,ESITI_QUESTIONARI!V4073:X4073,ESITI_QUESTIONARI!Z4073:AD4073,ESITI_QUESTIONARI!AF4073:AH4073,ESITI_QUESTIONARI!AJ4073:AL4073,ESITI_QUESTIONARI!AN4073,ESITI_QUESTIONARI!AQ4073)),"NON RISPONDE",AVERAGE(ESITI_QUESTIONARI!N4073:T4073,ESITI_QUESTIONARI!V4073:X4073,ESITI_QUESTIONARI!Z4073:AD4073,ESITI_QUESTIONARI!AF4073:AH4073,ESITI_QUESTIONARI!AJ4073:AL4073,ESITI_QUESTIONARI!AN4073,ESITI_QUESTIONARI!AQ4073)))</f>
        <v/>
      </c>
    </row>
    <row r="4074" spans="1:8" x14ac:dyDescent="0.3">
      <c r="A4074" t="str">
        <f>IF(ESITI_QUESTIONARI!A4074="","",TRIM(ESITI_QUESTIONARI!A4074))</f>
        <v/>
      </c>
      <c r="B4074" t="str">
        <f t="shared" si="64"/>
        <v/>
      </c>
      <c r="C4074" t="str">
        <f>IF(ESITI_QUESTIONARI!C4074="","",TRIM(ESITI_QUESTIONARI!C4074))</f>
        <v/>
      </c>
      <c r="D4074" t="str">
        <f>IFERROR(UPPER(TRIM(ESITI_QUESTIONARI!U4074)),"")</f>
        <v/>
      </c>
      <c r="E4074" t="str">
        <f>IFERROR(UPPER(TRIM(ESITI_QUESTIONARI!Y4074)),"")</f>
        <v/>
      </c>
      <c r="F4074" t="str">
        <f>IFERROR(UPPER(TRIM(ESITI_QUESTIONARI!AE4074)),"")</f>
        <v/>
      </c>
      <c r="G4074" t="str">
        <f>IFERROR(UPPER(TRIM(ESITI_QUESTIONARI!AI4074)),"")</f>
        <v/>
      </c>
      <c r="H4074" s="8" t="str">
        <f>IF(C4074="","",IF(ISERROR(AVERAGE(ESITI_QUESTIONARI!N4074:T4074,ESITI_QUESTIONARI!V4074:X4074,ESITI_QUESTIONARI!Z4074:AD4074,ESITI_QUESTIONARI!AF4074:AH4074,ESITI_QUESTIONARI!AJ4074:AL4074,ESITI_QUESTIONARI!AN4074,ESITI_QUESTIONARI!AQ4074)),"NON RISPONDE",AVERAGE(ESITI_QUESTIONARI!N4074:T4074,ESITI_QUESTIONARI!V4074:X4074,ESITI_QUESTIONARI!Z4074:AD4074,ESITI_QUESTIONARI!AF4074:AH4074,ESITI_QUESTIONARI!AJ4074:AL4074,ESITI_QUESTIONARI!AN4074,ESITI_QUESTIONARI!AQ4074)))</f>
        <v/>
      </c>
    </row>
    <row r="4075" spans="1:8" x14ac:dyDescent="0.3">
      <c r="A4075" t="str">
        <f>IF(ESITI_QUESTIONARI!A4075="","",TRIM(ESITI_QUESTIONARI!A4075))</f>
        <v/>
      </c>
      <c r="B4075" t="str">
        <f t="shared" si="64"/>
        <v/>
      </c>
      <c r="C4075" t="str">
        <f>IF(ESITI_QUESTIONARI!C4075="","",TRIM(ESITI_QUESTIONARI!C4075))</f>
        <v/>
      </c>
      <c r="D4075" t="str">
        <f>IFERROR(UPPER(TRIM(ESITI_QUESTIONARI!U4075)),"")</f>
        <v/>
      </c>
      <c r="E4075" t="str">
        <f>IFERROR(UPPER(TRIM(ESITI_QUESTIONARI!Y4075)),"")</f>
        <v/>
      </c>
      <c r="F4075" t="str">
        <f>IFERROR(UPPER(TRIM(ESITI_QUESTIONARI!AE4075)),"")</f>
        <v/>
      </c>
      <c r="G4075" t="str">
        <f>IFERROR(UPPER(TRIM(ESITI_QUESTIONARI!AI4075)),"")</f>
        <v/>
      </c>
      <c r="H4075" s="8" t="str">
        <f>IF(C4075="","",IF(ISERROR(AVERAGE(ESITI_QUESTIONARI!N4075:T4075,ESITI_QUESTIONARI!V4075:X4075,ESITI_QUESTIONARI!Z4075:AD4075,ESITI_QUESTIONARI!AF4075:AH4075,ESITI_QUESTIONARI!AJ4075:AL4075,ESITI_QUESTIONARI!AN4075,ESITI_QUESTIONARI!AQ4075)),"NON RISPONDE",AVERAGE(ESITI_QUESTIONARI!N4075:T4075,ESITI_QUESTIONARI!V4075:X4075,ESITI_QUESTIONARI!Z4075:AD4075,ESITI_QUESTIONARI!AF4075:AH4075,ESITI_QUESTIONARI!AJ4075:AL4075,ESITI_QUESTIONARI!AN4075,ESITI_QUESTIONARI!AQ4075)))</f>
        <v/>
      </c>
    </row>
    <row r="4076" spans="1:8" x14ac:dyDescent="0.3">
      <c r="A4076" t="str">
        <f>IF(ESITI_QUESTIONARI!A4076="","",TRIM(ESITI_QUESTIONARI!A4076))</f>
        <v/>
      </c>
      <c r="B4076" t="str">
        <f t="shared" si="64"/>
        <v/>
      </c>
      <c r="C4076" t="str">
        <f>IF(ESITI_QUESTIONARI!C4076="","",TRIM(ESITI_QUESTIONARI!C4076))</f>
        <v/>
      </c>
      <c r="D4076" t="str">
        <f>IFERROR(UPPER(TRIM(ESITI_QUESTIONARI!U4076)),"")</f>
        <v/>
      </c>
      <c r="E4076" t="str">
        <f>IFERROR(UPPER(TRIM(ESITI_QUESTIONARI!Y4076)),"")</f>
        <v/>
      </c>
      <c r="F4076" t="str">
        <f>IFERROR(UPPER(TRIM(ESITI_QUESTIONARI!AE4076)),"")</f>
        <v/>
      </c>
      <c r="G4076" t="str">
        <f>IFERROR(UPPER(TRIM(ESITI_QUESTIONARI!AI4076)),"")</f>
        <v/>
      </c>
      <c r="H4076" s="8" t="str">
        <f>IF(C4076="","",IF(ISERROR(AVERAGE(ESITI_QUESTIONARI!N4076:T4076,ESITI_QUESTIONARI!V4076:X4076,ESITI_QUESTIONARI!Z4076:AD4076,ESITI_QUESTIONARI!AF4076:AH4076,ESITI_QUESTIONARI!AJ4076:AL4076,ESITI_QUESTIONARI!AN4076,ESITI_QUESTIONARI!AQ4076)),"NON RISPONDE",AVERAGE(ESITI_QUESTIONARI!N4076:T4076,ESITI_QUESTIONARI!V4076:X4076,ESITI_QUESTIONARI!Z4076:AD4076,ESITI_QUESTIONARI!AF4076:AH4076,ESITI_QUESTIONARI!AJ4076:AL4076,ESITI_QUESTIONARI!AN4076,ESITI_QUESTIONARI!AQ4076)))</f>
        <v/>
      </c>
    </row>
    <row r="4077" spans="1:8" x14ac:dyDescent="0.3">
      <c r="A4077" t="str">
        <f>IF(ESITI_QUESTIONARI!A4077="","",TRIM(ESITI_QUESTIONARI!A4077))</f>
        <v/>
      </c>
      <c r="B4077" t="str">
        <f t="shared" si="64"/>
        <v/>
      </c>
      <c r="C4077" t="str">
        <f>IF(ESITI_QUESTIONARI!C4077="","",TRIM(ESITI_QUESTIONARI!C4077))</f>
        <v/>
      </c>
      <c r="D4077" t="str">
        <f>IFERROR(UPPER(TRIM(ESITI_QUESTIONARI!U4077)),"")</f>
        <v/>
      </c>
      <c r="E4077" t="str">
        <f>IFERROR(UPPER(TRIM(ESITI_QUESTIONARI!Y4077)),"")</f>
        <v/>
      </c>
      <c r="F4077" t="str">
        <f>IFERROR(UPPER(TRIM(ESITI_QUESTIONARI!AE4077)),"")</f>
        <v/>
      </c>
      <c r="G4077" t="str">
        <f>IFERROR(UPPER(TRIM(ESITI_QUESTIONARI!AI4077)),"")</f>
        <v/>
      </c>
      <c r="H4077" s="8" t="str">
        <f>IF(C4077="","",IF(ISERROR(AVERAGE(ESITI_QUESTIONARI!N4077:T4077,ESITI_QUESTIONARI!V4077:X4077,ESITI_QUESTIONARI!Z4077:AD4077,ESITI_QUESTIONARI!AF4077:AH4077,ESITI_QUESTIONARI!AJ4077:AL4077,ESITI_QUESTIONARI!AN4077,ESITI_QUESTIONARI!AQ4077)),"NON RISPONDE",AVERAGE(ESITI_QUESTIONARI!N4077:T4077,ESITI_QUESTIONARI!V4077:X4077,ESITI_QUESTIONARI!Z4077:AD4077,ESITI_QUESTIONARI!AF4077:AH4077,ESITI_QUESTIONARI!AJ4077:AL4077,ESITI_QUESTIONARI!AN4077,ESITI_QUESTIONARI!AQ4077)))</f>
        <v/>
      </c>
    </row>
    <row r="4078" spans="1:8" x14ac:dyDescent="0.3">
      <c r="A4078" t="str">
        <f>IF(ESITI_QUESTIONARI!A4078="","",TRIM(ESITI_QUESTIONARI!A4078))</f>
        <v/>
      </c>
      <c r="B4078" t="str">
        <f t="shared" si="64"/>
        <v/>
      </c>
      <c r="C4078" t="str">
        <f>IF(ESITI_QUESTIONARI!C4078="","",TRIM(ESITI_QUESTIONARI!C4078))</f>
        <v/>
      </c>
      <c r="D4078" t="str">
        <f>IFERROR(UPPER(TRIM(ESITI_QUESTIONARI!U4078)),"")</f>
        <v/>
      </c>
      <c r="E4078" t="str">
        <f>IFERROR(UPPER(TRIM(ESITI_QUESTIONARI!Y4078)),"")</f>
        <v/>
      </c>
      <c r="F4078" t="str">
        <f>IFERROR(UPPER(TRIM(ESITI_QUESTIONARI!AE4078)),"")</f>
        <v/>
      </c>
      <c r="G4078" t="str">
        <f>IFERROR(UPPER(TRIM(ESITI_QUESTIONARI!AI4078)),"")</f>
        <v/>
      </c>
      <c r="H4078" s="8" t="str">
        <f>IF(C4078="","",IF(ISERROR(AVERAGE(ESITI_QUESTIONARI!N4078:T4078,ESITI_QUESTIONARI!V4078:X4078,ESITI_QUESTIONARI!Z4078:AD4078,ESITI_QUESTIONARI!AF4078:AH4078,ESITI_QUESTIONARI!AJ4078:AL4078,ESITI_QUESTIONARI!AN4078,ESITI_QUESTIONARI!AQ4078)),"NON RISPONDE",AVERAGE(ESITI_QUESTIONARI!N4078:T4078,ESITI_QUESTIONARI!V4078:X4078,ESITI_QUESTIONARI!Z4078:AD4078,ESITI_QUESTIONARI!AF4078:AH4078,ESITI_QUESTIONARI!AJ4078:AL4078,ESITI_QUESTIONARI!AN4078,ESITI_QUESTIONARI!AQ4078)))</f>
        <v/>
      </c>
    </row>
    <row r="4079" spans="1:8" x14ac:dyDescent="0.3">
      <c r="A4079" t="str">
        <f>IF(ESITI_QUESTIONARI!A4079="","",TRIM(ESITI_QUESTIONARI!A4079))</f>
        <v/>
      </c>
      <c r="B4079" t="str">
        <f t="shared" si="64"/>
        <v/>
      </c>
      <c r="C4079" t="str">
        <f>IF(ESITI_QUESTIONARI!C4079="","",TRIM(ESITI_QUESTIONARI!C4079))</f>
        <v/>
      </c>
      <c r="D4079" t="str">
        <f>IFERROR(UPPER(TRIM(ESITI_QUESTIONARI!U4079)),"")</f>
        <v/>
      </c>
      <c r="E4079" t="str">
        <f>IFERROR(UPPER(TRIM(ESITI_QUESTIONARI!Y4079)),"")</f>
        <v/>
      </c>
      <c r="F4079" t="str">
        <f>IFERROR(UPPER(TRIM(ESITI_QUESTIONARI!AE4079)),"")</f>
        <v/>
      </c>
      <c r="G4079" t="str">
        <f>IFERROR(UPPER(TRIM(ESITI_QUESTIONARI!AI4079)),"")</f>
        <v/>
      </c>
      <c r="H4079" s="8" t="str">
        <f>IF(C4079="","",IF(ISERROR(AVERAGE(ESITI_QUESTIONARI!N4079:T4079,ESITI_QUESTIONARI!V4079:X4079,ESITI_QUESTIONARI!Z4079:AD4079,ESITI_QUESTIONARI!AF4079:AH4079,ESITI_QUESTIONARI!AJ4079:AL4079,ESITI_QUESTIONARI!AN4079,ESITI_QUESTIONARI!AQ4079)),"NON RISPONDE",AVERAGE(ESITI_QUESTIONARI!N4079:T4079,ESITI_QUESTIONARI!V4079:X4079,ESITI_QUESTIONARI!Z4079:AD4079,ESITI_QUESTIONARI!AF4079:AH4079,ESITI_QUESTIONARI!AJ4079:AL4079,ESITI_QUESTIONARI!AN4079,ESITI_QUESTIONARI!AQ4079)))</f>
        <v/>
      </c>
    </row>
    <row r="4080" spans="1:8" x14ac:dyDescent="0.3">
      <c r="A4080" t="str">
        <f>IF(ESITI_QUESTIONARI!A4080="","",TRIM(ESITI_QUESTIONARI!A4080))</f>
        <v/>
      </c>
      <c r="B4080" t="str">
        <f t="shared" si="64"/>
        <v/>
      </c>
      <c r="C4080" t="str">
        <f>IF(ESITI_QUESTIONARI!C4080="","",TRIM(ESITI_QUESTIONARI!C4080))</f>
        <v/>
      </c>
      <c r="D4080" t="str">
        <f>IFERROR(UPPER(TRIM(ESITI_QUESTIONARI!U4080)),"")</f>
        <v/>
      </c>
      <c r="E4080" t="str">
        <f>IFERROR(UPPER(TRIM(ESITI_QUESTIONARI!Y4080)),"")</f>
        <v/>
      </c>
      <c r="F4080" t="str">
        <f>IFERROR(UPPER(TRIM(ESITI_QUESTIONARI!AE4080)),"")</f>
        <v/>
      </c>
      <c r="G4080" t="str">
        <f>IFERROR(UPPER(TRIM(ESITI_QUESTIONARI!AI4080)),"")</f>
        <v/>
      </c>
      <c r="H4080" s="8" t="str">
        <f>IF(C4080="","",IF(ISERROR(AVERAGE(ESITI_QUESTIONARI!N4080:T4080,ESITI_QUESTIONARI!V4080:X4080,ESITI_QUESTIONARI!Z4080:AD4080,ESITI_QUESTIONARI!AF4080:AH4080,ESITI_QUESTIONARI!AJ4080:AL4080,ESITI_QUESTIONARI!AN4080,ESITI_QUESTIONARI!AQ4080)),"NON RISPONDE",AVERAGE(ESITI_QUESTIONARI!N4080:T4080,ESITI_QUESTIONARI!V4080:X4080,ESITI_QUESTIONARI!Z4080:AD4080,ESITI_QUESTIONARI!AF4080:AH4080,ESITI_QUESTIONARI!AJ4080:AL4080,ESITI_QUESTIONARI!AN4080,ESITI_QUESTIONARI!AQ4080)))</f>
        <v/>
      </c>
    </row>
    <row r="4081" spans="1:8" x14ac:dyDescent="0.3">
      <c r="A4081" t="str">
        <f>IF(ESITI_QUESTIONARI!A4081="","",TRIM(ESITI_QUESTIONARI!A4081))</f>
        <v/>
      </c>
      <c r="B4081" t="str">
        <f t="shared" si="64"/>
        <v/>
      </c>
      <c r="C4081" t="str">
        <f>IF(ESITI_QUESTIONARI!C4081="","",TRIM(ESITI_QUESTIONARI!C4081))</f>
        <v/>
      </c>
      <c r="D4081" t="str">
        <f>IFERROR(UPPER(TRIM(ESITI_QUESTIONARI!U4081)),"")</f>
        <v/>
      </c>
      <c r="E4081" t="str">
        <f>IFERROR(UPPER(TRIM(ESITI_QUESTIONARI!Y4081)),"")</f>
        <v/>
      </c>
      <c r="F4081" t="str">
        <f>IFERROR(UPPER(TRIM(ESITI_QUESTIONARI!AE4081)),"")</f>
        <v/>
      </c>
      <c r="G4081" t="str">
        <f>IFERROR(UPPER(TRIM(ESITI_QUESTIONARI!AI4081)),"")</f>
        <v/>
      </c>
      <c r="H4081" s="8" t="str">
        <f>IF(C4081="","",IF(ISERROR(AVERAGE(ESITI_QUESTIONARI!N4081:T4081,ESITI_QUESTIONARI!V4081:X4081,ESITI_QUESTIONARI!Z4081:AD4081,ESITI_QUESTIONARI!AF4081:AH4081,ESITI_QUESTIONARI!AJ4081:AL4081,ESITI_QUESTIONARI!AN4081,ESITI_QUESTIONARI!AQ4081)),"NON RISPONDE",AVERAGE(ESITI_QUESTIONARI!N4081:T4081,ESITI_QUESTIONARI!V4081:X4081,ESITI_QUESTIONARI!Z4081:AD4081,ESITI_QUESTIONARI!AF4081:AH4081,ESITI_QUESTIONARI!AJ4081:AL4081,ESITI_QUESTIONARI!AN4081,ESITI_QUESTIONARI!AQ4081)))</f>
        <v/>
      </c>
    </row>
    <row r="4082" spans="1:8" x14ac:dyDescent="0.3">
      <c r="A4082" t="str">
        <f>IF(ESITI_QUESTIONARI!A4082="","",TRIM(ESITI_QUESTIONARI!A4082))</f>
        <v/>
      </c>
      <c r="B4082" t="str">
        <f t="shared" si="64"/>
        <v/>
      </c>
      <c r="C4082" t="str">
        <f>IF(ESITI_QUESTIONARI!C4082="","",TRIM(ESITI_QUESTIONARI!C4082))</f>
        <v/>
      </c>
      <c r="D4082" t="str">
        <f>IFERROR(UPPER(TRIM(ESITI_QUESTIONARI!U4082)),"")</f>
        <v/>
      </c>
      <c r="E4082" t="str">
        <f>IFERROR(UPPER(TRIM(ESITI_QUESTIONARI!Y4082)),"")</f>
        <v/>
      </c>
      <c r="F4082" t="str">
        <f>IFERROR(UPPER(TRIM(ESITI_QUESTIONARI!AE4082)),"")</f>
        <v/>
      </c>
      <c r="G4082" t="str">
        <f>IFERROR(UPPER(TRIM(ESITI_QUESTIONARI!AI4082)),"")</f>
        <v/>
      </c>
      <c r="H4082" s="8" t="str">
        <f>IF(C4082="","",IF(ISERROR(AVERAGE(ESITI_QUESTIONARI!N4082:T4082,ESITI_QUESTIONARI!V4082:X4082,ESITI_QUESTIONARI!Z4082:AD4082,ESITI_QUESTIONARI!AF4082:AH4082,ESITI_QUESTIONARI!AJ4082:AL4082,ESITI_QUESTIONARI!AN4082,ESITI_QUESTIONARI!AQ4082)),"NON RISPONDE",AVERAGE(ESITI_QUESTIONARI!N4082:T4082,ESITI_QUESTIONARI!V4082:X4082,ESITI_QUESTIONARI!Z4082:AD4082,ESITI_QUESTIONARI!AF4082:AH4082,ESITI_QUESTIONARI!AJ4082:AL4082,ESITI_QUESTIONARI!AN4082,ESITI_QUESTIONARI!AQ4082)))</f>
        <v/>
      </c>
    </row>
    <row r="4083" spans="1:8" x14ac:dyDescent="0.3">
      <c r="A4083" t="str">
        <f>IF(ESITI_QUESTIONARI!A4083="","",TRIM(ESITI_QUESTIONARI!A4083))</f>
        <v/>
      </c>
      <c r="B4083" t="str">
        <f t="shared" si="64"/>
        <v/>
      </c>
      <c r="C4083" t="str">
        <f>IF(ESITI_QUESTIONARI!C4083="","",TRIM(ESITI_QUESTIONARI!C4083))</f>
        <v/>
      </c>
      <c r="D4083" t="str">
        <f>IFERROR(UPPER(TRIM(ESITI_QUESTIONARI!U4083)),"")</f>
        <v/>
      </c>
      <c r="E4083" t="str">
        <f>IFERROR(UPPER(TRIM(ESITI_QUESTIONARI!Y4083)),"")</f>
        <v/>
      </c>
      <c r="F4083" t="str">
        <f>IFERROR(UPPER(TRIM(ESITI_QUESTIONARI!AE4083)),"")</f>
        <v/>
      </c>
      <c r="G4083" t="str">
        <f>IFERROR(UPPER(TRIM(ESITI_QUESTIONARI!AI4083)),"")</f>
        <v/>
      </c>
      <c r="H4083" s="8" t="str">
        <f>IF(C4083="","",IF(ISERROR(AVERAGE(ESITI_QUESTIONARI!N4083:T4083,ESITI_QUESTIONARI!V4083:X4083,ESITI_QUESTIONARI!Z4083:AD4083,ESITI_QUESTIONARI!AF4083:AH4083,ESITI_QUESTIONARI!AJ4083:AL4083,ESITI_QUESTIONARI!AN4083,ESITI_QUESTIONARI!AQ4083)),"NON RISPONDE",AVERAGE(ESITI_QUESTIONARI!N4083:T4083,ESITI_QUESTIONARI!V4083:X4083,ESITI_QUESTIONARI!Z4083:AD4083,ESITI_QUESTIONARI!AF4083:AH4083,ESITI_QUESTIONARI!AJ4083:AL4083,ESITI_QUESTIONARI!AN4083,ESITI_QUESTIONARI!AQ4083)))</f>
        <v/>
      </c>
    </row>
    <row r="4084" spans="1:8" x14ac:dyDescent="0.3">
      <c r="A4084" t="str">
        <f>IF(ESITI_QUESTIONARI!A4084="","",TRIM(ESITI_QUESTIONARI!A4084))</f>
        <v/>
      </c>
      <c r="B4084" t="str">
        <f t="shared" si="64"/>
        <v/>
      </c>
      <c r="C4084" t="str">
        <f>IF(ESITI_QUESTIONARI!C4084="","",TRIM(ESITI_QUESTIONARI!C4084))</f>
        <v/>
      </c>
      <c r="D4084" t="str">
        <f>IFERROR(UPPER(TRIM(ESITI_QUESTIONARI!U4084)),"")</f>
        <v/>
      </c>
      <c r="E4084" t="str">
        <f>IFERROR(UPPER(TRIM(ESITI_QUESTIONARI!Y4084)),"")</f>
        <v/>
      </c>
      <c r="F4084" t="str">
        <f>IFERROR(UPPER(TRIM(ESITI_QUESTIONARI!AE4084)),"")</f>
        <v/>
      </c>
      <c r="G4084" t="str">
        <f>IFERROR(UPPER(TRIM(ESITI_QUESTIONARI!AI4084)),"")</f>
        <v/>
      </c>
      <c r="H4084" s="8" t="str">
        <f>IF(C4084="","",IF(ISERROR(AVERAGE(ESITI_QUESTIONARI!N4084:T4084,ESITI_QUESTIONARI!V4084:X4084,ESITI_QUESTIONARI!Z4084:AD4084,ESITI_QUESTIONARI!AF4084:AH4084,ESITI_QUESTIONARI!AJ4084:AL4084,ESITI_QUESTIONARI!AN4084,ESITI_QUESTIONARI!AQ4084)),"NON RISPONDE",AVERAGE(ESITI_QUESTIONARI!N4084:T4084,ESITI_QUESTIONARI!V4084:X4084,ESITI_QUESTIONARI!Z4084:AD4084,ESITI_QUESTIONARI!AF4084:AH4084,ESITI_QUESTIONARI!AJ4084:AL4084,ESITI_QUESTIONARI!AN4084,ESITI_QUESTIONARI!AQ4084)))</f>
        <v/>
      </c>
    </row>
    <row r="4085" spans="1:8" x14ac:dyDescent="0.3">
      <c r="A4085" t="str">
        <f>IF(ESITI_QUESTIONARI!A4085="","",TRIM(ESITI_QUESTIONARI!A4085))</f>
        <v/>
      </c>
      <c r="B4085" t="str">
        <f t="shared" si="64"/>
        <v/>
      </c>
      <c r="C4085" t="str">
        <f>IF(ESITI_QUESTIONARI!C4085="","",TRIM(ESITI_QUESTIONARI!C4085))</f>
        <v/>
      </c>
      <c r="D4085" t="str">
        <f>IFERROR(UPPER(TRIM(ESITI_QUESTIONARI!U4085)),"")</f>
        <v/>
      </c>
      <c r="E4085" t="str">
        <f>IFERROR(UPPER(TRIM(ESITI_QUESTIONARI!Y4085)),"")</f>
        <v/>
      </c>
      <c r="F4085" t="str">
        <f>IFERROR(UPPER(TRIM(ESITI_QUESTIONARI!AE4085)),"")</f>
        <v/>
      </c>
      <c r="G4085" t="str">
        <f>IFERROR(UPPER(TRIM(ESITI_QUESTIONARI!AI4085)),"")</f>
        <v/>
      </c>
      <c r="H4085" s="8" t="str">
        <f>IF(C4085="","",IF(ISERROR(AVERAGE(ESITI_QUESTIONARI!N4085:T4085,ESITI_QUESTIONARI!V4085:X4085,ESITI_QUESTIONARI!Z4085:AD4085,ESITI_QUESTIONARI!AF4085:AH4085,ESITI_QUESTIONARI!AJ4085:AL4085,ESITI_QUESTIONARI!AN4085,ESITI_QUESTIONARI!AQ4085)),"NON RISPONDE",AVERAGE(ESITI_QUESTIONARI!N4085:T4085,ESITI_QUESTIONARI!V4085:X4085,ESITI_QUESTIONARI!Z4085:AD4085,ESITI_QUESTIONARI!AF4085:AH4085,ESITI_QUESTIONARI!AJ4085:AL4085,ESITI_QUESTIONARI!AN4085,ESITI_QUESTIONARI!AQ4085)))</f>
        <v/>
      </c>
    </row>
    <row r="4086" spans="1:8" x14ac:dyDescent="0.3">
      <c r="A4086" t="str">
        <f>IF(ESITI_QUESTIONARI!A4086="","",TRIM(ESITI_QUESTIONARI!A4086))</f>
        <v/>
      </c>
      <c r="B4086" t="str">
        <f t="shared" si="64"/>
        <v/>
      </c>
      <c r="C4086" t="str">
        <f>IF(ESITI_QUESTIONARI!C4086="","",TRIM(ESITI_QUESTIONARI!C4086))</f>
        <v/>
      </c>
      <c r="D4086" t="str">
        <f>IFERROR(UPPER(TRIM(ESITI_QUESTIONARI!U4086)),"")</f>
        <v/>
      </c>
      <c r="E4086" t="str">
        <f>IFERROR(UPPER(TRIM(ESITI_QUESTIONARI!Y4086)),"")</f>
        <v/>
      </c>
      <c r="F4086" t="str">
        <f>IFERROR(UPPER(TRIM(ESITI_QUESTIONARI!AE4086)),"")</f>
        <v/>
      </c>
      <c r="G4086" t="str">
        <f>IFERROR(UPPER(TRIM(ESITI_QUESTIONARI!AI4086)),"")</f>
        <v/>
      </c>
      <c r="H4086" s="8" t="str">
        <f>IF(C4086="","",IF(ISERROR(AVERAGE(ESITI_QUESTIONARI!N4086:T4086,ESITI_QUESTIONARI!V4086:X4086,ESITI_QUESTIONARI!Z4086:AD4086,ESITI_QUESTIONARI!AF4086:AH4086,ESITI_QUESTIONARI!AJ4086:AL4086,ESITI_QUESTIONARI!AN4086,ESITI_QUESTIONARI!AQ4086)),"NON RISPONDE",AVERAGE(ESITI_QUESTIONARI!N4086:T4086,ESITI_QUESTIONARI!V4086:X4086,ESITI_QUESTIONARI!Z4086:AD4086,ESITI_QUESTIONARI!AF4086:AH4086,ESITI_QUESTIONARI!AJ4086:AL4086,ESITI_QUESTIONARI!AN4086,ESITI_QUESTIONARI!AQ4086)))</f>
        <v/>
      </c>
    </row>
    <row r="4087" spans="1:8" x14ac:dyDescent="0.3">
      <c r="A4087" t="str">
        <f>IF(ESITI_QUESTIONARI!A4087="","",TRIM(ESITI_QUESTIONARI!A4087))</f>
        <v/>
      </c>
      <c r="B4087" t="str">
        <f t="shared" si="64"/>
        <v/>
      </c>
      <c r="C4087" t="str">
        <f>IF(ESITI_QUESTIONARI!C4087="","",TRIM(ESITI_QUESTIONARI!C4087))</f>
        <v/>
      </c>
      <c r="D4087" t="str">
        <f>IFERROR(UPPER(TRIM(ESITI_QUESTIONARI!U4087)),"")</f>
        <v/>
      </c>
      <c r="E4087" t="str">
        <f>IFERROR(UPPER(TRIM(ESITI_QUESTIONARI!Y4087)),"")</f>
        <v/>
      </c>
      <c r="F4087" t="str">
        <f>IFERROR(UPPER(TRIM(ESITI_QUESTIONARI!AE4087)),"")</f>
        <v/>
      </c>
      <c r="G4087" t="str">
        <f>IFERROR(UPPER(TRIM(ESITI_QUESTIONARI!AI4087)),"")</f>
        <v/>
      </c>
      <c r="H4087" s="8" t="str">
        <f>IF(C4087="","",IF(ISERROR(AVERAGE(ESITI_QUESTIONARI!N4087:T4087,ESITI_QUESTIONARI!V4087:X4087,ESITI_QUESTIONARI!Z4087:AD4087,ESITI_QUESTIONARI!AF4087:AH4087,ESITI_QUESTIONARI!AJ4087:AL4087,ESITI_QUESTIONARI!AN4087,ESITI_QUESTIONARI!AQ4087)),"NON RISPONDE",AVERAGE(ESITI_QUESTIONARI!N4087:T4087,ESITI_QUESTIONARI!V4087:X4087,ESITI_QUESTIONARI!Z4087:AD4087,ESITI_QUESTIONARI!AF4087:AH4087,ESITI_QUESTIONARI!AJ4087:AL4087,ESITI_QUESTIONARI!AN4087,ESITI_QUESTIONARI!AQ4087)))</f>
        <v/>
      </c>
    </row>
    <row r="4088" spans="1:8" x14ac:dyDescent="0.3">
      <c r="A4088" t="str">
        <f>IF(ESITI_QUESTIONARI!A4088="","",TRIM(ESITI_QUESTIONARI!A4088))</f>
        <v/>
      </c>
      <c r="B4088" t="str">
        <f t="shared" si="64"/>
        <v/>
      </c>
      <c r="C4088" t="str">
        <f>IF(ESITI_QUESTIONARI!C4088="","",TRIM(ESITI_QUESTIONARI!C4088))</f>
        <v/>
      </c>
      <c r="D4088" t="str">
        <f>IFERROR(UPPER(TRIM(ESITI_QUESTIONARI!U4088)),"")</f>
        <v/>
      </c>
      <c r="E4088" t="str">
        <f>IFERROR(UPPER(TRIM(ESITI_QUESTIONARI!Y4088)),"")</f>
        <v/>
      </c>
      <c r="F4088" t="str">
        <f>IFERROR(UPPER(TRIM(ESITI_QUESTIONARI!AE4088)),"")</f>
        <v/>
      </c>
      <c r="G4088" t="str">
        <f>IFERROR(UPPER(TRIM(ESITI_QUESTIONARI!AI4088)),"")</f>
        <v/>
      </c>
      <c r="H4088" s="8" t="str">
        <f>IF(C4088="","",IF(ISERROR(AVERAGE(ESITI_QUESTIONARI!N4088:T4088,ESITI_QUESTIONARI!V4088:X4088,ESITI_QUESTIONARI!Z4088:AD4088,ESITI_QUESTIONARI!AF4088:AH4088,ESITI_QUESTIONARI!AJ4088:AL4088,ESITI_QUESTIONARI!AN4088,ESITI_QUESTIONARI!AQ4088)),"NON RISPONDE",AVERAGE(ESITI_QUESTIONARI!N4088:T4088,ESITI_QUESTIONARI!V4088:X4088,ESITI_QUESTIONARI!Z4088:AD4088,ESITI_QUESTIONARI!AF4088:AH4088,ESITI_QUESTIONARI!AJ4088:AL4088,ESITI_QUESTIONARI!AN4088,ESITI_QUESTIONARI!AQ4088)))</f>
        <v/>
      </c>
    </row>
    <row r="4089" spans="1:8" x14ac:dyDescent="0.3">
      <c r="A4089" t="str">
        <f>IF(ESITI_QUESTIONARI!A4089="","",TRIM(ESITI_QUESTIONARI!A4089))</f>
        <v/>
      </c>
      <c r="B4089" t="str">
        <f t="shared" si="64"/>
        <v/>
      </c>
      <c r="C4089" t="str">
        <f>IF(ESITI_QUESTIONARI!C4089="","",TRIM(ESITI_QUESTIONARI!C4089))</f>
        <v/>
      </c>
      <c r="D4089" t="str">
        <f>IFERROR(UPPER(TRIM(ESITI_QUESTIONARI!U4089)),"")</f>
        <v/>
      </c>
      <c r="E4089" t="str">
        <f>IFERROR(UPPER(TRIM(ESITI_QUESTIONARI!Y4089)),"")</f>
        <v/>
      </c>
      <c r="F4089" t="str">
        <f>IFERROR(UPPER(TRIM(ESITI_QUESTIONARI!AE4089)),"")</f>
        <v/>
      </c>
      <c r="G4089" t="str">
        <f>IFERROR(UPPER(TRIM(ESITI_QUESTIONARI!AI4089)),"")</f>
        <v/>
      </c>
      <c r="H4089" s="8" t="str">
        <f>IF(C4089="","",IF(ISERROR(AVERAGE(ESITI_QUESTIONARI!N4089:T4089,ESITI_QUESTIONARI!V4089:X4089,ESITI_QUESTIONARI!Z4089:AD4089,ESITI_QUESTIONARI!AF4089:AH4089,ESITI_QUESTIONARI!AJ4089:AL4089,ESITI_QUESTIONARI!AN4089,ESITI_QUESTIONARI!AQ4089)),"NON RISPONDE",AVERAGE(ESITI_QUESTIONARI!N4089:T4089,ESITI_QUESTIONARI!V4089:X4089,ESITI_QUESTIONARI!Z4089:AD4089,ESITI_QUESTIONARI!AF4089:AH4089,ESITI_QUESTIONARI!AJ4089:AL4089,ESITI_QUESTIONARI!AN4089,ESITI_QUESTIONARI!AQ4089)))</f>
        <v/>
      </c>
    </row>
    <row r="4090" spans="1:8" x14ac:dyDescent="0.3">
      <c r="A4090" t="str">
        <f>IF(ESITI_QUESTIONARI!A4090="","",TRIM(ESITI_QUESTIONARI!A4090))</f>
        <v/>
      </c>
      <c r="B4090" t="str">
        <f t="shared" si="64"/>
        <v/>
      </c>
      <c r="C4090" t="str">
        <f>IF(ESITI_QUESTIONARI!C4090="","",TRIM(ESITI_QUESTIONARI!C4090))</f>
        <v/>
      </c>
      <c r="D4090" t="str">
        <f>IFERROR(UPPER(TRIM(ESITI_QUESTIONARI!U4090)),"")</f>
        <v/>
      </c>
      <c r="E4090" t="str">
        <f>IFERROR(UPPER(TRIM(ESITI_QUESTIONARI!Y4090)),"")</f>
        <v/>
      </c>
      <c r="F4090" t="str">
        <f>IFERROR(UPPER(TRIM(ESITI_QUESTIONARI!AE4090)),"")</f>
        <v/>
      </c>
      <c r="G4090" t="str">
        <f>IFERROR(UPPER(TRIM(ESITI_QUESTIONARI!AI4090)),"")</f>
        <v/>
      </c>
      <c r="H4090" s="8" t="str">
        <f>IF(C4090="","",IF(ISERROR(AVERAGE(ESITI_QUESTIONARI!N4090:T4090,ESITI_QUESTIONARI!V4090:X4090,ESITI_QUESTIONARI!Z4090:AD4090,ESITI_QUESTIONARI!AF4090:AH4090,ESITI_QUESTIONARI!AJ4090:AL4090,ESITI_QUESTIONARI!AN4090,ESITI_QUESTIONARI!AQ4090)),"NON RISPONDE",AVERAGE(ESITI_QUESTIONARI!N4090:T4090,ESITI_QUESTIONARI!V4090:X4090,ESITI_QUESTIONARI!Z4090:AD4090,ESITI_QUESTIONARI!AF4090:AH4090,ESITI_QUESTIONARI!AJ4090:AL4090,ESITI_QUESTIONARI!AN4090,ESITI_QUESTIONARI!AQ4090)))</f>
        <v/>
      </c>
    </row>
    <row r="4091" spans="1:8" x14ac:dyDescent="0.3">
      <c r="A4091" t="str">
        <f>IF(ESITI_QUESTIONARI!A4091="","",TRIM(ESITI_QUESTIONARI!A4091))</f>
        <v/>
      </c>
      <c r="B4091" t="str">
        <f t="shared" si="64"/>
        <v/>
      </c>
      <c r="C4091" t="str">
        <f>IF(ESITI_QUESTIONARI!C4091="","",TRIM(ESITI_QUESTIONARI!C4091))</f>
        <v/>
      </c>
      <c r="D4091" t="str">
        <f>IFERROR(UPPER(TRIM(ESITI_QUESTIONARI!U4091)),"")</f>
        <v/>
      </c>
      <c r="E4091" t="str">
        <f>IFERROR(UPPER(TRIM(ESITI_QUESTIONARI!Y4091)),"")</f>
        <v/>
      </c>
      <c r="F4091" t="str">
        <f>IFERROR(UPPER(TRIM(ESITI_QUESTIONARI!AE4091)),"")</f>
        <v/>
      </c>
      <c r="G4091" t="str">
        <f>IFERROR(UPPER(TRIM(ESITI_QUESTIONARI!AI4091)),"")</f>
        <v/>
      </c>
      <c r="H4091" s="8" t="str">
        <f>IF(C4091="","",IF(ISERROR(AVERAGE(ESITI_QUESTIONARI!N4091:T4091,ESITI_QUESTIONARI!V4091:X4091,ESITI_QUESTIONARI!Z4091:AD4091,ESITI_QUESTIONARI!AF4091:AH4091,ESITI_QUESTIONARI!AJ4091:AL4091,ESITI_QUESTIONARI!AN4091,ESITI_QUESTIONARI!AQ4091)),"NON RISPONDE",AVERAGE(ESITI_QUESTIONARI!N4091:T4091,ESITI_QUESTIONARI!V4091:X4091,ESITI_QUESTIONARI!Z4091:AD4091,ESITI_QUESTIONARI!AF4091:AH4091,ESITI_QUESTIONARI!AJ4091:AL4091,ESITI_QUESTIONARI!AN4091,ESITI_QUESTIONARI!AQ4091)))</f>
        <v/>
      </c>
    </row>
    <row r="4092" spans="1:8" x14ac:dyDescent="0.3">
      <c r="A4092" t="str">
        <f>IF(ESITI_QUESTIONARI!A4092="","",TRIM(ESITI_QUESTIONARI!A4092))</f>
        <v/>
      </c>
      <c r="B4092" t="str">
        <f t="shared" si="64"/>
        <v/>
      </c>
      <c r="C4092" t="str">
        <f>IF(ESITI_QUESTIONARI!C4092="","",TRIM(ESITI_QUESTIONARI!C4092))</f>
        <v/>
      </c>
      <c r="D4092" t="str">
        <f>IFERROR(UPPER(TRIM(ESITI_QUESTIONARI!U4092)),"")</f>
        <v/>
      </c>
      <c r="E4092" t="str">
        <f>IFERROR(UPPER(TRIM(ESITI_QUESTIONARI!Y4092)),"")</f>
        <v/>
      </c>
      <c r="F4092" t="str">
        <f>IFERROR(UPPER(TRIM(ESITI_QUESTIONARI!AE4092)),"")</f>
        <v/>
      </c>
      <c r="G4092" t="str">
        <f>IFERROR(UPPER(TRIM(ESITI_QUESTIONARI!AI4092)),"")</f>
        <v/>
      </c>
      <c r="H4092" s="8" t="str">
        <f>IF(C4092="","",IF(ISERROR(AVERAGE(ESITI_QUESTIONARI!N4092:T4092,ESITI_QUESTIONARI!V4092:X4092,ESITI_QUESTIONARI!Z4092:AD4092,ESITI_QUESTIONARI!AF4092:AH4092,ESITI_QUESTIONARI!AJ4092:AL4092,ESITI_QUESTIONARI!AN4092,ESITI_QUESTIONARI!AQ4092)),"NON RISPONDE",AVERAGE(ESITI_QUESTIONARI!N4092:T4092,ESITI_QUESTIONARI!V4092:X4092,ESITI_QUESTIONARI!Z4092:AD4092,ESITI_QUESTIONARI!AF4092:AH4092,ESITI_QUESTIONARI!AJ4092:AL4092,ESITI_QUESTIONARI!AN4092,ESITI_QUESTIONARI!AQ4092)))</f>
        <v/>
      </c>
    </row>
    <row r="4093" spans="1:8" x14ac:dyDescent="0.3">
      <c r="A4093" t="str">
        <f>IF(ESITI_QUESTIONARI!A4093="","",TRIM(ESITI_QUESTIONARI!A4093))</f>
        <v/>
      </c>
      <c r="B4093" t="str">
        <f t="shared" si="64"/>
        <v/>
      </c>
      <c r="C4093" t="str">
        <f>IF(ESITI_QUESTIONARI!C4093="","",TRIM(ESITI_QUESTIONARI!C4093))</f>
        <v/>
      </c>
      <c r="D4093" t="str">
        <f>IFERROR(UPPER(TRIM(ESITI_QUESTIONARI!U4093)),"")</f>
        <v/>
      </c>
      <c r="E4093" t="str">
        <f>IFERROR(UPPER(TRIM(ESITI_QUESTIONARI!Y4093)),"")</f>
        <v/>
      </c>
      <c r="F4093" t="str">
        <f>IFERROR(UPPER(TRIM(ESITI_QUESTIONARI!AE4093)),"")</f>
        <v/>
      </c>
      <c r="G4093" t="str">
        <f>IFERROR(UPPER(TRIM(ESITI_QUESTIONARI!AI4093)),"")</f>
        <v/>
      </c>
      <c r="H4093" s="8" t="str">
        <f>IF(C4093="","",IF(ISERROR(AVERAGE(ESITI_QUESTIONARI!N4093:T4093,ESITI_QUESTIONARI!V4093:X4093,ESITI_QUESTIONARI!Z4093:AD4093,ESITI_QUESTIONARI!AF4093:AH4093,ESITI_QUESTIONARI!AJ4093:AL4093,ESITI_QUESTIONARI!AN4093,ESITI_QUESTIONARI!AQ4093)),"NON RISPONDE",AVERAGE(ESITI_QUESTIONARI!N4093:T4093,ESITI_QUESTIONARI!V4093:X4093,ESITI_QUESTIONARI!Z4093:AD4093,ESITI_QUESTIONARI!AF4093:AH4093,ESITI_QUESTIONARI!AJ4093:AL4093,ESITI_QUESTIONARI!AN4093,ESITI_QUESTIONARI!AQ4093)))</f>
        <v/>
      </c>
    </row>
    <row r="4094" spans="1:8" x14ac:dyDescent="0.3">
      <c r="A4094" t="str">
        <f>IF(ESITI_QUESTIONARI!A4094="","",TRIM(ESITI_QUESTIONARI!A4094))</f>
        <v/>
      </c>
      <c r="B4094" t="str">
        <f t="shared" si="64"/>
        <v/>
      </c>
      <c r="C4094" t="str">
        <f>IF(ESITI_QUESTIONARI!C4094="","",TRIM(ESITI_QUESTIONARI!C4094))</f>
        <v/>
      </c>
      <c r="D4094" t="str">
        <f>IFERROR(UPPER(TRIM(ESITI_QUESTIONARI!U4094)),"")</f>
        <v/>
      </c>
      <c r="E4094" t="str">
        <f>IFERROR(UPPER(TRIM(ESITI_QUESTIONARI!Y4094)),"")</f>
        <v/>
      </c>
      <c r="F4094" t="str">
        <f>IFERROR(UPPER(TRIM(ESITI_QUESTIONARI!AE4094)),"")</f>
        <v/>
      </c>
      <c r="G4094" t="str">
        <f>IFERROR(UPPER(TRIM(ESITI_QUESTIONARI!AI4094)),"")</f>
        <v/>
      </c>
      <c r="H4094" s="8" t="str">
        <f>IF(C4094="","",IF(ISERROR(AVERAGE(ESITI_QUESTIONARI!N4094:T4094,ESITI_QUESTIONARI!V4094:X4094,ESITI_QUESTIONARI!Z4094:AD4094,ESITI_QUESTIONARI!AF4094:AH4094,ESITI_QUESTIONARI!AJ4094:AL4094,ESITI_QUESTIONARI!AN4094,ESITI_QUESTIONARI!AQ4094)),"NON RISPONDE",AVERAGE(ESITI_QUESTIONARI!N4094:T4094,ESITI_QUESTIONARI!V4094:X4094,ESITI_QUESTIONARI!Z4094:AD4094,ESITI_QUESTIONARI!AF4094:AH4094,ESITI_QUESTIONARI!AJ4094:AL4094,ESITI_QUESTIONARI!AN4094,ESITI_QUESTIONARI!AQ4094)))</f>
        <v/>
      </c>
    </row>
    <row r="4095" spans="1:8" x14ac:dyDescent="0.3">
      <c r="A4095" t="str">
        <f>IF(ESITI_QUESTIONARI!A4095="","",TRIM(ESITI_QUESTIONARI!A4095))</f>
        <v/>
      </c>
      <c r="B4095" t="str">
        <f t="shared" si="64"/>
        <v/>
      </c>
      <c r="C4095" t="str">
        <f>IF(ESITI_QUESTIONARI!C4095="","",TRIM(ESITI_QUESTIONARI!C4095))</f>
        <v/>
      </c>
      <c r="D4095" t="str">
        <f>IFERROR(UPPER(TRIM(ESITI_QUESTIONARI!U4095)),"")</f>
        <v/>
      </c>
      <c r="E4095" t="str">
        <f>IFERROR(UPPER(TRIM(ESITI_QUESTIONARI!Y4095)),"")</f>
        <v/>
      </c>
      <c r="F4095" t="str">
        <f>IFERROR(UPPER(TRIM(ESITI_QUESTIONARI!AE4095)),"")</f>
        <v/>
      </c>
      <c r="G4095" t="str">
        <f>IFERROR(UPPER(TRIM(ESITI_QUESTIONARI!AI4095)),"")</f>
        <v/>
      </c>
      <c r="H4095" s="8" t="str">
        <f>IF(C4095="","",IF(ISERROR(AVERAGE(ESITI_QUESTIONARI!N4095:T4095,ESITI_QUESTIONARI!V4095:X4095,ESITI_QUESTIONARI!Z4095:AD4095,ESITI_QUESTIONARI!AF4095:AH4095,ESITI_QUESTIONARI!AJ4095:AL4095,ESITI_QUESTIONARI!AN4095,ESITI_QUESTIONARI!AQ4095)),"NON RISPONDE",AVERAGE(ESITI_QUESTIONARI!N4095:T4095,ESITI_QUESTIONARI!V4095:X4095,ESITI_QUESTIONARI!Z4095:AD4095,ESITI_QUESTIONARI!AF4095:AH4095,ESITI_QUESTIONARI!AJ4095:AL4095,ESITI_QUESTIONARI!AN4095,ESITI_QUESTIONARI!AQ4095)))</f>
        <v/>
      </c>
    </row>
    <row r="4096" spans="1:8" x14ac:dyDescent="0.3">
      <c r="A4096" t="str">
        <f>IF(ESITI_QUESTIONARI!A4096="","",TRIM(ESITI_QUESTIONARI!A4096))</f>
        <v/>
      </c>
      <c r="B4096" t="str">
        <f t="shared" si="64"/>
        <v/>
      </c>
      <c r="C4096" t="str">
        <f>IF(ESITI_QUESTIONARI!C4096="","",TRIM(ESITI_QUESTIONARI!C4096))</f>
        <v/>
      </c>
      <c r="D4096" t="str">
        <f>IFERROR(UPPER(TRIM(ESITI_QUESTIONARI!U4096)),"")</f>
        <v/>
      </c>
      <c r="E4096" t="str">
        <f>IFERROR(UPPER(TRIM(ESITI_QUESTIONARI!Y4096)),"")</f>
        <v/>
      </c>
      <c r="F4096" t="str">
        <f>IFERROR(UPPER(TRIM(ESITI_QUESTIONARI!AE4096)),"")</f>
        <v/>
      </c>
      <c r="G4096" t="str">
        <f>IFERROR(UPPER(TRIM(ESITI_QUESTIONARI!AI4096)),"")</f>
        <v/>
      </c>
      <c r="H4096" s="8" t="str">
        <f>IF(C4096="","",IF(ISERROR(AVERAGE(ESITI_QUESTIONARI!N4096:T4096,ESITI_QUESTIONARI!V4096:X4096,ESITI_QUESTIONARI!Z4096:AD4096,ESITI_QUESTIONARI!AF4096:AH4096,ESITI_QUESTIONARI!AJ4096:AL4096,ESITI_QUESTIONARI!AN4096,ESITI_QUESTIONARI!AQ4096)),"NON RISPONDE",AVERAGE(ESITI_QUESTIONARI!N4096:T4096,ESITI_QUESTIONARI!V4096:X4096,ESITI_QUESTIONARI!Z4096:AD4096,ESITI_QUESTIONARI!AF4096:AH4096,ESITI_QUESTIONARI!AJ4096:AL4096,ESITI_QUESTIONARI!AN4096,ESITI_QUESTIONARI!AQ4096)))</f>
        <v/>
      </c>
    </row>
    <row r="4097" spans="1:8" x14ac:dyDescent="0.3">
      <c r="A4097" t="str">
        <f>IF(ESITI_QUESTIONARI!A4097="","",TRIM(ESITI_QUESTIONARI!A4097))</f>
        <v/>
      </c>
      <c r="B4097" t="str">
        <f t="shared" si="64"/>
        <v/>
      </c>
      <c r="C4097" t="str">
        <f>IF(ESITI_QUESTIONARI!C4097="","",TRIM(ESITI_QUESTIONARI!C4097))</f>
        <v/>
      </c>
      <c r="D4097" t="str">
        <f>IFERROR(UPPER(TRIM(ESITI_QUESTIONARI!U4097)),"")</f>
        <v/>
      </c>
      <c r="E4097" t="str">
        <f>IFERROR(UPPER(TRIM(ESITI_QUESTIONARI!Y4097)),"")</f>
        <v/>
      </c>
      <c r="F4097" t="str">
        <f>IFERROR(UPPER(TRIM(ESITI_QUESTIONARI!AE4097)),"")</f>
        <v/>
      </c>
      <c r="G4097" t="str">
        <f>IFERROR(UPPER(TRIM(ESITI_QUESTIONARI!AI4097)),"")</f>
        <v/>
      </c>
      <c r="H4097" s="8" t="str">
        <f>IF(C4097="","",IF(ISERROR(AVERAGE(ESITI_QUESTIONARI!N4097:T4097,ESITI_QUESTIONARI!V4097:X4097,ESITI_QUESTIONARI!Z4097:AD4097,ESITI_QUESTIONARI!AF4097:AH4097,ESITI_QUESTIONARI!AJ4097:AL4097,ESITI_QUESTIONARI!AN4097,ESITI_QUESTIONARI!AQ4097)),"NON RISPONDE",AVERAGE(ESITI_QUESTIONARI!N4097:T4097,ESITI_QUESTIONARI!V4097:X4097,ESITI_QUESTIONARI!Z4097:AD4097,ESITI_QUESTIONARI!AF4097:AH4097,ESITI_QUESTIONARI!AJ4097:AL4097,ESITI_QUESTIONARI!AN4097,ESITI_QUESTIONARI!AQ4097)))</f>
        <v/>
      </c>
    </row>
    <row r="4098" spans="1:8" x14ac:dyDescent="0.3">
      <c r="A4098" t="str">
        <f>IF(ESITI_QUESTIONARI!A4098="","",TRIM(ESITI_QUESTIONARI!A4098))</f>
        <v/>
      </c>
      <c r="B4098" t="str">
        <f t="shared" si="64"/>
        <v/>
      </c>
      <c r="C4098" t="str">
        <f>IF(ESITI_QUESTIONARI!C4098="","",TRIM(ESITI_QUESTIONARI!C4098))</f>
        <v/>
      </c>
      <c r="D4098" t="str">
        <f>IFERROR(UPPER(TRIM(ESITI_QUESTIONARI!U4098)),"")</f>
        <v/>
      </c>
      <c r="E4098" t="str">
        <f>IFERROR(UPPER(TRIM(ESITI_QUESTIONARI!Y4098)),"")</f>
        <v/>
      </c>
      <c r="F4098" t="str">
        <f>IFERROR(UPPER(TRIM(ESITI_QUESTIONARI!AE4098)),"")</f>
        <v/>
      </c>
      <c r="G4098" t="str">
        <f>IFERROR(UPPER(TRIM(ESITI_QUESTIONARI!AI4098)),"")</f>
        <v/>
      </c>
      <c r="H4098" s="8" t="str">
        <f>IF(C4098="","",IF(ISERROR(AVERAGE(ESITI_QUESTIONARI!N4098:T4098,ESITI_QUESTIONARI!V4098:X4098,ESITI_QUESTIONARI!Z4098:AD4098,ESITI_QUESTIONARI!AF4098:AH4098,ESITI_QUESTIONARI!AJ4098:AL4098,ESITI_QUESTIONARI!AN4098,ESITI_QUESTIONARI!AQ4098)),"NON RISPONDE",AVERAGE(ESITI_QUESTIONARI!N4098:T4098,ESITI_QUESTIONARI!V4098:X4098,ESITI_QUESTIONARI!Z4098:AD4098,ESITI_QUESTIONARI!AF4098:AH4098,ESITI_QUESTIONARI!AJ4098:AL4098,ESITI_QUESTIONARI!AN4098,ESITI_QUESTIONARI!AQ4098)))</f>
        <v/>
      </c>
    </row>
    <row r="4099" spans="1:8" x14ac:dyDescent="0.3">
      <c r="A4099" t="str">
        <f>IF(ESITI_QUESTIONARI!A4099="","",TRIM(ESITI_QUESTIONARI!A4099))</f>
        <v/>
      </c>
      <c r="B4099" t="str">
        <f t="shared" ref="B4099:B4162" si="65">IF(C4099="","",C4099)</f>
        <v/>
      </c>
      <c r="C4099" t="str">
        <f>IF(ESITI_QUESTIONARI!C4099="","",TRIM(ESITI_QUESTIONARI!C4099))</f>
        <v/>
      </c>
      <c r="D4099" t="str">
        <f>IFERROR(UPPER(TRIM(ESITI_QUESTIONARI!U4099)),"")</f>
        <v/>
      </c>
      <c r="E4099" t="str">
        <f>IFERROR(UPPER(TRIM(ESITI_QUESTIONARI!Y4099)),"")</f>
        <v/>
      </c>
      <c r="F4099" t="str">
        <f>IFERROR(UPPER(TRIM(ESITI_QUESTIONARI!AE4099)),"")</f>
        <v/>
      </c>
      <c r="G4099" t="str">
        <f>IFERROR(UPPER(TRIM(ESITI_QUESTIONARI!AI4099)),"")</f>
        <v/>
      </c>
      <c r="H4099" s="8" t="str">
        <f>IF(C4099="","",IF(ISERROR(AVERAGE(ESITI_QUESTIONARI!N4099:T4099,ESITI_QUESTIONARI!V4099:X4099,ESITI_QUESTIONARI!Z4099:AD4099,ESITI_QUESTIONARI!AF4099:AH4099,ESITI_QUESTIONARI!AJ4099:AL4099,ESITI_QUESTIONARI!AN4099,ESITI_QUESTIONARI!AQ4099)),"NON RISPONDE",AVERAGE(ESITI_QUESTIONARI!N4099:T4099,ESITI_QUESTIONARI!V4099:X4099,ESITI_QUESTIONARI!Z4099:AD4099,ESITI_QUESTIONARI!AF4099:AH4099,ESITI_QUESTIONARI!AJ4099:AL4099,ESITI_QUESTIONARI!AN4099,ESITI_QUESTIONARI!AQ4099)))</f>
        <v/>
      </c>
    </row>
    <row r="4100" spans="1:8" x14ac:dyDescent="0.3">
      <c r="A4100" t="str">
        <f>IF(ESITI_QUESTIONARI!A4100="","",TRIM(ESITI_QUESTIONARI!A4100))</f>
        <v/>
      </c>
      <c r="B4100" t="str">
        <f t="shared" si="65"/>
        <v/>
      </c>
      <c r="C4100" t="str">
        <f>IF(ESITI_QUESTIONARI!C4100="","",TRIM(ESITI_QUESTIONARI!C4100))</f>
        <v/>
      </c>
      <c r="D4100" t="str">
        <f>IFERROR(UPPER(TRIM(ESITI_QUESTIONARI!U4100)),"")</f>
        <v/>
      </c>
      <c r="E4100" t="str">
        <f>IFERROR(UPPER(TRIM(ESITI_QUESTIONARI!Y4100)),"")</f>
        <v/>
      </c>
      <c r="F4100" t="str">
        <f>IFERROR(UPPER(TRIM(ESITI_QUESTIONARI!AE4100)),"")</f>
        <v/>
      </c>
      <c r="G4100" t="str">
        <f>IFERROR(UPPER(TRIM(ESITI_QUESTIONARI!AI4100)),"")</f>
        <v/>
      </c>
      <c r="H4100" s="8" t="str">
        <f>IF(C4100="","",IF(ISERROR(AVERAGE(ESITI_QUESTIONARI!N4100:T4100,ESITI_QUESTIONARI!V4100:X4100,ESITI_QUESTIONARI!Z4100:AD4100,ESITI_QUESTIONARI!AF4100:AH4100,ESITI_QUESTIONARI!AJ4100:AL4100,ESITI_QUESTIONARI!AN4100,ESITI_QUESTIONARI!AQ4100)),"NON RISPONDE",AVERAGE(ESITI_QUESTIONARI!N4100:T4100,ESITI_QUESTIONARI!V4100:X4100,ESITI_QUESTIONARI!Z4100:AD4100,ESITI_QUESTIONARI!AF4100:AH4100,ESITI_QUESTIONARI!AJ4100:AL4100,ESITI_QUESTIONARI!AN4100,ESITI_QUESTIONARI!AQ4100)))</f>
        <v/>
      </c>
    </row>
    <row r="4101" spans="1:8" x14ac:dyDescent="0.3">
      <c r="A4101" t="str">
        <f>IF(ESITI_QUESTIONARI!A4101="","",TRIM(ESITI_QUESTIONARI!A4101))</f>
        <v/>
      </c>
      <c r="B4101" t="str">
        <f t="shared" si="65"/>
        <v/>
      </c>
      <c r="C4101" t="str">
        <f>IF(ESITI_QUESTIONARI!C4101="","",TRIM(ESITI_QUESTIONARI!C4101))</f>
        <v/>
      </c>
      <c r="D4101" t="str">
        <f>IFERROR(UPPER(TRIM(ESITI_QUESTIONARI!U4101)),"")</f>
        <v/>
      </c>
      <c r="E4101" t="str">
        <f>IFERROR(UPPER(TRIM(ESITI_QUESTIONARI!Y4101)),"")</f>
        <v/>
      </c>
      <c r="F4101" t="str">
        <f>IFERROR(UPPER(TRIM(ESITI_QUESTIONARI!AE4101)),"")</f>
        <v/>
      </c>
      <c r="G4101" t="str">
        <f>IFERROR(UPPER(TRIM(ESITI_QUESTIONARI!AI4101)),"")</f>
        <v/>
      </c>
      <c r="H4101" s="8" t="str">
        <f>IF(C4101="","",IF(ISERROR(AVERAGE(ESITI_QUESTIONARI!N4101:T4101,ESITI_QUESTIONARI!V4101:X4101,ESITI_QUESTIONARI!Z4101:AD4101,ESITI_QUESTIONARI!AF4101:AH4101,ESITI_QUESTIONARI!AJ4101:AL4101,ESITI_QUESTIONARI!AN4101,ESITI_QUESTIONARI!AQ4101)),"NON RISPONDE",AVERAGE(ESITI_QUESTIONARI!N4101:T4101,ESITI_QUESTIONARI!V4101:X4101,ESITI_QUESTIONARI!Z4101:AD4101,ESITI_QUESTIONARI!AF4101:AH4101,ESITI_QUESTIONARI!AJ4101:AL4101,ESITI_QUESTIONARI!AN4101,ESITI_QUESTIONARI!AQ4101)))</f>
        <v/>
      </c>
    </row>
    <row r="4102" spans="1:8" x14ac:dyDescent="0.3">
      <c r="A4102" t="str">
        <f>IF(ESITI_QUESTIONARI!A4102="","",TRIM(ESITI_QUESTIONARI!A4102))</f>
        <v/>
      </c>
      <c r="B4102" t="str">
        <f t="shared" si="65"/>
        <v/>
      </c>
      <c r="C4102" t="str">
        <f>IF(ESITI_QUESTIONARI!C4102="","",TRIM(ESITI_QUESTIONARI!C4102))</f>
        <v/>
      </c>
      <c r="D4102" t="str">
        <f>IFERROR(UPPER(TRIM(ESITI_QUESTIONARI!U4102)),"")</f>
        <v/>
      </c>
      <c r="E4102" t="str">
        <f>IFERROR(UPPER(TRIM(ESITI_QUESTIONARI!Y4102)),"")</f>
        <v/>
      </c>
      <c r="F4102" t="str">
        <f>IFERROR(UPPER(TRIM(ESITI_QUESTIONARI!AE4102)),"")</f>
        <v/>
      </c>
      <c r="G4102" t="str">
        <f>IFERROR(UPPER(TRIM(ESITI_QUESTIONARI!AI4102)),"")</f>
        <v/>
      </c>
      <c r="H4102" s="8" t="str">
        <f>IF(C4102="","",IF(ISERROR(AVERAGE(ESITI_QUESTIONARI!N4102:T4102,ESITI_QUESTIONARI!V4102:X4102,ESITI_QUESTIONARI!Z4102:AD4102,ESITI_QUESTIONARI!AF4102:AH4102,ESITI_QUESTIONARI!AJ4102:AL4102,ESITI_QUESTIONARI!AN4102,ESITI_QUESTIONARI!AQ4102)),"NON RISPONDE",AVERAGE(ESITI_QUESTIONARI!N4102:T4102,ESITI_QUESTIONARI!V4102:X4102,ESITI_QUESTIONARI!Z4102:AD4102,ESITI_QUESTIONARI!AF4102:AH4102,ESITI_QUESTIONARI!AJ4102:AL4102,ESITI_QUESTIONARI!AN4102,ESITI_QUESTIONARI!AQ4102)))</f>
        <v/>
      </c>
    </row>
    <row r="4103" spans="1:8" x14ac:dyDescent="0.3">
      <c r="A4103" t="str">
        <f>IF(ESITI_QUESTIONARI!A4103="","",TRIM(ESITI_QUESTIONARI!A4103))</f>
        <v/>
      </c>
      <c r="B4103" t="str">
        <f t="shared" si="65"/>
        <v/>
      </c>
      <c r="C4103" t="str">
        <f>IF(ESITI_QUESTIONARI!C4103="","",TRIM(ESITI_QUESTIONARI!C4103))</f>
        <v/>
      </c>
      <c r="D4103" t="str">
        <f>IFERROR(UPPER(TRIM(ESITI_QUESTIONARI!U4103)),"")</f>
        <v/>
      </c>
      <c r="E4103" t="str">
        <f>IFERROR(UPPER(TRIM(ESITI_QUESTIONARI!Y4103)),"")</f>
        <v/>
      </c>
      <c r="F4103" t="str">
        <f>IFERROR(UPPER(TRIM(ESITI_QUESTIONARI!AE4103)),"")</f>
        <v/>
      </c>
      <c r="G4103" t="str">
        <f>IFERROR(UPPER(TRIM(ESITI_QUESTIONARI!AI4103)),"")</f>
        <v/>
      </c>
      <c r="H4103" s="8" t="str">
        <f>IF(C4103="","",IF(ISERROR(AVERAGE(ESITI_QUESTIONARI!N4103:T4103,ESITI_QUESTIONARI!V4103:X4103,ESITI_QUESTIONARI!Z4103:AD4103,ESITI_QUESTIONARI!AF4103:AH4103,ESITI_QUESTIONARI!AJ4103:AL4103,ESITI_QUESTIONARI!AN4103,ESITI_QUESTIONARI!AQ4103)),"NON RISPONDE",AVERAGE(ESITI_QUESTIONARI!N4103:T4103,ESITI_QUESTIONARI!V4103:X4103,ESITI_QUESTIONARI!Z4103:AD4103,ESITI_QUESTIONARI!AF4103:AH4103,ESITI_QUESTIONARI!AJ4103:AL4103,ESITI_QUESTIONARI!AN4103,ESITI_QUESTIONARI!AQ4103)))</f>
        <v/>
      </c>
    </row>
    <row r="4104" spans="1:8" x14ac:dyDescent="0.3">
      <c r="A4104" t="str">
        <f>IF(ESITI_QUESTIONARI!A4104="","",TRIM(ESITI_QUESTIONARI!A4104))</f>
        <v/>
      </c>
      <c r="B4104" t="str">
        <f t="shared" si="65"/>
        <v/>
      </c>
      <c r="C4104" t="str">
        <f>IF(ESITI_QUESTIONARI!C4104="","",TRIM(ESITI_QUESTIONARI!C4104))</f>
        <v/>
      </c>
      <c r="D4104" t="str">
        <f>IFERROR(UPPER(TRIM(ESITI_QUESTIONARI!U4104)),"")</f>
        <v/>
      </c>
      <c r="E4104" t="str">
        <f>IFERROR(UPPER(TRIM(ESITI_QUESTIONARI!Y4104)),"")</f>
        <v/>
      </c>
      <c r="F4104" t="str">
        <f>IFERROR(UPPER(TRIM(ESITI_QUESTIONARI!AE4104)),"")</f>
        <v/>
      </c>
      <c r="G4104" t="str">
        <f>IFERROR(UPPER(TRIM(ESITI_QUESTIONARI!AI4104)),"")</f>
        <v/>
      </c>
      <c r="H4104" s="8" t="str">
        <f>IF(C4104="","",IF(ISERROR(AVERAGE(ESITI_QUESTIONARI!N4104:T4104,ESITI_QUESTIONARI!V4104:X4104,ESITI_QUESTIONARI!Z4104:AD4104,ESITI_QUESTIONARI!AF4104:AH4104,ESITI_QUESTIONARI!AJ4104:AL4104,ESITI_QUESTIONARI!AN4104,ESITI_QUESTIONARI!AQ4104)),"NON RISPONDE",AVERAGE(ESITI_QUESTIONARI!N4104:T4104,ESITI_QUESTIONARI!V4104:X4104,ESITI_QUESTIONARI!Z4104:AD4104,ESITI_QUESTIONARI!AF4104:AH4104,ESITI_QUESTIONARI!AJ4104:AL4104,ESITI_QUESTIONARI!AN4104,ESITI_QUESTIONARI!AQ4104)))</f>
        <v/>
      </c>
    </row>
    <row r="4105" spans="1:8" x14ac:dyDescent="0.3">
      <c r="A4105" t="str">
        <f>IF(ESITI_QUESTIONARI!A4105="","",TRIM(ESITI_QUESTIONARI!A4105))</f>
        <v/>
      </c>
      <c r="B4105" t="str">
        <f t="shared" si="65"/>
        <v/>
      </c>
      <c r="C4105" t="str">
        <f>IF(ESITI_QUESTIONARI!C4105="","",TRIM(ESITI_QUESTIONARI!C4105))</f>
        <v/>
      </c>
      <c r="D4105" t="str">
        <f>IFERROR(UPPER(TRIM(ESITI_QUESTIONARI!U4105)),"")</f>
        <v/>
      </c>
      <c r="E4105" t="str">
        <f>IFERROR(UPPER(TRIM(ESITI_QUESTIONARI!Y4105)),"")</f>
        <v/>
      </c>
      <c r="F4105" t="str">
        <f>IFERROR(UPPER(TRIM(ESITI_QUESTIONARI!AE4105)),"")</f>
        <v/>
      </c>
      <c r="G4105" t="str">
        <f>IFERROR(UPPER(TRIM(ESITI_QUESTIONARI!AI4105)),"")</f>
        <v/>
      </c>
      <c r="H4105" s="8" t="str">
        <f>IF(C4105="","",IF(ISERROR(AVERAGE(ESITI_QUESTIONARI!N4105:T4105,ESITI_QUESTIONARI!V4105:X4105,ESITI_QUESTIONARI!Z4105:AD4105,ESITI_QUESTIONARI!AF4105:AH4105,ESITI_QUESTIONARI!AJ4105:AL4105,ESITI_QUESTIONARI!AN4105,ESITI_QUESTIONARI!AQ4105)),"NON RISPONDE",AVERAGE(ESITI_QUESTIONARI!N4105:T4105,ESITI_QUESTIONARI!V4105:X4105,ESITI_QUESTIONARI!Z4105:AD4105,ESITI_QUESTIONARI!AF4105:AH4105,ESITI_QUESTIONARI!AJ4105:AL4105,ESITI_QUESTIONARI!AN4105,ESITI_QUESTIONARI!AQ4105)))</f>
        <v/>
      </c>
    </row>
    <row r="4106" spans="1:8" x14ac:dyDescent="0.3">
      <c r="A4106" t="str">
        <f>IF(ESITI_QUESTIONARI!A4106="","",TRIM(ESITI_QUESTIONARI!A4106))</f>
        <v/>
      </c>
      <c r="B4106" t="str">
        <f t="shared" si="65"/>
        <v/>
      </c>
      <c r="C4106" t="str">
        <f>IF(ESITI_QUESTIONARI!C4106="","",TRIM(ESITI_QUESTIONARI!C4106))</f>
        <v/>
      </c>
      <c r="D4106" t="str">
        <f>IFERROR(UPPER(TRIM(ESITI_QUESTIONARI!U4106)),"")</f>
        <v/>
      </c>
      <c r="E4106" t="str">
        <f>IFERROR(UPPER(TRIM(ESITI_QUESTIONARI!Y4106)),"")</f>
        <v/>
      </c>
      <c r="F4106" t="str">
        <f>IFERROR(UPPER(TRIM(ESITI_QUESTIONARI!AE4106)),"")</f>
        <v/>
      </c>
      <c r="G4106" t="str">
        <f>IFERROR(UPPER(TRIM(ESITI_QUESTIONARI!AI4106)),"")</f>
        <v/>
      </c>
      <c r="H4106" s="8" t="str">
        <f>IF(C4106="","",IF(ISERROR(AVERAGE(ESITI_QUESTIONARI!N4106:T4106,ESITI_QUESTIONARI!V4106:X4106,ESITI_QUESTIONARI!Z4106:AD4106,ESITI_QUESTIONARI!AF4106:AH4106,ESITI_QUESTIONARI!AJ4106:AL4106,ESITI_QUESTIONARI!AN4106,ESITI_QUESTIONARI!AQ4106)),"NON RISPONDE",AVERAGE(ESITI_QUESTIONARI!N4106:T4106,ESITI_QUESTIONARI!V4106:X4106,ESITI_QUESTIONARI!Z4106:AD4106,ESITI_QUESTIONARI!AF4106:AH4106,ESITI_QUESTIONARI!AJ4106:AL4106,ESITI_QUESTIONARI!AN4106,ESITI_QUESTIONARI!AQ4106)))</f>
        <v/>
      </c>
    </row>
    <row r="4107" spans="1:8" x14ac:dyDescent="0.3">
      <c r="A4107" t="str">
        <f>IF(ESITI_QUESTIONARI!A4107="","",TRIM(ESITI_QUESTIONARI!A4107))</f>
        <v/>
      </c>
      <c r="B4107" t="str">
        <f t="shared" si="65"/>
        <v/>
      </c>
      <c r="C4107" t="str">
        <f>IF(ESITI_QUESTIONARI!C4107="","",TRIM(ESITI_QUESTIONARI!C4107))</f>
        <v/>
      </c>
      <c r="D4107" t="str">
        <f>IFERROR(UPPER(TRIM(ESITI_QUESTIONARI!U4107)),"")</f>
        <v/>
      </c>
      <c r="E4107" t="str">
        <f>IFERROR(UPPER(TRIM(ESITI_QUESTIONARI!Y4107)),"")</f>
        <v/>
      </c>
      <c r="F4107" t="str">
        <f>IFERROR(UPPER(TRIM(ESITI_QUESTIONARI!AE4107)),"")</f>
        <v/>
      </c>
      <c r="G4107" t="str">
        <f>IFERROR(UPPER(TRIM(ESITI_QUESTIONARI!AI4107)),"")</f>
        <v/>
      </c>
      <c r="H4107" s="8" t="str">
        <f>IF(C4107="","",IF(ISERROR(AVERAGE(ESITI_QUESTIONARI!N4107:T4107,ESITI_QUESTIONARI!V4107:X4107,ESITI_QUESTIONARI!Z4107:AD4107,ESITI_QUESTIONARI!AF4107:AH4107,ESITI_QUESTIONARI!AJ4107:AL4107,ESITI_QUESTIONARI!AN4107,ESITI_QUESTIONARI!AQ4107)),"NON RISPONDE",AVERAGE(ESITI_QUESTIONARI!N4107:T4107,ESITI_QUESTIONARI!V4107:X4107,ESITI_QUESTIONARI!Z4107:AD4107,ESITI_QUESTIONARI!AF4107:AH4107,ESITI_QUESTIONARI!AJ4107:AL4107,ESITI_QUESTIONARI!AN4107,ESITI_QUESTIONARI!AQ4107)))</f>
        <v/>
      </c>
    </row>
    <row r="4108" spans="1:8" x14ac:dyDescent="0.3">
      <c r="A4108" t="str">
        <f>IF(ESITI_QUESTIONARI!A4108="","",TRIM(ESITI_QUESTIONARI!A4108))</f>
        <v/>
      </c>
      <c r="B4108" t="str">
        <f t="shared" si="65"/>
        <v/>
      </c>
      <c r="C4108" t="str">
        <f>IF(ESITI_QUESTIONARI!C4108="","",TRIM(ESITI_QUESTIONARI!C4108))</f>
        <v/>
      </c>
      <c r="D4108" t="str">
        <f>IFERROR(UPPER(TRIM(ESITI_QUESTIONARI!U4108)),"")</f>
        <v/>
      </c>
      <c r="E4108" t="str">
        <f>IFERROR(UPPER(TRIM(ESITI_QUESTIONARI!Y4108)),"")</f>
        <v/>
      </c>
      <c r="F4108" t="str">
        <f>IFERROR(UPPER(TRIM(ESITI_QUESTIONARI!AE4108)),"")</f>
        <v/>
      </c>
      <c r="G4108" t="str">
        <f>IFERROR(UPPER(TRIM(ESITI_QUESTIONARI!AI4108)),"")</f>
        <v/>
      </c>
      <c r="H4108" s="8" t="str">
        <f>IF(C4108="","",IF(ISERROR(AVERAGE(ESITI_QUESTIONARI!N4108:T4108,ESITI_QUESTIONARI!V4108:X4108,ESITI_QUESTIONARI!Z4108:AD4108,ESITI_QUESTIONARI!AF4108:AH4108,ESITI_QUESTIONARI!AJ4108:AL4108,ESITI_QUESTIONARI!AN4108,ESITI_QUESTIONARI!AQ4108)),"NON RISPONDE",AVERAGE(ESITI_QUESTIONARI!N4108:T4108,ESITI_QUESTIONARI!V4108:X4108,ESITI_QUESTIONARI!Z4108:AD4108,ESITI_QUESTIONARI!AF4108:AH4108,ESITI_QUESTIONARI!AJ4108:AL4108,ESITI_QUESTIONARI!AN4108,ESITI_QUESTIONARI!AQ4108)))</f>
        <v/>
      </c>
    </row>
    <row r="4109" spans="1:8" x14ac:dyDescent="0.3">
      <c r="A4109" t="str">
        <f>IF(ESITI_QUESTIONARI!A4109="","",TRIM(ESITI_QUESTIONARI!A4109))</f>
        <v/>
      </c>
      <c r="B4109" t="str">
        <f t="shared" si="65"/>
        <v/>
      </c>
      <c r="C4109" t="str">
        <f>IF(ESITI_QUESTIONARI!C4109="","",TRIM(ESITI_QUESTIONARI!C4109))</f>
        <v/>
      </c>
      <c r="D4109" t="str">
        <f>IFERROR(UPPER(TRIM(ESITI_QUESTIONARI!U4109)),"")</f>
        <v/>
      </c>
      <c r="E4109" t="str">
        <f>IFERROR(UPPER(TRIM(ESITI_QUESTIONARI!Y4109)),"")</f>
        <v/>
      </c>
      <c r="F4109" t="str">
        <f>IFERROR(UPPER(TRIM(ESITI_QUESTIONARI!AE4109)),"")</f>
        <v/>
      </c>
      <c r="G4109" t="str">
        <f>IFERROR(UPPER(TRIM(ESITI_QUESTIONARI!AI4109)),"")</f>
        <v/>
      </c>
      <c r="H4109" s="8" t="str">
        <f>IF(C4109="","",IF(ISERROR(AVERAGE(ESITI_QUESTIONARI!N4109:T4109,ESITI_QUESTIONARI!V4109:X4109,ESITI_QUESTIONARI!Z4109:AD4109,ESITI_QUESTIONARI!AF4109:AH4109,ESITI_QUESTIONARI!AJ4109:AL4109,ESITI_QUESTIONARI!AN4109,ESITI_QUESTIONARI!AQ4109)),"NON RISPONDE",AVERAGE(ESITI_QUESTIONARI!N4109:T4109,ESITI_QUESTIONARI!V4109:X4109,ESITI_QUESTIONARI!Z4109:AD4109,ESITI_QUESTIONARI!AF4109:AH4109,ESITI_QUESTIONARI!AJ4109:AL4109,ESITI_QUESTIONARI!AN4109,ESITI_QUESTIONARI!AQ4109)))</f>
        <v/>
      </c>
    </row>
    <row r="4110" spans="1:8" x14ac:dyDescent="0.3">
      <c r="A4110" t="str">
        <f>IF(ESITI_QUESTIONARI!A4110="","",TRIM(ESITI_QUESTIONARI!A4110))</f>
        <v/>
      </c>
      <c r="B4110" t="str">
        <f t="shared" si="65"/>
        <v/>
      </c>
      <c r="C4110" t="str">
        <f>IF(ESITI_QUESTIONARI!C4110="","",TRIM(ESITI_QUESTIONARI!C4110))</f>
        <v/>
      </c>
      <c r="D4110" t="str">
        <f>IFERROR(UPPER(TRIM(ESITI_QUESTIONARI!U4110)),"")</f>
        <v/>
      </c>
      <c r="E4110" t="str">
        <f>IFERROR(UPPER(TRIM(ESITI_QUESTIONARI!Y4110)),"")</f>
        <v/>
      </c>
      <c r="F4110" t="str">
        <f>IFERROR(UPPER(TRIM(ESITI_QUESTIONARI!AE4110)),"")</f>
        <v/>
      </c>
      <c r="G4110" t="str">
        <f>IFERROR(UPPER(TRIM(ESITI_QUESTIONARI!AI4110)),"")</f>
        <v/>
      </c>
      <c r="H4110" s="8" t="str">
        <f>IF(C4110="","",IF(ISERROR(AVERAGE(ESITI_QUESTIONARI!N4110:T4110,ESITI_QUESTIONARI!V4110:X4110,ESITI_QUESTIONARI!Z4110:AD4110,ESITI_QUESTIONARI!AF4110:AH4110,ESITI_QUESTIONARI!AJ4110:AL4110,ESITI_QUESTIONARI!AN4110,ESITI_QUESTIONARI!AQ4110)),"NON RISPONDE",AVERAGE(ESITI_QUESTIONARI!N4110:T4110,ESITI_QUESTIONARI!V4110:X4110,ESITI_QUESTIONARI!Z4110:AD4110,ESITI_QUESTIONARI!AF4110:AH4110,ESITI_QUESTIONARI!AJ4110:AL4110,ESITI_QUESTIONARI!AN4110,ESITI_QUESTIONARI!AQ4110)))</f>
        <v/>
      </c>
    </row>
    <row r="4111" spans="1:8" x14ac:dyDescent="0.3">
      <c r="A4111" t="str">
        <f>IF(ESITI_QUESTIONARI!A4111="","",TRIM(ESITI_QUESTIONARI!A4111))</f>
        <v/>
      </c>
      <c r="B4111" t="str">
        <f t="shared" si="65"/>
        <v/>
      </c>
      <c r="C4111" t="str">
        <f>IF(ESITI_QUESTIONARI!C4111="","",TRIM(ESITI_QUESTIONARI!C4111))</f>
        <v/>
      </c>
      <c r="D4111" t="str">
        <f>IFERROR(UPPER(TRIM(ESITI_QUESTIONARI!U4111)),"")</f>
        <v/>
      </c>
      <c r="E4111" t="str">
        <f>IFERROR(UPPER(TRIM(ESITI_QUESTIONARI!Y4111)),"")</f>
        <v/>
      </c>
      <c r="F4111" t="str">
        <f>IFERROR(UPPER(TRIM(ESITI_QUESTIONARI!AE4111)),"")</f>
        <v/>
      </c>
      <c r="G4111" t="str">
        <f>IFERROR(UPPER(TRIM(ESITI_QUESTIONARI!AI4111)),"")</f>
        <v/>
      </c>
      <c r="H4111" s="8" t="str">
        <f>IF(C4111="","",IF(ISERROR(AVERAGE(ESITI_QUESTIONARI!N4111:T4111,ESITI_QUESTIONARI!V4111:X4111,ESITI_QUESTIONARI!Z4111:AD4111,ESITI_QUESTIONARI!AF4111:AH4111,ESITI_QUESTIONARI!AJ4111:AL4111,ESITI_QUESTIONARI!AN4111,ESITI_QUESTIONARI!AQ4111)),"NON RISPONDE",AVERAGE(ESITI_QUESTIONARI!N4111:T4111,ESITI_QUESTIONARI!V4111:X4111,ESITI_QUESTIONARI!Z4111:AD4111,ESITI_QUESTIONARI!AF4111:AH4111,ESITI_QUESTIONARI!AJ4111:AL4111,ESITI_QUESTIONARI!AN4111,ESITI_QUESTIONARI!AQ4111)))</f>
        <v/>
      </c>
    </row>
    <row r="4112" spans="1:8" x14ac:dyDescent="0.3">
      <c r="A4112" t="str">
        <f>IF(ESITI_QUESTIONARI!A4112="","",TRIM(ESITI_QUESTIONARI!A4112))</f>
        <v/>
      </c>
      <c r="B4112" t="str">
        <f t="shared" si="65"/>
        <v/>
      </c>
      <c r="C4112" t="str">
        <f>IF(ESITI_QUESTIONARI!C4112="","",TRIM(ESITI_QUESTIONARI!C4112))</f>
        <v/>
      </c>
      <c r="D4112" t="str">
        <f>IFERROR(UPPER(TRIM(ESITI_QUESTIONARI!U4112)),"")</f>
        <v/>
      </c>
      <c r="E4112" t="str">
        <f>IFERROR(UPPER(TRIM(ESITI_QUESTIONARI!Y4112)),"")</f>
        <v/>
      </c>
      <c r="F4112" t="str">
        <f>IFERROR(UPPER(TRIM(ESITI_QUESTIONARI!AE4112)),"")</f>
        <v/>
      </c>
      <c r="G4112" t="str">
        <f>IFERROR(UPPER(TRIM(ESITI_QUESTIONARI!AI4112)),"")</f>
        <v/>
      </c>
      <c r="H4112" s="8" t="str">
        <f>IF(C4112="","",IF(ISERROR(AVERAGE(ESITI_QUESTIONARI!N4112:T4112,ESITI_QUESTIONARI!V4112:X4112,ESITI_QUESTIONARI!Z4112:AD4112,ESITI_QUESTIONARI!AF4112:AH4112,ESITI_QUESTIONARI!AJ4112:AL4112,ESITI_QUESTIONARI!AN4112,ESITI_QUESTIONARI!AQ4112)),"NON RISPONDE",AVERAGE(ESITI_QUESTIONARI!N4112:T4112,ESITI_QUESTIONARI!V4112:X4112,ESITI_QUESTIONARI!Z4112:AD4112,ESITI_QUESTIONARI!AF4112:AH4112,ESITI_QUESTIONARI!AJ4112:AL4112,ESITI_QUESTIONARI!AN4112,ESITI_QUESTIONARI!AQ4112)))</f>
        <v/>
      </c>
    </row>
    <row r="4113" spans="1:8" x14ac:dyDescent="0.3">
      <c r="A4113" t="str">
        <f>IF(ESITI_QUESTIONARI!A4113="","",TRIM(ESITI_QUESTIONARI!A4113))</f>
        <v/>
      </c>
      <c r="B4113" t="str">
        <f t="shared" si="65"/>
        <v/>
      </c>
      <c r="C4113" t="str">
        <f>IF(ESITI_QUESTIONARI!C4113="","",TRIM(ESITI_QUESTIONARI!C4113))</f>
        <v/>
      </c>
      <c r="D4113" t="str">
        <f>IFERROR(UPPER(TRIM(ESITI_QUESTIONARI!U4113)),"")</f>
        <v/>
      </c>
      <c r="E4113" t="str">
        <f>IFERROR(UPPER(TRIM(ESITI_QUESTIONARI!Y4113)),"")</f>
        <v/>
      </c>
      <c r="F4113" t="str">
        <f>IFERROR(UPPER(TRIM(ESITI_QUESTIONARI!AE4113)),"")</f>
        <v/>
      </c>
      <c r="G4113" t="str">
        <f>IFERROR(UPPER(TRIM(ESITI_QUESTIONARI!AI4113)),"")</f>
        <v/>
      </c>
      <c r="H4113" s="8" t="str">
        <f>IF(C4113="","",IF(ISERROR(AVERAGE(ESITI_QUESTIONARI!N4113:T4113,ESITI_QUESTIONARI!V4113:X4113,ESITI_QUESTIONARI!Z4113:AD4113,ESITI_QUESTIONARI!AF4113:AH4113,ESITI_QUESTIONARI!AJ4113:AL4113,ESITI_QUESTIONARI!AN4113,ESITI_QUESTIONARI!AQ4113)),"NON RISPONDE",AVERAGE(ESITI_QUESTIONARI!N4113:T4113,ESITI_QUESTIONARI!V4113:X4113,ESITI_QUESTIONARI!Z4113:AD4113,ESITI_QUESTIONARI!AF4113:AH4113,ESITI_QUESTIONARI!AJ4113:AL4113,ESITI_QUESTIONARI!AN4113,ESITI_QUESTIONARI!AQ4113)))</f>
        <v/>
      </c>
    </row>
    <row r="4114" spans="1:8" x14ac:dyDescent="0.3">
      <c r="A4114" t="str">
        <f>IF(ESITI_QUESTIONARI!A4114="","",TRIM(ESITI_QUESTIONARI!A4114))</f>
        <v/>
      </c>
      <c r="B4114" t="str">
        <f t="shared" si="65"/>
        <v/>
      </c>
      <c r="C4114" t="str">
        <f>IF(ESITI_QUESTIONARI!C4114="","",TRIM(ESITI_QUESTIONARI!C4114))</f>
        <v/>
      </c>
      <c r="D4114" t="str">
        <f>IFERROR(UPPER(TRIM(ESITI_QUESTIONARI!U4114)),"")</f>
        <v/>
      </c>
      <c r="E4114" t="str">
        <f>IFERROR(UPPER(TRIM(ESITI_QUESTIONARI!Y4114)),"")</f>
        <v/>
      </c>
      <c r="F4114" t="str">
        <f>IFERROR(UPPER(TRIM(ESITI_QUESTIONARI!AE4114)),"")</f>
        <v/>
      </c>
      <c r="G4114" t="str">
        <f>IFERROR(UPPER(TRIM(ESITI_QUESTIONARI!AI4114)),"")</f>
        <v/>
      </c>
      <c r="H4114" s="8" t="str">
        <f>IF(C4114="","",IF(ISERROR(AVERAGE(ESITI_QUESTIONARI!N4114:T4114,ESITI_QUESTIONARI!V4114:X4114,ESITI_QUESTIONARI!Z4114:AD4114,ESITI_QUESTIONARI!AF4114:AH4114,ESITI_QUESTIONARI!AJ4114:AL4114,ESITI_QUESTIONARI!AN4114,ESITI_QUESTIONARI!AQ4114)),"NON RISPONDE",AVERAGE(ESITI_QUESTIONARI!N4114:T4114,ESITI_QUESTIONARI!V4114:X4114,ESITI_QUESTIONARI!Z4114:AD4114,ESITI_QUESTIONARI!AF4114:AH4114,ESITI_QUESTIONARI!AJ4114:AL4114,ESITI_QUESTIONARI!AN4114,ESITI_QUESTIONARI!AQ4114)))</f>
        <v/>
      </c>
    </row>
    <row r="4115" spans="1:8" x14ac:dyDescent="0.3">
      <c r="A4115" t="str">
        <f>IF(ESITI_QUESTIONARI!A4115="","",TRIM(ESITI_QUESTIONARI!A4115))</f>
        <v/>
      </c>
      <c r="B4115" t="str">
        <f t="shared" si="65"/>
        <v/>
      </c>
      <c r="C4115" t="str">
        <f>IF(ESITI_QUESTIONARI!C4115="","",TRIM(ESITI_QUESTIONARI!C4115))</f>
        <v/>
      </c>
      <c r="D4115" t="str">
        <f>IFERROR(UPPER(TRIM(ESITI_QUESTIONARI!U4115)),"")</f>
        <v/>
      </c>
      <c r="E4115" t="str">
        <f>IFERROR(UPPER(TRIM(ESITI_QUESTIONARI!Y4115)),"")</f>
        <v/>
      </c>
      <c r="F4115" t="str">
        <f>IFERROR(UPPER(TRIM(ESITI_QUESTIONARI!AE4115)),"")</f>
        <v/>
      </c>
      <c r="G4115" t="str">
        <f>IFERROR(UPPER(TRIM(ESITI_QUESTIONARI!AI4115)),"")</f>
        <v/>
      </c>
      <c r="H4115" s="8" t="str">
        <f>IF(C4115="","",IF(ISERROR(AVERAGE(ESITI_QUESTIONARI!N4115:T4115,ESITI_QUESTIONARI!V4115:X4115,ESITI_QUESTIONARI!Z4115:AD4115,ESITI_QUESTIONARI!AF4115:AH4115,ESITI_QUESTIONARI!AJ4115:AL4115,ESITI_QUESTIONARI!AN4115,ESITI_QUESTIONARI!AQ4115)),"NON RISPONDE",AVERAGE(ESITI_QUESTIONARI!N4115:T4115,ESITI_QUESTIONARI!V4115:X4115,ESITI_QUESTIONARI!Z4115:AD4115,ESITI_QUESTIONARI!AF4115:AH4115,ESITI_QUESTIONARI!AJ4115:AL4115,ESITI_QUESTIONARI!AN4115,ESITI_QUESTIONARI!AQ4115)))</f>
        <v/>
      </c>
    </row>
    <row r="4116" spans="1:8" x14ac:dyDescent="0.3">
      <c r="A4116" t="str">
        <f>IF(ESITI_QUESTIONARI!A4116="","",TRIM(ESITI_QUESTIONARI!A4116))</f>
        <v/>
      </c>
      <c r="B4116" t="str">
        <f t="shared" si="65"/>
        <v/>
      </c>
      <c r="C4116" t="str">
        <f>IF(ESITI_QUESTIONARI!C4116="","",TRIM(ESITI_QUESTIONARI!C4116))</f>
        <v/>
      </c>
      <c r="D4116" t="str">
        <f>IFERROR(UPPER(TRIM(ESITI_QUESTIONARI!U4116)),"")</f>
        <v/>
      </c>
      <c r="E4116" t="str">
        <f>IFERROR(UPPER(TRIM(ESITI_QUESTIONARI!Y4116)),"")</f>
        <v/>
      </c>
      <c r="F4116" t="str">
        <f>IFERROR(UPPER(TRIM(ESITI_QUESTIONARI!AE4116)),"")</f>
        <v/>
      </c>
      <c r="G4116" t="str">
        <f>IFERROR(UPPER(TRIM(ESITI_QUESTIONARI!AI4116)),"")</f>
        <v/>
      </c>
      <c r="H4116" s="8" t="str">
        <f>IF(C4116="","",IF(ISERROR(AVERAGE(ESITI_QUESTIONARI!N4116:T4116,ESITI_QUESTIONARI!V4116:X4116,ESITI_QUESTIONARI!Z4116:AD4116,ESITI_QUESTIONARI!AF4116:AH4116,ESITI_QUESTIONARI!AJ4116:AL4116,ESITI_QUESTIONARI!AN4116,ESITI_QUESTIONARI!AQ4116)),"NON RISPONDE",AVERAGE(ESITI_QUESTIONARI!N4116:T4116,ESITI_QUESTIONARI!V4116:X4116,ESITI_QUESTIONARI!Z4116:AD4116,ESITI_QUESTIONARI!AF4116:AH4116,ESITI_QUESTIONARI!AJ4116:AL4116,ESITI_QUESTIONARI!AN4116,ESITI_QUESTIONARI!AQ4116)))</f>
        <v/>
      </c>
    </row>
    <row r="4117" spans="1:8" x14ac:dyDescent="0.3">
      <c r="A4117" t="str">
        <f>IF(ESITI_QUESTIONARI!A4117="","",TRIM(ESITI_QUESTIONARI!A4117))</f>
        <v/>
      </c>
      <c r="B4117" t="str">
        <f t="shared" si="65"/>
        <v/>
      </c>
      <c r="C4117" t="str">
        <f>IF(ESITI_QUESTIONARI!C4117="","",TRIM(ESITI_QUESTIONARI!C4117))</f>
        <v/>
      </c>
      <c r="D4117" t="str">
        <f>IFERROR(UPPER(TRIM(ESITI_QUESTIONARI!U4117)),"")</f>
        <v/>
      </c>
      <c r="E4117" t="str">
        <f>IFERROR(UPPER(TRIM(ESITI_QUESTIONARI!Y4117)),"")</f>
        <v/>
      </c>
      <c r="F4117" t="str">
        <f>IFERROR(UPPER(TRIM(ESITI_QUESTIONARI!AE4117)),"")</f>
        <v/>
      </c>
      <c r="G4117" t="str">
        <f>IFERROR(UPPER(TRIM(ESITI_QUESTIONARI!AI4117)),"")</f>
        <v/>
      </c>
      <c r="H4117" s="8" t="str">
        <f>IF(C4117="","",IF(ISERROR(AVERAGE(ESITI_QUESTIONARI!N4117:T4117,ESITI_QUESTIONARI!V4117:X4117,ESITI_QUESTIONARI!Z4117:AD4117,ESITI_QUESTIONARI!AF4117:AH4117,ESITI_QUESTIONARI!AJ4117:AL4117,ESITI_QUESTIONARI!AN4117,ESITI_QUESTIONARI!AQ4117)),"NON RISPONDE",AVERAGE(ESITI_QUESTIONARI!N4117:T4117,ESITI_QUESTIONARI!V4117:X4117,ESITI_QUESTIONARI!Z4117:AD4117,ESITI_QUESTIONARI!AF4117:AH4117,ESITI_QUESTIONARI!AJ4117:AL4117,ESITI_QUESTIONARI!AN4117,ESITI_QUESTIONARI!AQ4117)))</f>
        <v/>
      </c>
    </row>
    <row r="4118" spans="1:8" x14ac:dyDescent="0.3">
      <c r="A4118" t="str">
        <f>IF(ESITI_QUESTIONARI!A4118="","",TRIM(ESITI_QUESTIONARI!A4118))</f>
        <v/>
      </c>
      <c r="B4118" t="str">
        <f t="shared" si="65"/>
        <v/>
      </c>
      <c r="C4118" t="str">
        <f>IF(ESITI_QUESTIONARI!C4118="","",TRIM(ESITI_QUESTIONARI!C4118))</f>
        <v/>
      </c>
      <c r="D4118" t="str">
        <f>IFERROR(UPPER(TRIM(ESITI_QUESTIONARI!U4118)),"")</f>
        <v/>
      </c>
      <c r="E4118" t="str">
        <f>IFERROR(UPPER(TRIM(ESITI_QUESTIONARI!Y4118)),"")</f>
        <v/>
      </c>
      <c r="F4118" t="str">
        <f>IFERROR(UPPER(TRIM(ESITI_QUESTIONARI!AE4118)),"")</f>
        <v/>
      </c>
      <c r="G4118" t="str">
        <f>IFERROR(UPPER(TRIM(ESITI_QUESTIONARI!AI4118)),"")</f>
        <v/>
      </c>
      <c r="H4118" s="8" t="str">
        <f>IF(C4118="","",IF(ISERROR(AVERAGE(ESITI_QUESTIONARI!N4118:T4118,ESITI_QUESTIONARI!V4118:X4118,ESITI_QUESTIONARI!Z4118:AD4118,ESITI_QUESTIONARI!AF4118:AH4118,ESITI_QUESTIONARI!AJ4118:AL4118,ESITI_QUESTIONARI!AN4118,ESITI_QUESTIONARI!AQ4118)),"NON RISPONDE",AVERAGE(ESITI_QUESTIONARI!N4118:T4118,ESITI_QUESTIONARI!V4118:X4118,ESITI_QUESTIONARI!Z4118:AD4118,ESITI_QUESTIONARI!AF4118:AH4118,ESITI_QUESTIONARI!AJ4118:AL4118,ESITI_QUESTIONARI!AN4118,ESITI_QUESTIONARI!AQ4118)))</f>
        <v/>
      </c>
    </row>
    <row r="4119" spans="1:8" x14ac:dyDescent="0.3">
      <c r="A4119" t="str">
        <f>IF(ESITI_QUESTIONARI!A4119="","",TRIM(ESITI_QUESTIONARI!A4119))</f>
        <v/>
      </c>
      <c r="B4119" t="str">
        <f t="shared" si="65"/>
        <v/>
      </c>
      <c r="C4119" t="str">
        <f>IF(ESITI_QUESTIONARI!C4119="","",TRIM(ESITI_QUESTIONARI!C4119))</f>
        <v/>
      </c>
      <c r="D4119" t="str">
        <f>IFERROR(UPPER(TRIM(ESITI_QUESTIONARI!U4119)),"")</f>
        <v/>
      </c>
      <c r="E4119" t="str">
        <f>IFERROR(UPPER(TRIM(ESITI_QUESTIONARI!Y4119)),"")</f>
        <v/>
      </c>
      <c r="F4119" t="str">
        <f>IFERROR(UPPER(TRIM(ESITI_QUESTIONARI!AE4119)),"")</f>
        <v/>
      </c>
      <c r="G4119" t="str">
        <f>IFERROR(UPPER(TRIM(ESITI_QUESTIONARI!AI4119)),"")</f>
        <v/>
      </c>
      <c r="H4119" s="8" t="str">
        <f>IF(C4119="","",IF(ISERROR(AVERAGE(ESITI_QUESTIONARI!N4119:T4119,ESITI_QUESTIONARI!V4119:X4119,ESITI_QUESTIONARI!Z4119:AD4119,ESITI_QUESTIONARI!AF4119:AH4119,ESITI_QUESTIONARI!AJ4119:AL4119,ESITI_QUESTIONARI!AN4119,ESITI_QUESTIONARI!AQ4119)),"NON RISPONDE",AVERAGE(ESITI_QUESTIONARI!N4119:T4119,ESITI_QUESTIONARI!V4119:X4119,ESITI_QUESTIONARI!Z4119:AD4119,ESITI_QUESTIONARI!AF4119:AH4119,ESITI_QUESTIONARI!AJ4119:AL4119,ESITI_QUESTIONARI!AN4119,ESITI_QUESTIONARI!AQ4119)))</f>
        <v/>
      </c>
    </row>
    <row r="4120" spans="1:8" x14ac:dyDescent="0.3">
      <c r="A4120" t="str">
        <f>IF(ESITI_QUESTIONARI!A4120="","",TRIM(ESITI_QUESTIONARI!A4120))</f>
        <v/>
      </c>
      <c r="B4120" t="str">
        <f t="shared" si="65"/>
        <v/>
      </c>
      <c r="C4120" t="str">
        <f>IF(ESITI_QUESTIONARI!C4120="","",TRIM(ESITI_QUESTIONARI!C4120))</f>
        <v/>
      </c>
      <c r="D4120" t="str">
        <f>IFERROR(UPPER(TRIM(ESITI_QUESTIONARI!U4120)),"")</f>
        <v/>
      </c>
      <c r="E4120" t="str">
        <f>IFERROR(UPPER(TRIM(ESITI_QUESTIONARI!Y4120)),"")</f>
        <v/>
      </c>
      <c r="F4120" t="str">
        <f>IFERROR(UPPER(TRIM(ESITI_QUESTIONARI!AE4120)),"")</f>
        <v/>
      </c>
      <c r="G4120" t="str">
        <f>IFERROR(UPPER(TRIM(ESITI_QUESTIONARI!AI4120)),"")</f>
        <v/>
      </c>
      <c r="H4120" s="8" t="str">
        <f>IF(C4120="","",IF(ISERROR(AVERAGE(ESITI_QUESTIONARI!N4120:T4120,ESITI_QUESTIONARI!V4120:X4120,ESITI_QUESTIONARI!Z4120:AD4120,ESITI_QUESTIONARI!AF4120:AH4120,ESITI_QUESTIONARI!AJ4120:AL4120,ESITI_QUESTIONARI!AN4120,ESITI_QUESTIONARI!AQ4120)),"NON RISPONDE",AVERAGE(ESITI_QUESTIONARI!N4120:T4120,ESITI_QUESTIONARI!V4120:X4120,ESITI_QUESTIONARI!Z4120:AD4120,ESITI_QUESTIONARI!AF4120:AH4120,ESITI_QUESTIONARI!AJ4120:AL4120,ESITI_QUESTIONARI!AN4120,ESITI_QUESTIONARI!AQ4120)))</f>
        <v/>
      </c>
    </row>
    <row r="4121" spans="1:8" x14ac:dyDescent="0.3">
      <c r="A4121" t="str">
        <f>IF(ESITI_QUESTIONARI!A4121="","",TRIM(ESITI_QUESTIONARI!A4121))</f>
        <v/>
      </c>
      <c r="B4121" t="str">
        <f t="shared" si="65"/>
        <v/>
      </c>
      <c r="C4121" t="str">
        <f>IF(ESITI_QUESTIONARI!C4121="","",TRIM(ESITI_QUESTIONARI!C4121))</f>
        <v/>
      </c>
      <c r="D4121" t="str">
        <f>IFERROR(UPPER(TRIM(ESITI_QUESTIONARI!U4121)),"")</f>
        <v/>
      </c>
      <c r="E4121" t="str">
        <f>IFERROR(UPPER(TRIM(ESITI_QUESTIONARI!Y4121)),"")</f>
        <v/>
      </c>
      <c r="F4121" t="str">
        <f>IFERROR(UPPER(TRIM(ESITI_QUESTIONARI!AE4121)),"")</f>
        <v/>
      </c>
      <c r="G4121" t="str">
        <f>IFERROR(UPPER(TRIM(ESITI_QUESTIONARI!AI4121)),"")</f>
        <v/>
      </c>
      <c r="H4121" s="8" t="str">
        <f>IF(C4121="","",IF(ISERROR(AVERAGE(ESITI_QUESTIONARI!N4121:T4121,ESITI_QUESTIONARI!V4121:X4121,ESITI_QUESTIONARI!Z4121:AD4121,ESITI_QUESTIONARI!AF4121:AH4121,ESITI_QUESTIONARI!AJ4121:AL4121,ESITI_QUESTIONARI!AN4121,ESITI_QUESTIONARI!AQ4121)),"NON RISPONDE",AVERAGE(ESITI_QUESTIONARI!N4121:T4121,ESITI_QUESTIONARI!V4121:X4121,ESITI_QUESTIONARI!Z4121:AD4121,ESITI_QUESTIONARI!AF4121:AH4121,ESITI_QUESTIONARI!AJ4121:AL4121,ESITI_QUESTIONARI!AN4121,ESITI_QUESTIONARI!AQ4121)))</f>
        <v/>
      </c>
    </row>
    <row r="4122" spans="1:8" x14ac:dyDescent="0.3">
      <c r="A4122" t="str">
        <f>IF(ESITI_QUESTIONARI!A4122="","",TRIM(ESITI_QUESTIONARI!A4122))</f>
        <v/>
      </c>
      <c r="B4122" t="str">
        <f t="shared" si="65"/>
        <v/>
      </c>
      <c r="C4122" t="str">
        <f>IF(ESITI_QUESTIONARI!C4122="","",TRIM(ESITI_QUESTIONARI!C4122))</f>
        <v/>
      </c>
      <c r="D4122" t="str">
        <f>IFERROR(UPPER(TRIM(ESITI_QUESTIONARI!U4122)),"")</f>
        <v/>
      </c>
      <c r="E4122" t="str">
        <f>IFERROR(UPPER(TRIM(ESITI_QUESTIONARI!Y4122)),"")</f>
        <v/>
      </c>
      <c r="F4122" t="str">
        <f>IFERROR(UPPER(TRIM(ESITI_QUESTIONARI!AE4122)),"")</f>
        <v/>
      </c>
      <c r="G4122" t="str">
        <f>IFERROR(UPPER(TRIM(ESITI_QUESTIONARI!AI4122)),"")</f>
        <v/>
      </c>
      <c r="H4122" s="8" t="str">
        <f>IF(C4122="","",IF(ISERROR(AVERAGE(ESITI_QUESTIONARI!N4122:T4122,ESITI_QUESTIONARI!V4122:X4122,ESITI_QUESTIONARI!Z4122:AD4122,ESITI_QUESTIONARI!AF4122:AH4122,ESITI_QUESTIONARI!AJ4122:AL4122,ESITI_QUESTIONARI!AN4122,ESITI_QUESTIONARI!AQ4122)),"NON RISPONDE",AVERAGE(ESITI_QUESTIONARI!N4122:T4122,ESITI_QUESTIONARI!V4122:X4122,ESITI_QUESTIONARI!Z4122:AD4122,ESITI_QUESTIONARI!AF4122:AH4122,ESITI_QUESTIONARI!AJ4122:AL4122,ESITI_QUESTIONARI!AN4122,ESITI_QUESTIONARI!AQ4122)))</f>
        <v/>
      </c>
    </row>
    <row r="4123" spans="1:8" x14ac:dyDescent="0.3">
      <c r="A4123" t="str">
        <f>IF(ESITI_QUESTIONARI!A4123="","",TRIM(ESITI_QUESTIONARI!A4123))</f>
        <v/>
      </c>
      <c r="B4123" t="str">
        <f t="shared" si="65"/>
        <v/>
      </c>
      <c r="C4123" t="str">
        <f>IF(ESITI_QUESTIONARI!C4123="","",TRIM(ESITI_QUESTIONARI!C4123))</f>
        <v/>
      </c>
      <c r="D4123" t="str">
        <f>IFERROR(UPPER(TRIM(ESITI_QUESTIONARI!U4123)),"")</f>
        <v/>
      </c>
      <c r="E4123" t="str">
        <f>IFERROR(UPPER(TRIM(ESITI_QUESTIONARI!Y4123)),"")</f>
        <v/>
      </c>
      <c r="F4123" t="str">
        <f>IFERROR(UPPER(TRIM(ESITI_QUESTIONARI!AE4123)),"")</f>
        <v/>
      </c>
      <c r="G4123" t="str">
        <f>IFERROR(UPPER(TRIM(ESITI_QUESTIONARI!AI4123)),"")</f>
        <v/>
      </c>
      <c r="H4123" s="8" t="str">
        <f>IF(C4123="","",IF(ISERROR(AVERAGE(ESITI_QUESTIONARI!N4123:T4123,ESITI_QUESTIONARI!V4123:X4123,ESITI_QUESTIONARI!Z4123:AD4123,ESITI_QUESTIONARI!AF4123:AH4123,ESITI_QUESTIONARI!AJ4123:AL4123,ESITI_QUESTIONARI!AN4123,ESITI_QUESTIONARI!AQ4123)),"NON RISPONDE",AVERAGE(ESITI_QUESTIONARI!N4123:T4123,ESITI_QUESTIONARI!V4123:X4123,ESITI_QUESTIONARI!Z4123:AD4123,ESITI_QUESTIONARI!AF4123:AH4123,ESITI_QUESTIONARI!AJ4123:AL4123,ESITI_QUESTIONARI!AN4123,ESITI_QUESTIONARI!AQ4123)))</f>
        <v/>
      </c>
    </row>
    <row r="4124" spans="1:8" x14ac:dyDescent="0.3">
      <c r="A4124" t="str">
        <f>IF(ESITI_QUESTIONARI!A4124="","",TRIM(ESITI_QUESTIONARI!A4124))</f>
        <v/>
      </c>
      <c r="B4124" t="str">
        <f t="shared" si="65"/>
        <v/>
      </c>
      <c r="C4124" t="str">
        <f>IF(ESITI_QUESTIONARI!C4124="","",TRIM(ESITI_QUESTIONARI!C4124))</f>
        <v/>
      </c>
      <c r="D4124" t="str">
        <f>IFERROR(UPPER(TRIM(ESITI_QUESTIONARI!U4124)),"")</f>
        <v/>
      </c>
      <c r="E4124" t="str">
        <f>IFERROR(UPPER(TRIM(ESITI_QUESTIONARI!Y4124)),"")</f>
        <v/>
      </c>
      <c r="F4124" t="str">
        <f>IFERROR(UPPER(TRIM(ESITI_QUESTIONARI!AE4124)),"")</f>
        <v/>
      </c>
      <c r="G4124" t="str">
        <f>IFERROR(UPPER(TRIM(ESITI_QUESTIONARI!AI4124)),"")</f>
        <v/>
      </c>
      <c r="H4124" s="8" t="str">
        <f>IF(C4124="","",IF(ISERROR(AVERAGE(ESITI_QUESTIONARI!N4124:T4124,ESITI_QUESTIONARI!V4124:X4124,ESITI_QUESTIONARI!Z4124:AD4124,ESITI_QUESTIONARI!AF4124:AH4124,ESITI_QUESTIONARI!AJ4124:AL4124,ESITI_QUESTIONARI!AN4124,ESITI_QUESTIONARI!AQ4124)),"NON RISPONDE",AVERAGE(ESITI_QUESTIONARI!N4124:T4124,ESITI_QUESTIONARI!V4124:X4124,ESITI_QUESTIONARI!Z4124:AD4124,ESITI_QUESTIONARI!AF4124:AH4124,ESITI_QUESTIONARI!AJ4124:AL4124,ESITI_QUESTIONARI!AN4124,ESITI_QUESTIONARI!AQ4124)))</f>
        <v/>
      </c>
    </row>
    <row r="4125" spans="1:8" x14ac:dyDescent="0.3">
      <c r="A4125" t="str">
        <f>IF(ESITI_QUESTIONARI!A4125="","",TRIM(ESITI_QUESTIONARI!A4125))</f>
        <v/>
      </c>
      <c r="B4125" t="str">
        <f t="shared" si="65"/>
        <v/>
      </c>
      <c r="C4125" t="str">
        <f>IF(ESITI_QUESTIONARI!C4125="","",TRIM(ESITI_QUESTIONARI!C4125))</f>
        <v/>
      </c>
      <c r="D4125" t="str">
        <f>IFERROR(UPPER(TRIM(ESITI_QUESTIONARI!U4125)),"")</f>
        <v/>
      </c>
      <c r="E4125" t="str">
        <f>IFERROR(UPPER(TRIM(ESITI_QUESTIONARI!Y4125)),"")</f>
        <v/>
      </c>
      <c r="F4125" t="str">
        <f>IFERROR(UPPER(TRIM(ESITI_QUESTIONARI!AE4125)),"")</f>
        <v/>
      </c>
      <c r="G4125" t="str">
        <f>IFERROR(UPPER(TRIM(ESITI_QUESTIONARI!AI4125)),"")</f>
        <v/>
      </c>
      <c r="H4125" s="8" t="str">
        <f>IF(C4125="","",IF(ISERROR(AVERAGE(ESITI_QUESTIONARI!N4125:T4125,ESITI_QUESTIONARI!V4125:X4125,ESITI_QUESTIONARI!Z4125:AD4125,ESITI_QUESTIONARI!AF4125:AH4125,ESITI_QUESTIONARI!AJ4125:AL4125,ESITI_QUESTIONARI!AN4125,ESITI_QUESTIONARI!AQ4125)),"NON RISPONDE",AVERAGE(ESITI_QUESTIONARI!N4125:T4125,ESITI_QUESTIONARI!V4125:X4125,ESITI_QUESTIONARI!Z4125:AD4125,ESITI_QUESTIONARI!AF4125:AH4125,ESITI_QUESTIONARI!AJ4125:AL4125,ESITI_QUESTIONARI!AN4125,ESITI_QUESTIONARI!AQ4125)))</f>
        <v/>
      </c>
    </row>
    <row r="4126" spans="1:8" x14ac:dyDescent="0.3">
      <c r="A4126" t="str">
        <f>IF(ESITI_QUESTIONARI!A4126="","",TRIM(ESITI_QUESTIONARI!A4126))</f>
        <v/>
      </c>
      <c r="B4126" t="str">
        <f t="shared" si="65"/>
        <v/>
      </c>
      <c r="C4126" t="str">
        <f>IF(ESITI_QUESTIONARI!C4126="","",TRIM(ESITI_QUESTIONARI!C4126))</f>
        <v/>
      </c>
      <c r="D4126" t="str">
        <f>IFERROR(UPPER(TRIM(ESITI_QUESTIONARI!U4126)),"")</f>
        <v/>
      </c>
      <c r="E4126" t="str">
        <f>IFERROR(UPPER(TRIM(ESITI_QUESTIONARI!Y4126)),"")</f>
        <v/>
      </c>
      <c r="F4126" t="str">
        <f>IFERROR(UPPER(TRIM(ESITI_QUESTIONARI!AE4126)),"")</f>
        <v/>
      </c>
      <c r="G4126" t="str">
        <f>IFERROR(UPPER(TRIM(ESITI_QUESTIONARI!AI4126)),"")</f>
        <v/>
      </c>
      <c r="H4126" s="8" t="str">
        <f>IF(C4126="","",IF(ISERROR(AVERAGE(ESITI_QUESTIONARI!N4126:T4126,ESITI_QUESTIONARI!V4126:X4126,ESITI_QUESTIONARI!Z4126:AD4126,ESITI_QUESTIONARI!AF4126:AH4126,ESITI_QUESTIONARI!AJ4126:AL4126,ESITI_QUESTIONARI!AN4126,ESITI_QUESTIONARI!AQ4126)),"NON RISPONDE",AVERAGE(ESITI_QUESTIONARI!N4126:T4126,ESITI_QUESTIONARI!V4126:X4126,ESITI_QUESTIONARI!Z4126:AD4126,ESITI_QUESTIONARI!AF4126:AH4126,ESITI_QUESTIONARI!AJ4126:AL4126,ESITI_QUESTIONARI!AN4126,ESITI_QUESTIONARI!AQ4126)))</f>
        <v/>
      </c>
    </row>
    <row r="4127" spans="1:8" x14ac:dyDescent="0.3">
      <c r="A4127" t="str">
        <f>IF(ESITI_QUESTIONARI!A4127="","",TRIM(ESITI_QUESTIONARI!A4127))</f>
        <v/>
      </c>
      <c r="B4127" t="str">
        <f t="shared" si="65"/>
        <v/>
      </c>
      <c r="C4127" t="str">
        <f>IF(ESITI_QUESTIONARI!C4127="","",TRIM(ESITI_QUESTIONARI!C4127))</f>
        <v/>
      </c>
      <c r="D4127" t="str">
        <f>IFERROR(UPPER(TRIM(ESITI_QUESTIONARI!U4127)),"")</f>
        <v/>
      </c>
      <c r="E4127" t="str">
        <f>IFERROR(UPPER(TRIM(ESITI_QUESTIONARI!Y4127)),"")</f>
        <v/>
      </c>
      <c r="F4127" t="str">
        <f>IFERROR(UPPER(TRIM(ESITI_QUESTIONARI!AE4127)),"")</f>
        <v/>
      </c>
      <c r="G4127" t="str">
        <f>IFERROR(UPPER(TRIM(ESITI_QUESTIONARI!AI4127)),"")</f>
        <v/>
      </c>
      <c r="H4127" s="8" t="str">
        <f>IF(C4127="","",IF(ISERROR(AVERAGE(ESITI_QUESTIONARI!N4127:T4127,ESITI_QUESTIONARI!V4127:X4127,ESITI_QUESTIONARI!Z4127:AD4127,ESITI_QUESTIONARI!AF4127:AH4127,ESITI_QUESTIONARI!AJ4127:AL4127,ESITI_QUESTIONARI!AN4127,ESITI_QUESTIONARI!AQ4127)),"NON RISPONDE",AVERAGE(ESITI_QUESTIONARI!N4127:T4127,ESITI_QUESTIONARI!V4127:X4127,ESITI_QUESTIONARI!Z4127:AD4127,ESITI_QUESTIONARI!AF4127:AH4127,ESITI_QUESTIONARI!AJ4127:AL4127,ESITI_QUESTIONARI!AN4127,ESITI_QUESTIONARI!AQ4127)))</f>
        <v/>
      </c>
    </row>
    <row r="4128" spans="1:8" x14ac:dyDescent="0.3">
      <c r="A4128" t="str">
        <f>IF(ESITI_QUESTIONARI!A4128="","",TRIM(ESITI_QUESTIONARI!A4128))</f>
        <v/>
      </c>
      <c r="B4128" t="str">
        <f t="shared" si="65"/>
        <v/>
      </c>
      <c r="C4128" t="str">
        <f>IF(ESITI_QUESTIONARI!C4128="","",TRIM(ESITI_QUESTIONARI!C4128))</f>
        <v/>
      </c>
      <c r="D4128" t="str">
        <f>IFERROR(UPPER(TRIM(ESITI_QUESTIONARI!U4128)),"")</f>
        <v/>
      </c>
      <c r="E4128" t="str">
        <f>IFERROR(UPPER(TRIM(ESITI_QUESTIONARI!Y4128)),"")</f>
        <v/>
      </c>
      <c r="F4128" t="str">
        <f>IFERROR(UPPER(TRIM(ESITI_QUESTIONARI!AE4128)),"")</f>
        <v/>
      </c>
      <c r="G4128" t="str">
        <f>IFERROR(UPPER(TRIM(ESITI_QUESTIONARI!AI4128)),"")</f>
        <v/>
      </c>
      <c r="H4128" s="8" t="str">
        <f>IF(C4128="","",IF(ISERROR(AVERAGE(ESITI_QUESTIONARI!N4128:T4128,ESITI_QUESTIONARI!V4128:X4128,ESITI_QUESTIONARI!Z4128:AD4128,ESITI_QUESTIONARI!AF4128:AH4128,ESITI_QUESTIONARI!AJ4128:AL4128,ESITI_QUESTIONARI!AN4128,ESITI_QUESTIONARI!AQ4128)),"NON RISPONDE",AVERAGE(ESITI_QUESTIONARI!N4128:T4128,ESITI_QUESTIONARI!V4128:X4128,ESITI_QUESTIONARI!Z4128:AD4128,ESITI_QUESTIONARI!AF4128:AH4128,ESITI_QUESTIONARI!AJ4128:AL4128,ESITI_QUESTIONARI!AN4128,ESITI_QUESTIONARI!AQ4128)))</f>
        <v/>
      </c>
    </row>
    <row r="4129" spans="1:8" x14ac:dyDescent="0.3">
      <c r="A4129" t="str">
        <f>IF(ESITI_QUESTIONARI!A4129="","",TRIM(ESITI_QUESTIONARI!A4129))</f>
        <v/>
      </c>
      <c r="B4129" t="str">
        <f t="shared" si="65"/>
        <v/>
      </c>
      <c r="C4129" t="str">
        <f>IF(ESITI_QUESTIONARI!C4129="","",TRIM(ESITI_QUESTIONARI!C4129))</f>
        <v/>
      </c>
      <c r="D4129" t="str">
        <f>IFERROR(UPPER(TRIM(ESITI_QUESTIONARI!U4129)),"")</f>
        <v/>
      </c>
      <c r="E4129" t="str">
        <f>IFERROR(UPPER(TRIM(ESITI_QUESTIONARI!Y4129)),"")</f>
        <v/>
      </c>
      <c r="F4129" t="str">
        <f>IFERROR(UPPER(TRIM(ESITI_QUESTIONARI!AE4129)),"")</f>
        <v/>
      </c>
      <c r="G4129" t="str">
        <f>IFERROR(UPPER(TRIM(ESITI_QUESTIONARI!AI4129)),"")</f>
        <v/>
      </c>
      <c r="H4129" s="8" t="str">
        <f>IF(C4129="","",IF(ISERROR(AVERAGE(ESITI_QUESTIONARI!N4129:T4129,ESITI_QUESTIONARI!V4129:X4129,ESITI_QUESTIONARI!Z4129:AD4129,ESITI_QUESTIONARI!AF4129:AH4129,ESITI_QUESTIONARI!AJ4129:AL4129,ESITI_QUESTIONARI!AN4129,ESITI_QUESTIONARI!AQ4129)),"NON RISPONDE",AVERAGE(ESITI_QUESTIONARI!N4129:T4129,ESITI_QUESTIONARI!V4129:X4129,ESITI_QUESTIONARI!Z4129:AD4129,ESITI_QUESTIONARI!AF4129:AH4129,ESITI_QUESTIONARI!AJ4129:AL4129,ESITI_QUESTIONARI!AN4129,ESITI_QUESTIONARI!AQ4129)))</f>
        <v/>
      </c>
    </row>
    <row r="4130" spans="1:8" x14ac:dyDescent="0.3">
      <c r="A4130" t="str">
        <f>IF(ESITI_QUESTIONARI!A4130="","",TRIM(ESITI_QUESTIONARI!A4130))</f>
        <v/>
      </c>
      <c r="B4130" t="str">
        <f t="shared" si="65"/>
        <v/>
      </c>
      <c r="C4130" t="str">
        <f>IF(ESITI_QUESTIONARI!C4130="","",TRIM(ESITI_QUESTIONARI!C4130))</f>
        <v/>
      </c>
      <c r="D4130" t="str">
        <f>IFERROR(UPPER(TRIM(ESITI_QUESTIONARI!U4130)),"")</f>
        <v/>
      </c>
      <c r="E4130" t="str">
        <f>IFERROR(UPPER(TRIM(ESITI_QUESTIONARI!Y4130)),"")</f>
        <v/>
      </c>
      <c r="F4130" t="str">
        <f>IFERROR(UPPER(TRIM(ESITI_QUESTIONARI!AE4130)),"")</f>
        <v/>
      </c>
      <c r="G4130" t="str">
        <f>IFERROR(UPPER(TRIM(ESITI_QUESTIONARI!AI4130)),"")</f>
        <v/>
      </c>
      <c r="H4130" s="8" t="str">
        <f>IF(C4130="","",IF(ISERROR(AVERAGE(ESITI_QUESTIONARI!N4130:T4130,ESITI_QUESTIONARI!V4130:X4130,ESITI_QUESTIONARI!Z4130:AD4130,ESITI_QUESTIONARI!AF4130:AH4130,ESITI_QUESTIONARI!AJ4130:AL4130,ESITI_QUESTIONARI!AN4130,ESITI_QUESTIONARI!AQ4130)),"NON RISPONDE",AVERAGE(ESITI_QUESTIONARI!N4130:T4130,ESITI_QUESTIONARI!V4130:X4130,ESITI_QUESTIONARI!Z4130:AD4130,ESITI_QUESTIONARI!AF4130:AH4130,ESITI_QUESTIONARI!AJ4130:AL4130,ESITI_QUESTIONARI!AN4130,ESITI_QUESTIONARI!AQ4130)))</f>
        <v/>
      </c>
    </row>
    <row r="4131" spans="1:8" x14ac:dyDescent="0.3">
      <c r="A4131" t="str">
        <f>IF(ESITI_QUESTIONARI!A4131="","",TRIM(ESITI_QUESTIONARI!A4131))</f>
        <v/>
      </c>
      <c r="B4131" t="str">
        <f t="shared" si="65"/>
        <v/>
      </c>
      <c r="C4131" t="str">
        <f>IF(ESITI_QUESTIONARI!C4131="","",TRIM(ESITI_QUESTIONARI!C4131))</f>
        <v/>
      </c>
      <c r="D4131" t="str">
        <f>IFERROR(UPPER(TRIM(ESITI_QUESTIONARI!U4131)),"")</f>
        <v/>
      </c>
      <c r="E4131" t="str">
        <f>IFERROR(UPPER(TRIM(ESITI_QUESTIONARI!Y4131)),"")</f>
        <v/>
      </c>
      <c r="F4131" t="str">
        <f>IFERROR(UPPER(TRIM(ESITI_QUESTIONARI!AE4131)),"")</f>
        <v/>
      </c>
      <c r="G4131" t="str">
        <f>IFERROR(UPPER(TRIM(ESITI_QUESTIONARI!AI4131)),"")</f>
        <v/>
      </c>
      <c r="H4131" s="8" t="str">
        <f>IF(C4131="","",IF(ISERROR(AVERAGE(ESITI_QUESTIONARI!N4131:T4131,ESITI_QUESTIONARI!V4131:X4131,ESITI_QUESTIONARI!Z4131:AD4131,ESITI_QUESTIONARI!AF4131:AH4131,ESITI_QUESTIONARI!AJ4131:AL4131,ESITI_QUESTIONARI!AN4131,ESITI_QUESTIONARI!AQ4131)),"NON RISPONDE",AVERAGE(ESITI_QUESTIONARI!N4131:T4131,ESITI_QUESTIONARI!V4131:X4131,ESITI_QUESTIONARI!Z4131:AD4131,ESITI_QUESTIONARI!AF4131:AH4131,ESITI_QUESTIONARI!AJ4131:AL4131,ESITI_QUESTIONARI!AN4131,ESITI_QUESTIONARI!AQ4131)))</f>
        <v/>
      </c>
    </row>
    <row r="4132" spans="1:8" x14ac:dyDescent="0.3">
      <c r="A4132" t="str">
        <f>IF(ESITI_QUESTIONARI!A4132="","",TRIM(ESITI_QUESTIONARI!A4132))</f>
        <v/>
      </c>
      <c r="B4132" t="str">
        <f t="shared" si="65"/>
        <v/>
      </c>
      <c r="C4132" t="str">
        <f>IF(ESITI_QUESTIONARI!C4132="","",TRIM(ESITI_QUESTIONARI!C4132))</f>
        <v/>
      </c>
      <c r="D4132" t="str">
        <f>IFERROR(UPPER(TRIM(ESITI_QUESTIONARI!U4132)),"")</f>
        <v/>
      </c>
      <c r="E4132" t="str">
        <f>IFERROR(UPPER(TRIM(ESITI_QUESTIONARI!Y4132)),"")</f>
        <v/>
      </c>
      <c r="F4132" t="str">
        <f>IFERROR(UPPER(TRIM(ESITI_QUESTIONARI!AE4132)),"")</f>
        <v/>
      </c>
      <c r="G4132" t="str">
        <f>IFERROR(UPPER(TRIM(ESITI_QUESTIONARI!AI4132)),"")</f>
        <v/>
      </c>
      <c r="H4132" s="8" t="str">
        <f>IF(C4132="","",IF(ISERROR(AVERAGE(ESITI_QUESTIONARI!N4132:T4132,ESITI_QUESTIONARI!V4132:X4132,ESITI_QUESTIONARI!Z4132:AD4132,ESITI_QUESTIONARI!AF4132:AH4132,ESITI_QUESTIONARI!AJ4132:AL4132,ESITI_QUESTIONARI!AN4132,ESITI_QUESTIONARI!AQ4132)),"NON RISPONDE",AVERAGE(ESITI_QUESTIONARI!N4132:T4132,ESITI_QUESTIONARI!V4132:X4132,ESITI_QUESTIONARI!Z4132:AD4132,ESITI_QUESTIONARI!AF4132:AH4132,ESITI_QUESTIONARI!AJ4132:AL4132,ESITI_QUESTIONARI!AN4132,ESITI_QUESTIONARI!AQ4132)))</f>
        <v/>
      </c>
    </row>
    <row r="4133" spans="1:8" x14ac:dyDescent="0.3">
      <c r="A4133" t="str">
        <f>IF(ESITI_QUESTIONARI!A4133="","",TRIM(ESITI_QUESTIONARI!A4133))</f>
        <v/>
      </c>
      <c r="B4133" t="str">
        <f t="shared" si="65"/>
        <v/>
      </c>
      <c r="C4133" t="str">
        <f>IF(ESITI_QUESTIONARI!C4133="","",TRIM(ESITI_QUESTIONARI!C4133))</f>
        <v/>
      </c>
      <c r="D4133" t="str">
        <f>IFERROR(UPPER(TRIM(ESITI_QUESTIONARI!U4133)),"")</f>
        <v/>
      </c>
      <c r="E4133" t="str">
        <f>IFERROR(UPPER(TRIM(ESITI_QUESTIONARI!Y4133)),"")</f>
        <v/>
      </c>
      <c r="F4133" t="str">
        <f>IFERROR(UPPER(TRIM(ESITI_QUESTIONARI!AE4133)),"")</f>
        <v/>
      </c>
      <c r="G4133" t="str">
        <f>IFERROR(UPPER(TRIM(ESITI_QUESTIONARI!AI4133)),"")</f>
        <v/>
      </c>
      <c r="H4133" s="8" t="str">
        <f>IF(C4133="","",IF(ISERROR(AVERAGE(ESITI_QUESTIONARI!N4133:T4133,ESITI_QUESTIONARI!V4133:X4133,ESITI_QUESTIONARI!Z4133:AD4133,ESITI_QUESTIONARI!AF4133:AH4133,ESITI_QUESTIONARI!AJ4133:AL4133,ESITI_QUESTIONARI!AN4133,ESITI_QUESTIONARI!AQ4133)),"NON RISPONDE",AVERAGE(ESITI_QUESTIONARI!N4133:T4133,ESITI_QUESTIONARI!V4133:X4133,ESITI_QUESTIONARI!Z4133:AD4133,ESITI_QUESTIONARI!AF4133:AH4133,ESITI_QUESTIONARI!AJ4133:AL4133,ESITI_QUESTIONARI!AN4133,ESITI_QUESTIONARI!AQ4133)))</f>
        <v/>
      </c>
    </row>
    <row r="4134" spans="1:8" x14ac:dyDescent="0.3">
      <c r="A4134" t="str">
        <f>IF(ESITI_QUESTIONARI!A4134="","",TRIM(ESITI_QUESTIONARI!A4134))</f>
        <v/>
      </c>
      <c r="B4134" t="str">
        <f t="shared" si="65"/>
        <v/>
      </c>
      <c r="C4134" t="str">
        <f>IF(ESITI_QUESTIONARI!C4134="","",TRIM(ESITI_QUESTIONARI!C4134))</f>
        <v/>
      </c>
      <c r="D4134" t="str">
        <f>IFERROR(UPPER(TRIM(ESITI_QUESTIONARI!U4134)),"")</f>
        <v/>
      </c>
      <c r="E4134" t="str">
        <f>IFERROR(UPPER(TRIM(ESITI_QUESTIONARI!Y4134)),"")</f>
        <v/>
      </c>
      <c r="F4134" t="str">
        <f>IFERROR(UPPER(TRIM(ESITI_QUESTIONARI!AE4134)),"")</f>
        <v/>
      </c>
      <c r="G4134" t="str">
        <f>IFERROR(UPPER(TRIM(ESITI_QUESTIONARI!AI4134)),"")</f>
        <v/>
      </c>
      <c r="H4134" s="8" t="str">
        <f>IF(C4134="","",IF(ISERROR(AVERAGE(ESITI_QUESTIONARI!N4134:T4134,ESITI_QUESTIONARI!V4134:X4134,ESITI_QUESTIONARI!Z4134:AD4134,ESITI_QUESTIONARI!AF4134:AH4134,ESITI_QUESTIONARI!AJ4134:AL4134,ESITI_QUESTIONARI!AN4134,ESITI_QUESTIONARI!AQ4134)),"NON RISPONDE",AVERAGE(ESITI_QUESTIONARI!N4134:T4134,ESITI_QUESTIONARI!V4134:X4134,ESITI_QUESTIONARI!Z4134:AD4134,ESITI_QUESTIONARI!AF4134:AH4134,ESITI_QUESTIONARI!AJ4134:AL4134,ESITI_QUESTIONARI!AN4134,ESITI_QUESTIONARI!AQ4134)))</f>
        <v/>
      </c>
    </row>
    <row r="4135" spans="1:8" x14ac:dyDescent="0.3">
      <c r="A4135" t="str">
        <f>IF(ESITI_QUESTIONARI!A4135="","",TRIM(ESITI_QUESTIONARI!A4135))</f>
        <v/>
      </c>
      <c r="B4135" t="str">
        <f t="shared" si="65"/>
        <v/>
      </c>
      <c r="C4135" t="str">
        <f>IF(ESITI_QUESTIONARI!C4135="","",TRIM(ESITI_QUESTIONARI!C4135))</f>
        <v/>
      </c>
      <c r="D4135" t="str">
        <f>IFERROR(UPPER(TRIM(ESITI_QUESTIONARI!U4135)),"")</f>
        <v/>
      </c>
      <c r="E4135" t="str">
        <f>IFERROR(UPPER(TRIM(ESITI_QUESTIONARI!Y4135)),"")</f>
        <v/>
      </c>
      <c r="F4135" t="str">
        <f>IFERROR(UPPER(TRIM(ESITI_QUESTIONARI!AE4135)),"")</f>
        <v/>
      </c>
      <c r="G4135" t="str">
        <f>IFERROR(UPPER(TRIM(ESITI_QUESTIONARI!AI4135)),"")</f>
        <v/>
      </c>
      <c r="H4135" s="8" t="str">
        <f>IF(C4135="","",IF(ISERROR(AVERAGE(ESITI_QUESTIONARI!N4135:T4135,ESITI_QUESTIONARI!V4135:X4135,ESITI_QUESTIONARI!Z4135:AD4135,ESITI_QUESTIONARI!AF4135:AH4135,ESITI_QUESTIONARI!AJ4135:AL4135,ESITI_QUESTIONARI!AN4135,ESITI_QUESTIONARI!AQ4135)),"NON RISPONDE",AVERAGE(ESITI_QUESTIONARI!N4135:T4135,ESITI_QUESTIONARI!V4135:X4135,ESITI_QUESTIONARI!Z4135:AD4135,ESITI_QUESTIONARI!AF4135:AH4135,ESITI_QUESTIONARI!AJ4135:AL4135,ESITI_QUESTIONARI!AN4135,ESITI_QUESTIONARI!AQ4135)))</f>
        <v/>
      </c>
    </row>
    <row r="4136" spans="1:8" x14ac:dyDescent="0.3">
      <c r="A4136" t="str">
        <f>IF(ESITI_QUESTIONARI!A4136="","",TRIM(ESITI_QUESTIONARI!A4136))</f>
        <v/>
      </c>
      <c r="B4136" t="str">
        <f t="shared" si="65"/>
        <v/>
      </c>
      <c r="C4136" t="str">
        <f>IF(ESITI_QUESTIONARI!C4136="","",TRIM(ESITI_QUESTIONARI!C4136))</f>
        <v/>
      </c>
      <c r="D4136" t="str">
        <f>IFERROR(UPPER(TRIM(ESITI_QUESTIONARI!U4136)),"")</f>
        <v/>
      </c>
      <c r="E4136" t="str">
        <f>IFERROR(UPPER(TRIM(ESITI_QUESTIONARI!Y4136)),"")</f>
        <v/>
      </c>
      <c r="F4136" t="str">
        <f>IFERROR(UPPER(TRIM(ESITI_QUESTIONARI!AE4136)),"")</f>
        <v/>
      </c>
      <c r="G4136" t="str">
        <f>IFERROR(UPPER(TRIM(ESITI_QUESTIONARI!AI4136)),"")</f>
        <v/>
      </c>
      <c r="H4136" s="8" t="str">
        <f>IF(C4136="","",IF(ISERROR(AVERAGE(ESITI_QUESTIONARI!N4136:T4136,ESITI_QUESTIONARI!V4136:X4136,ESITI_QUESTIONARI!Z4136:AD4136,ESITI_QUESTIONARI!AF4136:AH4136,ESITI_QUESTIONARI!AJ4136:AL4136,ESITI_QUESTIONARI!AN4136,ESITI_QUESTIONARI!AQ4136)),"NON RISPONDE",AVERAGE(ESITI_QUESTIONARI!N4136:T4136,ESITI_QUESTIONARI!V4136:X4136,ESITI_QUESTIONARI!Z4136:AD4136,ESITI_QUESTIONARI!AF4136:AH4136,ESITI_QUESTIONARI!AJ4136:AL4136,ESITI_QUESTIONARI!AN4136,ESITI_QUESTIONARI!AQ4136)))</f>
        <v/>
      </c>
    </row>
    <row r="4137" spans="1:8" x14ac:dyDescent="0.3">
      <c r="A4137" t="str">
        <f>IF(ESITI_QUESTIONARI!A4137="","",TRIM(ESITI_QUESTIONARI!A4137))</f>
        <v/>
      </c>
      <c r="B4137" t="str">
        <f t="shared" si="65"/>
        <v/>
      </c>
      <c r="C4137" t="str">
        <f>IF(ESITI_QUESTIONARI!C4137="","",TRIM(ESITI_QUESTIONARI!C4137))</f>
        <v/>
      </c>
      <c r="D4137" t="str">
        <f>IFERROR(UPPER(TRIM(ESITI_QUESTIONARI!U4137)),"")</f>
        <v/>
      </c>
      <c r="E4137" t="str">
        <f>IFERROR(UPPER(TRIM(ESITI_QUESTIONARI!Y4137)),"")</f>
        <v/>
      </c>
      <c r="F4137" t="str">
        <f>IFERROR(UPPER(TRIM(ESITI_QUESTIONARI!AE4137)),"")</f>
        <v/>
      </c>
      <c r="G4137" t="str">
        <f>IFERROR(UPPER(TRIM(ESITI_QUESTIONARI!AI4137)),"")</f>
        <v/>
      </c>
      <c r="H4137" s="8" t="str">
        <f>IF(C4137="","",IF(ISERROR(AVERAGE(ESITI_QUESTIONARI!N4137:T4137,ESITI_QUESTIONARI!V4137:X4137,ESITI_QUESTIONARI!Z4137:AD4137,ESITI_QUESTIONARI!AF4137:AH4137,ESITI_QUESTIONARI!AJ4137:AL4137,ESITI_QUESTIONARI!AN4137,ESITI_QUESTIONARI!AQ4137)),"NON RISPONDE",AVERAGE(ESITI_QUESTIONARI!N4137:T4137,ESITI_QUESTIONARI!V4137:X4137,ESITI_QUESTIONARI!Z4137:AD4137,ESITI_QUESTIONARI!AF4137:AH4137,ESITI_QUESTIONARI!AJ4137:AL4137,ESITI_QUESTIONARI!AN4137,ESITI_QUESTIONARI!AQ4137)))</f>
        <v/>
      </c>
    </row>
    <row r="4138" spans="1:8" x14ac:dyDescent="0.3">
      <c r="A4138" t="str">
        <f>IF(ESITI_QUESTIONARI!A4138="","",TRIM(ESITI_QUESTIONARI!A4138))</f>
        <v/>
      </c>
      <c r="B4138" t="str">
        <f t="shared" si="65"/>
        <v/>
      </c>
      <c r="C4138" t="str">
        <f>IF(ESITI_QUESTIONARI!C4138="","",TRIM(ESITI_QUESTIONARI!C4138))</f>
        <v/>
      </c>
      <c r="D4138" t="str">
        <f>IFERROR(UPPER(TRIM(ESITI_QUESTIONARI!U4138)),"")</f>
        <v/>
      </c>
      <c r="E4138" t="str">
        <f>IFERROR(UPPER(TRIM(ESITI_QUESTIONARI!Y4138)),"")</f>
        <v/>
      </c>
      <c r="F4138" t="str">
        <f>IFERROR(UPPER(TRIM(ESITI_QUESTIONARI!AE4138)),"")</f>
        <v/>
      </c>
      <c r="G4138" t="str">
        <f>IFERROR(UPPER(TRIM(ESITI_QUESTIONARI!AI4138)),"")</f>
        <v/>
      </c>
      <c r="H4138" s="8" t="str">
        <f>IF(C4138="","",IF(ISERROR(AVERAGE(ESITI_QUESTIONARI!N4138:T4138,ESITI_QUESTIONARI!V4138:X4138,ESITI_QUESTIONARI!Z4138:AD4138,ESITI_QUESTIONARI!AF4138:AH4138,ESITI_QUESTIONARI!AJ4138:AL4138,ESITI_QUESTIONARI!AN4138,ESITI_QUESTIONARI!AQ4138)),"NON RISPONDE",AVERAGE(ESITI_QUESTIONARI!N4138:T4138,ESITI_QUESTIONARI!V4138:X4138,ESITI_QUESTIONARI!Z4138:AD4138,ESITI_QUESTIONARI!AF4138:AH4138,ESITI_QUESTIONARI!AJ4138:AL4138,ESITI_QUESTIONARI!AN4138,ESITI_QUESTIONARI!AQ4138)))</f>
        <v/>
      </c>
    </row>
    <row r="4139" spans="1:8" x14ac:dyDescent="0.3">
      <c r="A4139" t="str">
        <f>IF(ESITI_QUESTIONARI!A4139="","",TRIM(ESITI_QUESTIONARI!A4139))</f>
        <v/>
      </c>
      <c r="B4139" t="str">
        <f t="shared" si="65"/>
        <v/>
      </c>
      <c r="C4139" t="str">
        <f>IF(ESITI_QUESTIONARI!C4139="","",TRIM(ESITI_QUESTIONARI!C4139))</f>
        <v/>
      </c>
      <c r="D4139" t="str">
        <f>IFERROR(UPPER(TRIM(ESITI_QUESTIONARI!U4139)),"")</f>
        <v/>
      </c>
      <c r="E4139" t="str">
        <f>IFERROR(UPPER(TRIM(ESITI_QUESTIONARI!Y4139)),"")</f>
        <v/>
      </c>
      <c r="F4139" t="str">
        <f>IFERROR(UPPER(TRIM(ESITI_QUESTIONARI!AE4139)),"")</f>
        <v/>
      </c>
      <c r="G4139" t="str">
        <f>IFERROR(UPPER(TRIM(ESITI_QUESTIONARI!AI4139)),"")</f>
        <v/>
      </c>
      <c r="H4139" s="8" t="str">
        <f>IF(C4139="","",IF(ISERROR(AVERAGE(ESITI_QUESTIONARI!N4139:T4139,ESITI_QUESTIONARI!V4139:X4139,ESITI_QUESTIONARI!Z4139:AD4139,ESITI_QUESTIONARI!AF4139:AH4139,ESITI_QUESTIONARI!AJ4139:AL4139,ESITI_QUESTIONARI!AN4139,ESITI_QUESTIONARI!AQ4139)),"NON RISPONDE",AVERAGE(ESITI_QUESTIONARI!N4139:T4139,ESITI_QUESTIONARI!V4139:X4139,ESITI_QUESTIONARI!Z4139:AD4139,ESITI_QUESTIONARI!AF4139:AH4139,ESITI_QUESTIONARI!AJ4139:AL4139,ESITI_QUESTIONARI!AN4139,ESITI_QUESTIONARI!AQ4139)))</f>
        <v/>
      </c>
    </row>
    <row r="4140" spans="1:8" x14ac:dyDescent="0.3">
      <c r="A4140" t="str">
        <f>IF(ESITI_QUESTIONARI!A4140="","",TRIM(ESITI_QUESTIONARI!A4140))</f>
        <v/>
      </c>
      <c r="B4140" t="str">
        <f t="shared" si="65"/>
        <v/>
      </c>
      <c r="C4140" t="str">
        <f>IF(ESITI_QUESTIONARI!C4140="","",TRIM(ESITI_QUESTIONARI!C4140))</f>
        <v/>
      </c>
      <c r="D4140" t="str">
        <f>IFERROR(UPPER(TRIM(ESITI_QUESTIONARI!U4140)),"")</f>
        <v/>
      </c>
      <c r="E4140" t="str">
        <f>IFERROR(UPPER(TRIM(ESITI_QUESTIONARI!Y4140)),"")</f>
        <v/>
      </c>
      <c r="F4140" t="str">
        <f>IFERROR(UPPER(TRIM(ESITI_QUESTIONARI!AE4140)),"")</f>
        <v/>
      </c>
      <c r="G4140" t="str">
        <f>IFERROR(UPPER(TRIM(ESITI_QUESTIONARI!AI4140)),"")</f>
        <v/>
      </c>
      <c r="H4140" s="8" t="str">
        <f>IF(C4140="","",IF(ISERROR(AVERAGE(ESITI_QUESTIONARI!N4140:T4140,ESITI_QUESTIONARI!V4140:X4140,ESITI_QUESTIONARI!Z4140:AD4140,ESITI_QUESTIONARI!AF4140:AH4140,ESITI_QUESTIONARI!AJ4140:AL4140,ESITI_QUESTIONARI!AN4140,ESITI_QUESTIONARI!AQ4140)),"NON RISPONDE",AVERAGE(ESITI_QUESTIONARI!N4140:T4140,ESITI_QUESTIONARI!V4140:X4140,ESITI_QUESTIONARI!Z4140:AD4140,ESITI_QUESTIONARI!AF4140:AH4140,ESITI_QUESTIONARI!AJ4140:AL4140,ESITI_QUESTIONARI!AN4140,ESITI_QUESTIONARI!AQ4140)))</f>
        <v/>
      </c>
    </row>
    <row r="4141" spans="1:8" x14ac:dyDescent="0.3">
      <c r="A4141" t="str">
        <f>IF(ESITI_QUESTIONARI!A4141="","",TRIM(ESITI_QUESTIONARI!A4141))</f>
        <v/>
      </c>
      <c r="B4141" t="str">
        <f t="shared" si="65"/>
        <v/>
      </c>
      <c r="C4141" t="str">
        <f>IF(ESITI_QUESTIONARI!C4141="","",TRIM(ESITI_QUESTIONARI!C4141))</f>
        <v/>
      </c>
      <c r="D4141" t="str">
        <f>IFERROR(UPPER(TRIM(ESITI_QUESTIONARI!U4141)),"")</f>
        <v/>
      </c>
      <c r="E4141" t="str">
        <f>IFERROR(UPPER(TRIM(ESITI_QUESTIONARI!Y4141)),"")</f>
        <v/>
      </c>
      <c r="F4141" t="str">
        <f>IFERROR(UPPER(TRIM(ESITI_QUESTIONARI!AE4141)),"")</f>
        <v/>
      </c>
      <c r="G4141" t="str">
        <f>IFERROR(UPPER(TRIM(ESITI_QUESTIONARI!AI4141)),"")</f>
        <v/>
      </c>
      <c r="H4141" s="8" t="str">
        <f>IF(C4141="","",IF(ISERROR(AVERAGE(ESITI_QUESTIONARI!N4141:T4141,ESITI_QUESTIONARI!V4141:X4141,ESITI_QUESTIONARI!Z4141:AD4141,ESITI_QUESTIONARI!AF4141:AH4141,ESITI_QUESTIONARI!AJ4141:AL4141,ESITI_QUESTIONARI!AN4141,ESITI_QUESTIONARI!AQ4141)),"NON RISPONDE",AVERAGE(ESITI_QUESTIONARI!N4141:T4141,ESITI_QUESTIONARI!V4141:X4141,ESITI_QUESTIONARI!Z4141:AD4141,ESITI_QUESTIONARI!AF4141:AH4141,ESITI_QUESTIONARI!AJ4141:AL4141,ESITI_QUESTIONARI!AN4141,ESITI_QUESTIONARI!AQ4141)))</f>
        <v/>
      </c>
    </row>
    <row r="4142" spans="1:8" x14ac:dyDescent="0.3">
      <c r="A4142" t="str">
        <f>IF(ESITI_QUESTIONARI!A4142="","",TRIM(ESITI_QUESTIONARI!A4142))</f>
        <v/>
      </c>
      <c r="B4142" t="str">
        <f t="shared" si="65"/>
        <v/>
      </c>
      <c r="C4142" t="str">
        <f>IF(ESITI_QUESTIONARI!C4142="","",TRIM(ESITI_QUESTIONARI!C4142))</f>
        <v/>
      </c>
      <c r="D4142" t="str">
        <f>IFERROR(UPPER(TRIM(ESITI_QUESTIONARI!U4142)),"")</f>
        <v/>
      </c>
      <c r="E4142" t="str">
        <f>IFERROR(UPPER(TRIM(ESITI_QUESTIONARI!Y4142)),"")</f>
        <v/>
      </c>
      <c r="F4142" t="str">
        <f>IFERROR(UPPER(TRIM(ESITI_QUESTIONARI!AE4142)),"")</f>
        <v/>
      </c>
      <c r="G4142" t="str">
        <f>IFERROR(UPPER(TRIM(ESITI_QUESTIONARI!AI4142)),"")</f>
        <v/>
      </c>
      <c r="H4142" s="8" t="str">
        <f>IF(C4142="","",IF(ISERROR(AVERAGE(ESITI_QUESTIONARI!N4142:T4142,ESITI_QUESTIONARI!V4142:X4142,ESITI_QUESTIONARI!Z4142:AD4142,ESITI_QUESTIONARI!AF4142:AH4142,ESITI_QUESTIONARI!AJ4142:AL4142,ESITI_QUESTIONARI!AN4142,ESITI_QUESTIONARI!AQ4142)),"NON RISPONDE",AVERAGE(ESITI_QUESTIONARI!N4142:T4142,ESITI_QUESTIONARI!V4142:X4142,ESITI_QUESTIONARI!Z4142:AD4142,ESITI_QUESTIONARI!AF4142:AH4142,ESITI_QUESTIONARI!AJ4142:AL4142,ESITI_QUESTIONARI!AN4142,ESITI_QUESTIONARI!AQ4142)))</f>
        <v/>
      </c>
    </row>
    <row r="4143" spans="1:8" x14ac:dyDescent="0.3">
      <c r="A4143" t="str">
        <f>IF(ESITI_QUESTIONARI!A4143="","",TRIM(ESITI_QUESTIONARI!A4143))</f>
        <v/>
      </c>
      <c r="B4143" t="str">
        <f t="shared" si="65"/>
        <v/>
      </c>
      <c r="C4143" t="str">
        <f>IF(ESITI_QUESTIONARI!C4143="","",TRIM(ESITI_QUESTIONARI!C4143))</f>
        <v/>
      </c>
      <c r="D4143" t="str">
        <f>IFERROR(UPPER(TRIM(ESITI_QUESTIONARI!U4143)),"")</f>
        <v/>
      </c>
      <c r="E4143" t="str">
        <f>IFERROR(UPPER(TRIM(ESITI_QUESTIONARI!Y4143)),"")</f>
        <v/>
      </c>
      <c r="F4143" t="str">
        <f>IFERROR(UPPER(TRIM(ESITI_QUESTIONARI!AE4143)),"")</f>
        <v/>
      </c>
      <c r="G4143" t="str">
        <f>IFERROR(UPPER(TRIM(ESITI_QUESTIONARI!AI4143)),"")</f>
        <v/>
      </c>
      <c r="H4143" s="8" t="str">
        <f>IF(C4143="","",IF(ISERROR(AVERAGE(ESITI_QUESTIONARI!N4143:T4143,ESITI_QUESTIONARI!V4143:X4143,ESITI_QUESTIONARI!Z4143:AD4143,ESITI_QUESTIONARI!AF4143:AH4143,ESITI_QUESTIONARI!AJ4143:AL4143,ESITI_QUESTIONARI!AN4143,ESITI_QUESTIONARI!AQ4143)),"NON RISPONDE",AVERAGE(ESITI_QUESTIONARI!N4143:T4143,ESITI_QUESTIONARI!V4143:X4143,ESITI_QUESTIONARI!Z4143:AD4143,ESITI_QUESTIONARI!AF4143:AH4143,ESITI_QUESTIONARI!AJ4143:AL4143,ESITI_QUESTIONARI!AN4143,ESITI_QUESTIONARI!AQ4143)))</f>
        <v/>
      </c>
    </row>
    <row r="4144" spans="1:8" x14ac:dyDescent="0.3">
      <c r="A4144" t="str">
        <f>IF(ESITI_QUESTIONARI!A4144="","",TRIM(ESITI_QUESTIONARI!A4144))</f>
        <v/>
      </c>
      <c r="B4144" t="str">
        <f t="shared" si="65"/>
        <v/>
      </c>
      <c r="C4144" t="str">
        <f>IF(ESITI_QUESTIONARI!C4144="","",TRIM(ESITI_QUESTIONARI!C4144))</f>
        <v/>
      </c>
      <c r="D4144" t="str">
        <f>IFERROR(UPPER(TRIM(ESITI_QUESTIONARI!U4144)),"")</f>
        <v/>
      </c>
      <c r="E4144" t="str">
        <f>IFERROR(UPPER(TRIM(ESITI_QUESTIONARI!Y4144)),"")</f>
        <v/>
      </c>
      <c r="F4144" t="str">
        <f>IFERROR(UPPER(TRIM(ESITI_QUESTIONARI!AE4144)),"")</f>
        <v/>
      </c>
      <c r="G4144" t="str">
        <f>IFERROR(UPPER(TRIM(ESITI_QUESTIONARI!AI4144)),"")</f>
        <v/>
      </c>
      <c r="H4144" s="8" t="str">
        <f>IF(C4144="","",IF(ISERROR(AVERAGE(ESITI_QUESTIONARI!N4144:T4144,ESITI_QUESTIONARI!V4144:X4144,ESITI_QUESTIONARI!Z4144:AD4144,ESITI_QUESTIONARI!AF4144:AH4144,ESITI_QUESTIONARI!AJ4144:AL4144,ESITI_QUESTIONARI!AN4144,ESITI_QUESTIONARI!AQ4144)),"NON RISPONDE",AVERAGE(ESITI_QUESTIONARI!N4144:T4144,ESITI_QUESTIONARI!V4144:X4144,ESITI_QUESTIONARI!Z4144:AD4144,ESITI_QUESTIONARI!AF4144:AH4144,ESITI_QUESTIONARI!AJ4144:AL4144,ESITI_QUESTIONARI!AN4144,ESITI_QUESTIONARI!AQ4144)))</f>
        <v/>
      </c>
    </row>
    <row r="4145" spans="1:8" x14ac:dyDescent="0.3">
      <c r="A4145" t="str">
        <f>IF(ESITI_QUESTIONARI!A4145="","",TRIM(ESITI_QUESTIONARI!A4145))</f>
        <v/>
      </c>
      <c r="B4145" t="str">
        <f t="shared" si="65"/>
        <v/>
      </c>
      <c r="C4145" t="str">
        <f>IF(ESITI_QUESTIONARI!C4145="","",TRIM(ESITI_QUESTIONARI!C4145))</f>
        <v/>
      </c>
      <c r="D4145" t="str">
        <f>IFERROR(UPPER(TRIM(ESITI_QUESTIONARI!U4145)),"")</f>
        <v/>
      </c>
      <c r="E4145" t="str">
        <f>IFERROR(UPPER(TRIM(ESITI_QUESTIONARI!Y4145)),"")</f>
        <v/>
      </c>
      <c r="F4145" t="str">
        <f>IFERROR(UPPER(TRIM(ESITI_QUESTIONARI!AE4145)),"")</f>
        <v/>
      </c>
      <c r="G4145" t="str">
        <f>IFERROR(UPPER(TRIM(ESITI_QUESTIONARI!AI4145)),"")</f>
        <v/>
      </c>
      <c r="H4145" s="8" t="str">
        <f>IF(C4145="","",IF(ISERROR(AVERAGE(ESITI_QUESTIONARI!N4145:T4145,ESITI_QUESTIONARI!V4145:X4145,ESITI_QUESTIONARI!Z4145:AD4145,ESITI_QUESTIONARI!AF4145:AH4145,ESITI_QUESTIONARI!AJ4145:AL4145,ESITI_QUESTIONARI!AN4145,ESITI_QUESTIONARI!AQ4145)),"NON RISPONDE",AVERAGE(ESITI_QUESTIONARI!N4145:T4145,ESITI_QUESTIONARI!V4145:X4145,ESITI_QUESTIONARI!Z4145:AD4145,ESITI_QUESTIONARI!AF4145:AH4145,ESITI_QUESTIONARI!AJ4145:AL4145,ESITI_QUESTIONARI!AN4145,ESITI_QUESTIONARI!AQ4145)))</f>
        <v/>
      </c>
    </row>
    <row r="4146" spans="1:8" x14ac:dyDescent="0.3">
      <c r="A4146" t="str">
        <f>IF(ESITI_QUESTIONARI!A4146="","",TRIM(ESITI_QUESTIONARI!A4146))</f>
        <v/>
      </c>
      <c r="B4146" t="str">
        <f t="shared" si="65"/>
        <v/>
      </c>
      <c r="C4146" t="str">
        <f>IF(ESITI_QUESTIONARI!C4146="","",TRIM(ESITI_QUESTIONARI!C4146))</f>
        <v/>
      </c>
      <c r="D4146" t="str">
        <f>IFERROR(UPPER(TRIM(ESITI_QUESTIONARI!U4146)),"")</f>
        <v/>
      </c>
      <c r="E4146" t="str">
        <f>IFERROR(UPPER(TRIM(ESITI_QUESTIONARI!Y4146)),"")</f>
        <v/>
      </c>
      <c r="F4146" t="str">
        <f>IFERROR(UPPER(TRIM(ESITI_QUESTIONARI!AE4146)),"")</f>
        <v/>
      </c>
      <c r="G4146" t="str">
        <f>IFERROR(UPPER(TRIM(ESITI_QUESTIONARI!AI4146)),"")</f>
        <v/>
      </c>
      <c r="H4146" s="8" t="str">
        <f>IF(C4146="","",IF(ISERROR(AVERAGE(ESITI_QUESTIONARI!N4146:T4146,ESITI_QUESTIONARI!V4146:X4146,ESITI_QUESTIONARI!Z4146:AD4146,ESITI_QUESTIONARI!AF4146:AH4146,ESITI_QUESTIONARI!AJ4146:AL4146,ESITI_QUESTIONARI!AN4146,ESITI_QUESTIONARI!AQ4146)),"NON RISPONDE",AVERAGE(ESITI_QUESTIONARI!N4146:T4146,ESITI_QUESTIONARI!V4146:X4146,ESITI_QUESTIONARI!Z4146:AD4146,ESITI_QUESTIONARI!AF4146:AH4146,ESITI_QUESTIONARI!AJ4146:AL4146,ESITI_QUESTIONARI!AN4146,ESITI_QUESTIONARI!AQ4146)))</f>
        <v/>
      </c>
    </row>
    <row r="4147" spans="1:8" x14ac:dyDescent="0.3">
      <c r="A4147" t="str">
        <f>IF(ESITI_QUESTIONARI!A4147="","",TRIM(ESITI_QUESTIONARI!A4147))</f>
        <v/>
      </c>
      <c r="B4147" t="str">
        <f t="shared" si="65"/>
        <v/>
      </c>
      <c r="C4147" t="str">
        <f>IF(ESITI_QUESTIONARI!C4147="","",TRIM(ESITI_QUESTIONARI!C4147))</f>
        <v/>
      </c>
      <c r="D4147" t="str">
        <f>IFERROR(UPPER(TRIM(ESITI_QUESTIONARI!U4147)),"")</f>
        <v/>
      </c>
      <c r="E4147" t="str">
        <f>IFERROR(UPPER(TRIM(ESITI_QUESTIONARI!Y4147)),"")</f>
        <v/>
      </c>
      <c r="F4147" t="str">
        <f>IFERROR(UPPER(TRIM(ESITI_QUESTIONARI!AE4147)),"")</f>
        <v/>
      </c>
      <c r="G4147" t="str">
        <f>IFERROR(UPPER(TRIM(ESITI_QUESTIONARI!AI4147)),"")</f>
        <v/>
      </c>
      <c r="H4147" s="8" t="str">
        <f>IF(C4147="","",IF(ISERROR(AVERAGE(ESITI_QUESTIONARI!N4147:T4147,ESITI_QUESTIONARI!V4147:X4147,ESITI_QUESTIONARI!Z4147:AD4147,ESITI_QUESTIONARI!AF4147:AH4147,ESITI_QUESTIONARI!AJ4147:AL4147,ESITI_QUESTIONARI!AN4147,ESITI_QUESTIONARI!AQ4147)),"NON RISPONDE",AVERAGE(ESITI_QUESTIONARI!N4147:T4147,ESITI_QUESTIONARI!V4147:X4147,ESITI_QUESTIONARI!Z4147:AD4147,ESITI_QUESTIONARI!AF4147:AH4147,ESITI_QUESTIONARI!AJ4147:AL4147,ESITI_QUESTIONARI!AN4147,ESITI_QUESTIONARI!AQ4147)))</f>
        <v/>
      </c>
    </row>
    <row r="4148" spans="1:8" x14ac:dyDescent="0.3">
      <c r="A4148" t="str">
        <f>IF(ESITI_QUESTIONARI!A4148="","",TRIM(ESITI_QUESTIONARI!A4148))</f>
        <v/>
      </c>
      <c r="B4148" t="str">
        <f t="shared" si="65"/>
        <v/>
      </c>
      <c r="C4148" t="str">
        <f>IF(ESITI_QUESTIONARI!C4148="","",TRIM(ESITI_QUESTIONARI!C4148))</f>
        <v/>
      </c>
      <c r="D4148" t="str">
        <f>IFERROR(UPPER(TRIM(ESITI_QUESTIONARI!U4148)),"")</f>
        <v/>
      </c>
      <c r="E4148" t="str">
        <f>IFERROR(UPPER(TRIM(ESITI_QUESTIONARI!Y4148)),"")</f>
        <v/>
      </c>
      <c r="F4148" t="str">
        <f>IFERROR(UPPER(TRIM(ESITI_QUESTIONARI!AE4148)),"")</f>
        <v/>
      </c>
      <c r="G4148" t="str">
        <f>IFERROR(UPPER(TRIM(ESITI_QUESTIONARI!AI4148)),"")</f>
        <v/>
      </c>
      <c r="H4148" s="8" t="str">
        <f>IF(C4148="","",IF(ISERROR(AVERAGE(ESITI_QUESTIONARI!N4148:T4148,ESITI_QUESTIONARI!V4148:X4148,ESITI_QUESTIONARI!Z4148:AD4148,ESITI_QUESTIONARI!AF4148:AH4148,ESITI_QUESTIONARI!AJ4148:AL4148,ESITI_QUESTIONARI!AN4148,ESITI_QUESTIONARI!AQ4148)),"NON RISPONDE",AVERAGE(ESITI_QUESTIONARI!N4148:T4148,ESITI_QUESTIONARI!V4148:X4148,ESITI_QUESTIONARI!Z4148:AD4148,ESITI_QUESTIONARI!AF4148:AH4148,ESITI_QUESTIONARI!AJ4148:AL4148,ESITI_QUESTIONARI!AN4148,ESITI_QUESTIONARI!AQ4148)))</f>
        <v/>
      </c>
    </row>
    <row r="4149" spans="1:8" x14ac:dyDescent="0.3">
      <c r="A4149" t="str">
        <f>IF(ESITI_QUESTIONARI!A4149="","",TRIM(ESITI_QUESTIONARI!A4149))</f>
        <v/>
      </c>
      <c r="B4149" t="str">
        <f t="shared" si="65"/>
        <v/>
      </c>
      <c r="C4149" t="str">
        <f>IF(ESITI_QUESTIONARI!C4149="","",TRIM(ESITI_QUESTIONARI!C4149))</f>
        <v/>
      </c>
      <c r="D4149" t="str">
        <f>IFERROR(UPPER(TRIM(ESITI_QUESTIONARI!U4149)),"")</f>
        <v/>
      </c>
      <c r="E4149" t="str">
        <f>IFERROR(UPPER(TRIM(ESITI_QUESTIONARI!Y4149)),"")</f>
        <v/>
      </c>
      <c r="F4149" t="str">
        <f>IFERROR(UPPER(TRIM(ESITI_QUESTIONARI!AE4149)),"")</f>
        <v/>
      </c>
      <c r="G4149" t="str">
        <f>IFERROR(UPPER(TRIM(ESITI_QUESTIONARI!AI4149)),"")</f>
        <v/>
      </c>
      <c r="H4149" s="8" t="str">
        <f>IF(C4149="","",IF(ISERROR(AVERAGE(ESITI_QUESTIONARI!N4149:T4149,ESITI_QUESTIONARI!V4149:X4149,ESITI_QUESTIONARI!Z4149:AD4149,ESITI_QUESTIONARI!AF4149:AH4149,ESITI_QUESTIONARI!AJ4149:AL4149,ESITI_QUESTIONARI!AN4149,ESITI_QUESTIONARI!AQ4149)),"NON RISPONDE",AVERAGE(ESITI_QUESTIONARI!N4149:T4149,ESITI_QUESTIONARI!V4149:X4149,ESITI_QUESTIONARI!Z4149:AD4149,ESITI_QUESTIONARI!AF4149:AH4149,ESITI_QUESTIONARI!AJ4149:AL4149,ESITI_QUESTIONARI!AN4149,ESITI_QUESTIONARI!AQ4149)))</f>
        <v/>
      </c>
    </row>
    <row r="4150" spans="1:8" x14ac:dyDescent="0.3">
      <c r="A4150" t="str">
        <f>IF(ESITI_QUESTIONARI!A4150="","",TRIM(ESITI_QUESTIONARI!A4150))</f>
        <v/>
      </c>
      <c r="B4150" t="str">
        <f t="shared" si="65"/>
        <v/>
      </c>
      <c r="C4150" t="str">
        <f>IF(ESITI_QUESTIONARI!C4150="","",TRIM(ESITI_QUESTIONARI!C4150))</f>
        <v/>
      </c>
      <c r="D4150" t="str">
        <f>IFERROR(UPPER(TRIM(ESITI_QUESTIONARI!U4150)),"")</f>
        <v/>
      </c>
      <c r="E4150" t="str">
        <f>IFERROR(UPPER(TRIM(ESITI_QUESTIONARI!Y4150)),"")</f>
        <v/>
      </c>
      <c r="F4150" t="str">
        <f>IFERROR(UPPER(TRIM(ESITI_QUESTIONARI!AE4150)),"")</f>
        <v/>
      </c>
      <c r="G4150" t="str">
        <f>IFERROR(UPPER(TRIM(ESITI_QUESTIONARI!AI4150)),"")</f>
        <v/>
      </c>
      <c r="H4150" s="8" t="str">
        <f>IF(C4150="","",IF(ISERROR(AVERAGE(ESITI_QUESTIONARI!N4150:T4150,ESITI_QUESTIONARI!V4150:X4150,ESITI_QUESTIONARI!Z4150:AD4150,ESITI_QUESTIONARI!AF4150:AH4150,ESITI_QUESTIONARI!AJ4150:AL4150,ESITI_QUESTIONARI!AN4150,ESITI_QUESTIONARI!AQ4150)),"NON RISPONDE",AVERAGE(ESITI_QUESTIONARI!N4150:T4150,ESITI_QUESTIONARI!V4150:X4150,ESITI_QUESTIONARI!Z4150:AD4150,ESITI_QUESTIONARI!AF4150:AH4150,ESITI_QUESTIONARI!AJ4150:AL4150,ESITI_QUESTIONARI!AN4150,ESITI_QUESTIONARI!AQ4150)))</f>
        <v/>
      </c>
    </row>
    <row r="4151" spans="1:8" x14ac:dyDescent="0.3">
      <c r="A4151" t="str">
        <f>IF(ESITI_QUESTIONARI!A4151="","",TRIM(ESITI_QUESTIONARI!A4151))</f>
        <v/>
      </c>
      <c r="B4151" t="str">
        <f t="shared" si="65"/>
        <v/>
      </c>
      <c r="C4151" t="str">
        <f>IF(ESITI_QUESTIONARI!C4151="","",TRIM(ESITI_QUESTIONARI!C4151))</f>
        <v/>
      </c>
      <c r="D4151" t="str">
        <f>IFERROR(UPPER(TRIM(ESITI_QUESTIONARI!U4151)),"")</f>
        <v/>
      </c>
      <c r="E4151" t="str">
        <f>IFERROR(UPPER(TRIM(ESITI_QUESTIONARI!Y4151)),"")</f>
        <v/>
      </c>
      <c r="F4151" t="str">
        <f>IFERROR(UPPER(TRIM(ESITI_QUESTIONARI!AE4151)),"")</f>
        <v/>
      </c>
      <c r="G4151" t="str">
        <f>IFERROR(UPPER(TRIM(ESITI_QUESTIONARI!AI4151)),"")</f>
        <v/>
      </c>
      <c r="H4151" s="8" t="str">
        <f>IF(C4151="","",IF(ISERROR(AVERAGE(ESITI_QUESTIONARI!N4151:T4151,ESITI_QUESTIONARI!V4151:X4151,ESITI_QUESTIONARI!Z4151:AD4151,ESITI_QUESTIONARI!AF4151:AH4151,ESITI_QUESTIONARI!AJ4151:AL4151,ESITI_QUESTIONARI!AN4151,ESITI_QUESTIONARI!AQ4151)),"NON RISPONDE",AVERAGE(ESITI_QUESTIONARI!N4151:T4151,ESITI_QUESTIONARI!V4151:X4151,ESITI_QUESTIONARI!Z4151:AD4151,ESITI_QUESTIONARI!AF4151:AH4151,ESITI_QUESTIONARI!AJ4151:AL4151,ESITI_QUESTIONARI!AN4151,ESITI_QUESTIONARI!AQ4151)))</f>
        <v/>
      </c>
    </row>
    <row r="4152" spans="1:8" x14ac:dyDescent="0.3">
      <c r="A4152" t="str">
        <f>IF(ESITI_QUESTIONARI!A4152="","",TRIM(ESITI_QUESTIONARI!A4152))</f>
        <v/>
      </c>
      <c r="B4152" t="str">
        <f t="shared" si="65"/>
        <v/>
      </c>
      <c r="C4152" t="str">
        <f>IF(ESITI_QUESTIONARI!C4152="","",TRIM(ESITI_QUESTIONARI!C4152))</f>
        <v/>
      </c>
      <c r="D4152" t="str">
        <f>IFERROR(UPPER(TRIM(ESITI_QUESTIONARI!U4152)),"")</f>
        <v/>
      </c>
      <c r="E4152" t="str">
        <f>IFERROR(UPPER(TRIM(ESITI_QUESTIONARI!Y4152)),"")</f>
        <v/>
      </c>
      <c r="F4152" t="str">
        <f>IFERROR(UPPER(TRIM(ESITI_QUESTIONARI!AE4152)),"")</f>
        <v/>
      </c>
      <c r="G4152" t="str">
        <f>IFERROR(UPPER(TRIM(ESITI_QUESTIONARI!AI4152)),"")</f>
        <v/>
      </c>
      <c r="H4152" s="8" t="str">
        <f>IF(C4152="","",IF(ISERROR(AVERAGE(ESITI_QUESTIONARI!N4152:T4152,ESITI_QUESTIONARI!V4152:X4152,ESITI_QUESTIONARI!Z4152:AD4152,ESITI_QUESTIONARI!AF4152:AH4152,ESITI_QUESTIONARI!AJ4152:AL4152,ESITI_QUESTIONARI!AN4152,ESITI_QUESTIONARI!AQ4152)),"NON RISPONDE",AVERAGE(ESITI_QUESTIONARI!N4152:T4152,ESITI_QUESTIONARI!V4152:X4152,ESITI_QUESTIONARI!Z4152:AD4152,ESITI_QUESTIONARI!AF4152:AH4152,ESITI_QUESTIONARI!AJ4152:AL4152,ESITI_QUESTIONARI!AN4152,ESITI_QUESTIONARI!AQ4152)))</f>
        <v/>
      </c>
    </row>
    <row r="4153" spans="1:8" x14ac:dyDescent="0.3">
      <c r="A4153" t="str">
        <f>IF(ESITI_QUESTIONARI!A4153="","",TRIM(ESITI_QUESTIONARI!A4153))</f>
        <v/>
      </c>
      <c r="B4153" t="str">
        <f t="shared" si="65"/>
        <v/>
      </c>
      <c r="C4153" t="str">
        <f>IF(ESITI_QUESTIONARI!C4153="","",TRIM(ESITI_QUESTIONARI!C4153))</f>
        <v/>
      </c>
      <c r="D4153" t="str">
        <f>IFERROR(UPPER(TRIM(ESITI_QUESTIONARI!U4153)),"")</f>
        <v/>
      </c>
      <c r="E4153" t="str">
        <f>IFERROR(UPPER(TRIM(ESITI_QUESTIONARI!Y4153)),"")</f>
        <v/>
      </c>
      <c r="F4153" t="str">
        <f>IFERROR(UPPER(TRIM(ESITI_QUESTIONARI!AE4153)),"")</f>
        <v/>
      </c>
      <c r="G4153" t="str">
        <f>IFERROR(UPPER(TRIM(ESITI_QUESTIONARI!AI4153)),"")</f>
        <v/>
      </c>
      <c r="H4153" s="8" t="str">
        <f>IF(C4153="","",IF(ISERROR(AVERAGE(ESITI_QUESTIONARI!N4153:T4153,ESITI_QUESTIONARI!V4153:X4153,ESITI_QUESTIONARI!Z4153:AD4153,ESITI_QUESTIONARI!AF4153:AH4153,ESITI_QUESTIONARI!AJ4153:AL4153,ESITI_QUESTIONARI!AN4153,ESITI_QUESTIONARI!AQ4153)),"NON RISPONDE",AVERAGE(ESITI_QUESTIONARI!N4153:T4153,ESITI_QUESTIONARI!V4153:X4153,ESITI_QUESTIONARI!Z4153:AD4153,ESITI_QUESTIONARI!AF4153:AH4153,ESITI_QUESTIONARI!AJ4153:AL4153,ESITI_QUESTIONARI!AN4153,ESITI_QUESTIONARI!AQ4153)))</f>
        <v/>
      </c>
    </row>
    <row r="4154" spans="1:8" x14ac:dyDescent="0.3">
      <c r="A4154" t="str">
        <f>IF(ESITI_QUESTIONARI!A4154="","",TRIM(ESITI_QUESTIONARI!A4154))</f>
        <v/>
      </c>
      <c r="B4154" t="str">
        <f t="shared" si="65"/>
        <v/>
      </c>
      <c r="C4154" t="str">
        <f>IF(ESITI_QUESTIONARI!C4154="","",TRIM(ESITI_QUESTIONARI!C4154))</f>
        <v/>
      </c>
      <c r="D4154" t="str">
        <f>IFERROR(UPPER(TRIM(ESITI_QUESTIONARI!U4154)),"")</f>
        <v/>
      </c>
      <c r="E4154" t="str">
        <f>IFERROR(UPPER(TRIM(ESITI_QUESTIONARI!Y4154)),"")</f>
        <v/>
      </c>
      <c r="F4154" t="str">
        <f>IFERROR(UPPER(TRIM(ESITI_QUESTIONARI!AE4154)),"")</f>
        <v/>
      </c>
      <c r="G4154" t="str">
        <f>IFERROR(UPPER(TRIM(ESITI_QUESTIONARI!AI4154)),"")</f>
        <v/>
      </c>
      <c r="H4154" s="8" t="str">
        <f>IF(C4154="","",IF(ISERROR(AVERAGE(ESITI_QUESTIONARI!N4154:T4154,ESITI_QUESTIONARI!V4154:X4154,ESITI_QUESTIONARI!Z4154:AD4154,ESITI_QUESTIONARI!AF4154:AH4154,ESITI_QUESTIONARI!AJ4154:AL4154,ESITI_QUESTIONARI!AN4154,ESITI_QUESTIONARI!AQ4154)),"NON RISPONDE",AVERAGE(ESITI_QUESTIONARI!N4154:T4154,ESITI_QUESTIONARI!V4154:X4154,ESITI_QUESTIONARI!Z4154:AD4154,ESITI_QUESTIONARI!AF4154:AH4154,ESITI_QUESTIONARI!AJ4154:AL4154,ESITI_QUESTIONARI!AN4154,ESITI_QUESTIONARI!AQ4154)))</f>
        <v/>
      </c>
    </row>
    <row r="4155" spans="1:8" x14ac:dyDescent="0.3">
      <c r="A4155" t="str">
        <f>IF(ESITI_QUESTIONARI!A4155="","",TRIM(ESITI_QUESTIONARI!A4155))</f>
        <v/>
      </c>
      <c r="B4155" t="str">
        <f t="shared" si="65"/>
        <v/>
      </c>
      <c r="C4155" t="str">
        <f>IF(ESITI_QUESTIONARI!C4155="","",TRIM(ESITI_QUESTIONARI!C4155))</f>
        <v/>
      </c>
      <c r="D4155" t="str">
        <f>IFERROR(UPPER(TRIM(ESITI_QUESTIONARI!U4155)),"")</f>
        <v/>
      </c>
      <c r="E4155" t="str">
        <f>IFERROR(UPPER(TRIM(ESITI_QUESTIONARI!Y4155)),"")</f>
        <v/>
      </c>
      <c r="F4155" t="str">
        <f>IFERROR(UPPER(TRIM(ESITI_QUESTIONARI!AE4155)),"")</f>
        <v/>
      </c>
      <c r="G4155" t="str">
        <f>IFERROR(UPPER(TRIM(ESITI_QUESTIONARI!AI4155)),"")</f>
        <v/>
      </c>
      <c r="H4155" s="8" t="str">
        <f>IF(C4155="","",IF(ISERROR(AVERAGE(ESITI_QUESTIONARI!N4155:T4155,ESITI_QUESTIONARI!V4155:X4155,ESITI_QUESTIONARI!Z4155:AD4155,ESITI_QUESTIONARI!AF4155:AH4155,ESITI_QUESTIONARI!AJ4155:AL4155,ESITI_QUESTIONARI!AN4155,ESITI_QUESTIONARI!AQ4155)),"NON RISPONDE",AVERAGE(ESITI_QUESTIONARI!N4155:T4155,ESITI_QUESTIONARI!V4155:X4155,ESITI_QUESTIONARI!Z4155:AD4155,ESITI_QUESTIONARI!AF4155:AH4155,ESITI_QUESTIONARI!AJ4155:AL4155,ESITI_QUESTIONARI!AN4155,ESITI_QUESTIONARI!AQ4155)))</f>
        <v/>
      </c>
    </row>
    <row r="4156" spans="1:8" x14ac:dyDescent="0.3">
      <c r="A4156" t="str">
        <f>IF(ESITI_QUESTIONARI!A4156="","",TRIM(ESITI_QUESTIONARI!A4156))</f>
        <v/>
      </c>
      <c r="B4156" t="str">
        <f t="shared" si="65"/>
        <v/>
      </c>
      <c r="C4156" t="str">
        <f>IF(ESITI_QUESTIONARI!C4156="","",TRIM(ESITI_QUESTIONARI!C4156))</f>
        <v/>
      </c>
      <c r="D4156" t="str">
        <f>IFERROR(UPPER(TRIM(ESITI_QUESTIONARI!U4156)),"")</f>
        <v/>
      </c>
      <c r="E4156" t="str">
        <f>IFERROR(UPPER(TRIM(ESITI_QUESTIONARI!Y4156)),"")</f>
        <v/>
      </c>
      <c r="F4156" t="str">
        <f>IFERROR(UPPER(TRIM(ESITI_QUESTIONARI!AE4156)),"")</f>
        <v/>
      </c>
      <c r="G4156" t="str">
        <f>IFERROR(UPPER(TRIM(ESITI_QUESTIONARI!AI4156)),"")</f>
        <v/>
      </c>
      <c r="H4156" s="8" t="str">
        <f>IF(C4156="","",IF(ISERROR(AVERAGE(ESITI_QUESTIONARI!N4156:T4156,ESITI_QUESTIONARI!V4156:X4156,ESITI_QUESTIONARI!Z4156:AD4156,ESITI_QUESTIONARI!AF4156:AH4156,ESITI_QUESTIONARI!AJ4156:AL4156,ESITI_QUESTIONARI!AN4156,ESITI_QUESTIONARI!AQ4156)),"NON RISPONDE",AVERAGE(ESITI_QUESTIONARI!N4156:T4156,ESITI_QUESTIONARI!V4156:X4156,ESITI_QUESTIONARI!Z4156:AD4156,ESITI_QUESTIONARI!AF4156:AH4156,ESITI_QUESTIONARI!AJ4156:AL4156,ESITI_QUESTIONARI!AN4156,ESITI_QUESTIONARI!AQ4156)))</f>
        <v/>
      </c>
    </row>
    <row r="4157" spans="1:8" x14ac:dyDescent="0.3">
      <c r="A4157" t="str">
        <f>IF(ESITI_QUESTIONARI!A4157="","",TRIM(ESITI_QUESTIONARI!A4157))</f>
        <v/>
      </c>
      <c r="B4157" t="str">
        <f t="shared" si="65"/>
        <v/>
      </c>
      <c r="C4157" t="str">
        <f>IF(ESITI_QUESTIONARI!C4157="","",TRIM(ESITI_QUESTIONARI!C4157))</f>
        <v/>
      </c>
      <c r="D4157" t="str">
        <f>IFERROR(UPPER(TRIM(ESITI_QUESTIONARI!U4157)),"")</f>
        <v/>
      </c>
      <c r="E4157" t="str">
        <f>IFERROR(UPPER(TRIM(ESITI_QUESTIONARI!Y4157)),"")</f>
        <v/>
      </c>
      <c r="F4157" t="str">
        <f>IFERROR(UPPER(TRIM(ESITI_QUESTIONARI!AE4157)),"")</f>
        <v/>
      </c>
      <c r="G4157" t="str">
        <f>IFERROR(UPPER(TRIM(ESITI_QUESTIONARI!AI4157)),"")</f>
        <v/>
      </c>
      <c r="H4157" s="8" t="str">
        <f>IF(C4157="","",IF(ISERROR(AVERAGE(ESITI_QUESTIONARI!N4157:T4157,ESITI_QUESTIONARI!V4157:X4157,ESITI_QUESTIONARI!Z4157:AD4157,ESITI_QUESTIONARI!AF4157:AH4157,ESITI_QUESTIONARI!AJ4157:AL4157,ESITI_QUESTIONARI!AN4157,ESITI_QUESTIONARI!AQ4157)),"NON RISPONDE",AVERAGE(ESITI_QUESTIONARI!N4157:T4157,ESITI_QUESTIONARI!V4157:X4157,ESITI_QUESTIONARI!Z4157:AD4157,ESITI_QUESTIONARI!AF4157:AH4157,ESITI_QUESTIONARI!AJ4157:AL4157,ESITI_QUESTIONARI!AN4157,ESITI_QUESTIONARI!AQ4157)))</f>
        <v/>
      </c>
    </row>
    <row r="4158" spans="1:8" x14ac:dyDescent="0.3">
      <c r="A4158" t="str">
        <f>IF(ESITI_QUESTIONARI!A4158="","",TRIM(ESITI_QUESTIONARI!A4158))</f>
        <v/>
      </c>
      <c r="B4158" t="str">
        <f t="shared" si="65"/>
        <v/>
      </c>
      <c r="C4158" t="str">
        <f>IF(ESITI_QUESTIONARI!C4158="","",TRIM(ESITI_QUESTIONARI!C4158))</f>
        <v/>
      </c>
      <c r="D4158" t="str">
        <f>IFERROR(UPPER(TRIM(ESITI_QUESTIONARI!U4158)),"")</f>
        <v/>
      </c>
      <c r="E4158" t="str">
        <f>IFERROR(UPPER(TRIM(ESITI_QUESTIONARI!Y4158)),"")</f>
        <v/>
      </c>
      <c r="F4158" t="str">
        <f>IFERROR(UPPER(TRIM(ESITI_QUESTIONARI!AE4158)),"")</f>
        <v/>
      </c>
      <c r="G4158" t="str">
        <f>IFERROR(UPPER(TRIM(ESITI_QUESTIONARI!AI4158)),"")</f>
        <v/>
      </c>
      <c r="H4158" s="8" t="str">
        <f>IF(C4158="","",IF(ISERROR(AVERAGE(ESITI_QUESTIONARI!N4158:T4158,ESITI_QUESTIONARI!V4158:X4158,ESITI_QUESTIONARI!Z4158:AD4158,ESITI_QUESTIONARI!AF4158:AH4158,ESITI_QUESTIONARI!AJ4158:AL4158,ESITI_QUESTIONARI!AN4158,ESITI_QUESTIONARI!AQ4158)),"NON RISPONDE",AVERAGE(ESITI_QUESTIONARI!N4158:T4158,ESITI_QUESTIONARI!V4158:X4158,ESITI_QUESTIONARI!Z4158:AD4158,ESITI_QUESTIONARI!AF4158:AH4158,ESITI_QUESTIONARI!AJ4158:AL4158,ESITI_QUESTIONARI!AN4158,ESITI_QUESTIONARI!AQ4158)))</f>
        <v/>
      </c>
    </row>
    <row r="4159" spans="1:8" x14ac:dyDescent="0.3">
      <c r="A4159" t="str">
        <f>IF(ESITI_QUESTIONARI!A4159="","",TRIM(ESITI_QUESTIONARI!A4159))</f>
        <v/>
      </c>
      <c r="B4159" t="str">
        <f t="shared" si="65"/>
        <v/>
      </c>
      <c r="C4159" t="str">
        <f>IF(ESITI_QUESTIONARI!C4159="","",TRIM(ESITI_QUESTIONARI!C4159))</f>
        <v/>
      </c>
      <c r="D4159" t="str">
        <f>IFERROR(UPPER(TRIM(ESITI_QUESTIONARI!U4159)),"")</f>
        <v/>
      </c>
      <c r="E4159" t="str">
        <f>IFERROR(UPPER(TRIM(ESITI_QUESTIONARI!Y4159)),"")</f>
        <v/>
      </c>
      <c r="F4159" t="str">
        <f>IFERROR(UPPER(TRIM(ESITI_QUESTIONARI!AE4159)),"")</f>
        <v/>
      </c>
      <c r="G4159" t="str">
        <f>IFERROR(UPPER(TRIM(ESITI_QUESTIONARI!AI4159)),"")</f>
        <v/>
      </c>
      <c r="H4159" s="8" t="str">
        <f>IF(C4159="","",IF(ISERROR(AVERAGE(ESITI_QUESTIONARI!N4159:T4159,ESITI_QUESTIONARI!V4159:X4159,ESITI_QUESTIONARI!Z4159:AD4159,ESITI_QUESTIONARI!AF4159:AH4159,ESITI_QUESTIONARI!AJ4159:AL4159,ESITI_QUESTIONARI!AN4159,ESITI_QUESTIONARI!AQ4159)),"NON RISPONDE",AVERAGE(ESITI_QUESTIONARI!N4159:T4159,ESITI_QUESTIONARI!V4159:X4159,ESITI_QUESTIONARI!Z4159:AD4159,ESITI_QUESTIONARI!AF4159:AH4159,ESITI_QUESTIONARI!AJ4159:AL4159,ESITI_QUESTIONARI!AN4159,ESITI_QUESTIONARI!AQ4159)))</f>
        <v/>
      </c>
    </row>
    <row r="4160" spans="1:8" x14ac:dyDescent="0.3">
      <c r="A4160" t="str">
        <f>IF(ESITI_QUESTIONARI!A4160="","",TRIM(ESITI_QUESTIONARI!A4160))</f>
        <v/>
      </c>
      <c r="B4160" t="str">
        <f t="shared" si="65"/>
        <v/>
      </c>
      <c r="C4160" t="str">
        <f>IF(ESITI_QUESTIONARI!C4160="","",TRIM(ESITI_QUESTIONARI!C4160))</f>
        <v/>
      </c>
      <c r="D4160" t="str">
        <f>IFERROR(UPPER(TRIM(ESITI_QUESTIONARI!U4160)),"")</f>
        <v/>
      </c>
      <c r="E4160" t="str">
        <f>IFERROR(UPPER(TRIM(ESITI_QUESTIONARI!Y4160)),"")</f>
        <v/>
      </c>
      <c r="F4160" t="str">
        <f>IFERROR(UPPER(TRIM(ESITI_QUESTIONARI!AE4160)),"")</f>
        <v/>
      </c>
      <c r="G4160" t="str">
        <f>IFERROR(UPPER(TRIM(ESITI_QUESTIONARI!AI4160)),"")</f>
        <v/>
      </c>
      <c r="H4160" s="8" t="str">
        <f>IF(C4160="","",IF(ISERROR(AVERAGE(ESITI_QUESTIONARI!N4160:T4160,ESITI_QUESTIONARI!V4160:X4160,ESITI_QUESTIONARI!Z4160:AD4160,ESITI_QUESTIONARI!AF4160:AH4160,ESITI_QUESTIONARI!AJ4160:AL4160,ESITI_QUESTIONARI!AN4160,ESITI_QUESTIONARI!AQ4160)),"NON RISPONDE",AVERAGE(ESITI_QUESTIONARI!N4160:T4160,ESITI_QUESTIONARI!V4160:X4160,ESITI_QUESTIONARI!Z4160:AD4160,ESITI_QUESTIONARI!AF4160:AH4160,ESITI_QUESTIONARI!AJ4160:AL4160,ESITI_QUESTIONARI!AN4160,ESITI_QUESTIONARI!AQ4160)))</f>
        <v/>
      </c>
    </row>
    <row r="4161" spans="1:8" x14ac:dyDescent="0.3">
      <c r="A4161" t="str">
        <f>IF(ESITI_QUESTIONARI!A4161="","",TRIM(ESITI_QUESTIONARI!A4161))</f>
        <v/>
      </c>
      <c r="B4161" t="str">
        <f t="shared" si="65"/>
        <v/>
      </c>
      <c r="C4161" t="str">
        <f>IF(ESITI_QUESTIONARI!C4161="","",TRIM(ESITI_QUESTIONARI!C4161))</f>
        <v/>
      </c>
      <c r="D4161" t="str">
        <f>IFERROR(UPPER(TRIM(ESITI_QUESTIONARI!U4161)),"")</f>
        <v/>
      </c>
      <c r="E4161" t="str">
        <f>IFERROR(UPPER(TRIM(ESITI_QUESTIONARI!Y4161)),"")</f>
        <v/>
      </c>
      <c r="F4161" t="str">
        <f>IFERROR(UPPER(TRIM(ESITI_QUESTIONARI!AE4161)),"")</f>
        <v/>
      </c>
      <c r="G4161" t="str">
        <f>IFERROR(UPPER(TRIM(ESITI_QUESTIONARI!AI4161)),"")</f>
        <v/>
      </c>
      <c r="H4161" s="8" t="str">
        <f>IF(C4161="","",IF(ISERROR(AVERAGE(ESITI_QUESTIONARI!N4161:T4161,ESITI_QUESTIONARI!V4161:X4161,ESITI_QUESTIONARI!Z4161:AD4161,ESITI_QUESTIONARI!AF4161:AH4161,ESITI_QUESTIONARI!AJ4161:AL4161,ESITI_QUESTIONARI!AN4161,ESITI_QUESTIONARI!AQ4161)),"NON RISPONDE",AVERAGE(ESITI_QUESTIONARI!N4161:T4161,ESITI_QUESTIONARI!V4161:X4161,ESITI_QUESTIONARI!Z4161:AD4161,ESITI_QUESTIONARI!AF4161:AH4161,ESITI_QUESTIONARI!AJ4161:AL4161,ESITI_QUESTIONARI!AN4161,ESITI_QUESTIONARI!AQ4161)))</f>
        <v/>
      </c>
    </row>
    <row r="4162" spans="1:8" x14ac:dyDescent="0.3">
      <c r="A4162" t="str">
        <f>IF(ESITI_QUESTIONARI!A4162="","",TRIM(ESITI_QUESTIONARI!A4162))</f>
        <v/>
      </c>
      <c r="B4162" t="str">
        <f t="shared" si="65"/>
        <v/>
      </c>
      <c r="C4162" t="str">
        <f>IF(ESITI_QUESTIONARI!C4162="","",TRIM(ESITI_QUESTIONARI!C4162))</f>
        <v/>
      </c>
      <c r="D4162" t="str">
        <f>IFERROR(UPPER(TRIM(ESITI_QUESTIONARI!U4162)),"")</f>
        <v/>
      </c>
      <c r="E4162" t="str">
        <f>IFERROR(UPPER(TRIM(ESITI_QUESTIONARI!Y4162)),"")</f>
        <v/>
      </c>
      <c r="F4162" t="str">
        <f>IFERROR(UPPER(TRIM(ESITI_QUESTIONARI!AE4162)),"")</f>
        <v/>
      </c>
      <c r="G4162" t="str">
        <f>IFERROR(UPPER(TRIM(ESITI_QUESTIONARI!AI4162)),"")</f>
        <v/>
      </c>
      <c r="H4162" s="8" t="str">
        <f>IF(C4162="","",IF(ISERROR(AVERAGE(ESITI_QUESTIONARI!N4162:T4162,ESITI_QUESTIONARI!V4162:X4162,ESITI_QUESTIONARI!Z4162:AD4162,ESITI_QUESTIONARI!AF4162:AH4162,ESITI_QUESTIONARI!AJ4162:AL4162,ESITI_QUESTIONARI!AN4162,ESITI_QUESTIONARI!AQ4162)),"NON RISPONDE",AVERAGE(ESITI_QUESTIONARI!N4162:T4162,ESITI_QUESTIONARI!V4162:X4162,ESITI_QUESTIONARI!Z4162:AD4162,ESITI_QUESTIONARI!AF4162:AH4162,ESITI_QUESTIONARI!AJ4162:AL4162,ESITI_QUESTIONARI!AN4162,ESITI_QUESTIONARI!AQ4162)))</f>
        <v/>
      </c>
    </row>
    <row r="4163" spans="1:8" x14ac:dyDescent="0.3">
      <c r="A4163" t="str">
        <f>IF(ESITI_QUESTIONARI!A4163="","",TRIM(ESITI_QUESTIONARI!A4163))</f>
        <v/>
      </c>
      <c r="B4163" t="str">
        <f t="shared" ref="B4163:B4226" si="66">IF(C4163="","",C4163)</f>
        <v/>
      </c>
      <c r="C4163" t="str">
        <f>IF(ESITI_QUESTIONARI!C4163="","",TRIM(ESITI_QUESTIONARI!C4163))</f>
        <v/>
      </c>
      <c r="D4163" t="str">
        <f>IFERROR(UPPER(TRIM(ESITI_QUESTIONARI!U4163)),"")</f>
        <v/>
      </c>
      <c r="E4163" t="str">
        <f>IFERROR(UPPER(TRIM(ESITI_QUESTIONARI!Y4163)),"")</f>
        <v/>
      </c>
      <c r="F4163" t="str">
        <f>IFERROR(UPPER(TRIM(ESITI_QUESTIONARI!AE4163)),"")</f>
        <v/>
      </c>
      <c r="G4163" t="str">
        <f>IFERROR(UPPER(TRIM(ESITI_QUESTIONARI!AI4163)),"")</f>
        <v/>
      </c>
      <c r="H4163" s="8" t="str">
        <f>IF(C4163="","",IF(ISERROR(AVERAGE(ESITI_QUESTIONARI!N4163:T4163,ESITI_QUESTIONARI!V4163:X4163,ESITI_QUESTIONARI!Z4163:AD4163,ESITI_QUESTIONARI!AF4163:AH4163,ESITI_QUESTIONARI!AJ4163:AL4163,ESITI_QUESTIONARI!AN4163,ESITI_QUESTIONARI!AQ4163)),"NON RISPONDE",AVERAGE(ESITI_QUESTIONARI!N4163:T4163,ESITI_QUESTIONARI!V4163:X4163,ESITI_QUESTIONARI!Z4163:AD4163,ESITI_QUESTIONARI!AF4163:AH4163,ESITI_QUESTIONARI!AJ4163:AL4163,ESITI_QUESTIONARI!AN4163,ESITI_QUESTIONARI!AQ4163)))</f>
        <v/>
      </c>
    </row>
    <row r="4164" spans="1:8" x14ac:dyDescent="0.3">
      <c r="A4164" t="str">
        <f>IF(ESITI_QUESTIONARI!A4164="","",TRIM(ESITI_QUESTIONARI!A4164))</f>
        <v/>
      </c>
      <c r="B4164" t="str">
        <f t="shared" si="66"/>
        <v/>
      </c>
      <c r="C4164" t="str">
        <f>IF(ESITI_QUESTIONARI!C4164="","",TRIM(ESITI_QUESTIONARI!C4164))</f>
        <v/>
      </c>
      <c r="D4164" t="str">
        <f>IFERROR(UPPER(TRIM(ESITI_QUESTIONARI!U4164)),"")</f>
        <v/>
      </c>
      <c r="E4164" t="str">
        <f>IFERROR(UPPER(TRIM(ESITI_QUESTIONARI!Y4164)),"")</f>
        <v/>
      </c>
      <c r="F4164" t="str">
        <f>IFERROR(UPPER(TRIM(ESITI_QUESTIONARI!AE4164)),"")</f>
        <v/>
      </c>
      <c r="G4164" t="str">
        <f>IFERROR(UPPER(TRIM(ESITI_QUESTIONARI!AI4164)),"")</f>
        <v/>
      </c>
      <c r="H4164" s="8" t="str">
        <f>IF(C4164="","",IF(ISERROR(AVERAGE(ESITI_QUESTIONARI!N4164:T4164,ESITI_QUESTIONARI!V4164:X4164,ESITI_QUESTIONARI!Z4164:AD4164,ESITI_QUESTIONARI!AF4164:AH4164,ESITI_QUESTIONARI!AJ4164:AL4164,ESITI_QUESTIONARI!AN4164,ESITI_QUESTIONARI!AQ4164)),"NON RISPONDE",AVERAGE(ESITI_QUESTIONARI!N4164:T4164,ESITI_QUESTIONARI!V4164:X4164,ESITI_QUESTIONARI!Z4164:AD4164,ESITI_QUESTIONARI!AF4164:AH4164,ESITI_QUESTIONARI!AJ4164:AL4164,ESITI_QUESTIONARI!AN4164,ESITI_QUESTIONARI!AQ4164)))</f>
        <v/>
      </c>
    </row>
    <row r="4165" spans="1:8" x14ac:dyDescent="0.3">
      <c r="A4165" t="str">
        <f>IF(ESITI_QUESTIONARI!A4165="","",TRIM(ESITI_QUESTIONARI!A4165))</f>
        <v/>
      </c>
      <c r="B4165" t="str">
        <f t="shared" si="66"/>
        <v/>
      </c>
      <c r="C4165" t="str">
        <f>IF(ESITI_QUESTIONARI!C4165="","",TRIM(ESITI_QUESTIONARI!C4165))</f>
        <v/>
      </c>
      <c r="D4165" t="str">
        <f>IFERROR(UPPER(TRIM(ESITI_QUESTIONARI!U4165)),"")</f>
        <v/>
      </c>
      <c r="E4165" t="str">
        <f>IFERROR(UPPER(TRIM(ESITI_QUESTIONARI!Y4165)),"")</f>
        <v/>
      </c>
      <c r="F4165" t="str">
        <f>IFERROR(UPPER(TRIM(ESITI_QUESTIONARI!AE4165)),"")</f>
        <v/>
      </c>
      <c r="G4165" t="str">
        <f>IFERROR(UPPER(TRIM(ESITI_QUESTIONARI!AI4165)),"")</f>
        <v/>
      </c>
      <c r="H4165" s="8" t="str">
        <f>IF(C4165="","",IF(ISERROR(AVERAGE(ESITI_QUESTIONARI!N4165:T4165,ESITI_QUESTIONARI!V4165:X4165,ESITI_QUESTIONARI!Z4165:AD4165,ESITI_QUESTIONARI!AF4165:AH4165,ESITI_QUESTIONARI!AJ4165:AL4165,ESITI_QUESTIONARI!AN4165,ESITI_QUESTIONARI!AQ4165)),"NON RISPONDE",AVERAGE(ESITI_QUESTIONARI!N4165:T4165,ESITI_QUESTIONARI!V4165:X4165,ESITI_QUESTIONARI!Z4165:AD4165,ESITI_QUESTIONARI!AF4165:AH4165,ESITI_QUESTIONARI!AJ4165:AL4165,ESITI_QUESTIONARI!AN4165,ESITI_QUESTIONARI!AQ4165)))</f>
        <v/>
      </c>
    </row>
    <row r="4166" spans="1:8" x14ac:dyDescent="0.3">
      <c r="A4166" t="str">
        <f>IF(ESITI_QUESTIONARI!A4166="","",TRIM(ESITI_QUESTIONARI!A4166))</f>
        <v/>
      </c>
      <c r="B4166" t="str">
        <f t="shared" si="66"/>
        <v/>
      </c>
      <c r="C4166" t="str">
        <f>IF(ESITI_QUESTIONARI!C4166="","",TRIM(ESITI_QUESTIONARI!C4166))</f>
        <v/>
      </c>
      <c r="D4166" t="str">
        <f>IFERROR(UPPER(TRIM(ESITI_QUESTIONARI!U4166)),"")</f>
        <v/>
      </c>
      <c r="E4166" t="str">
        <f>IFERROR(UPPER(TRIM(ESITI_QUESTIONARI!Y4166)),"")</f>
        <v/>
      </c>
      <c r="F4166" t="str">
        <f>IFERROR(UPPER(TRIM(ESITI_QUESTIONARI!AE4166)),"")</f>
        <v/>
      </c>
      <c r="G4166" t="str">
        <f>IFERROR(UPPER(TRIM(ESITI_QUESTIONARI!AI4166)),"")</f>
        <v/>
      </c>
      <c r="H4166" s="8" t="str">
        <f>IF(C4166="","",IF(ISERROR(AVERAGE(ESITI_QUESTIONARI!N4166:T4166,ESITI_QUESTIONARI!V4166:X4166,ESITI_QUESTIONARI!Z4166:AD4166,ESITI_QUESTIONARI!AF4166:AH4166,ESITI_QUESTIONARI!AJ4166:AL4166,ESITI_QUESTIONARI!AN4166,ESITI_QUESTIONARI!AQ4166)),"NON RISPONDE",AVERAGE(ESITI_QUESTIONARI!N4166:T4166,ESITI_QUESTIONARI!V4166:X4166,ESITI_QUESTIONARI!Z4166:AD4166,ESITI_QUESTIONARI!AF4166:AH4166,ESITI_QUESTIONARI!AJ4166:AL4166,ESITI_QUESTIONARI!AN4166,ESITI_QUESTIONARI!AQ4166)))</f>
        <v/>
      </c>
    </row>
    <row r="4167" spans="1:8" x14ac:dyDescent="0.3">
      <c r="A4167" t="str">
        <f>IF(ESITI_QUESTIONARI!A4167="","",TRIM(ESITI_QUESTIONARI!A4167))</f>
        <v/>
      </c>
      <c r="B4167" t="str">
        <f t="shared" si="66"/>
        <v/>
      </c>
      <c r="C4167" t="str">
        <f>IF(ESITI_QUESTIONARI!C4167="","",TRIM(ESITI_QUESTIONARI!C4167))</f>
        <v/>
      </c>
      <c r="D4167" t="str">
        <f>IFERROR(UPPER(TRIM(ESITI_QUESTIONARI!U4167)),"")</f>
        <v/>
      </c>
      <c r="E4167" t="str">
        <f>IFERROR(UPPER(TRIM(ESITI_QUESTIONARI!Y4167)),"")</f>
        <v/>
      </c>
      <c r="F4167" t="str">
        <f>IFERROR(UPPER(TRIM(ESITI_QUESTIONARI!AE4167)),"")</f>
        <v/>
      </c>
      <c r="G4167" t="str">
        <f>IFERROR(UPPER(TRIM(ESITI_QUESTIONARI!AI4167)),"")</f>
        <v/>
      </c>
      <c r="H4167" s="8" t="str">
        <f>IF(C4167="","",IF(ISERROR(AVERAGE(ESITI_QUESTIONARI!N4167:T4167,ESITI_QUESTIONARI!V4167:X4167,ESITI_QUESTIONARI!Z4167:AD4167,ESITI_QUESTIONARI!AF4167:AH4167,ESITI_QUESTIONARI!AJ4167:AL4167,ESITI_QUESTIONARI!AN4167,ESITI_QUESTIONARI!AQ4167)),"NON RISPONDE",AVERAGE(ESITI_QUESTIONARI!N4167:T4167,ESITI_QUESTIONARI!V4167:X4167,ESITI_QUESTIONARI!Z4167:AD4167,ESITI_QUESTIONARI!AF4167:AH4167,ESITI_QUESTIONARI!AJ4167:AL4167,ESITI_QUESTIONARI!AN4167,ESITI_QUESTIONARI!AQ4167)))</f>
        <v/>
      </c>
    </row>
    <row r="4168" spans="1:8" x14ac:dyDescent="0.3">
      <c r="A4168" t="str">
        <f>IF(ESITI_QUESTIONARI!A4168="","",TRIM(ESITI_QUESTIONARI!A4168))</f>
        <v/>
      </c>
      <c r="B4168" t="str">
        <f t="shared" si="66"/>
        <v/>
      </c>
      <c r="C4168" t="str">
        <f>IF(ESITI_QUESTIONARI!C4168="","",TRIM(ESITI_QUESTIONARI!C4168))</f>
        <v/>
      </c>
      <c r="D4168" t="str">
        <f>IFERROR(UPPER(TRIM(ESITI_QUESTIONARI!U4168)),"")</f>
        <v/>
      </c>
      <c r="E4168" t="str">
        <f>IFERROR(UPPER(TRIM(ESITI_QUESTIONARI!Y4168)),"")</f>
        <v/>
      </c>
      <c r="F4168" t="str">
        <f>IFERROR(UPPER(TRIM(ESITI_QUESTIONARI!AE4168)),"")</f>
        <v/>
      </c>
      <c r="G4168" t="str">
        <f>IFERROR(UPPER(TRIM(ESITI_QUESTIONARI!AI4168)),"")</f>
        <v/>
      </c>
      <c r="H4168" s="8" t="str">
        <f>IF(C4168="","",IF(ISERROR(AVERAGE(ESITI_QUESTIONARI!N4168:T4168,ESITI_QUESTIONARI!V4168:X4168,ESITI_QUESTIONARI!Z4168:AD4168,ESITI_QUESTIONARI!AF4168:AH4168,ESITI_QUESTIONARI!AJ4168:AL4168,ESITI_QUESTIONARI!AN4168,ESITI_QUESTIONARI!AQ4168)),"NON RISPONDE",AVERAGE(ESITI_QUESTIONARI!N4168:T4168,ESITI_QUESTIONARI!V4168:X4168,ESITI_QUESTIONARI!Z4168:AD4168,ESITI_QUESTIONARI!AF4168:AH4168,ESITI_QUESTIONARI!AJ4168:AL4168,ESITI_QUESTIONARI!AN4168,ESITI_QUESTIONARI!AQ4168)))</f>
        <v/>
      </c>
    </row>
    <row r="4169" spans="1:8" x14ac:dyDescent="0.3">
      <c r="A4169" t="str">
        <f>IF(ESITI_QUESTIONARI!A4169="","",TRIM(ESITI_QUESTIONARI!A4169))</f>
        <v/>
      </c>
      <c r="B4169" t="str">
        <f t="shared" si="66"/>
        <v/>
      </c>
      <c r="C4169" t="str">
        <f>IF(ESITI_QUESTIONARI!C4169="","",TRIM(ESITI_QUESTIONARI!C4169))</f>
        <v/>
      </c>
      <c r="D4169" t="str">
        <f>IFERROR(UPPER(TRIM(ESITI_QUESTIONARI!U4169)),"")</f>
        <v/>
      </c>
      <c r="E4169" t="str">
        <f>IFERROR(UPPER(TRIM(ESITI_QUESTIONARI!Y4169)),"")</f>
        <v/>
      </c>
      <c r="F4169" t="str">
        <f>IFERROR(UPPER(TRIM(ESITI_QUESTIONARI!AE4169)),"")</f>
        <v/>
      </c>
      <c r="G4169" t="str">
        <f>IFERROR(UPPER(TRIM(ESITI_QUESTIONARI!AI4169)),"")</f>
        <v/>
      </c>
      <c r="H4169" s="8" t="str">
        <f>IF(C4169="","",IF(ISERROR(AVERAGE(ESITI_QUESTIONARI!N4169:T4169,ESITI_QUESTIONARI!V4169:X4169,ESITI_QUESTIONARI!Z4169:AD4169,ESITI_QUESTIONARI!AF4169:AH4169,ESITI_QUESTIONARI!AJ4169:AL4169,ESITI_QUESTIONARI!AN4169,ESITI_QUESTIONARI!AQ4169)),"NON RISPONDE",AVERAGE(ESITI_QUESTIONARI!N4169:T4169,ESITI_QUESTIONARI!V4169:X4169,ESITI_QUESTIONARI!Z4169:AD4169,ESITI_QUESTIONARI!AF4169:AH4169,ESITI_QUESTIONARI!AJ4169:AL4169,ESITI_QUESTIONARI!AN4169,ESITI_QUESTIONARI!AQ4169)))</f>
        <v/>
      </c>
    </row>
    <row r="4170" spans="1:8" x14ac:dyDescent="0.3">
      <c r="A4170" t="str">
        <f>IF(ESITI_QUESTIONARI!A4170="","",TRIM(ESITI_QUESTIONARI!A4170))</f>
        <v/>
      </c>
      <c r="B4170" t="str">
        <f t="shared" si="66"/>
        <v/>
      </c>
      <c r="C4170" t="str">
        <f>IF(ESITI_QUESTIONARI!C4170="","",TRIM(ESITI_QUESTIONARI!C4170))</f>
        <v/>
      </c>
      <c r="D4170" t="str">
        <f>IFERROR(UPPER(TRIM(ESITI_QUESTIONARI!U4170)),"")</f>
        <v/>
      </c>
      <c r="E4170" t="str">
        <f>IFERROR(UPPER(TRIM(ESITI_QUESTIONARI!Y4170)),"")</f>
        <v/>
      </c>
      <c r="F4170" t="str">
        <f>IFERROR(UPPER(TRIM(ESITI_QUESTIONARI!AE4170)),"")</f>
        <v/>
      </c>
      <c r="G4170" t="str">
        <f>IFERROR(UPPER(TRIM(ESITI_QUESTIONARI!AI4170)),"")</f>
        <v/>
      </c>
      <c r="H4170" s="8" t="str">
        <f>IF(C4170="","",IF(ISERROR(AVERAGE(ESITI_QUESTIONARI!N4170:T4170,ESITI_QUESTIONARI!V4170:X4170,ESITI_QUESTIONARI!Z4170:AD4170,ESITI_QUESTIONARI!AF4170:AH4170,ESITI_QUESTIONARI!AJ4170:AL4170,ESITI_QUESTIONARI!AN4170,ESITI_QUESTIONARI!AQ4170)),"NON RISPONDE",AVERAGE(ESITI_QUESTIONARI!N4170:T4170,ESITI_QUESTIONARI!V4170:X4170,ESITI_QUESTIONARI!Z4170:AD4170,ESITI_QUESTIONARI!AF4170:AH4170,ESITI_QUESTIONARI!AJ4170:AL4170,ESITI_QUESTIONARI!AN4170,ESITI_QUESTIONARI!AQ4170)))</f>
        <v/>
      </c>
    </row>
    <row r="4171" spans="1:8" x14ac:dyDescent="0.3">
      <c r="A4171" t="str">
        <f>IF(ESITI_QUESTIONARI!A4171="","",TRIM(ESITI_QUESTIONARI!A4171))</f>
        <v/>
      </c>
      <c r="B4171" t="str">
        <f t="shared" si="66"/>
        <v/>
      </c>
      <c r="C4171" t="str">
        <f>IF(ESITI_QUESTIONARI!C4171="","",TRIM(ESITI_QUESTIONARI!C4171))</f>
        <v/>
      </c>
      <c r="D4171" t="str">
        <f>IFERROR(UPPER(TRIM(ESITI_QUESTIONARI!U4171)),"")</f>
        <v/>
      </c>
      <c r="E4171" t="str">
        <f>IFERROR(UPPER(TRIM(ESITI_QUESTIONARI!Y4171)),"")</f>
        <v/>
      </c>
      <c r="F4171" t="str">
        <f>IFERROR(UPPER(TRIM(ESITI_QUESTIONARI!AE4171)),"")</f>
        <v/>
      </c>
      <c r="G4171" t="str">
        <f>IFERROR(UPPER(TRIM(ESITI_QUESTIONARI!AI4171)),"")</f>
        <v/>
      </c>
      <c r="H4171" s="8" t="str">
        <f>IF(C4171="","",IF(ISERROR(AVERAGE(ESITI_QUESTIONARI!N4171:T4171,ESITI_QUESTIONARI!V4171:X4171,ESITI_QUESTIONARI!Z4171:AD4171,ESITI_QUESTIONARI!AF4171:AH4171,ESITI_QUESTIONARI!AJ4171:AL4171,ESITI_QUESTIONARI!AN4171,ESITI_QUESTIONARI!AQ4171)),"NON RISPONDE",AVERAGE(ESITI_QUESTIONARI!N4171:T4171,ESITI_QUESTIONARI!V4171:X4171,ESITI_QUESTIONARI!Z4171:AD4171,ESITI_QUESTIONARI!AF4171:AH4171,ESITI_QUESTIONARI!AJ4171:AL4171,ESITI_QUESTIONARI!AN4171,ESITI_QUESTIONARI!AQ4171)))</f>
        <v/>
      </c>
    </row>
    <row r="4172" spans="1:8" x14ac:dyDescent="0.3">
      <c r="A4172" t="str">
        <f>IF(ESITI_QUESTIONARI!A4172="","",TRIM(ESITI_QUESTIONARI!A4172))</f>
        <v/>
      </c>
      <c r="B4172" t="str">
        <f t="shared" si="66"/>
        <v/>
      </c>
      <c r="C4172" t="str">
        <f>IF(ESITI_QUESTIONARI!C4172="","",TRIM(ESITI_QUESTIONARI!C4172))</f>
        <v/>
      </c>
      <c r="D4172" t="str">
        <f>IFERROR(UPPER(TRIM(ESITI_QUESTIONARI!U4172)),"")</f>
        <v/>
      </c>
      <c r="E4172" t="str">
        <f>IFERROR(UPPER(TRIM(ESITI_QUESTIONARI!Y4172)),"")</f>
        <v/>
      </c>
      <c r="F4172" t="str">
        <f>IFERROR(UPPER(TRIM(ESITI_QUESTIONARI!AE4172)),"")</f>
        <v/>
      </c>
      <c r="G4172" t="str">
        <f>IFERROR(UPPER(TRIM(ESITI_QUESTIONARI!AI4172)),"")</f>
        <v/>
      </c>
      <c r="H4172" s="8" t="str">
        <f>IF(C4172="","",IF(ISERROR(AVERAGE(ESITI_QUESTIONARI!N4172:T4172,ESITI_QUESTIONARI!V4172:X4172,ESITI_QUESTIONARI!Z4172:AD4172,ESITI_QUESTIONARI!AF4172:AH4172,ESITI_QUESTIONARI!AJ4172:AL4172,ESITI_QUESTIONARI!AN4172,ESITI_QUESTIONARI!AQ4172)),"NON RISPONDE",AVERAGE(ESITI_QUESTIONARI!N4172:T4172,ESITI_QUESTIONARI!V4172:X4172,ESITI_QUESTIONARI!Z4172:AD4172,ESITI_QUESTIONARI!AF4172:AH4172,ESITI_QUESTIONARI!AJ4172:AL4172,ESITI_QUESTIONARI!AN4172,ESITI_QUESTIONARI!AQ4172)))</f>
        <v/>
      </c>
    </row>
    <row r="4173" spans="1:8" x14ac:dyDescent="0.3">
      <c r="A4173" t="str">
        <f>IF(ESITI_QUESTIONARI!A4173="","",TRIM(ESITI_QUESTIONARI!A4173))</f>
        <v/>
      </c>
      <c r="B4173" t="str">
        <f t="shared" si="66"/>
        <v/>
      </c>
      <c r="C4173" t="str">
        <f>IF(ESITI_QUESTIONARI!C4173="","",TRIM(ESITI_QUESTIONARI!C4173))</f>
        <v/>
      </c>
      <c r="D4173" t="str">
        <f>IFERROR(UPPER(TRIM(ESITI_QUESTIONARI!U4173)),"")</f>
        <v/>
      </c>
      <c r="E4173" t="str">
        <f>IFERROR(UPPER(TRIM(ESITI_QUESTIONARI!Y4173)),"")</f>
        <v/>
      </c>
      <c r="F4173" t="str">
        <f>IFERROR(UPPER(TRIM(ESITI_QUESTIONARI!AE4173)),"")</f>
        <v/>
      </c>
      <c r="G4173" t="str">
        <f>IFERROR(UPPER(TRIM(ESITI_QUESTIONARI!AI4173)),"")</f>
        <v/>
      </c>
      <c r="H4173" s="8" t="str">
        <f>IF(C4173="","",IF(ISERROR(AVERAGE(ESITI_QUESTIONARI!N4173:T4173,ESITI_QUESTIONARI!V4173:X4173,ESITI_QUESTIONARI!Z4173:AD4173,ESITI_QUESTIONARI!AF4173:AH4173,ESITI_QUESTIONARI!AJ4173:AL4173,ESITI_QUESTIONARI!AN4173,ESITI_QUESTIONARI!AQ4173)),"NON RISPONDE",AVERAGE(ESITI_QUESTIONARI!N4173:T4173,ESITI_QUESTIONARI!V4173:X4173,ESITI_QUESTIONARI!Z4173:AD4173,ESITI_QUESTIONARI!AF4173:AH4173,ESITI_QUESTIONARI!AJ4173:AL4173,ESITI_QUESTIONARI!AN4173,ESITI_QUESTIONARI!AQ4173)))</f>
        <v/>
      </c>
    </row>
    <row r="4174" spans="1:8" x14ac:dyDescent="0.3">
      <c r="A4174" t="str">
        <f>IF(ESITI_QUESTIONARI!A4174="","",TRIM(ESITI_QUESTIONARI!A4174))</f>
        <v/>
      </c>
      <c r="B4174" t="str">
        <f t="shared" si="66"/>
        <v/>
      </c>
      <c r="C4174" t="str">
        <f>IF(ESITI_QUESTIONARI!C4174="","",TRIM(ESITI_QUESTIONARI!C4174))</f>
        <v/>
      </c>
      <c r="D4174" t="str">
        <f>IFERROR(UPPER(TRIM(ESITI_QUESTIONARI!U4174)),"")</f>
        <v/>
      </c>
      <c r="E4174" t="str">
        <f>IFERROR(UPPER(TRIM(ESITI_QUESTIONARI!Y4174)),"")</f>
        <v/>
      </c>
      <c r="F4174" t="str">
        <f>IFERROR(UPPER(TRIM(ESITI_QUESTIONARI!AE4174)),"")</f>
        <v/>
      </c>
      <c r="G4174" t="str">
        <f>IFERROR(UPPER(TRIM(ESITI_QUESTIONARI!AI4174)),"")</f>
        <v/>
      </c>
      <c r="H4174" s="8" t="str">
        <f>IF(C4174="","",IF(ISERROR(AVERAGE(ESITI_QUESTIONARI!N4174:T4174,ESITI_QUESTIONARI!V4174:X4174,ESITI_QUESTIONARI!Z4174:AD4174,ESITI_QUESTIONARI!AF4174:AH4174,ESITI_QUESTIONARI!AJ4174:AL4174,ESITI_QUESTIONARI!AN4174,ESITI_QUESTIONARI!AQ4174)),"NON RISPONDE",AVERAGE(ESITI_QUESTIONARI!N4174:T4174,ESITI_QUESTIONARI!V4174:X4174,ESITI_QUESTIONARI!Z4174:AD4174,ESITI_QUESTIONARI!AF4174:AH4174,ESITI_QUESTIONARI!AJ4174:AL4174,ESITI_QUESTIONARI!AN4174,ESITI_QUESTIONARI!AQ4174)))</f>
        <v/>
      </c>
    </row>
    <row r="4175" spans="1:8" x14ac:dyDescent="0.3">
      <c r="A4175" t="str">
        <f>IF(ESITI_QUESTIONARI!A4175="","",TRIM(ESITI_QUESTIONARI!A4175))</f>
        <v/>
      </c>
      <c r="B4175" t="str">
        <f t="shared" si="66"/>
        <v/>
      </c>
      <c r="C4175" t="str">
        <f>IF(ESITI_QUESTIONARI!C4175="","",TRIM(ESITI_QUESTIONARI!C4175))</f>
        <v/>
      </c>
      <c r="D4175" t="str">
        <f>IFERROR(UPPER(TRIM(ESITI_QUESTIONARI!U4175)),"")</f>
        <v/>
      </c>
      <c r="E4175" t="str">
        <f>IFERROR(UPPER(TRIM(ESITI_QUESTIONARI!Y4175)),"")</f>
        <v/>
      </c>
      <c r="F4175" t="str">
        <f>IFERROR(UPPER(TRIM(ESITI_QUESTIONARI!AE4175)),"")</f>
        <v/>
      </c>
      <c r="G4175" t="str">
        <f>IFERROR(UPPER(TRIM(ESITI_QUESTIONARI!AI4175)),"")</f>
        <v/>
      </c>
      <c r="H4175" s="8" t="str">
        <f>IF(C4175="","",IF(ISERROR(AVERAGE(ESITI_QUESTIONARI!N4175:T4175,ESITI_QUESTIONARI!V4175:X4175,ESITI_QUESTIONARI!Z4175:AD4175,ESITI_QUESTIONARI!AF4175:AH4175,ESITI_QUESTIONARI!AJ4175:AL4175,ESITI_QUESTIONARI!AN4175,ESITI_QUESTIONARI!AQ4175)),"NON RISPONDE",AVERAGE(ESITI_QUESTIONARI!N4175:T4175,ESITI_QUESTIONARI!V4175:X4175,ESITI_QUESTIONARI!Z4175:AD4175,ESITI_QUESTIONARI!AF4175:AH4175,ESITI_QUESTIONARI!AJ4175:AL4175,ESITI_QUESTIONARI!AN4175,ESITI_QUESTIONARI!AQ4175)))</f>
        <v/>
      </c>
    </row>
    <row r="4176" spans="1:8" x14ac:dyDescent="0.3">
      <c r="A4176" t="str">
        <f>IF(ESITI_QUESTIONARI!A4176="","",TRIM(ESITI_QUESTIONARI!A4176))</f>
        <v/>
      </c>
      <c r="B4176" t="str">
        <f t="shared" si="66"/>
        <v/>
      </c>
      <c r="C4176" t="str">
        <f>IF(ESITI_QUESTIONARI!C4176="","",TRIM(ESITI_QUESTIONARI!C4176))</f>
        <v/>
      </c>
      <c r="D4176" t="str">
        <f>IFERROR(UPPER(TRIM(ESITI_QUESTIONARI!U4176)),"")</f>
        <v/>
      </c>
      <c r="E4176" t="str">
        <f>IFERROR(UPPER(TRIM(ESITI_QUESTIONARI!Y4176)),"")</f>
        <v/>
      </c>
      <c r="F4176" t="str">
        <f>IFERROR(UPPER(TRIM(ESITI_QUESTIONARI!AE4176)),"")</f>
        <v/>
      </c>
      <c r="G4176" t="str">
        <f>IFERROR(UPPER(TRIM(ESITI_QUESTIONARI!AI4176)),"")</f>
        <v/>
      </c>
      <c r="H4176" s="8" t="str">
        <f>IF(C4176="","",IF(ISERROR(AVERAGE(ESITI_QUESTIONARI!N4176:T4176,ESITI_QUESTIONARI!V4176:X4176,ESITI_QUESTIONARI!Z4176:AD4176,ESITI_QUESTIONARI!AF4176:AH4176,ESITI_QUESTIONARI!AJ4176:AL4176,ESITI_QUESTIONARI!AN4176,ESITI_QUESTIONARI!AQ4176)),"NON RISPONDE",AVERAGE(ESITI_QUESTIONARI!N4176:T4176,ESITI_QUESTIONARI!V4176:X4176,ESITI_QUESTIONARI!Z4176:AD4176,ESITI_QUESTIONARI!AF4176:AH4176,ESITI_QUESTIONARI!AJ4176:AL4176,ESITI_QUESTIONARI!AN4176,ESITI_QUESTIONARI!AQ4176)))</f>
        <v/>
      </c>
    </row>
    <row r="4177" spans="1:8" x14ac:dyDescent="0.3">
      <c r="A4177" t="str">
        <f>IF(ESITI_QUESTIONARI!A4177="","",TRIM(ESITI_QUESTIONARI!A4177))</f>
        <v/>
      </c>
      <c r="B4177" t="str">
        <f t="shared" si="66"/>
        <v/>
      </c>
      <c r="C4177" t="str">
        <f>IF(ESITI_QUESTIONARI!C4177="","",TRIM(ESITI_QUESTIONARI!C4177))</f>
        <v/>
      </c>
      <c r="D4177" t="str">
        <f>IFERROR(UPPER(TRIM(ESITI_QUESTIONARI!U4177)),"")</f>
        <v/>
      </c>
      <c r="E4177" t="str">
        <f>IFERROR(UPPER(TRIM(ESITI_QUESTIONARI!Y4177)),"")</f>
        <v/>
      </c>
      <c r="F4177" t="str">
        <f>IFERROR(UPPER(TRIM(ESITI_QUESTIONARI!AE4177)),"")</f>
        <v/>
      </c>
      <c r="G4177" t="str">
        <f>IFERROR(UPPER(TRIM(ESITI_QUESTIONARI!AI4177)),"")</f>
        <v/>
      </c>
      <c r="H4177" s="8" t="str">
        <f>IF(C4177="","",IF(ISERROR(AVERAGE(ESITI_QUESTIONARI!N4177:T4177,ESITI_QUESTIONARI!V4177:X4177,ESITI_QUESTIONARI!Z4177:AD4177,ESITI_QUESTIONARI!AF4177:AH4177,ESITI_QUESTIONARI!AJ4177:AL4177,ESITI_QUESTIONARI!AN4177,ESITI_QUESTIONARI!AQ4177)),"NON RISPONDE",AVERAGE(ESITI_QUESTIONARI!N4177:T4177,ESITI_QUESTIONARI!V4177:X4177,ESITI_QUESTIONARI!Z4177:AD4177,ESITI_QUESTIONARI!AF4177:AH4177,ESITI_QUESTIONARI!AJ4177:AL4177,ESITI_QUESTIONARI!AN4177,ESITI_QUESTIONARI!AQ4177)))</f>
        <v/>
      </c>
    </row>
    <row r="4178" spans="1:8" x14ac:dyDescent="0.3">
      <c r="A4178" t="str">
        <f>IF(ESITI_QUESTIONARI!A4178="","",TRIM(ESITI_QUESTIONARI!A4178))</f>
        <v/>
      </c>
      <c r="B4178" t="str">
        <f t="shared" si="66"/>
        <v/>
      </c>
      <c r="C4178" t="str">
        <f>IF(ESITI_QUESTIONARI!C4178="","",TRIM(ESITI_QUESTIONARI!C4178))</f>
        <v/>
      </c>
      <c r="D4178" t="str">
        <f>IFERROR(UPPER(TRIM(ESITI_QUESTIONARI!U4178)),"")</f>
        <v/>
      </c>
      <c r="E4178" t="str">
        <f>IFERROR(UPPER(TRIM(ESITI_QUESTIONARI!Y4178)),"")</f>
        <v/>
      </c>
      <c r="F4178" t="str">
        <f>IFERROR(UPPER(TRIM(ESITI_QUESTIONARI!AE4178)),"")</f>
        <v/>
      </c>
      <c r="G4178" t="str">
        <f>IFERROR(UPPER(TRIM(ESITI_QUESTIONARI!AI4178)),"")</f>
        <v/>
      </c>
      <c r="H4178" s="8" t="str">
        <f>IF(C4178="","",IF(ISERROR(AVERAGE(ESITI_QUESTIONARI!N4178:T4178,ESITI_QUESTIONARI!V4178:X4178,ESITI_QUESTIONARI!Z4178:AD4178,ESITI_QUESTIONARI!AF4178:AH4178,ESITI_QUESTIONARI!AJ4178:AL4178,ESITI_QUESTIONARI!AN4178,ESITI_QUESTIONARI!AQ4178)),"NON RISPONDE",AVERAGE(ESITI_QUESTIONARI!N4178:T4178,ESITI_QUESTIONARI!V4178:X4178,ESITI_QUESTIONARI!Z4178:AD4178,ESITI_QUESTIONARI!AF4178:AH4178,ESITI_QUESTIONARI!AJ4178:AL4178,ESITI_QUESTIONARI!AN4178,ESITI_QUESTIONARI!AQ4178)))</f>
        <v/>
      </c>
    </row>
    <row r="4179" spans="1:8" x14ac:dyDescent="0.3">
      <c r="A4179" t="str">
        <f>IF(ESITI_QUESTIONARI!A4179="","",TRIM(ESITI_QUESTIONARI!A4179))</f>
        <v/>
      </c>
      <c r="B4179" t="str">
        <f t="shared" si="66"/>
        <v/>
      </c>
      <c r="C4179" t="str">
        <f>IF(ESITI_QUESTIONARI!C4179="","",TRIM(ESITI_QUESTIONARI!C4179))</f>
        <v/>
      </c>
      <c r="D4179" t="str">
        <f>IFERROR(UPPER(TRIM(ESITI_QUESTIONARI!U4179)),"")</f>
        <v/>
      </c>
      <c r="E4179" t="str">
        <f>IFERROR(UPPER(TRIM(ESITI_QUESTIONARI!Y4179)),"")</f>
        <v/>
      </c>
      <c r="F4179" t="str">
        <f>IFERROR(UPPER(TRIM(ESITI_QUESTIONARI!AE4179)),"")</f>
        <v/>
      </c>
      <c r="G4179" t="str">
        <f>IFERROR(UPPER(TRIM(ESITI_QUESTIONARI!AI4179)),"")</f>
        <v/>
      </c>
      <c r="H4179" s="8" t="str">
        <f>IF(C4179="","",IF(ISERROR(AVERAGE(ESITI_QUESTIONARI!N4179:T4179,ESITI_QUESTIONARI!V4179:X4179,ESITI_QUESTIONARI!Z4179:AD4179,ESITI_QUESTIONARI!AF4179:AH4179,ESITI_QUESTIONARI!AJ4179:AL4179,ESITI_QUESTIONARI!AN4179,ESITI_QUESTIONARI!AQ4179)),"NON RISPONDE",AVERAGE(ESITI_QUESTIONARI!N4179:T4179,ESITI_QUESTIONARI!V4179:X4179,ESITI_QUESTIONARI!Z4179:AD4179,ESITI_QUESTIONARI!AF4179:AH4179,ESITI_QUESTIONARI!AJ4179:AL4179,ESITI_QUESTIONARI!AN4179,ESITI_QUESTIONARI!AQ4179)))</f>
        <v/>
      </c>
    </row>
    <row r="4180" spans="1:8" x14ac:dyDescent="0.3">
      <c r="A4180" t="str">
        <f>IF(ESITI_QUESTIONARI!A4180="","",TRIM(ESITI_QUESTIONARI!A4180))</f>
        <v/>
      </c>
      <c r="B4180" t="str">
        <f t="shared" si="66"/>
        <v/>
      </c>
      <c r="C4180" t="str">
        <f>IF(ESITI_QUESTIONARI!C4180="","",TRIM(ESITI_QUESTIONARI!C4180))</f>
        <v/>
      </c>
      <c r="D4180" t="str">
        <f>IFERROR(UPPER(TRIM(ESITI_QUESTIONARI!U4180)),"")</f>
        <v/>
      </c>
      <c r="E4180" t="str">
        <f>IFERROR(UPPER(TRIM(ESITI_QUESTIONARI!Y4180)),"")</f>
        <v/>
      </c>
      <c r="F4180" t="str">
        <f>IFERROR(UPPER(TRIM(ESITI_QUESTIONARI!AE4180)),"")</f>
        <v/>
      </c>
      <c r="G4180" t="str">
        <f>IFERROR(UPPER(TRIM(ESITI_QUESTIONARI!AI4180)),"")</f>
        <v/>
      </c>
      <c r="H4180" s="8" t="str">
        <f>IF(C4180="","",IF(ISERROR(AVERAGE(ESITI_QUESTIONARI!N4180:T4180,ESITI_QUESTIONARI!V4180:X4180,ESITI_QUESTIONARI!Z4180:AD4180,ESITI_QUESTIONARI!AF4180:AH4180,ESITI_QUESTIONARI!AJ4180:AL4180,ESITI_QUESTIONARI!AN4180,ESITI_QUESTIONARI!AQ4180)),"NON RISPONDE",AVERAGE(ESITI_QUESTIONARI!N4180:T4180,ESITI_QUESTIONARI!V4180:X4180,ESITI_QUESTIONARI!Z4180:AD4180,ESITI_QUESTIONARI!AF4180:AH4180,ESITI_QUESTIONARI!AJ4180:AL4180,ESITI_QUESTIONARI!AN4180,ESITI_QUESTIONARI!AQ4180)))</f>
        <v/>
      </c>
    </row>
    <row r="4181" spans="1:8" x14ac:dyDescent="0.3">
      <c r="A4181" t="str">
        <f>IF(ESITI_QUESTIONARI!A4181="","",TRIM(ESITI_QUESTIONARI!A4181))</f>
        <v/>
      </c>
      <c r="B4181" t="str">
        <f t="shared" si="66"/>
        <v/>
      </c>
      <c r="C4181" t="str">
        <f>IF(ESITI_QUESTIONARI!C4181="","",TRIM(ESITI_QUESTIONARI!C4181))</f>
        <v/>
      </c>
      <c r="D4181" t="str">
        <f>IFERROR(UPPER(TRIM(ESITI_QUESTIONARI!U4181)),"")</f>
        <v/>
      </c>
      <c r="E4181" t="str">
        <f>IFERROR(UPPER(TRIM(ESITI_QUESTIONARI!Y4181)),"")</f>
        <v/>
      </c>
      <c r="F4181" t="str">
        <f>IFERROR(UPPER(TRIM(ESITI_QUESTIONARI!AE4181)),"")</f>
        <v/>
      </c>
      <c r="G4181" t="str">
        <f>IFERROR(UPPER(TRIM(ESITI_QUESTIONARI!AI4181)),"")</f>
        <v/>
      </c>
      <c r="H4181" s="8" t="str">
        <f>IF(C4181="","",IF(ISERROR(AVERAGE(ESITI_QUESTIONARI!N4181:T4181,ESITI_QUESTIONARI!V4181:X4181,ESITI_QUESTIONARI!Z4181:AD4181,ESITI_QUESTIONARI!AF4181:AH4181,ESITI_QUESTIONARI!AJ4181:AL4181,ESITI_QUESTIONARI!AN4181,ESITI_QUESTIONARI!AQ4181)),"NON RISPONDE",AVERAGE(ESITI_QUESTIONARI!N4181:T4181,ESITI_QUESTIONARI!V4181:X4181,ESITI_QUESTIONARI!Z4181:AD4181,ESITI_QUESTIONARI!AF4181:AH4181,ESITI_QUESTIONARI!AJ4181:AL4181,ESITI_QUESTIONARI!AN4181,ESITI_QUESTIONARI!AQ4181)))</f>
        <v/>
      </c>
    </row>
    <row r="4182" spans="1:8" x14ac:dyDescent="0.3">
      <c r="A4182" t="str">
        <f>IF(ESITI_QUESTIONARI!A4182="","",TRIM(ESITI_QUESTIONARI!A4182))</f>
        <v/>
      </c>
      <c r="B4182" t="str">
        <f t="shared" si="66"/>
        <v/>
      </c>
      <c r="C4182" t="str">
        <f>IF(ESITI_QUESTIONARI!C4182="","",TRIM(ESITI_QUESTIONARI!C4182))</f>
        <v/>
      </c>
      <c r="D4182" t="str">
        <f>IFERROR(UPPER(TRIM(ESITI_QUESTIONARI!U4182)),"")</f>
        <v/>
      </c>
      <c r="E4182" t="str">
        <f>IFERROR(UPPER(TRIM(ESITI_QUESTIONARI!Y4182)),"")</f>
        <v/>
      </c>
      <c r="F4182" t="str">
        <f>IFERROR(UPPER(TRIM(ESITI_QUESTIONARI!AE4182)),"")</f>
        <v/>
      </c>
      <c r="G4182" t="str">
        <f>IFERROR(UPPER(TRIM(ESITI_QUESTIONARI!AI4182)),"")</f>
        <v/>
      </c>
      <c r="H4182" s="8" t="str">
        <f>IF(C4182="","",IF(ISERROR(AVERAGE(ESITI_QUESTIONARI!N4182:T4182,ESITI_QUESTIONARI!V4182:X4182,ESITI_QUESTIONARI!Z4182:AD4182,ESITI_QUESTIONARI!AF4182:AH4182,ESITI_QUESTIONARI!AJ4182:AL4182,ESITI_QUESTIONARI!AN4182,ESITI_QUESTIONARI!AQ4182)),"NON RISPONDE",AVERAGE(ESITI_QUESTIONARI!N4182:T4182,ESITI_QUESTIONARI!V4182:X4182,ESITI_QUESTIONARI!Z4182:AD4182,ESITI_QUESTIONARI!AF4182:AH4182,ESITI_QUESTIONARI!AJ4182:AL4182,ESITI_QUESTIONARI!AN4182,ESITI_QUESTIONARI!AQ4182)))</f>
        <v/>
      </c>
    </row>
    <row r="4183" spans="1:8" x14ac:dyDescent="0.3">
      <c r="A4183" t="str">
        <f>IF(ESITI_QUESTIONARI!A4183="","",TRIM(ESITI_QUESTIONARI!A4183))</f>
        <v/>
      </c>
      <c r="B4183" t="str">
        <f t="shared" si="66"/>
        <v/>
      </c>
      <c r="C4183" t="str">
        <f>IF(ESITI_QUESTIONARI!C4183="","",TRIM(ESITI_QUESTIONARI!C4183))</f>
        <v/>
      </c>
      <c r="D4183" t="str">
        <f>IFERROR(UPPER(TRIM(ESITI_QUESTIONARI!U4183)),"")</f>
        <v/>
      </c>
      <c r="E4183" t="str">
        <f>IFERROR(UPPER(TRIM(ESITI_QUESTIONARI!Y4183)),"")</f>
        <v/>
      </c>
      <c r="F4183" t="str">
        <f>IFERROR(UPPER(TRIM(ESITI_QUESTIONARI!AE4183)),"")</f>
        <v/>
      </c>
      <c r="G4183" t="str">
        <f>IFERROR(UPPER(TRIM(ESITI_QUESTIONARI!AI4183)),"")</f>
        <v/>
      </c>
      <c r="H4183" s="8" t="str">
        <f>IF(C4183="","",IF(ISERROR(AVERAGE(ESITI_QUESTIONARI!N4183:T4183,ESITI_QUESTIONARI!V4183:X4183,ESITI_QUESTIONARI!Z4183:AD4183,ESITI_QUESTIONARI!AF4183:AH4183,ESITI_QUESTIONARI!AJ4183:AL4183,ESITI_QUESTIONARI!AN4183,ESITI_QUESTIONARI!AQ4183)),"NON RISPONDE",AVERAGE(ESITI_QUESTIONARI!N4183:T4183,ESITI_QUESTIONARI!V4183:X4183,ESITI_QUESTIONARI!Z4183:AD4183,ESITI_QUESTIONARI!AF4183:AH4183,ESITI_QUESTIONARI!AJ4183:AL4183,ESITI_QUESTIONARI!AN4183,ESITI_QUESTIONARI!AQ4183)))</f>
        <v/>
      </c>
    </row>
    <row r="4184" spans="1:8" x14ac:dyDescent="0.3">
      <c r="A4184" t="str">
        <f>IF(ESITI_QUESTIONARI!A4184="","",TRIM(ESITI_QUESTIONARI!A4184))</f>
        <v/>
      </c>
      <c r="B4184" t="str">
        <f t="shared" si="66"/>
        <v/>
      </c>
      <c r="C4184" t="str">
        <f>IF(ESITI_QUESTIONARI!C4184="","",TRIM(ESITI_QUESTIONARI!C4184))</f>
        <v/>
      </c>
      <c r="D4184" t="str">
        <f>IFERROR(UPPER(TRIM(ESITI_QUESTIONARI!U4184)),"")</f>
        <v/>
      </c>
      <c r="E4184" t="str">
        <f>IFERROR(UPPER(TRIM(ESITI_QUESTIONARI!Y4184)),"")</f>
        <v/>
      </c>
      <c r="F4184" t="str">
        <f>IFERROR(UPPER(TRIM(ESITI_QUESTIONARI!AE4184)),"")</f>
        <v/>
      </c>
      <c r="G4184" t="str">
        <f>IFERROR(UPPER(TRIM(ESITI_QUESTIONARI!AI4184)),"")</f>
        <v/>
      </c>
      <c r="H4184" s="8" t="str">
        <f>IF(C4184="","",IF(ISERROR(AVERAGE(ESITI_QUESTIONARI!N4184:T4184,ESITI_QUESTIONARI!V4184:X4184,ESITI_QUESTIONARI!Z4184:AD4184,ESITI_QUESTIONARI!AF4184:AH4184,ESITI_QUESTIONARI!AJ4184:AL4184,ESITI_QUESTIONARI!AN4184,ESITI_QUESTIONARI!AQ4184)),"NON RISPONDE",AVERAGE(ESITI_QUESTIONARI!N4184:T4184,ESITI_QUESTIONARI!V4184:X4184,ESITI_QUESTIONARI!Z4184:AD4184,ESITI_QUESTIONARI!AF4184:AH4184,ESITI_QUESTIONARI!AJ4184:AL4184,ESITI_QUESTIONARI!AN4184,ESITI_QUESTIONARI!AQ4184)))</f>
        <v/>
      </c>
    </row>
    <row r="4185" spans="1:8" x14ac:dyDescent="0.3">
      <c r="A4185" t="str">
        <f>IF(ESITI_QUESTIONARI!A4185="","",TRIM(ESITI_QUESTIONARI!A4185))</f>
        <v/>
      </c>
      <c r="B4185" t="str">
        <f t="shared" si="66"/>
        <v/>
      </c>
      <c r="C4185" t="str">
        <f>IF(ESITI_QUESTIONARI!C4185="","",TRIM(ESITI_QUESTIONARI!C4185))</f>
        <v/>
      </c>
      <c r="D4185" t="str">
        <f>IFERROR(UPPER(TRIM(ESITI_QUESTIONARI!U4185)),"")</f>
        <v/>
      </c>
      <c r="E4185" t="str">
        <f>IFERROR(UPPER(TRIM(ESITI_QUESTIONARI!Y4185)),"")</f>
        <v/>
      </c>
      <c r="F4185" t="str">
        <f>IFERROR(UPPER(TRIM(ESITI_QUESTIONARI!AE4185)),"")</f>
        <v/>
      </c>
      <c r="G4185" t="str">
        <f>IFERROR(UPPER(TRIM(ESITI_QUESTIONARI!AI4185)),"")</f>
        <v/>
      </c>
      <c r="H4185" s="8" t="str">
        <f>IF(C4185="","",IF(ISERROR(AVERAGE(ESITI_QUESTIONARI!N4185:T4185,ESITI_QUESTIONARI!V4185:X4185,ESITI_QUESTIONARI!Z4185:AD4185,ESITI_QUESTIONARI!AF4185:AH4185,ESITI_QUESTIONARI!AJ4185:AL4185,ESITI_QUESTIONARI!AN4185,ESITI_QUESTIONARI!AQ4185)),"NON RISPONDE",AVERAGE(ESITI_QUESTIONARI!N4185:T4185,ESITI_QUESTIONARI!V4185:X4185,ESITI_QUESTIONARI!Z4185:AD4185,ESITI_QUESTIONARI!AF4185:AH4185,ESITI_QUESTIONARI!AJ4185:AL4185,ESITI_QUESTIONARI!AN4185,ESITI_QUESTIONARI!AQ4185)))</f>
        <v/>
      </c>
    </row>
    <row r="4186" spans="1:8" x14ac:dyDescent="0.3">
      <c r="A4186" t="str">
        <f>IF(ESITI_QUESTIONARI!A4186="","",TRIM(ESITI_QUESTIONARI!A4186))</f>
        <v/>
      </c>
      <c r="B4186" t="str">
        <f t="shared" si="66"/>
        <v/>
      </c>
      <c r="C4186" t="str">
        <f>IF(ESITI_QUESTIONARI!C4186="","",TRIM(ESITI_QUESTIONARI!C4186))</f>
        <v/>
      </c>
      <c r="D4186" t="str">
        <f>IFERROR(UPPER(TRIM(ESITI_QUESTIONARI!U4186)),"")</f>
        <v/>
      </c>
      <c r="E4186" t="str">
        <f>IFERROR(UPPER(TRIM(ESITI_QUESTIONARI!Y4186)),"")</f>
        <v/>
      </c>
      <c r="F4186" t="str">
        <f>IFERROR(UPPER(TRIM(ESITI_QUESTIONARI!AE4186)),"")</f>
        <v/>
      </c>
      <c r="G4186" t="str">
        <f>IFERROR(UPPER(TRIM(ESITI_QUESTIONARI!AI4186)),"")</f>
        <v/>
      </c>
      <c r="H4186" s="8" t="str">
        <f>IF(C4186="","",IF(ISERROR(AVERAGE(ESITI_QUESTIONARI!N4186:T4186,ESITI_QUESTIONARI!V4186:X4186,ESITI_QUESTIONARI!Z4186:AD4186,ESITI_QUESTIONARI!AF4186:AH4186,ESITI_QUESTIONARI!AJ4186:AL4186,ESITI_QUESTIONARI!AN4186,ESITI_QUESTIONARI!AQ4186)),"NON RISPONDE",AVERAGE(ESITI_QUESTIONARI!N4186:T4186,ESITI_QUESTIONARI!V4186:X4186,ESITI_QUESTIONARI!Z4186:AD4186,ESITI_QUESTIONARI!AF4186:AH4186,ESITI_QUESTIONARI!AJ4186:AL4186,ESITI_QUESTIONARI!AN4186,ESITI_QUESTIONARI!AQ4186)))</f>
        <v/>
      </c>
    </row>
    <row r="4187" spans="1:8" x14ac:dyDescent="0.3">
      <c r="A4187" t="str">
        <f>IF(ESITI_QUESTIONARI!A4187="","",TRIM(ESITI_QUESTIONARI!A4187))</f>
        <v/>
      </c>
      <c r="B4187" t="str">
        <f t="shared" si="66"/>
        <v/>
      </c>
      <c r="C4187" t="str">
        <f>IF(ESITI_QUESTIONARI!C4187="","",TRIM(ESITI_QUESTIONARI!C4187))</f>
        <v/>
      </c>
      <c r="D4187" t="str">
        <f>IFERROR(UPPER(TRIM(ESITI_QUESTIONARI!U4187)),"")</f>
        <v/>
      </c>
      <c r="E4187" t="str">
        <f>IFERROR(UPPER(TRIM(ESITI_QUESTIONARI!Y4187)),"")</f>
        <v/>
      </c>
      <c r="F4187" t="str">
        <f>IFERROR(UPPER(TRIM(ESITI_QUESTIONARI!AE4187)),"")</f>
        <v/>
      </c>
      <c r="G4187" t="str">
        <f>IFERROR(UPPER(TRIM(ESITI_QUESTIONARI!AI4187)),"")</f>
        <v/>
      </c>
      <c r="H4187" s="8" t="str">
        <f>IF(C4187="","",IF(ISERROR(AVERAGE(ESITI_QUESTIONARI!N4187:T4187,ESITI_QUESTIONARI!V4187:X4187,ESITI_QUESTIONARI!Z4187:AD4187,ESITI_QUESTIONARI!AF4187:AH4187,ESITI_QUESTIONARI!AJ4187:AL4187,ESITI_QUESTIONARI!AN4187,ESITI_QUESTIONARI!AQ4187)),"NON RISPONDE",AVERAGE(ESITI_QUESTIONARI!N4187:T4187,ESITI_QUESTIONARI!V4187:X4187,ESITI_QUESTIONARI!Z4187:AD4187,ESITI_QUESTIONARI!AF4187:AH4187,ESITI_QUESTIONARI!AJ4187:AL4187,ESITI_QUESTIONARI!AN4187,ESITI_QUESTIONARI!AQ4187)))</f>
        <v/>
      </c>
    </row>
    <row r="4188" spans="1:8" x14ac:dyDescent="0.3">
      <c r="A4188" t="str">
        <f>IF(ESITI_QUESTIONARI!A4188="","",TRIM(ESITI_QUESTIONARI!A4188))</f>
        <v/>
      </c>
      <c r="B4188" t="str">
        <f t="shared" si="66"/>
        <v/>
      </c>
      <c r="C4188" t="str">
        <f>IF(ESITI_QUESTIONARI!C4188="","",TRIM(ESITI_QUESTIONARI!C4188))</f>
        <v/>
      </c>
      <c r="D4188" t="str">
        <f>IFERROR(UPPER(TRIM(ESITI_QUESTIONARI!U4188)),"")</f>
        <v/>
      </c>
      <c r="E4188" t="str">
        <f>IFERROR(UPPER(TRIM(ESITI_QUESTIONARI!Y4188)),"")</f>
        <v/>
      </c>
      <c r="F4188" t="str">
        <f>IFERROR(UPPER(TRIM(ESITI_QUESTIONARI!AE4188)),"")</f>
        <v/>
      </c>
      <c r="G4188" t="str">
        <f>IFERROR(UPPER(TRIM(ESITI_QUESTIONARI!AI4188)),"")</f>
        <v/>
      </c>
      <c r="H4188" s="8" t="str">
        <f>IF(C4188="","",IF(ISERROR(AVERAGE(ESITI_QUESTIONARI!N4188:T4188,ESITI_QUESTIONARI!V4188:X4188,ESITI_QUESTIONARI!Z4188:AD4188,ESITI_QUESTIONARI!AF4188:AH4188,ESITI_QUESTIONARI!AJ4188:AL4188,ESITI_QUESTIONARI!AN4188,ESITI_QUESTIONARI!AQ4188)),"NON RISPONDE",AVERAGE(ESITI_QUESTIONARI!N4188:T4188,ESITI_QUESTIONARI!V4188:X4188,ESITI_QUESTIONARI!Z4188:AD4188,ESITI_QUESTIONARI!AF4188:AH4188,ESITI_QUESTIONARI!AJ4188:AL4188,ESITI_QUESTIONARI!AN4188,ESITI_QUESTIONARI!AQ4188)))</f>
        <v/>
      </c>
    </row>
    <row r="4189" spans="1:8" x14ac:dyDescent="0.3">
      <c r="A4189" t="str">
        <f>IF(ESITI_QUESTIONARI!A4189="","",TRIM(ESITI_QUESTIONARI!A4189))</f>
        <v/>
      </c>
      <c r="B4189" t="str">
        <f t="shared" si="66"/>
        <v/>
      </c>
      <c r="C4189" t="str">
        <f>IF(ESITI_QUESTIONARI!C4189="","",TRIM(ESITI_QUESTIONARI!C4189))</f>
        <v/>
      </c>
      <c r="D4189" t="str">
        <f>IFERROR(UPPER(TRIM(ESITI_QUESTIONARI!U4189)),"")</f>
        <v/>
      </c>
      <c r="E4189" t="str">
        <f>IFERROR(UPPER(TRIM(ESITI_QUESTIONARI!Y4189)),"")</f>
        <v/>
      </c>
      <c r="F4189" t="str">
        <f>IFERROR(UPPER(TRIM(ESITI_QUESTIONARI!AE4189)),"")</f>
        <v/>
      </c>
      <c r="G4189" t="str">
        <f>IFERROR(UPPER(TRIM(ESITI_QUESTIONARI!AI4189)),"")</f>
        <v/>
      </c>
      <c r="H4189" s="8" t="str">
        <f>IF(C4189="","",IF(ISERROR(AVERAGE(ESITI_QUESTIONARI!N4189:T4189,ESITI_QUESTIONARI!V4189:X4189,ESITI_QUESTIONARI!Z4189:AD4189,ESITI_QUESTIONARI!AF4189:AH4189,ESITI_QUESTIONARI!AJ4189:AL4189,ESITI_QUESTIONARI!AN4189,ESITI_QUESTIONARI!AQ4189)),"NON RISPONDE",AVERAGE(ESITI_QUESTIONARI!N4189:T4189,ESITI_QUESTIONARI!V4189:X4189,ESITI_QUESTIONARI!Z4189:AD4189,ESITI_QUESTIONARI!AF4189:AH4189,ESITI_QUESTIONARI!AJ4189:AL4189,ESITI_QUESTIONARI!AN4189,ESITI_QUESTIONARI!AQ4189)))</f>
        <v/>
      </c>
    </row>
    <row r="4190" spans="1:8" x14ac:dyDescent="0.3">
      <c r="A4190" t="str">
        <f>IF(ESITI_QUESTIONARI!A4190="","",TRIM(ESITI_QUESTIONARI!A4190))</f>
        <v/>
      </c>
      <c r="B4190" t="str">
        <f t="shared" si="66"/>
        <v/>
      </c>
      <c r="C4190" t="str">
        <f>IF(ESITI_QUESTIONARI!C4190="","",TRIM(ESITI_QUESTIONARI!C4190))</f>
        <v/>
      </c>
      <c r="D4190" t="str">
        <f>IFERROR(UPPER(TRIM(ESITI_QUESTIONARI!U4190)),"")</f>
        <v/>
      </c>
      <c r="E4190" t="str">
        <f>IFERROR(UPPER(TRIM(ESITI_QUESTIONARI!Y4190)),"")</f>
        <v/>
      </c>
      <c r="F4190" t="str">
        <f>IFERROR(UPPER(TRIM(ESITI_QUESTIONARI!AE4190)),"")</f>
        <v/>
      </c>
      <c r="G4190" t="str">
        <f>IFERROR(UPPER(TRIM(ESITI_QUESTIONARI!AI4190)),"")</f>
        <v/>
      </c>
      <c r="H4190" s="8" t="str">
        <f>IF(C4190="","",IF(ISERROR(AVERAGE(ESITI_QUESTIONARI!N4190:T4190,ESITI_QUESTIONARI!V4190:X4190,ESITI_QUESTIONARI!Z4190:AD4190,ESITI_QUESTIONARI!AF4190:AH4190,ESITI_QUESTIONARI!AJ4190:AL4190,ESITI_QUESTIONARI!AN4190,ESITI_QUESTIONARI!AQ4190)),"NON RISPONDE",AVERAGE(ESITI_QUESTIONARI!N4190:T4190,ESITI_QUESTIONARI!V4190:X4190,ESITI_QUESTIONARI!Z4190:AD4190,ESITI_QUESTIONARI!AF4190:AH4190,ESITI_QUESTIONARI!AJ4190:AL4190,ESITI_QUESTIONARI!AN4190,ESITI_QUESTIONARI!AQ4190)))</f>
        <v/>
      </c>
    </row>
    <row r="4191" spans="1:8" x14ac:dyDescent="0.3">
      <c r="A4191" t="str">
        <f>IF(ESITI_QUESTIONARI!A4191="","",TRIM(ESITI_QUESTIONARI!A4191))</f>
        <v/>
      </c>
      <c r="B4191" t="str">
        <f t="shared" si="66"/>
        <v/>
      </c>
      <c r="C4191" t="str">
        <f>IF(ESITI_QUESTIONARI!C4191="","",TRIM(ESITI_QUESTIONARI!C4191))</f>
        <v/>
      </c>
      <c r="D4191" t="str">
        <f>IFERROR(UPPER(TRIM(ESITI_QUESTIONARI!U4191)),"")</f>
        <v/>
      </c>
      <c r="E4191" t="str">
        <f>IFERROR(UPPER(TRIM(ESITI_QUESTIONARI!Y4191)),"")</f>
        <v/>
      </c>
      <c r="F4191" t="str">
        <f>IFERROR(UPPER(TRIM(ESITI_QUESTIONARI!AE4191)),"")</f>
        <v/>
      </c>
      <c r="G4191" t="str">
        <f>IFERROR(UPPER(TRIM(ESITI_QUESTIONARI!AI4191)),"")</f>
        <v/>
      </c>
      <c r="H4191" s="8" t="str">
        <f>IF(C4191="","",IF(ISERROR(AVERAGE(ESITI_QUESTIONARI!N4191:T4191,ESITI_QUESTIONARI!V4191:X4191,ESITI_QUESTIONARI!Z4191:AD4191,ESITI_QUESTIONARI!AF4191:AH4191,ESITI_QUESTIONARI!AJ4191:AL4191,ESITI_QUESTIONARI!AN4191,ESITI_QUESTIONARI!AQ4191)),"NON RISPONDE",AVERAGE(ESITI_QUESTIONARI!N4191:T4191,ESITI_QUESTIONARI!V4191:X4191,ESITI_QUESTIONARI!Z4191:AD4191,ESITI_QUESTIONARI!AF4191:AH4191,ESITI_QUESTIONARI!AJ4191:AL4191,ESITI_QUESTIONARI!AN4191,ESITI_QUESTIONARI!AQ4191)))</f>
        <v/>
      </c>
    </row>
    <row r="4192" spans="1:8" x14ac:dyDescent="0.3">
      <c r="A4192" t="str">
        <f>IF(ESITI_QUESTIONARI!A4192="","",TRIM(ESITI_QUESTIONARI!A4192))</f>
        <v/>
      </c>
      <c r="B4192" t="str">
        <f t="shared" si="66"/>
        <v/>
      </c>
      <c r="C4192" t="str">
        <f>IF(ESITI_QUESTIONARI!C4192="","",TRIM(ESITI_QUESTIONARI!C4192))</f>
        <v/>
      </c>
      <c r="D4192" t="str">
        <f>IFERROR(UPPER(TRIM(ESITI_QUESTIONARI!U4192)),"")</f>
        <v/>
      </c>
      <c r="E4192" t="str">
        <f>IFERROR(UPPER(TRIM(ESITI_QUESTIONARI!Y4192)),"")</f>
        <v/>
      </c>
      <c r="F4192" t="str">
        <f>IFERROR(UPPER(TRIM(ESITI_QUESTIONARI!AE4192)),"")</f>
        <v/>
      </c>
      <c r="G4192" t="str">
        <f>IFERROR(UPPER(TRIM(ESITI_QUESTIONARI!AI4192)),"")</f>
        <v/>
      </c>
      <c r="H4192" s="8" t="str">
        <f>IF(C4192="","",IF(ISERROR(AVERAGE(ESITI_QUESTIONARI!N4192:T4192,ESITI_QUESTIONARI!V4192:X4192,ESITI_QUESTIONARI!Z4192:AD4192,ESITI_QUESTIONARI!AF4192:AH4192,ESITI_QUESTIONARI!AJ4192:AL4192,ESITI_QUESTIONARI!AN4192,ESITI_QUESTIONARI!AQ4192)),"NON RISPONDE",AVERAGE(ESITI_QUESTIONARI!N4192:T4192,ESITI_QUESTIONARI!V4192:X4192,ESITI_QUESTIONARI!Z4192:AD4192,ESITI_QUESTIONARI!AF4192:AH4192,ESITI_QUESTIONARI!AJ4192:AL4192,ESITI_QUESTIONARI!AN4192,ESITI_QUESTIONARI!AQ4192)))</f>
        <v/>
      </c>
    </row>
    <row r="4193" spans="1:8" x14ac:dyDescent="0.3">
      <c r="A4193" t="str">
        <f>IF(ESITI_QUESTIONARI!A4193="","",TRIM(ESITI_QUESTIONARI!A4193))</f>
        <v/>
      </c>
      <c r="B4193" t="str">
        <f t="shared" si="66"/>
        <v/>
      </c>
      <c r="C4193" t="str">
        <f>IF(ESITI_QUESTIONARI!C4193="","",TRIM(ESITI_QUESTIONARI!C4193))</f>
        <v/>
      </c>
      <c r="D4193" t="str">
        <f>IFERROR(UPPER(TRIM(ESITI_QUESTIONARI!U4193)),"")</f>
        <v/>
      </c>
      <c r="E4193" t="str">
        <f>IFERROR(UPPER(TRIM(ESITI_QUESTIONARI!Y4193)),"")</f>
        <v/>
      </c>
      <c r="F4193" t="str">
        <f>IFERROR(UPPER(TRIM(ESITI_QUESTIONARI!AE4193)),"")</f>
        <v/>
      </c>
      <c r="G4193" t="str">
        <f>IFERROR(UPPER(TRIM(ESITI_QUESTIONARI!AI4193)),"")</f>
        <v/>
      </c>
      <c r="H4193" s="8" t="str">
        <f>IF(C4193="","",IF(ISERROR(AVERAGE(ESITI_QUESTIONARI!N4193:T4193,ESITI_QUESTIONARI!V4193:X4193,ESITI_QUESTIONARI!Z4193:AD4193,ESITI_QUESTIONARI!AF4193:AH4193,ESITI_QUESTIONARI!AJ4193:AL4193,ESITI_QUESTIONARI!AN4193,ESITI_QUESTIONARI!AQ4193)),"NON RISPONDE",AVERAGE(ESITI_QUESTIONARI!N4193:T4193,ESITI_QUESTIONARI!V4193:X4193,ESITI_QUESTIONARI!Z4193:AD4193,ESITI_QUESTIONARI!AF4193:AH4193,ESITI_QUESTIONARI!AJ4193:AL4193,ESITI_QUESTIONARI!AN4193,ESITI_QUESTIONARI!AQ4193)))</f>
        <v/>
      </c>
    </row>
    <row r="4194" spans="1:8" x14ac:dyDescent="0.3">
      <c r="A4194" t="str">
        <f>IF(ESITI_QUESTIONARI!A4194="","",TRIM(ESITI_QUESTIONARI!A4194))</f>
        <v/>
      </c>
      <c r="B4194" t="str">
        <f t="shared" si="66"/>
        <v/>
      </c>
      <c r="C4194" t="str">
        <f>IF(ESITI_QUESTIONARI!C4194="","",TRIM(ESITI_QUESTIONARI!C4194))</f>
        <v/>
      </c>
      <c r="D4194" t="str">
        <f>IFERROR(UPPER(TRIM(ESITI_QUESTIONARI!U4194)),"")</f>
        <v/>
      </c>
      <c r="E4194" t="str">
        <f>IFERROR(UPPER(TRIM(ESITI_QUESTIONARI!Y4194)),"")</f>
        <v/>
      </c>
      <c r="F4194" t="str">
        <f>IFERROR(UPPER(TRIM(ESITI_QUESTIONARI!AE4194)),"")</f>
        <v/>
      </c>
      <c r="G4194" t="str">
        <f>IFERROR(UPPER(TRIM(ESITI_QUESTIONARI!AI4194)),"")</f>
        <v/>
      </c>
      <c r="H4194" s="8" t="str">
        <f>IF(C4194="","",IF(ISERROR(AVERAGE(ESITI_QUESTIONARI!N4194:T4194,ESITI_QUESTIONARI!V4194:X4194,ESITI_QUESTIONARI!Z4194:AD4194,ESITI_QUESTIONARI!AF4194:AH4194,ESITI_QUESTIONARI!AJ4194:AL4194,ESITI_QUESTIONARI!AN4194,ESITI_QUESTIONARI!AQ4194)),"NON RISPONDE",AVERAGE(ESITI_QUESTIONARI!N4194:T4194,ESITI_QUESTIONARI!V4194:X4194,ESITI_QUESTIONARI!Z4194:AD4194,ESITI_QUESTIONARI!AF4194:AH4194,ESITI_QUESTIONARI!AJ4194:AL4194,ESITI_QUESTIONARI!AN4194,ESITI_QUESTIONARI!AQ4194)))</f>
        <v/>
      </c>
    </row>
    <row r="4195" spans="1:8" x14ac:dyDescent="0.3">
      <c r="A4195" t="str">
        <f>IF(ESITI_QUESTIONARI!A4195="","",TRIM(ESITI_QUESTIONARI!A4195))</f>
        <v/>
      </c>
      <c r="B4195" t="str">
        <f t="shared" si="66"/>
        <v/>
      </c>
      <c r="C4195" t="str">
        <f>IF(ESITI_QUESTIONARI!C4195="","",TRIM(ESITI_QUESTIONARI!C4195))</f>
        <v/>
      </c>
      <c r="D4195" t="str">
        <f>IFERROR(UPPER(TRIM(ESITI_QUESTIONARI!U4195)),"")</f>
        <v/>
      </c>
      <c r="E4195" t="str">
        <f>IFERROR(UPPER(TRIM(ESITI_QUESTIONARI!Y4195)),"")</f>
        <v/>
      </c>
      <c r="F4195" t="str">
        <f>IFERROR(UPPER(TRIM(ESITI_QUESTIONARI!AE4195)),"")</f>
        <v/>
      </c>
      <c r="G4195" t="str">
        <f>IFERROR(UPPER(TRIM(ESITI_QUESTIONARI!AI4195)),"")</f>
        <v/>
      </c>
      <c r="H4195" s="8" t="str">
        <f>IF(C4195="","",IF(ISERROR(AVERAGE(ESITI_QUESTIONARI!N4195:T4195,ESITI_QUESTIONARI!V4195:X4195,ESITI_QUESTIONARI!Z4195:AD4195,ESITI_QUESTIONARI!AF4195:AH4195,ESITI_QUESTIONARI!AJ4195:AL4195,ESITI_QUESTIONARI!AN4195,ESITI_QUESTIONARI!AQ4195)),"NON RISPONDE",AVERAGE(ESITI_QUESTIONARI!N4195:T4195,ESITI_QUESTIONARI!V4195:X4195,ESITI_QUESTIONARI!Z4195:AD4195,ESITI_QUESTIONARI!AF4195:AH4195,ESITI_QUESTIONARI!AJ4195:AL4195,ESITI_QUESTIONARI!AN4195,ESITI_QUESTIONARI!AQ4195)))</f>
        <v/>
      </c>
    </row>
    <row r="4196" spans="1:8" x14ac:dyDescent="0.3">
      <c r="A4196" t="str">
        <f>IF(ESITI_QUESTIONARI!A4196="","",TRIM(ESITI_QUESTIONARI!A4196))</f>
        <v/>
      </c>
      <c r="B4196" t="str">
        <f t="shared" si="66"/>
        <v/>
      </c>
      <c r="C4196" t="str">
        <f>IF(ESITI_QUESTIONARI!C4196="","",TRIM(ESITI_QUESTIONARI!C4196))</f>
        <v/>
      </c>
      <c r="D4196" t="str">
        <f>IFERROR(UPPER(TRIM(ESITI_QUESTIONARI!U4196)),"")</f>
        <v/>
      </c>
      <c r="E4196" t="str">
        <f>IFERROR(UPPER(TRIM(ESITI_QUESTIONARI!Y4196)),"")</f>
        <v/>
      </c>
      <c r="F4196" t="str">
        <f>IFERROR(UPPER(TRIM(ESITI_QUESTIONARI!AE4196)),"")</f>
        <v/>
      </c>
      <c r="G4196" t="str">
        <f>IFERROR(UPPER(TRIM(ESITI_QUESTIONARI!AI4196)),"")</f>
        <v/>
      </c>
      <c r="H4196" s="8" t="str">
        <f>IF(C4196="","",IF(ISERROR(AVERAGE(ESITI_QUESTIONARI!N4196:T4196,ESITI_QUESTIONARI!V4196:X4196,ESITI_QUESTIONARI!Z4196:AD4196,ESITI_QUESTIONARI!AF4196:AH4196,ESITI_QUESTIONARI!AJ4196:AL4196,ESITI_QUESTIONARI!AN4196,ESITI_QUESTIONARI!AQ4196)),"NON RISPONDE",AVERAGE(ESITI_QUESTIONARI!N4196:T4196,ESITI_QUESTIONARI!V4196:X4196,ESITI_QUESTIONARI!Z4196:AD4196,ESITI_QUESTIONARI!AF4196:AH4196,ESITI_QUESTIONARI!AJ4196:AL4196,ESITI_QUESTIONARI!AN4196,ESITI_QUESTIONARI!AQ4196)))</f>
        <v/>
      </c>
    </row>
    <row r="4197" spans="1:8" x14ac:dyDescent="0.3">
      <c r="A4197" t="str">
        <f>IF(ESITI_QUESTIONARI!A4197="","",TRIM(ESITI_QUESTIONARI!A4197))</f>
        <v/>
      </c>
      <c r="B4197" t="str">
        <f t="shared" si="66"/>
        <v/>
      </c>
      <c r="C4197" t="str">
        <f>IF(ESITI_QUESTIONARI!C4197="","",TRIM(ESITI_QUESTIONARI!C4197))</f>
        <v/>
      </c>
      <c r="D4197" t="str">
        <f>IFERROR(UPPER(TRIM(ESITI_QUESTIONARI!U4197)),"")</f>
        <v/>
      </c>
      <c r="E4197" t="str">
        <f>IFERROR(UPPER(TRIM(ESITI_QUESTIONARI!Y4197)),"")</f>
        <v/>
      </c>
      <c r="F4197" t="str">
        <f>IFERROR(UPPER(TRIM(ESITI_QUESTIONARI!AE4197)),"")</f>
        <v/>
      </c>
      <c r="G4197" t="str">
        <f>IFERROR(UPPER(TRIM(ESITI_QUESTIONARI!AI4197)),"")</f>
        <v/>
      </c>
      <c r="H4197" s="8" t="str">
        <f>IF(C4197="","",IF(ISERROR(AVERAGE(ESITI_QUESTIONARI!N4197:T4197,ESITI_QUESTIONARI!V4197:X4197,ESITI_QUESTIONARI!Z4197:AD4197,ESITI_QUESTIONARI!AF4197:AH4197,ESITI_QUESTIONARI!AJ4197:AL4197,ESITI_QUESTIONARI!AN4197,ESITI_QUESTIONARI!AQ4197)),"NON RISPONDE",AVERAGE(ESITI_QUESTIONARI!N4197:T4197,ESITI_QUESTIONARI!V4197:X4197,ESITI_QUESTIONARI!Z4197:AD4197,ESITI_QUESTIONARI!AF4197:AH4197,ESITI_QUESTIONARI!AJ4197:AL4197,ESITI_QUESTIONARI!AN4197,ESITI_QUESTIONARI!AQ4197)))</f>
        <v/>
      </c>
    </row>
    <row r="4198" spans="1:8" x14ac:dyDescent="0.3">
      <c r="A4198" t="str">
        <f>IF(ESITI_QUESTIONARI!A4198="","",TRIM(ESITI_QUESTIONARI!A4198))</f>
        <v/>
      </c>
      <c r="B4198" t="str">
        <f t="shared" si="66"/>
        <v/>
      </c>
      <c r="C4198" t="str">
        <f>IF(ESITI_QUESTIONARI!C4198="","",TRIM(ESITI_QUESTIONARI!C4198))</f>
        <v/>
      </c>
      <c r="D4198" t="str">
        <f>IFERROR(UPPER(TRIM(ESITI_QUESTIONARI!U4198)),"")</f>
        <v/>
      </c>
      <c r="E4198" t="str">
        <f>IFERROR(UPPER(TRIM(ESITI_QUESTIONARI!Y4198)),"")</f>
        <v/>
      </c>
      <c r="F4198" t="str">
        <f>IFERROR(UPPER(TRIM(ESITI_QUESTIONARI!AE4198)),"")</f>
        <v/>
      </c>
      <c r="G4198" t="str">
        <f>IFERROR(UPPER(TRIM(ESITI_QUESTIONARI!AI4198)),"")</f>
        <v/>
      </c>
      <c r="H4198" s="8" t="str">
        <f>IF(C4198="","",IF(ISERROR(AVERAGE(ESITI_QUESTIONARI!N4198:T4198,ESITI_QUESTIONARI!V4198:X4198,ESITI_QUESTIONARI!Z4198:AD4198,ESITI_QUESTIONARI!AF4198:AH4198,ESITI_QUESTIONARI!AJ4198:AL4198,ESITI_QUESTIONARI!AN4198,ESITI_QUESTIONARI!AQ4198)),"NON RISPONDE",AVERAGE(ESITI_QUESTIONARI!N4198:T4198,ESITI_QUESTIONARI!V4198:X4198,ESITI_QUESTIONARI!Z4198:AD4198,ESITI_QUESTIONARI!AF4198:AH4198,ESITI_QUESTIONARI!AJ4198:AL4198,ESITI_QUESTIONARI!AN4198,ESITI_QUESTIONARI!AQ4198)))</f>
        <v/>
      </c>
    </row>
    <row r="4199" spans="1:8" x14ac:dyDescent="0.3">
      <c r="A4199" t="str">
        <f>IF(ESITI_QUESTIONARI!A4199="","",TRIM(ESITI_QUESTIONARI!A4199))</f>
        <v/>
      </c>
      <c r="B4199" t="str">
        <f t="shared" si="66"/>
        <v/>
      </c>
      <c r="C4199" t="str">
        <f>IF(ESITI_QUESTIONARI!C4199="","",TRIM(ESITI_QUESTIONARI!C4199))</f>
        <v/>
      </c>
      <c r="D4199" t="str">
        <f>IFERROR(UPPER(TRIM(ESITI_QUESTIONARI!U4199)),"")</f>
        <v/>
      </c>
      <c r="E4199" t="str">
        <f>IFERROR(UPPER(TRIM(ESITI_QUESTIONARI!Y4199)),"")</f>
        <v/>
      </c>
      <c r="F4199" t="str">
        <f>IFERROR(UPPER(TRIM(ESITI_QUESTIONARI!AE4199)),"")</f>
        <v/>
      </c>
      <c r="G4199" t="str">
        <f>IFERROR(UPPER(TRIM(ESITI_QUESTIONARI!AI4199)),"")</f>
        <v/>
      </c>
      <c r="H4199" s="8" t="str">
        <f>IF(C4199="","",IF(ISERROR(AVERAGE(ESITI_QUESTIONARI!N4199:T4199,ESITI_QUESTIONARI!V4199:X4199,ESITI_QUESTIONARI!Z4199:AD4199,ESITI_QUESTIONARI!AF4199:AH4199,ESITI_QUESTIONARI!AJ4199:AL4199,ESITI_QUESTIONARI!AN4199,ESITI_QUESTIONARI!AQ4199)),"NON RISPONDE",AVERAGE(ESITI_QUESTIONARI!N4199:T4199,ESITI_QUESTIONARI!V4199:X4199,ESITI_QUESTIONARI!Z4199:AD4199,ESITI_QUESTIONARI!AF4199:AH4199,ESITI_QUESTIONARI!AJ4199:AL4199,ESITI_QUESTIONARI!AN4199,ESITI_QUESTIONARI!AQ4199)))</f>
        <v/>
      </c>
    </row>
    <row r="4200" spans="1:8" x14ac:dyDescent="0.3">
      <c r="A4200" t="str">
        <f>IF(ESITI_QUESTIONARI!A4200="","",TRIM(ESITI_QUESTIONARI!A4200))</f>
        <v/>
      </c>
      <c r="B4200" t="str">
        <f t="shared" si="66"/>
        <v/>
      </c>
      <c r="C4200" t="str">
        <f>IF(ESITI_QUESTIONARI!C4200="","",TRIM(ESITI_QUESTIONARI!C4200))</f>
        <v/>
      </c>
      <c r="D4200" t="str">
        <f>IFERROR(UPPER(TRIM(ESITI_QUESTIONARI!U4200)),"")</f>
        <v/>
      </c>
      <c r="E4200" t="str">
        <f>IFERROR(UPPER(TRIM(ESITI_QUESTIONARI!Y4200)),"")</f>
        <v/>
      </c>
      <c r="F4200" t="str">
        <f>IFERROR(UPPER(TRIM(ESITI_QUESTIONARI!AE4200)),"")</f>
        <v/>
      </c>
      <c r="G4200" t="str">
        <f>IFERROR(UPPER(TRIM(ESITI_QUESTIONARI!AI4200)),"")</f>
        <v/>
      </c>
      <c r="H4200" s="8" t="str">
        <f>IF(C4200="","",IF(ISERROR(AVERAGE(ESITI_QUESTIONARI!N4200:T4200,ESITI_QUESTIONARI!V4200:X4200,ESITI_QUESTIONARI!Z4200:AD4200,ESITI_QUESTIONARI!AF4200:AH4200,ESITI_QUESTIONARI!AJ4200:AL4200,ESITI_QUESTIONARI!AN4200,ESITI_QUESTIONARI!AQ4200)),"NON RISPONDE",AVERAGE(ESITI_QUESTIONARI!N4200:T4200,ESITI_QUESTIONARI!V4200:X4200,ESITI_QUESTIONARI!Z4200:AD4200,ESITI_QUESTIONARI!AF4200:AH4200,ESITI_QUESTIONARI!AJ4200:AL4200,ESITI_QUESTIONARI!AN4200,ESITI_QUESTIONARI!AQ4200)))</f>
        <v/>
      </c>
    </row>
    <row r="4201" spans="1:8" x14ac:dyDescent="0.3">
      <c r="A4201" t="str">
        <f>IF(ESITI_QUESTIONARI!A4201="","",TRIM(ESITI_QUESTIONARI!A4201))</f>
        <v/>
      </c>
      <c r="B4201" t="str">
        <f t="shared" si="66"/>
        <v/>
      </c>
      <c r="C4201" t="str">
        <f>IF(ESITI_QUESTIONARI!C4201="","",TRIM(ESITI_QUESTIONARI!C4201))</f>
        <v/>
      </c>
      <c r="D4201" t="str">
        <f>IFERROR(UPPER(TRIM(ESITI_QUESTIONARI!U4201)),"")</f>
        <v/>
      </c>
      <c r="E4201" t="str">
        <f>IFERROR(UPPER(TRIM(ESITI_QUESTIONARI!Y4201)),"")</f>
        <v/>
      </c>
      <c r="F4201" t="str">
        <f>IFERROR(UPPER(TRIM(ESITI_QUESTIONARI!AE4201)),"")</f>
        <v/>
      </c>
      <c r="G4201" t="str">
        <f>IFERROR(UPPER(TRIM(ESITI_QUESTIONARI!AI4201)),"")</f>
        <v/>
      </c>
      <c r="H4201" s="8" t="str">
        <f>IF(C4201="","",IF(ISERROR(AVERAGE(ESITI_QUESTIONARI!N4201:T4201,ESITI_QUESTIONARI!V4201:X4201,ESITI_QUESTIONARI!Z4201:AD4201,ESITI_QUESTIONARI!AF4201:AH4201,ESITI_QUESTIONARI!AJ4201:AL4201,ESITI_QUESTIONARI!AN4201,ESITI_QUESTIONARI!AQ4201)),"NON RISPONDE",AVERAGE(ESITI_QUESTIONARI!N4201:T4201,ESITI_QUESTIONARI!V4201:X4201,ESITI_QUESTIONARI!Z4201:AD4201,ESITI_QUESTIONARI!AF4201:AH4201,ESITI_QUESTIONARI!AJ4201:AL4201,ESITI_QUESTIONARI!AN4201,ESITI_QUESTIONARI!AQ4201)))</f>
        <v/>
      </c>
    </row>
    <row r="4202" spans="1:8" x14ac:dyDescent="0.3">
      <c r="A4202" t="str">
        <f>IF(ESITI_QUESTIONARI!A4202="","",TRIM(ESITI_QUESTIONARI!A4202))</f>
        <v/>
      </c>
      <c r="B4202" t="str">
        <f t="shared" si="66"/>
        <v/>
      </c>
      <c r="C4202" t="str">
        <f>IF(ESITI_QUESTIONARI!C4202="","",TRIM(ESITI_QUESTIONARI!C4202))</f>
        <v/>
      </c>
      <c r="D4202" t="str">
        <f>IFERROR(UPPER(TRIM(ESITI_QUESTIONARI!U4202)),"")</f>
        <v/>
      </c>
      <c r="E4202" t="str">
        <f>IFERROR(UPPER(TRIM(ESITI_QUESTIONARI!Y4202)),"")</f>
        <v/>
      </c>
      <c r="F4202" t="str">
        <f>IFERROR(UPPER(TRIM(ESITI_QUESTIONARI!AE4202)),"")</f>
        <v/>
      </c>
      <c r="G4202" t="str">
        <f>IFERROR(UPPER(TRIM(ESITI_QUESTIONARI!AI4202)),"")</f>
        <v/>
      </c>
      <c r="H4202" s="8" t="str">
        <f>IF(C4202="","",IF(ISERROR(AVERAGE(ESITI_QUESTIONARI!N4202:T4202,ESITI_QUESTIONARI!V4202:X4202,ESITI_QUESTIONARI!Z4202:AD4202,ESITI_QUESTIONARI!AF4202:AH4202,ESITI_QUESTIONARI!AJ4202:AL4202,ESITI_QUESTIONARI!AN4202,ESITI_QUESTIONARI!AQ4202)),"NON RISPONDE",AVERAGE(ESITI_QUESTIONARI!N4202:T4202,ESITI_QUESTIONARI!V4202:X4202,ESITI_QUESTIONARI!Z4202:AD4202,ESITI_QUESTIONARI!AF4202:AH4202,ESITI_QUESTIONARI!AJ4202:AL4202,ESITI_QUESTIONARI!AN4202,ESITI_QUESTIONARI!AQ4202)))</f>
        <v/>
      </c>
    </row>
    <row r="4203" spans="1:8" x14ac:dyDescent="0.3">
      <c r="A4203" t="str">
        <f>IF(ESITI_QUESTIONARI!A4203="","",TRIM(ESITI_QUESTIONARI!A4203))</f>
        <v/>
      </c>
      <c r="B4203" t="str">
        <f t="shared" si="66"/>
        <v/>
      </c>
      <c r="C4203" t="str">
        <f>IF(ESITI_QUESTIONARI!C4203="","",TRIM(ESITI_QUESTIONARI!C4203))</f>
        <v/>
      </c>
      <c r="D4203" t="str">
        <f>IFERROR(UPPER(TRIM(ESITI_QUESTIONARI!U4203)),"")</f>
        <v/>
      </c>
      <c r="E4203" t="str">
        <f>IFERROR(UPPER(TRIM(ESITI_QUESTIONARI!Y4203)),"")</f>
        <v/>
      </c>
      <c r="F4203" t="str">
        <f>IFERROR(UPPER(TRIM(ESITI_QUESTIONARI!AE4203)),"")</f>
        <v/>
      </c>
      <c r="G4203" t="str">
        <f>IFERROR(UPPER(TRIM(ESITI_QUESTIONARI!AI4203)),"")</f>
        <v/>
      </c>
      <c r="H4203" s="8" t="str">
        <f>IF(C4203="","",IF(ISERROR(AVERAGE(ESITI_QUESTIONARI!N4203:T4203,ESITI_QUESTIONARI!V4203:X4203,ESITI_QUESTIONARI!Z4203:AD4203,ESITI_QUESTIONARI!AF4203:AH4203,ESITI_QUESTIONARI!AJ4203:AL4203,ESITI_QUESTIONARI!AN4203,ESITI_QUESTIONARI!AQ4203)),"NON RISPONDE",AVERAGE(ESITI_QUESTIONARI!N4203:T4203,ESITI_QUESTIONARI!V4203:X4203,ESITI_QUESTIONARI!Z4203:AD4203,ESITI_QUESTIONARI!AF4203:AH4203,ESITI_QUESTIONARI!AJ4203:AL4203,ESITI_QUESTIONARI!AN4203,ESITI_QUESTIONARI!AQ4203)))</f>
        <v/>
      </c>
    </row>
    <row r="4204" spans="1:8" x14ac:dyDescent="0.3">
      <c r="A4204" t="str">
        <f>IF(ESITI_QUESTIONARI!A4204="","",TRIM(ESITI_QUESTIONARI!A4204))</f>
        <v/>
      </c>
      <c r="B4204" t="str">
        <f t="shared" si="66"/>
        <v/>
      </c>
      <c r="C4204" t="str">
        <f>IF(ESITI_QUESTIONARI!C4204="","",TRIM(ESITI_QUESTIONARI!C4204))</f>
        <v/>
      </c>
      <c r="D4204" t="str">
        <f>IFERROR(UPPER(TRIM(ESITI_QUESTIONARI!U4204)),"")</f>
        <v/>
      </c>
      <c r="E4204" t="str">
        <f>IFERROR(UPPER(TRIM(ESITI_QUESTIONARI!Y4204)),"")</f>
        <v/>
      </c>
      <c r="F4204" t="str">
        <f>IFERROR(UPPER(TRIM(ESITI_QUESTIONARI!AE4204)),"")</f>
        <v/>
      </c>
      <c r="G4204" t="str">
        <f>IFERROR(UPPER(TRIM(ESITI_QUESTIONARI!AI4204)),"")</f>
        <v/>
      </c>
      <c r="H4204" s="8" t="str">
        <f>IF(C4204="","",IF(ISERROR(AVERAGE(ESITI_QUESTIONARI!N4204:T4204,ESITI_QUESTIONARI!V4204:X4204,ESITI_QUESTIONARI!Z4204:AD4204,ESITI_QUESTIONARI!AF4204:AH4204,ESITI_QUESTIONARI!AJ4204:AL4204,ESITI_QUESTIONARI!AN4204,ESITI_QUESTIONARI!AQ4204)),"NON RISPONDE",AVERAGE(ESITI_QUESTIONARI!N4204:T4204,ESITI_QUESTIONARI!V4204:X4204,ESITI_QUESTIONARI!Z4204:AD4204,ESITI_QUESTIONARI!AF4204:AH4204,ESITI_QUESTIONARI!AJ4204:AL4204,ESITI_QUESTIONARI!AN4204,ESITI_QUESTIONARI!AQ4204)))</f>
        <v/>
      </c>
    </row>
    <row r="4205" spans="1:8" x14ac:dyDescent="0.3">
      <c r="A4205" t="str">
        <f>IF(ESITI_QUESTIONARI!A4205="","",TRIM(ESITI_QUESTIONARI!A4205))</f>
        <v/>
      </c>
      <c r="B4205" t="str">
        <f t="shared" si="66"/>
        <v/>
      </c>
      <c r="C4205" t="str">
        <f>IF(ESITI_QUESTIONARI!C4205="","",TRIM(ESITI_QUESTIONARI!C4205))</f>
        <v/>
      </c>
      <c r="D4205" t="str">
        <f>IFERROR(UPPER(TRIM(ESITI_QUESTIONARI!U4205)),"")</f>
        <v/>
      </c>
      <c r="E4205" t="str">
        <f>IFERROR(UPPER(TRIM(ESITI_QUESTIONARI!Y4205)),"")</f>
        <v/>
      </c>
      <c r="F4205" t="str">
        <f>IFERROR(UPPER(TRIM(ESITI_QUESTIONARI!AE4205)),"")</f>
        <v/>
      </c>
      <c r="G4205" t="str">
        <f>IFERROR(UPPER(TRIM(ESITI_QUESTIONARI!AI4205)),"")</f>
        <v/>
      </c>
      <c r="H4205" s="8" t="str">
        <f>IF(C4205="","",IF(ISERROR(AVERAGE(ESITI_QUESTIONARI!N4205:T4205,ESITI_QUESTIONARI!V4205:X4205,ESITI_QUESTIONARI!Z4205:AD4205,ESITI_QUESTIONARI!AF4205:AH4205,ESITI_QUESTIONARI!AJ4205:AL4205,ESITI_QUESTIONARI!AN4205,ESITI_QUESTIONARI!AQ4205)),"NON RISPONDE",AVERAGE(ESITI_QUESTIONARI!N4205:T4205,ESITI_QUESTIONARI!V4205:X4205,ESITI_QUESTIONARI!Z4205:AD4205,ESITI_QUESTIONARI!AF4205:AH4205,ESITI_QUESTIONARI!AJ4205:AL4205,ESITI_QUESTIONARI!AN4205,ESITI_QUESTIONARI!AQ4205)))</f>
        <v/>
      </c>
    </row>
    <row r="4206" spans="1:8" x14ac:dyDescent="0.3">
      <c r="A4206" t="str">
        <f>IF(ESITI_QUESTIONARI!A4206="","",TRIM(ESITI_QUESTIONARI!A4206))</f>
        <v/>
      </c>
      <c r="B4206" t="str">
        <f t="shared" si="66"/>
        <v/>
      </c>
      <c r="C4206" t="str">
        <f>IF(ESITI_QUESTIONARI!C4206="","",TRIM(ESITI_QUESTIONARI!C4206))</f>
        <v/>
      </c>
      <c r="D4206" t="str">
        <f>IFERROR(UPPER(TRIM(ESITI_QUESTIONARI!U4206)),"")</f>
        <v/>
      </c>
      <c r="E4206" t="str">
        <f>IFERROR(UPPER(TRIM(ESITI_QUESTIONARI!Y4206)),"")</f>
        <v/>
      </c>
      <c r="F4206" t="str">
        <f>IFERROR(UPPER(TRIM(ESITI_QUESTIONARI!AE4206)),"")</f>
        <v/>
      </c>
      <c r="G4206" t="str">
        <f>IFERROR(UPPER(TRIM(ESITI_QUESTIONARI!AI4206)),"")</f>
        <v/>
      </c>
      <c r="H4206" s="8" t="str">
        <f>IF(C4206="","",IF(ISERROR(AVERAGE(ESITI_QUESTIONARI!N4206:T4206,ESITI_QUESTIONARI!V4206:X4206,ESITI_QUESTIONARI!Z4206:AD4206,ESITI_QUESTIONARI!AF4206:AH4206,ESITI_QUESTIONARI!AJ4206:AL4206,ESITI_QUESTIONARI!AN4206,ESITI_QUESTIONARI!AQ4206)),"NON RISPONDE",AVERAGE(ESITI_QUESTIONARI!N4206:T4206,ESITI_QUESTIONARI!V4206:X4206,ESITI_QUESTIONARI!Z4206:AD4206,ESITI_QUESTIONARI!AF4206:AH4206,ESITI_QUESTIONARI!AJ4206:AL4206,ESITI_QUESTIONARI!AN4206,ESITI_QUESTIONARI!AQ4206)))</f>
        <v/>
      </c>
    </row>
    <row r="4207" spans="1:8" x14ac:dyDescent="0.3">
      <c r="A4207" t="str">
        <f>IF(ESITI_QUESTIONARI!A4207="","",TRIM(ESITI_QUESTIONARI!A4207))</f>
        <v/>
      </c>
      <c r="B4207" t="str">
        <f t="shared" si="66"/>
        <v/>
      </c>
      <c r="C4207" t="str">
        <f>IF(ESITI_QUESTIONARI!C4207="","",TRIM(ESITI_QUESTIONARI!C4207))</f>
        <v/>
      </c>
      <c r="D4207" t="str">
        <f>IFERROR(UPPER(TRIM(ESITI_QUESTIONARI!U4207)),"")</f>
        <v/>
      </c>
      <c r="E4207" t="str">
        <f>IFERROR(UPPER(TRIM(ESITI_QUESTIONARI!Y4207)),"")</f>
        <v/>
      </c>
      <c r="F4207" t="str">
        <f>IFERROR(UPPER(TRIM(ESITI_QUESTIONARI!AE4207)),"")</f>
        <v/>
      </c>
      <c r="G4207" t="str">
        <f>IFERROR(UPPER(TRIM(ESITI_QUESTIONARI!AI4207)),"")</f>
        <v/>
      </c>
      <c r="H4207" s="8" t="str">
        <f>IF(C4207="","",IF(ISERROR(AVERAGE(ESITI_QUESTIONARI!N4207:T4207,ESITI_QUESTIONARI!V4207:X4207,ESITI_QUESTIONARI!Z4207:AD4207,ESITI_QUESTIONARI!AF4207:AH4207,ESITI_QUESTIONARI!AJ4207:AL4207,ESITI_QUESTIONARI!AN4207,ESITI_QUESTIONARI!AQ4207)),"NON RISPONDE",AVERAGE(ESITI_QUESTIONARI!N4207:T4207,ESITI_QUESTIONARI!V4207:X4207,ESITI_QUESTIONARI!Z4207:AD4207,ESITI_QUESTIONARI!AF4207:AH4207,ESITI_QUESTIONARI!AJ4207:AL4207,ESITI_QUESTIONARI!AN4207,ESITI_QUESTIONARI!AQ4207)))</f>
        <v/>
      </c>
    </row>
    <row r="4208" spans="1:8" x14ac:dyDescent="0.3">
      <c r="A4208" t="str">
        <f>IF(ESITI_QUESTIONARI!A4208="","",TRIM(ESITI_QUESTIONARI!A4208))</f>
        <v/>
      </c>
      <c r="B4208" t="str">
        <f t="shared" si="66"/>
        <v/>
      </c>
      <c r="C4208" t="str">
        <f>IF(ESITI_QUESTIONARI!C4208="","",TRIM(ESITI_QUESTIONARI!C4208))</f>
        <v/>
      </c>
      <c r="D4208" t="str">
        <f>IFERROR(UPPER(TRIM(ESITI_QUESTIONARI!U4208)),"")</f>
        <v/>
      </c>
      <c r="E4208" t="str">
        <f>IFERROR(UPPER(TRIM(ESITI_QUESTIONARI!Y4208)),"")</f>
        <v/>
      </c>
      <c r="F4208" t="str">
        <f>IFERROR(UPPER(TRIM(ESITI_QUESTIONARI!AE4208)),"")</f>
        <v/>
      </c>
      <c r="G4208" t="str">
        <f>IFERROR(UPPER(TRIM(ESITI_QUESTIONARI!AI4208)),"")</f>
        <v/>
      </c>
      <c r="H4208" s="8" t="str">
        <f>IF(C4208="","",IF(ISERROR(AVERAGE(ESITI_QUESTIONARI!N4208:T4208,ESITI_QUESTIONARI!V4208:X4208,ESITI_QUESTIONARI!Z4208:AD4208,ESITI_QUESTIONARI!AF4208:AH4208,ESITI_QUESTIONARI!AJ4208:AL4208,ESITI_QUESTIONARI!AN4208,ESITI_QUESTIONARI!AQ4208)),"NON RISPONDE",AVERAGE(ESITI_QUESTIONARI!N4208:T4208,ESITI_QUESTIONARI!V4208:X4208,ESITI_QUESTIONARI!Z4208:AD4208,ESITI_QUESTIONARI!AF4208:AH4208,ESITI_QUESTIONARI!AJ4208:AL4208,ESITI_QUESTIONARI!AN4208,ESITI_QUESTIONARI!AQ4208)))</f>
        <v/>
      </c>
    </row>
    <row r="4209" spans="1:8" x14ac:dyDescent="0.3">
      <c r="A4209" t="str">
        <f>IF(ESITI_QUESTIONARI!A4209="","",TRIM(ESITI_QUESTIONARI!A4209))</f>
        <v/>
      </c>
      <c r="B4209" t="str">
        <f t="shared" si="66"/>
        <v/>
      </c>
      <c r="C4209" t="str">
        <f>IF(ESITI_QUESTIONARI!C4209="","",TRIM(ESITI_QUESTIONARI!C4209))</f>
        <v/>
      </c>
      <c r="D4209" t="str">
        <f>IFERROR(UPPER(TRIM(ESITI_QUESTIONARI!U4209)),"")</f>
        <v/>
      </c>
      <c r="E4209" t="str">
        <f>IFERROR(UPPER(TRIM(ESITI_QUESTIONARI!Y4209)),"")</f>
        <v/>
      </c>
      <c r="F4209" t="str">
        <f>IFERROR(UPPER(TRIM(ESITI_QUESTIONARI!AE4209)),"")</f>
        <v/>
      </c>
      <c r="G4209" t="str">
        <f>IFERROR(UPPER(TRIM(ESITI_QUESTIONARI!AI4209)),"")</f>
        <v/>
      </c>
      <c r="H4209" s="8" t="str">
        <f>IF(C4209="","",IF(ISERROR(AVERAGE(ESITI_QUESTIONARI!N4209:T4209,ESITI_QUESTIONARI!V4209:X4209,ESITI_QUESTIONARI!Z4209:AD4209,ESITI_QUESTIONARI!AF4209:AH4209,ESITI_QUESTIONARI!AJ4209:AL4209,ESITI_QUESTIONARI!AN4209,ESITI_QUESTIONARI!AQ4209)),"NON RISPONDE",AVERAGE(ESITI_QUESTIONARI!N4209:T4209,ESITI_QUESTIONARI!V4209:X4209,ESITI_QUESTIONARI!Z4209:AD4209,ESITI_QUESTIONARI!AF4209:AH4209,ESITI_QUESTIONARI!AJ4209:AL4209,ESITI_QUESTIONARI!AN4209,ESITI_QUESTIONARI!AQ4209)))</f>
        <v/>
      </c>
    </row>
    <row r="4210" spans="1:8" x14ac:dyDescent="0.3">
      <c r="A4210" t="str">
        <f>IF(ESITI_QUESTIONARI!A4210="","",TRIM(ESITI_QUESTIONARI!A4210))</f>
        <v/>
      </c>
      <c r="B4210" t="str">
        <f t="shared" si="66"/>
        <v/>
      </c>
      <c r="C4210" t="str">
        <f>IF(ESITI_QUESTIONARI!C4210="","",TRIM(ESITI_QUESTIONARI!C4210))</f>
        <v/>
      </c>
      <c r="D4210" t="str">
        <f>IFERROR(UPPER(TRIM(ESITI_QUESTIONARI!U4210)),"")</f>
        <v/>
      </c>
      <c r="E4210" t="str">
        <f>IFERROR(UPPER(TRIM(ESITI_QUESTIONARI!Y4210)),"")</f>
        <v/>
      </c>
      <c r="F4210" t="str">
        <f>IFERROR(UPPER(TRIM(ESITI_QUESTIONARI!AE4210)),"")</f>
        <v/>
      </c>
      <c r="G4210" t="str">
        <f>IFERROR(UPPER(TRIM(ESITI_QUESTIONARI!AI4210)),"")</f>
        <v/>
      </c>
      <c r="H4210" s="8" t="str">
        <f>IF(C4210="","",IF(ISERROR(AVERAGE(ESITI_QUESTIONARI!N4210:T4210,ESITI_QUESTIONARI!V4210:X4210,ESITI_QUESTIONARI!Z4210:AD4210,ESITI_QUESTIONARI!AF4210:AH4210,ESITI_QUESTIONARI!AJ4210:AL4210,ESITI_QUESTIONARI!AN4210,ESITI_QUESTIONARI!AQ4210)),"NON RISPONDE",AVERAGE(ESITI_QUESTIONARI!N4210:T4210,ESITI_QUESTIONARI!V4210:X4210,ESITI_QUESTIONARI!Z4210:AD4210,ESITI_QUESTIONARI!AF4210:AH4210,ESITI_QUESTIONARI!AJ4210:AL4210,ESITI_QUESTIONARI!AN4210,ESITI_QUESTIONARI!AQ4210)))</f>
        <v/>
      </c>
    </row>
    <row r="4211" spans="1:8" x14ac:dyDescent="0.3">
      <c r="A4211" t="str">
        <f>IF(ESITI_QUESTIONARI!A4211="","",TRIM(ESITI_QUESTIONARI!A4211))</f>
        <v/>
      </c>
      <c r="B4211" t="str">
        <f t="shared" si="66"/>
        <v/>
      </c>
      <c r="C4211" t="str">
        <f>IF(ESITI_QUESTIONARI!C4211="","",TRIM(ESITI_QUESTIONARI!C4211))</f>
        <v/>
      </c>
      <c r="D4211" t="str">
        <f>IFERROR(UPPER(TRIM(ESITI_QUESTIONARI!U4211)),"")</f>
        <v/>
      </c>
      <c r="E4211" t="str">
        <f>IFERROR(UPPER(TRIM(ESITI_QUESTIONARI!Y4211)),"")</f>
        <v/>
      </c>
      <c r="F4211" t="str">
        <f>IFERROR(UPPER(TRIM(ESITI_QUESTIONARI!AE4211)),"")</f>
        <v/>
      </c>
      <c r="G4211" t="str">
        <f>IFERROR(UPPER(TRIM(ESITI_QUESTIONARI!AI4211)),"")</f>
        <v/>
      </c>
      <c r="H4211" s="8" t="str">
        <f>IF(C4211="","",IF(ISERROR(AVERAGE(ESITI_QUESTIONARI!N4211:T4211,ESITI_QUESTIONARI!V4211:X4211,ESITI_QUESTIONARI!Z4211:AD4211,ESITI_QUESTIONARI!AF4211:AH4211,ESITI_QUESTIONARI!AJ4211:AL4211,ESITI_QUESTIONARI!AN4211,ESITI_QUESTIONARI!AQ4211)),"NON RISPONDE",AVERAGE(ESITI_QUESTIONARI!N4211:T4211,ESITI_QUESTIONARI!V4211:X4211,ESITI_QUESTIONARI!Z4211:AD4211,ESITI_QUESTIONARI!AF4211:AH4211,ESITI_QUESTIONARI!AJ4211:AL4211,ESITI_QUESTIONARI!AN4211,ESITI_QUESTIONARI!AQ4211)))</f>
        <v/>
      </c>
    </row>
    <row r="4212" spans="1:8" x14ac:dyDescent="0.3">
      <c r="A4212" t="str">
        <f>IF(ESITI_QUESTIONARI!A4212="","",TRIM(ESITI_QUESTIONARI!A4212))</f>
        <v/>
      </c>
      <c r="B4212" t="str">
        <f t="shared" si="66"/>
        <v/>
      </c>
      <c r="C4212" t="str">
        <f>IF(ESITI_QUESTIONARI!C4212="","",TRIM(ESITI_QUESTIONARI!C4212))</f>
        <v/>
      </c>
      <c r="D4212" t="str">
        <f>IFERROR(UPPER(TRIM(ESITI_QUESTIONARI!U4212)),"")</f>
        <v/>
      </c>
      <c r="E4212" t="str">
        <f>IFERROR(UPPER(TRIM(ESITI_QUESTIONARI!Y4212)),"")</f>
        <v/>
      </c>
      <c r="F4212" t="str">
        <f>IFERROR(UPPER(TRIM(ESITI_QUESTIONARI!AE4212)),"")</f>
        <v/>
      </c>
      <c r="G4212" t="str">
        <f>IFERROR(UPPER(TRIM(ESITI_QUESTIONARI!AI4212)),"")</f>
        <v/>
      </c>
      <c r="H4212" s="8" t="str">
        <f>IF(C4212="","",IF(ISERROR(AVERAGE(ESITI_QUESTIONARI!N4212:T4212,ESITI_QUESTIONARI!V4212:X4212,ESITI_QUESTIONARI!Z4212:AD4212,ESITI_QUESTIONARI!AF4212:AH4212,ESITI_QUESTIONARI!AJ4212:AL4212,ESITI_QUESTIONARI!AN4212,ESITI_QUESTIONARI!AQ4212)),"NON RISPONDE",AVERAGE(ESITI_QUESTIONARI!N4212:T4212,ESITI_QUESTIONARI!V4212:X4212,ESITI_QUESTIONARI!Z4212:AD4212,ESITI_QUESTIONARI!AF4212:AH4212,ESITI_QUESTIONARI!AJ4212:AL4212,ESITI_QUESTIONARI!AN4212,ESITI_QUESTIONARI!AQ4212)))</f>
        <v/>
      </c>
    </row>
    <row r="4213" spans="1:8" x14ac:dyDescent="0.3">
      <c r="A4213" t="str">
        <f>IF(ESITI_QUESTIONARI!A4213="","",TRIM(ESITI_QUESTIONARI!A4213))</f>
        <v/>
      </c>
      <c r="B4213" t="str">
        <f t="shared" si="66"/>
        <v/>
      </c>
      <c r="C4213" t="str">
        <f>IF(ESITI_QUESTIONARI!C4213="","",TRIM(ESITI_QUESTIONARI!C4213))</f>
        <v/>
      </c>
      <c r="D4213" t="str">
        <f>IFERROR(UPPER(TRIM(ESITI_QUESTIONARI!U4213)),"")</f>
        <v/>
      </c>
      <c r="E4213" t="str">
        <f>IFERROR(UPPER(TRIM(ESITI_QUESTIONARI!Y4213)),"")</f>
        <v/>
      </c>
      <c r="F4213" t="str">
        <f>IFERROR(UPPER(TRIM(ESITI_QUESTIONARI!AE4213)),"")</f>
        <v/>
      </c>
      <c r="G4213" t="str">
        <f>IFERROR(UPPER(TRIM(ESITI_QUESTIONARI!AI4213)),"")</f>
        <v/>
      </c>
      <c r="H4213" s="8" t="str">
        <f>IF(C4213="","",IF(ISERROR(AVERAGE(ESITI_QUESTIONARI!N4213:T4213,ESITI_QUESTIONARI!V4213:X4213,ESITI_QUESTIONARI!Z4213:AD4213,ESITI_QUESTIONARI!AF4213:AH4213,ESITI_QUESTIONARI!AJ4213:AL4213,ESITI_QUESTIONARI!AN4213,ESITI_QUESTIONARI!AQ4213)),"NON RISPONDE",AVERAGE(ESITI_QUESTIONARI!N4213:T4213,ESITI_QUESTIONARI!V4213:X4213,ESITI_QUESTIONARI!Z4213:AD4213,ESITI_QUESTIONARI!AF4213:AH4213,ESITI_QUESTIONARI!AJ4213:AL4213,ESITI_QUESTIONARI!AN4213,ESITI_QUESTIONARI!AQ4213)))</f>
        <v/>
      </c>
    </row>
    <row r="4214" spans="1:8" x14ac:dyDescent="0.3">
      <c r="A4214" t="str">
        <f>IF(ESITI_QUESTIONARI!A4214="","",TRIM(ESITI_QUESTIONARI!A4214))</f>
        <v/>
      </c>
      <c r="B4214" t="str">
        <f t="shared" si="66"/>
        <v/>
      </c>
      <c r="C4214" t="str">
        <f>IF(ESITI_QUESTIONARI!C4214="","",TRIM(ESITI_QUESTIONARI!C4214))</f>
        <v/>
      </c>
      <c r="D4214" t="str">
        <f>IFERROR(UPPER(TRIM(ESITI_QUESTIONARI!U4214)),"")</f>
        <v/>
      </c>
      <c r="E4214" t="str">
        <f>IFERROR(UPPER(TRIM(ESITI_QUESTIONARI!Y4214)),"")</f>
        <v/>
      </c>
      <c r="F4214" t="str">
        <f>IFERROR(UPPER(TRIM(ESITI_QUESTIONARI!AE4214)),"")</f>
        <v/>
      </c>
      <c r="G4214" t="str">
        <f>IFERROR(UPPER(TRIM(ESITI_QUESTIONARI!AI4214)),"")</f>
        <v/>
      </c>
      <c r="H4214" s="8" t="str">
        <f>IF(C4214="","",IF(ISERROR(AVERAGE(ESITI_QUESTIONARI!N4214:T4214,ESITI_QUESTIONARI!V4214:X4214,ESITI_QUESTIONARI!Z4214:AD4214,ESITI_QUESTIONARI!AF4214:AH4214,ESITI_QUESTIONARI!AJ4214:AL4214,ESITI_QUESTIONARI!AN4214,ESITI_QUESTIONARI!AQ4214)),"NON RISPONDE",AVERAGE(ESITI_QUESTIONARI!N4214:T4214,ESITI_QUESTIONARI!V4214:X4214,ESITI_QUESTIONARI!Z4214:AD4214,ESITI_QUESTIONARI!AF4214:AH4214,ESITI_QUESTIONARI!AJ4214:AL4214,ESITI_QUESTIONARI!AN4214,ESITI_QUESTIONARI!AQ4214)))</f>
        <v/>
      </c>
    </row>
    <row r="4215" spans="1:8" x14ac:dyDescent="0.3">
      <c r="A4215" t="str">
        <f>IF(ESITI_QUESTIONARI!A4215="","",TRIM(ESITI_QUESTIONARI!A4215))</f>
        <v/>
      </c>
      <c r="B4215" t="str">
        <f t="shared" si="66"/>
        <v/>
      </c>
      <c r="C4215" t="str">
        <f>IF(ESITI_QUESTIONARI!C4215="","",TRIM(ESITI_QUESTIONARI!C4215))</f>
        <v/>
      </c>
      <c r="D4215" t="str">
        <f>IFERROR(UPPER(TRIM(ESITI_QUESTIONARI!U4215)),"")</f>
        <v/>
      </c>
      <c r="E4215" t="str">
        <f>IFERROR(UPPER(TRIM(ESITI_QUESTIONARI!Y4215)),"")</f>
        <v/>
      </c>
      <c r="F4215" t="str">
        <f>IFERROR(UPPER(TRIM(ESITI_QUESTIONARI!AE4215)),"")</f>
        <v/>
      </c>
      <c r="G4215" t="str">
        <f>IFERROR(UPPER(TRIM(ESITI_QUESTIONARI!AI4215)),"")</f>
        <v/>
      </c>
      <c r="H4215" s="8" t="str">
        <f>IF(C4215="","",IF(ISERROR(AVERAGE(ESITI_QUESTIONARI!N4215:T4215,ESITI_QUESTIONARI!V4215:X4215,ESITI_QUESTIONARI!Z4215:AD4215,ESITI_QUESTIONARI!AF4215:AH4215,ESITI_QUESTIONARI!AJ4215:AL4215,ESITI_QUESTIONARI!AN4215,ESITI_QUESTIONARI!AQ4215)),"NON RISPONDE",AVERAGE(ESITI_QUESTIONARI!N4215:T4215,ESITI_QUESTIONARI!V4215:X4215,ESITI_QUESTIONARI!Z4215:AD4215,ESITI_QUESTIONARI!AF4215:AH4215,ESITI_QUESTIONARI!AJ4215:AL4215,ESITI_QUESTIONARI!AN4215,ESITI_QUESTIONARI!AQ4215)))</f>
        <v/>
      </c>
    </row>
    <row r="4216" spans="1:8" x14ac:dyDescent="0.3">
      <c r="A4216" t="str">
        <f>IF(ESITI_QUESTIONARI!A4216="","",TRIM(ESITI_QUESTIONARI!A4216))</f>
        <v/>
      </c>
      <c r="B4216" t="str">
        <f t="shared" si="66"/>
        <v/>
      </c>
      <c r="C4216" t="str">
        <f>IF(ESITI_QUESTIONARI!C4216="","",TRIM(ESITI_QUESTIONARI!C4216))</f>
        <v/>
      </c>
      <c r="D4216" t="str">
        <f>IFERROR(UPPER(TRIM(ESITI_QUESTIONARI!U4216)),"")</f>
        <v/>
      </c>
      <c r="E4216" t="str">
        <f>IFERROR(UPPER(TRIM(ESITI_QUESTIONARI!Y4216)),"")</f>
        <v/>
      </c>
      <c r="F4216" t="str">
        <f>IFERROR(UPPER(TRIM(ESITI_QUESTIONARI!AE4216)),"")</f>
        <v/>
      </c>
      <c r="G4216" t="str">
        <f>IFERROR(UPPER(TRIM(ESITI_QUESTIONARI!AI4216)),"")</f>
        <v/>
      </c>
      <c r="H4216" s="8" t="str">
        <f>IF(C4216="","",IF(ISERROR(AVERAGE(ESITI_QUESTIONARI!N4216:T4216,ESITI_QUESTIONARI!V4216:X4216,ESITI_QUESTIONARI!Z4216:AD4216,ESITI_QUESTIONARI!AF4216:AH4216,ESITI_QUESTIONARI!AJ4216:AL4216,ESITI_QUESTIONARI!AN4216,ESITI_QUESTIONARI!AQ4216)),"NON RISPONDE",AVERAGE(ESITI_QUESTIONARI!N4216:T4216,ESITI_QUESTIONARI!V4216:X4216,ESITI_QUESTIONARI!Z4216:AD4216,ESITI_QUESTIONARI!AF4216:AH4216,ESITI_QUESTIONARI!AJ4216:AL4216,ESITI_QUESTIONARI!AN4216,ESITI_QUESTIONARI!AQ4216)))</f>
        <v/>
      </c>
    </row>
    <row r="4217" spans="1:8" x14ac:dyDescent="0.3">
      <c r="A4217" t="str">
        <f>IF(ESITI_QUESTIONARI!A4217="","",TRIM(ESITI_QUESTIONARI!A4217))</f>
        <v/>
      </c>
      <c r="B4217" t="str">
        <f t="shared" si="66"/>
        <v/>
      </c>
      <c r="C4217" t="str">
        <f>IF(ESITI_QUESTIONARI!C4217="","",TRIM(ESITI_QUESTIONARI!C4217))</f>
        <v/>
      </c>
      <c r="D4217" t="str">
        <f>IFERROR(UPPER(TRIM(ESITI_QUESTIONARI!U4217)),"")</f>
        <v/>
      </c>
      <c r="E4217" t="str">
        <f>IFERROR(UPPER(TRIM(ESITI_QUESTIONARI!Y4217)),"")</f>
        <v/>
      </c>
      <c r="F4217" t="str">
        <f>IFERROR(UPPER(TRIM(ESITI_QUESTIONARI!AE4217)),"")</f>
        <v/>
      </c>
      <c r="G4217" t="str">
        <f>IFERROR(UPPER(TRIM(ESITI_QUESTIONARI!AI4217)),"")</f>
        <v/>
      </c>
      <c r="H4217" s="8" t="str">
        <f>IF(C4217="","",IF(ISERROR(AVERAGE(ESITI_QUESTIONARI!N4217:T4217,ESITI_QUESTIONARI!V4217:X4217,ESITI_QUESTIONARI!Z4217:AD4217,ESITI_QUESTIONARI!AF4217:AH4217,ESITI_QUESTIONARI!AJ4217:AL4217,ESITI_QUESTIONARI!AN4217,ESITI_QUESTIONARI!AQ4217)),"NON RISPONDE",AVERAGE(ESITI_QUESTIONARI!N4217:T4217,ESITI_QUESTIONARI!V4217:X4217,ESITI_QUESTIONARI!Z4217:AD4217,ESITI_QUESTIONARI!AF4217:AH4217,ESITI_QUESTIONARI!AJ4217:AL4217,ESITI_QUESTIONARI!AN4217,ESITI_QUESTIONARI!AQ4217)))</f>
        <v/>
      </c>
    </row>
    <row r="4218" spans="1:8" x14ac:dyDescent="0.3">
      <c r="A4218" t="str">
        <f>IF(ESITI_QUESTIONARI!A4218="","",TRIM(ESITI_QUESTIONARI!A4218))</f>
        <v/>
      </c>
      <c r="B4218" t="str">
        <f t="shared" si="66"/>
        <v/>
      </c>
      <c r="C4218" t="str">
        <f>IF(ESITI_QUESTIONARI!C4218="","",TRIM(ESITI_QUESTIONARI!C4218))</f>
        <v/>
      </c>
      <c r="D4218" t="str">
        <f>IFERROR(UPPER(TRIM(ESITI_QUESTIONARI!U4218)),"")</f>
        <v/>
      </c>
      <c r="E4218" t="str">
        <f>IFERROR(UPPER(TRIM(ESITI_QUESTIONARI!Y4218)),"")</f>
        <v/>
      </c>
      <c r="F4218" t="str">
        <f>IFERROR(UPPER(TRIM(ESITI_QUESTIONARI!AE4218)),"")</f>
        <v/>
      </c>
      <c r="G4218" t="str">
        <f>IFERROR(UPPER(TRIM(ESITI_QUESTIONARI!AI4218)),"")</f>
        <v/>
      </c>
      <c r="H4218" s="8" t="str">
        <f>IF(C4218="","",IF(ISERROR(AVERAGE(ESITI_QUESTIONARI!N4218:T4218,ESITI_QUESTIONARI!V4218:X4218,ESITI_QUESTIONARI!Z4218:AD4218,ESITI_QUESTIONARI!AF4218:AH4218,ESITI_QUESTIONARI!AJ4218:AL4218,ESITI_QUESTIONARI!AN4218,ESITI_QUESTIONARI!AQ4218)),"NON RISPONDE",AVERAGE(ESITI_QUESTIONARI!N4218:T4218,ESITI_QUESTIONARI!V4218:X4218,ESITI_QUESTIONARI!Z4218:AD4218,ESITI_QUESTIONARI!AF4218:AH4218,ESITI_QUESTIONARI!AJ4218:AL4218,ESITI_QUESTIONARI!AN4218,ESITI_QUESTIONARI!AQ4218)))</f>
        <v/>
      </c>
    </row>
    <row r="4219" spans="1:8" x14ac:dyDescent="0.3">
      <c r="A4219" t="str">
        <f>IF(ESITI_QUESTIONARI!A4219="","",TRIM(ESITI_QUESTIONARI!A4219))</f>
        <v/>
      </c>
      <c r="B4219" t="str">
        <f t="shared" si="66"/>
        <v/>
      </c>
      <c r="C4219" t="str">
        <f>IF(ESITI_QUESTIONARI!C4219="","",TRIM(ESITI_QUESTIONARI!C4219))</f>
        <v/>
      </c>
      <c r="D4219" t="str">
        <f>IFERROR(UPPER(TRIM(ESITI_QUESTIONARI!U4219)),"")</f>
        <v/>
      </c>
      <c r="E4219" t="str">
        <f>IFERROR(UPPER(TRIM(ESITI_QUESTIONARI!Y4219)),"")</f>
        <v/>
      </c>
      <c r="F4219" t="str">
        <f>IFERROR(UPPER(TRIM(ESITI_QUESTIONARI!AE4219)),"")</f>
        <v/>
      </c>
      <c r="G4219" t="str">
        <f>IFERROR(UPPER(TRIM(ESITI_QUESTIONARI!AI4219)),"")</f>
        <v/>
      </c>
      <c r="H4219" s="8" t="str">
        <f>IF(C4219="","",IF(ISERROR(AVERAGE(ESITI_QUESTIONARI!N4219:T4219,ESITI_QUESTIONARI!V4219:X4219,ESITI_QUESTIONARI!Z4219:AD4219,ESITI_QUESTIONARI!AF4219:AH4219,ESITI_QUESTIONARI!AJ4219:AL4219,ESITI_QUESTIONARI!AN4219,ESITI_QUESTIONARI!AQ4219)),"NON RISPONDE",AVERAGE(ESITI_QUESTIONARI!N4219:T4219,ESITI_QUESTIONARI!V4219:X4219,ESITI_QUESTIONARI!Z4219:AD4219,ESITI_QUESTIONARI!AF4219:AH4219,ESITI_QUESTIONARI!AJ4219:AL4219,ESITI_QUESTIONARI!AN4219,ESITI_QUESTIONARI!AQ4219)))</f>
        <v/>
      </c>
    </row>
    <row r="4220" spans="1:8" x14ac:dyDescent="0.3">
      <c r="A4220" t="str">
        <f>IF(ESITI_QUESTIONARI!A4220="","",TRIM(ESITI_QUESTIONARI!A4220))</f>
        <v/>
      </c>
      <c r="B4220" t="str">
        <f t="shared" si="66"/>
        <v/>
      </c>
      <c r="C4220" t="str">
        <f>IF(ESITI_QUESTIONARI!C4220="","",TRIM(ESITI_QUESTIONARI!C4220))</f>
        <v/>
      </c>
      <c r="D4220" t="str">
        <f>IFERROR(UPPER(TRIM(ESITI_QUESTIONARI!U4220)),"")</f>
        <v/>
      </c>
      <c r="E4220" t="str">
        <f>IFERROR(UPPER(TRIM(ESITI_QUESTIONARI!Y4220)),"")</f>
        <v/>
      </c>
      <c r="F4220" t="str">
        <f>IFERROR(UPPER(TRIM(ESITI_QUESTIONARI!AE4220)),"")</f>
        <v/>
      </c>
      <c r="G4220" t="str">
        <f>IFERROR(UPPER(TRIM(ESITI_QUESTIONARI!AI4220)),"")</f>
        <v/>
      </c>
      <c r="H4220" s="8" t="str">
        <f>IF(C4220="","",IF(ISERROR(AVERAGE(ESITI_QUESTIONARI!N4220:T4220,ESITI_QUESTIONARI!V4220:X4220,ESITI_QUESTIONARI!Z4220:AD4220,ESITI_QUESTIONARI!AF4220:AH4220,ESITI_QUESTIONARI!AJ4220:AL4220,ESITI_QUESTIONARI!AN4220,ESITI_QUESTIONARI!AQ4220)),"NON RISPONDE",AVERAGE(ESITI_QUESTIONARI!N4220:T4220,ESITI_QUESTIONARI!V4220:X4220,ESITI_QUESTIONARI!Z4220:AD4220,ESITI_QUESTIONARI!AF4220:AH4220,ESITI_QUESTIONARI!AJ4220:AL4220,ESITI_QUESTIONARI!AN4220,ESITI_QUESTIONARI!AQ4220)))</f>
        <v/>
      </c>
    </row>
    <row r="4221" spans="1:8" x14ac:dyDescent="0.3">
      <c r="A4221" t="str">
        <f>IF(ESITI_QUESTIONARI!A4221="","",TRIM(ESITI_QUESTIONARI!A4221))</f>
        <v/>
      </c>
      <c r="B4221" t="str">
        <f t="shared" si="66"/>
        <v/>
      </c>
      <c r="C4221" t="str">
        <f>IF(ESITI_QUESTIONARI!C4221="","",TRIM(ESITI_QUESTIONARI!C4221))</f>
        <v/>
      </c>
      <c r="D4221" t="str">
        <f>IFERROR(UPPER(TRIM(ESITI_QUESTIONARI!U4221)),"")</f>
        <v/>
      </c>
      <c r="E4221" t="str">
        <f>IFERROR(UPPER(TRIM(ESITI_QUESTIONARI!Y4221)),"")</f>
        <v/>
      </c>
      <c r="F4221" t="str">
        <f>IFERROR(UPPER(TRIM(ESITI_QUESTIONARI!AE4221)),"")</f>
        <v/>
      </c>
      <c r="G4221" t="str">
        <f>IFERROR(UPPER(TRIM(ESITI_QUESTIONARI!AI4221)),"")</f>
        <v/>
      </c>
      <c r="H4221" s="8" t="str">
        <f>IF(C4221="","",IF(ISERROR(AVERAGE(ESITI_QUESTIONARI!N4221:T4221,ESITI_QUESTIONARI!V4221:X4221,ESITI_QUESTIONARI!Z4221:AD4221,ESITI_QUESTIONARI!AF4221:AH4221,ESITI_QUESTIONARI!AJ4221:AL4221,ESITI_QUESTIONARI!AN4221,ESITI_QUESTIONARI!AQ4221)),"NON RISPONDE",AVERAGE(ESITI_QUESTIONARI!N4221:T4221,ESITI_QUESTIONARI!V4221:X4221,ESITI_QUESTIONARI!Z4221:AD4221,ESITI_QUESTIONARI!AF4221:AH4221,ESITI_QUESTIONARI!AJ4221:AL4221,ESITI_QUESTIONARI!AN4221,ESITI_QUESTIONARI!AQ4221)))</f>
        <v/>
      </c>
    </row>
    <row r="4222" spans="1:8" x14ac:dyDescent="0.3">
      <c r="A4222" t="str">
        <f>IF(ESITI_QUESTIONARI!A4222="","",TRIM(ESITI_QUESTIONARI!A4222))</f>
        <v/>
      </c>
      <c r="B4222" t="str">
        <f t="shared" si="66"/>
        <v/>
      </c>
      <c r="C4222" t="str">
        <f>IF(ESITI_QUESTIONARI!C4222="","",TRIM(ESITI_QUESTIONARI!C4222))</f>
        <v/>
      </c>
      <c r="D4222" t="str">
        <f>IFERROR(UPPER(TRIM(ESITI_QUESTIONARI!U4222)),"")</f>
        <v/>
      </c>
      <c r="E4222" t="str">
        <f>IFERROR(UPPER(TRIM(ESITI_QUESTIONARI!Y4222)),"")</f>
        <v/>
      </c>
      <c r="F4222" t="str">
        <f>IFERROR(UPPER(TRIM(ESITI_QUESTIONARI!AE4222)),"")</f>
        <v/>
      </c>
      <c r="G4222" t="str">
        <f>IFERROR(UPPER(TRIM(ESITI_QUESTIONARI!AI4222)),"")</f>
        <v/>
      </c>
      <c r="H4222" s="8" t="str">
        <f>IF(C4222="","",IF(ISERROR(AVERAGE(ESITI_QUESTIONARI!N4222:T4222,ESITI_QUESTIONARI!V4222:X4222,ESITI_QUESTIONARI!Z4222:AD4222,ESITI_QUESTIONARI!AF4222:AH4222,ESITI_QUESTIONARI!AJ4222:AL4222,ESITI_QUESTIONARI!AN4222,ESITI_QUESTIONARI!AQ4222)),"NON RISPONDE",AVERAGE(ESITI_QUESTIONARI!N4222:T4222,ESITI_QUESTIONARI!V4222:X4222,ESITI_QUESTIONARI!Z4222:AD4222,ESITI_QUESTIONARI!AF4222:AH4222,ESITI_QUESTIONARI!AJ4222:AL4222,ESITI_QUESTIONARI!AN4222,ESITI_QUESTIONARI!AQ4222)))</f>
        <v/>
      </c>
    </row>
    <row r="4223" spans="1:8" x14ac:dyDescent="0.3">
      <c r="A4223" t="str">
        <f>IF(ESITI_QUESTIONARI!A4223="","",TRIM(ESITI_QUESTIONARI!A4223))</f>
        <v/>
      </c>
      <c r="B4223" t="str">
        <f t="shared" si="66"/>
        <v/>
      </c>
      <c r="C4223" t="str">
        <f>IF(ESITI_QUESTIONARI!C4223="","",TRIM(ESITI_QUESTIONARI!C4223))</f>
        <v/>
      </c>
      <c r="D4223" t="str">
        <f>IFERROR(UPPER(TRIM(ESITI_QUESTIONARI!U4223)),"")</f>
        <v/>
      </c>
      <c r="E4223" t="str">
        <f>IFERROR(UPPER(TRIM(ESITI_QUESTIONARI!Y4223)),"")</f>
        <v/>
      </c>
      <c r="F4223" t="str">
        <f>IFERROR(UPPER(TRIM(ESITI_QUESTIONARI!AE4223)),"")</f>
        <v/>
      </c>
      <c r="G4223" t="str">
        <f>IFERROR(UPPER(TRIM(ESITI_QUESTIONARI!AI4223)),"")</f>
        <v/>
      </c>
      <c r="H4223" s="8" t="str">
        <f>IF(C4223="","",IF(ISERROR(AVERAGE(ESITI_QUESTIONARI!N4223:T4223,ESITI_QUESTIONARI!V4223:X4223,ESITI_QUESTIONARI!Z4223:AD4223,ESITI_QUESTIONARI!AF4223:AH4223,ESITI_QUESTIONARI!AJ4223:AL4223,ESITI_QUESTIONARI!AN4223,ESITI_QUESTIONARI!AQ4223)),"NON RISPONDE",AVERAGE(ESITI_QUESTIONARI!N4223:T4223,ESITI_QUESTIONARI!V4223:X4223,ESITI_QUESTIONARI!Z4223:AD4223,ESITI_QUESTIONARI!AF4223:AH4223,ESITI_QUESTIONARI!AJ4223:AL4223,ESITI_QUESTIONARI!AN4223,ESITI_QUESTIONARI!AQ4223)))</f>
        <v/>
      </c>
    </row>
    <row r="4224" spans="1:8" x14ac:dyDescent="0.3">
      <c r="A4224" t="str">
        <f>IF(ESITI_QUESTIONARI!A4224="","",TRIM(ESITI_QUESTIONARI!A4224))</f>
        <v/>
      </c>
      <c r="B4224" t="str">
        <f t="shared" si="66"/>
        <v/>
      </c>
      <c r="C4224" t="str">
        <f>IF(ESITI_QUESTIONARI!C4224="","",TRIM(ESITI_QUESTIONARI!C4224))</f>
        <v/>
      </c>
      <c r="D4224" t="str">
        <f>IFERROR(UPPER(TRIM(ESITI_QUESTIONARI!U4224)),"")</f>
        <v/>
      </c>
      <c r="E4224" t="str">
        <f>IFERROR(UPPER(TRIM(ESITI_QUESTIONARI!Y4224)),"")</f>
        <v/>
      </c>
      <c r="F4224" t="str">
        <f>IFERROR(UPPER(TRIM(ESITI_QUESTIONARI!AE4224)),"")</f>
        <v/>
      </c>
      <c r="G4224" t="str">
        <f>IFERROR(UPPER(TRIM(ESITI_QUESTIONARI!AI4224)),"")</f>
        <v/>
      </c>
      <c r="H4224" s="8" t="str">
        <f>IF(C4224="","",IF(ISERROR(AVERAGE(ESITI_QUESTIONARI!N4224:T4224,ESITI_QUESTIONARI!V4224:X4224,ESITI_QUESTIONARI!Z4224:AD4224,ESITI_QUESTIONARI!AF4224:AH4224,ESITI_QUESTIONARI!AJ4224:AL4224,ESITI_QUESTIONARI!AN4224,ESITI_QUESTIONARI!AQ4224)),"NON RISPONDE",AVERAGE(ESITI_QUESTIONARI!N4224:T4224,ESITI_QUESTIONARI!V4224:X4224,ESITI_QUESTIONARI!Z4224:AD4224,ESITI_QUESTIONARI!AF4224:AH4224,ESITI_QUESTIONARI!AJ4224:AL4224,ESITI_QUESTIONARI!AN4224,ESITI_QUESTIONARI!AQ4224)))</f>
        <v/>
      </c>
    </row>
    <row r="4225" spans="1:8" x14ac:dyDescent="0.3">
      <c r="A4225" t="str">
        <f>IF(ESITI_QUESTIONARI!A4225="","",TRIM(ESITI_QUESTIONARI!A4225))</f>
        <v/>
      </c>
      <c r="B4225" t="str">
        <f t="shared" si="66"/>
        <v/>
      </c>
      <c r="C4225" t="str">
        <f>IF(ESITI_QUESTIONARI!C4225="","",TRIM(ESITI_QUESTIONARI!C4225))</f>
        <v/>
      </c>
      <c r="D4225" t="str">
        <f>IFERROR(UPPER(TRIM(ESITI_QUESTIONARI!U4225)),"")</f>
        <v/>
      </c>
      <c r="E4225" t="str">
        <f>IFERROR(UPPER(TRIM(ESITI_QUESTIONARI!Y4225)),"")</f>
        <v/>
      </c>
      <c r="F4225" t="str">
        <f>IFERROR(UPPER(TRIM(ESITI_QUESTIONARI!AE4225)),"")</f>
        <v/>
      </c>
      <c r="G4225" t="str">
        <f>IFERROR(UPPER(TRIM(ESITI_QUESTIONARI!AI4225)),"")</f>
        <v/>
      </c>
      <c r="H4225" s="8" t="str">
        <f>IF(C4225="","",IF(ISERROR(AVERAGE(ESITI_QUESTIONARI!N4225:T4225,ESITI_QUESTIONARI!V4225:X4225,ESITI_QUESTIONARI!Z4225:AD4225,ESITI_QUESTIONARI!AF4225:AH4225,ESITI_QUESTIONARI!AJ4225:AL4225,ESITI_QUESTIONARI!AN4225,ESITI_QUESTIONARI!AQ4225)),"NON RISPONDE",AVERAGE(ESITI_QUESTIONARI!N4225:T4225,ESITI_QUESTIONARI!V4225:X4225,ESITI_QUESTIONARI!Z4225:AD4225,ESITI_QUESTIONARI!AF4225:AH4225,ESITI_QUESTIONARI!AJ4225:AL4225,ESITI_QUESTIONARI!AN4225,ESITI_QUESTIONARI!AQ4225)))</f>
        <v/>
      </c>
    </row>
    <row r="4226" spans="1:8" x14ac:dyDescent="0.3">
      <c r="A4226" t="str">
        <f>IF(ESITI_QUESTIONARI!A4226="","",TRIM(ESITI_QUESTIONARI!A4226))</f>
        <v/>
      </c>
      <c r="B4226" t="str">
        <f t="shared" si="66"/>
        <v/>
      </c>
      <c r="C4226" t="str">
        <f>IF(ESITI_QUESTIONARI!C4226="","",TRIM(ESITI_QUESTIONARI!C4226))</f>
        <v/>
      </c>
      <c r="D4226" t="str">
        <f>IFERROR(UPPER(TRIM(ESITI_QUESTIONARI!U4226)),"")</f>
        <v/>
      </c>
      <c r="E4226" t="str">
        <f>IFERROR(UPPER(TRIM(ESITI_QUESTIONARI!Y4226)),"")</f>
        <v/>
      </c>
      <c r="F4226" t="str">
        <f>IFERROR(UPPER(TRIM(ESITI_QUESTIONARI!AE4226)),"")</f>
        <v/>
      </c>
      <c r="G4226" t="str">
        <f>IFERROR(UPPER(TRIM(ESITI_QUESTIONARI!AI4226)),"")</f>
        <v/>
      </c>
      <c r="H4226" s="8" t="str">
        <f>IF(C4226="","",IF(ISERROR(AVERAGE(ESITI_QUESTIONARI!N4226:T4226,ESITI_QUESTIONARI!V4226:X4226,ESITI_QUESTIONARI!Z4226:AD4226,ESITI_QUESTIONARI!AF4226:AH4226,ESITI_QUESTIONARI!AJ4226:AL4226,ESITI_QUESTIONARI!AN4226,ESITI_QUESTIONARI!AQ4226)),"NON RISPONDE",AVERAGE(ESITI_QUESTIONARI!N4226:T4226,ESITI_QUESTIONARI!V4226:X4226,ESITI_QUESTIONARI!Z4226:AD4226,ESITI_QUESTIONARI!AF4226:AH4226,ESITI_QUESTIONARI!AJ4226:AL4226,ESITI_QUESTIONARI!AN4226,ESITI_QUESTIONARI!AQ4226)))</f>
        <v/>
      </c>
    </row>
    <row r="4227" spans="1:8" x14ac:dyDescent="0.3">
      <c r="A4227" t="str">
        <f>IF(ESITI_QUESTIONARI!A4227="","",TRIM(ESITI_QUESTIONARI!A4227))</f>
        <v/>
      </c>
      <c r="B4227" t="str">
        <f t="shared" ref="B4227:B4290" si="67">IF(C4227="","",C4227)</f>
        <v/>
      </c>
      <c r="C4227" t="str">
        <f>IF(ESITI_QUESTIONARI!C4227="","",TRIM(ESITI_QUESTIONARI!C4227))</f>
        <v/>
      </c>
      <c r="D4227" t="str">
        <f>IFERROR(UPPER(TRIM(ESITI_QUESTIONARI!U4227)),"")</f>
        <v/>
      </c>
      <c r="E4227" t="str">
        <f>IFERROR(UPPER(TRIM(ESITI_QUESTIONARI!Y4227)),"")</f>
        <v/>
      </c>
      <c r="F4227" t="str">
        <f>IFERROR(UPPER(TRIM(ESITI_QUESTIONARI!AE4227)),"")</f>
        <v/>
      </c>
      <c r="G4227" t="str">
        <f>IFERROR(UPPER(TRIM(ESITI_QUESTIONARI!AI4227)),"")</f>
        <v/>
      </c>
      <c r="H4227" s="8" t="str">
        <f>IF(C4227="","",IF(ISERROR(AVERAGE(ESITI_QUESTIONARI!N4227:T4227,ESITI_QUESTIONARI!V4227:X4227,ESITI_QUESTIONARI!Z4227:AD4227,ESITI_QUESTIONARI!AF4227:AH4227,ESITI_QUESTIONARI!AJ4227:AL4227,ESITI_QUESTIONARI!AN4227,ESITI_QUESTIONARI!AQ4227)),"NON RISPONDE",AVERAGE(ESITI_QUESTIONARI!N4227:T4227,ESITI_QUESTIONARI!V4227:X4227,ESITI_QUESTIONARI!Z4227:AD4227,ESITI_QUESTIONARI!AF4227:AH4227,ESITI_QUESTIONARI!AJ4227:AL4227,ESITI_QUESTIONARI!AN4227,ESITI_QUESTIONARI!AQ4227)))</f>
        <v/>
      </c>
    </row>
    <row r="4228" spans="1:8" x14ac:dyDescent="0.3">
      <c r="A4228" t="str">
        <f>IF(ESITI_QUESTIONARI!A4228="","",TRIM(ESITI_QUESTIONARI!A4228))</f>
        <v/>
      </c>
      <c r="B4228" t="str">
        <f t="shared" si="67"/>
        <v/>
      </c>
      <c r="C4228" t="str">
        <f>IF(ESITI_QUESTIONARI!C4228="","",TRIM(ESITI_QUESTIONARI!C4228))</f>
        <v/>
      </c>
      <c r="D4228" t="str">
        <f>IFERROR(UPPER(TRIM(ESITI_QUESTIONARI!U4228)),"")</f>
        <v/>
      </c>
      <c r="E4228" t="str">
        <f>IFERROR(UPPER(TRIM(ESITI_QUESTIONARI!Y4228)),"")</f>
        <v/>
      </c>
      <c r="F4228" t="str">
        <f>IFERROR(UPPER(TRIM(ESITI_QUESTIONARI!AE4228)),"")</f>
        <v/>
      </c>
      <c r="G4228" t="str">
        <f>IFERROR(UPPER(TRIM(ESITI_QUESTIONARI!AI4228)),"")</f>
        <v/>
      </c>
      <c r="H4228" s="8" t="str">
        <f>IF(C4228="","",IF(ISERROR(AVERAGE(ESITI_QUESTIONARI!N4228:T4228,ESITI_QUESTIONARI!V4228:X4228,ESITI_QUESTIONARI!Z4228:AD4228,ESITI_QUESTIONARI!AF4228:AH4228,ESITI_QUESTIONARI!AJ4228:AL4228,ESITI_QUESTIONARI!AN4228,ESITI_QUESTIONARI!AQ4228)),"NON RISPONDE",AVERAGE(ESITI_QUESTIONARI!N4228:T4228,ESITI_QUESTIONARI!V4228:X4228,ESITI_QUESTIONARI!Z4228:AD4228,ESITI_QUESTIONARI!AF4228:AH4228,ESITI_QUESTIONARI!AJ4228:AL4228,ESITI_QUESTIONARI!AN4228,ESITI_QUESTIONARI!AQ4228)))</f>
        <v/>
      </c>
    </row>
    <row r="4229" spans="1:8" x14ac:dyDescent="0.3">
      <c r="A4229" t="str">
        <f>IF(ESITI_QUESTIONARI!A4229="","",TRIM(ESITI_QUESTIONARI!A4229))</f>
        <v/>
      </c>
      <c r="B4229" t="str">
        <f t="shared" si="67"/>
        <v/>
      </c>
      <c r="C4229" t="str">
        <f>IF(ESITI_QUESTIONARI!C4229="","",TRIM(ESITI_QUESTIONARI!C4229))</f>
        <v/>
      </c>
      <c r="D4229" t="str">
        <f>IFERROR(UPPER(TRIM(ESITI_QUESTIONARI!U4229)),"")</f>
        <v/>
      </c>
      <c r="E4229" t="str">
        <f>IFERROR(UPPER(TRIM(ESITI_QUESTIONARI!Y4229)),"")</f>
        <v/>
      </c>
      <c r="F4229" t="str">
        <f>IFERROR(UPPER(TRIM(ESITI_QUESTIONARI!AE4229)),"")</f>
        <v/>
      </c>
      <c r="G4229" t="str">
        <f>IFERROR(UPPER(TRIM(ESITI_QUESTIONARI!AI4229)),"")</f>
        <v/>
      </c>
      <c r="H4229" s="8" t="str">
        <f>IF(C4229="","",IF(ISERROR(AVERAGE(ESITI_QUESTIONARI!N4229:T4229,ESITI_QUESTIONARI!V4229:X4229,ESITI_QUESTIONARI!Z4229:AD4229,ESITI_QUESTIONARI!AF4229:AH4229,ESITI_QUESTIONARI!AJ4229:AL4229,ESITI_QUESTIONARI!AN4229,ESITI_QUESTIONARI!AQ4229)),"NON RISPONDE",AVERAGE(ESITI_QUESTIONARI!N4229:T4229,ESITI_QUESTIONARI!V4229:X4229,ESITI_QUESTIONARI!Z4229:AD4229,ESITI_QUESTIONARI!AF4229:AH4229,ESITI_QUESTIONARI!AJ4229:AL4229,ESITI_QUESTIONARI!AN4229,ESITI_QUESTIONARI!AQ4229)))</f>
        <v/>
      </c>
    </row>
    <row r="4230" spans="1:8" x14ac:dyDescent="0.3">
      <c r="A4230" t="str">
        <f>IF(ESITI_QUESTIONARI!A4230="","",TRIM(ESITI_QUESTIONARI!A4230))</f>
        <v/>
      </c>
      <c r="B4230" t="str">
        <f t="shared" si="67"/>
        <v/>
      </c>
      <c r="C4230" t="str">
        <f>IF(ESITI_QUESTIONARI!C4230="","",TRIM(ESITI_QUESTIONARI!C4230))</f>
        <v/>
      </c>
      <c r="D4230" t="str">
        <f>IFERROR(UPPER(TRIM(ESITI_QUESTIONARI!U4230)),"")</f>
        <v/>
      </c>
      <c r="E4230" t="str">
        <f>IFERROR(UPPER(TRIM(ESITI_QUESTIONARI!Y4230)),"")</f>
        <v/>
      </c>
      <c r="F4230" t="str">
        <f>IFERROR(UPPER(TRIM(ESITI_QUESTIONARI!AE4230)),"")</f>
        <v/>
      </c>
      <c r="G4230" t="str">
        <f>IFERROR(UPPER(TRIM(ESITI_QUESTIONARI!AI4230)),"")</f>
        <v/>
      </c>
      <c r="H4230" s="8" t="str">
        <f>IF(C4230="","",IF(ISERROR(AVERAGE(ESITI_QUESTIONARI!N4230:T4230,ESITI_QUESTIONARI!V4230:X4230,ESITI_QUESTIONARI!Z4230:AD4230,ESITI_QUESTIONARI!AF4230:AH4230,ESITI_QUESTIONARI!AJ4230:AL4230,ESITI_QUESTIONARI!AN4230,ESITI_QUESTIONARI!AQ4230)),"NON RISPONDE",AVERAGE(ESITI_QUESTIONARI!N4230:T4230,ESITI_QUESTIONARI!V4230:X4230,ESITI_QUESTIONARI!Z4230:AD4230,ESITI_QUESTIONARI!AF4230:AH4230,ESITI_QUESTIONARI!AJ4230:AL4230,ESITI_QUESTIONARI!AN4230,ESITI_QUESTIONARI!AQ4230)))</f>
        <v/>
      </c>
    </row>
    <row r="4231" spans="1:8" x14ac:dyDescent="0.3">
      <c r="A4231" t="str">
        <f>IF(ESITI_QUESTIONARI!A4231="","",TRIM(ESITI_QUESTIONARI!A4231))</f>
        <v/>
      </c>
      <c r="B4231" t="str">
        <f t="shared" si="67"/>
        <v/>
      </c>
      <c r="C4231" t="str">
        <f>IF(ESITI_QUESTIONARI!C4231="","",TRIM(ESITI_QUESTIONARI!C4231))</f>
        <v/>
      </c>
      <c r="D4231" t="str">
        <f>IFERROR(UPPER(TRIM(ESITI_QUESTIONARI!U4231)),"")</f>
        <v/>
      </c>
      <c r="E4231" t="str">
        <f>IFERROR(UPPER(TRIM(ESITI_QUESTIONARI!Y4231)),"")</f>
        <v/>
      </c>
      <c r="F4231" t="str">
        <f>IFERROR(UPPER(TRIM(ESITI_QUESTIONARI!AE4231)),"")</f>
        <v/>
      </c>
      <c r="G4231" t="str">
        <f>IFERROR(UPPER(TRIM(ESITI_QUESTIONARI!AI4231)),"")</f>
        <v/>
      </c>
      <c r="H4231" s="8" t="str">
        <f>IF(C4231="","",IF(ISERROR(AVERAGE(ESITI_QUESTIONARI!N4231:T4231,ESITI_QUESTIONARI!V4231:X4231,ESITI_QUESTIONARI!Z4231:AD4231,ESITI_QUESTIONARI!AF4231:AH4231,ESITI_QUESTIONARI!AJ4231:AL4231,ESITI_QUESTIONARI!AN4231,ESITI_QUESTIONARI!AQ4231)),"NON RISPONDE",AVERAGE(ESITI_QUESTIONARI!N4231:T4231,ESITI_QUESTIONARI!V4231:X4231,ESITI_QUESTIONARI!Z4231:AD4231,ESITI_QUESTIONARI!AF4231:AH4231,ESITI_QUESTIONARI!AJ4231:AL4231,ESITI_QUESTIONARI!AN4231,ESITI_QUESTIONARI!AQ4231)))</f>
        <v/>
      </c>
    </row>
    <row r="4232" spans="1:8" x14ac:dyDescent="0.3">
      <c r="A4232" t="str">
        <f>IF(ESITI_QUESTIONARI!A4232="","",TRIM(ESITI_QUESTIONARI!A4232))</f>
        <v/>
      </c>
      <c r="B4232" t="str">
        <f t="shared" si="67"/>
        <v/>
      </c>
      <c r="C4232" t="str">
        <f>IF(ESITI_QUESTIONARI!C4232="","",TRIM(ESITI_QUESTIONARI!C4232))</f>
        <v/>
      </c>
      <c r="D4232" t="str">
        <f>IFERROR(UPPER(TRIM(ESITI_QUESTIONARI!U4232)),"")</f>
        <v/>
      </c>
      <c r="E4232" t="str">
        <f>IFERROR(UPPER(TRIM(ESITI_QUESTIONARI!Y4232)),"")</f>
        <v/>
      </c>
      <c r="F4232" t="str">
        <f>IFERROR(UPPER(TRIM(ESITI_QUESTIONARI!AE4232)),"")</f>
        <v/>
      </c>
      <c r="G4232" t="str">
        <f>IFERROR(UPPER(TRIM(ESITI_QUESTIONARI!AI4232)),"")</f>
        <v/>
      </c>
      <c r="H4232" s="8" t="str">
        <f>IF(C4232="","",IF(ISERROR(AVERAGE(ESITI_QUESTIONARI!N4232:T4232,ESITI_QUESTIONARI!V4232:X4232,ESITI_QUESTIONARI!Z4232:AD4232,ESITI_QUESTIONARI!AF4232:AH4232,ESITI_QUESTIONARI!AJ4232:AL4232,ESITI_QUESTIONARI!AN4232,ESITI_QUESTIONARI!AQ4232)),"NON RISPONDE",AVERAGE(ESITI_QUESTIONARI!N4232:T4232,ESITI_QUESTIONARI!V4232:X4232,ESITI_QUESTIONARI!Z4232:AD4232,ESITI_QUESTIONARI!AF4232:AH4232,ESITI_QUESTIONARI!AJ4232:AL4232,ESITI_QUESTIONARI!AN4232,ESITI_QUESTIONARI!AQ4232)))</f>
        <v/>
      </c>
    </row>
    <row r="4233" spans="1:8" x14ac:dyDescent="0.3">
      <c r="A4233" t="str">
        <f>IF(ESITI_QUESTIONARI!A4233="","",TRIM(ESITI_QUESTIONARI!A4233))</f>
        <v/>
      </c>
      <c r="B4233" t="str">
        <f t="shared" si="67"/>
        <v/>
      </c>
      <c r="C4233" t="str">
        <f>IF(ESITI_QUESTIONARI!C4233="","",TRIM(ESITI_QUESTIONARI!C4233))</f>
        <v/>
      </c>
      <c r="D4233" t="str">
        <f>IFERROR(UPPER(TRIM(ESITI_QUESTIONARI!U4233)),"")</f>
        <v/>
      </c>
      <c r="E4233" t="str">
        <f>IFERROR(UPPER(TRIM(ESITI_QUESTIONARI!Y4233)),"")</f>
        <v/>
      </c>
      <c r="F4233" t="str">
        <f>IFERROR(UPPER(TRIM(ESITI_QUESTIONARI!AE4233)),"")</f>
        <v/>
      </c>
      <c r="G4233" t="str">
        <f>IFERROR(UPPER(TRIM(ESITI_QUESTIONARI!AI4233)),"")</f>
        <v/>
      </c>
      <c r="H4233" s="8" t="str">
        <f>IF(C4233="","",IF(ISERROR(AVERAGE(ESITI_QUESTIONARI!N4233:T4233,ESITI_QUESTIONARI!V4233:X4233,ESITI_QUESTIONARI!Z4233:AD4233,ESITI_QUESTIONARI!AF4233:AH4233,ESITI_QUESTIONARI!AJ4233:AL4233,ESITI_QUESTIONARI!AN4233,ESITI_QUESTIONARI!AQ4233)),"NON RISPONDE",AVERAGE(ESITI_QUESTIONARI!N4233:T4233,ESITI_QUESTIONARI!V4233:X4233,ESITI_QUESTIONARI!Z4233:AD4233,ESITI_QUESTIONARI!AF4233:AH4233,ESITI_QUESTIONARI!AJ4233:AL4233,ESITI_QUESTIONARI!AN4233,ESITI_QUESTIONARI!AQ4233)))</f>
        <v/>
      </c>
    </row>
    <row r="4234" spans="1:8" x14ac:dyDescent="0.3">
      <c r="A4234" t="str">
        <f>IF(ESITI_QUESTIONARI!A4234="","",TRIM(ESITI_QUESTIONARI!A4234))</f>
        <v/>
      </c>
      <c r="B4234" t="str">
        <f t="shared" si="67"/>
        <v/>
      </c>
      <c r="C4234" t="str">
        <f>IF(ESITI_QUESTIONARI!C4234="","",TRIM(ESITI_QUESTIONARI!C4234))</f>
        <v/>
      </c>
      <c r="D4234" t="str">
        <f>IFERROR(UPPER(TRIM(ESITI_QUESTIONARI!U4234)),"")</f>
        <v/>
      </c>
      <c r="E4234" t="str">
        <f>IFERROR(UPPER(TRIM(ESITI_QUESTIONARI!Y4234)),"")</f>
        <v/>
      </c>
      <c r="F4234" t="str">
        <f>IFERROR(UPPER(TRIM(ESITI_QUESTIONARI!AE4234)),"")</f>
        <v/>
      </c>
      <c r="G4234" t="str">
        <f>IFERROR(UPPER(TRIM(ESITI_QUESTIONARI!AI4234)),"")</f>
        <v/>
      </c>
      <c r="H4234" s="8" t="str">
        <f>IF(C4234="","",IF(ISERROR(AVERAGE(ESITI_QUESTIONARI!N4234:T4234,ESITI_QUESTIONARI!V4234:X4234,ESITI_QUESTIONARI!Z4234:AD4234,ESITI_QUESTIONARI!AF4234:AH4234,ESITI_QUESTIONARI!AJ4234:AL4234,ESITI_QUESTIONARI!AN4234,ESITI_QUESTIONARI!AQ4234)),"NON RISPONDE",AVERAGE(ESITI_QUESTIONARI!N4234:T4234,ESITI_QUESTIONARI!V4234:X4234,ESITI_QUESTIONARI!Z4234:AD4234,ESITI_QUESTIONARI!AF4234:AH4234,ESITI_QUESTIONARI!AJ4234:AL4234,ESITI_QUESTIONARI!AN4234,ESITI_QUESTIONARI!AQ4234)))</f>
        <v/>
      </c>
    </row>
    <row r="4235" spans="1:8" x14ac:dyDescent="0.3">
      <c r="A4235" t="str">
        <f>IF(ESITI_QUESTIONARI!A4235="","",TRIM(ESITI_QUESTIONARI!A4235))</f>
        <v/>
      </c>
      <c r="B4235" t="str">
        <f t="shared" si="67"/>
        <v/>
      </c>
      <c r="C4235" t="str">
        <f>IF(ESITI_QUESTIONARI!C4235="","",TRIM(ESITI_QUESTIONARI!C4235))</f>
        <v/>
      </c>
      <c r="D4235" t="str">
        <f>IFERROR(UPPER(TRIM(ESITI_QUESTIONARI!U4235)),"")</f>
        <v/>
      </c>
      <c r="E4235" t="str">
        <f>IFERROR(UPPER(TRIM(ESITI_QUESTIONARI!Y4235)),"")</f>
        <v/>
      </c>
      <c r="F4235" t="str">
        <f>IFERROR(UPPER(TRIM(ESITI_QUESTIONARI!AE4235)),"")</f>
        <v/>
      </c>
      <c r="G4235" t="str">
        <f>IFERROR(UPPER(TRIM(ESITI_QUESTIONARI!AI4235)),"")</f>
        <v/>
      </c>
      <c r="H4235" s="8" t="str">
        <f>IF(C4235="","",IF(ISERROR(AVERAGE(ESITI_QUESTIONARI!N4235:T4235,ESITI_QUESTIONARI!V4235:X4235,ESITI_QUESTIONARI!Z4235:AD4235,ESITI_QUESTIONARI!AF4235:AH4235,ESITI_QUESTIONARI!AJ4235:AL4235,ESITI_QUESTIONARI!AN4235,ESITI_QUESTIONARI!AQ4235)),"NON RISPONDE",AVERAGE(ESITI_QUESTIONARI!N4235:T4235,ESITI_QUESTIONARI!V4235:X4235,ESITI_QUESTIONARI!Z4235:AD4235,ESITI_QUESTIONARI!AF4235:AH4235,ESITI_QUESTIONARI!AJ4235:AL4235,ESITI_QUESTIONARI!AN4235,ESITI_QUESTIONARI!AQ4235)))</f>
        <v/>
      </c>
    </row>
    <row r="4236" spans="1:8" x14ac:dyDescent="0.3">
      <c r="A4236" t="str">
        <f>IF(ESITI_QUESTIONARI!A4236="","",TRIM(ESITI_QUESTIONARI!A4236))</f>
        <v/>
      </c>
      <c r="B4236" t="str">
        <f t="shared" si="67"/>
        <v/>
      </c>
      <c r="C4236" t="str">
        <f>IF(ESITI_QUESTIONARI!C4236="","",TRIM(ESITI_QUESTIONARI!C4236))</f>
        <v/>
      </c>
      <c r="D4236" t="str">
        <f>IFERROR(UPPER(TRIM(ESITI_QUESTIONARI!U4236)),"")</f>
        <v/>
      </c>
      <c r="E4236" t="str">
        <f>IFERROR(UPPER(TRIM(ESITI_QUESTIONARI!Y4236)),"")</f>
        <v/>
      </c>
      <c r="F4236" t="str">
        <f>IFERROR(UPPER(TRIM(ESITI_QUESTIONARI!AE4236)),"")</f>
        <v/>
      </c>
      <c r="G4236" t="str">
        <f>IFERROR(UPPER(TRIM(ESITI_QUESTIONARI!AI4236)),"")</f>
        <v/>
      </c>
      <c r="H4236" s="8" t="str">
        <f>IF(C4236="","",IF(ISERROR(AVERAGE(ESITI_QUESTIONARI!N4236:T4236,ESITI_QUESTIONARI!V4236:X4236,ESITI_QUESTIONARI!Z4236:AD4236,ESITI_QUESTIONARI!AF4236:AH4236,ESITI_QUESTIONARI!AJ4236:AL4236,ESITI_QUESTIONARI!AN4236,ESITI_QUESTIONARI!AQ4236)),"NON RISPONDE",AVERAGE(ESITI_QUESTIONARI!N4236:T4236,ESITI_QUESTIONARI!V4236:X4236,ESITI_QUESTIONARI!Z4236:AD4236,ESITI_QUESTIONARI!AF4236:AH4236,ESITI_QUESTIONARI!AJ4236:AL4236,ESITI_QUESTIONARI!AN4236,ESITI_QUESTIONARI!AQ4236)))</f>
        <v/>
      </c>
    </row>
    <row r="4237" spans="1:8" x14ac:dyDescent="0.3">
      <c r="A4237" t="str">
        <f>IF(ESITI_QUESTIONARI!A4237="","",TRIM(ESITI_QUESTIONARI!A4237))</f>
        <v/>
      </c>
      <c r="B4237" t="str">
        <f t="shared" si="67"/>
        <v/>
      </c>
      <c r="C4237" t="str">
        <f>IF(ESITI_QUESTIONARI!C4237="","",TRIM(ESITI_QUESTIONARI!C4237))</f>
        <v/>
      </c>
      <c r="D4237" t="str">
        <f>IFERROR(UPPER(TRIM(ESITI_QUESTIONARI!U4237)),"")</f>
        <v/>
      </c>
      <c r="E4237" t="str">
        <f>IFERROR(UPPER(TRIM(ESITI_QUESTIONARI!Y4237)),"")</f>
        <v/>
      </c>
      <c r="F4237" t="str">
        <f>IFERROR(UPPER(TRIM(ESITI_QUESTIONARI!AE4237)),"")</f>
        <v/>
      </c>
      <c r="G4237" t="str">
        <f>IFERROR(UPPER(TRIM(ESITI_QUESTIONARI!AI4237)),"")</f>
        <v/>
      </c>
      <c r="H4237" s="8" t="str">
        <f>IF(C4237="","",IF(ISERROR(AVERAGE(ESITI_QUESTIONARI!N4237:T4237,ESITI_QUESTIONARI!V4237:X4237,ESITI_QUESTIONARI!Z4237:AD4237,ESITI_QUESTIONARI!AF4237:AH4237,ESITI_QUESTIONARI!AJ4237:AL4237,ESITI_QUESTIONARI!AN4237,ESITI_QUESTIONARI!AQ4237)),"NON RISPONDE",AVERAGE(ESITI_QUESTIONARI!N4237:T4237,ESITI_QUESTIONARI!V4237:X4237,ESITI_QUESTIONARI!Z4237:AD4237,ESITI_QUESTIONARI!AF4237:AH4237,ESITI_QUESTIONARI!AJ4237:AL4237,ESITI_QUESTIONARI!AN4237,ESITI_QUESTIONARI!AQ4237)))</f>
        <v/>
      </c>
    </row>
    <row r="4238" spans="1:8" x14ac:dyDescent="0.3">
      <c r="A4238" t="str">
        <f>IF(ESITI_QUESTIONARI!A4238="","",TRIM(ESITI_QUESTIONARI!A4238))</f>
        <v/>
      </c>
      <c r="B4238" t="str">
        <f t="shared" si="67"/>
        <v/>
      </c>
      <c r="C4238" t="str">
        <f>IF(ESITI_QUESTIONARI!C4238="","",TRIM(ESITI_QUESTIONARI!C4238))</f>
        <v/>
      </c>
      <c r="D4238" t="str">
        <f>IFERROR(UPPER(TRIM(ESITI_QUESTIONARI!U4238)),"")</f>
        <v/>
      </c>
      <c r="E4238" t="str">
        <f>IFERROR(UPPER(TRIM(ESITI_QUESTIONARI!Y4238)),"")</f>
        <v/>
      </c>
      <c r="F4238" t="str">
        <f>IFERROR(UPPER(TRIM(ESITI_QUESTIONARI!AE4238)),"")</f>
        <v/>
      </c>
      <c r="G4238" t="str">
        <f>IFERROR(UPPER(TRIM(ESITI_QUESTIONARI!AI4238)),"")</f>
        <v/>
      </c>
      <c r="H4238" s="8" t="str">
        <f>IF(C4238="","",IF(ISERROR(AVERAGE(ESITI_QUESTIONARI!N4238:T4238,ESITI_QUESTIONARI!V4238:X4238,ESITI_QUESTIONARI!Z4238:AD4238,ESITI_QUESTIONARI!AF4238:AH4238,ESITI_QUESTIONARI!AJ4238:AL4238,ESITI_QUESTIONARI!AN4238,ESITI_QUESTIONARI!AQ4238)),"NON RISPONDE",AVERAGE(ESITI_QUESTIONARI!N4238:T4238,ESITI_QUESTIONARI!V4238:X4238,ESITI_QUESTIONARI!Z4238:AD4238,ESITI_QUESTIONARI!AF4238:AH4238,ESITI_QUESTIONARI!AJ4238:AL4238,ESITI_QUESTIONARI!AN4238,ESITI_QUESTIONARI!AQ4238)))</f>
        <v/>
      </c>
    </row>
    <row r="4239" spans="1:8" x14ac:dyDescent="0.3">
      <c r="A4239" t="str">
        <f>IF(ESITI_QUESTIONARI!A4239="","",TRIM(ESITI_QUESTIONARI!A4239))</f>
        <v/>
      </c>
      <c r="B4239" t="str">
        <f t="shared" si="67"/>
        <v/>
      </c>
      <c r="C4239" t="str">
        <f>IF(ESITI_QUESTIONARI!C4239="","",TRIM(ESITI_QUESTIONARI!C4239))</f>
        <v/>
      </c>
      <c r="D4239" t="str">
        <f>IFERROR(UPPER(TRIM(ESITI_QUESTIONARI!U4239)),"")</f>
        <v/>
      </c>
      <c r="E4239" t="str">
        <f>IFERROR(UPPER(TRIM(ESITI_QUESTIONARI!Y4239)),"")</f>
        <v/>
      </c>
      <c r="F4239" t="str">
        <f>IFERROR(UPPER(TRIM(ESITI_QUESTIONARI!AE4239)),"")</f>
        <v/>
      </c>
      <c r="G4239" t="str">
        <f>IFERROR(UPPER(TRIM(ESITI_QUESTIONARI!AI4239)),"")</f>
        <v/>
      </c>
      <c r="H4239" s="8" t="str">
        <f>IF(C4239="","",IF(ISERROR(AVERAGE(ESITI_QUESTIONARI!N4239:T4239,ESITI_QUESTIONARI!V4239:X4239,ESITI_QUESTIONARI!Z4239:AD4239,ESITI_QUESTIONARI!AF4239:AH4239,ESITI_QUESTIONARI!AJ4239:AL4239,ESITI_QUESTIONARI!AN4239,ESITI_QUESTIONARI!AQ4239)),"NON RISPONDE",AVERAGE(ESITI_QUESTIONARI!N4239:T4239,ESITI_QUESTIONARI!V4239:X4239,ESITI_QUESTIONARI!Z4239:AD4239,ESITI_QUESTIONARI!AF4239:AH4239,ESITI_QUESTIONARI!AJ4239:AL4239,ESITI_QUESTIONARI!AN4239,ESITI_QUESTIONARI!AQ4239)))</f>
        <v/>
      </c>
    </row>
    <row r="4240" spans="1:8" x14ac:dyDescent="0.3">
      <c r="A4240" t="str">
        <f>IF(ESITI_QUESTIONARI!A4240="","",TRIM(ESITI_QUESTIONARI!A4240))</f>
        <v/>
      </c>
      <c r="B4240" t="str">
        <f t="shared" si="67"/>
        <v/>
      </c>
      <c r="C4240" t="str">
        <f>IF(ESITI_QUESTIONARI!C4240="","",TRIM(ESITI_QUESTIONARI!C4240))</f>
        <v/>
      </c>
      <c r="D4240" t="str">
        <f>IFERROR(UPPER(TRIM(ESITI_QUESTIONARI!U4240)),"")</f>
        <v/>
      </c>
      <c r="E4240" t="str">
        <f>IFERROR(UPPER(TRIM(ESITI_QUESTIONARI!Y4240)),"")</f>
        <v/>
      </c>
      <c r="F4240" t="str">
        <f>IFERROR(UPPER(TRIM(ESITI_QUESTIONARI!AE4240)),"")</f>
        <v/>
      </c>
      <c r="G4240" t="str">
        <f>IFERROR(UPPER(TRIM(ESITI_QUESTIONARI!AI4240)),"")</f>
        <v/>
      </c>
      <c r="H4240" s="8" t="str">
        <f>IF(C4240="","",IF(ISERROR(AVERAGE(ESITI_QUESTIONARI!N4240:T4240,ESITI_QUESTIONARI!V4240:X4240,ESITI_QUESTIONARI!Z4240:AD4240,ESITI_QUESTIONARI!AF4240:AH4240,ESITI_QUESTIONARI!AJ4240:AL4240,ESITI_QUESTIONARI!AN4240,ESITI_QUESTIONARI!AQ4240)),"NON RISPONDE",AVERAGE(ESITI_QUESTIONARI!N4240:T4240,ESITI_QUESTIONARI!V4240:X4240,ESITI_QUESTIONARI!Z4240:AD4240,ESITI_QUESTIONARI!AF4240:AH4240,ESITI_QUESTIONARI!AJ4240:AL4240,ESITI_QUESTIONARI!AN4240,ESITI_QUESTIONARI!AQ4240)))</f>
        <v/>
      </c>
    </row>
    <row r="4241" spans="1:8" x14ac:dyDescent="0.3">
      <c r="A4241" t="str">
        <f>IF(ESITI_QUESTIONARI!A4241="","",TRIM(ESITI_QUESTIONARI!A4241))</f>
        <v/>
      </c>
      <c r="B4241" t="str">
        <f t="shared" si="67"/>
        <v/>
      </c>
      <c r="C4241" t="str">
        <f>IF(ESITI_QUESTIONARI!C4241="","",TRIM(ESITI_QUESTIONARI!C4241))</f>
        <v/>
      </c>
      <c r="D4241" t="str">
        <f>IFERROR(UPPER(TRIM(ESITI_QUESTIONARI!U4241)),"")</f>
        <v/>
      </c>
      <c r="E4241" t="str">
        <f>IFERROR(UPPER(TRIM(ESITI_QUESTIONARI!Y4241)),"")</f>
        <v/>
      </c>
      <c r="F4241" t="str">
        <f>IFERROR(UPPER(TRIM(ESITI_QUESTIONARI!AE4241)),"")</f>
        <v/>
      </c>
      <c r="G4241" t="str">
        <f>IFERROR(UPPER(TRIM(ESITI_QUESTIONARI!AI4241)),"")</f>
        <v/>
      </c>
      <c r="H4241" s="8" t="str">
        <f>IF(C4241="","",IF(ISERROR(AVERAGE(ESITI_QUESTIONARI!N4241:T4241,ESITI_QUESTIONARI!V4241:X4241,ESITI_QUESTIONARI!Z4241:AD4241,ESITI_QUESTIONARI!AF4241:AH4241,ESITI_QUESTIONARI!AJ4241:AL4241,ESITI_QUESTIONARI!AN4241,ESITI_QUESTIONARI!AQ4241)),"NON RISPONDE",AVERAGE(ESITI_QUESTIONARI!N4241:T4241,ESITI_QUESTIONARI!V4241:X4241,ESITI_QUESTIONARI!Z4241:AD4241,ESITI_QUESTIONARI!AF4241:AH4241,ESITI_QUESTIONARI!AJ4241:AL4241,ESITI_QUESTIONARI!AN4241,ESITI_QUESTIONARI!AQ4241)))</f>
        <v/>
      </c>
    </row>
    <row r="4242" spans="1:8" x14ac:dyDescent="0.3">
      <c r="A4242" t="str">
        <f>IF(ESITI_QUESTIONARI!A4242="","",TRIM(ESITI_QUESTIONARI!A4242))</f>
        <v/>
      </c>
      <c r="B4242" t="str">
        <f t="shared" si="67"/>
        <v/>
      </c>
      <c r="C4242" t="str">
        <f>IF(ESITI_QUESTIONARI!C4242="","",TRIM(ESITI_QUESTIONARI!C4242))</f>
        <v/>
      </c>
      <c r="D4242" t="str">
        <f>IFERROR(UPPER(TRIM(ESITI_QUESTIONARI!U4242)),"")</f>
        <v/>
      </c>
      <c r="E4242" t="str">
        <f>IFERROR(UPPER(TRIM(ESITI_QUESTIONARI!Y4242)),"")</f>
        <v/>
      </c>
      <c r="F4242" t="str">
        <f>IFERROR(UPPER(TRIM(ESITI_QUESTIONARI!AE4242)),"")</f>
        <v/>
      </c>
      <c r="G4242" t="str">
        <f>IFERROR(UPPER(TRIM(ESITI_QUESTIONARI!AI4242)),"")</f>
        <v/>
      </c>
      <c r="H4242" s="8" t="str">
        <f>IF(C4242="","",IF(ISERROR(AVERAGE(ESITI_QUESTIONARI!N4242:T4242,ESITI_QUESTIONARI!V4242:X4242,ESITI_QUESTIONARI!Z4242:AD4242,ESITI_QUESTIONARI!AF4242:AH4242,ESITI_QUESTIONARI!AJ4242:AL4242,ESITI_QUESTIONARI!AN4242,ESITI_QUESTIONARI!AQ4242)),"NON RISPONDE",AVERAGE(ESITI_QUESTIONARI!N4242:T4242,ESITI_QUESTIONARI!V4242:X4242,ESITI_QUESTIONARI!Z4242:AD4242,ESITI_QUESTIONARI!AF4242:AH4242,ESITI_QUESTIONARI!AJ4242:AL4242,ESITI_QUESTIONARI!AN4242,ESITI_QUESTIONARI!AQ4242)))</f>
        <v/>
      </c>
    </row>
    <row r="4243" spans="1:8" x14ac:dyDescent="0.3">
      <c r="A4243" t="str">
        <f>IF(ESITI_QUESTIONARI!A4243="","",TRIM(ESITI_QUESTIONARI!A4243))</f>
        <v/>
      </c>
      <c r="B4243" t="str">
        <f t="shared" si="67"/>
        <v/>
      </c>
      <c r="C4243" t="str">
        <f>IF(ESITI_QUESTIONARI!C4243="","",TRIM(ESITI_QUESTIONARI!C4243))</f>
        <v/>
      </c>
      <c r="D4243" t="str">
        <f>IFERROR(UPPER(TRIM(ESITI_QUESTIONARI!U4243)),"")</f>
        <v/>
      </c>
      <c r="E4243" t="str">
        <f>IFERROR(UPPER(TRIM(ESITI_QUESTIONARI!Y4243)),"")</f>
        <v/>
      </c>
      <c r="F4243" t="str">
        <f>IFERROR(UPPER(TRIM(ESITI_QUESTIONARI!AE4243)),"")</f>
        <v/>
      </c>
      <c r="G4243" t="str">
        <f>IFERROR(UPPER(TRIM(ESITI_QUESTIONARI!AI4243)),"")</f>
        <v/>
      </c>
      <c r="H4243" s="8" t="str">
        <f>IF(C4243="","",IF(ISERROR(AVERAGE(ESITI_QUESTIONARI!N4243:T4243,ESITI_QUESTIONARI!V4243:X4243,ESITI_QUESTIONARI!Z4243:AD4243,ESITI_QUESTIONARI!AF4243:AH4243,ESITI_QUESTIONARI!AJ4243:AL4243,ESITI_QUESTIONARI!AN4243,ESITI_QUESTIONARI!AQ4243)),"NON RISPONDE",AVERAGE(ESITI_QUESTIONARI!N4243:T4243,ESITI_QUESTIONARI!V4243:X4243,ESITI_QUESTIONARI!Z4243:AD4243,ESITI_QUESTIONARI!AF4243:AH4243,ESITI_QUESTIONARI!AJ4243:AL4243,ESITI_QUESTIONARI!AN4243,ESITI_QUESTIONARI!AQ4243)))</f>
        <v/>
      </c>
    </row>
    <row r="4244" spans="1:8" x14ac:dyDescent="0.3">
      <c r="A4244" t="str">
        <f>IF(ESITI_QUESTIONARI!A4244="","",TRIM(ESITI_QUESTIONARI!A4244))</f>
        <v/>
      </c>
      <c r="B4244" t="str">
        <f t="shared" si="67"/>
        <v/>
      </c>
      <c r="C4244" t="str">
        <f>IF(ESITI_QUESTIONARI!C4244="","",TRIM(ESITI_QUESTIONARI!C4244))</f>
        <v/>
      </c>
      <c r="D4244" t="str">
        <f>IFERROR(UPPER(TRIM(ESITI_QUESTIONARI!U4244)),"")</f>
        <v/>
      </c>
      <c r="E4244" t="str">
        <f>IFERROR(UPPER(TRIM(ESITI_QUESTIONARI!Y4244)),"")</f>
        <v/>
      </c>
      <c r="F4244" t="str">
        <f>IFERROR(UPPER(TRIM(ESITI_QUESTIONARI!AE4244)),"")</f>
        <v/>
      </c>
      <c r="G4244" t="str">
        <f>IFERROR(UPPER(TRIM(ESITI_QUESTIONARI!AI4244)),"")</f>
        <v/>
      </c>
      <c r="H4244" s="8" t="str">
        <f>IF(C4244="","",IF(ISERROR(AVERAGE(ESITI_QUESTIONARI!N4244:T4244,ESITI_QUESTIONARI!V4244:X4244,ESITI_QUESTIONARI!Z4244:AD4244,ESITI_QUESTIONARI!AF4244:AH4244,ESITI_QUESTIONARI!AJ4244:AL4244,ESITI_QUESTIONARI!AN4244,ESITI_QUESTIONARI!AQ4244)),"NON RISPONDE",AVERAGE(ESITI_QUESTIONARI!N4244:T4244,ESITI_QUESTIONARI!V4244:X4244,ESITI_QUESTIONARI!Z4244:AD4244,ESITI_QUESTIONARI!AF4244:AH4244,ESITI_QUESTIONARI!AJ4244:AL4244,ESITI_QUESTIONARI!AN4244,ESITI_QUESTIONARI!AQ4244)))</f>
        <v/>
      </c>
    </row>
    <row r="4245" spans="1:8" x14ac:dyDescent="0.3">
      <c r="A4245" t="str">
        <f>IF(ESITI_QUESTIONARI!A4245="","",TRIM(ESITI_QUESTIONARI!A4245))</f>
        <v/>
      </c>
      <c r="B4245" t="str">
        <f t="shared" si="67"/>
        <v/>
      </c>
      <c r="C4245" t="str">
        <f>IF(ESITI_QUESTIONARI!C4245="","",TRIM(ESITI_QUESTIONARI!C4245))</f>
        <v/>
      </c>
      <c r="D4245" t="str">
        <f>IFERROR(UPPER(TRIM(ESITI_QUESTIONARI!U4245)),"")</f>
        <v/>
      </c>
      <c r="E4245" t="str">
        <f>IFERROR(UPPER(TRIM(ESITI_QUESTIONARI!Y4245)),"")</f>
        <v/>
      </c>
      <c r="F4245" t="str">
        <f>IFERROR(UPPER(TRIM(ESITI_QUESTIONARI!AE4245)),"")</f>
        <v/>
      </c>
      <c r="G4245" t="str">
        <f>IFERROR(UPPER(TRIM(ESITI_QUESTIONARI!AI4245)),"")</f>
        <v/>
      </c>
      <c r="H4245" s="8" t="str">
        <f>IF(C4245="","",IF(ISERROR(AVERAGE(ESITI_QUESTIONARI!N4245:T4245,ESITI_QUESTIONARI!V4245:X4245,ESITI_QUESTIONARI!Z4245:AD4245,ESITI_QUESTIONARI!AF4245:AH4245,ESITI_QUESTIONARI!AJ4245:AL4245,ESITI_QUESTIONARI!AN4245,ESITI_QUESTIONARI!AQ4245)),"NON RISPONDE",AVERAGE(ESITI_QUESTIONARI!N4245:T4245,ESITI_QUESTIONARI!V4245:X4245,ESITI_QUESTIONARI!Z4245:AD4245,ESITI_QUESTIONARI!AF4245:AH4245,ESITI_QUESTIONARI!AJ4245:AL4245,ESITI_QUESTIONARI!AN4245,ESITI_QUESTIONARI!AQ4245)))</f>
        <v/>
      </c>
    </row>
    <row r="4246" spans="1:8" x14ac:dyDescent="0.3">
      <c r="A4246" t="str">
        <f>IF(ESITI_QUESTIONARI!A4246="","",TRIM(ESITI_QUESTIONARI!A4246))</f>
        <v/>
      </c>
      <c r="B4246" t="str">
        <f t="shared" si="67"/>
        <v/>
      </c>
      <c r="C4246" t="str">
        <f>IF(ESITI_QUESTIONARI!C4246="","",TRIM(ESITI_QUESTIONARI!C4246))</f>
        <v/>
      </c>
      <c r="D4246" t="str">
        <f>IFERROR(UPPER(TRIM(ESITI_QUESTIONARI!U4246)),"")</f>
        <v/>
      </c>
      <c r="E4246" t="str">
        <f>IFERROR(UPPER(TRIM(ESITI_QUESTIONARI!Y4246)),"")</f>
        <v/>
      </c>
      <c r="F4246" t="str">
        <f>IFERROR(UPPER(TRIM(ESITI_QUESTIONARI!AE4246)),"")</f>
        <v/>
      </c>
      <c r="G4246" t="str">
        <f>IFERROR(UPPER(TRIM(ESITI_QUESTIONARI!AI4246)),"")</f>
        <v/>
      </c>
      <c r="H4246" s="8" t="str">
        <f>IF(C4246="","",IF(ISERROR(AVERAGE(ESITI_QUESTIONARI!N4246:T4246,ESITI_QUESTIONARI!V4246:X4246,ESITI_QUESTIONARI!Z4246:AD4246,ESITI_QUESTIONARI!AF4246:AH4246,ESITI_QUESTIONARI!AJ4246:AL4246,ESITI_QUESTIONARI!AN4246,ESITI_QUESTIONARI!AQ4246)),"NON RISPONDE",AVERAGE(ESITI_QUESTIONARI!N4246:T4246,ESITI_QUESTIONARI!V4246:X4246,ESITI_QUESTIONARI!Z4246:AD4246,ESITI_QUESTIONARI!AF4246:AH4246,ESITI_QUESTIONARI!AJ4246:AL4246,ESITI_QUESTIONARI!AN4246,ESITI_QUESTIONARI!AQ4246)))</f>
        <v/>
      </c>
    </row>
    <row r="4247" spans="1:8" x14ac:dyDescent="0.3">
      <c r="A4247" t="str">
        <f>IF(ESITI_QUESTIONARI!A4247="","",TRIM(ESITI_QUESTIONARI!A4247))</f>
        <v/>
      </c>
      <c r="B4247" t="str">
        <f t="shared" si="67"/>
        <v/>
      </c>
      <c r="C4247" t="str">
        <f>IF(ESITI_QUESTIONARI!C4247="","",TRIM(ESITI_QUESTIONARI!C4247))</f>
        <v/>
      </c>
      <c r="D4247" t="str">
        <f>IFERROR(UPPER(TRIM(ESITI_QUESTIONARI!U4247)),"")</f>
        <v/>
      </c>
      <c r="E4247" t="str">
        <f>IFERROR(UPPER(TRIM(ESITI_QUESTIONARI!Y4247)),"")</f>
        <v/>
      </c>
      <c r="F4247" t="str">
        <f>IFERROR(UPPER(TRIM(ESITI_QUESTIONARI!AE4247)),"")</f>
        <v/>
      </c>
      <c r="G4247" t="str">
        <f>IFERROR(UPPER(TRIM(ESITI_QUESTIONARI!AI4247)),"")</f>
        <v/>
      </c>
      <c r="H4247" s="8" t="str">
        <f>IF(C4247="","",IF(ISERROR(AVERAGE(ESITI_QUESTIONARI!N4247:T4247,ESITI_QUESTIONARI!V4247:X4247,ESITI_QUESTIONARI!Z4247:AD4247,ESITI_QUESTIONARI!AF4247:AH4247,ESITI_QUESTIONARI!AJ4247:AL4247,ESITI_QUESTIONARI!AN4247,ESITI_QUESTIONARI!AQ4247)),"NON RISPONDE",AVERAGE(ESITI_QUESTIONARI!N4247:T4247,ESITI_QUESTIONARI!V4247:X4247,ESITI_QUESTIONARI!Z4247:AD4247,ESITI_QUESTIONARI!AF4247:AH4247,ESITI_QUESTIONARI!AJ4247:AL4247,ESITI_QUESTIONARI!AN4247,ESITI_QUESTIONARI!AQ4247)))</f>
        <v/>
      </c>
    </row>
    <row r="4248" spans="1:8" x14ac:dyDescent="0.3">
      <c r="A4248" t="str">
        <f>IF(ESITI_QUESTIONARI!A4248="","",TRIM(ESITI_QUESTIONARI!A4248))</f>
        <v/>
      </c>
      <c r="B4248" t="str">
        <f t="shared" si="67"/>
        <v/>
      </c>
      <c r="C4248" t="str">
        <f>IF(ESITI_QUESTIONARI!C4248="","",TRIM(ESITI_QUESTIONARI!C4248))</f>
        <v/>
      </c>
      <c r="D4248" t="str">
        <f>IFERROR(UPPER(TRIM(ESITI_QUESTIONARI!U4248)),"")</f>
        <v/>
      </c>
      <c r="E4248" t="str">
        <f>IFERROR(UPPER(TRIM(ESITI_QUESTIONARI!Y4248)),"")</f>
        <v/>
      </c>
      <c r="F4248" t="str">
        <f>IFERROR(UPPER(TRIM(ESITI_QUESTIONARI!AE4248)),"")</f>
        <v/>
      </c>
      <c r="G4248" t="str">
        <f>IFERROR(UPPER(TRIM(ESITI_QUESTIONARI!AI4248)),"")</f>
        <v/>
      </c>
      <c r="H4248" s="8" t="str">
        <f>IF(C4248="","",IF(ISERROR(AVERAGE(ESITI_QUESTIONARI!N4248:T4248,ESITI_QUESTIONARI!V4248:X4248,ESITI_QUESTIONARI!Z4248:AD4248,ESITI_QUESTIONARI!AF4248:AH4248,ESITI_QUESTIONARI!AJ4248:AL4248,ESITI_QUESTIONARI!AN4248,ESITI_QUESTIONARI!AQ4248)),"NON RISPONDE",AVERAGE(ESITI_QUESTIONARI!N4248:T4248,ESITI_QUESTIONARI!V4248:X4248,ESITI_QUESTIONARI!Z4248:AD4248,ESITI_QUESTIONARI!AF4248:AH4248,ESITI_QUESTIONARI!AJ4248:AL4248,ESITI_QUESTIONARI!AN4248,ESITI_QUESTIONARI!AQ4248)))</f>
        <v/>
      </c>
    </row>
    <row r="4249" spans="1:8" x14ac:dyDescent="0.3">
      <c r="A4249" t="str">
        <f>IF(ESITI_QUESTIONARI!A4249="","",TRIM(ESITI_QUESTIONARI!A4249))</f>
        <v/>
      </c>
      <c r="B4249" t="str">
        <f t="shared" si="67"/>
        <v/>
      </c>
      <c r="C4249" t="str">
        <f>IF(ESITI_QUESTIONARI!C4249="","",TRIM(ESITI_QUESTIONARI!C4249))</f>
        <v/>
      </c>
      <c r="D4249" t="str">
        <f>IFERROR(UPPER(TRIM(ESITI_QUESTIONARI!U4249)),"")</f>
        <v/>
      </c>
      <c r="E4249" t="str">
        <f>IFERROR(UPPER(TRIM(ESITI_QUESTIONARI!Y4249)),"")</f>
        <v/>
      </c>
      <c r="F4249" t="str">
        <f>IFERROR(UPPER(TRIM(ESITI_QUESTIONARI!AE4249)),"")</f>
        <v/>
      </c>
      <c r="G4249" t="str">
        <f>IFERROR(UPPER(TRIM(ESITI_QUESTIONARI!AI4249)),"")</f>
        <v/>
      </c>
      <c r="H4249" s="8" t="str">
        <f>IF(C4249="","",IF(ISERROR(AVERAGE(ESITI_QUESTIONARI!N4249:T4249,ESITI_QUESTIONARI!V4249:X4249,ESITI_QUESTIONARI!Z4249:AD4249,ESITI_QUESTIONARI!AF4249:AH4249,ESITI_QUESTIONARI!AJ4249:AL4249,ESITI_QUESTIONARI!AN4249,ESITI_QUESTIONARI!AQ4249)),"NON RISPONDE",AVERAGE(ESITI_QUESTIONARI!N4249:T4249,ESITI_QUESTIONARI!V4249:X4249,ESITI_QUESTIONARI!Z4249:AD4249,ESITI_QUESTIONARI!AF4249:AH4249,ESITI_QUESTIONARI!AJ4249:AL4249,ESITI_QUESTIONARI!AN4249,ESITI_QUESTIONARI!AQ4249)))</f>
        <v/>
      </c>
    </row>
    <row r="4250" spans="1:8" x14ac:dyDescent="0.3">
      <c r="A4250" t="str">
        <f>IF(ESITI_QUESTIONARI!A4250="","",TRIM(ESITI_QUESTIONARI!A4250))</f>
        <v/>
      </c>
      <c r="B4250" t="str">
        <f t="shared" si="67"/>
        <v/>
      </c>
      <c r="C4250" t="str">
        <f>IF(ESITI_QUESTIONARI!C4250="","",TRIM(ESITI_QUESTIONARI!C4250))</f>
        <v/>
      </c>
      <c r="D4250" t="str">
        <f>IFERROR(UPPER(TRIM(ESITI_QUESTIONARI!U4250)),"")</f>
        <v/>
      </c>
      <c r="E4250" t="str">
        <f>IFERROR(UPPER(TRIM(ESITI_QUESTIONARI!Y4250)),"")</f>
        <v/>
      </c>
      <c r="F4250" t="str">
        <f>IFERROR(UPPER(TRIM(ESITI_QUESTIONARI!AE4250)),"")</f>
        <v/>
      </c>
      <c r="G4250" t="str">
        <f>IFERROR(UPPER(TRIM(ESITI_QUESTIONARI!AI4250)),"")</f>
        <v/>
      </c>
      <c r="H4250" s="8" t="str">
        <f>IF(C4250="","",IF(ISERROR(AVERAGE(ESITI_QUESTIONARI!N4250:T4250,ESITI_QUESTIONARI!V4250:X4250,ESITI_QUESTIONARI!Z4250:AD4250,ESITI_QUESTIONARI!AF4250:AH4250,ESITI_QUESTIONARI!AJ4250:AL4250,ESITI_QUESTIONARI!AN4250,ESITI_QUESTIONARI!AQ4250)),"NON RISPONDE",AVERAGE(ESITI_QUESTIONARI!N4250:T4250,ESITI_QUESTIONARI!V4250:X4250,ESITI_QUESTIONARI!Z4250:AD4250,ESITI_QUESTIONARI!AF4250:AH4250,ESITI_QUESTIONARI!AJ4250:AL4250,ESITI_QUESTIONARI!AN4250,ESITI_QUESTIONARI!AQ4250)))</f>
        <v/>
      </c>
    </row>
    <row r="4251" spans="1:8" x14ac:dyDescent="0.3">
      <c r="A4251" t="str">
        <f>IF(ESITI_QUESTIONARI!A4251="","",TRIM(ESITI_QUESTIONARI!A4251))</f>
        <v/>
      </c>
      <c r="B4251" t="str">
        <f t="shared" si="67"/>
        <v/>
      </c>
      <c r="C4251" t="str">
        <f>IF(ESITI_QUESTIONARI!C4251="","",TRIM(ESITI_QUESTIONARI!C4251))</f>
        <v/>
      </c>
      <c r="D4251" t="str">
        <f>IFERROR(UPPER(TRIM(ESITI_QUESTIONARI!U4251)),"")</f>
        <v/>
      </c>
      <c r="E4251" t="str">
        <f>IFERROR(UPPER(TRIM(ESITI_QUESTIONARI!Y4251)),"")</f>
        <v/>
      </c>
      <c r="F4251" t="str">
        <f>IFERROR(UPPER(TRIM(ESITI_QUESTIONARI!AE4251)),"")</f>
        <v/>
      </c>
      <c r="G4251" t="str">
        <f>IFERROR(UPPER(TRIM(ESITI_QUESTIONARI!AI4251)),"")</f>
        <v/>
      </c>
      <c r="H4251" s="8" t="str">
        <f>IF(C4251="","",IF(ISERROR(AVERAGE(ESITI_QUESTIONARI!N4251:T4251,ESITI_QUESTIONARI!V4251:X4251,ESITI_QUESTIONARI!Z4251:AD4251,ESITI_QUESTIONARI!AF4251:AH4251,ESITI_QUESTIONARI!AJ4251:AL4251,ESITI_QUESTIONARI!AN4251,ESITI_QUESTIONARI!AQ4251)),"NON RISPONDE",AVERAGE(ESITI_QUESTIONARI!N4251:T4251,ESITI_QUESTIONARI!V4251:X4251,ESITI_QUESTIONARI!Z4251:AD4251,ESITI_QUESTIONARI!AF4251:AH4251,ESITI_QUESTIONARI!AJ4251:AL4251,ESITI_QUESTIONARI!AN4251,ESITI_QUESTIONARI!AQ4251)))</f>
        <v/>
      </c>
    </row>
    <row r="4252" spans="1:8" x14ac:dyDescent="0.3">
      <c r="A4252" t="str">
        <f>IF(ESITI_QUESTIONARI!A4252="","",TRIM(ESITI_QUESTIONARI!A4252))</f>
        <v/>
      </c>
      <c r="B4252" t="str">
        <f t="shared" si="67"/>
        <v/>
      </c>
      <c r="C4252" t="str">
        <f>IF(ESITI_QUESTIONARI!C4252="","",TRIM(ESITI_QUESTIONARI!C4252))</f>
        <v/>
      </c>
      <c r="D4252" t="str">
        <f>IFERROR(UPPER(TRIM(ESITI_QUESTIONARI!U4252)),"")</f>
        <v/>
      </c>
      <c r="E4252" t="str">
        <f>IFERROR(UPPER(TRIM(ESITI_QUESTIONARI!Y4252)),"")</f>
        <v/>
      </c>
      <c r="F4252" t="str">
        <f>IFERROR(UPPER(TRIM(ESITI_QUESTIONARI!AE4252)),"")</f>
        <v/>
      </c>
      <c r="G4252" t="str">
        <f>IFERROR(UPPER(TRIM(ESITI_QUESTIONARI!AI4252)),"")</f>
        <v/>
      </c>
      <c r="H4252" s="8" t="str">
        <f>IF(C4252="","",IF(ISERROR(AVERAGE(ESITI_QUESTIONARI!N4252:T4252,ESITI_QUESTIONARI!V4252:X4252,ESITI_QUESTIONARI!Z4252:AD4252,ESITI_QUESTIONARI!AF4252:AH4252,ESITI_QUESTIONARI!AJ4252:AL4252,ESITI_QUESTIONARI!AN4252,ESITI_QUESTIONARI!AQ4252)),"NON RISPONDE",AVERAGE(ESITI_QUESTIONARI!N4252:T4252,ESITI_QUESTIONARI!V4252:X4252,ESITI_QUESTIONARI!Z4252:AD4252,ESITI_QUESTIONARI!AF4252:AH4252,ESITI_QUESTIONARI!AJ4252:AL4252,ESITI_QUESTIONARI!AN4252,ESITI_QUESTIONARI!AQ4252)))</f>
        <v/>
      </c>
    </row>
    <row r="4253" spans="1:8" x14ac:dyDescent="0.3">
      <c r="A4253" t="str">
        <f>IF(ESITI_QUESTIONARI!A4253="","",TRIM(ESITI_QUESTIONARI!A4253))</f>
        <v/>
      </c>
      <c r="B4253" t="str">
        <f t="shared" si="67"/>
        <v/>
      </c>
      <c r="C4253" t="str">
        <f>IF(ESITI_QUESTIONARI!C4253="","",TRIM(ESITI_QUESTIONARI!C4253))</f>
        <v/>
      </c>
      <c r="D4253" t="str">
        <f>IFERROR(UPPER(TRIM(ESITI_QUESTIONARI!U4253)),"")</f>
        <v/>
      </c>
      <c r="E4253" t="str">
        <f>IFERROR(UPPER(TRIM(ESITI_QUESTIONARI!Y4253)),"")</f>
        <v/>
      </c>
      <c r="F4253" t="str">
        <f>IFERROR(UPPER(TRIM(ESITI_QUESTIONARI!AE4253)),"")</f>
        <v/>
      </c>
      <c r="G4253" t="str">
        <f>IFERROR(UPPER(TRIM(ESITI_QUESTIONARI!AI4253)),"")</f>
        <v/>
      </c>
      <c r="H4253" s="8" t="str">
        <f>IF(C4253="","",IF(ISERROR(AVERAGE(ESITI_QUESTIONARI!N4253:T4253,ESITI_QUESTIONARI!V4253:X4253,ESITI_QUESTIONARI!Z4253:AD4253,ESITI_QUESTIONARI!AF4253:AH4253,ESITI_QUESTIONARI!AJ4253:AL4253,ESITI_QUESTIONARI!AN4253,ESITI_QUESTIONARI!AQ4253)),"NON RISPONDE",AVERAGE(ESITI_QUESTIONARI!N4253:T4253,ESITI_QUESTIONARI!V4253:X4253,ESITI_QUESTIONARI!Z4253:AD4253,ESITI_QUESTIONARI!AF4253:AH4253,ESITI_QUESTIONARI!AJ4253:AL4253,ESITI_QUESTIONARI!AN4253,ESITI_QUESTIONARI!AQ4253)))</f>
        <v/>
      </c>
    </row>
    <row r="4254" spans="1:8" x14ac:dyDescent="0.3">
      <c r="A4254" t="str">
        <f>IF(ESITI_QUESTIONARI!A4254="","",TRIM(ESITI_QUESTIONARI!A4254))</f>
        <v/>
      </c>
      <c r="B4254" t="str">
        <f t="shared" si="67"/>
        <v/>
      </c>
      <c r="C4254" t="str">
        <f>IF(ESITI_QUESTIONARI!C4254="","",TRIM(ESITI_QUESTIONARI!C4254))</f>
        <v/>
      </c>
      <c r="D4254" t="str">
        <f>IFERROR(UPPER(TRIM(ESITI_QUESTIONARI!U4254)),"")</f>
        <v/>
      </c>
      <c r="E4254" t="str">
        <f>IFERROR(UPPER(TRIM(ESITI_QUESTIONARI!Y4254)),"")</f>
        <v/>
      </c>
      <c r="F4254" t="str">
        <f>IFERROR(UPPER(TRIM(ESITI_QUESTIONARI!AE4254)),"")</f>
        <v/>
      </c>
      <c r="G4254" t="str">
        <f>IFERROR(UPPER(TRIM(ESITI_QUESTIONARI!AI4254)),"")</f>
        <v/>
      </c>
      <c r="H4254" s="8" t="str">
        <f>IF(C4254="","",IF(ISERROR(AVERAGE(ESITI_QUESTIONARI!N4254:T4254,ESITI_QUESTIONARI!V4254:X4254,ESITI_QUESTIONARI!Z4254:AD4254,ESITI_QUESTIONARI!AF4254:AH4254,ESITI_QUESTIONARI!AJ4254:AL4254,ESITI_QUESTIONARI!AN4254,ESITI_QUESTIONARI!AQ4254)),"NON RISPONDE",AVERAGE(ESITI_QUESTIONARI!N4254:T4254,ESITI_QUESTIONARI!V4254:X4254,ESITI_QUESTIONARI!Z4254:AD4254,ESITI_QUESTIONARI!AF4254:AH4254,ESITI_QUESTIONARI!AJ4254:AL4254,ESITI_QUESTIONARI!AN4254,ESITI_QUESTIONARI!AQ4254)))</f>
        <v/>
      </c>
    </row>
    <row r="4255" spans="1:8" x14ac:dyDescent="0.3">
      <c r="A4255" t="str">
        <f>IF(ESITI_QUESTIONARI!A4255="","",TRIM(ESITI_QUESTIONARI!A4255))</f>
        <v/>
      </c>
      <c r="B4255" t="str">
        <f t="shared" si="67"/>
        <v/>
      </c>
      <c r="C4255" t="str">
        <f>IF(ESITI_QUESTIONARI!C4255="","",TRIM(ESITI_QUESTIONARI!C4255))</f>
        <v/>
      </c>
      <c r="D4255" t="str">
        <f>IFERROR(UPPER(TRIM(ESITI_QUESTIONARI!U4255)),"")</f>
        <v/>
      </c>
      <c r="E4255" t="str">
        <f>IFERROR(UPPER(TRIM(ESITI_QUESTIONARI!Y4255)),"")</f>
        <v/>
      </c>
      <c r="F4255" t="str">
        <f>IFERROR(UPPER(TRIM(ESITI_QUESTIONARI!AE4255)),"")</f>
        <v/>
      </c>
      <c r="G4255" t="str">
        <f>IFERROR(UPPER(TRIM(ESITI_QUESTIONARI!AI4255)),"")</f>
        <v/>
      </c>
      <c r="H4255" s="8" t="str">
        <f>IF(C4255="","",IF(ISERROR(AVERAGE(ESITI_QUESTIONARI!N4255:T4255,ESITI_QUESTIONARI!V4255:X4255,ESITI_QUESTIONARI!Z4255:AD4255,ESITI_QUESTIONARI!AF4255:AH4255,ESITI_QUESTIONARI!AJ4255:AL4255,ESITI_QUESTIONARI!AN4255,ESITI_QUESTIONARI!AQ4255)),"NON RISPONDE",AVERAGE(ESITI_QUESTIONARI!N4255:T4255,ESITI_QUESTIONARI!V4255:X4255,ESITI_QUESTIONARI!Z4255:AD4255,ESITI_QUESTIONARI!AF4255:AH4255,ESITI_QUESTIONARI!AJ4255:AL4255,ESITI_QUESTIONARI!AN4255,ESITI_QUESTIONARI!AQ4255)))</f>
        <v/>
      </c>
    </row>
    <row r="4256" spans="1:8" x14ac:dyDescent="0.3">
      <c r="A4256" t="str">
        <f>IF(ESITI_QUESTIONARI!A4256="","",TRIM(ESITI_QUESTIONARI!A4256))</f>
        <v/>
      </c>
      <c r="B4256" t="str">
        <f t="shared" si="67"/>
        <v/>
      </c>
      <c r="C4256" t="str">
        <f>IF(ESITI_QUESTIONARI!C4256="","",TRIM(ESITI_QUESTIONARI!C4256))</f>
        <v/>
      </c>
      <c r="D4256" t="str">
        <f>IFERROR(UPPER(TRIM(ESITI_QUESTIONARI!U4256)),"")</f>
        <v/>
      </c>
      <c r="E4256" t="str">
        <f>IFERROR(UPPER(TRIM(ESITI_QUESTIONARI!Y4256)),"")</f>
        <v/>
      </c>
      <c r="F4256" t="str">
        <f>IFERROR(UPPER(TRIM(ESITI_QUESTIONARI!AE4256)),"")</f>
        <v/>
      </c>
      <c r="G4256" t="str">
        <f>IFERROR(UPPER(TRIM(ESITI_QUESTIONARI!AI4256)),"")</f>
        <v/>
      </c>
      <c r="H4256" s="8" t="str">
        <f>IF(C4256="","",IF(ISERROR(AVERAGE(ESITI_QUESTIONARI!N4256:T4256,ESITI_QUESTIONARI!V4256:X4256,ESITI_QUESTIONARI!Z4256:AD4256,ESITI_QUESTIONARI!AF4256:AH4256,ESITI_QUESTIONARI!AJ4256:AL4256,ESITI_QUESTIONARI!AN4256,ESITI_QUESTIONARI!AQ4256)),"NON RISPONDE",AVERAGE(ESITI_QUESTIONARI!N4256:T4256,ESITI_QUESTIONARI!V4256:X4256,ESITI_QUESTIONARI!Z4256:AD4256,ESITI_QUESTIONARI!AF4256:AH4256,ESITI_QUESTIONARI!AJ4256:AL4256,ESITI_QUESTIONARI!AN4256,ESITI_QUESTIONARI!AQ4256)))</f>
        <v/>
      </c>
    </row>
    <row r="4257" spans="1:8" x14ac:dyDescent="0.3">
      <c r="A4257" t="str">
        <f>IF(ESITI_QUESTIONARI!A4257="","",TRIM(ESITI_QUESTIONARI!A4257))</f>
        <v/>
      </c>
      <c r="B4257" t="str">
        <f t="shared" si="67"/>
        <v/>
      </c>
      <c r="C4257" t="str">
        <f>IF(ESITI_QUESTIONARI!C4257="","",TRIM(ESITI_QUESTIONARI!C4257))</f>
        <v/>
      </c>
      <c r="D4257" t="str">
        <f>IFERROR(UPPER(TRIM(ESITI_QUESTIONARI!U4257)),"")</f>
        <v/>
      </c>
      <c r="E4257" t="str">
        <f>IFERROR(UPPER(TRIM(ESITI_QUESTIONARI!Y4257)),"")</f>
        <v/>
      </c>
      <c r="F4257" t="str">
        <f>IFERROR(UPPER(TRIM(ESITI_QUESTIONARI!AE4257)),"")</f>
        <v/>
      </c>
      <c r="G4257" t="str">
        <f>IFERROR(UPPER(TRIM(ESITI_QUESTIONARI!AI4257)),"")</f>
        <v/>
      </c>
      <c r="H4257" s="8" t="str">
        <f>IF(C4257="","",IF(ISERROR(AVERAGE(ESITI_QUESTIONARI!N4257:T4257,ESITI_QUESTIONARI!V4257:X4257,ESITI_QUESTIONARI!Z4257:AD4257,ESITI_QUESTIONARI!AF4257:AH4257,ESITI_QUESTIONARI!AJ4257:AL4257,ESITI_QUESTIONARI!AN4257,ESITI_QUESTIONARI!AQ4257)),"NON RISPONDE",AVERAGE(ESITI_QUESTIONARI!N4257:T4257,ESITI_QUESTIONARI!V4257:X4257,ESITI_QUESTIONARI!Z4257:AD4257,ESITI_QUESTIONARI!AF4257:AH4257,ESITI_QUESTIONARI!AJ4257:AL4257,ESITI_QUESTIONARI!AN4257,ESITI_QUESTIONARI!AQ4257)))</f>
        <v/>
      </c>
    </row>
    <row r="4258" spans="1:8" x14ac:dyDescent="0.3">
      <c r="A4258" t="str">
        <f>IF(ESITI_QUESTIONARI!A4258="","",TRIM(ESITI_QUESTIONARI!A4258))</f>
        <v/>
      </c>
      <c r="B4258" t="str">
        <f t="shared" si="67"/>
        <v/>
      </c>
      <c r="C4258" t="str">
        <f>IF(ESITI_QUESTIONARI!C4258="","",TRIM(ESITI_QUESTIONARI!C4258))</f>
        <v/>
      </c>
      <c r="D4258" t="str">
        <f>IFERROR(UPPER(TRIM(ESITI_QUESTIONARI!U4258)),"")</f>
        <v/>
      </c>
      <c r="E4258" t="str">
        <f>IFERROR(UPPER(TRIM(ESITI_QUESTIONARI!Y4258)),"")</f>
        <v/>
      </c>
      <c r="F4258" t="str">
        <f>IFERROR(UPPER(TRIM(ESITI_QUESTIONARI!AE4258)),"")</f>
        <v/>
      </c>
      <c r="G4258" t="str">
        <f>IFERROR(UPPER(TRIM(ESITI_QUESTIONARI!AI4258)),"")</f>
        <v/>
      </c>
      <c r="H4258" s="8" t="str">
        <f>IF(C4258="","",IF(ISERROR(AVERAGE(ESITI_QUESTIONARI!N4258:T4258,ESITI_QUESTIONARI!V4258:X4258,ESITI_QUESTIONARI!Z4258:AD4258,ESITI_QUESTIONARI!AF4258:AH4258,ESITI_QUESTIONARI!AJ4258:AL4258,ESITI_QUESTIONARI!AN4258,ESITI_QUESTIONARI!AQ4258)),"NON RISPONDE",AVERAGE(ESITI_QUESTIONARI!N4258:T4258,ESITI_QUESTIONARI!V4258:X4258,ESITI_QUESTIONARI!Z4258:AD4258,ESITI_QUESTIONARI!AF4258:AH4258,ESITI_QUESTIONARI!AJ4258:AL4258,ESITI_QUESTIONARI!AN4258,ESITI_QUESTIONARI!AQ4258)))</f>
        <v/>
      </c>
    </row>
    <row r="4259" spans="1:8" x14ac:dyDescent="0.3">
      <c r="A4259" t="str">
        <f>IF(ESITI_QUESTIONARI!A4259="","",TRIM(ESITI_QUESTIONARI!A4259))</f>
        <v/>
      </c>
      <c r="B4259" t="str">
        <f t="shared" si="67"/>
        <v/>
      </c>
      <c r="C4259" t="str">
        <f>IF(ESITI_QUESTIONARI!C4259="","",TRIM(ESITI_QUESTIONARI!C4259))</f>
        <v/>
      </c>
      <c r="D4259" t="str">
        <f>IFERROR(UPPER(TRIM(ESITI_QUESTIONARI!U4259)),"")</f>
        <v/>
      </c>
      <c r="E4259" t="str">
        <f>IFERROR(UPPER(TRIM(ESITI_QUESTIONARI!Y4259)),"")</f>
        <v/>
      </c>
      <c r="F4259" t="str">
        <f>IFERROR(UPPER(TRIM(ESITI_QUESTIONARI!AE4259)),"")</f>
        <v/>
      </c>
      <c r="G4259" t="str">
        <f>IFERROR(UPPER(TRIM(ESITI_QUESTIONARI!AI4259)),"")</f>
        <v/>
      </c>
      <c r="H4259" s="8" t="str">
        <f>IF(C4259="","",IF(ISERROR(AVERAGE(ESITI_QUESTIONARI!N4259:T4259,ESITI_QUESTIONARI!V4259:X4259,ESITI_QUESTIONARI!Z4259:AD4259,ESITI_QUESTIONARI!AF4259:AH4259,ESITI_QUESTIONARI!AJ4259:AL4259,ESITI_QUESTIONARI!AN4259,ESITI_QUESTIONARI!AQ4259)),"NON RISPONDE",AVERAGE(ESITI_QUESTIONARI!N4259:T4259,ESITI_QUESTIONARI!V4259:X4259,ESITI_QUESTIONARI!Z4259:AD4259,ESITI_QUESTIONARI!AF4259:AH4259,ESITI_QUESTIONARI!AJ4259:AL4259,ESITI_QUESTIONARI!AN4259,ESITI_QUESTIONARI!AQ4259)))</f>
        <v/>
      </c>
    </row>
    <row r="4260" spans="1:8" x14ac:dyDescent="0.3">
      <c r="A4260" t="str">
        <f>IF(ESITI_QUESTIONARI!A4260="","",TRIM(ESITI_QUESTIONARI!A4260))</f>
        <v/>
      </c>
      <c r="B4260" t="str">
        <f t="shared" si="67"/>
        <v/>
      </c>
      <c r="C4260" t="str">
        <f>IF(ESITI_QUESTIONARI!C4260="","",TRIM(ESITI_QUESTIONARI!C4260))</f>
        <v/>
      </c>
      <c r="D4260" t="str">
        <f>IFERROR(UPPER(TRIM(ESITI_QUESTIONARI!U4260)),"")</f>
        <v/>
      </c>
      <c r="E4260" t="str">
        <f>IFERROR(UPPER(TRIM(ESITI_QUESTIONARI!Y4260)),"")</f>
        <v/>
      </c>
      <c r="F4260" t="str">
        <f>IFERROR(UPPER(TRIM(ESITI_QUESTIONARI!AE4260)),"")</f>
        <v/>
      </c>
      <c r="G4260" t="str">
        <f>IFERROR(UPPER(TRIM(ESITI_QUESTIONARI!AI4260)),"")</f>
        <v/>
      </c>
      <c r="H4260" s="8" t="str">
        <f>IF(C4260="","",IF(ISERROR(AVERAGE(ESITI_QUESTIONARI!N4260:T4260,ESITI_QUESTIONARI!V4260:X4260,ESITI_QUESTIONARI!Z4260:AD4260,ESITI_QUESTIONARI!AF4260:AH4260,ESITI_QUESTIONARI!AJ4260:AL4260,ESITI_QUESTIONARI!AN4260,ESITI_QUESTIONARI!AQ4260)),"NON RISPONDE",AVERAGE(ESITI_QUESTIONARI!N4260:T4260,ESITI_QUESTIONARI!V4260:X4260,ESITI_QUESTIONARI!Z4260:AD4260,ESITI_QUESTIONARI!AF4260:AH4260,ESITI_QUESTIONARI!AJ4260:AL4260,ESITI_QUESTIONARI!AN4260,ESITI_QUESTIONARI!AQ4260)))</f>
        <v/>
      </c>
    </row>
    <row r="4261" spans="1:8" x14ac:dyDescent="0.3">
      <c r="A4261" t="str">
        <f>IF(ESITI_QUESTIONARI!A4261="","",TRIM(ESITI_QUESTIONARI!A4261))</f>
        <v/>
      </c>
      <c r="B4261" t="str">
        <f t="shared" si="67"/>
        <v/>
      </c>
      <c r="C4261" t="str">
        <f>IF(ESITI_QUESTIONARI!C4261="","",TRIM(ESITI_QUESTIONARI!C4261))</f>
        <v/>
      </c>
      <c r="D4261" t="str">
        <f>IFERROR(UPPER(TRIM(ESITI_QUESTIONARI!U4261)),"")</f>
        <v/>
      </c>
      <c r="E4261" t="str">
        <f>IFERROR(UPPER(TRIM(ESITI_QUESTIONARI!Y4261)),"")</f>
        <v/>
      </c>
      <c r="F4261" t="str">
        <f>IFERROR(UPPER(TRIM(ESITI_QUESTIONARI!AE4261)),"")</f>
        <v/>
      </c>
      <c r="G4261" t="str">
        <f>IFERROR(UPPER(TRIM(ESITI_QUESTIONARI!AI4261)),"")</f>
        <v/>
      </c>
      <c r="H4261" s="8" t="str">
        <f>IF(C4261="","",IF(ISERROR(AVERAGE(ESITI_QUESTIONARI!N4261:T4261,ESITI_QUESTIONARI!V4261:X4261,ESITI_QUESTIONARI!Z4261:AD4261,ESITI_QUESTIONARI!AF4261:AH4261,ESITI_QUESTIONARI!AJ4261:AL4261,ESITI_QUESTIONARI!AN4261,ESITI_QUESTIONARI!AQ4261)),"NON RISPONDE",AVERAGE(ESITI_QUESTIONARI!N4261:T4261,ESITI_QUESTIONARI!V4261:X4261,ESITI_QUESTIONARI!Z4261:AD4261,ESITI_QUESTIONARI!AF4261:AH4261,ESITI_QUESTIONARI!AJ4261:AL4261,ESITI_QUESTIONARI!AN4261,ESITI_QUESTIONARI!AQ4261)))</f>
        <v/>
      </c>
    </row>
    <row r="4262" spans="1:8" x14ac:dyDescent="0.3">
      <c r="A4262" t="str">
        <f>IF(ESITI_QUESTIONARI!A4262="","",TRIM(ESITI_QUESTIONARI!A4262))</f>
        <v/>
      </c>
      <c r="B4262" t="str">
        <f t="shared" si="67"/>
        <v/>
      </c>
      <c r="C4262" t="str">
        <f>IF(ESITI_QUESTIONARI!C4262="","",TRIM(ESITI_QUESTIONARI!C4262))</f>
        <v/>
      </c>
      <c r="D4262" t="str">
        <f>IFERROR(UPPER(TRIM(ESITI_QUESTIONARI!U4262)),"")</f>
        <v/>
      </c>
      <c r="E4262" t="str">
        <f>IFERROR(UPPER(TRIM(ESITI_QUESTIONARI!Y4262)),"")</f>
        <v/>
      </c>
      <c r="F4262" t="str">
        <f>IFERROR(UPPER(TRIM(ESITI_QUESTIONARI!AE4262)),"")</f>
        <v/>
      </c>
      <c r="G4262" t="str">
        <f>IFERROR(UPPER(TRIM(ESITI_QUESTIONARI!AI4262)),"")</f>
        <v/>
      </c>
      <c r="H4262" s="8" t="str">
        <f>IF(C4262="","",IF(ISERROR(AVERAGE(ESITI_QUESTIONARI!N4262:T4262,ESITI_QUESTIONARI!V4262:X4262,ESITI_QUESTIONARI!Z4262:AD4262,ESITI_QUESTIONARI!AF4262:AH4262,ESITI_QUESTIONARI!AJ4262:AL4262,ESITI_QUESTIONARI!AN4262,ESITI_QUESTIONARI!AQ4262)),"NON RISPONDE",AVERAGE(ESITI_QUESTIONARI!N4262:T4262,ESITI_QUESTIONARI!V4262:X4262,ESITI_QUESTIONARI!Z4262:AD4262,ESITI_QUESTIONARI!AF4262:AH4262,ESITI_QUESTIONARI!AJ4262:AL4262,ESITI_QUESTIONARI!AN4262,ESITI_QUESTIONARI!AQ4262)))</f>
        <v/>
      </c>
    </row>
    <row r="4263" spans="1:8" x14ac:dyDescent="0.3">
      <c r="A4263" t="str">
        <f>IF(ESITI_QUESTIONARI!A4263="","",TRIM(ESITI_QUESTIONARI!A4263))</f>
        <v/>
      </c>
      <c r="B4263" t="str">
        <f t="shared" si="67"/>
        <v/>
      </c>
      <c r="C4263" t="str">
        <f>IF(ESITI_QUESTIONARI!C4263="","",TRIM(ESITI_QUESTIONARI!C4263))</f>
        <v/>
      </c>
      <c r="D4263" t="str">
        <f>IFERROR(UPPER(TRIM(ESITI_QUESTIONARI!U4263)),"")</f>
        <v/>
      </c>
      <c r="E4263" t="str">
        <f>IFERROR(UPPER(TRIM(ESITI_QUESTIONARI!Y4263)),"")</f>
        <v/>
      </c>
      <c r="F4263" t="str">
        <f>IFERROR(UPPER(TRIM(ESITI_QUESTIONARI!AE4263)),"")</f>
        <v/>
      </c>
      <c r="G4263" t="str">
        <f>IFERROR(UPPER(TRIM(ESITI_QUESTIONARI!AI4263)),"")</f>
        <v/>
      </c>
      <c r="H4263" s="8" t="str">
        <f>IF(C4263="","",IF(ISERROR(AVERAGE(ESITI_QUESTIONARI!N4263:T4263,ESITI_QUESTIONARI!V4263:X4263,ESITI_QUESTIONARI!Z4263:AD4263,ESITI_QUESTIONARI!AF4263:AH4263,ESITI_QUESTIONARI!AJ4263:AL4263,ESITI_QUESTIONARI!AN4263,ESITI_QUESTIONARI!AQ4263)),"NON RISPONDE",AVERAGE(ESITI_QUESTIONARI!N4263:T4263,ESITI_QUESTIONARI!V4263:X4263,ESITI_QUESTIONARI!Z4263:AD4263,ESITI_QUESTIONARI!AF4263:AH4263,ESITI_QUESTIONARI!AJ4263:AL4263,ESITI_QUESTIONARI!AN4263,ESITI_QUESTIONARI!AQ4263)))</f>
        <v/>
      </c>
    </row>
    <row r="4264" spans="1:8" x14ac:dyDescent="0.3">
      <c r="A4264" t="str">
        <f>IF(ESITI_QUESTIONARI!A4264="","",TRIM(ESITI_QUESTIONARI!A4264))</f>
        <v/>
      </c>
      <c r="B4264" t="str">
        <f t="shared" si="67"/>
        <v/>
      </c>
      <c r="C4264" t="str">
        <f>IF(ESITI_QUESTIONARI!C4264="","",TRIM(ESITI_QUESTIONARI!C4264))</f>
        <v/>
      </c>
      <c r="D4264" t="str">
        <f>IFERROR(UPPER(TRIM(ESITI_QUESTIONARI!U4264)),"")</f>
        <v/>
      </c>
      <c r="E4264" t="str">
        <f>IFERROR(UPPER(TRIM(ESITI_QUESTIONARI!Y4264)),"")</f>
        <v/>
      </c>
      <c r="F4264" t="str">
        <f>IFERROR(UPPER(TRIM(ESITI_QUESTIONARI!AE4264)),"")</f>
        <v/>
      </c>
      <c r="G4264" t="str">
        <f>IFERROR(UPPER(TRIM(ESITI_QUESTIONARI!AI4264)),"")</f>
        <v/>
      </c>
      <c r="H4264" s="8" t="str">
        <f>IF(C4264="","",IF(ISERROR(AVERAGE(ESITI_QUESTIONARI!N4264:T4264,ESITI_QUESTIONARI!V4264:X4264,ESITI_QUESTIONARI!Z4264:AD4264,ESITI_QUESTIONARI!AF4264:AH4264,ESITI_QUESTIONARI!AJ4264:AL4264,ESITI_QUESTIONARI!AN4264,ESITI_QUESTIONARI!AQ4264)),"NON RISPONDE",AVERAGE(ESITI_QUESTIONARI!N4264:T4264,ESITI_QUESTIONARI!V4264:X4264,ESITI_QUESTIONARI!Z4264:AD4264,ESITI_QUESTIONARI!AF4264:AH4264,ESITI_QUESTIONARI!AJ4264:AL4264,ESITI_QUESTIONARI!AN4264,ESITI_QUESTIONARI!AQ4264)))</f>
        <v/>
      </c>
    </row>
    <row r="4265" spans="1:8" x14ac:dyDescent="0.3">
      <c r="A4265" t="str">
        <f>IF(ESITI_QUESTIONARI!A4265="","",TRIM(ESITI_QUESTIONARI!A4265))</f>
        <v/>
      </c>
      <c r="B4265" t="str">
        <f t="shared" si="67"/>
        <v/>
      </c>
      <c r="C4265" t="str">
        <f>IF(ESITI_QUESTIONARI!C4265="","",TRIM(ESITI_QUESTIONARI!C4265))</f>
        <v/>
      </c>
      <c r="D4265" t="str">
        <f>IFERROR(UPPER(TRIM(ESITI_QUESTIONARI!U4265)),"")</f>
        <v/>
      </c>
      <c r="E4265" t="str">
        <f>IFERROR(UPPER(TRIM(ESITI_QUESTIONARI!Y4265)),"")</f>
        <v/>
      </c>
      <c r="F4265" t="str">
        <f>IFERROR(UPPER(TRIM(ESITI_QUESTIONARI!AE4265)),"")</f>
        <v/>
      </c>
      <c r="G4265" t="str">
        <f>IFERROR(UPPER(TRIM(ESITI_QUESTIONARI!AI4265)),"")</f>
        <v/>
      </c>
      <c r="H4265" s="8" t="str">
        <f>IF(C4265="","",IF(ISERROR(AVERAGE(ESITI_QUESTIONARI!N4265:T4265,ESITI_QUESTIONARI!V4265:X4265,ESITI_QUESTIONARI!Z4265:AD4265,ESITI_QUESTIONARI!AF4265:AH4265,ESITI_QUESTIONARI!AJ4265:AL4265,ESITI_QUESTIONARI!AN4265,ESITI_QUESTIONARI!AQ4265)),"NON RISPONDE",AVERAGE(ESITI_QUESTIONARI!N4265:T4265,ESITI_QUESTIONARI!V4265:X4265,ESITI_QUESTIONARI!Z4265:AD4265,ESITI_QUESTIONARI!AF4265:AH4265,ESITI_QUESTIONARI!AJ4265:AL4265,ESITI_QUESTIONARI!AN4265,ESITI_QUESTIONARI!AQ4265)))</f>
        <v/>
      </c>
    </row>
    <row r="4266" spans="1:8" x14ac:dyDescent="0.3">
      <c r="A4266" t="str">
        <f>IF(ESITI_QUESTIONARI!A4266="","",TRIM(ESITI_QUESTIONARI!A4266))</f>
        <v/>
      </c>
      <c r="B4266" t="str">
        <f t="shared" si="67"/>
        <v/>
      </c>
      <c r="C4266" t="str">
        <f>IF(ESITI_QUESTIONARI!C4266="","",TRIM(ESITI_QUESTIONARI!C4266))</f>
        <v/>
      </c>
      <c r="D4266" t="str">
        <f>IFERROR(UPPER(TRIM(ESITI_QUESTIONARI!U4266)),"")</f>
        <v/>
      </c>
      <c r="E4266" t="str">
        <f>IFERROR(UPPER(TRIM(ESITI_QUESTIONARI!Y4266)),"")</f>
        <v/>
      </c>
      <c r="F4266" t="str">
        <f>IFERROR(UPPER(TRIM(ESITI_QUESTIONARI!AE4266)),"")</f>
        <v/>
      </c>
      <c r="G4266" t="str">
        <f>IFERROR(UPPER(TRIM(ESITI_QUESTIONARI!AI4266)),"")</f>
        <v/>
      </c>
      <c r="H4266" s="8" t="str">
        <f>IF(C4266="","",IF(ISERROR(AVERAGE(ESITI_QUESTIONARI!N4266:T4266,ESITI_QUESTIONARI!V4266:X4266,ESITI_QUESTIONARI!Z4266:AD4266,ESITI_QUESTIONARI!AF4266:AH4266,ESITI_QUESTIONARI!AJ4266:AL4266,ESITI_QUESTIONARI!AN4266,ESITI_QUESTIONARI!AQ4266)),"NON RISPONDE",AVERAGE(ESITI_QUESTIONARI!N4266:T4266,ESITI_QUESTIONARI!V4266:X4266,ESITI_QUESTIONARI!Z4266:AD4266,ESITI_QUESTIONARI!AF4266:AH4266,ESITI_QUESTIONARI!AJ4266:AL4266,ESITI_QUESTIONARI!AN4266,ESITI_QUESTIONARI!AQ4266)))</f>
        <v/>
      </c>
    </row>
    <row r="4267" spans="1:8" x14ac:dyDescent="0.3">
      <c r="A4267" t="str">
        <f>IF(ESITI_QUESTIONARI!A4267="","",TRIM(ESITI_QUESTIONARI!A4267))</f>
        <v/>
      </c>
      <c r="B4267" t="str">
        <f t="shared" si="67"/>
        <v/>
      </c>
      <c r="C4267" t="str">
        <f>IF(ESITI_QUESTIONARI!C4267="","",TRIM(ESITI_QUESTIONARI!C4267))</f>
        <v/>
      </c>
      <c r="D4267" t="str">
        <f>IFERROR(UPPER(TRIM(ESITI_QUESTIONARI!U4267)),"")</f>
        <v/>
      </c>
      <c r="E4267" t="str">
        <f>IFERROR(UPPER(TRIM(ESITI_QUESTIONARI!Y4267)),"")</f>
        <v/>
      </c>
      <c r="F4267" t="str">
        <f>IFERROR(UPPER(TRIM(ESITI_QUESTIONARI!AE4267)),"")</f>
        <v/>
      </c>
      <c r="G4267" t="str">
        <f>IFERROR(UPPER(TRIM(ESITI_QUESTIONARI!AI4267)),"")</f>
        <v/>
      </c>
      <c r="H4267" s="8" t="str">
        <f>IF(C4267="","",IF(ISERROR(AVERAGE(ESITI_QUESTIONARI!N4267:T4267,ESITI_QUESTIONARI!V4267:X4267,ESITI_QUESTIONARI!Z4267:AD4267,ESITI_QUESTIONARI!AF4267:AH4267,ESITI_QUESTIONARI!AJ4267:AL4267,ESITI_QUESTIONARI!AN4267,ESITI_QUESTIONARI!AQ4267)),"NON RISPONDE",AVERAGE(ESITI_QUESTIONARI!N4267:T4267,ESITI_QUESTIONARI!V4267:X4267,ESITI_QUESTIONARI!Z4267:AD4267,ESITI_QUESTIONARI!AF4267:AH4267,ESITI_QUESTIONARI!AJ4267:AL4267,ESITI_QUESTIONARI!AN4267,ESITI_QUESTIONARI!AQ4267)))</f>
        <v/>
      </c>
    </row>
    <row r="4268" spans="1:8" x14ac:dyDescent="0.3">
      <c r="A4268" t="str">
        <f>IF(ESITI_QUESTIONARI!A4268="","",TRIM(ESITI_QUESTIONARI!A4268))</f>
        <v/>
      </c>
      <c r="B4268" t="str">
        <f t="shared" si="67"/>
        <v/>
      </c>
      <c r="C4268" t="str">
        <f>IF(ESITI_QUESTIONARI!C4268="","",TRIM(ESITI_QUESTIONARI!C4268))</f>
        <v/>
      </c>
      <c r="D4268" t="str">
        <f>IFERROR(UPPER(TRIM(ESITI_QUESTIONARI!U4268)),"")</f>
        <v/>
      </c>
      <c r="E4268" t="str">
        <f>IFERROR(UPPER(TRIM(ESITI_QUESTIONARI!Y4268)),"")</f>
        <v/>
      </c>
      <c r="F4268" t="str">
        <f>IFERROR(UPPER(TRIM(ESITI_QUESTIONARI!AE4268)),"")</f>
        <v/>
      </c>
      <c r="G4268" t="str">
        <f>IFERROR(UPPER(TRIM(ESITI_QUESTIONARI!AI4268)),"")</f>
        <v/>
      </c>
      <c r="H4268" s="8" t="str">
        <f>IF(C4268="","",IF(ISERROR(AVERAGE(ESITI_QUESTIONARI!N4268:T4268,ESITI_QUESTIONARI!V4268:X4268,ESITI_QUESTIONARI!Z4268:AD4268,ESITI_QUESTIONARI!AF4268:AH4268,ESITI_QUESTIONARI!AJ4268:AL4268,ESITI_QUESTIONARI!AN4268,ESITI_QUESTIONARI!AQ4268)),"NON RISPONDE",AVERAGE(ESITI_QUESTIONARI!N4268:T4268,ESITI_QUESTIONARI!V4268:X4268,ESITI_QUESTIONARI!Z4268:AD4268,ESITI_QUESTIONARI!AF4268:AH4268,ESITI_QUESTIONARI!AJ4268:AL4268,ESITI_QUESTIONARI!AN4268,ESITI_QUESTIONARI!AQ4268)))</f>
        <v/>
      </c>
    </row>
    <row r="4269" spans="1:8" x14ac:dyDescent="0.3">
      <c r="A4269" t="str">
        <f>IF(ESITI_QUESTIONARI!A4269="","",TRIM(ESITI_QUESTIONARI!A4269))</f>
        <v/>
      </c>
      <c r="B4269" t="str">
        <f t="shared" si="67"/>
        <v/>
      </c>
      <c r="C4269" t="str">
        <f>IF(ESITI_QUESTIONARI!C4269="","",TRIM(ESITI_QUESTIONARI!C4269))</f>
        <v/>
      </c>
      <c r="D4269" t="str">
        <f>IFERROR(UPPER(TRIM(ESITI_QUESTIONARI!U4269)),"")</f>
        <v/>
      </c>
      <c r="E4269" t="str">
        <f>IFERROR(UPPER(TRIM(ESITI_QUESTIONARI!Y4269)),"")</f>
        <v/>
      </c>
      <c r="F4269" t="str">
        <f>IFERROR(UPPER(TRIM(ESITI_QUESTIONARI!AE4269)),"")</f>
        <v/>
      </c>
      <c r="G4269" t="str">
        <f>IFERROR(UPPER(TRIM(ESITI_QUESTIONARI!AI4269)),"")</f>
        <v/>
      </c>
      <c r="H4269" s="8" t="str">
        <f>IF(C4269="","",IF(ISERROR(AVERAGE(ESITI_QUESTIONARI!N4269:T4269,ESITI_QUESTIONARI!V4269:X4269,ESITI_QUESTIONARI!Z4269:AD4269,ESITI_QUESTIONARI!AF4269:AH4269,ESITI_QUESTIONARI!AJ4269:AL4269,ESITI_QUESTIONARI!AN4269,ESITI_QUESTIONARI!AQ4269)),"NON RISPONDE",AVERAGE(ESITI_QUESTIONARI!N4269:T4269,ESITI_QUESTIONARI!V4269:X4269,ESITI_QUESTIONARI!Z4269:AD4269,ESITI_QUESTIONARI!AF4269:AH4269,ESITI_QUESTIONARI!AJ4269:AL4269,ESITI_QUESTIONARI!AN4269,ESITI_QUESTIONARI!AQ4269)))</f>
        <v/>
      </c>
    </row>
    <row r="4270" spans="1:8" x14ac:dyDescent="0.3">
      <c r="A4270" t="str">
        <f>IF(ESITI_QUESTIONARI!A4270="","",TRIM(ESITI_QUESTIONARI!A4270))</f>
        <v/>
      </c>
      <c r="B4270" t="str">
        <f t="shared" si="67"/>
        <v/>
      </c>
      <c r="C4270" t="str">
        <f>IF(ESITI_QUESTIONARI!C4270="","",TRIM(ESITI_QUESTIONARI!C4270))</f>
        <v/>
      </c>
      <c r="D4270" t="str">
        <f>IFERROR(UPPER(TRIM(ESITI_QUESTIONARI!U4270)),"")</f>
        <v/>
      </c>
      <c r="E4270" t="str">
        <f>IFERROR(UPPER(TRIM(ESITI_QUESTIONARI!Y4270)),"")</f>
        <v/>
      </c>
      <c r="F4270" t="str">
        <f>IFERROR(UPPER(TRIM(ESITI_QUESTIONARI!AE4270)),"")</f>
        <v/>
      </c>
      <c r="G4270" t="str">
        <f>IFERROR(UPPER(TRIM(ESITI_QUESTIONARI!AI4270)),"")</f>
        <v/>
      </c>
      <c r="H4270" s="8" t="str">
        <f>IF(C4270="","",IF(ISERROR(AVERAGE(ESITI_QUESTIONARI!N4270:T4270,ESITI_QUESTIONARI!V4270:X4270,ESITI_QUESTIONARI!Z4270:AD4270,ESITI_QUESTIONARI!AF4270:AH4270,ESITI_QUESTIONARI!AJ4270:AL4270,ESITI_QUESTIONARI!AN4270,ESITI_QUESTIONARI!AQ4270)),"NON RISPONDE",AVERAGE(ESITI_QUESTIONARI!N4270:T4270,ESITI_QUESTIONARI!V4270:X4270,ESITI_QUESTIONARI!Z4270:AD4270,ESITI_QUESTIONARI!AF4270:AH4270,ESITI_QUESTIONARI!AJ4270:AL4270,ESITI_QUESTIONARI!AN4270,ESITI_QUESTIONARI!AQ4270)))</f>
        <v/>
      </c>
    </row>
    <row r="4271" spans="1:8" x14ac:dyDescent="0.3">
      <c r="A4271" t="str">
        <f>IF(ESITI_QUESTIONARI!A4271="","",TRIM(ESITI_QUESTIONARI!A4271))</f>
        <v/>
      </c>
      <c r="B4271" t="str">
        <f t="shared" si="67"/>
        <v/>
      </c>
      <c r="C4271" t="str">
        <f>IF(ESITI_QUESTIONARI!C4271="","",TRIM(ESITI_QUESTIONARI!C4271))</f>
        <v/>
      </c>
      <c r="D4271" t="str">
        <f>IFERROR(UPPER(TRIM(ESITI_QUESTIONARI!U4271)),"")</f>
        <v/>
      </c>
      <c r="E4271" t="str">
        <f>IFERROR(UPPER(TRIM(ESITI_QUESTIONARI!Y4271)),"")</f>
        <v/>
      </c>
      <c r="F4271" t="str">
        <f>IFERROR(UPPER(TRIM(ESITI_QUESTIONARI!AE4271)),"")</f>
        <v/>
      </c>
      <c r="G4271" t="str">
        <f>IFERROR(UPPER(TRIM(ESITI_QUESTIONARI!AI4271)),"")</f>
        <v/>
      </c>
      <c r="H4271" s="8" t="str">
        <f>IF(C4271="","",IF(ISERROR(AVERAGE(ESITI_QUESTIONARI!N4271:T4271,ESITI_QUESTIONARI!V4271:X4271,ESITI_QUESTIONARI!Z4271:AD4271,ESITI_QUESTIONARI!AF4271:AH4271,ESITI_QUESTIONARI!AJ4271:AL4271,ESITI_QUESTIONARI!AN4271,ESITI_QUESTIONARI!AQ4271)),"NON RISPONDE",AVERAGE(ESITI_QUESTIONARI!N4271:T4271,ESITI_QUESTIONARI!V4271:X4271,ESITI_QUESTIONARI!Z4271:AD4271,ESITI_QUESTIONARI!AF4271:AH4271,ESITI_QUESTIONARI!AJ4271:AL4271,ESITI_QUESTIONARI!AN4271,ESITI_QUESTIONARI!AQ4271)))</f>
        <v/>
      </c>
    </row>
    <row r="4272" spans="1:8" x14ac:dyDescent="0.3">
      <c r="A4272" t="str">
        <f>IF(ESITI_QUESTIONARI!A4272="","",TRIM(ESITI_QUESTIONARI!A4272))</f>
        <v/>
      </c>
      <c r="B4272" t="str">
        <f t="shared" si="67"/>
        <v/>
      </c>
      <c r="C4272" t="str">
        <f>IF(ESITI_QUESTIONARI!C4272="","",TRIM(ESITI_QUESTIONARI!C4272))</f>
        <v/>
      </c>
      <c r="D4272" t="str">
        <f>IFERROR(UPPER(TRIM(ESITI_QUESTIONARI!U4272)),"")</f>
        <v/>
      </c>
      <c r="E4272" t="str">
        <f>IFERROR(UPPER(TRIM(ESITI_QUESTIONARI!Y4272)),"")</f>
        <v/>
      </c>
      <c r="F4272" t="str">
        <f>IFERROR(UPPER(TRIM(ESITI_QUESTIONARI!AE4272)),"")</f>
        <v/>
      </c>
      <c r="G4272" t="str">
        <f>IFERROR(UPPER(TRIM(ESITI_QUESTIONARI!AI4272)),"")</f>
        <v/>
      </c>
      <c r="H4272" s="8" t="str">
        <f>IF(C4272="","",IF(ISERROR(AVERAGE(ESITI_QUESTIONARI!N4272:T4272,ESITI_QUESTIONARI!V4272:X4272,ESITI_QUESTIONARI!Z4272:AD4272,ESITI_QUESTIONARI!AF4272:AH4272,ESITI_QUESTIONARI!AJ4272:AL4272,ESITI_QUESTIONARI!AN4272,ESITI_QUESTIONARI!AQ4272)),"NON RISPONDE",AVERAGE(ESITI_QUESTIONARI!N4272:T4272,ESITI_QUESTIONARI!V4272:X4272,ESITI_QUESTIONARI!Z4272:AD4272,ESITI_QUESTIONARI!AF4272:AH4272,ESITI_QUESTIONARI!AJ4272:AL4272,ESITI_QUESTIONARI!AN4272,ESITI_QUESTIONARI!AQ4272)))</f>
        <v/>
      </c>
    </row>
    <row r="4273" spans="1:8" x14ac:dyDescent="0.3">
      <c r="A4273" t="str">
        <f>IF(ESITI_QUESTIONARI!A4273="","",TRIM(ESITI_QUESTIONARI!A4273))</f>
        <v/>
      </c>
      <c r="B4273" t="str">
        <f t="shared" si="67"/>
        <v/>
      </c>
      <c r="C4273" t="str">
        <f>IF(ESITI_QUESTIONARI!C4273="","",TRIM(ESITI_QUESTIONARI!C4273))</f>
        <v/>
      </c>
      <c r="D4273" t="str">
        <f>IFERROR(UPPER(TRIM(ESITI_QUESTIONARI!U4273)),"")</f>
        <v/>
      </c>
      <c r="E4273" t="str">
        <f>IFERROR(UPPER(TRIM(ESITI_QUESTIONARI!Y4273)),"")</f>
        <v/>
      </c>
      <c r="F4273" t="str">
        <f>IFERROR(UPPER(TRIM(ESITI_QUESTIONARI!AE4273)),"")</f>
        <v/>
      </c>
      <c r="G4273" t="str">
        <f>IFERROR(UPPER(TRIM(ESITI_QUESTIONARI!AI4273)),"")</f>
        <v/>
      </c>
      <c r="H4273" s="8" t="str">
        <f>IF(C4273="","",IF(ISERROR(AVERAGE(ESITI_QUESTIONARI!N4273:T4273,ESITI_QUESTIONARI!V4273:X4273,ESITI_QUESTIONARI!Z4273:AD4273,ESITI_QUESTIONARI!AF4273:AH4273,ESITI_QUESTIONARI!AJ4273:AL4273,ESITI_QUESTIONARI!AN4273,ESITI_QUESTIONARI!AQ4273)),"NON RISPONDE",AVERAGE(ESITI_QUESTIONARI!N4273:T4273,ESITI_QUESTIONARI!V4273:X4273,ESITI_QUESTIONARI!Z4273:AD4273,ESITI_QUESTIONARI!AF4273:AH4273,ESITI_QUESTIONARI!AJ4273:AL4273,ESITI_QUESTIONARI!AN4273,ESITI_QUESTIONARI!AQ4273)))</f>
        <v/>
      </c>
    </row>
    <row r="4274" spans="1:8" x14ac:dyDescent="0.3">
      <c r="A4274" t="str">
        <f>IF(ESITI_QUESTIONARI!A4274="","",TRIM(ESITI_QUESTIONARI!A4274))</f>
        <v/>
      </c>
      <c r="B4274" t="str">
        <f t="shared" si="67"/>
        <v/>
      </c>
      <c r="C4274" t="str">
        <f>IF(ESITI_QUESTIONARI!C4274="","",TRIM(ESITI_QUESTIONARI!C4274))</f>
        <v/>
      </c>
      <c r="D4274" t="str">
        <f>IFERROR(UPPER(TRIM(ESITI_QUESTIONARI!U4274)),"")</f>
        <v/>
      </c>
      <c r="E4274" t="str">
        <f>IFERROR(UPPER(TRIM(ESITI_QUESTIONARI!Y4274)),"")</f>
        <v/>
      </c>
      <c r="F4274" t="str">
        <f>IFERROR(UPPER(TRIM(ESITI_QUESTIONARI!AE4274)),"")</f>
        <v/>
      </c>
      <c r="G4274" t="str">
        <f>IFERROR(UPPER(TRIM(ESITI_QUESTIONARI!AI4274)),"")</f>
        <v/>
      </c>
      <c r="H4274" s="8" t="str">
        <f>IF(C4274="","",IF(ISERROR(AVERAGE(ESITI_QUESTIONARI!N4274:T4274,ESITI_QUESTIONARI!V4274:X4274,ESITI_QUESTIONARI!Z4274:AD4274,ESITI_QUESTIONARI!AF4274:AH4274,ESITI_QUESTIONARI!AJ4274:AL4274,ESITI_QUESTIONARI!AN4274,ESITI_QUESTIONARI!AQ4274)),"NON RISPONDE",AVERAGE(ESITI_QUESTIONARI!N4274:T4274,ESITI_QUESTIONARI!V4274:X4274,ESITI_QUESTIONARI!Z4274:AD4274,ESITI_QUESTIONARI!AF4274:AH4274,ESITI_QUESTIONARI!AJ4274:AL4274,ESITI_QUESTIONARI!AN4274,ESITI_QUESTIONARI!AQ4274)))</f>
        <v/>
      </c>
    </row>
    <row r="4275" spans="1:8" x14ac:dyDescent="0.3">
      <c r="A4275" t="str">
        <f>IF(ESITI_QUESTIONARI!A4275="","",TRIM(ESITI_QUESTIONARI!A4275))</f>
        <v/>
      </c>
      <c r="B4275" t="str">
        <f t="shared" si="67"/>
        <v/>
      </c>
      <c r="C4275" t="str">
        <f>IF(ESITI_QUESTIONARI!C4275="","",TRIM(ESITI_QUESTIONARI!C4275))</f>
        <v/>
      </c>
      <c r="D4275" t="str">
        <f>IFERROR(UPPER(TRIM(ESITI_QUESTIONARI!U4275)),"")</f>
        <v/>
      </c>
      <c r="E4275" t="str">
        <f>IFERROR(UPPER(TRIM(ESITI_QUESTIONARI!Y4275)),"")</f>
        <v/>
      </c>
      <c r="F4275" t="str">
        <f>IFERROR(UPPER(TRIM(ESITI_QUESTIONARI!AE4275)),"")</f>
        <v/>
      </c>
      <c r="G4275" t="str">
        <f>IFERROR(UPPER(TRIM(ESITI_QUESTIONARI!AI4275)),"")</f>
        <v/>
      </c>
      <c r="H4275" s="8" t="str">
        <f>IF(C4275="","",IF(ISERROR(AVERAGE(ESITI_QUESTIONARI!N4275:T4275,ESITI_QUESTIONARI!V4275:X4275,ESITI_QUESTIONARI!Z4275:AD4275,ESITI_QUESTIONARI!AF4275:AH4275,ESITI_QUESTIONARI!AJ4275:AL4275,ESITI_QUESTIONARI!AN4275,ESITI_QUESTIONARI!AQ4275)),"NON RISPONDE",AVERAGE(ESITI_QUESTIONARI!N4275:T4275,ESITI_QUESTIONARI!V4275:X4275,ESITI_QUESTIONARI!Z4275:AD4275,ESITI_QUESTIONARI!AF4275:AH4275,ESITI_QUESTIONARI!AJ4275:AL4275,ESITI_QUESTIONARI!AN4275,ESITI_QUESTIONARI!AQ4275)))</f>
        <v/>
      </c>
    </row>
    <row r="4276" spans="1:8" x14ac:dyDescent="0.3">
      <c r="A4276" t="str">
        <f>IF(ESITI_QUESTIONARI!A4276="","",TRIM(ESITI_QUESTIONARI!A4276))</f>
        <v/>
      </c>
      <c r="B4276" t="str">
        <f t="shared" si="67"/>
        <v/>
      </c>
      <c r="C4276" t="str">
        <f>IF(ESITI_QUESTIONARI!C4276="","",TRIM(ESITI_QUESTIONARI!C4276))</f>
        <v/>
      </c>
      <c r="D4276" t="str">
        <f>IFERROR(UPPER(TRIM(ESITI_QUESTIONARI!U4276)),"")</f>
        <v/>
      </c>
      <c r="E4276" t="str">
        <f>IFERROR(UPPER(TRIM(ESITI_QUESTIONARI!Y4276)),"")</f>
        <v/>
      </c>
      <c r="F4276" t="str">
        <f>IFERROR(UPPER(TRIM(ESITI_QUESTIONARI!AE4276)),"")</f>
        <v/>
      </c>
      <c r="G4276" t="str">
        <f>IFERROR(UPPER(TRIM(ESITI_QUESTIONARI!AI4276)),"")</f>
        <v/>
      </c>
      <c r="H4276" s="8" t="str">
        <f>IF(C4276="","",IF(ISERROR(AVERAGE(ESITI_QUESTIONARI!N4276:T4276,ESITI_QUESTIONARI!V4276:X4276,ESITI_QUESTIONARI!Z4276:AD4276,ESITI_QUESTIONARI!AF4276:AH4276,ESITI_QUESTIONARI!AJ4276:AL4276,ESITI_QUESTIONARI!AN4276,ESITI_QUESTIONARI!AQ4276)),"NON RISPONDE",AVERAGE(ESITI_QUESTIONARI!N4276:T4276,ESITI_QUESTIONARI!V4276:X4276,ESITI_QUESTIONARI!Z4276:AD4276,ESITI_QUESTIONARI!AF4276:AH4276,ESITI_QUESTIONARI!AJ4276:AL4276,ESITI_QUESTIONARI!AN4276,ESITI_QUESTIONARI!AQ4276)))</f>
        <v/>
      </c>
    </row>
    <row r="4277" spans="1:8" x14ac:dyDescent="0.3">
      <c r="A4277" t="str">
        <f>IF(ESITI_QUESTIONARI!A4277="","",TRIM(ESITI_QUESTIONARI!A4277))</f>
        <v/>
      </c>
      <c r="B4277" t="str">
        <f t="shared" si="67"/>
        <v/>
      </c>
      <c r="C4277" t="str">
        <f>IF(ESITI_QUESTIONARI!C4277="","",TRIM(ESITI_QUESTIONARI!C4277))</f>
        <v/>
      </c>
      <c r="D4277" t="str">
        <f>IFERROR(UPPER(TRIM(ESITI_QUESTIONARI!U4277)),"")</f>
        <v/>
      </c>
      <c r="E4277" t="str">
        <f>IFERROR(UPPER(TRIM(ESITI_QUESTIONARI!Y4277)),"")</f>
        <v/>
      </c>
      <c r="F4277" t="str">
        <f>IFERROR(UPPER(TRIM(ESITI_QUESTIONARI!AE4277)),"")</f>
        <v/>
      </c>
      <c r="G4277" t="str">
        <f>IFERROR(UPPER(TRIM(ESITI_QUESTIONARI!AI4277)),"")</f>
        <v/>
      </c>
      <c r="H4277" s="8" t="str">
        <f>IF(C4277="","",IF(ISERROR(AVERAGE(ESITI_QUESTIONARI!N4277:T4277,ESITI_QUESTIONARI!V4277:X4277,ESITI_QUESTIONARI!Z4277:AD4277,ESITI_QUESTIONARI!AF4277:AH4277,ESITI_QUESTIONARI!AJ4277:AL4277,ESITI_QUESTIONARI!AN4277,ESITI_QUESTIONARI!AQ4277)),"NON RISPONDE",AVERAGE(ESITI_QUESTIONARI!N4277:T4277,ESITI_QUESTIONARI!V4277:X4277,ESITI_QUESTIONARI!Z4277:AD4277,ESITI_QUESTIONARI!AF4277:AH4277,ESITI_QUESTIONARI!AJ4277:AL4277,ESITI_QUESTIONARI!AN4277,ESITI_QUESTIONARI!AQ4277)))</f>
        <v/>
      </c>
    </row>
    <row r="4278" spans="1:8" x14ac:dyDescent="0.3">
      <c r="A4278" t="str">
        <f>IF(ESITI_QUESTIONARI!A4278="","",TRIM(ESITI_QUESTIONARI!A4278))</f>
        <v/>
      </c>
      <c r="B4278" t="str">
        <f t="shared" si="67"/>
        <v/>
      </c>
      <c r="C4278" t="str">
        <f>IF(ESITI_QUESTIONARI!C4278="","",TRIM(ESITI_QUESTIONARI!C4278))</f>
        <v/>
      </c>
      <c r="D4278" t="str">
        <f>IFERROR(UPPER(TRIM(ESITI_QUESTIONARI!U4278)),"")</f>
        <v/>
      </c>
      <c r="E4278" t="str">
        <f>IFERROR(UPPER(TRIM(ESITI_QUESTIONARI!Y4278)),"")</f>
        <v/>
      </c>
      <c r="F4278" t="str">
        <f>IFERROR(UPPER(TRIM(ESITI_QUESTIONARI!AE4278)),"")</f>
        <v/>
      </c>
      <c r="G4278" t="str">
        <f>IFERROR(UPPER(TRIM(ESITI_QUESTIONARI!AI4278)),"")</f>
        <v/>
      </c>
      <c r="H4278" s="8" t="str">
        <f>IF(C4278="","",IF(ISERROR(AVERAGE(ESITI_QUESTIONARI!N4278:T4278,ESITI_QUESTIONARI!V4278:X4278,ESITI_QUESTIONARI!Z4278:AD4278,ESITI_QUESTIONARI!AF4278:AH4278,ESITI_QUESTIONARI!AJ4278:AL4278,ESITI_QUESTIONARI!AN4278,ESITI_QUESTIONARI!AQ4278)),"NON RISPONDE",AVERAGE(ESITI_QUESTIONARI!N4278:T4278,ESITI_QUESTIONARI!V4278:X4278,ESITI_QUESTIONARI!Z4278:AD4278,ESITI_QUESTIONARI!AF4278:AH4278,ESITI_QUESTIONARI!AJ4278:AL4278,ESITI_QUESTIONARI!AN4278,ESITI_QUESTIONARI!AQ4278)))</f>
        <v/>
      </c>
    </row>
    <row r="4279" spans="1:8" x14ac:dyDescent="0.3">
      <c r="A4279" t="str">
        <f>IF(ESITI_QUESTIONARI!A4279="","",TRIM(ESITI_QUESTIONARI!A4279))</f>
        <v/>
      </c>
      <c r="B4279" t="str">
        <f t="shared" si="67"/>
        <v/>
      </c>
      <c r="C4279" t="str">
        <f>IF(ESITI_QUESTIONARI!C4279="","",TRIM(ESITI_QUESTIONARI!C4279))</f>
        <v/>
      </c>
      <c r="D4279" t="str">
        <f>IFERROR(UPPER(TRIM(ESITI_QUESTIONARI!U4279)),"")</f>
        <v/>
      </c>
      <c r="E4279" t="str">
        <f>IFERROR(UPPER(TRIM(ESITI_QUESTIONARI!Y4279)),"")</f>
        <v/>
      </c>
      <c r="F4279" t="str">
        <f>IFERROR(UPPER(TRIM(ESITI_QUESTIONARI!AE4279)),"")</f>
        <v/>
      </c>
      <c r="G4279" t="str">
        <f>IFERROR(UPPER(TRIM(ESITI_QUESTIONARI!AI4279)),"")</f>
        <v/>
      </c>
      <c r="H4279" s="8" t="str">
        <f>IF(C4279="","",IF(ISERROR(AVERAGE(ESITI_QUESTIONARI!N4279:T4279,ESITI_QUESTIONARI!V4279:X4279,ESITI_QUESTIONARI!Z4279:AD4279,ESITI_QUESTIONARI!AF4279:AH4279,ESITI_QUESTIONARI!AJ4279:AL4279,ESITI_QUESTIONARI!AN4279,ESITI_QUESTIONARI!AQ4279)),"NON RISPONDE",AVERAGE(ESITI_QUESTIONARI!N4279:T4279,ESITI_QUESTIONARI!V4279:X4279,ESITI_QUESTIONARI!Z4279:AD4279,ESITI_QUESTIONARI!AF4279:AH4279,ESITI_QUESTIONARI!AJ4279:AL4279,ESITI_QUESTIONARI!AN4279,ESITI_QUESTIONARI!AQ4279)))</f>
        <v/>
      </c>
    </row>
    <row r="4280" spans="1:8" x14ac:dyDescent="0.3">
      <c r="A4280" t="str">
        <f>IF(ESITI_QUESTIONARI!A4280="","",TRIM(ESITI_QUESTIONARI!A4280))</f>
        <v/>
      </c>
      <c r="B4280" t="str">
        <f t="shared" si="67"/>
        <v/>
      </c>
      <c r="C4280" t="str">
        <f>IF(ESITI_QUESTIONARI!C4280="","",TRIM(ESITI_QUESTIONARI!C4280))</f>
        <v/>
      </c>
      <c r="D4280" t="str">
        <f>IFERROR(UPPER(TRIM(ESITI_QUESTIONARI!U4280)),"")</f>
        <v/>
      </c>
      <c r="E4280" t="str">
        <f>IFERROR(UPPER(TRIM(ESITI_QUESTIONARI!Y4280)),"")</f>
        <v/>
      </c>
      <c r="F4280" t="str">
        <f>IFERROR(UPPER(TRIM(ESITI_QUESTIONARI!AE4280)),"")</f>
        <v/>
      </c>
      <c r="G4280" t="str">
        <f>IFERROR(UPPER(TRIM(ESITI_QUESTIONARI!AI4280)),"")</f>
        <v/>
      </c>
      <c r="H4280" s="8" t="str">
        <f>IF(C4280="","",IF(ISERROR(AVERAGE(ESITI_QUESTIONARI!N4280:T4280,ESITI_QUESTIONARI!V4280:X4280,ESITI_QUESTIONARI!Z4280:AD4280,ESITI_QUESTIONARI!AF4280:AH4280,ESITI_QUESTIONARI!AJ4280:AL4280,ESITI_QUESTIONARI!AN4280,ESITI_QUESTIONARI!AQ4280)),"NON RISPONDE",AVERAGE(ESITI_QUESTIONARI!N4280:T4280,ESITI_QUESTIONARI!V4280:X4280,ESITI_QUESTIONARI!Z4280:AD4280,ESITI_QUESTIONARI!AF4280:AH4280,ESITI_QUESTIONARI!AJ4280:AL4280,ESITI_QUESTIONARI!AN4280,ESITI_QUESTIONARI!AQ4280)))</f>
        <v/>
      </c>
    </row>
    <row r="4281" spans="1:8" x14ac:dyDescent="0.3">
      <c r="A4281" t="str">
        <f>IF(ESITI_QUESTIONARI!A4281="","",TRIM(ESITI_QUESTIONARI!A4281))</f>
        <v/>
      </c>
      <c r="B4281" t="str">
        <f t="shared" si="67"/>
        <v/>
      </c>
      <c r="C4281" t="str">
        <f>IF(ESITI_QUESTIONARI!C4281="","",TRIM(ESITI_QUESTIONARI!C4281))</f>
        <v/>
      </c>
      <c r="D4281" t="str">
        <f>IFERROR(UPPER(TRIM(ESITI_QUESTIONARI!U4281)),"")</f>
        <v/>
      </c>
      <c r="E4281" t="str">
        <f>IFERROR(UPPER(TRIM(ESITI_QUESTIONARI!Y4281)),"")</f>
        <v/>
      </c>
      <c r="F4281" t="str">
        <f>IFERROR(UPPER(TRIM(ESITI_QUESTIONARI!AE4281)),"")</f>
        <v/>
      </c>
      <c r="G4281" t="str">
        <f>IFERROR(UPPER(TRIM(ESITI_QUESTIONARI!AI4281)),"")</f>
        <v/>
      </c>
      <c r="H4281" s="8" t="str">
        <f>IF(C4281="","",IF(ISERROR(AVERAGE(ESITI_QUESTIONARI!N4281:T4281,ESITI_QUESTIONARI!V4281:X4281,ESITI_QUESTIONARI!Z4281:AD4281,ESITI_QUESTIONARI!AF4281:AH4281,ESITI_QUESTIONARI!AJ4281:AL4281,ESITI_QUESTIONARI!AN4281,ESITI_QUESTIONARI!AQ4281)),"NON RISPONDE",AVERAGE(ESITI_QUESTIONARI!N4281:T4281,ESITI_QUESTIONARI!V4281:X4281,ESITI_QUESTIONARI!Z4281:AD4281,ESITI_QUESTIONARI!AF4281:AH4281,ESITI_QUESTIONARI!AJ4281:AL4281,ESITI_QUESTIONARI!AN4281,ESITI_QUESTIONARI!AQ4281)))</f>
        <v/>
      </c>
    </row>
    <row r="4282" spans="1:8" x14ac:dyDescent="0.3">
      <c r="A4282" t="str">
        <f>IF(ESITI_QUESTIONARI!A4282="","",TRIM(ESITI_QUESTIONARI!A4282))</f>
        <v/>
      </c>
      <c r="B4282" t="str">
        <f t="shared" si="67"/>
        <v/>
      </c>
      <c r="C4282" t="str">
        <f>IF(ESITI_QUESTIONARI!C4282="","",TRIM(ESITI_QUESTIONARI!C4282))</f>
        <v/>
      </c>
      <c r="D4282" t="str">
        <f>IFERROR(UPPER(TRIM(ESITI_QUESTIONARI!U4282)),"")</f>
        <v/>
      </c>
      <c r="E4282" t="str">
        <f>IFERROR(UPPER(TRIM(ESITI_QUESTIONARI!Y4282)),"")</f>
        <v/>
      </c>
      <c r="F4282" t="str">
        <f>IFERROR(UPPER(TRIM(ESITI_QUESTIONARI!AE4282)),"")</f>
        <v/>
      </c>
      <c r="G4282" t="str">
        <f>IFERROR(UPPER(TRIM(ESITI_QUESTIONARI!AI4282)),"")</f>
        <v/>
      </c>
      <c r="H4282" s="8" t="str">
        <f>IF(C4282="","",IF(ISERROR(AVERAGE(ESITI_QUESTIONARI!N4282:T4282,ESITI_QUESTIONARI!V4282:X4282,ESITI_QUESTIONARI!Z4282:AD4282,ESITI_QUESTIONARI!AF4282:AH4282,ESITI_QUESTIONARI!AJ4282:AL4282,ESITI_QUESTIONARI!AN4282,ESITI_QUESTIONARI!AQ4282)),"NON RISPONDE",AVERAGE(ESITI_QUESTIONARI!N4282:T4282,ESITI_QUESTIONARI!V4282:X4282,ESITI_QUESTIONARI!Z4282:AD4282,ESITI_QUESTIONARI!AF4282:AH4282,ESITI_QUESTIONARI!AJ4282:AL4282,ESITI_QUESTIONARI!AN4282,ESITI_QUESTIONARI!AQ4282)))</f>
        <v/>
      </c>
    </row>
    <row r="4283" spans="1:8" x14ac:dyDescent="0.3">
      <c r="A4283" t="str">
        <f>IF(ESITI_QUESTIONARI!A4283="","",TRIM(ESITI_QUESTIONARI!A4283))</f>
        <v/>
      </c>
      <c r="B4283" t="str">
        <f t="shared" si="67"/>
        <v/>
      </c>
      <c r="C4283" t="str">
        <f>IF(ESITI_QUESTIONARI!C4283="","",TRIM(ESITI_QUESTIONARI!C4283))</f>
        <v/>
      </c>
      <c r="D4283" t="str">
        <f>IFERROR(UPPER(TRIM(ESITI_QUESTIONARI!U4283)),"")</f>
        <v/>
      </c>
      <c r="E4283" t="str">
        <f>IFERROR(UPPER(TRIM(ESITI_QUESTIONARI!Y4283)),"")</f>
        <v/>
      </c>
      <c r="F4283" t="str">
        <f>IFERROR(UPPER(TRIM(ESITI_QUESTIONARI!AE4283)),"")</f>
        <v/>
      </c>
      <c r="G4283" t="str">
        <f>IFERROR(UPPER(TRIM(ESITI_QUESTIONARI!AI4283)),"")</f>
        <v/>
      </c>
      <c r="H4283" s="8" t="str">
        <f>IF(C4283="","",IF(ISERROR(AVERAGE(ESITI_QUESTIONARI!N4283:T4283,ESITI_QUESTIONARI!V4283:X4283,ESITI_QUESTIONARI!Z4283:AD4283,ESITI_QUESTIONARI!AF4283:AH4283,ESITI_QUESTIONARI!AJ4283:AL4283,ESITI_QUESTIONARI!AN4283,ESITI_QUESTIONARI!AQ4283)),"NON RISPONDE",AVERAGE(ESITI_QUESTIONARI!N4283:T4283,ESITI_QUESTIONARI!V4283:X4283,ESITI_QUESTIONARI!Z4283:AD4283,ESITI_QUESTIONARI!AF4283:AH4283,ESITI_QUESTIONARI!AJ4283:AL4283,ESITI_QUESTIONARI!AN4283,ESITI_QUESTIONARI!AQ4283)))</f>
        <v/>
      </c>
    </row>
    <row r="4284" spans="1:8" x14ac:dyDescent="0.3">
      <c r="A4284" t="str">
        <f>IF(ESITI_QUESTIONARI!A4284="","",TRIM(ESITI_QUESTIONARI!A4284))</f>
        <v/>
      </c>
      <c r="B4284" t="str">
        <f t="shared" si="67"/>
        <v/>
      </c>
      <c r="C4284" t="str">
        <f>IF(ESITI_QUESTIONARI!C4284="","",TRIM(ESITI_QUESTIONARI!C4284))</f>
        <v/>
      </c>
      <c r="D4284" t="str">
        <f>IFERROR(UPPER(TRIM(ESITI_QUESTIONARI!U4284)),"")</f>
        <v/>
      </c>
      <c r="E4284" t="str">
        <f>IFERROR(UPPER(TRIM(ESITI_QUESTIONARI!Y4284)),"")</f>
        <v/>
      </c>
      <c r="F4284" t="str">
        <f>IFERROR(UPPER(TRIM(ESITI_QUESTIONARI!AE4284)),"")</f>
        <v/>
      </c>
      <c r="G4284" t="str">
        <f>IFERROR(UPPER(TRIM(ESITI_QUESTIONARI!AI4284)),"")</f>
        <v/>
      </c>
      <c r="H4284" s="8" t="str">
        <f>IF(C4284="","",IF(ISERROR(AVERAGE(ESITI_QUESTIONARI!N4284:T4284,ESITI_QUESTIONARI!V4284:X4284,ESITI_QUESTIONARI!Z4284:AD4284,ESITI_QUESTIONARI!AF4284:AH4284,ESITI_QUESTIONARI!AJ4284:AL4284,ESITI_QUESTIONARI!AN4284,ESITI_QUESTIONARI!AQ4284)),"NON RISPONDE",AVERAGE(ESITI_QUESTIONARI!N4284:T4284,ESITI_QUESTIONARI!V4284:X4284,ESITI_QUESTIONARI!Z4284:AD4284,ESITI_QUESTIONARI!AF4284:AH4284,ESITI_QUESTIONARI!AJ4284:AL4284,ESITI_QUESTIONARI!AN4284,ESITI_QUESTIONARI!AQ4284)))</f>
        <v/>
      </c>
    </row>
    <row r="4285" spans="1:8" x14ac:dyDescent="0.3">
      <c r="A4285" t="str">
        <f>IF(ESITI_QUESTIONARI!A4285="","",TRIM(ESITI_QUESTIONARI!A4285))</f>
        <v/>
      </c>
      <c r="B4285" t="str">
        <f t="shared" si="67"/>
        <v/>
      </c>
      <c r="C4285" t="str">
        <f>IF(ESITI_QUESTIONARI!C4285="","",TRIM(ESITI_QUESTIONARI!C4285))</f>
        <v/>
      </c>
      <c r="D4285" t="str">
        <f>IFERROR(UPPER(TRIM(ESITI_QUESTIONARI!U4285)),"")</f>
        <v/>
      </c>
      <c r="E4285" t="str">
        <f>IFERROR(UPPER(TRIM(ESITI_QUESTIONARI!Y4285)),"")</f>
        <v/>
      </c>
      <c r="F4285" t="str">
        <f>IFERROR(UPPER(TRIM(ESITI_QUESTIONARI!AE4285)),"")</f>
        <v/>
      </c>
      <c r="G4285" t="str">
        <f>IFERROR(UPPER(TRIM(ESITI_QUESTIONARI!AI4285)),"")</f>
        <v/>
      </c>
      <c r="H4285" s="8" t="str">
        <f>IF(C4285="","",IF(ISERROR(AVERAGE(ESITI_QUESTIONARI!N4285:T4285,ESITI_QUESTIONARI!V4285:X4285,ESITI_QUESTIONARI!Z4285:AD4285,ESITI_QUESTIONARI!AF4285:AH4285,ESITI_QUESTIONARI!AJ4285:AL4285,ESITI_QUESTIONARI!AN4285,ESITI_QUESTIONARI!AQ4285)),"NON RISPONDE",AVERAGE(ESITI_QUESTIONARI!N4285:T4285,ESITI_QUESTIONARI!V4285:X4285,ESITI_QUESTIONARI!Z4285:AD4285,ESITI_QUESTIONARI!AF4285:AH4285,ESITI_QUESTIONARI!AJ4285:AL4285,ESITI_QUESTIONARI!AN4285,ESITI_QUESTIONARI!AQ4285)))</f>
        <v/>
      </c>
    </row>
    <row r="4286" spans="1:8" x14ac:dyDescent="0.3">
      <c r="A4286" t="str">
        <f>IF(ESITI_QUESTIONARI!A4286="","",TRIM(ESITI_QUESTIONARI!A4286))</f>
        <v/>
      </c>
      <c r="B4286" t="str">
        <f t="shared" si="67"/>
        <v/>
      </c>
      <c r="C4286" t="str">
        <f>IF(ESITI_QUESTIONARI!C4286="","",TRIM(ESITI_QUESTIONARI!C4286))</f>
        <v/>
      </c>
      <c r="D4286" t="str">
        <f>IFERROR(UPPER(TRIM(ESITI_QUESTIONARI!U4286)),"")</f>
        <v/>
      </c>
      <c r="E4286" t="str">
        <f>IFERROR(UPPER(TRIM(ESITI_QUESTIONARI!Y4286)),"")</f>
        <v/>
      </c>
      <c r="F4286" t="str">
        <f>IFERROR(UPPER(TRIM(ESITI_QUESTIONARI!AE4286)),"")</f>
        <v/>
      </c>
      <c r="G4286" t="str">
        <f>IFERROR(UPPER(TRIM(ESITI_QUESTIONARI!AI4286)),"")</f>
        <v/>
      </c>
      <c r="H4286" s="8" t="str">
        <f>IF(C4286="","",IF(ISERROR(AVERAGE(ESITI_QUESTIONARI!N4286:T4286,ESITI_QUESTIONARI!V4286:X4286,ESITI_QUESTIONARI!Z4286:AD4286,ESITI_QUESTIONARI!AF4286:AH4286,ESITI_QUESTIONARI!AJ4286:AL4286,ESITI_QUESTIONARI!AN4286,ESITI_QUESTIONARI!AQ4286)),"NON RISPONDE",AVERAGE(ESITI_QUESTIONARI!N4286:T4286,ESITI_QUESTIONARI!V4286:X4286,ESITI_QUESTIONARI!Z4286:AD4286,ESITI_QUESTIONARI!AF4286:AH4286,ESITI_QUESTIONARI!AJ4286:AL4286,ESITI_QUESTIONARI!AN4286,ESITI_QUESTIONARI!AQ4286)))</f>
        <v/>
      </c>
    </row>
    <row r="4287" spans="1:8" x14ac:dyDescent="0.3">
      <c r="A4287" t="str">
        <f>IF(ESITI_QUESTIONARI!A4287="","",TRIM(ESITI_QUESTIONARI!A4287))</f>
        <v/>
      </c>
      <c r="B4287" t="str">
        <f t="shared" si="67"/>
        <v/>
      </c>
      <c r="C4287" t="str">
        <f>IF(ESITI_QUESTIONARI!C4287="","",TRIM(ESITI_QUESTIONARI!C4287))</f>
        <v/>
      </c>
      <c r="D4287" t="str">
        <f>IFERROR(UPPER(TRIM(ESITI_QUESTIONARI!U4287)),"")</f>
        <v/>
      </c>
      <c r="E4287" t="str">
        <f>IFERROR(UPPER(TRIM(ESITI_QUESTIONARI!Y4287)),"")</f>
        <v/>
      </c>
      <c r="F4287" t="str">
        <f>IFERROR(UPPER(TRIM(ESITI_QUESTIONARI!AE4287)),"")</f>
        <v/>
      </c>
      <c r="G4287" t="str">
        <f>IFERROR(UPPER(TRIM(ESITI_QUESTIONARI!AI4287)),"")</f>
        <v/>
      </c>
      <c r="H4287" s="8" t="str">
        <f>IF(C4287="","",IF(ISERROR(AVERAGE(ESITI_QUESTIONARI!N4287:T4287,ESITI_QUESTIONARI!V4287:X4287,ESITI_QUESTIONARI!Z4287:AD4287,ESITI_QUESTIONARI!AF4287:AH4287,ESITI_QUESTIONARI!AJ4287:AL4287,ESITI_QUESTIONARI!AN4287,ESITI_QUESTIONARI!AQ4287)),"NON RISPONDE",AVERAGE(ESITI_QUESTIONARI!N4287:T4287,ESITI_QUESTIONARI!V4287:X4287,ESITI_QUESTIONARI!Z4287:AD4287,ESITI_QUESTIONARI!AF4287:AH4287,ESITI_QUESTIONARI!AJ4287:AL4287,ESITI_QUESTIONARI!AN4287,ESITI_QUESTIONARI!AQ4287)))</f>
        <v/>
      </c>
    </row>
    <row r="4288" spans="1:8" x14ac:dyDescent="0.3">
      <c r="A4288" t="str">
        <f>IF(ESITI_QUESTIONARI!A4288="","",TRIM(ESITI_QUESTIONARI!A4288))</f>
        <v/>
      </c>
      <c r="B4288" t="str">
        <f t="shared" si="67"/>
        <v/>
      </c>
      <c r="C4288" t="str">
        <f>IF(ESITI_QUESTIONARI!C4288="","",TRIM(ESITI_QUESTIONARI!C4288))</f>
        <v/>
      </c>
      <c r="D4288" t="str">
        <f>IFERROR(UPPER(TRIM(ESITI_QUESTIONARI!U4288)),"")</f>
        <v/>
      </c>
      <c r="E4288" t="str">
        <f>IFERROR(UPPER(TRIM(ESITI_QUESTIONARI!Y4288)),"")</f>
        <v/>
      </c>
      <c r="F4288" t="str">
        <f>IFERROR(UPPER(TRIM(ESITI_QUESTIONARI!AE4288)),"")</f>
        <v/>
      </c>
      <c r="G4288" t="str">
        <f>IFERROR(UPPER(TRIM(ESITI_QUESTIONARI!AI4288)),"")</f>
        <v/>
      </c>
      <c r="H4288" s="8" t="str">
        <f>IF(C4288="","",IF(ISERROR(AVERAGE(ESITI_QUESTIONARI!N4288:T4288,ESITI_QUESTIONARI!V4288:X4288,ESITI_QUESTIONARI!Z4288:AD4288,ESITI_QUESTIONARI!AF4288:AH4288,ESITI_QUESTIONARI!AJ4288:AL4288,ESITI_QUESTIONARI!AN4288,ESITI_QUESTIONARI!AQ4288)),"NON RISPONDE",AVERAGE(ESITI_QUESTIONARI!N4288:T4288,ESITI_QUESTIONARI!V4288:X4288,ESITI_QUESTIONARI!Z4288:AD4288,ESITI_QUESTIONARI!AF4288:AH4288,ESITI_QUESTIONARI!AJ4288:AL4288,ESITI_QUESTIONARI!AN4288,ESITI_QUESTIONARI!AQ4288)))</f>
        <v/>
      </c>
    </row>
    <row r="4289" spans="1:8" x14ac:dyDescent="0.3">
      <c r="A4289" t="str">
        <f>IF(ESITI_QUESTIONARI!A4289="","",TRIM(ESITI_QUESTIONARI!A4289))</f>
        <v/>
      </c>
      <c r="B4289" t="str">
        <f t="shared" si="67"/>
        <v/>
      </c>
      <c r="C4289" t="str">
        <f>IF(ESITI_QUESTIONARI!C4289="","",TRIM(ESITI_QUESTIONARI!C4289))</f>
        <v/>
      </c>
      <c r="D4289" t="str">
        <f>IFERROR(UPPER(TRIM(ESITI_QUESTIONARI!U4289)),"")</f>
        <v/>
      </c>
      <c r="E4289" t="str">
        <f>IFERROR(UPPER(TRIM(ESITI_QUESTIONARI!Y4289)),"")</f>
        <v/>
      </c>
      <c r="F4289" t="str">
        <f>IFERROR(UPPER(TRIM(ESITI_QUESTIONARI!AE4289)),"")</f>
        <v/>
      </c>
      <c r="G4289" t="str">
        <f>IFERROR(UPPER(TRIM(ESITI_QUESTIONARI!AI4289)),"")</f>
        <v/>
      </c>
      <c r="H4289" s="8" t="str">
        <f>IF(C4289="","",IF(ISERROR(AVERAGE(ESITI_QUESTIONARI!N4289:T4289,ESITI_QUESTIONARI!V4289:X4289,ESITI_QUESTIONARI!Z4289:AD4289,ESITI_QUESTIONARI!AF4289:AH4289,ESITI_QUESTIONARI!AJ4289:AL4289,ESITI_QUESTIONARI!AN4289,ESITI_QUESTIONARI!AQ4289)),"NON RISPONDE",AVERAGE(ESITI_QUESTIONARI!N4289:T4289,ESITI_QUESTIONARI!V4289:X4289,ESITI_QUESTIONARI!Z4289:AD4289,ESITI_QUESTIONARI!AF4289:AH4289,ESITI_QUESTIONARI!AJ4289:AL4289,ESITI_QUESTIONARI!AN4289,ESITI_QUESTIONARI!AQ4289)))</f>
        <v/>
      </c>
    </row>
    <row r="4290" spans="1:8" x14ac:dyDescent="0.3">
      <c r="A4290" t="str">
        <f>IF(ESITI_QUESTIONARI!A4290="","",TRIM(ESITI_QUESTIONARI!A4290))</f>
        <v/>
      </c>
      <c r="B4290" t="str">
        <f t="shared" si="67"/>
        <v/>
      </c>
      <c r="C4290" t="str">
        <f>IF(ESITI_QUESTIONARI!C4290="","",TRIM(ESITI_QUESTIONARI!C4290))</f>
        <v/>
      </c>
      <c r="D4290" t="str">
        <f>IFERROR(UPPER(TRIM(ESITI_QUESTIONARI!U4290)),"")</f>
        <v/>
      </c>
      <c r="E4290" t="str">
        <f>IFERROR(UPPER(TRIM(ESITI_QUESTIONARI!Y4290)),"")</f>
        <v/>
      </c>
      <c r="F4290" t="str">
        <f>IFERROR(UPPER(TRIM(ESITI_QUESTIONARI!AE4290)),"")</f>
        <v/>
      </c>
      <c r="G4290" t="str">
        <f>IFERROR(UPPER(TRIM(ESITI_QUESTIONARI!AI4290)),"")</f>
        <v/>
      </c>
      <c r="H4290" s="8" t="str">
        <f>IF(C4290="","",IF(ISERROR(AVERAGE(ESITI_QUESTIONARI!N4290:T4290,ESITI_QUESTIONARI!V4290:X4290,ESITI_QUESTIONARI!Z4290:AD4290,ESITI_QUESTIONARI!AF4290:AH4290,ESITI_QUESTIONARI!AJ4290:AL4290,ESITI_QUESTIONARI!AN4290,ESITI_QUESTIONARI!AQ4290)),"NON RISPONDE",AVERAGE(ESITI_QUESTIONARI!N4290:T4290,ESITI_QUESTIONARI!V4290:X4290,ESITI_QUESTIONARI!Z4290:AD4290,ESITI_QUESTIONARI!AF4290:AH4290,ESITI_QUESTIONARI!AJ4290:AL4290,ESITI_QUESTIONARI!AN4290,ESITI_QUESTIONARI!AQ4290)))</f>
        <v/>
      </c>
    </row>
    <row r="4291" spans="1:8" x14ac:dyDescent="0.3">
      <c r="A4291" t="str">
        <f>IF(ESITI_QUESTIONARI!A4291="","",TRIM(ESITI_QUESTIONARI!A4291))</f>
        <v/>
      </c>
      <c r="B4291" t="str">
        <f t="shared" ref="B4291:B4354" si="68">IF(C4291="","",C4291)</f>
        <v/>
      </c>
      <c r="C4291" t="str">
        <f>IF(ESITI_QUESTIONARI!C4291="","",TRIM(ESITI_QUESTIONARI!C4291))</f>
        <v/>
      </c>
      <c r="D4291" t="str">
        <f>IFERROR(UPPER(TRIM(ESITI_QUESTIONARI!U4291)),"")</f>
        <v/>
      </c>
      <c r="E4291" t="str">
        <f>IFERROR(UPPER(TRIM(ESITI_QUESTIONARI!Y4291)),"")</f>
        <v/>
      </c>
      <c r="F4291" t="str">
        <f>IFERROR(UPPER(TRIM(ESITI_QUESTIONARI!AE4291)),"")</f>
        <v/>
      </c>
      <c r="G4291" t="str">
        <f>IFERROR(UPPER(TRIM(ESITI_QUESTIONARI!AI4291)),"")</f>
        <v/>
      </c>
      <c r="H4291" s="8" t="str">
        <f>IF(C4291="","",IF(ISERROR(AVERAGE(ESITI_QUESTIONARI!N4291:T4291,ESITI_QUESTIONARI!V4291:X4291,ESITI_QUESTIONARI!Z4291:AD4291,ESITI_QUESTIONARI!AF4291:AH4291,ESITI_QUESTIONARI!AJ4291:AL4291,ESITI_QUESTIONARI!AN4291,ESITI_QUESTIONARI!AQ4291)),"NON RISPONDE",AVERAGE(ESITI_QUESTIONARI!N4291:T4291,ESITI_QUESTIONARI!V4291:X4291,ESITI_QUESTIONARI!Z4291:AD4291,ESITI_QUESTIONARI!AF4291:AH4291,ESITI_QUESTIONARI!AJ4291:AL4291,ESITI_QUESTIONARI!AN4291,ESITI_QUESTIONARI!AQ4291)))</f>
        <v/>
      </c>
    </row>
    <row r="4292" spans="1:8" x14ac:dyDescent="0.3">
      <c r="A4292" t="str">
        <f>IF(ESITI_QUESTIONARI!A4292="","",TRIM(ESITI_QUESTIONARI!A4292))</f>
        <v/>
      </c>
      <c r="B4292" t="str">
        <f t="shared" si="68"/>
        <v/>
      </c>
      <c r="C4292" t="str">
        <f>IF(ESITI_QUESTIONARI!C4292="","",TRIM(ESITI_QUESTIONARI!C4292))</f>
        <v/>
      </c>
      <c r="D4292" t="str">
        <f>IFERROR(UPPER(TRIM(ESITI_QUESTIONARI!U4292)),"")</f>
        <v/>
      </c>
      <c r="E4292" t="str">
        <f>IFERROR(UPPER(TRIM(ESITI_QUESTIONARI!Y4292)),"")</f>
        <v/>
      </c>
      <c r="F4292" t="str">
        <f>IFERROR(UPPER(TRIM(ESITI_QUESTIONARI!AE4292)),"")</f>
        <v/>
      </c>
      <c r="G4292" t="str">
        <f>IFERROR(UPPER(TRIM(ESITI_QUESTIONARI!AI4292)),"")</f>
        <v/>
      </c>
      <c r="H4292" s="8" t="str">
        <f>IF(C4292="","",IF(ISERROR(AVERAGE(ESITI_QUESTIONARI!N4292:T4292,ESITI_QUESTIONARI!V4292:X4292,ESITI_QUESTIONARI!Z4292:AD4292,ESITI_QUESTIONARI!AF4292:AH4292,ESITI_QUESTIONARI!AJ4292:AL4292,ESITI_QUESTIONARI!AN4292,ESITI_QUESTIONARI!AQ4292)),"NON RISPONDE",AVERAGE(ESITI_QUESTIONARI!N4292:T4292,ESITI_QUESTIONARI!V4292:X4292,ESITI_QUESTIONARI!Z4292:AD4292,ESITI_QUESTIONARI!AF4292:AH4292,ESITI_QUESTIONARI!AJ4292:AL4292,ESITI_QUESTIONARI!AN4292,ESITI_QUESTIONARI!AQ4292)))</f>
        <v/>
      </c>
    </row>
    <row r="4293" spans="1:8" x14ac:dyDescent="0.3">
      <c r="A4293" t="str">
        <f>IF(ESITI_QUESTIONARI!A4293="","",TRIM(ESITI_QUESTIONARI!A4293))</f>
        <v/>
      </c>
      <c r="B4293" t="str">
        <f t="shared" si="68"/>
        <v/>
      </c>
      <c r="C4293" t="str">
        <f>IF(ESITI_QUESTIONARI!C4293="","",TRIM(ESITI_QUESTIONARI!C4293))</f>
        <v/>
      </c>
      <c r="D4293" t="str">
        <f>IFERROR(UPPER(TRIM(ESITI_QUESTIONARI!U4293)),"")</f>
        <v/>
      </c>
      <c r="E4293" t="str">
        <f>IFERROR(UPPER(TRIM(ESITI_QUESTIONARI!Y4293)),"")</f>
        <v/>
      </c>
      <c r="F4293" t="str">
        <f>IFERROR(UPPER(TRIM(ESITI_QUESTIONARI!AE4293)),"")</f>
        <v/>
      </c>
      <c r="G4293" t="str">
        <f>IFERROR(UPPER(TRIM(ESITI_QUESTIONARI!AI4293)),"")</f>
        <v/>
      </c>
      <c r="H4293" s="8" t="str">
        <f>IF(C4293="","",IF(ISERROR(AVERAGE(ESITI_QUESTIONARI!N4293:T4293,ESITI_QUESTIONARI!V4293:X4293,ESITI_QUESTIONARI!Z4293:AD4293,ESITI_QUESTIONARI!AF4293:AH4293,ESITI_QUESTIONARI!AJ4293:AL4293,ESITI_QUESTIONARI!AN4293,ESITI_QUESTIONARI!AQ4293)),"NON RISPONDE",AVERAGE(ESITI_QUESTIONARI!N4293:T4293,ESITI_QUESTIONARI!V4293:X4293,ESITI_QUESTIONARI!Z4293:AD4293,ESITI_QUESTIONARI!AF4293:AH4293,ESITI_QUESTIONARI!AJ4293:AL4293,ESITI_QUESTIONARI!AN4293,ESITI_QUESTIONARI!AQ4293)))</f>
        <v/>
      </c>
    </row>
    <row r="4294" spans="1:8" x14ac:dyDescent="0.3">
      <c r="A4294" t="str">
        <f>IF(ESITI_QUESTIONARI!A4294="","",TRIM(ESITI_QUESTIONARI!A4294))</f>
        <v/>
      </c>
      <c r="B4294" t="str">
        <f t="shared" si="68"/>
        <v/>
      </c>
      <c r="C4294" t="str">
        <f>IF(ESITI_QUESTIONARI!C4294="","",TRIM(ESITI_QUESTIONARI!C4294))</f>
        <v/>
      </c>
      <c r="D4294" t="str">
        <f>IFERROR(UPPER(TRIM(ESITI_QUESTIONARI!U4294)),"")</f>
        <v/>
      </c>
      <c r="E4294" t="str">
        <f>IFERROR(UPPER(TRIM(ESITI_QUESTIONARI!Y4294)),"")</f>
        <v/>
      </c>
      <c r="F4294" t="str">
        <f>IFERROR(UPPER(TRIM(ESITI_QUESTIONARI!AE4294)),"")</f>
        <v/>
      </c>
      <c r="G4294" t="str">
        <f>IFERROR(UPPER(TRIM(ESITI_QUESTIONARI!AI4294)),"")</f>
        <v/>
      </c>
      <c r="H4294" s="8" t="str">
        <f>IF(C4294="","",IF(ISERROR(AVERAGE(ESITI_QUESTIONARI!N4294:T4294,ESITI_QUESTIONARI!V4294:X4294,ESITI_QUESTIONARI!Z4294:AD4294,ESITI_QUESTIONARI!AF4294:AH4294,ESITI_QUESTIONARI!AJ4294:AL4294,ESITI_QUESTIONARI!AN4294,ESITI_QUESTIONARI!AQ4294)),"NON RISPONDE",AVERAGE(ESITI_QUESTIONARI!N4294:T4294,ESITI_QUESTIONARI!V4294:X4294,ESITI_QUESTIONARI!Z4294:AD4294,ESITI_QUESTIONARI!AF4294:AH4294,ESITI_QUESTIONARI!AJ4294:AL4294,ESITI_QUESTIONARI!AN4294,ESITI_QUESTIONARI!AQ4294)))</f>
        <v/>
      </c>
    </row>
    <row r="4295" spans="1:8" x14ac:dyDescent="0.3">
      <c r="A4295" t="str">
        <f>IF(ESITI_QUESTIONARI!A4295="","",TRIM(ESITI_QUESTIONARI!A4295))</f>
        <v/>
      </c>
      <c r="B4295" t="str">
        <f t="shared" si="68"/>
        <v/>
      </c>
      <c r="C4295" t="str">
        <f>IF(ESITI_QUESTIONARI!C4295="","",TRIM(ESITI_QUESTIONARI!C4295))</f>
        <v/>
      </c>
      <c r="D4295" t="str">
        <f>IFERROR(UPPER(TRIM(ESITI_QUESTIONARI!U4295)),"")</f>
        <v/>
      </c>
      <c r="E4295" t="str">
        <f>IFERROR(UPPER(TRIM(ESITI_QUESTIONARI!Y4295)),"")</f>
        <v/>
      </c>
      <c r="F4295" t="str">
        <f>IFERROR(UPPER(TRIM(ESITI_QUESTIONARI!AE4295)),"")</f>
        <v/>
      </c>
      <c r="G4295" t="str">
        <f>IFERROR(UPPER(TRIM(ESITI_QUESTIONARI!AI4295)),"")</f>
        <v/>
      </c>
      <c r="H4295" s="8" t="str">
        <f>IF(C4295="","",IF(ISERROR(AVERAGE(ESITI_QUESTIONARI!N4295:T4295,ESITI_QUESTIONARI!V4295:X4295,ESITI_QUESTIONARI!Z4295:AD4295,ESITI_QUESTIONARI!AF4295:AH4295,ESITI_QUESTIONARI!AJ4295:AL4295,ESITI_QUESTIONARI!AN4295,ESITI_QUESTIONARI!AQ4295)),"NON RISPONDE",AVERAGE(ESITI_QUESTIONARI!N4295:T4295,ESITI_QUESTIONARI!V4295:X4295,ESITI_QUESTIONARI!Z4295:AD4295,ESITI_QUESTIONARI!AF4295:AH4295,ESITI_QUESTIONARI!AJ4295:AL4295,ESITI_QUESTIONARI!AN4295,ESITI_QUESTIONARI!AQ4295)))</f>
        <v/>
      </c>
    </row>
    <row r="4296" spans="1:8" x14ac:dyDescent="0.3">
      <c r="A4296" t="str">
        <f>IF(ESITI_QUESTIONARI!A4296="","",TRIM(ESITI_QUESTIONARI!A4296))</f>
        <v/>
      </c>
      <c r="B4296" t="str">
        <f t="shared" si="68"/>
        <v/>
      </c>
      <c r="C4296" t="str">
        <f>IF(ESITI_QUESTIONARI!C4296="","",TRIM(ESITI_QUESTIONARI!C4296))</f>
        <v/>
      </c>
      <c r="D4296" t="str">
        <f>IFERROR(UPPER(TRIM(ESITI_QUESTIONARI!U4296)),"")</f>
        <v/>
      </c>
      <c r="E4296" t="str">
        <f>IFERROR(UPPER(TRIM(ESITI_QUESTIONARI!Y4296)),"")</f>
        <v/>
      </c>
      <c r="F4296" t="str">
        <f>IFERROR(UPPER(TRIM(ESITI_QUESTIONARI!AE4296)),"")</f>
        <v/>
      </c>
      <c r="G4296" t="str">
        <f>IFERROR(UPPER(TRIM(ESITI_QUESTIONARI!AI4296)),"")</f>
        <v/>
      </c>
      <c r="H4296" s="8" t="str">
        <f>IF(C4296="","",IF(ISERROR(AVERAGE(ESITI_QUESTIONARI!N4296:T4296,ESITI_QUESTIONARI!V4296:X4296,ESITI_QUESTIONARI!Z4296:AD4296,ESITI_QUESTIONARI!AF4296:AH4296,ESITI_QUESTIONARI!AJ4296:AL4296,ESITI_QUESTIONARI!AN4296,ESITI_QUESTIONARI!AQ4296)),"NON RISPONDE",AVERAGE(ESITI_QUESTIONARI!N4296:T4296,ESITI_QUESTIONARI!V4296:X4296,ESITI_QUESTIONARI!Z4296:AD4296,ESITI_QUESTIONARI!AF4296:AH4296,ESITI_QUESTIONARI!AJ4296:AL4296,ESITI_QUESTIONARI!AN4296,ESITI_QUESTIONARI!AQ4296)))</f>
        <v/>
      </c>
    </row>
    <row r="4297" spans="1:8" x14ac:dyDescent="0.3">
      <c r="A4297" t="str">
        <f>IF(ESITI_QUESTIONARI!A4297="","",TRIM(ESITI_QUESTIONARI!A4297))</f>
        <v/>
      </c>
      <c r="B4297" t="str">
        <f t="shared" si="68"/>
        <v/>
      </c>
      <c r="C4297" t="str">
        <f>IF(ESITI_QUESTIONARI!C4297="","",TRIM(ESITI_QUESTIONARI!C4297))</f>
        <v/>
      </c>
      <c r="D4297" t="str">
        <f>IFERROR(UPPER(TRIM(ESITI_QUESTIONARI!U4297)),"")</f>
        <v/>
      </c>
      <c r="E4297" t="str">
        <f>IFERROR(UPPER(TRIM(ESITI_QUESTIONARI!Y4297)),"")</f>
        <v/>
      </c>
      <c r="F4297" t="str">
        <f>IFERROR(UPPER(TRIM(ESITI_QUESTIONARI!AE4297)),"")</f>
        <v/>
      </c>
      <c r="G4297" t="str">
        <f>IFERROR(UPPER(TRIM(ESITI_QUESTIONARI!AI4297)),"")</f>
        <v/>
      </c>
      <c r="H4297" s="8" t="str">
        <f>IF(C4297="","",IF(ISERROR(AVERAGE(ESITI_QUESTIONARI!N4297:T4297,ESITI_QUESTIONARI!V4297:X4297,ESITI_QUESTIONARI!Z4297:AD4297,ESITI_QUESTIONARI!AF4297:AH4297,ESITI_QUESTIONARI!AJ4297:AL4297,ESITI_QUESTIONARI!AN4297,ESITI_QUESTIONARI!AQ4297)),"NON RISPONDE",AVERAGE(ESITI_QUESTIONARI!N4297:T4297,ESITI_QUESTIONARI!V4297:X4297,ESITI_QUESTIONARI!Z4297:AD4297,ESITI_QUESTIONARI!AF4297:AH4297,ESITI_QUESTIONARI!AJ4297:AL4297,ESITI_QUESTIONARI!AN4297,ESITI_QUESTIONARI!AQ4297)))</f>
        <v/>
      </c>
    </row>
    <row r="4298" spans="1:8" x14ac:dyDescent="0.3">
      <c r="A4298" t="str">
        <f>IF(ESITI_QUESTIONARI!A4298="","",TRIM(ESITI_QUESTIONARI!A4298))</f>
        <v/>
      </c>
      <c r="B4298" t="str">
        <f t="shared" si="68"/>
        <v/>
      </c>
      <c r="C4298" t="str">
        <f>IF(ESITI_QUESTIONARI!C4298="","",TRIM(ESITI_QUESTIONARI!C4298))</f>
        <v/>
      </c>
      <c r="D4298" t="str">
        <f>IFERROR(UPPER(TRIM(ESITI_QUESTIONARI!U4298)),"")</f>
        <v/>
      </c>
      <c r="E4298" t="str">
        <f>IFERROR(UPPER(TRIM(ESITI_QUESTIONARI!Y4298)),"")</f>
        <v/>
      </c>
      <c r="F4298" t="str">
        <f>IFERROR(UPPER(TRIM(ESITI_QUESTIONARI!AE4298)),"")</f>
        <v/>
      </c>
      <c r="G4298" t="str">
        <f>IFERROR(UPPER(TRIM(ESITI_QUESTIONARI!AI4298)),"")</f>
        <v/>
      </c>
      <c r="H4298" s="8" t="str">
        <f>IF(C4298="","",IF(ISERROR(AVERAGE(ESITI_QUESTIONARI!N4298:T4298,ESITI_QUESTIONARI!V4298:X4298,ESITI_QUESTIONARI!Z4298:AD4298,ESITI_QUESTIONARI!AF4298:AH4298,ESITI_QUESTIONARI!AJ4298:AL4298,ESITI_QUESTIONARI!AN4298,ESITI_QUESTIONARI!AQ4298)),"NON RISPONDE",AVERAGE(ESITI_QUESTIONARI!N4298:T4298,ESITI_QUESTIONARI!V4298:X4298,ESITI_QUESTIONARI!Z4298:AD4298,ESITI_QUESTIONARI!AF4298:AH4298,ESITI_QUESTIONARI!AJ4298:AL4298,ESITI_QUESTIONARI!AN4298,ESITI_QUESTIONARI!AQ4298)))</f>
        <v/>
      </c>
    </row>
    <row r="4299" spans="1:8" x14ac:dyDescent="0.3">
      <c r="A4299" t="str">
        <f>IF(ESITI_QUESTIONARI!A4299="","",TRIM(ESITI_QUESTIONARI!A4299))</f>
        <v/>
      </c>
      <c r="B4299" t="str">
        <f t="shared" si="68"/>
        <v/>
      </c>
      <c r="C4299" t="str">
        <f>IF(ESITI_QUESTIONARI!C4299="","",TRIM(ESITI_QUESTIONARI!C4299))</f>
        <v/>
      </c>
      <c r="D4299" t="str">
        <f>IFERROR(UPPER(TRIM(ESITI_QUESTIONARI!U4299)),"")</f>
        <v/>
      </c>
      <c r="E4299" t="str">
        <f>IFERROR(UPPER(TRIM(ESITI_QUESTIONARI!Y4299)),"")</f>
        <v/>
      </c>
      <c r="F4299" t="str">
        <f>IFERROR(UPPER(TRIM(ESITI_QUESTIONARI!AE4299)),"")</f>
        <v/>
      </c>
      <c r="G4299" t="str">
        <f>IFERROR(UPPER(TRIM(ESITI_QUESTIONARI!AI4299)),"")</f>
        <v/>
      </c>
      <c r="H4299" s="8" t="str">
        <f>IF(C4299="","",IF(ISERROR(AVERAGE(ESITI_QUESTIONARI!N4299:T4299,ESITI_QUESTIONARI!V4299:X4299,ESITI_QUESTIONARI!Z4299:AD4299,ESITI_QUESTIONARI!AF4299:AH4299,ESITI_QUESTIONARI!AJ4299:AL4299,ESITI_QUESTIONARI!AN4299,ESITI_QUESTIONARI!AQ4299)),"NON RISPONDE",AVERAGE(ESITI_QUESTIONARI!N4299:T4299,ESITI_QUESTIONARI!V4299:X4299,ESITI_QUESTIONARI!Z4299:AD4299,ESITI_QUESTIONARI!AF4299:AH4299,ESITI_QUESTIONARI!AJ4299:AL4299,ESITI_QUESTIONARI!AN4299,ESITI_QUESTIONARI!AQ4299)))</f>
        <v/>
      </c>
    </row>
    <row r="4300" spans="1:8" x14ac:dyDescent="0.3">
      <c r="A4300" t="str">
        <f>IF(ESITI_QUESTIONARI!A4300="","",TRIM(ESITI_QUESTIONARI!A4300))</f>
        <v/>
      </c>
      <c r="B4300" t="str">
        <f t="shared" si="68"/>
        <v/>
      </c>
      <c r="C4300" t="str">
        <f>IF(ESITI_QUESTIONARI!C4300="","",TRIM(ESITI_QUESTIONARI!C4300))</f>
        <v/>
      </c>
      <c r="D4300" t="str">
        <f>IFERROR(UPPER(TRIM(ESITI_QUESTIONARI!U4300)),"")</f>
        <v/>
      </c>
      <c r="E4300" t="str">
        <f>IFERROR(UPPER(TRIM(ESITI_QUESTIONARI!Y4300)),"")</f>
        <v/>
      </c>
      <c r="F4300" t="str">
        <f>IFERROR(UPPER(TRIM(ESITI_QUESTIONARI!AE4300)),"")</f>
        <v/>
      </c>
      <c r="G4300" t="str">
        <f>IFERROR(UPPER(TRIM(ESITI_QUESTIONARI!AI4300)),"")</f>
        <v/>
      </c>
      <c r="H4300" s="8" t="str">
        <f>IF(C4300="","",IF(ISERROR(AVERAGE(ESITI_QUESTIONARI!N4300:T4300,ESITI_QUESTIONARI!V4300:X4300,ESITI_QUESTIONARI!Z4300:AD4300,ESITI_QUESTIONARI!AF4300:AH4300,ESITI_QUESTIONARI!AJ4300:AL4300,ESITI_QUESTIONARI!AN4300,ESITI_QUESTIONARI!AQ4300)),"NON RISPONDE",AVERAGE(ESITI_QUESTIONARI!N4300:T4300,ESITI_QUESTIONARI!V4300:X4300,ESITI_QUESTIONARI!Z4300:AD4300,ESITI_QUESTIONARI!AF4300:AH4300,ESITI_QUESTIONARI!AJ4300:AL4300,ESITI_QUESTIONARI!AN4300,ESITI_QUESTIONARI!AQ4300)))</f>
        <v/>
      </c>
    </row>
    <row r="4301" spans="1:8" x14ac:dyDescent="0.3">
      <c r="A4301" t="str">
        <f>IF(ESITI_QUESTIONARI!A4301="","",TRIM(ESITI_QUESTIONARI!A4301))</f>
        <v/>
      </c>
      <c r="B4301" t="str">
        <f t="shared" si="68"/>
        <v/>
      </c>
      <c r="C4301" t="str">
        <f>IF(ESITI_QUESTIONARI!C4301="","",TRIM(ESITI_QUESTIONARI!C4301))</f>
        <v/>
      </c>
      <c r="D4301" t="str">
        <f>IFERROR(UPPER(TRIM(ESITI_QUESTIONARI!U4301)),"")</f>
        <v/>
      </c>
      <c r="E4301" t="str">
        <f>IFERROR(UPPER(TRIM(ESITI_QUESTIONARI!Y4301)),"")</f>
        <v/>
      </c>
      <c r="F4301" t="str">
        <f>IFERROR(UPPER(TRIM(ESITI_QUESTIONARI!AE4301)),"")</f>
        <v/>
      </c>
      <c r="G4301" t="str">
        <f>IFERROR(UPPER(TRIM(ESITI_QUESTIONARI!AI4301)),"")</f>
        <v/>
      </c>
      <c r="H4301" s="8" t="str">
        <f>IF(C4301="","",IF(ISERROR(AVERAGE(ESITI_QUESTIONARI!N4301:T4301,ESITI_QUESTIONARI!V4301:X4301,ESITI_QUESTIONARI!Z4301:AD4301,ESITI_QUESTIONARI!AF4301:AH4301,ESITI_QUESTIONARI!AJ4301:AL4301,ESITI_QUESTIONARI!AN4301,ESITI_QUESTIONARI!AQ4301)),"NON RISPONDE",AVERAGE(ESITI_QUESTIONARI!N4301:T4301,ESITI_QUESTIONARI!V4301:X4301,ESITI_QUESTIONARI!Z4301:AD4301,ESITI_QUESTIONARI!AF4301:AH4301,ESITI_QUESTIONARI!AJ4301:AL4301,ESITI_QUESTIONARI!AN4301,ESITI_QUESTIONARI!AQ4301)))</f>
        <v/>
      </c>
    </row>
    <row r="4302" spans="1:8" x14ac:dyDescent="0.3">
      <c r="A4302" t="str">
        <f>IF(ESITI_QUESTIONARI!A4302="","",TRIM(ESITI_QUESTIONARI!A4302))</f>
        <v/>
      </c>
      <c r="B4302" t="str">
        <f t="shared" si="68"/>
        <v/>
      </c>
      <c r="C4302" t="str">
        <f>IF(ESITI_QUESTIONARI!C4302="","",TRIM(ESITI_QUESTIONARI!C4302))</f>
        <v/>
      </c>
      <c r="D4302" t="str">
        <f>IFERROR(UPPER(TRIM(ESITI_QUESTIONARI!U4302)),"")</f>
        <v/>
      </c>
      <c r="E4302" t="str">
        <f>IFERROR(UPPER(TRIM(ESITI_QUESTIONARI!Y4302)),"")</f>
        <v/>
      </c>
      <c r="F4302" t="str">
        <f>IFERROR(UPPER(TRIM(ESITI_QUESTIONARI!AE4302)),"")</f>
        <v/>
      </c>
      <c r="G4302" t="str">
        <f>IFERROR(UPPER(TRIM(ESITI_QUESTIONARI!AI4302)),"")</f>
        <v/>
      </c>
      <c r="H4302" s="8" t="str">
        <f>IF(C4302="","",IF(ISERROR(AVERAGE(ESITI_QUESTIONARI!N4302:T4302,ESITI_QUESTIONARI!V4302:X4302,ESITI_QUESTIONARI!Z4302:AD4302,ESITI_QUESTIONARI!AF4302:AH4302,ESITI_QUESTIONARI!AJ4302:AL4302,ESITI_QUESTIONARI!AN4302,ESITI_QUESTIONARI!AQ4302)),"NON RISPONDE",AVERAGE(ESITI_QUESTIONARI!N4302:T4302,ESITI_QUESTIONARI!V4302:X4302,ESITI_QUESTIONARI!Z4302:AD4302,ESITI_QUESTIONARI!AF4302:AH4302,ESITI_QUESTIONARI!AJ4302:AL4302,ESITI_QUESTIONARI!AN4302,ESITI_QUESTIONARI!AQ4302)))</f>
        <v/>
      </c>
    </row>
    <row r="4303" spans="1:8" x14ac:dyDescent="0.3">
      <c r="A4303" t="str">
        <f>IF(ESITI_QUESTIONARI!A4303="","",TRIM(ESITI_QUESTIONARI!A4303))</f>
        <v/>
      </c>
      <c r="B4303" t="str">
        <f t="shared" si="68"/>
        <v/>
      </c>
      <c r="C4303" t="str">
        <f>IF(ESITI_QUESTIONARI!C4303="","",TRIM(ESITI_QUESTIONARI!C4303))</f>
        <v/>
      </c>
      <c r="D4303" t="str">
        <f>IFERROR(UPPER(TRIM(ESITI_QUESTIONARI!U4303)),"")</f>
        <v/>
      </c>
      <c r="E4303" t="str">
        <f>IFERROR(UPPER(TRIM(ESITI_QUESTIONARI!Y4303)),"")</f>
        <v/>
      </c>
      <c r="F4303" t="str">
        <f>IFERROR(UPPER(TRIM(ESITI_QUESTIONARI!AE4303)),"")</f>
        <v/>
      </c>
      <c r="G4303" t="str">
        <f>IFERROR(UPPER(TRIM(ESITI_QUESTIONARI!AI4303)),"")</f>
        <v/>
      </c>
      <c r="H4303" s="8" t="str">
        <f>IF(C4303="","",IF(ISERROR(AVERAGE(ESITI_QUESTIONARI!N4303:T4303,ESITI_QUESTIONARI!V4303:X4303,ESITI_QUESTIONARI!Z4303:AD4303,ESITI_QUESTIONARI!AF4303:AH4303,ESITI_QUESTIONARI!AJ4303:AL4303,ESITI_QUESTIONARI!AN4303,ESITI_QUESTIONARI!AQ4303)),"NON RISPONDE",AVERAGE(ESITI_QUESTIONARI!N4303:T4303,ESITI_QUESTIONARI!V4303:X4303,ESITI_QUESTIONARI!Z4303:AD4303,ESITI_QUESTIONARI!AF4303:AH4303,ESITI_QUESTIONARI!AJ4303:AL4303,ESITI_QUESTIONARI!AN4303,ESITI_QUESTIONARI!AQ4303)))</f>
        <v/>
      </c>
    </row>
    <row r="4304" spans="1:8" x14ac:dyDescent="0.3">
      <c r="A4304" t="str">
        <f>IF(ESITI_QUESTIONARI!A4304="","",TRIM(ESITI_QUESTIONARI!A4304))</f>
        <v/>
      </c>
      <c r="B4304" t="str">
        <f t="shared" si="68"/>
        <v/>
      </c>
      <c r="C4304" t="str">
        <f>IF(ESITI_QUESTIONARI!C4304="","",TRIM(ESITI_QUESTIONARI!C4304))</f>
        <v/>
      </c>
      <c r="D4304" t="str">
        <f>IFERROR(UPPER(TRIM(ESITI_QUESTIONARI!U4304)),"")</f>
        <v/>
      </c>
      <c r="E4304" t="str">
        <f>IFERROR(UPPER(TRIM(ESITI_QUESTIONARI!Y4304)),"")</f>
        <v/>
      </c>
      <c r="F4304" t="str">
        <f>IFERROR(UPPER(TRIM(ESITI_QUESTIONARI!AE4304)),"")</f>
        <v/>
      </c>
      <c r="G4304" t="str">
        <f>IFERROR(UPPER(TRIM(ESITI_QUESTIONARI!AI4304)),"")</f>
        <v/>
      </c>
      <c r="H4304" s="8" t="str">
        <f>IF(C4304="","",IF(ISERROR(AVERAGE(ESITI_QUESTIONARI!N4304:T4304,ESITI_QUESTIONARI!V4304:X4304,ESITI_QUESTIONARI!Z4304:AD4304,ESITI_QUESTIONARI!AF4304:AH4304,ESITI_QUESTIONARI!AJ4304:AL4304,ESITI_QUESTIONARI!AN4304,ESITI_QUESTIONARI!AQ4304)),"NON RISPONDE",AVERAGE(ESITI_QUESTIONARI!N4304:T4304,ESITI_QUESTIONARI!V4304:X4304,ESITI_QUESTIONARI!Z4304:AD4304,ESITI_QUESTIONARI!AF4304:AH4304,ESITI_QUESTIONARI!AJ4304:AL4304,ESITI_QUESTIONARI!AN4304,ESITI_QUESTIONARI!AQ4304)))</f>
        <v/>
      </c>
    </row>
    <row r="4305" spans="1:8" x14ac:dyDescent="0.3">
      <c r="A4305" t="str">
        <f>IF(ESITI_QUESTIONARI!A4305="","",TRIM(ESITI_QUESTIONARI!A4305))</f>
        <v/>
      </c>
      <c r="B4305" t="str">
        <f t="shared" si="68"/>
        <v/>
      </c>
      <c r="C4305" t="str">
        <f>IF(ESITI_QUESTIONARI!C4305="","",TRIM(ESITI_QUESTIONARI!C4305))</f>
        <v/>
      </c>
      <c r="D4305" t="str">
        <f>IFERROR(UPPER(TRIM(ESITI_QUESTIONARI!U4305)),"")</f>
        <v/>
      </c>
      <c r="E4305" t="str">
        <f>IFERROR(UPPER(TRIM(ESITI_QUESTIONARI!Y4305)),"")</f>
        <v/>
      </c>
      <c r="F4305" t="str">
        <f>IFERROR(UPPER(TRIM(ESITI_QUESTIONARI!AE4305)),"")</f>
        <v/>
      </c>
      <c r="G4305" t="str">
        <f>IFERROR(UPPER(TRIM(ESITI_QUESTIONARI!AI4305)),"")</f>
        <v/>
      </c>
      <c r="H4305" s="8" t="str">
        <f>IF(C4305="","",IF(ISERROR(AVERAGE(ESITI_QUESTIONARI!N4305:T4305,ESITI_QUESTIONARI!V4305:X4305,ESITI_QUESTIONARI!Z4305:AD4305,ESITI_QUESTIONARI!AF4305:AH4305,ESITI_QUESTIONARI!AJ4305:AL4305,ESITI_QUESTIONARI!AN4305,ESITI_QUESTIONARI!AQ4305)),"NON RISPONDE",AVERAGE(ESITI_QUESTIONARI!N4305:T4305,ESITI_QUESTIONARI!V4305:X4305,ESITI_QUESTIONARI!Z4305:AD4305,ESITI_QUESTIONARI!AF4305:AH4305,ESITI_QUESTIONARI!AJ4305:AL4305,ESITI_QUESTIONARI!AN4305,ESITI_QUESTIONARI!AQ4305)))</f>
        <v/>
      </c>
    </row>
    <row r="4306" spans="1:8" x14ac:dyDescent="0.3">
      <c r="A4306" t="str">
        <f>IF(ESITI_QUESTIONARI!A4306="","",TRIM(ESITI_QUESTIONARI!A4306))</f>
        <v/>
      </c>
      <c r="B4306" t="str">
        <f t="shared" si="68"/>
        <v/>
      </c>
      <c r="C4306" t="str">
        <f>IF(ESITI_QUESTIONARI!C4306="","",TRIM(ESITI_QUESTIONARI!C4306))</f>
        <v/>
      </c>
      <c r="D4306" t="str">
        <f>IFERROR(UPPER(TRIM(ESITI_QUESTIONARI!U4306)),"")</f>
        <v/>
      </c>
      <c r="E4306" t="str">
        <f>IFERROR(UPPER(TRIM(ESITI_QUESTIONARI!Y4306)),"")</f>
        <v/>
      </c>
      <c r="F4306" t="str">
        <f>IFERROR(UPPER(TRIM(ESITI_QUESTIONARI!AE4306)),"")</f>
        <v/>
      </c>
      <c r="G4306" t="str">
        <f>IFERROR(UPPER(TRIM(ESITI_QUESTIONARI!AI4306)),"")</f>
        <v/>
      </c>
      <c r="H4306" s="8" t="str">
        <f>IF(C4306="","",IF(ISERROR(AVERAGE(ESITI_QUESTIONARI!N4306:T4306,ESITI_QUESTIONARI!V4306:X4306,ESITI_QUESTIONARI!Z4306:AD4306,ESITI_QUESTIONARI!AF4306:AH4306,ESITI_QUESTIONARI!AJ4306:AL4306,ESITI_QUESTIONARI!AN4306,ESITI_QUESTIONARI!AQ4306)),"NON RISPONDE",AVERAGE(ESITI_QUESTIONARI!N4306:T4306,ESITI_QUESTIONARI!V4306:X4306,ESITI_QUESTIONARI!Z4306:AD4306,ESITI_QUESTIONARI!AF4306:AH4306,ESITI_QUESTIONARI!AJ4306:AL4306,ESITI_QUESTIONARI!AN4306,ESITI_QUESTIONARI!AQ4306)))</f>
        <v/>
      </c>
    </row>
    <row r="4307" spans="1:8" x14ac:dyDescent="0.3">
      <c r="A4307" t="str">
        <f>IF(ESITI_QUESTIONARI!A4307="","",TRIM(ESITI_QUESTIONARI!A4307))</f>
        <v/>
      </c>
      <c r="B4307" t="str">
        <f t="shared" si="68"/>
        <v/>
      </c>
      <c r="C4307" t="str">
        <f>IF(ESITI_QUESTIONARI!C4307="","",TRIM(ESITI_QUESTIONARI!C4307))</f>
        <v/>
      </c>
      <c r="D4307" t="str">
        <f>IFERROR(UPPER(TRIM(ESITI_QUESTIONARI!U4307)),"")</f>
        <v/>
      </c>
      <c r="E4307" t="str">
        <f>IFERROR(UPPER(TRIM(ESITI_QUESTIONARI!Y4307)),"")</f>
        <v/>
      </c>
      <c r="F4307" t="str">
        <f>IFERROR(UPPER(TRIM(ESITI_QUESTIONARI!AE4307)),"")</f>
        <v/>
      </c>
      <c r="G4307" t="str">
        <f>IFERROR(UPPER(TRIM(ESITI_QUESTIONARI!AI4307)),"")</f>
        <v/>
      </c>
      <c r="H4307" s="8" t="str">
        <f>IF(C4307="","",IF(ISERROR(AVERAGE(ESITI_QUESTIONARI!N4307:T4307,ESITI_QUESTIONARI!V4307:X4307,ESITI_QUESTIONARI!Z4307:AD4307,ESITI_QUESTIONARI!AF4307:AH4307,ESITI_QUESTIONARI!AJ4307:AL4307,ESITI_QUESTIONARI!AN4307,ESITI_QUESTIONARI!AQ4307)),"NON RISPONDE",AVERAGE(ESITI_QUESTIONARI!N4307:T4307,ESITI_QUESTIONARI!V4307:X4307,ESITI_QUESTIONARI!Z4307:AD4307,ESITI_QUESTIONARI!AF4307:AH4307,ESITI_QUESTIONARI!AJ4307:AL4307,ESITI_QUESTIONARI!AN4307,ESITI_QUESTIONARI!AQ4307)))</f>
        <v/>
      </c>
    </row>
    <row r="4308" spans="1:8" x14ac:dyDescent="0.3">
      <c r="A4308" t="str">
        <f>IF(ESITI_QUESTIONARI!A4308="","",TRIM(ESITI_QUESTIONARI!A4308))</f>
        <v/>
      </c>
      <c r="B4308" t="str">
        <f t="shared" si="68"/>
        <v/>
      </c>
      <c r="C4308" t="str">
        <f>IF(ESITI_QUESTIONARI!C4308="","",TRIM(ESITI_QUESTIONARI!C4308))</f>
        <v/>
      </c>
      <c r="D4308" t="str">
        <f>IFERROR(UPPER(TRIM(ESITI_QUESTIONARI!U4308)),"")</f>
        <v/>
      </c>
      <c r="E4308" t="str">
        <f>IFERROR(UPPER(TRIM(ESITI_QUESTIONARI!Y4308)),"")</f>
        <v/>
      </c>
      <c r="F4308" t="str">
        <f>IFERROR(UPPER(TRIM(ESITI_QUESTIONARI!AE4308)),"")</f>
        <v/>
      </c>
      <c r="G4308" t="str">
        <f>IFERROR(UPPER(TRIM(ESITI_QUESTIONARI!AI4308)),"")</f>
        <v/>
      </c>
      <c r="H4308" s="8" t="str">
        <f>IF(C4308="","",IF(ISERROR(AVERAGE(ESITI_QUESTIONARI!N4308:T4308,ESITI_QUESTIONARI!V4308:X4308,ESITI_QUESTIONARI!Z4308:AD4308,ESITI_QUESTIONARI!AF4308:AH4308,ESITI_QUESTIONARI!AJ4308:AL4308,ESITI_QUESTIONARI!AN4308,ESITI_QUESTIONARI!AQ4308)),"NON RISPONDE",AVERAGE(ESITI_QUESTIONARI!N4308:T4308,ESITI_QUESTIONARI!V4308:X4308,ESITI_QUESTIONARI!Z4308:AD4308,ESITI_QUESTIONARI!AF4308:AH4308,ESITI_QUESTIONARI!AJ4308:AL4308,ESITI_QUESTIONARI!AN4308,ESITI_QUESTIONARI!AQ4308)))</f>
        <v/>
      </c>
    </row>
    <row r="4309" spans="1:8" x14ac:dyDescent="0.3">
      <c r="A4309" t="str">
        <f>IF(ESITI_QUESTIONARI!A4309="","",TRIM(ESITI_QUESTIONARI!A4309))</f>
        <v/>
      </c>
      <c r="B4309" t="str">
        <f t="shared" si="68"/>
        <v/>
      </c>
      <c r="C4309" t="str">
        <f>IF(ESITI_QUESTIONARI!C4309="","",TRIM(ESITI_QUESTIONARI!C4309))</f>
        <v/>
      </c>
      <c r="D4309" t="str">
        <f>IFERROR(UPPER(TRIM(ESITI_QUESTIONARI!U4309)),"")</f>
        <v/>
      </c>
      <c r="E4309" t="str">
        <f>IFERROR(UPPER(TRIM(ESITI_QUESTIONARI!Y4309)),"")</f>
        <v/>
      </c>
      <c r="F4309" t="str">
        <f>IFERROR(UPPER(TRIM(ESITI_QUESTIONARI!AE4309)),"")</f>
        <v/>
      </c>
      <c r="G4309" t="str">
        <f>IFERROR(UPPER(TRIM(ESITI_QUESTIONARI!AI4309)),"")</f>
        <v/>
      </c>
      <c r="H4309" s="8" t="str">
        <f>IF(C4309="","",IF(ISERROR(AVERAGE(ESITI_QUESTIONARI!N4309:T4309,ESITI_QUESTIONARI!V4309:X4309,ESITI_QUESTIONARI!Z4309:AD4309,ESITI_QUESTIONARI!AF4309:AH4309,ESITI_QUESTIONARI!AJ4309:AL4309,ESITI_QUESTIONARI!AN4309,ESITI_QUESTIONARI!AQ4309)),"NON RISPONDE",AVERAGE(ESITI_QUESTIONARI!N4309:T4309,ESITI_QUESTIONARI!V4309:X4309,ESITI_QUESTIONARI!Z4309:AD4309,ESITI_QUESTIONARI!AF4309:AH4309,ESITI_QUESTIONARI!AJ4309:AL4309,ESITI_QUESTIONARI!AN4309,ESITI_QUESTIONARI!AQ4309)))</f>
        <v/>
      </c>
    </row>
    <row r="4310" spans="1:8" x14ac:dyDescent="0.3">
      <c r="A4310" t="str">
        <f>IF(ESITI_QUESTIONARI!A4310="","",TRIM(ESITI_QUESTIONARI!A4310))</f>
        <v/>
      </c>
      <c r="B4310" t="str">
        <f t="shared" si="68"/>
        <v/>
      </c>
      <c r="C4310" t="str">
        <f>IF(ESITI_QUESTIONARI!C4310="","",TRIM(ESITI_QUESTIONARI!C4310))</f>
        <v/>
      </c>
      <c r="D4310" t="str">
        <f>IFERROR(UPPER(TRIM(ESITI_QUESTIONARI!U4310)),"")</f>
        <v/>
      </c>
      <c r="E4310" t="str">
        <f>IFERROR(UPPER(TRIM(ESITI_QUESTIONARI!Y4310)),"")</f>
        <v/>
      </c>
      <c r="F4310" t="str">
        <f>IFERROR(UPPER(TRIM(ESITI_QUESTIONARI!AE4310)),"")</f>
        <v/>
      </c>
      <c r="G4310" t="str">
        <f>IFERROR(UPPER(TRIM(ESITI_QUESTIONARI!AI4310)),"")</f>
        <v/>
      </c>
      <c r="H4310" s="8" t="str">
        <f>IF(C4310="","",IF(ISERROR(AVERAGE(ESITI_QUESTIONARI!N4310:T4310,ESITI_QUESTIONARI!V4310:X4310,ESITI_QUESTIONARI!Z4310:AD4310,ESITI_QUESTIONARI!AF4310:AH4310,ESITI_QUESTIONARI!AJ4310:AL4310,ESITI_QUESTIONARI!AN4310,ESITI_QUESTIONARI!AQ4310)),"NON RISPONDE",AVERAGE(ESITI_QUESTIONARI!N4310:T4310,ESITI_QUESTIONARI!V4310:X4310,ESITI_QUESTIONARI!Z4310:AD4310,ESITI_QUESTIONARI!AF4310:AH4310,ESITI_QUESTIONARI!AJ4310:AL4310,ESITI_QUESTIONARI!AN4310,ESITI_QUESTIONARI!AQ4310)))</f>
        <v/>
      </c>
    </row>
    <row r="4311" spans="1:8" x14ac:dyDescent="0.3">
      <c r="A4311" t="str">
        <f>IF(ESITI_QUESTIONARI!A4311="","",TRIM(ESITI_QUESTIONARI!A4311))</f>
        <v/>
      </c>
      <c r="B4311" t="str">
        <f t="shared" si="68"/>
        <v/>
      </c>
      <c r="C4311" t="str">
        <f>IF(ESITI_QUESTIONARI!C4311="","",TRIM(ESITI_QUESTIONARI!C4311))</f>
        <v/>
      </c>
      <c r="D4311" t="str">
        <f>IFERROR(UPPER(TRIM(ESITI_QUESTIONARI!U4311)),"")</f>
        <v/>
      </c>
      <c r="E4311" t="str">
        <f>IFERROR(UPPER(TRIM(ESITI_QUESTIONARI!Y4311)),"")</f>
        <v/>
      </c>
      <c r="F4311" t="str">
        <f>IFERROR(UPPER(TRIM(ESITI_QUESTIONARI!AE4311)),"")</f>
        <v/>
      </c>
      <c r="G4311" t="str">
        <f>IFERROR(UPPER(TRIM(ESITI_QUESTIONARI!AI4311)),"")</f>
        <v/>
      </c>
      <c r="H4311" s="8" t="str">
        <f>IF(C4311="","",IF(ISERROR(AVERAGE(ESITI_QUESTIONARI!N4311:T4311,ESITI_QUESTIONARI!V4311:X4311,ESITI_QUESTIONARI!Z4311:AD4311,ESITI_QUESTIONARI!AF4311:AH4311,ESITI_QUESTIONARI!AJ4311:AL4311,ESITI_QUESTIONARI!AN4311,ESITI_QUESTIONARI!AQ4311)),"NON RISPONDE",AVERAGE(ESITI_QUESTIONARI!N4311:T4311,ESITI_QUESTIONARI!V4311:X4311,ESITI_QUESTIONARI!Z4311:AD4311,ESITI_QUESTIONARI!AF4311:AH4311,ESITI_QUESTIONARI!AJ4311:AL4311,ESITI_QUESTIONARI!AN4311,ESITI_QUESTIONARI!AQ4311)))</f>
        <v/>
      </c>
    </row>
    <row r="4312" spans="1:8" x14ac:dyDescent="0.3">
      <c r="A4312" t="str">
        <f>IF(ESITI_QUESTIONARI!A4312="","",TRIM(ESITI_QUESTIONARI!A4312))</f>
        <v/>
      </c>
      <c r="B4312" t="str">
        <f t="shared" si="68"/>
        <v/>
      </c>
      <c r="C4312" t="str">
        <f>IF(ESITI_QUESTIONARI!C4312="","",TRIM(ESITI_QUESTIONARI!C4312))</f>
        <v/>
      </c>
      <c r="D4312" t="str">
        <f>IFERROR(UPPER(TRIM(ESITI_QUESTIONARI!U4312)),"")</f>
        <v/>
      </c>
      <c r="E4312" t="str">
        <f>IFERROR(UPPER(TRIM(ESITI_QUESTIONARI!Y4312)),"")</f>
        <v/>
      </c>
      <c r="F4312" t="str">
        <f>IFERROR(UPPER(TRIM(ESITI_QUESTIONARI!AE4312)),"")</f>
        <v/>
      </c>
      <c r="G4312" t="str">
        <f>IFERROR(UPPER(TRIM(ESITI_QUESTIONARI!AI4312)),"")</f>
        <v/>
      </c>
      <c r="H4312" s="8" t="str">
        <f>IF(C4312="","",IF(ISERROR(AVERAGE(ESITI_QUESTIONARI!N4312:T4312,ESITI_QUESTIONARI!V4312:X4312,ESITI_QUESTIONARI!Z4312:AD4312,ESITI_QUESTIONARI!AF4312:AH4312,ESITI_QUESTIONARI!AJ4312:AL4312,ESITI_QUESTIONARI!AN4312,ESITI_QUESTIONARI!AQ4312)),"NON RISPONDE",AVERAGE(ESITI_QUESTIONARI!N4312:T4312,ESITI_QUESTIONARI!V4312:X4312,ESITI_QUESTIONARI!Z4312:AD4312,ESITI_QUESTIONARI!AF4312:AH4312,ESITI_QUESTIONARI!AJ4312:AL4312,ESITI_QUESTIONARI!AN4312,ESITI_QUESTIONARI!AQ4312)))</f>
        <v/>
      </c>
    </row>
    <row r="4313" spans="1:8" x14ac:dyDescent="0.3">
      <c r="A4313" t="str">
        <f>IF(ESITI_QUESTIONARI!A4313="","",TRIM(ESITI_QUESTIONARI!A4313))</f>
        <v/>
      </c>
      <c r="B4313" t="str">
        <f t="shared" si="68"/>
        <v/>
      </c>
      <c r="C4313" t="str">
        <f>IF(ESITI_QUESTIONARI!C4313="","",TRIM(ESITI_QUESTIONARI!C4313))</f>
        <v/>
      </c>
      <c r="D4313" t="str">
        <f>IFERROR(UPPER(TRIM(ESITI_QUESTIONARI!U4313)),"")</f>
        <v/>
      </c>
      <c r="E4313" t="str">
        <f>IFERROR(UPPER(TRIM(ESITI_QUESTIONARI!Y4313)),"")</f>
        <v/>
      </c>
      <c r="F4313" t="str">
        <f>IFERROR(UPPER(TRIM(ESITI_QUESTIONARI!AE4313)),"")</f>
        <v/>
      </c>
      <c r="G4313" t="str">
        <f>IFERROR(UPPER(TRIM(ESITI_QUESTIONARI!AI4313)),"")</f>
        <v/>
      </c>
      <c r="H4313" s="8" t="str">
        <f>IF(C4313="","",IF(ISERROR(AVERAGE(ESITI_QUESTIONARI!N4313:T4313,ESITI_QUESTIONARI!V4313:X4313,ESITI_QUESTIONARI!Z4313:AD4313,ESITI_QUESTIONARI!AF4313:AH4313,ESITI_QUESTIONARI!AJ4313:AL4313,ESITI_QUESTIONARI!AN4313,ESITI_QUESTIONARI!AQ4313)),"NON RISPONDE",AVERAGE(ESITI_QUESTIONARI!N4313:T4313,ESITI_QUESTIONARI!V4313:X4313,ESITI_QUESTIONARI!Z4313:AD4313,ESITI_QUESTIONARI!AF4313:AH4313,ESITI_QUESTIONARI!AJ4313:AL4313,ESITI_QUESTIONARI!AN4313,ESITI_QUESTIONARI!AQ4313)))</f>
        <v/>
      </c>
    </row>
    <row r="4314" spans="1:8" x14ac:dyDescent="0.3">
      <c r="A4314" t="str">
        <f>IF(ESITI_QUESTIONARI!A4314="","",TRIM(ESITI_QUESTIONARI!A4314))</f>
        <v/>
      </c>
      <c r="B4314" t="str">
        <f t="shared" si="68"/>
        <v/>
      </c>
      <c r="C4314" t="str">
        <f>IF(ESITI_QUESTIONARI!C4314="","",TRIM(ESITI_QUESTIONARI!C4314))</f>
        <v/>
      </c>
      <c r="D4314" t="str">
        <f>IFERROR(UPPER(TRIM(ESITI_QUESTIONARI!U4314)),"")</f>
        <v/>
      </c>
      <c r="E4314" t="str">
        <f>IFERROR(UPPER(TRIM(ESITI_QUESTIONARI!Y4314)),"")</f>
        <v/>
      </c>
      <c r="F4314" t="str">
        <f>IFERROR(UPPER(TRIM(ESITI_QUESTIONARI!AE4314)),"")</f>
        <v/>
      </c>
      <c r="G4314" t="str">
        <f>IFERROR(UPPER(TRIM(ESITI_QUESTIONARI!AI4314)),"")</f>
        <v/>
      </c>
      <c r="H4314" s="8" t="str">
        <f>IF(C4314="","",IF(ISERROR(AVERAGE(ESITI_QUESTIONARI!N4314:T4314,ESITI_QUESTIONARI!V4314:X4314,ESITI_QUESTIONARI!Z4314:AD4314,ESITI_QUESTIONARI!AF4314:AH4314,ESITI_QUESTIONARI!AJ4314:AL4314,ESITI_QUESTIONARI!AN4314,ESITI_QUESTIONARI!AQ4314)),"NON RISPONDE",AVERAGE(ESITI_QUESTIONARI!N4314:T4314,ESITI_QUESTIONARI!V4314:X4314,ESITI_QUESTIONARI!Z4314:AD4314,ESITI_QUESTIONARI!AF4314:AH4314,ESITI_QUESTIONARI!AJ4314:AL4314,ESITI_QUESTIONARI!AN4314,ESITI_QUESTIONARI!AQ4314)))</f>
        <v/>
      </c>
    </row>
    <row r="4315" spans="1:8" x14ac:dyDescent="0.3">
      <c r="A4315" t="str">
        <f>IF(ESITI_QUESTIONARI!A4315="","",TRIM(ESITI_QUESTIONARI!A4315))</f>
        <v/>
      </c>
      <c r="B4315" t="str">
        <f t="shared" si="68"/>
        <v/>
      </c>
      <c r="C4315" t="str">
        <f>IF(ESITI_QUESTIONARI!C4315="","",TRIM(ESITI_QUESTIONARI!C4315))</f>
        <v/>
      </c>
      <c r="D4315" t="str">
        <f>IFERROR(UPPER(TRIM(ESITI_QUESTIONARI!U4315)),"")</f>
        <v/>
      </c>
      <c r="E4315" t="str">
        <f>IFERROR(UPPER(TRIM(ESITI_QUESTIONARI!Y4315)),"")</f>
        <v/>
      </c>
      <c r="F4315" t="str">
        <f>IFERROR(UPPER(TRIM(ESITI_QUESTIONARI!AE4315)),"")</f>
        <v/>
      </c>
      <c r="G4315" t="str">
        <f>IFERROR(UPPER(TRIM(ESITI_QUESTIONARI!AI4315)),"")</f>
        <v/>
      </c>
      <c r="H4315" s="8" t="str">
        <f>IF(C4315="","",IF(ISERROR(AVERAGE(ESITI_QUESTIONARI!N4315:T4315,ESITI_QUESTIONARI!V4315:X4315,ESITI_QUESTIONARI!Z4315:AD4315,ESITI_QUESTIONARI!AF4315:AH4315,ESITI_QUESTIONARI!AJ4315:AL4315,ESITI_QUESTIONARI!AN4315,ESITI_QUESTIONARI!AQ4315)),"NON RISPONDE",AVERAGE(ESITI_QUESTIONARI!N4315:T4315,ESITI_QUESTIONARI!V4315:X4315,ESITI_QUESTIONARI!Z4315:AD4315,ESITI_QUESTIONARI!AF4315:AH4315,ESITI_QUESTIONARI!AJ4315:AL4315,ESITI_QUESTIONARI!AN4315,ESITI_QUESTIONARI!AQ4315)))</f>
        <v/>
      </c>
    </row>
    <row r="4316" spans="1:8" x14ac:dyDescent="0.3">
      <c r="A4316" t="str">
        <f>IF(ESITI_QUESTIONARI!A4316="","",TRIM(ESITI_QUESTIONARI!A4316))</f>
        <v/>
      </c>
      <c r="B4316" t="str">
        <f t="shared" si="68"/>
        <v/>
      </c>
      <c r="C4316" t="str">
        <f>IF(ESITI_QUESTIONARI!C4316="","",TRIM(ESITI_QUESTIONARI!C4316))</f>
        <v/>
      </c>
      <c r="D4316" t="str">
        <f>IFERROR(UPPER(TRIM(ESITI_QUESTIONARI!U4316)),"")</f>
        <v/>
      </c>
      <c r="E4316" t="str">
        <f>IFERROR(UPPER(TRIM(ESITI_QUESTIONARI!Y4316)),"")</f>
        <v/>
      </c>
      <c r="F4316" t="str">
        <f>IFERROR(UPPER(TRIM(ESITI_QUESTIONARI!AE4316)),"")</f>
        <v/>
      </c>
      <c r="G4316" t="str">
        <f>IFERROR(UPPER(TRIM(ESITI_QUESTIONARI!AI4316)),"")</f>
        <v/>
      </c>
      <c r="H4316" s="8" t="str">
        <f>IF(C4316="","",IF(ISERROR(AVERAGE(ESITI_QUESTIONARI!N4316:T4316,ESITI_QUESTIONARI!V4316:X4316,ESITI_QUESTIONARI!Z4316:AD4316,ESITI_QUESTIONARI!AF4316:AH4316,ESITI_QUESTIONARI!AJ4316:AL4316,ESITI_QUESTIONARI!AN4316,ESITI_QUESTIONARI!AQ4316)),"NON RISPONDE",AVERAGE(ESITI_QUESTIONARI!N4316:T4316,ESITI_QUESTIONARI!V4316:X4316,ESITI_QUESTIONARI!Z4316:AD4316,ESITI_QUESTIONARI!AF4316:AH4316,ESITI_QUESTIONARI!AJ4316:AL4316,ESITI_QUESTIONARI!AN4316,ESITI_QUESTIONARI!AQ4316)))</f>
        <v/>
      </c>
    </row>
    <row r="4317" spans="1:8" x14ac:dyDescent="0.3">
      <c r="A4317" t="str">
        <f>IF(ESITI_QUESTIONARI!A4317="","",TRIM(ESITI_QUESTIONARI!A4317))</f>
        <v/>
      </c>
      <c r="B4317" t="str">
        <f t="shared" si="68"/>
        <v/>
      </c>
      <c r="C4317" t="str">
        <f>IF(ESITI_QUESTIONARI!C4317="","",TRIM(ESITI_QUESTIONARI!C4317))</f>
        <v/>
      </c>
      <c r="D4317" t="str">
        <f>IFERROR(UPPER(TRIM(ESITI_QUESTIONARI!U4317)),"")</f>
        <v/>
      </c>
      <c r="E4317" t="str">
        <f>IFERROR(UPPER(TRIM(ESITI_QUESTIONARI!Y4317)),"")</f>
        <v/>
      </c>
      <c r="F4317" t="str">
        <f>IFERROR(UPPER(TRIM(ESITI_QUESTIONARI!AE4317)),"")</f>
        <v/>
      </c>
      <c r="G4317" t="str">
        <f>IFERROR(UPPER(TRIM(ESITI_QUESTIONARI!AI4317)),"")</f>
        <v/>
      </c>
      <c r="H4317" s="8" t="str">
        <f>IF(C4317="","",IF(ISERROR(AVERAGE(ESITI_QUESTIONARI!N4317:T4317,ESITI_QUESTIONARI!V4317:X4317,ESITI_QUESTIONARI!Z4317:AD4317,ESITI_QUESTIONARI!AF4317:AH4317,ESITI_QUESTIONARI!AJ4317:AL4317,ESITI_QUESTIONARI!AN4317,ESITI_QUESTIONARI!AQ4317)),"NON RISPONDE",AVERAGE(ESITI_QUESTIONARI!N4317:T4317,ESITI_QUESTIONARI!V4317:X4317,ESITI_QUESTIONARI!Z4317:AD4317,ESITI_QUESTIONARI!AF4317:AH4317,ESITI_QUESTIONARI!AJ4317:AL4317,ESITI_QUESTIONARI!AN4317,ESITI_QUESTIONARI!AQ4317)))</f>
        <v/>
      </c>
    </row>
    <row r="4318" spans="1:8" x14ac:dyDescent="0.3">
      <c r="A4318" t="str">
        <f>IF(ESITI_QUESTIONARI!A4318="","",TRIM(ESITI_QUESTIONARI!A4318))</f>
        <v/>
      </c>
      <c r="B4318" t="str">
        <f t="shared" si="68"/>
        <v/>
      </c>
      <c r="C4318" t="str">
        <f>IF(ESITI_QUESTIONARI!C4318="","",TRIM(ESITI_QUESTIONARI!C4318))</f>
        <v/>
      </c>
      <c r="D4318" t="str">
        <f>IFERROR(UPPER(TRIM(ESITI_QUESTIONARI!U4318)),"")</f>
        <v/>
      </c>
      <c r="E4318" t="str">
        <f>IFERROR(UPPER(TRIM(ESITI_QUESTIONARI!Y4318)),"")</f>
        <v/>
      </c>
      <c r="F4318" t="str">
        <f>IFERROR(UPPER(TRIM(ESITI_QUESTIONARI!AE4318)),"")</f>
        <v/>
      </c>
      <c r="G4318" t="str">
        <f>IFERROR(UPPER(TRIM(ESITI_QUESTIONARI!AI4318)),"")</f>
        <v/>
      </c>
      <c r="H4318" s="8" t="str">
        <f>IF(C4318="","",IF(ISERROR(AVERAGE(ESITI_QUESTIONARI!N4318:T4318,ESITI_QUESTIONARI!V4318:X4318,ESITI_QUESTIONARI!Z4318:AD4318,ESITI_QUESTIONARI!AF4318:AH4318,ESITI_QUESTIONARI!AJ4318:AL4318,ESITI_QUESTIONARI!AN4318,ESITI_QUESTIONARI!AQ4318)),"NON RISPONDE",AVERAGE(ESITI_QUESTIONARI!N4318:T4318,ESITI_QUESTIONARI!V4318:X4318,ESITI_QUESTIONARI!Z4318:AD4318,ESITI_QUESTIONARI!AF4318:AH4318,ESITI_QUESTIONARI!AJ4318:AL4318,ESITI_QUESTIONARI!AN4318,ESITI_QUESTIONARI!AQ4318)))</f>
        <v/>
      </c>
    </row>
    <row r="4319" spans="1:8" x14ac:dyDescent="0.3">
      <c r="A4319" t="str">
        <f>IF(ESITI_QUESTIONARI!A4319="","",TRIM(ESITI_QUESTIONARI!A4319))</f>
        <v/>
      </c>
      <c r="B4319" t="str">
        <f t="shared" si="68"/>
        <v/>
      </c>
      <c r="C4319" t="str">
        <f>IF(ESITI_QUESTIONARI!C4319="","",TRIM(ESITI_QUESTIONARI!C4319))</f>
        <v/>
      </c>
      <c r="D4319" t="str">
        <f>IFERROR(UPPER(TRIM(ESITI_QUESTIONARI!U4319)),"")</f>
        <v/>
      </c>
      <c r="E4319" t="str">
        <f>IFERROR(UPPER(TRIM(ESITI_QUESTIONARI!Y4319)),"")</f>
        <v/>
      </c>
      <c r="F4319" t="str">
        <f>IFERROR(UPPER(TRIM(ESITI_QUESTIONARI!AE4319)),"")</f>
        <v/>
      </c>
      <c r="G4319" t="str">
        <f>IFERROR(UPPER(TRIM(ESITI_QUESTIONARI!AI4319)),"")</f>
        <v/>
      </c>
      <c r="H4319" s="8" t="str">
        <f>IF(C4319="","",IF(ISERROR(AVERAGE(ESITI_QUESTIONARI!N4319:T4319,ESITI_QUESTIONARI!V4319:X4319,ESITI_QUESTIONARI!Z4319:AD4319,ESITI_QUESTIONARI!AF4319:AH4319,ESITI_QUESTIONARI!AJ4319:AL4319,ESITI_QUESTIONARI!AN4319,ESITI_QUESTIONARI!AQ4319)),"NON RISPONDE",AVERAGE(ESITI_QUESTIONARI!N4319:T4319,ESITI_QUESTIONARI!V4319:X4319,ESITI_QUESTIONARI!Z4319:AD4319,ESITI_QUESTIONARI!AF4319:AH4319,ESITI_QUESTIONARI!AJ4319:AL4319,ESITI_QUESTIONARI!AN4319,ESITI_QUESTIONARI!AQ4319)))</f>
        <v/>
      </c>
    </row>
    <row r="4320" spans="1:8" x14ac:dyDescent="0.3">
      <c r="A4320" t="str">
        <f>IF(ESITI_QUESTIONARI!A4320="","",TRIM(ESITI_QUESTIONARI!A4320))</f>
        <v/>
      </c>
      <c r="B4320" t="str">
        <f t="shared" si="68"/>
        <v/>
      </c>
      <c r="C4320" t="str">
        <f>IF(ESITI_QUESTIONARI!C4320="","",TRIM(ESITI_QUESTIONARI!C4320))</f>
        <v/>
      </c>
      <c r="D4320" t="str">
        <f>IFERROR(UPPER(TRIM(ESITI_QUESTIONARI!U4320)),"")</f>
        <v/>
      </c>
      <c r="E4320" t="str">
        <f>IFERROR(UPPER(TRIM(ESITI_QUESTIONARI!Y4320)),"")</f>
        <v/>
      </c>
      <c r="F4320" t="str">
        <f>IFERROR(UPPER(TRIM(ESITI_QUESTIONARI!AE4320)),"")</f>
        <v/>
      </c>
      <c r="G4320" t="str">
        <f>IFERROR(UPPER(TRIM(ESITI_QUESTIONARI!AI4320)),"")</f>
        <v/>
      </c>
      <c r="H4320" s="8" t="str">
        <f>IF(C4320="","",IF(ISERROR(AVERAGE(ESITI_QUESTIONARI!N4320:T4320,ESITI_QUESTIONARI!V4320:X4320,ESITI_QUESTIONARI!Z4320:AD4320,ESITI_QUESTIONARI!AF4320:AH4320,ESITI_QUESTIONARI!AJ4320:AL4320,ESITI_QUESTIONARI!AN4320,ESITI_QUESTIONARI!AQ4320)),"NON RISPONDE",AVERAGE(ESITI_QUESTIONARI!N4320:T4320,ESITI_QUESTIONARI!V4320:X4320,ESITI_QUESTIONARI!Z4320:AD4320,ESITI_QUESTIONARI!AF4320:AH4320,ESITI_QUESTIONARI!AJ4320:AL4320,ESITI_QUESTIONARI!AN4320,ESITI_QUESTIONARI!AQ4320)))</f>
        <v/>
      </c>
    </row>
    <row r="4321" spans="1:8" x14ac:dyDescent="0.3">
      <c r="A4321" t="str">
        <f>IF(ESITI_QUESTIONARI!A4321="","",TRIM(ESITI_QUESTIONARI!A4321))</f>
        <v/>
      </c>
      <c r="B4321" t="str">
        <f t="shared" si="68"/>
        <v/>
      </c>
      <c r="C4321" t="str">
        <f>IF(ESITI_QUESTIONARI!C4321="","",TRIM(ESITI_QUESTIONARI!C4321))</f>
        <v/>
      </c>
      <c r="D4321" t="str">
        <f>IFERROR(UPPER(TRIM(ESITI_QUESTIONARI!U4321)),"")</f>
        <v/>
      </c>
      <c r="E4321" t="str">
        <f>IFERROR(UPPER(TRIM(ESITI_QUESTIONARI!Y4321)),"")</f>
        <v/>
      </c>
      <c r="F4321" t="str">
        <f>IFERROR(UPPER(TRIM(ESITI_QUESTIONARI!AE4321)),"")</f>
        <v/>
      </c>
      <c r="G4321" t="str">
        <f>IFERROR(UPPER(TRIM(ESITI_QUESTIONARI!AI4321)),"")</f>
        <v/>
      </c>
      <c r="H4321" s="8" t="str">
        <f>IF(C4321="","",IF(ISERROR(AVERAGE(ESITI_QUESTIONARI!N4321:T4321,ESITI_QUESTIONARI!V4321:X4321,ESITI_QUESTIONARI!Z4321:AD4321,ESITI_QUESTIONARI!AF4321:AH4321,ESITI_QUESTIONARI!AJ4321:AL4321,ESITI_QUESTIONARI!AN4321,ESITI_QUESTIONARI!AQ4321)),"NON RISPONDE",AVERAGE(ESITI_QUESTIONARI!N4321:T4321,ESITI_QUESTIONARI!V4321:X4321,ESITI_QUESTIONARI!Z4321:AD4321,ESITI_QUESTIONARI!AF4321:AH4321,ESITI_QUESTIONARI!AJ4321:AL4321,ESITI_QUESTIONARI!AN4321,ESITI_QUESTIONARI!AQ4321)))</f>
        <v/>
      </c>
    </row>
    <row r="4322" spans="1:8" x14ac:dyDescent="0.3">
      <c r="A4322" t="str">
        <f>IF(ESITI_QUESTIONARI!A4322="","",TRIM(ESITI_QUESTIONARI!A4322))</f>
        <v/>
      </c>
      <c r="B4322" t="str">
        <f t="shared" si="68"/>
        <v/>
      </c>
      <c r="C4322" t="str">
        <f>IF(ESITI_QUESTIONARI!C4322="","",TRIM(ESITI_QUESTIONARI!C4322))</f>
        <v/>
      </c>
      <c r="D4322" t="str">
        <f>IFERROR(UPPER(TRIM(ESITI_QUESTIONARI!U4322)),"")</f>
        <v/>
      </c>
      <c r="E4322" t="str">
        <f>IFERROR(UPPER(TRIM(ESITI_QUESTIONARI!Y4322)),"")</f>
        <v/>
      </c>
      <c r="F4322" t="str">
        <f>IFERROR(UPPER(TRIM(ESITI_QUESTIONARI!AE4322)),"")</f>
        <v/>
      </c>
      <c r="G4322" t="str">
        <f>IFERROR(UPPER(TRIM(ESITI_QUESTIONARI!AI4322)),"")</f>
        <v/>
      </c>
      <c r="H4322" s="8" t="str">
        <f>IF(C4322="","",IF(ISERROR(AVERAGE(ESITI_QUESTIONARI!N4322:T4322,ESITI_QUESTIONARI!V4322:X4322,ESITI_QUESTIONARI!Z4322:AD4322,ESITI_QUESTIONARI!AF4322:AH4322,ESITI_QUESTIONARI!AJ4322:AL4322,ESITI_QUESTIONARI!AN4322,ESITI_QUESTIONARI!AQ4322)),"NON RISPONDE",AVERAGE(ESITI_QUESTIONARI!N4322:T4322,ESITI_QUESTIONARI!V4322:X4322,ESITI_QUESTIONARI!Z4322:AD4322,ESITI_QUESTIONARI!AF4322:AH4322,ESITI_QUESTIONARI!AJ4322:AL4322,ESITI_QUESTIONARI!AN4322,ESITI_QUESTIONARI!AQ4322)))</f>
        <v/>
      </c>
    </row>
    <row r="4323" spans="1:8" x14ac:dyDescent="0.3">
      <c r="A4323" t="str">
        <f>IF(ESITI_QUESTIONARI!A4323="","",TRIM(ESITI_QUESTIONARI!A4323))</f>
        <v/>
      </c>
      <c r="B4323" t="str">
        <f t="shared" si="68"/>
        <v/>
      </c>
      <c r="C4323" t="str">
        <f>IF(ESITI_QUESTIONARI!C4323="","",TRIM(ESITI_QUESTIONARI!C4323))</f>
        <v/>
      </c>
      <c r="D4323" t="str">
        <f>IFERROR(UPPER(TRIM(ESITI_QUESTIONARI!U4323)),"")</f>
        <v/>
      </c>
      <c r="E4323" t="str">
        <f>IFERROR(UPPER(TRIM(ESITI_QUESTIONARI!Y4323)),"")</f>
        <v/>
      </c>
      <c r="F4323" t="str">
        <f>IFERROR(UPPER(TRIM(ESITI_QUESTIONARI!AE4323)),"")</f>
        <v/>
      </c>
      <c r="G4323" t="str">
        <f>IFERROR(UPPER(TRIM(ESITI_QUESTIONARI!AI4323)),"")</f>
        <v/>
      </c>
      <c r="H4323" s="8" t="str">
        <f>IF(C4323="","",IF(ISERROR(AVERAGE(ESITI_QUESTIONARI!N4323:T4323,ESITI_QUESTIONARI!V4323:X4323,ESITI_QUESTIONARI!Z4323:AD4323,ESITI_QUESTIONARI!AF4323:AH4323,ESITI_QUESTIONARI!AJ4323:AL4323,ESITI_QUESTIONARI!AN4323,ESITI_QUESTIONARI!AQ4323)),"NON RISPONDE",AVERAGE(ESITI_QUESTIONARI!N4323:T4323,ESITI_QUESTIONARI!V4323:X4323,ESITI_QUESTIONARI!Z4323:AD4323,ESITI_QUESTIONARI!AF4323:AH4323,ESITI_QUESTIONARI!AJ4323:AL4323,ESITI_QUESTIONARI!AN4323,ESITI_QUESTIONARI!AQ4323)))</f>
        <v/>
      </c>
    </row>
    <row r="4324" spans="1:8" x14ac:dyDescent="0.3">
      <c r="A4324" t="str">
        <f>IF(ESITI_QUESTIONARI!A4324="","",TRIM(ESITI_QUESTIONARI!A4324))</f>
        <v/>
      </c>
      <c r="B4324" t="str">
        <f t="shared" si="68"/>
        <v/>
      </c>
      <c r="C4324" t="str">
        <f>IF(ESITI_QUESTIONARI!C4324="","",TRIM(ESITI_QUESTIONARI!C4324))</f>
        <v/>
      </c>
      <c r="D4324" t="str">
        <f>IFERROR(UPPER(TRIM(ESITI_QUESTIONARI!U4324)),"")</f>
        <v/>
      </c>
      <c r="E4324" t="str">
        <f>IFERROR(UPPER(TRIM(ESITI_QUESTIONARI!Y4324)),"")</f>
        <v/>
      </c>
      <c r="F4324" t="str">
        <f>IFERROR(UPPER(TRIM(ESITI_QUESTIONARI!AE4324)),"")</f>
        <v/>
      </c>
      <c r="G4324" t="str">
        <f>IFERROR(UPPER(TRIM(ESITI_QUESTIONARI!AI4324)),"")</f>
        <v/>
      </c>
      <c r="H4324" s="8" t="str">
        <f>IF(C4324="","",IF(ISERROR(AVERAGE(ESITI_QUESTIONARI!N4324:T4324,ESITI_QUESTIONARI!V4324:X4324,ESITI_QUESTIONARI!Z4324:AD4324,ESITI_QUESTIONARI!AF4324:AH4324,ESITI_QUESTIONARI!AJ4324:AL4324,ESITI_QUESTIONARI!AN4324,ESITI_QUESTIONARI!AQ4324)),"NON RISPONDE",AVERAGE(ESITI_QUESTIONARI!N4324:T4324,ESITI_QUESTIONARI!V4324:X4324,ESITI_QUESTIONARI!Z4324:AD4324,ESITI_QUESTIONARI!AF4324:AH4324,ESITI_QUESTIONARI!AJ4324:AL4324,ESITI_QUESTIONARI!AN4324,ESITI_QUESTIONARI!AQ4324)))</f>
        <v/>
      </c>
    </row>
    <row r="4325" spans="1:8" x14ac:dyDescent="0.3">
      <c r="A4325" t="str">
        <f>IF(ESITI_QUESTIONARI!A4325="","",TRIM(ESITI_QUESTIONARI!A4325))</f>
        <v/>
      </c>
      <c r="B4325" t="str">
        <f t="shared" si="68"/>
        <v/>
      </c>
      <c r="C4325" t="str">
        <f>IF(ESITI_QUESTIONARI!C4325="","",TRIM(ESITI_QUESTIONARI!C4325))</f>
        <v/>
      </c>
      <c r="D4325" t="str">
        <f>IFERROR(UPPER(TRIM(ESITI_QUESTIONARI!U4325)),"")</f>
        <v/>
      </c>
      <c r="E4325" t="str">
        <f>IFERROR(UPPER(TRIM(ESITI_QUESTIONARI!Y4325)),"")</f>
        <v/>
      </c>
      <c r="F4325" t="str">
        <f>IFERROR(UPPER(TRIM(ESITI_QUESTIONARI!AE4325)),"")</f>
        <v/>
      </c>
      <c r="G4325" t="str">
        <f>IFERROR(UPPER(TRIM(ESITI_QUESTIONARI!AI4325)),"")</f>
        <v/>
      </c>
      <c r="H4325" s="8" t="str">
        <f>IF(C4325="","",IF(ISERROR(AVERAGE(ESITI_QUESTIONARI!N4325:T4325,ESITI_QUESTIONARI!V4325:X4325,ESITI_QUESTIONARI!Z4325:AD4325,ESITI_QUESTIONARI!AF4325:AH4325,ESITI_QUESTIONARI!AJ4325:AL4325,ESITI_QUESTIONARI!AN4325,ESITI_QUESTIONARI!AQ4325)),"NON RISPONDE",AVERAGE(ESITI_QUESTIONARI!N4325:T4325,ESITI_QUESTIONARI!V4325:X4325,ESITI_QUESTIONARI!Z4325:AD4325,ESITI_QUESTIONARI!AF4325:AH4325,ESITI_QUESTIONARI!AJ4325:AL4325,ESITI_QUESTIONARI!AN4325,ESITI_QUESTIONARI!AQ4325)))</f>
        <v/>
      </c>
    </row>
    <row r="4326" spans="1:8" x14ac:dyDescent="0.3">
      <c r="A4326" t="str">
        <f>IF(ESITI_QUESTIONARI!A4326="","",TRIM(ESITI_QUESTIONARI!A4326))</f>
        <v/>
      </c>
      <c r="B4326" t="str">
        <f t="shared" si="68"/>
        <v/>
      </c>
      <c r="C4326" t="str">
        <f>IF(ESITI_QUESTIONARI!C4326="","",TRIM(ESITI_QUESTIONARI!C4326))</f>
        <v/>
      </c>
      <c r="D4326" t="str">
        <f>IFERROR(UPPER(TRIM(ESITI_QUESTIONARI!U4326)),"")</f>
        <v/>
      </c>
      <c r="E4326" t="str">
        <f>IFERROR(UPPER(TRIM(ESITI_QUESTIONARI!Y4326)),"")</f>
        <v/>
      </c>
      <c r="F4326" t="str">
        <f>IFERROR(UPPER(TRIM(ESITI_QUESTIONARI!AE4326)),"")</f>
        <v/>
      </c>
      <c r="G4326" t="str">
        <f>IFERROR(UPPER(TRIM(ESITI_QUESTIONARI!AI4326)),"")</f>
        <v/>
      </c>
      <c r="H4326" s="8" t="str">
        <f>IF(C4326="","",IF(ISERROR(AVERAGE(ESITI_QUESTIONARI!N4326:T4326,ESITI_QUESTIONARI!V4326:X4326,ESITI_QUESTIONARI!Z4326:AD4326,ESITI_QUESTIONARI!AF4326:AH4326,ESITI_QUESTIONARI!AJ4326:AL4326,ESITI_QUESTIONARI!AN4326,ESITI_QUESTIONARI!AQ4326)),"NON RISPONDE",AVERAGE(ESITI_QUESTIONARI!N4326:T4326,ESITI_QUESTIONARI!V4326:X4326,ESITI_QUESTIONARI!Z4326:AD4326,ESITI_QUESTIONARI!AF4326:AH4326,ESITI_QUESTIONARI!AJ4326:AL4326,ESITI_QUESTIONARI!AN4326,ESITI_QUESTIONARI!AQ4326)))</f>
        <v/>
      </c>
    </row>
    <row r="4327" spans="1:8" x14ac:dyDescent="0.3">
      <c r="A4327" t="str">
        <f>IF(ESITI_QUESTIONARI!A4327="","",TRIM(ESITI_QUESTIONARI!A4327))</f>
        <v/>
      </c>
      <c r="B4327" t="str">
        <f t="shared" si="68"/>
        <v/>
      </c>
      <c r="C4327" t="str">
        <f>IF(ESITI_QUESTIONARI!C4327="","",TRIM(ESITI_QUESTIONARI!C4327))</f>
        <v/>
      </c>
      <c r="D4327" t="str">
        <f>IFERROR(UPPER(TRIM(ESITI_QUESTIONARI!U4327)),"")</f>
        <v/>
      </c>
      <c r="E4327" t="str">
        <f>IFERROR(UPPER(TRIM(ESITI_QUESTIONARI!Y4327)),"")</f>
        <v/>
      </c>
      <c r="F4327" t="str">
        <f>IFERROR(UPPER(TRIM(ESITI_QUESTIONARI!AE4327)),"")</f>
        <v/>
      </c>
      <c r="G4327" t="str">
        <f>IFERROR(UPPER(TRIM(ESITI_QUESTIONARI!AI4327)),"")</f>
        <v/>
      </c>
      <c r="H4327" s="8" t="str">
        <f>IF(C4327="","",IF(ISERROR(AVERAGE(ESITI_QUESTIONARI!N4327:T4327,ESITI_QUESTIONARI!V4327:X4327,ESITI_QUESTIONARI!Z4327:AD4327,ESITI_QUESTIONARI!AF4327:AH4327,ESITI_QUESTIONARI!AJ4327:AL4327,ESITI_QUESTIONARI!AN4327,ESITI_QUESTIONARI!AQ4327)),"NON RISPONDE",AVERAGE(ESITI_QUESTIONARI!N4327:T4327,ESITI_QUESTIONARI!V4327:X4327,ESITI_QUESTIONARI!Z4327:AD4327,ESITI_QUESTIONARI!AF4327:AH4327,ESITI_QUESTIONARI!AJ4327:AL4327,ESITI_QUESTIONARI!AN4327,ESITI_QUESTIONARI!AQ4327)))</f>
        <v/>
      </c>
    </row>
    <row r="4328" spans="1:8" x14ac:dyDescent="0.3">
      <c r="A4328" t="str">
        <f>IF(ESITI_QUESTIONARI!A4328="","",TRIM(ESITI_QUESTIONARI!A4328))</f>
        <v/>
      </c>
      <c r="B4328" t="str">
        <f t="shared" si="68"/>
        <v/>
      </c>
      <c r="C4328" t="str">
        <f>IF(ESITI_QUESTIONARI!C4328="","",TRIM(ESITI_QUESTIONARI!C4328))</f>
        <v/>
      </c>
      <c r="D4328" t="str">
        <f>IFERROR(UPPER(TRIM(ESITI_QUESTIONARI!U4328)),"")</f>
        <v/>
      </c>
      <c r="E4328" t="str">
        <f>IFERROR(UPPER(TRIM(ESITI_QUESTIONARI!Y4328)),"")</f>
        <v/>
      </c>
      <c r="F4328" t="str">
        <f>IFERROR(UPPER(TRIM(ESITI_QUESTIONARI!AE4328)),"")</f>
        <v/>
      </c>
      <c r="G4328" t="str">
        <f>IFERROR(UPPER(TRIM(ESITI_QUESTIONARI!AI4328)),"")</f>
        <v/>
      </c>
      <c r="H4328" s="8" t="str">
        <f>IF(C4328="","",IF(ISERROR(AVERAGE(ESITI_QUESTIONARI!N4328:T4328,ESITI_QUESTIONARI!V4328:X4328,ESITI_QUESTIONARI!Z4328:AD4328,ESITI_QUESTIONARI!AF4328:AH4328,ESITI_QUESTIONARI!AJ4328:AL4328,ESITI_QUESTIONARI!AN4328,ESITI_QUESTIONARI!AQ4328)),"NON RISPONDE",AVERAGE(ESITI_QUESTIONARI!N4328:T4328,ESITI_QUESTIONARI!V4328:X4328,ESITI_QUESTIONARI!Z4328:AD4328,ESITI_QUESTIONARI!AF4328:AH4328,ESITI_QUESTIONARI!AJ4328:AL4328,ESITI_QUESTIONARI!AN4328,ESITI_QUESTIONARI!AQ4328)))</f>
        <v/>
      </c>
    </row>
    <row r="4329" spans="1:8" x14ac:dyDescent="0.3">
      <c r="A4329" t="str">
        <f>IF(ESITI_QUESTIONARI!A4329="","",TRIM(ESITI_QUESTIONARI!A4329))</f>
        <v/>
      </c>
      <c r="B4329" t="str">
        <f t="shared" si="68"/>
        <v/>
      </c>
      <c r="C4329" t="str">
        <f>IF(ESITI_QUESTIONARI!C4329="","",TRIM(ESITI_QUESTIONARI!C4329))</f>
        <v/>
      </c>
      <c r="D4329" t="str">
        <f>IFERROR(UPPER(TRIM(ESITI_QUESTIONARI!U4329)),"")</f>
        <v/>
      </c>
      <c r="E4329" t="str">
        <f>IFERROR(UPPER(TRIM(ESITI_QUESTIONARI!Y4329)),"")</f>
        <v/>
      </c>
      <c r="F4329" t="str">
        <f>IFERROR(UPPER(TRIM(ESITI_QUESTIONARI!AE4329)),"")</f>
        <v/>
      </c>
      <c r="G4329" t="str">
        <f>IFERROR(UPPER(TRIM(ESITI_QUESTIONARI!AI4329)),"")</f>
        <v/>
      </c>
      <c r="H4329" s="8" t="str">
        <f>IF(C4329="","",IF(ISERROR(AVERAGE(ESITI_QUESTIONARI!N4329:T4329,ESITI_QUESTIONARI!V4329:X4329,ESITI_QUESTIONARI!Z4329:AD4329,ESITI_QUESTIONARI!AF4329:AH4329,ESITI_QUESTIONARI!AJ4329:AL4329,ESITI_QUESTIONARI!AN4329,ESITI_QUESTIONARI!AQ4329)),"NON RISPONDE",AVERAGE(ESITI_QUESTIONARI!N4329:T4329,ESITI_QUESTIONARI!V4329:X4329,ESITI_QUESTIONARI!Z4329:AD4329,ESITI_QUESTIONARI!AF4329:AH4329,ESITI_QUESTIONARI!AJ4329:AL4329,ESITI_QUESTIONARI!AN4329,ESITI_QUESTIONARI!AQ4329)))</f>
        <v/>
      </c>
    </row>
    <row r="4330" spans="1:8" x14ac:dyDescent="0.3">
      <c r="A4330" t="str">
        <f>IF(ESITI_QUESTIONARI!A4330="","",TRIM(ESITI_QUESTIONARI!A4330))</f>
        <v/>
      </c>
      <c r="B4330" t="str">
        <f t="shared" si="68"/>
        <v/>
      </c>
      <c r="C4330" t="str">
        <f>IF(ESITI_QUESTIONARI!C4330="","",TRIM(ESITI_QUESTIONARI!C4330))</f>
        <v/>
      </c>
      <c r="D4330" t="str">
        <f>IFERROR(UPPER(TRIM(ESITI_QUESTIONARI!U4330)),"")</f>
        <v/>
      </c>
      <c r="E4330" t="str">
        <f>IFERROR(UPPER(TRIM(ESITI_QUESTIONARI!Y4330)),"")</f>
        <v/>
      </c>
      <c r="F4330" t="str">
        <f>IFERROR(UPPER(TRIM(ESITI_QUESTIONARI!AE4330)),"")</f>
        <v/>
      </c>
      <c r="G4330" t="str">
        <f>IFERROR(UPPER(TRIM(ESITI_QUESTIONARI!AI4330)),"")</f>
        <v/>
      </c>
      <c r="H4330" s="8" t="str">
        <f>IF(C4330="","",IF(ISERROR(AVERAGE(ESITI_QUESTIONARI!N4330:T4330,ESITI_QUESTIONARI!V4330:X4330,ESITI_QUESTIONARI!Z4330:AD4330,ESITI_QUESTIONARI!AF4330:AH4330,ESITI_QUESTIONARI!AJ4330:AL4330,ESITI_QUESTIONARI!AN4330,ESITI_QUESTIONARI!AQ4330)),"NON RISPONDE",AVERAGE(ESITI_QUESTIONARI!N4330:T4330,ESITI_QUESTIONARI!V4330:X4330,ESITI_QUESTIONARI!Z4330:AD4330,ESITI_QUESTIONARI!AF4330:AH4330,ESITI_QUESTIONARI!AJ4330:AL4330,ESITI_QUESTIONARI!AN4330,ESITI_QUESTIONARI!AQ4330)))</f>
        <v/>
      </c>
    </row>
    <row r="4331" spans="1:8" x14ac:dyDescent="0.3">
      <c r="A4331" t="str">
        <f>IF(ESITI_QUESTIONARI!A4331="","",TRIM(ESITI_QUESTIONARI!A4331))</f>
        <v/>
      </c>
      <c r="B4331" t="str">
        <f t="shared" si="68"/>
        <v/>
      </c>
      <c r="C4331" t="str">
        <f>IF(ESITI_QUESTIONARI!C4331="","",TRIM(ESITI_QUESTIONARI!C4331))</f>
        <v/>
      </c>
      <c r="D4331" t="str">
        <f>IFERROR(UPPER(TRIM(ESITI_QUESTIONARI!U4331)),"")</f>
        <v/>
      </c>
      <c r="E4331" t="str">
        <f>IFERROR(UPPER(TRIM(ESITI_QUESTIONARI!Y4331)),"")</f>
        <v/>
      </c>
      <c r="F4331" t="str">
        <f>IFERROR(UPPER(TRIM(ESITI_QUESTIONARI!AE4331)),"")</f>
        <v/>
      </c>
      <c r="G4331" t="str">
        <f>IFERROR(UPPER(TRIM(ESITI_QUESTIONARI!AI4331)),"")</f>
        <v/>
      </c>
      <c r="H4331" s="8" t="str">
        <f>IF(C4331="","",IF(ISERROR(AVERAGE(ESITI_QUESTIONARI!N4331:T4331,ESITI_QUESTIONARI!V4331:X4331,ESITI_QUESTIONARI!Z4331:AD4331,ESITI_QUESTIONARI!AF4331:AH4331,ESITI_QUESTIONARI!AJ4331:AL4331,ESITI_QUESTIONARI!AN4331,ESITI_QUESTIONARI!AQ4331)),"NON RISPONDE",AVERAGE(ESITI_QUESTIONARI!N4331:T4331,ESITI_QUESTIONARI!V4331:X4331,ESITI_QUESTIONARI!Z4331:AD4331,ESITI_QUESTIONARI!AF4331:AH4331,ESITI_QUESTIONARI!AJ4331:AL4331,ESITI_QUESTIONARI!AN4331,ESITI_QUESTIONARI!AQ4331)))</f>
        <v/>
      </c>
    </row>
    <row r="4332" spans="1:8" x14ac:dyDescent="0.3">
      <c r="A4332" t="str">
        <f>IF(ESITI_QUESTIONARI!A4332="","",TRIM(ESITI_QUESTIONARI!A4332))</f>
        <v/>
      </c>
      <c r="B4332" t="str">
        <f t="shared" si="68"/>
        <v/>
      </c>
      <c r="C4332" t="str">
        <f>IF(ESITI_QUESTIONARI!C4332="","",TRIM(ESITI_QUESTIONARI!C4332))</f>
        <v/>
      </c>
      <c r="D4332" t="str">
        <f>IFERROR(UPPER(TRIM(ESITI_QUESTIONARI!U4332)),"")</f>
        <v/>
      </c>
      <c r="E4332" t="str">
        <f>IFERROR(UPPER(TRIM(ESITI_QUESTIONARI!Y4332)),"")</f>
        <v/>
      </c>
      <c r="F4332" t="str">
        <f>IFERROR(UPPER(TRIM(ESITI_QUESTIONARI!AE4332)),"")</f>
        <v/>
      </c>
      <c r="G4332" t="str">
        <f>IFERROR(UPPER(TRIM(ESITI_QUESTIONARI!AI4332)),"")</f>
        <v/>
      </c>
      <c r="H4332" s="8" t="str">
        <f>IF(C4332="","",IF(ISERROR(AVERAGE(ESITI_QUESTIONARI!N4332:T4332,ESITI_QUESTIONARI!V4332:X4332,ESITI_QUESTIONARI!Z4332:AD4332,ESITI_QUESTIONARI!AF4332:AH4332,ESITI_QUESTIONARI!AJ4332:AL4332,ESITI_QUESTIONARI!AN4332,ESITI_QUESTIONARI!AQ4332)),"NON RISPONDE",AVERAGE(ESITI_QUESTIONARI!N4332:T4332,ESITI_QUESTIONARI!V4332:X4332,ESITI_QUESTIONARI!Z4332:AD4332,ESITI_QUESTIONARI!AF4332:AH4332,ESITI_QUESTIONARI!AJ4332:AL4332,ESITI_QUESTIONARI!AN4332,ESITI_QUESTIONARI!AQ4332)))</f>
        <v/>
      </c>
    </row>
    <row r="4333" spans="1:8" x14ac:dyDescent="0.3">
      <c r="A4333" t="str">
        <f>IF(ESITI_QUESTIONARI!A4333="","",TRIM(ESITI_QUESTIONARI!A4333))</f>
        <v/>
      </c>
      <c r="B4333" t="str">
        <f t="shared" si="68"/>
        <v/>
      </c>
      <c r="C4333" t="str">
        <f>IF(ESITI_QUESTIONARI!C4333="","",TRIM(ESITI_QUESTIONARI!C4333))</f>
        <v/>
      </c>
      <c r="D4333" t="str">
        <f>IFERROR(UPPER(TRIM(ESITI_QUESTIONARI!U4333)),"")</f>
        <v/>
      </c>
      <c r="E4333" t="str">
        <f>IFERROR(UPPER(TRIM(ESITI_QUESTIONARI!Y4333)),"")</f>
        <v/>
      </c>
      <c r="F4333" t="str">
        <f>IFERROR(UPPER(TRIM(ESITI_QUESTIONARI!AE4333)),"")</f>
        <v/>
      </c>
      <c r="G4333" t="str">
        <f>IFERROR(UPPER(TRIM(ESITI_QUESTIONARI!AI4333)),"")</f>
        <v/>
      </c>
      <c r="H4333" s="8" t="str">
        <f>IF(C4333="","",IF(ISERROR(AVERAGE(ESITI_QUESTIONARI!N4333:T4333,ESITI_QUESTIONARI!V4333:X4333,ESITI_QUESTIONARI!Z4333:AD4333,ESITI_QUESTIONARI!AF4333:AH4333,ESITI_QUESTIONARI!AJ4333:AL4333,ESITI_QUESTIONARI!AN4333,ESITI_QUESTIONARI!AQ4333)),"NON RISPONDE",AVERAGE(ESITI_QUESTIONARI!N4333:T4333,ESITI_QUESTIONARI!V4333:X4333,ESITI_QUESTIONARI!Z4333:AD4333,ESITI_QUESTIONARI!AF4333:AH4333,ESITI_QUESTIONARI!AJ4333:AL4333,ESITI_QUESTIONARI!AN4333,ESITI_QUESTIONARI!AQ4333)))</f>
        <v/>
      </c>
    </row>
    <row r="4334" spans="1:8" x14ac:dyDescent="0.3">
      <c r="A4334" t="str">
        <f>IF(ESITI_QUESTIONARI!A4334="","",TRIM(ESITI_QUESTIONARI!A4334))</f>
        <v/>
      </c>
      <c r="B4334" t="str">
        <f t="shared" si="68"/>
        <v/>
      </c>
      <c r="C4334" t="str">
        <f>IF(ESITI_QUESTIONARI!C4334="","",TRIM(ESITI_QUESTIONARI!C4334))</f>
        <v/>
      </c>
      <c r="D4334" t="str">
        <f>IFERROR(UPPER(TRIM(ESITI_QUESTIONARI!U4334)),"")</f>
        <v/>
      </c>
      <c r="E4334" t="str">
        <f>IFERROR(UPPER(TRIM(ESITI_QUESTIONARI!Y4334)),"")</f>
        <v/>
      </c>
      <c r="F4334" t="str">
        <f>IFERROR(UPPER(TRIM(ESITI_QUESTIONARI!AE4334)),"")</f>
        <v/>
      </c>
      <c r="G4334" t="str">
        <f>IFERROR(UPPER(TRIM(ESITI_QUESTIONARI!AI4334)),"")</f>
        <v/>
      </c>
      <c r="H4334" s="8" t="str">
        <f>IF(C4334="","",IF(ISERROR(AVERAGE(ESITI_QUESTIONARI!N4334:T4334,ESITI_QUESTIONARI!V4334:X4334,ESITI_QUESTIONARI!Z4334:AD4334,ESITI_QUESTIONARI!AF4334:AH4334,ESITI_QUESTIONARI!AJ4334:AL4334,ESITI_QUESTIONARI!AN4334,ESITI_QUESTIONARI!AQ4334)),"NON RISPONDE",AVERAGE(ESITI_QUESTIONARI!N4334:T4334,ESITI_QUESTIONARI!V4334:X4334,ESITI_QUESTIONARI!Z4334:AD4334,ESITI_QUESTIONARI!AF4334:AH4334,ESITI_QUESTIONARI!AJ4334:AL4334,ESITI_QUESTIONARI!AN4334,ESITI_QUESTIONARI!AQ4334)))</f>
        <v/>
      </c>
    </row>
    <row r="4335" spans="1:8" x14ac:dyDescent="0.3">
      <c r="A4335" t="str">
        <f>IF(ESITI_QUESTIONARI!A4335="","",TRIM(ESITI_QUESTIONARI!A4335))</f>
        <v/>
      </c>
      <c r="B4335" t="str">
        <f t="shared" si="68"/>
        <v/>
      </c>
      <c r="C4335" t="str">
        <f>IF(ESITI_QUESTIONARI!C4335="","",TRIM(ESITI_QUESTIONARI!C4335))</f>
        <v/>
      </c>
      <c r="D4335" t="str">
        <f>IFERROR(UPPER(TRIM(ESITI_QUESTIONARI!U4335)),"")</f>
        <v/>
      </c>
      <c r="E4335" t="str">
        <f>IFERROR(UPPER(TRIM(ESITI_QUESTIONARI!Y4335)),"")</f>
        <v/>
      </c>
      <c r="F4335" t="str">
        <f>IFERROR(UPPER(TRIM(ESITI_QUESTIONARI!AE4335)),"")</f>
        <v/>
      </c>
      <c r="G4335" t="str">
        <f>IFERROR(UPPER(TRIM(ESITI_QUESTIONARI!AI4335)),"")</f>
        <v/>
      </c>
      <c r="H4335" s="8" t="str">
        <f>IF(C4335="","",IF(ISERROR(AVERAGE(ESITI_QUESTIONARI!N4335:T4335,ESITI_QUESTIONARI!V4335:X4335,ESITI_QUESTIONARI!Z4335:AD4335,ESITI_QUESTIONARI!AF4335:AH4335,ESITI_QUESTIONARI!AJ4335:AL4335,ESITI_QUESTIONARI!AN4335,ESITI_QUESTIONARI!AQ4335)),"NON RISPONDE",AVERAGE(ESITI_QUESTIONARI!N4335:T4335,ESITI_QUESTIONARI!V4335:X4335,ESITI_QUESTIONARI!Z4335:AD4335,ESITI_QUESTIONARI!AF4335:AH4335,ESITI_QUESTIONARI!AJ4335:AL4335,ESITI_QUESTIONARI!AN4335,ESITI_QUESTIONARI!AQ4335)))</f>
        <v/>
      </c>
    </row>
    <row r="4336" spans="1:8" x14ac:dyDescent="0.3">
      <c r="A4336" t="str">
        <f>IF(ESITI_QUESTIONARI!A4336="","",TRIM(ESITI_QUESTIONARI!A4336))</f>
        <v/>
      </c>
      <c r="B4336" t="str">
        <f t="shared" si="68"/>
        <v/>
      </c>
      <c r="C4336" t="str">
        <f>IF(ESITI_QUESTIONARI!C4336="","",TRIM(ESITI_QUESTIONARI!C4336))</f>
        <v/>
      </c>
      <c r="D4336" t="str">
        <f>IFERROR(UPPER(TRIM(ESITI_QUESTIONARI!U4336)),"")</f>
        <v/>
      </c>
      <c r="E4336" t="str">
        <f>IFERROR(UPPER(TRIM(ESITI_QUESTIONARI!Y4336)),"")</f>
        <v/>
      </c>
      <c r="F4336" t="str">
        <f>IFERROR(UPPER(TRIM(ESITI_QUESTIONARI!AE4336)),"")</f>
        <v/>
      </c>
      <c r="G4336" t="str">
        <f>IFERROR(UPPER(TRIM(ESITI_QUESTIONARI!AI4336)),"")</f>
        <v/>
      </c>
      <c r="H4336" s="8" t="str">
        <f>IF(C4336="","",IF(ISERROR(AVERAGE(ESITI_QUESTIONARI!N4336:T4336,ESITI_QUESTIONARI!V4336:X4336,ESITI_QUESTIONARI!Z4336:AD4336,ESITI_QUESTIONARI!AF4336:AH4336,ESITI_QUESTIONARI!AJ4336:AL4336,ESITI_QUESTIONARI!AN4336,ESITI_QUESTIONARI!AQ4336)),"NON RISPONDE",AVERAGE(ESITI_QUESTIONARI!N4336:T4336,ESITI_QUESTIONARI!V4336:X4336,ESITI_QUESTIONARI!Z4336:AD4336,ESITI_QUESTIONARI!AF4336:AH4336,ESITI_QUESTIONARI!AJ4336:AL4336,ESITI_QUESTIONARI!AN4336,ESITI_QUESTIONARI!AQ4336)))</f>
        <v/>
      </c>
    </row>
    <row r="4337" spans="1:8" x14ac:dyDescent="0.3">
      <c r="A4337" t="str">
        <f>IF(ESITI_QUESTIONARI!A4337="","",TRIM(ESITI_QUESTIONARI!A4337))</f>
        <v/>
      </c>
      <c r="B4337" t="str">
        <f t="shared" si="68"/>
        <v/>
      </c>
      <c r="C4337" t="str">
        <f>IF(ESITI_QUESTIONARI!C4337="","",TRIM(ESITI_QUESTIONARI!C4337))</f>
        <v/>
      </c>
      <c r="D4337" t="str">
        <f>IFERROR(UPPER(TRIM(ESITI_QUESTIONARI!U4337)),"")</f>
        <v/>
      </c>
      <c r="E4337" t="str">
        <f>IFERROR(UPPER(TRIM(ESITI_QUESTIONARI!Y4337)),"")</f>
        <v/>
      </c>
      <c r="F4337" t="str">
        <f>IFERROR(UPPER(TRIM(ESITI_QUESTIONARI!AE4337)),"")</f>
        <v/>
      </c>
      <c r="G4337" t="str">
        <f>IFERROR(UPPER(TRIM(ESITI_QUESTIONARI!AI4337)),"")</f>
        <v/>
      </c>
      <c r="H4337" s="8" t="str">
        <f>IF(C4337="","",IF(ISERROR(AVERAGE(ESITI_QUESTIONARI!N4337:T4337,ESITI_QUESTIONARI!V4337:X4337,ESITI_QUESTIONARI!Z4337:AD4337,ESITI_QUESTIONARI!AF4337:AH4337,ESITI_QUESTIONARI!AJ4337:AL4337,ESITI_QUESTIONARI!AN4337,ESITI_QUESTIONARI!AQ4337)),"NON RISPONDE",AVERAGE(ESITI_QUESTIONARI!N4337:T4337,ESITI_QUESTIONARI!V4337:X4337,ESITI_QUESTIONARI!Z4337:AD4337,ESITI_QUESTIONARI!AF4337:AH4337,ESITI_QUESTIONARI!AJ4337:AL4337,ESITI_QUESTIONARI!AN4337,ESITI_QUESTIONARI!AQ4337)))</f>
        <v/>
      </c>
    </row>
    <row r="4338" spans="1:8" x14ac:dyDescent="0.3">
      <c r="A4338" t="str">
        <f>IF(ESITI_QUESTIONARI!A4338="","",TRIM(ESITI_QUESTIONARI!A4338))</f>
        <v/>
      </c>
      <c r="B4338" t="str">
        <f t="shared" si="68"/>
        <v/>
      </c>
      <c r="C4338" t="str">
        <f>IF(ESITI_QUESTIONARI!C4338="","",TRIM(ESITI_QUESTIONARI!C4338))</f>
        <v/>
      </c>
      <c r="D4338" t="str">
        <f>IFERROR(UPPER(TRIM(ESITI_QUESTIONARI!U4338)),"")</f>
        <v/>
      </c>
      <c r="E4338" t="str">
        <f>IFERROR(UPPER(TRIM(ESITI_QUESTIONARI!Y4338)),"")</f>
        <v/>
      </c>
      <c r="F4338" t="str">
        <f>IFERROR(UPPER(TRIM(ESITI_QUESTIONARI!AE4338)),"")</f>
        <v/>
      </c>
      <c r="G4338" t="str">
        <f>IFERROR(UPPER(TRIM(ESITI_QUESTIONARI!AI4338)),"")</f>
        <v/>
      </c>
      <c r="H4338" s="8" t="str">
        <f>IF(C4338="","",IF(ISERROR(AVERAGE(ESITI_QUESTIONARI!N4338:T4338,ESITI_QUESTIONARI!V4338:X4338,ESITI_QUESTIONARI!Z4338:AD4338,ESITI_QUESTIONARI!AF4338:AH4338,ESITI_QUESTIONARI!AJ4338:AL4338,ESITI_QUESTIONARI!AN4338,ESITI_QUESTIONARI!AQ4338)),"NON RISPONDE",AVERAGE(ESITI_QUESTIONARI!N4338:T4338,ESITI_QUESTIONARI!V4338:X4338,ESITI_QUESTIONARI!Z4338:AD4338,ESITI_QUESTIONARI!AF4338:AH4338,ESITI_QUESTIONARI!AJ4338:AL4338,ESITI_QUESTIONARI!AN4338,ESITI_QUESTIONARI!AQ4338)))</f>
        <v/>
      </c>
    </row>
    <row r="4339" spans="1:8" x14ac:dyDescent="0.3">
      <c r="A4339" t="str">
        <f>IF(ESITI_QUESTIONARI!A4339="","",TRIM(ESITI_QUESTIONARI!A4339))</f>
        <v/>
      </c>
      <c r="B4339" t="str">
        <f t="shared" si="68"/>
        <v/>
      </c>
      <c r="C4339" t="str">
        <f>IF(ESITI_QUESTIONARI!C4339="","",TRIM(ESITI_QUESTIONARI!C4339))</f>
        <v/>
      </c>
      <c r="D4339" t="str">
        <f>IFERROR(UPPER(TRIM(ESITI_QUESTIONARI!U4339)),"")</f>
        <v/>
      </c>
      <c r="E4339" t="str">
        <f>IFERROR(UPPER(TRIM(ESITI_QUESTIONARI!Y4339)),"")</f>
        <v/>
      </c>
      <c r="F4339" t="str">
        <f>IFERROR(UPPER(TRIM(ESITI_QUESTIONARI!AE4339)),"")</f>
        <v/>
      </c>
      <c r="G4339" t="str">
        <f>IFERROR(UPPER(TRIM(ESITI_QUESTIONARI!AI4339)),"")</f>
        <v/>
      </c>
      <c r="H4339" s="8" t="str">
        <f>IF(C4339="","",IF(ISERROR(AVERAGE(ESITI_QUESTIONARI!N4339:T4339,ESITI_QUESTIONARI!V4339:X4339,ESITI_QUESTIONARI!Z4339:AD4339,ESITI_QUESTIONARI!AF4339:AH4339,ESITI_QUESTIONARI!AJ4339:AL4339,ESITI_QUESTIONARI!AN4339,ESITI_QUESTIONARI!AQ4339)),"NON RISPONDE",AVERAGE(ESITI_QUESTIONARI!N4339:T4339,ESITI_QUESTIONARI!V4339:X4339,ESITI_QUESTIONARI!Z4339:AD4339,ESITI_QUESTIONARI!AF4339:AH4339,ESITI_QUESTIONARI!AJ4339:AL4339,ESITI_QUESTIONARI!AN4339,ESITI_QUESTIONARI!AQ4339)))</f>
        <v/>
      </c>
    </row>
    <row r="4340" spans="1:8" x14ac:dyDescent="0.3">
      <c r="A4340" t="str">
        <f>IF(ESITI_QUESTIONARI!A4340="","",TRIM(ESITI_QUESTIONARI!A4340))</f>
        <v/>
      </c>
      <c r="B4340" t="str">
        <f t="shared" si="68"/>
        <v/>
      </c>
      <c r="C4340" t="str">
        <f>IF(ESITI_QUESTIONARI!C4340="","",TRIM(ESITI_QUESTIONARI!C4340))</f>
        <v/>
      </c>
      <c r="D4340" t="str">
        <f>IFERROR(UPPER(TRIM(ESITI_QUESTIONARI!U4340)),"")</f>
        <v/>
      </c>
      <c r="E4340" t="str">
        <f>IFERROR(UPPER(TRIM(ESITI_QUESTIONARI!Y4340)),"")</f>
        <v/>
      </c>
      <c r="F4340" t="str">
        <f>IFERROR(UPPER(TRIM(ESITI_QUESTIONARI!AE4340)),"")</f>
        <v/>
      </c>
      <c r="G4340" t="str">
        <f>IFERROR(UPPER(TRIM(ESITI_QUESTIONARI!AI4340)),"")</f>
        <v/>
      </c>
      <c r="H4340" s="8" t="str">
        <f>IF(C4340="","",IF(ISERROR(AVERAGE(ESITI_QUESTIONARI!N4340:T4340,ESITI_QUESTIONARI!V4340:X4340,ESITI_QUESTIONARI!Z4340:AD4340,ESITI_QUESTIONARI!AF4340:AH4340,ESITI_QUESTIONARI!AJ4340:AL4340,ESITI_QUESTIONARI!AN4340,ESITI_QUESTIONARI!AQ4340)),"NON RISPONDE",AVERAGE(ESITI_QUESTIONARI!N4340:T4340,ESITI_QUESTIONARI!V4340:X4340,ESITI_QUESTIONARI!Z4340:AD4340,ESITI_QUESTIONARI!AF4340:AH4340,ESITI_QUESTIONARI!AJ4340:AL4340,ESITI_QUESTIONARI!AN4340,ESITI_QUESTIONARI!AQ4340)))</f>
        <v/>
      </c>
    </row>
    <row r="4341" spans="1:8" x14ac:dyDescent="0.3">
      <c r="A4341" t="str">
        <f>IF(ESITI_QUESTIONARI!A4341="","",TRIM(ESITI_QUESTIONARI!A4341))</f>
        <v/>
      </c>
      <c r="B4341" t="str">
        <f t="shared" si="68"/>
        <v/>
      </c>
      <c r="C4341" t="str">
        <f>IF(ESITI_QUESTIONARI!C4341="","",TRIM(ESITI_QUESTIONARI!C4341))</f>
        <v/>
      </c>
      <c r="D4341" t="str">
        <f>IFERROR(UPPER(TRIM(ESITI_QUESTIONARI!U4341)),"")</f>
        <v/>
      </c>
      <c r="E4341" t="str">
        <f>IFERROR(UPPER(TRIM(ESITI_QUESTIONARI!Y4341)),"")</f>
        <v/>
      </c>
      <c r="F4341" t="str">
        <f>IFERROR(UPPER(TRIM(ESITI_QUESTIONARI!AE4341)),"")</f>
        <v/>
      </c>
      <c r="G4341" t="str">
        <f>IFERROR(UPPER(TRIM(ESITI_QUESTIONARI!AI4341)),"")</f>
        <v/>
      </c>
      <c r="H4341" s="8" t="str">
        <f>IF(C4341="","",IF(ISERROR(AVERAGE(ESITI_QUESTIONARI!N4341:T4341,ESITI_QUESTIONARI!V4341:X4341,ESITI_QUESTIONARI!Z4341:AD4341,ESITI_QUESTIONARI!AF4341:AH4341,ESITI_QUESTIONARI!AJ4341:AL4341,ESITI_QUESTIONARI!AN4341,ESITI_QUESTIONARI!AQ4341)),"NON RISPONDE",AVERAGE(ESITI_QUESTIONARI!N4341:T4341,ESITI_QUESTIONARI!V4341:X4341,ESITI_QUESTIONARI!Z4341:AD4341,ESITI_QUESTIONARI!AF4341:AH4341,ESITI_QUESTIONARI!AJ4341:AL4341,ESITI_QUESTIONARI!AN4341,ESITI_QUESTIONARI!AQ4341)))</f>
        <v/>
      </c>
    </row>
    <row r="4342" spans="1:8" x14ac:dyDescent="0.3">
      <c r="A4342" t="str">
        <f>IF(ESITI_QUESTIONARI!A4342="","",TRIM(ESITI_QUESTIONARI!A4342))</f>
        <v/>
      </c>
      <c r="B4342" t="str">
        <f t="shared" si="68"/>
        <v/>
      </c>
      <c r="C4342" t="str">
        <f>IF(ESITI_QUESTIONARI!C4342="","",TRIM(ESITI_QUESTIONARI!C4342))</f>
        <v/>
      </c>
      <c r="D4342" t="str">
        <f>IFERROR(UPPER(TRIM(ESITI_QUESTIONARI!U4342)),"")</f>
        <v/>
      </c>
      <c r="E4342" t="str">
        <f>IFERROR(UPPER(TRIM(ESITI_QUESTIONARI!Y4342)),"")</f>
        <v/>
      </c>
      <c r="F4342" t="str">
        <f>IFERROR(UPPER(TRIM(ESITI_QUESTIONARI!AE4342)),"")</f>
        <v/>
      </c>
      <c r="G4342" t="str">
        <f>IFERROR(UPPER(TRIM(ESITI_QUESTIONARI!AI4342)),"")</f>
        <v/>
      </c>
      <c r="H4342" s="8" t="str">
        <f>IF(C4342="","",IF(ISERROR(AVERAGE(ESITI_QUESTIONARI!N4342:T4342,ESITI_QUESTIONARI!V4342:X4342,ESITI_QUESTIONARI!Z4342:AD4342,ESITI_QUESTIONARI!AF4342:AH4342,ESITI_QUESTIONARI!AJ4342:AL4342,ESITI_QUESTIONARI!AN4342,ESITI_QUESTIONARI!AQ4342)),"NON RISPONDE",AVERAGE(ESITI_QUESTIONARI!N4342:T4342,ESITI_QUESTIONARI!V4342:X4342,ESITI_QUESTIONARI!Z4342:AD4342,ESITI_QUESTIONARI!AF4342:AH4342,ESITI_QUESTIONARI!AJ4342:AL4342,ESITI_QUESTIONARI!AN4342,ESITI_QUESTIONARI!AQ4342)))</f>
        <v/>
      </c>
    </row>
    <row r="4343" spans="1:8" x14ac:dyDescent="0.3">
      <c r="A4343" t="str">
        <f>IF(ESITI_QUESTIONARI!A4343="","",TRIM(ESITI_QUESTIONARI!A4343))</f>
        <v/>
      </c>
      <c r="B4343" t="str">
        <f t="shared" si="68"/>
        <v/>
      </c>
      <c r="C4343" t="str">
        <f>IF(ESITI_QUESTIONARI!C4343="","",TRIM(ESITI_QUESTIONARI!C4343))</f>
        <v/>
      </c>
      <c r="D4343" t="str">
        <f>IFERROR(UPPER(TRIM(ESITI_QUESTIONARI!U4343)),"")</f>
        <v/>
      </c>
      <c r="E4343" t="str">
        <f>IFERROR(UPPER(TRIM(ESITI_QUESTIONARI!Y4343)),"")</f>
        <v/>
      </c>
      <c r="F4343" t="str">
        <f>IFERROR(UPPER(TRIM(ESITI_QUESTIONARI!AE4343)),"")</f>
        <v/>
      </c>
      <c r="G4343" t="str">
        <f>IFERROR(UPPER(TRIM(ESITI_QUESTIONARI!AI4343)),"")</f>
        <v/>
      </c>
      <c r="H4343" s="8" t="str">
        <f>IF(C4343="","",IF(ISERROR(AVERAGE(ESITI_QUESTIONARI!N4343:T4343,ESITI_QUESTIONARI!V4343:X4343,ESITI_QUESTIONARI!Z4343:AD4343,ESITI_QUESTIONARI!AF4343:AH4343,ESITI_QUESTIONARI!AJ4343:AL4343,ESITI_QUESTIONARI!AN4343,ESITI_QUESTIONARI!AQ4343)),"NON RISPONDE",AVERAGE(ESITI_QUESTIONARI!N4343:T4343,ESITI_QUESTIONARI!V4343:X4343,ESITI_QUESTIONARI!Z4343:AD4343,ESITI_QUESTIONARI!AF4343:AH4343,ESITI_QUESTIONARI!AJ4343:AL4343,ESITI_QUESTIONARI!AN4343,ESITI_QUESTIONARI!AQ4343)))</f>
        <v/>
      </c>
    </row>
    <row r="4344" spans="1:8" x14ac:dyDescent="0.3">
      <c r="A4344" t="str">
        <f>IF(ESITI_QUESTIONARI!A4344="","",TRIM(ESITI_QUESTIONARI!A4344))</f>
        <v/>
      </c>
      <c r="B4344" t="str">
        <f t="shared" si="68"/>
        <v/>
      </c>
      <c r="C4344" t="str">
        <f>IF(ESITI_QUESTIONARI!C4344="","",TRIM(ESITI_QUESTIONARI!C4344))</f>
        <v/>
      </c>
      <c r="D4344" t="str">
        <f>IFERROR(UPPER(TRIM(ESITI_QUESTIONARI!U4344)),"")</f>
        <v/>
      </c>
      <c r="E4344" t="str">
        <f>IFERROR(UPPER(TRIM(ESITI_QUESTIONARI!Y4344)),"")</f>
        <v/>
      </c>
      <c r="F4344" t="str">
        <f>IFERROR(UPPER(TRIM(ESITI_QUESTIONARI!AE4344)),"")</f>
        <v/>
      </c>
      <c r="G4344" t="str">
        <f>IFERROR(UPPER(TRIM(ESITI_QUESTIONARI!AI4344)),"")</f>
        <v/>
      </c>
      <c r="H4344" s="8" t="str">
        <f>IF(C4344="","",IF(ISERROR(AVERAGE(ESITI_QUESTIONARI!N4344:T4344,ESITI_QUESTIONARI!V4344:X4344,ESITI_QUESTIONARI!Z4344:AD4344,ESITI_QUESTIONARI!AF4344:AH4344,ESITI_QUESTIONARI!AJ4344:AL4344,ESITI_QUESTIONARI!AN4344,ESITI_QUESTIONARI!AQ4344)),"NON RISPONDE",AVERAGE(ESITI_QUESTIONARI!N4344:T4344,ESITI_QUESTIONARI!V4344:X4344,ESITI_QUESTIONARI!Z4344:AD4344,ESITI_QUESTIONARI!AF4344:AH4344,ESITI_QUESTIONARI!AJ4344:AL4344,ESITI_QUESTIONARI!AN4344,ESITI_QUESTIONARI!AQ4344)))</f>
        <v/>
      </c>
    </row>
    <row r="4345" spans="1:8" x14ac:dyDescent="0.3">
      <c r="A4345" t="str">
        <f>IF(ESITI_QUESTIONARI!A4345="","",TRIM(ESITI_QUESTIONARI!A4345))</f>
        <v/>
      </c>
      <c r="B4345" t="str">
        <f t="shared" si="68"/>
        <v/>
      </c>
      <c r="C4345" t="str">
        <f>IF(ESITI_QUESTIONARI!C4345="","",TRIM(ESITI_QUESTIONARI!C4345))</f>
        <v/>
      </c>
      <c r="D4345" t="str">
        <f>IFERROR(UPPER(TRIM(ESITI_QUESTIONARI!U4345)),"")</f>
        <v/>
      </c>
      <c r="E4345" t="str">
        <f>IFERROR(UPPER(TRIM(ESITI_QUESTIONARI!Y4345)),"")</f>
        <v/>
      </c>
      <c r="F4345" t="str">
        <f>IFERROR(UPPER(TRIM(ESITI_QUESTIONARI!AE4345)),"")</f>
        <v/>
      </c>
      <c r="G4345" t="str">
        <f>IFERROR(UPPER(TRIM(ESITI_QUESTIONARI!AI4345)),"")</f>
        <v/>
      </c>
      <c r="H4345" s="8" t="str">
        <f>IF(C4345="","",IF(ISERROR(AVERAGE(ESITI_QUESTIONARI!N4345:T4345,ESITI_QUESTIONARI!V4345:X4345,ESITI_QUESTIONARI!Z4345:AD4345,ESITI_QUESTIONARI!AF4345:AH4345,ESITI_QUESTIONARI!AJ4345:AL4345,ESITI_QUESTIONARI!AN4345,ESITI_QUESTIONARI!AQ4345)),"NON RISPONDE",AVERAGE(ESITI_QUESTIONARI!N4345:T4345,ESITI_QUESTIONARI!V4345:X4345,ESITI_QUESTIONARI!Z4345:AD4345,ESITI_QUESTIONARI!AF4345:AH4345,ESITI_QUESTIONARI!AJ4345:AL4345,ESITI_QUESTIONARI!AN4345,ESITI_QUESTIONARI!AQ4345)))</f>
        <v/>
      </c>
    </row>
    <row r="4346" spans="1:8" x14ac:dyDescent="0.3">
      <c r="A4346" t="str">
        <f>IF(ESITI_QUESTIONARI!A4346="","",TRIM(ESITI_QUESTIONARI!A4346))</f>
        <v/>
      </c>
      <c r="B4346" t="str">
        <f t="shared" si="68"/>
        <v/>
      </c>
      <c r="C4346" t="str">
        <f>IF(ESITI_QUESTIONARI!C4346="","",TRIM(ESITI_QUESTIONARI!C4346))</f>
        <v/>
      </c>
      <c r="D4346" t="str">
        <f>IFERROR(UPPER(TRIM(ESITI_QUESTIONARI!U4346)),"")</f>
        <v/>
      </c>
      <c r="E4346" t="str">
        <f>IFERROR(UPPER(TRIM(ESITI_QUESTIONARI!Y4346)),"")</f>
        <v/>
      </c>
      <c r="F4346" t="str">
        <f>IFERROR(UPPER(TRIM(ESITI_QUESTIONARI!AE4346)),"")</f>
        <v/>
      </c>
      <c r="G4346" t="str">
        <f>IFERROR(UPPER(TRIM(ESITI_QUESTIONARI!AI4346)),"")</f>
        <v/>
      </c>
      <c r="H4346" s="8" t="str">
        <f>IF(C4346="","",IF(ISERROR(AVERAGE(ESITI_QUESTIONARI!N4346:T4346,ESITI_QUESTIONARI!V4346:X4346,ESITI_QUESTIONARI!Z4346:AD4346,ESITI_QUESTIONARI!AF4346:AH4346,ESITI_QUESTIONARI!AJ4346:AL4346,ESITI_QUESTIONARI!AN4346,ESITI_QUESTIONARI!AQ4346)),"NON RISPONDE",AVERAGE(ESITI_QUESTIONARI!N4346:T4346,ESITI_QUESTIONARI!V4346:X4346,ESITI_QUESTIONARI!Z4346:AD4346,ESITI_QUESTIONARI!AF4346:AH4346,ESITI_QUESTIONARI!AJ4346:AL4346,ESITI_QUESTIONARI!AN4346,ESITI_QUESTIONARI!AQ4346)))</f>
        <v/>
      </c>
    </row>
    <row r="4347" spans="1:8" x14ac:dyDescent="0.3">
      <c r="A4347" t="str">
        <f>IF(ESITI_QUESTIONARI!A4347="","",TRIM(ESITI_QUESTIONARI!A4347))</f>
        <v/>
      </c>
      <c r="B4347" t="str">
        <f t="shared" si="68"/>
        <v/>
      </c>
      <c r="C4347" t="str">
        <f>IF(ESITI_QUESTIONARI!C4347="","",TRIM(ESITI_QUESTIONARI!C4347))</f>
        <v/>
      </c>
      <c r="D4347" t="str">
        <f>IFERROR(UPPER(TRIM(ESITI_QUESTIONARI!U4347)),"")</f>
        <v/>
      </c>
      <c r="E4347" t="str">
        <f>IFERROR(UPPER(TRIM(ESITI_QUESTIONARI!Y4347)),"")</f>
        <v/>
      </c>
      <c r="F4347" t="str">
        <f>IFERROR(UPPER(TRIM(ESITI_QUESTIONARI!AE4347)),"")</f>
        <v/>
      </c>
      <c r="G4347" t="str">
        <f>IFERROR(UPPER(TRIM(ESITI_QUESTIONARI!AI4347)),"")</f>
        <v/>
      </c>
      <c r="H4347" s="8" t="str">
        <f>IF(C4347="","",IF(ISERROR(AVERAGE(ESITI_QUESTIONARI!N4347:T4347,ESITI_QUESTIONARI!V4347:X4347,ESITI_QUESTIONARI!Z4347:AD4347,ESITI_QUESTIONARI!AF4347:AH4347,ESITI_QUESTIONARI!AJ4347:AL4347,ESITI_QUESTIONARI!AN4347,ESITI_QUESTIONARI!AQ4347)),"NON RISPONDE",AVERAGE(ESITI_QUESTIONARI!N4347:T4347,ESITI_QUESTIONARI!V4347:X4347,ESITI_QUESTIONARI!Z4347:AD4347,ESITI_QUESTIONARI!AF4347:AH4347,ESITI_QUESTIONARI!AJ4347:AL4347,ESITI_QUESTIONARI!AN4347,ESITI_QUESTIONARI!AQ4347)))</f>
        <v/>
      </c>
    </row>
    <row r="4348" spans="1:8" x14ac:dyDescent="0.3">
      <c r="A4348" t="str">
        <f>IF(ESITI_QUESTIONARI!A4348="","",TRIM(ESITI_QUESTIONARI!A4348))</f>
        <v/>
      </c>
      <c r="B4348" t="str">
        <f t="shared" si="68"/>
        <v/>
      </c>
      <c r="C4348" t="str">
        <f>IF(ESITI_QUESTIONARI!C4348="","",TRIM(ESITI_QUESTIONARI!C4348))</f>
        <v/>
      </c>
      <c r="D4348" t="str">
        <f>IFERROR(UPPER(TRIM(ESITI_QUESTIONARI!U4348)),"")</f>
        <v/>
      </c>
      <c r="E4348" t="str">
        <f>IFERROR(UPPER(TRIM(ESITI_QUESTIONARI!Y4348)),"")</f>
        <v/>
      </c>
      <c r="F4348" t="str">
        <f>IFERROR(UPPER(TRIM(ESITI_QUESTIONARI!AE4348)),"")</f>
        <v/>
      </c>
      <c r="G4348" t="str">
        <f>IFERROR(UPPER(TRIM(ESITI_QUESTIONARI!AI4348)),"")</f>
        <v/>
      </c>
      <c r="H4348" s="8" t="str">
        <f>IF(C4348="","",IF(ISERROR(AVERAGE(ESITI_QUESTIONARI!N4348:T4348,ESITI_QUESTIONARI!V4348:X4348,ESITI_QUESTIONARI!Z4348:AD4348,ESITI_QUESTIONARI!AF4348:AH4348,ESITI_QUESTIONARI!AJ4348:AL4348,ESITI_QUESTIONARI!AN4348,ESITI_QUESTIONARI!AQ4348)),"NON RISPONDE",AVERAGE(ESITI_QUESTIONARI!N4348:T4348,ESITI_QUESTIONARI!V4348:X4348,ESITI_QUESTIONARI!Z4348:AD4348,ESITI_QUESTIONARI!AF4348:AH4348,ESITI_QUESTIONARI!AJ4348:AL4348,ESITI_QUESTIONARI!AN4348,ESITI_QUESTIONARI!AQ4348)))</f>
        <v/>
      </c>
    </row>
    <row r="4349" spans="1:8" x14ac:dyDescent="0.3">
      <c r="A4349" t="str">
        <f>IF(ESITI_QUESTIONARI!A4349="","",TRIM(ESITI_QUESTIONARI!A4349))</f>
        <v/>
      </c>
      <c r="B4349" t="str">
        <f t="shared" si="68"/>
        <v/>
      </c>
      <c r="C4349" t="str">
        <f>IF(ESITI_QUESTIONARI!C4349="","",TRIM(ESITI_QUESTIONARI!C4349))</f>
        <v/>
      </c>
      <c r="D4349" t="str">
        <f>IFERROR(UPPER(TRIM(ESITI_QUESTIONARI!U4349)),"")</f>
        <v/>
      </c>
      <c r="E4349" t="str">
        <f>IFERROR(UPPER(TRIM(ESITI_QUESTIONARI!Y4349)),"")</f>
        <v/>
      </c>
      <c r="F4349" t="str">
        <f>IFERROR(UPPER(TRIM(ESITI_QUESTIONARI!AE4349)),"")</f>
        <v/>
      </c>
      <c r="G4349" t="str">
        <f>IFERROR(UPPER(TRIM(ESITI_QUESTIONARI!AI4349)),"")</f>
        <v/>
      </c>
      <c r="H4349" s="8" t="str">
        <f>IF(C4349="","",IF(ISERROR(AVERAGE(ESITI_QUESTIONARI!N4349:T4349,ESITI_QUESTIONARI!V4349:X4349,ESITI_QUESTIONARI!Z4349:AD4349,ESITI_QUESTIONARI!AF4349:AH4349,ESITI_QUESTIONARI!AJ4349:AL4349,ESITI_QUESTIONARI!AN4349,ESITI_QUESTIONARI!AQ4349)),"NON RISPONDE",AVERAGE(ESITI_QUESTIONARI!N4349:T4349,ESITI_QUESTIONARI!V4349:X4349,ESITI_QUESTIONARI!Z4349:AD4349,ESITI_QUESTIONARI!AF4349:AH4349,ESITI_QUESTIONARI!AJ4349:AL4349,ESITI_QUESTIONARI!AN4349,ESITI_QUESTIONARI!AQ4349)))</f>
        <v/>
      </c>
    </row>
    <row r="4350" spans="1:8" x14ac:dyDescent="0.3">
      <c r="A4350" t="str">
        <f>IF(ESITI_QUESTIONARI!A4350="","",TRIM(ESITI_QUESTIONARI!A4350))</f>
        <v/>
      </c>
      <c r="B4350" t="str">
        <f t="shared" si="68"/>
        <v/>
      </c>
      <c r="C4350" t="str">
        <f>IF(ESITI_QUESTIONARI!C4350="","",TRIM(ESITI_QUESTIONARI!C4350))</f>
        <v/>
      </c>
      <c r="D4350" t="str">
        <f>IFERROR(UPPER(TRIM(ESITI_QUESTIONARI!U4350)),"")</f>
        <v/>
      </c>
      <c r="E4350" t="str">
        <f>IFERROR(UPPER(TRIM(ESITI_QUESTIONARI!Y4350)),"")</f>
        <v/>
      </c>
      <c r="F4350" t="str">
        <f>IFERROR(UPPER(TRIM(ESITI_QUESTIONARI!AE4350)),"")</f>
        <v/>
      </c>
      <c r="G4350" t="str">
        <f>IFERROR(UPPER(TRIM(ESITI_QUESTIONARI!AI4350)),"")</f>
        <v/>
      </c>
      <c r="H4350" s="8" t="str">
        <f>IF(C4350="","",IF(ISERROR(AVERAGE(ESITI_QUESTIONARI!N4350:T4350,ESITI_QUESTIONARI!V4350:X4350,ESITI_QUESTIONARI!Z4350:AD4350,ESITI_QUESTIONARI!AF4350:AH4350,ESITI_QUESTIONARI!AJ4350:AL4350,ESITI_QUESTIONARI!AN4350,ESITI_QUESTIONARI!AQ4350)),"NON RISPONDE",AVERAGE(ESITI_QUESTIONARI!N4350:T4350,ESITI_QUESTIONARI!V4350:X4350,ESITI_QUESTIONARI!Z4350:AD4350,ESITI_QUESTIONARI!AF4350:AH4350,ESITI_QUESTIONARI!AJ4350:AL4350,ESITI_QUESTIONARI!AN4350,ESITI_QUESTIONARI!AQ4350)))</f>
        <v/>
      </c>
    </row>
    <row r="4351" spans="1:8" x14ac:dyDescent="0.3">
      <c r="A4351" t="str">
        <f>IF(ESITI_QUESTIONARI!A4351="","",TRIM(ESITI_QUESTIONARI!A4351))</f>
        <v/>
      </c>
      <c r="B4351" t="str">
        <f t="shared" si="68"/>
        <v/>
      </c>
      <c r="C4351" t="str">
        <f>IF(ESITI_QUESTIONARI!C4351="","",TRIM(ESITI_QUESTIONARI!C4351))</f>
        <v/>
      </c>
      <c r="D4351" t="str">
        <f>IFERROR(UPPER(TRIM(ESITI_QUESTIONARI!U4351)),"")</f>
        <v/>
      </c>
      <c r="E4351" t="str">
        <f>IFERROR(UPPER(TRIM(ESITI_QUESTIONARI!Y4351)),"")</f>
        <v/>
      </c>
      <c r="F4351" t="str">
        <f>IFERROR(UPPER(TRIM(ESITI_QUESTIONARI!AE4351)),"")</f>
        <v/>
      </c>
      <c r="G4351" t="str">
        <f>IFERROR(UPPER(TRIM(ESITI_QUESTIONARI!AI4351)),"")</f>
        <v/>
      </c>
      <c r="H4351" s="8" t="str">
        <f>IF(C4351="","",IF(ISERROR(AVERAGE(ESITI_QUESTIONARI!N4351:T4351,ESITI_QUESTIONARI!V4351:X4351,ESITI_QUESTIONARI!Z4351:AD4351,ESITI_QUESTIONARI!AF4351:AH4351,ESITI_QUESTIONARI!AJ4351:AL4351,ESITI_QUESTIONARI!AN4351,ESITI_QUESTIONARI!AQ4351)),"NON RISPONDE",AVERAGE(ESITI_QUESTIONARI!N4351:T4351,ESITI_QUESTIONARI!V4351:X4351,ESITI_QUESTIONARI!Z4351:AD4351,ESITI_QUESTIONARI!AF4351:AH4351,ESITI_QUESTIONARI!AJ4351:AL4351,ESITI_QUESTIONARI!AN4351,ESITI_QUESTIONARI!AQ4351)))</f>
        <v/>
      </c>
    </row>
    <row r="4352" spans="1:8" x14ac:dyDescent="0.3">
      <c r="A4352" t="str">
        <f>IF(ESITI_QUESTIONARI!A4352="","",TRIM(ESITI_QUESTIONARI!A4352))</f>
        <v/>
      </c>
      <c r="B4352" t="str">
        <f t="shared" si="68"/>
        <v/>
      </c>
      <c r="C4352" t="str">
        <f>IF(ESITI_QUESTIONARI!C4352="","",TRIM(ESITI_QUESTIONARI!C4352))</f>
        <v/>
      </c>
      <c r="D4352" t="str">
        <f>IFERROR(UPPER(TRIM(ESITI_QUESTIONARI!U4352)),"")</f>
        <v/>
      </c>
      <c r="E4352" t="str">
        <f>IFERROR(UPPER(TRIM(ESITI_QUESTIONARI!Y4352)),"")</f>
        <v/>
      </c>
      <c r="F4352" t="str">
        <f>IFERROR(UPPER(TRIM(ESITI_QUESTIONARI!AE4352)),"")</f>
        <v/>
      </c>
      <c r="G4352" t="str">
        <f>IFERROR(UPPER(TRIM(ESITI_QUESTIONARI!AI4352)),"")</f>
        <v/>
      </c>
      <c r="H4352" s="8" t="str">
        <f>IF(C4352="","",IF(ISERROR(AVERAGE(ESITI_QUESTIONARI!N4352:T4352,ESITI_QUESTIONARI!V4352:X4352,ESITI_QUESTIONARI!Z4352:AD4352,ESITI_QUESTIONARI!AF4352:AH4352,ESITI_QUESTIONARI!AJ4352:AL4352,ESITI_QUESTIONARI!AN4352,ESITI_QUESTIONARI!AQ4352)),"NON RISPONDE",AVERAGE(ESITI_QUESTIONARI!N4352:T4352,ESITI_QUESTIONARI!V4352:X4352,ESITI_QUESTIONARI!Z4352:AD4352,ESITI_QUESTIONARI!AF4352:AH4352,ESITI_QUESTIONARI!AJ4352:AL4352,ESITI_QUESTIONARI!AN4352,ESITI_QUESTIONARI!AQ4352)))</f>
        <v/>
      </c>
    </row>
    <row r="4353" spans="1:8" x14ac:dyDescent="0.3">
      <c r="A4353" t="str">
        <f>IF(ESITI_QUESTIONARI!A4353="","",TRIM(ESITI_QUESTIONARI!A4353))</f>
        <v/>
      </c>
      <c r="B4353" t="str">
        <f t="shared" si="68"/>
        <v/>
      </c>
      <c r="C4353" t="str">
        <f>IF(ESITI_QUESTIONARI!C4353="","",TRIM(ESITI_QUESTIONARI!C4353))</f>
        <v/>
      </c>
      <c r="D4353" t="str">
        <f>IFERROR(UPPER(TRIM(ESITI_QUESTIONARI!U4353)),"")</f>
        <v/>
      </c>
      <c r="E4353" t="str">
        <f>IFERROR(UPPER(TRIM(ESITI_QUESTIONARI!Y4353)),"")</f>
        <v/>
      </c>
      <c r="F4353" t="str">
        <f>IFERROR(UPPER(TRIM(ESITI_QUESTIONARI!AE4353)),"")</f>
        <v/>
      </c>
      <c r="G4353" t="str">
        <f>IFERROR(UPPER(TRIM(ESITI_QUESTIONARI!AI4353)),"")</f>
        <v/>
      </c>
      <c r="H4353" s="8" t="str">
        <f>IF(C4353="","",IF(ISERROR(AVERAGE(ESITI_QUESTIONARI!N4353:T4353,ESITI_QUESTIONARI!V4353:X4353,ESITI_QUESTIONARI!Z4353:AD4353,ESITI_QUESTIONARI!AF4353:AH4353,ESITI_QUESTIONARI!AJ4353:AL4353,ESITI_QUESTIONARI!AN4353,ESITI_QUESTIONARI!AQ4353)),"NON RISPONDE",AVERAGE(ESITI_QUESTIONARI!N4353:T4353,ESITI_QUESTIONARI!V4353:X4353,ESITI_QUESTIONARI!Z4353:AD4353,ESITI_QUESTIONARI!AF4353:AH4353,ESITI_QUESTIONARI!AJ4353:AL4353,ESITI_QUESTIONARI!AN4353,ESITI_QUESTIONARI!AQ4353)))</f>
        <v/>
      </c>
    </row>
    <row r="4354" spans="1:8" x14ac:dyDescent="0.3">
      <c r="A4354" t="str">
        <f>IF(ESITI_QUESTIONARI!A4354="","",TRIM(ESITI_QUESTIONARI!A4354))</f>
        <v/>
      </c>
      <c r="B4354" t="str">
        <f t="shared" si="68"/>
        <v/>
      </c>
      <c r="C4354" t="str">
        <f>IF(ESITI_QUESTIONARI!C4354="","",TRIM(ESITI_QUESTIONARI!C4354))</f>
        <v/>
      </c>
      <c r="D4354" t="str">
        <f>IFERROR(UPPER(TRIM(ESITI_QUESTIONARI!U4354)),"")</f>
        <v/>
      </c>
      <c r="E4354" t="str">
        <f>IFERROR(UPPER(TRIM(ESITI_QUESTIONARI!Y4354)),"")</f>
        <v/>
      </c>
      <c r="F4354" t="str">
        <f>IFERROR(UPPER(TRIM(ESITI_QUESTIONARI!AE4354)),"")</f>
        <v/>
      </c>
      <c r="G4354" t="str">
        <f>IFERROR(UPPER(TRIM(ESITI_QUESTIONARI!AI4354)),"")</f>
        <v/>
      </c>
      <c r="H4354" s="8" t="str">
        <f>IF(C4354="","",IF(ISERROR(AVERAGE(ESITI_QUESTIONARI!N4354:T4354,ESITI_QUESTIONARI!V4354:X4354,ESITI_QUESTIONARI!Z4354:AD4354,ESITI_QUESTIONARI!AF4354:AH4354,ESITI_QUESTIONARI!AJ4354:AL4354,ESITI_QUESTIONARI!AN4354,ESITI_QUESTIONARI!AQ4354)),"NON RISPONDE",AVERAGE(ESITI_QUESTIONARI!N4354:T4354,ESITI_QUESTIONARI!V4354:X4354,ESITI_QUESTIONARI!Z4354:AD4354,ESITI_QUESTIONARI!AF4354:AH4354,ESITI_QUESTIONARI!AJ4354:AL4354,ESITI_QUESTIONARI!AN4354,ESITI_QUESTIONARI!AQ4354)))</f>
        <v/>
      </c>
    </row>
    <row r="4355" spans="1:8" x14ac:dyDescent="0.3">
      <c r="A4355" t="str">
        <f>IF(ESITI_QUESTIONARI!A4355="","",TRIM(ESITI_QUESTIONARI!A4355))</f>
        <v/>
      </c>
      <c r="B4355" t="str">
        <f t="shared" ref="B4355:B4418" si="69">IF(C4355="","",C4355)</f>
        <v/>
      </c>
      <c r="C4355" t="str">
        <f>IF(ESITI_QUESTIONARI!C4355="","",TRIM(ESITI_QUESTIONARI!C4355))</f>
        <v/>
      </c>
      <c r="D4355" t="str">
        <f>IFERROR(UPPER(TRIM(ESITI_QUESTIONARI!U4355)),"")</f>
        <v/>
      </c>
      <c r="E4355" t="str">
        <f>IFERROR(UPPER(TRIM(ESITI_QUESTIONARI!Y4355)),"")</f>
        <v/>
      </c>
      <c r="F4355" t="str">
        <f>IFERROR(UPPER(TRIM(ESITI_QUESTIONARI!AE4355)),"")</f>
        <v/>
      </c>
      <c r="G4355" t="str">
        <f>IFERROR(UPPER(TRIM(ESITI_QUESTIONARI!AI4355)),"")</f>
        <v/>
      </c>
      <c r="H4355" s="8" t="str">
        <f>IF(C4355="","",IF(ISERROR(AVERAGE(ESITI_QUESTIONARI!N4355:T4355,ESITI_QUESTIONARI!V4355:X4355,ESITI_QUESTIONARI!Z4355:AD4355,ESITI_QUESTIONARI!AF4355:AH4355,ESITI_QUESTIONARI!AJ4355:AL4355,ESITI_QUESTIONARI!AN4355,ESITI_QUESTIONARI!AQ4355)),"NON RISPONDE",AVERAGE(ESITI_QUESTIONARI!N4355:T4355,ESITI_QUESTIONARI!V4355:X4355,ESITI_QUESTIONARI!Z4355:AD4355,ESITI_QUESTIONARI!AF4355:AH4355,ESITI_QUESTIONARI!AJ4355:AL4355,ESITI_QUESTIONARI!AN4355,ESITI_QUESTIONARI!AQ4355)))</f>
        <v/>
      </c>
    </row>
    <row r="4356" spans="1:8" x14ac:dyDescent="0.3">
      <c r="A4356" t="str">
        <f>IF(ESITI_QUESTIONARI!A4356="","",TRIM(ESITI_QUESTIONARI!A4356))</f>
        <v/>
      </c>
      <c r="B4356" t="str">
        <f t="shared" si="69"/>
        <v/>
      </c>
      <c r="C4356" t="str">
        <f>IF(ESITI_QUESTIONARI!C4356="","",TRIM(ESITI_QUESTIONARI!C4356))</f>
        <v/>
      </c>
      <c r="D4356" t="str">
        <f>IFERROR(UPPER(TRIM(ESITI_QUESTIONARI!U4356)),"")</f>
        <v/>
      </c>
      <c r="E4356" t="str">
        <f>IFERROR(UPPER(TRIM(ESITI_QUESTIONARI!Y4356)),"")</f>
        <v/>
      </c>
      <c r="F4356" t="str">
        <f>IFERROR(UPPER(TRIM(ESITI_QUESTIONARI!AE4356)),"")</f>
        <v/>
      </c>
      <c r="G4356" t="str">
        <f>IFERROR(UPPER(TRIM(ESITI_QUESTIONARI!AI4356)),"")</f>
        <v/>
      </c>
      <c r="H4356" s="8" t="str">
        <f>IF(C4356="","",IF(ISERROR(AVERAGE(ESITI_QUESTIONARI!N4356:T4356,ESITI_QUESTIONARI!V4356:X4356,ESITI_QUESTIONARI!Z4356:AD4356,ESITI_QUESTIONARI!AF4356:AH4356,ESITI_QUESTIONARI!AJ4356:AL4356,ESITI_QUESTIONARI!AN4356,ESITI_QUESTIONARI!AQ4356)),"NON RISPONDE",AVERAGE(ESITI_QUESTIONARI!N4356:T4356,ESITI_QUESTIONARI!V4356:X4356,ESITI_QUESTIONARI!Z4356:AD4356,ESITI_QUESTIONARI!AF4356:AH4356,ESITI_QUESTIONARI!AJ4356:AL4356,ESITI_QUESTIONARI!AN4356,ESITI_QUESTIONARI!AQ4356)))</f>
        <v/>
      </c>
    </row>
    <row r="4357" spans="1:8" x14ac:dyDescent="0.3">
      <c r="A4357" t="str">
        <f>IF(ESITI_QUESTIONARI!A4357="","",TRIM(ESITI_QUESTIONARI!A4357))</f>
        <v/>
      </c>
      <c r="B4357" t="str">
        <f t="shared" si="69"/>
        <v/>
      </c>
      <c r="C4357" t="str">
        <f>IF(ESITI_QUESTIONARI!C4357="","",TRIM(ESITI_QUESTIONARI!C4357))</f>
        <v/>
      </c>
      <c r="D4357" t="str">
        <f>IFERROR(UPPER(TRIM(ESITI_QUESTIONARI!U4357)),"")</f>
        <v/>
      </c>
      <c r="E4357" t="str">
        <f>IFERROR(UPPER(TRIM(ESITI_QUESTIONARI!Y4357)),"")</f>
        <v/>
      </c>
      <c r="F4357" t="str">
        <f>IFERROR(UPPER(TRIM(ESITI_QUESTIONARI!AE4357)),"")</f>
        <v/>
      </c>
      <c r="G4357" t="str">
        <f>IFERROR(UPPER(TRIM(ESITI_QUESTIONARI!AI4357)),"")</f>
        <v/>
      </c>
      <c r="H4357" s="8" t="str">
        <f>IF(C4357="","",IF(ISERROR(AVERAGE(ESITI_QUESTIONARI!N4357:T4357,ESITI_QUESTIONARI!V4357:X4357,ESITI_QUESTIONARI!Z4357:AD4357,ESITI_QUESTIONARI!AF4357:AH4357,ESITI_QUESTIONARI!AJ4357:AL4357,ESITI_QUESTIONARI!AN4357,ESITI_QUESTIONARI!AQ4357)),"NON RISPONDE",AVERAGE(ESITI_QUESTIONARI!N4357:T4357,ESITI_QUESTIONARI!V4357:X4357,ESITI_QUESTIONARI!Z4357:AD4357,ESITI_QUESTIONARI!AF4357:AH4357,ESITI_QUESTIONARI!AJ4357:AL4357,ESITI_QUESTIONARI!AN4357,ESITI_QUESTIONARI!AQ4357)))</f>
        <v/>
      </c>
    </row>
    <row r="4358" spans="1:8" x14ac:dyDescent="0.3">
      <c r="A4358" t="str">
        <f>IF(ESITI_QUESTIONARI!A4358="","",TRIM(ESITI_QUESTIONARI!A4358))</f>
        <v/>
      </c>
      <c r="B4358" t="str">
        <f t="shared" si="69"/>
        <v/>
      </c>
      <c r="C4358" t="str">
        <f>IF(ESITI_QUESTIONARI!C4358="","",TRIM(ESITI_QUESTIONARI!C4358))</f>
        <v/>
      </c>
      <c r="D4358" t="str">
        <f>IFERROR(UPPER(TRIM(ESITI_QUESTIONARI!U4358)),"")</f>
        <v/>
      </c>
      <c r="E4358" t="str">
        <f>IFERROR(UPPER(TRIM(ESITI_QUESTIONARI!Y4358)),"")</f>
        <v/>
      </c>
      <c r="F4358" t="str">
        <f>IFERROR(UPPER(TRIM(ESITI_QUESTIONARI!AE4358)),"")</f>
        <v/>
      </c>
      <c r="G4358" t="str">
        <f>IFERROR(UPPER(TRIM(ESITI_QUESTIONARI!AI4358)),"")</f>
        <v/>
      </c>
      <c r="H4358" s="8" t="str">
        <f>IF(C4358="","",IF(ISERROR(AVERAGE(ESITI_QUESTIONARI!N4358:T4358,ESITI_QUESTIONARI!V4358:X4358,ESITI_QUESTIONARI!Z4358:AD4358,ESITI_QUESTIONARI!AF4358:AH4358,ESITI_QUESTIONARI!AJ4358:AL4358,ESITI_QUESTIONARI!AN4358,ESITI_QUESTIONARI!AQ4358)),"NON RISPONDE",AVERAGE(ESITI_QUESTIONARI!N4358:T4358,ESITI_QUESTIONARI!V4358:X4358,ESITI_QUESTIONARI!Z4358:AD4358,ESITI_QUESTIONARI!AF4358:AH4358,ESITI_QUESTIONARI!AJ4358:AL4358,ESITI_QUESTIONARI!AN4358,ESITI_QUESTIONARI!AQ4358)))</f>
        <v/>
      </c>
    </row>
    <row r="4359" spans="1:8" x14ac:dyDescent="0.3">
      <c r="A4359" t="str">
        <f>IF(ESITI_QUESTIONARI!A4359="","",TRIM(ESITI_QUESTIONARI!A4359))</f>
        <v/>
      </c>
      <c r="B4359" t="str">
        <f t="shared" si="69"/>
        <v/>
      </c>
      <c r="C4359" t="str">
        <f>IF(ESITI_QUESTIONARI!C4359="","",TRIM(ESITI_QUESTIONARI!C4359))</f>
        <v/>
      </c>
      <c r="D4359" t="str">
        <f>IFERROR(UPPER(TRIM(ESITI_QUESTIONARI!U4359)),"")</f>
        <v/>
      </c>
      <c r="E4359" t="str">
        <f>IFERROR(UPPER(TRIM(ESITI_QUESTIONARI!Y4359)),"")</f>
        <v/>
      </c>
      <c r="F4359" t="str">
        <f>IFERROR(UPPER(TRIM(ESITI_QUESTIONARI!AE4359)),"")</f>
        <v/>
      </c>
      <c r="G4359" t="str">
        <f>IFERROR(UPPER(TRIM(ESITI_QUESTIONARI!AI4359)),"")</f>
        <v/>
      </c>
      <c r="H4359" s="8" t="str">
        <f>IF(C4359="","",IF(ISERROR(AVERAGE(ESITI_QUESTIONARI!N4359:T4359,ESITI_QUESTIONARI!V4359:X4359,ESITI_QUESTIONARI!Z4359:AD4359,ESITI_QUESTIONARI!AF4359:AH4359,ESITI_QUESTIONARI!AJ4359:AL4359,ESITI_QUESTIONARI!AN4359,ESITI_QUESTIONARI!AQ4359)),"NON RISPONDE",AVERAGE(ESITI_QUESTIONARI!N4359:T4359,ESITI_QUESTIONARI!V4359:X4359,ESITI_QUESTIONARI!Z4359:AD4359,ESITI_QUESTIONARI!AF4359:AH4359,ESITI_QUESTIONARI!AJ4359:AL4359,ESITI_QUESTIONARI!AN4359,ESITI_QUESTIONARI!AQ4359)))</f>
        <v/>
      </c>
    </row>
    <row r="4360" spans="1:8" x14ac:dyDescent="0.3">
      <c r="A4360" t="str">
        <f>IF(ESITI_QUESTIONARI!A4360="","",TRIM(ESITI_QUESTIONARI!A4360))</f>
        <v/>
      </c>
      <c r="B4360" t="str">
        <f t="shared" si="69"/>
        <v/>
      </c>
      <c r="C4360" t="str">
        <f>IF(ESITI_QUESTIONARI!C4360="","",TRIM(ESITI_QUESTIONARI!C4360))</f>
        <v/>
      </c>
      <c r="D4360" t="str">
        <f>IFERROR(UPPER(TRIM(ESITI_QUESTIONARI!U4360)),"")</f>
        <v/>
      </c>
      <c r="E4360" t="str">
        <f>IFERROR(UPPER(TRIM(ESITI_QUESTIONARI!Y4360)),"")</f>
        <v/>
      </c>
      <c r="F4360" t="str">
        <f>IFERROR(UPPER(TRIM(ESITI_QUESTIONARI!AE4360)),"")</f>
        <v/>
      </c>
      <c r="G4360" t="str">
        <f>IFERROR(UPPER(TRIM(ESITI_QUESTIONARI!AI4360)),"")</f>
        <v/>
      </c>
      <c r="H4360" s="8" t="str">
        <f>IF(C4360="","",IF(ISERROR(AVERAGE(ESITI_QUESTIONARI!N4360:T4360,ESITI_QUESTIONARI!V4360:X4360,ESITI_QUESTIONARI!Z4360:AD4360,ESITI_QUESTIONARI!AF4360:AH4360,ESITI_QUESTIONARI!AJ4360:AL4360,ESITI_QUESTIONARI!AN4360,ESITI_QUESTIONARI!AQ4360)),"NON RISPONDE",AVERAGE(ESITI_QUESTIONARI!N4360:T4360,ESITI_QUESTIONARI!V4360:X4360,ESITI_QUESTIONARI!Z4360:AD4360,ESITI_QUESTIONARI!AF4360:AH4360,ESITI_QUESTIONARI!AJ4360:AL4360,ESITI_QUESTIONARI!AN4360,ESITI_QUESTIONARI!AQ4360)))</f>
        <v/>
      </c>
    </row>
    <row r="4361" spans="1:8" x14ac:dyDescent="0.3">
      <c r="A4361" t="str">
        <f>IF(ESITI_QUESTIONARI!A4361="","",TRIM(ESITI_QUESTIONARI!A4361))</f>
        <v/>
      </c>
      <c r="B4361" t="str">
        <f t="shared" si="69"/>
        <v/>
      </c>
      <c r="C4361" t="str">
        <f>IF(ESITI_QUESTIONARI!C4361="","",TRIM(ESITI_QUESTIONARI!C4361))</f>
        <v/>
      </c>
      <c r="D4361" t="str">
        <f>IFERROR(UPPER(TRIM(ESITI_QUESTIONARI!U4361)),"")</f>
        <v/>
      </c>
      <c r="E4361" t="str">
        <f>IFERROR(UPPER(TRIM(ESITI_QUESTIONARI!Y4361)),"")</f>
        <v/>
      </c>
      <c r="F4361" t="str">
        <f>IFERROR(UPPER(TRIM(ESITI_QUESTIONARI!AE4361)),"")</f>
        <v/>
      </c>
      <c r="G4361" t="str">
        <f>IFERROR(UPPER(TRIM(ESITI_QUESTIONARI!AI4361)),"")</f>
        <v/>
      </c>
      <c r="H4361" s="8" t="str">
        <f>IF(C4361="","",IF(ISERROR(AVERAGE(ESITI_QUESTIONARI!N4361:T4361,ESITI_QUESTIONARI!V4361:X4361,ESITI_QUESTIONARI!Z4361:AD4361,ESITI_QUESTIONARI!AF4361:AH4361,ESITI_QUESTIONARI!AJ4361:AL4361,ESITI_QUESTIONARI!AN4361,ESITI_QUESTIONARI!AQ4361)),"NON RISPONDE",AVERAGE(ESITI_QUESTIONARI!N4361:T4361,ESITI_QUESTIONARI!V4361:X4361,ESITI_QUESTIONARI!Z4361:AD4361,ESITI_QUESTIONARI!AF4361:AH4361,ESITI_QUESTIONARI!AJ4361:AL4361,ESITI_QUESTIONARI!AN4361,ESITI_QUESTIONARI!AQ4361)))</f>
        <v/>
      </c>
    </row>
    <row r="4362" spans="1:8" x14ac:dyDescent="0.3">
      <c r="A4362" t="str">
        <f>IF(ESITI_QUESTIONARI!A4362="","",TRIM(ESITI_QUESTIONARI!A4362))</f>
        <v/>
      </c>
      <c r="B4362" t="str">
        <f t="shared" si="69"/>
        <v/>
      </c>
      <c r="C4362" t="str">
        <f>IF(ESITI_QUESTIONARI!C4362="","",TRIM(ESITI_QUESTIONARI!C4362))</f>
        <v/>
      </c>
      <c r="D4362" t="str">
        <f>IFERROR(UPPER(TRIM(ESITI_QUESTIONARI!U4362)),"")</f>
        <v/>
      </c>
      <c r="E4362" t="str">
        <f>IFERROR(UPPER(TRIM(ESITI_QUESTIONARI!Y4362)),"")</f>
        <v/>
      </c>
      <c r="F4362" t="str">
        <f>IFERROR(UPPER(TRIM(ESITI_QUESTIONARI!AE4362)),"")</f>
        <v/>
      </c>
      <c r="G4362" t="str">
        <f>IFERROR(UPPER(TRIM(ESITI_QUESTIONARI!AI4362)),"")</f>
        <v/>
      </c>
      <c r="H4362" s="8" t="str">
        <f>IF(C4362="","",IF(ISERROR(AVERAGE(ESITI_QUESTIONARI!N4362:T4362,ESITI_QUESTIONARI!V4362:X4362,ESITI_QUESTIONARI!Z4362:AD4362,ESITI_QUESTIONARI!AF4362:AH4362,ESITI_QUESTIONARI!AJ4362:AL4362,ESITI_QUESTIONARI!AN4362,ESITI_QUESTIONARI!AQ4362)),"NON RISPONDE",AVERAGE(ESITI_QUESTIONARI!N4362:T4362,ESITI_QUESTIONARI!V4362:X4362,ESITI_QUESTIONARI!Z4362:AD4362,ESITI_QUESTIONARI!AF4362:AH4362,ESITI_QUESTIONARI!AJ4362:AL4362,ESITI_QUESTIONARI!AN4362,ESITI_QUESTIONARI!AQ4362)))</f>
        <v/>
      </c>
    </row>
    <row r="4363" spans="1:8" x14ac:dyDescent="0.3">
      <c r="A4363" t="str">
        <f>IF(ESITI_QUESTIONARI!A4363="","",TRIM(ESITI_QUESTIONARI!A4363))</f>
        <v/>
      </c>
      <c r="B4363" t="str">
        <f t="shared" si="69"/>
        <v/>
      </c>
      <c r="C4363" t="str">
        <f>IF(ESITI_QUESTIONARI!C4363="","",TRIM(ESITI_QUESTIONARI!C4363))</f>
        <v/>
      </c>
      <c r="D4363" t="str">
        <f>IFERROR(UPPER(TRIM(ESITI_QUESTIONARI!U4363)),"")</f>
        <v/>
      </c>
      <c r="E4363" t="str">
        <f>IFERROR(UPPER(TRIM(ESITI_QUESTIONARI!Y4363)),"")</f>
        <v/>
      </c>
      <c r="F4363" t="str">
        <f>IFERROR(UPPER(TRIM(ESITI_QUESTIONARI!AE4363)),"")</f>
        <v/>
      </c>
      <c r="G4363" t="str">
        <f>IFERROR(UPPER(TRIM(ESITI_QUESTIONARI!AI4363)),"")</f>
        <v/>
      </c>
      <c r="H4363" s="8" t="str">
        <f>IF(C4363="","",IF(ISERROR(AVERAGE(ESITI_QUESTIONARI!N4363:T4363,ESITI_QUESTIONARI!V4363:X4363,ESITI_QUESTIONARI!Z4363:AD4363,ESITI_QUESTIONARI!AF4363:AH4363,ESITI_QUESTIONARI!AJ4363:AL4363,ESITI_QUESTIONARI!AN4363,ESITI_QUESTIONARI!AQ4363)),"NON RISPONDE",AVERAGE(ESITI_QUESTIONARI!N4363:T4363,ESITI_QUESTIONARI!V4363:X4363,ESITI_QUESTIONARI!Z4363:AD4363,ESITI_QUESTIONARI!AF4363:AH4363,ESITI_QUESTIONARI!AJ4363:AL4363,ESITI_QUESTIONARI!AN4363,ESITI_QUESTIONARI!AQ4363)))</f>
        <v/>
      </c>
    </row>
    <row r="4364" spans="1:8" x14ac:dyDescent="0.3">
      <c r="A4364" t="str">
        <f>IF(ESITI_QUESTIONARI!A4364="","",TRIM(ESITI_QUESTIONARI!A4364))</f>
        <v/>
      </c>
      <c r="B4364" t="str">
        <f t="shared" si="69"/>
        <v/>
      </c>
      <c r="C4364" t="str">
        <f>IF(ESITI_QUESTIONARI!C4364="","",TRIM(ESITI_QUESTIONARI!C4364))</f>
        <v/>
      </c>
      <c r="D4364" t="str">
        <f>IFERROR(UPPER(TRIM(ESITI_QUESTIONARI!U4364)),"")</f>
        <v/>
      </c>
      <c r="E4364" t="str">
        <f>IFERROR(UPPER(TRIM(ESITI_QUESTIONARI!Y4364)),"")</f>
        <v/>
      </c>
      <c r="F4364" t="str">
        <f>IFERROR(UPPER(TRIM(ESITI_QUESTIONARI!AE4364)),"")</f>
        <v/>
      </c>
      <c r="G4364" t="str">
        <f>IFERROR(UPPER(TRIM(ESITI_QUESTIONARI!AI4364)),"")</f>
        <v/>
      </c>
      <c r="H4364" s="8" t="str">
        <f>IF(C4364="","",IF(ISERROR(AVERAGE(ESITI_QUESTIONARI!N4364:T4364,ESITI_QUESTIONARI!V4364:X4364,ESITI_QUESTIONARI!Z4364:AD4364,ESITI_QUESTIONARI!AF4364:AH4364,ESITI_QUESTIONARI!AJ4364:AL4364,ESITI_QUESTIONARI!AN4364,ESITI_QUESTIONARI!AQ4364)),"NON RISPONDE",AVERAGE(ESITI_QUESTIONARI!N4364:T4364,ESITI_QUESTIONARI!V4364:X4364,ESITI_QUESTIONARI!Z4364:AD4364,ESITI_QUESTIONARI!AF4364:AH4364,ESITI_QUESTIONARI!AJ4364:AL4364,ESITI_QUESTIONARI!AN4364,ESITI_QUESTIONARI!AQ4364)))</f>
        <v/>
      </c>
    </row>
    <row r="4365" spans="1:8" x14ac:dyDescent="0.3">
      <c r="A4365" t="str">
        <f>IF(ESITI_QUESTIONARI!A4365="","",TRIM(ESITI_QUESTIONARI!A4365))</f>
        <v/>
      </c>
      <c r="B4365" t="str">
        <f t="shared" si="69"/>
        <v/>
      </c>
      <c r="C4365" t="str">
        <f>IF(ESITI_QUESTIONARI!C4365="","",TRIM(ESITI_QUESTIONARI!C4365))</f>
        <v/>
      </c>
      <c r="D4365" t="str">
        <f>IFERROR(UPPER(TRIM(ESITI_QUESTIONARI!U4365)),"")</f>
        <v/>
      </c>
      <c r="E4365" t="str">
        <f>IFERROR(UPPER(TRIM(ESITI_QUESTIONARI!Y4365)),"")</f>
        <v/>
      </c>
      <c r="F4365" t="str">
        <f>IFERROR(UPPER(TRIM(ESITI_QUESTIONARI!AE4365)),"")</f>
        <v/>
      </c>
      <c r="G4365" t="str">
        <f>IFERROR(UPPER(TRIM(ESITI_QUESTIONARI!AI4365)),"")</f>
        <v/>
      </c>
      <c r="H4365" s="8" t="str">
        <f>IF(C4365="","",IF(ISERROR(AVERAGE(ESITI_QUESTIONARI!N4365:T4365,ESITI_QUESTIONARI!V4365:X4365,ESITI_QUESTIONARI!Z4365:AD4365,ESITI_QUESTIONARI!AF4365:AH4365,ESITI_QUESTIONARI!AJ4365:AL4365,ESITI_QUESTIONARI!AN4365,ESITI_QUESTIONARI!AQ4365)),"NON RISPONDE",AVERAGE(ESITI_QUESTIONARI!N4365:T4365,ESITI_QUESTIONARI!V4365:X4365,ESITI_QUESTIONARI!Z4365:AD4365,ESITI_QUESTIONARI!AF4365:AH4365,ESITI_QUESTIONARI!AJ4365:AL4365,ESITI_QUESTIONARI!AN4365,ESITI_QUESTIONARI!AQ4365)))</f>
        <v/>
      </c>
    </row>
    <row r="4366" spans="1:8" x14ac:dyDescent="0.3">
      <c r="A4366" t="str">
        <f>IF(ESITI_QUESTIONARI!A4366="","",TRIM(ESITI_QUESTIONARI!A4366))</f>
        <v/>
      </c>
      <c r="B4366" t="str">
        <f t="shared" si="69"/>
        <v/>
      </c>
      <c r="C4366" t="str">
        <f>IF(ESITI_QUESTIONARI!C4366="","",TRIM(ESITI_QUESTIONARI!C4366))</f>
        <v/>
      </c>
      <c r="D4366" t="str">
        <f>IFERROR(UPPER(TRIM(ESITI_QUESTIONARI!U4366)),"")</f>
        <v/>
      </c>
      <c r="E4366" t="str">
        <f>IFERROR(UPPER(TRIM(ESITI_QUESTIONARI!Y4366)),"")</f>
        <v/>
      </c>
      <c r="F4366" t="str">
        <f>IFERROR(UPPER(TRIM(ESITI_QUESTIONARI!AE4366)),"")</f>
        <v/>
      </c>
      <c r="G4366" t="str">
        <f>IFERROR(UPPER(TRIM(ESITI_QUESTIONARI!AI4366)),"")</f>
        <v/>
      </c>
      <c r="H4366" s="8" t="str">
        <f>IF(C4366="","",IF(ISERROR(AVERAGE(ESITI_QUESTIONARI!N4366:T4366,ESITI_QUESTIONARI!V4366:X4366,ESITI_QUESTIONARI!Z4366:AD4366,ESITI_QUESTIONARI!AF4366:AH4366,ESITI_QUESTIONARI!AJ4366:AL4366,ESITI_QUESTIONARI!AN4366,ESITI_QUESTIONARI!AQ4366)),"NON RISPONDE",AVERAGE(ESITI_QUESTIONARI!N4366:T4366,ESITI_QUESTIONARI!V4366:X4366,ESITI_QUESTIONARI!Z4366:AD4366,ESITI_QUESTIONARI!AF4366:AH4366,ESITI_QUESTIONARI!AJ4366:AL4366,ESITI_QUESTIONARI!AN4366,ESITI_QUESTIONARI!AQ4366)))</f>
        <v/>
      </c>
    </row>
    <row r="4367" spans="1:8" x14ac:dyDescent="0.3">
      <c r="A4367" t="str">
        <f>IF(ESITI_QUESTIONARI!A4367="","",TRIM(ESITI_QUESTIONARI!A4367))</f>
        <v/>
      </c>
      <c r="B4367" t="str">
        <f t="shared" si="69"/>
        <v/>
      </c>
      <c r="C4367" t="str">
        <f>IF(ESITI_QUESTIONARI!C4367="","",TRIM(ESITI_QUESTIONARI!C4367))</f>
        <v/>
      </c>
      <c r="D4367" t="str">
        <f>IFERROR(UPPER(TRIM(ESITI_QUESTIONARI!U4367)),"")</f>
        <v/>
      </c>
      <c r="E4367" t="str">
        <f>IFERROR(UPPER(TRIM(ESITI_QUESTIONARI!Y4367)),"")</f>
        <v/>
      </c>
      <c r="F4367" t="str">
        <f>IFERROR(UPPER(TRIM(ESITI_QUESTIONARI!AE4367)),"")</f>
        <v/>
      </c>
      <c r="G4367" t="str">
        <f>IFERROR(UPPER(TRIM(ESITI_QUESTIONARI!AI4367)),"")</f>
        <v/>
      </c>
      <c r="H4367" s="8" t="str">
        <f>IF(C4367="","",IF(ISERROR(AVERAGE(ESITI_QUESTIONARI!N4367:T4367,ESITI_QUESTIONARI!V4367:X4367,ESITI_QUESTIONARI!Z4367:AD4367,ESITI_QUESTIONARI!AF4367:AH4367,ESITI_QUESTIONARI!AJ4367:AL4367,ESITI_QUESTIONARI!AN4367,ESITI_QUESTIONARI!AQ4367)),"NON RISPONDE",AVERAGE(ESITI_QUESTIONARI!N4367:T4367,ESITI_QUESTIONARI!V4367:X4367,ESITI_QUESTIONARI!Z4367:AD4367,ESITI_QUESTIONARI!AF4367:AH4367,ESITI_QUESTIONARI!AJ4367:AL4367,ESITI_QUESTIONARI!AN4367,ESITI_QUESTIONARI!AQ4367)))</f>
        <v/>
      </c>
    </row>
    <row r="4368" spans="1:8" x14ac:dyDescent="0.3">
      <c r="A4368" t="str">
        <f>IF(ESITI_QUESTIONARI!A4368="","",TRIM(ESITI_QUESTIONARI!A4368))</f>
        <v/>
      </c>
      <c r="B4368" t="str">
        <f t="shared" si="69"/>
        <v/>
      </c>
      <c r="C4368" t="str">
        <f>IF(ESITI_QUESTIONARI!C4368="","",TRIM(ESITI_QUESTIONARI!C4368))</f>
        <v/>
      </c>
      <c r="D4368" t="str">
        <f>IFERROR(UPPER(TRIM(ESITI_QUESTIONARI!U4368)),"")</f>
        <v/>
      </c>
      <c r="E4368" t="str">
        <f>IFERROR(UPPER(TRIM(ESITI_QUESTIONARI!Y4368)),"")</f>
        <v/>
      </c>
      <c r="F4368" t="str">
        <f>IFERROR(UPPER(TRIM(ESITI_QUESTIONARI!AE4368)),"")</f>
        <v/>
      </c>
      <c r="G4368" t="str">
        <f>IFERROR(UPPER(TRIM(ESITI_QUESTIONARI!AI4368)),"")</f>
        <v/>
      </c>
      <c r="H4368" s="8" t="str">
        <f>IF(C4368="","",IF(ISERROR(AVERAGE(ESITI_QUESTIONARI!N4368:T4368,ESITI_QUESTIONARI!V4368:X4368,ESITI_QUESTIONARI!Z4368:AD4368,ESITI_QUESTIONARI!AF4368:AH4368,ESITI_QUESTIONARI!AJ4368:AL4368,ESITI_QUESTIONARI!AN4368,ESITI_QUESTIONARI!AQ4368)),"NON RISPONDE",AVERAGE(ESITI_QUESTIONARI!N4368:T4368,ESITI_QUESTIONARI!V4368:X4368,ESITI_QUESTIONARI!Z4368:AD4368,ESITI_QUESTIONARI!AF4368:AH4368,ESITI_QUESTIONARI!AJ4368:AL4368,ESITI_QUESTIONARI!AN4368,ESITI_QUESTIONARI!AQ4368)))</f>
        <v/>
      </c>
    </row>
    <row r="4369" spans="1:8" x14ac:dyDescent="0.3">
      <c r="A4369" t="str">
        <f>IF(ESITI_QUESTIONARI!A4369="","",TRIM(ESITI_QUESTIONARI!A4369))</f>
        <v/>
      </c>
      <c r="B4369" t="str">
        <f t="shared" si="69"/>
        <v/>
      </c>
      <c r="C4369" t="str">
        <f>IF(ESITI_QUESTIONARI!C4369="","",TRIM(ESITI_QUESTIONARI!C4369))</f>
        <v/>
      </c>
      <c r="D4369" t="str">
        <f>IFERROR(UPPER(TRIM(ESITI_QUESTIONARI!U4369)),"")</f>
        <v/>
      </c>
      <c r="E4369" t="str">
        <f>IFERROR(UPPER(TRIM(ESITI_QUESTIONARI!Y4369)),"")</f>
        <v/>
      </c>
      <c r="F4369" t="str">
        <f>IFERROR(UPPER(TRIM(ESITI_QUESTIONARI!AE4369)),"")</f>
        <v/>
      </c>
      <c r="G4369" t="str">
        <f>IFERROR(UPPER(TRIM(ESITI_QUESTIONARI!AI4369)),"")</f>
        <v/>
      </c>
      <c r="H4369" s="8" t="str">
        <f>IF(C4369="","",IF(ISERROR(AVERAGE(ESITI_QUESTIONARI!N4369:T4369,ESITI_QUESTIONARI!V4369:X4369,ESITI_QUESTIONARI!Z4369:AD4369,ESITI_QUESTIONARI!AF4369:AH4369,ESITI_QUESTIONARI!AJ4369:AL4369,ESITI_QUESTIONARI!AN4369,ESITI_QUESTIONARI!AQ4369)),"NON RISPONDE",AVERAGE(ESITI_QUESTIONARI!N4369:T4369,ESITI_QUESTIONARI!V4369:X4369,ESITI_QUESTIONARI!Z4369:AD4369,ESITI_QUESTIONARI!AF4369:AH4369,ESITI_QUESTIONARI!AJ4369:AL4369,ESITI_QUESTIONARI!AN4369,ESITI_QUESTIONARI!AQ4369)))</f>
        <v/>
      </c>
    </row>
    <row r="4370" spans="1:8" x14ac:dyDescent="0.3">
      <c r="A4370" t="str">
        <f>IF(ESITI_QUESTIONARI!A4370="","",TRIM(ESITI_QUESTIONARI!A4370))</f>
        <v/>
      </c>
      <c r="B4370" t="str">
        <f t="shared" si="69"/>
        <v/>
      </c>
      <c r="C4370" t="str">
        <f>IF(ESITI_QUESTIONARI!C4370="","",TRIM(ESITI_QUESTIONARI!C4370))</f>
        <v/>
      </c>
      <c r="D4370" t="str">
        <f>IFERROR(UPPER(TRIM(ESITI_QUESTIONARI!U4370)),"")</f>
        <v/>
      </c>
      <c r="E4370" t="str">
        <f>IFERROR(UPPER(TRIM(ESITI_QUESTIONARI!Y4370)),"")</f>
        <v/>
      </c>
      <c r="F4370" t="str">
        <f>IFERROR(UPPER(TRIM(ESITI_QUESTIONARI!AE4370)),"")</f>
        <v/>
      </c>
      <c r="G4370" t="str">
        <f>IFERROR(UPPER(TRIM(ESITI_QUESTIONARI!AI4370)),"")</f>
        <v/>
      </c>
      <c r="H4370" s="8" t="str">
        <f>IF(C4370="","",IF(ISERROR(AVERAGE(ESITI_QUESTIONARI!N4370:T4370,ESITI_QUESTIONARI!V4370:X4370,ESITI_QUESTIONARI!Z4370:AD4370,ESITI_QUESTIONARI!AF4370:AH4370,ESITI_QUESTIONARI!AJ4370:AL4370,ESITI_QUESTIONARI!AN4370,ESITI_QUESTIONARI!AQ4370)),"NON RISPONDE",AVERAGE(ESITI_QUESTIONARI!N4370:T4370,ESITI_QUESTIONARI!V4370:X4370,ESITI_QUESTIONARI!Z4370:AD4370,ESITI_QUESTIONARI!AF4370:AH4370,ESITI_QUESTIONARI!AJ4370:AL4370,ESITI_QUESTIONARI!AN4370,ESITI_QUESTIONARI!AQ4370)))</f>
        <v/>
      </c>
    </row>
    <row r="4371" spans="1:8" x14ac:dyDescent="0.3">
      <c r="A4371" t="str">
        <f>IF(ESITI_QUESTIONARI!A4371="","",TRIM(ESITI_QUESTIONARI!A4371))</f>
        <v/>
      </c>
      <c r="B4371" t="str">
        <f t="shared" si="69"/>
        <v/>
      </c>
      <c r="C4371" t="str">
        <f>IF(ESITI_QUESTIONARI!C4371="","",TRIM(ESITI_QUESTIONARI!C4371))</f>
        <v/>
      </c>
      <c r="D4371" t="str">
        <f>IFERROR(UPPER(TRIM(ESITI_QUESTIONARI!U4371)),"")</f>
        <v/>
      </c>
      <c r="E4371" t="str">
        <f>IFERROR(UPPER(TRIM(ESITI_QUESTIONARI!Y4371)),"")</f>
        <v/>
      </c>
      <c r="F4371" t="str">
        <f>IFERROR(UPPER(TRIM(ESITI_QUESTIONARI!AE4371)),"")</f>
        <v/>
      </c>
      <c r="G4371" t="str">
        <f>IFERROR(UPPER(TRIM(ESITI_QUESTIONARI!AI4371)),"")</f>
        <v/>
      </c>
      <c r="H4371" s="8" t="str">
        <f>IF(C4371="","",IF(ISERROR(AVERAGE(ESITI_QUESTIONARI!N4371:T4371,ESITI_QUESTIONARI!V4371:X4371,ESITI_QUESTIONARI!Z4371:AD4371,ESITI_QUESTIONARI!AF4371:AH4371,ESITI_QUESTIONARI!AJ4371:AL4371,ESITI_QUESTIONARI!AN4371,ESITI_QUESTIONARI!AQ4371)),"NON RISPONDE",AVERAGE(ESITI_QUESTIONARI!N4371:T4371,ESITI_QUESTIONARI!V4371:X4371,ESITI_QUESTIONARI!Z4371:AD4371,ESITI_QUESTIONARI!AF4371:AH4371,ESITI_QUESTIONARI!AJ4371:AL4371,ESITI_QUESTIONARI!AN4371,ESITI_QUESTIONARI!AQ4371)))</f>
        <v/>
      </c>
    </row>
    <row r="4372" spans="1:8" x14ac:dyDescent="0.3">
      <c r="A4372" t="str">
        <f>IF(ESITI_QUESTIONARI!A4372="","",TRIM(ESITI_QUESTIONARI!A4372))</f>
        <v/>
      </c>
      <c r="B4372" t="str">
        <f t="shared" si="69"/>
        <v/>
      </c>
      <c r="C4372" t="str">
        <f>IF(ESITI_QUESTIONARI!C4372="","",TRIM(ESITI_QUESTIONARI!C4372))</f>
        <v/>
      </c>
      <c r="D4372" t="str">
        <f>IFERROR(UPPER(TRIM(ESITI_QUESTIONARI!U4372)),"")</f>
        <v/>
      </c>
      <c r="E4372" t="str">
        <f>IFERROR(UPPER(TRIM(ESITI_QUESTIONARI!Y4372)),"")</f>
        <v/>
      </c>
      <c r="F4372" t="str">
        <f>IFERROR(UPPER(TRIM(ESITI_QUESTIONARI!AE4372)),"")</f>
        <v/>
      </c>
      <c r="G4372" t="str">
        <f>IFERROR(UPPER(TRIM(ESITI_QUESTIONARI!AI4372)),"")</f>
        <v/>
      </c>
      <c r="H4372" s="8" t="str">
        <f>IF(C4372="","",IF(ISERROR(AVERAGE(ESITI_QUESTIONARI!N4372:T4372,ESITI_QUESTIONARI!V4372:X4372,ESITI_QUESTIONARI!Z4372:AD4372,ESITI_QUESTIONARI!AF4372:AH4372,ESITI_QUESTIONARI!AJ4372:AL4372,ESITI_QUESTIONARI!AN4372,ESITI_QUESTIONARI!AQ4372)),"NON RISPONDE",AVERAGE(ESITI_QUESTIONARI!N4372:T4372,ESITI_QUESTIONARI!V4372:X4372,ESITI_QUESTIONARI!Z4372:AD4372,ESITI_QUESTIONARI!AF4372:AH4372,ESITI_QUESTIONARI!AJ4372:AL4372,ESITI_QUESTIONARI!AN4372,ESITI_QUESTIONARI!AQ4372)))</f>
        <v/>
      </c>
    </row>
    <row r="4373" spans="1:8" x14ac:dyDescent="0.3">
      <c r="A4373" t="str">
        <f>IF(ESITI_QUESTIONARI!A4373="","",TRIM(ESITI_QUESTIONARI!A4373))</f>
        <v/>
      </c>
      <c r="B4373" t="str">
        <f t="shared" si="69"/>
        <v/>
      </c>
      <c r="C4373" t="str">
        <f>IF(ESITI_QUESTIONARI!C4373="","",TRIM(ESITI_QUESTIONARI!C4373))</f>
        <v/>
      </c>
      <c r="D4373" t="str">
        <f>IFERROR(UPPER(TRIM(ESITI_QUESTIONARI!U4373)),"")</f>
        <v/>
      </c>
      <c r="E4373" t="str">
        <f>IFERROR(UPPER(TRIM(ESITI_QUESTIONARI!Y4373)),"")</f>
        <v/>
      </c>
      <c r="F4373" t="str">
        <f>IFERROR(UPPER(TRIM(ESITI_QUESTIONARI!AE4373)),"")</f>
        <v/>
      </c>
      <c r="G4373" t="str">
        <f>IFERROR(UPPER(TRIM(ESITI_QUESTIONARI!AI4373)),"")</f>
        <v/>
      </c>
      <c r="H4373" s="8" t="str">
        <f>IF(C4373="","",IF(ISERROR(AVERAGE(ESITI_QUESTIONARI!N4373:T4373,ESITI_QUESTIONARI!V4373:X4373,ESITI_QUESTIONARI!Z4373:AD4373,ESITI_QUESTIONARI!AF4373:AH4373,ESITI_QUESTIONARI!AJ4373:AL4373,ESITI_QUESTIONARI!AN4373,ESITI_QUESTIONARI!AQ4373)),"NON RISPONDE",AVERAGE(ESITI_QUESTIONARI!N4373:T4373,ESITI_QUESTIONARI!V4373:X4373,ESITI_QUESTIONARI!Z4373:AD4373,ESITI_QUESTIONARI!AF4373:AH4373,ESITI_QUESTIONARI!AJ4373:AL4373,ESITI_QUESTIONARI!AN4373,ESITI_QUESTIONARI!AQ4373)))</f>
        <v/>
      </c>
    </row>
    <row r="4374" spans="1:8" x14ac:dyDescent="0.3">
      <c r="A4374" t="str">
        <f>IF(ESITI_QUESTIONARI!A4374="","",TRIM(ESITI_QUESTIONARI!A4374))</f>
        <v/>
      </c>
      <c r="B4374" t="str">
        <f t="shared" si="69"/>
        <v/>
      </c>
      <c r="C4374" t="str">
        <f>IF(ESITI_QUESTIONARI!C4374="","",TRIM(ESITI_QUESTIONARI!C4374))</f>
        <v/>
      </c>
      <c r="D4374" t="str">
        <f>IFERROR(UPPER(TRIM(ESITI_QUESTIONARI!U4374)),"")</f>
        <v/>
      </c>
      <c r="E4374" t="str">
        <f>IFERROR(UPPER(TRIM(ESITI_QUESTIONARI!Y4374)),"")</f>
        <v/>
      </c>
      <c r="F4374" t="str">
        <f>IFERROR(UPPER(TRIM(ESITI_QUESTIONARI!AE4374)),"")</f>
        <v/>
      </c>
      <c r="G4374" t="str">
        <f>IFERROR(UPPER(TRIM(ESITI_QUESTIONARI!AI4374)),"")</f>
        <v/>
      </c>
      <c r="H4374" s="8" t="str">
        <f>IF(C4374="","",IF(ISERROR(AVERAGE(ESITI_QUESTIONARI!N4374:T4374,ESITI_QUESTIONARI!V4374:X4374,ESITI_QUESTIONARI!Z4374:AD4374,ESITI_QUESTIONARI!AF4374:AH4374,ESITI_QUESTIONARI!AJ4374:AL4374,ESITI_QUESTIONARI!AN4374,ESITI_QUESTIONARI!AQ4374)),"NON RISPONDE",AVERAGE(ESITI_QUESTIONARI!N4374:T4374,ESITI_QUESTIONARI!V4374:X4374,ESITI_QUESTIONARI!Z4374:AD4374,ESITI_QUESTIONARI!AF4374:AH4374,ESITI_QUESTIONARI!AJ4374:AL4374,ESITI_QUESTIONARI!AN4374,ESITI_QUESTIONARI!AQ4374)))</f>
        <v/>
      </c>
    </row>
    <row r="4375" spans="1:8" x14ac:dyDescent="0.3">
      <c r="A4375" t="str">
        <f>IF(ESITI_QUESTIONARI!A4375="","",TRIM(ESITI_QUESTIONARI!A4375))</f>
        <v/>
      </c>
      <c r="B4375" t="str">
        <f t="shared" si="69"/>
        <v/>
      </c>
      <c r="C4375" t="str">
        <f>IF(ESITI_QUESTIONARI!C4375="","",TRIM(ESITI_QUESTIONARI!C4375))</f>
        <v/>
      </c>
      <c r="D4375" t="str">
        <f>IFERROR(UPPER(TRIM(ESITI_QUESTIONARI!U4375)),"")</f>
        <v/>
      </c>
      <c r="E4375" t="str">
        <f>IFERROR(UPPER(TRIM(ESITI_QUESTIONARI!Y4375)),"")</f>
        <v/>
      </c>
      <c r="F4375" t="str">
        <f>IFERROR(UPPER(TRIM(ESITI_QUESTIONARI!AE4375)),"")</f>
        <v/>
      </c>
      <c r="G4375" t="str">
        <f>IFERROR(UPPER(TRIM(ESITI_QUESTIONARI!AI4375)),"")</f>
        <v/>
      </c>
      <c r="H4375" s="8" t="str">
        <f>IF(C4375="","",IF(ISERROR(AVERAGE(ESITI_QUESTIONARI!N4375:T4375,ESITI_QUESTIONARI!V4375:X4375,ESITI_QUESTIONARI!Z4375:AD4375,ESITI_QUESTIONARI!AF4375:AH4375,ESITI_QUESTIONARI!AJ4375:AL4375,ESITI_QUESTIONARI!AN4375,ESITI_QUESTIONARI!AQ4375)),"NON RISPONDE",AVERAGE(ESITI_QUESTIONARI!N4375:T4375,ESITI_QUESTIONARI!V4375:X4375,ESITI_QUESTIONARI!Z4375:AD4375,ESITI_QUESTIONARI!AF4375:AH4375,ESITI_QUESTIONARI!AJ4375:AL4375,ESITI_QUESTIONARI!AN4375,ESITI_QUESTIONARI!AQ4375)))</f>
        <v/>
      </c>
    </row>
    <row r="4376" spans="1:8" x14ac:dyDescent="0.3">
      <c r="A4376" t="str">
        <f>IF(ESITI_QUESTIONARI!A4376="","",TRIM(ESITI_QUESTIONARI!A4376))</f>
        <v/>
      </c>
      <c r="B4376" t="str">
        <f t="shared" si="69"/>
        <v/>
      </c>
      <c r="C4376" t="str">
        <f>IF(ESITI_QUESTIONARI!C4376="","",TRIM(ESITI_QUESTIONARI!C4376))</f>
        <v/>
      </c>
      <c r="D4376" t="str">
        <f>IFERROR(UPPER(TRIM(ESITI_QUESTIONARI!U4376)),"")</f>
        <v/>
      </c>
      <c r="E4376" t="str">
        <f>IFERROR(UPPER(TRIM(ESITI_QUESTIONARI!Y4376)),"")</f>
        <v/>
      </c>
      <c r="F4376" t="str">
        <f>IFERROR(UPPER(TRIM(ESITI_QUESTIONARI!AE4376)),"")</f>
        <v/>
      </c>
      <c r="G4376" t="str">
        <f>IFERROR(UPPER(TRIM(ESITI_QUESTIONARI!AI4376)),"")</f>
        <v/>
      </c>
      <c r="H4376" s="8" t="str">
        <f>IF(C4376="","",IF(ISERROR(AVERAGE(ESITI_QUESTIONARI!N4376:T4376,ESITI_QUESTIONARI!V4376:X4376,ESITI_QUESTIONARI!Z4376:AD4376,ESITI_QUESTIONARI!AF4376:AH4376,ESITI_QUESTIONARI!AJ4376:AL4376,ESITI_QUESTIONARI!AN4376,ESITI_QUESTIONARI!AQ4376)),"NON RISPONDE",AVERAGE(ESITI_QUESTIONARI!N4376:T4376,ESITI_QUESTIONARI!V4376:X4376,ESITI_QUESTIONARI!Z4376:AD4376,ESITI_QUESTIONARI!AF4376:AH4376,ESITI_QUESTIONARI!AJ4376:AL4376,ESITI_QUESTIONARI!AN4376,ESITI_QUESTIONARI!AQ4376)))</f>
        <v/>
      </c>
    </row>
    <row r="4377" spans="1:8" x14ac:dyDescent="0.3">
      <c r="A4377" t="str">
        <f>IF(ESITI_QUESTIONARI!A4377="","",TRIM(ESITI_QUESTIONARI!A4377))</f>
        <v/>
      </c>
      <c r="B4377" t="str">
        <f t="shared" si="69"/>
        <v/>
      </c>
      <c r="C4377" t="str">
        <f>IF(ESITI_QUESTIONARI!C4377="","",TRIM(ESITI_QUESTIONARI!C4377))</f>
        <v/>
      </c>
      <c r="D4377" t="str">
        <f>IFERROR(UPPER(TRIM(ESITI_QUESTIONARI!U4377)),"")</f>
        <v/>
      </c>
      <c r="E4377" t="str">
        <f>IFERROR(UPPER(TRIM(ESITI_QUESTIONARI!Y4377)),"")</f>
        <v/>
      </c>
      <c r="F4377" t="str">
        <f>IFERROR(UPPER(TRIM(ESITI_QUESTIONARI!AE4377)),"")</f>
        <v/>
      </c>
      <c r="G4377" t="str">
        <f>IFERROR(UPPER(TRIM(ESITI_QUESTIONARI!AI4377)),"")</f>
        <v/>
      </c>
      <c r="H4377" s="8" t="str">
        <f>IF(C4377="","",IF(ISERROR(AVERAGE(ESITI_QUESTIONARI!N4377:T4377,ESITI_QUESTIONARI!V4377:X4377,ESITI_QUESTIONARI!Z4377:AD4377,ESITI_QUESTIONARI!AF4377:AH4377,ESITI_QUESTIONARI!AJ4377:AL4377,ESITI_QUESTIONARI!AN4377,ESITI_QUESTIONARI!AQ4377)),"NON RISPONDE",AVERAGE(ESITI_QUESTIONARI!N4377:T4377,ESITI_QUESTIONARI!V4377:X4377,ESITI_QUESTIONARI!Z4377:AD4377,ESITI_QUESTIONARI!AF4377:AH4377,ESITI_QUESTIONARI!AJ4377:AL4377,ESITI_QUESTIONARI!AN4377,ESITI_QUESTIONARI!AQ4377)))</f>
        <v/>
      </c>
    </row>
    <row r="4378" spans="1:8" x14ac:dyDescent="0.3">
      <c r="A4378" t="str">
        <f>IF(ESITI_QUESTIONARI!A4378="","",TRIM(ESITI_QUESTIONARI!A4378))</f>
        <v/>
      </c>
      <c r="B4378" t="str">
        <f t="shared" si="69"/>
        <v/>
      </c>
      <c r="C4378" t="str">
        <f>IF(ESITI_QUESTIONARI!C4378="","",TRIM(ESITI_QUESTIONARI!C4378))</f>
        <v/>
      </c>
      <c r="D4378" t="str">
        <f>IFERROR(UPPER(TRIM(ESITI_QUESTIONARI!U4378)),"")</f>
        <v/>
      </c>
      <c r="E4378" t="str">
        <f>IFERROR(UPPER(TRIM(ESITI_QUESTIONARI!Y4378)),"")</f>
        <v/>
      </c>
      <c r="F4378" t="str">
        <f>IFERROR(UPPER(TRIM(ESITI_QUESTIONARI!AE4378)),"")</f>
        <v/>
      </c>
      <c r="G4378" t="str">
        <f>IFERROR(UPPER(TRIM(ESITI_QUESTIONARI!AI4378)),"")</f>
        <v/>
      </c>
      <c r="H4378" s="8" t="str">
        <f>IF(C4378="","",IF(ISERROR(AVERAGE(ESITI_QUESTIONARI!N4378:T4378,ESITI_QUESTIONARI!V4378:X4378,ESITI_QUESTIONARI!Z4378:AD4378,ESITI_QUESTIONARI!AF4378:AH4378,ESITI_QUESTIONARI!AJ4378:AL4378,ESITI_QUESTIONARI!AN4378,ESITI_QUESTIONARI!AQ4378)),"NON RISPONDE",AVERAGE(ESITI_QUESTIONARI!N4378:T4378,ESITI_QUESTIONARI!V4378:X4378,ESITI_QUESTIONARI!Z4378:AD4378,ESITI_QUESTIONARI!AF4378:AH4378,ESITI_QUESTIONARI!AJ4378:AL4378,ESITI_QUESTIONARI!AN4378,ESITI_QUESTIONARI!AQ4378)))</f>
        <v/>
      </c>
    </row>
    <row r="4379" spans="1:8" x14ac:dyDescent="0.3">
      <c r="A4379" t="str">
        <f>IF(ESITI_QUESTIONARI!A4379="","",TRIM(ESITI_QUESTIONARI!A4379))</f>
        <v/>
      </c>
      <c r="B4379" t="str">
        <f t="shared" si="69"/>
        <v/>
      </c>
      <c r="C4379" t="str">
        <f>IF(ESITI_QUESTIONARI!C4379="","",TRIM(ESITI_QUESTIONARI!C4379))</f>
        <v/>
      </c>
      <c r="D4379" t="str">
        <f>IFERROR(UPPER(TRIM(ESITI_QUESTIONARI!U4379)),"")</f>
        <v/>
      </c>
      <c r="E4379" t="str">
        <f>IFERROR(UPPER(TRIM(ESITI_QUESTIONARI!Y4379)),"")</f>
        <v/>
      </c>
      <c r="F4379" t="str">
        <f>IFERROR(UPPER(TRIM(ESITI_QUESTIONARI!AE4379)),"")</f>
        <v/>
      </c>
      <c r="G4379" t="str">
        <f>IFERROR(UPPER(TRIM(ESITI_QUESTIONARI!AI4379)),"")</f>
        <v/>
      </c>
      <c r="H4379" s="8" t="str">
        <f>IF(C4379="","",IF(ISERROR(AVERAGE(ESITI_QUESTIONARI!N4379:T4379,ESITI_QUESTIONARI!V4379:X4379,ESITI_QUESTIONARI!Z4379:AD4379,ESITI_QUESTIONARI!AF4379:AH4379,ESITI_QUESTIONARI!AJ4379:AL4379,ESITI_QUESTIONARI!AN4379,ESITI_QUESTIONARI!AQ4379)),"NON RISPONDE",AVERAGE(ESITI_QUESTIONARI!N4379:T4379,ESITI_QUESTIONARI!V4379:X4379,ESITI_QUESTIONARI!Z4379:AD4379,ESITI_QUESTIONARI!AF4379:AH4379,ESITI_QUESTIONARI!AJ4379:AL4379,ESITI_QUESTIONARI!AN4379,ESITI_QUESTIONARI!AQ4379)))</f>
        <v/>
      </c>
    </row>
    <row r="4380" spans="1:8" x14ac:dyDescent="0.3">
      <c r="A4380" t="str">
        <f>IF(ESITI_QUESTIONARI!A4380="","",TRIM(ESITI_QUESTIONARI!A4380))</f>
        <v/>
      </c>
      <c r="B4380" t="str">
        <f t="shared" si="69"/>
        <v/>
      </c>
      <c r="C4380" t="str">
        <f>IF(ESITI_QUESTIONARI!C4380="","",TRIM(ESITI_QUESTIONARI!C4380))</f>
        <v/>
      </c>
      <c r="D4380" t="str">
        <f>IFERROR(UPPER(TRIM(ESITI_QUESTIONARI!U4380)),"")</f>
        <v/>
      </c>
      <c r="E4380" t="str">
        <f>IFERROR(UPPER(TRIM(ESITI_QUESTIONARI!Y4380)),"")</f>
        <v/>
      </c>
      <c r="F4380" t="str">
        <f>IFERROR(UPPER(TRIM(ESITI_QUESTIONARI!AE4380)),"")</f>
        <v/>
      </c>
      <c r="G4380" t="str">
        <f>IFERROR(UPPER(TRIM(ESITI_QUESTIONARI!AI4380)),"")</f>
        <v/>
      </c>
      <c r="H4380" s="8" t="str">
        <f>IF(C4380="","",IF(ISERROR(AVERAGE(ESITI_QUESTIONARI!N4380:T4380,ESITI_QUESTIONARI!V4380:X4380,ESITI_QUESTIONARI!Z4380:AD4380,ESITI_QUESTIONARI!AF4380:AH4380,ESITI_QUESTIONARI!AJ4380:AL4380,ESITI_QUESTIONARI!AN4380,ESITI_QUESTIONARI!AQ4380)),"NON RISPONDE",AVERAGE(ESITI_QUESTIONARI!N4380:T4380,ESITI_QUESTIONARI!V4380:X4380,ESITI_QUESTIONARI!Z4380:AD4380,ESITI_QUESTIONARI!AF4380:AH4380,ESITI_QUESTIONARI!AJ4380:AL4380,ESITI_QUESTIONARI!AN4380,ESITI_QUESTIONARI!AQ4380)))</f>
        <v/>
      </c>
    </row>
    <row r="4381" spans="1:8" x14ac:dyDescent="0.3">
      <c r="A4381" t="str">
        <f>IF(ESITI_QUESTIONARI!A4381="","",TRIM(ESITI_QUESTIONARI!A4381))</f>
        <v/>
      </c>
      <c r="B4381" t="str">
        <f t="shared" si="69"/>
        <v/>
      </c>
      <c r="C4381" t="str">
        <f>IF(ESITI_QUESTIONARI!C4381="","",TRIM(ESITI_QUESTIONARI!C4381))</f>
        <v/>
      </c>
      <c r="D4381" t="str">
        <f>IFERROR(UPPER(TRIM(ESITI_QUESTIONARI!U4381)),"")</f>
        <v/>
      </c>
      <c r="E4381" t="str">
        <f>IFERROR(UPPER(TRIM(ESITI_QUESTIONARI!Y4381)),"")</f>
        <v/>
      </c>
      <c r="F4381" t="str">
        <f>IFERROR(UPPER(TRIM(ESITI_QUESTIONARI!AE4381)),"")</f>
        <v/>
      </c>
      <c r="G4381" t="str">
        <f>IFERROR(UPPER(TRIM(ESITI_QUESTIONARI!AI4381)),"")</f>
        <v/>
      </c>
      <c r="H4381" s="8" t="str">
        <f>IF(C4381="","",IF(ISERROR(AVERAGE(ESITI_QUESTIONARI!N4381:T4381,ESITI_QUESTIONARI!V4381:X4381,ESITI_QUESTIONARI!Z4381:AD4381,ESITI_QUESTIONARI!AF4381:AH4381,ESITI_QUESTIONARI!AJ4381:AL4381,ESITI_QUESTIONARI!AN4381,ESITI_QUESTIONARI!AQ4381)),"NON RISPONDE",AVERAGE(ESITI_QUESTIONARI!N4381:T4381,ESITI_QUESTIONARI!V4381:X4381,ESITI_QUESTIONARI!Z4381:AD4381,ESITI_QUESTIONARI!AF4381:AH4381,ESITI_QUESTIONARI!AJ4381:AL4381,ESITI_QUESTIONARI!AN4381,ESITI_QUESTIONARI!AQ4381)))</f>
        <v/>
      </c>
    </row>
    <row r="4382" spans="1:8" x14ac:dyDescent="0.3">
      <c r="A4382" t="str">
        <f>IF(ESITI_QUESTIONARI!A4382="","",TRIM(ESITI_QUESTIONARI!A4382))</f>
        <v/>
      </c>
      <c r="B4382" t="str">
        <f t="shared" si="69"/>
        <v/>
      </c>
      <c r="C4382" t="str">
        <f>IF(ESITI_QUESTIONARI!C4382="","",TRIM(ESITI_QUESTIONARI!C4382))</f>
        <v/>
      </c>
      <c r="D4382" t="str">
        <f>IFERROR(UPPER(TRIM(ESITI_QUESTIONARI!U4382)),"")</f>
        <v/>
      </c>
      <c r="E4382" t="str">
        <f>IFERROR(UPPER(TRIM(ESITI_QUESTIONARI!Y4382)),"")</f>
        <v/>
      </c>
      <c r="F4382" t="str">
        <f>IFERROR(UPPER(TRIM(ESITI_QUESTIONARI!AE4382)),"")</f>
        <v/>
      </c>
      <c r="G4382" t="str">
        <f>IFERROR(UPPER(TRIM(ESITI_QUESTIONARI!AI4382)),"")</f>
        <v/>
      </c>
      <c r="H4382" s="8" t="str">
        <f>IF(C4382="","",IF(ISERROR(AVERAGE(ESITI_QUESTIONARI!N4382:T4382,ESITI_QUESTIONARI!V4382:X4382,ESITI_QUESTIONARI!Z4382:AD4382,ESITI_QUESTIONARI!AF4382:AH4382,ESITI_QUESTIONARI!AJ4382:AL4382,ESITI_QUESTIONARI!AN4382,ESITI_QUESTIONARI!AQ4382)),"NON RISPONDE",AVERAGE(ESITI_QUESTIONARI!N4382:T4382,ESITI_QUESTIONARI!V4382:X4382,ESITI_QUESTIONARI!Z4382:AD4382,ESITI_QUESTIONARI!AF4382:AH4382,ESITI_QUESTIONARI!AJ4382:AL4382,ESITI_QUESTIONARI!AN4382,ESITI_QUESTIONARI!AQ4382)))</f>
        <v/>
      </c>
    </row>
    <row r="4383" spans="1:8" x14ac:dyDescent="0.3">
      <c r="A4383" t="str">
        <f>IF(ESITI_QUESTIONARI!A4383="","",TRIM(ESITI_QUESTIONARI!A4383))</f>
        <v/>
      </c>
      <c r="B4383" t="str">
        <f t="shared" si="69"/>
        <v/>
      </c>
      <c r="C4383" t="str">
        <f>IF(ESITI_QUESTIONARI!C4383="","",TRIM(ESITI_QUESTIONARI!C4383))</f>
        <v/>
      </c>
      <c r="D4383" t="str">
        <f>IFERROR(UPPER(TRIM(ESITI_QUESTIONARI!U4383)),"")</f>
        <v/>
      </c>
      <c r="E4383" t="str">
        <f>IFERROR(UPPER(TRIM(ESITI_QUESTIONARI!Y4383)),"")</f>
        <v/>
      </c>
      <c r="F4383" t="str">
        <f>IFERROR(UPPER(TRIM(ESITI_QUESTIONARI!AE4383)),"")</f>
        <v/>
      </c>
      <c r="G4383" t="str">
        <f>IFERROR(UPPER(TRIM(ESITI_QUESTIONARI!AI4383)),"")</f>
        <v/>
      </c>
      <c r="H4383" s="8" t="str">
        <f>IF(C4383="","",IF(ISERROR(AVERAGE(ESITI_QUESTIONARI!N4383:T4383,ESITI_QUESTIONARI!V4383:X4383,ESITI_QUESTIONARI!Z4383:AD4383,ESITI_QUESTIONARI!AF4383:AH4383,ESITI_QUESTIONARI!AJ4383:AL4383,ESITI_QUESTIONARI!AN4383,ESITI_QUESTIONARI!AQ4383)),"NON RISPONDE",AVERAGE(ESITI_QUESTIONARI!N4383:T4383,ESITI_QUESTIONARI!V4383:X4383,ESITI_QUESTIONARI!Z4383:AD4383,ESITI_QUESTIONARI!AF4383:AH4383,ESITI_QUESTIONARI!AJ4383:AL4383,ESITI_QUESTIONARI!AN4383,ESITI_QUESTIONARI!AQ4383)))</f>
        <v/>
      </c>
    </row>
    <row r="4384" spans="1:8" x14ac:dyDescent="0.3">
      <c r="A4384" t="str">
        <f>IF(ESITI_QUESTIONARI!A4384="","",TRIM(ESITI_QUESTIONARI!A4384))</f>
        <v/>
      </c>
      <c r="B4384" t="str">
        <f t="shared" si="69"/>
        <v/>
      </c>
      <c r="C4384" t="str">
        <f>IF(ESITI_QUESTIONARI!C4384="","",TRIM(ESITI_QUESTIONARI!C4384))</f>
        <v/>
      </c>
      <c r="D4384" t="str">
        <f>IFERROR(UPPER(TRIM(ESITI_QUESTIONARI!U4384)),"")</f>
        <v/>
      </c>
      <c r="E4384" t="str">
        <f>IFERROR(UPPER(TRIM(ESITI_QUESTIONARI!Y4384)),"")</f>
        <v/>
      </c>
      <c r="F4384" t="str">
        <f>IFERROR(UPPER(TRIM(ESITI_QUESTIONARI!AE4384)),"")</f>
        <v/>
      </c>
      <c r="G4384" t="str">
        <f>IFERROR(UPPER(TRIM(ESITI_QUESTIONARI!AI4384)),"")</f>
        <v/>
      </c>
      <c r="H4384" s="8" t="str">
        <f>IF(C4384="","",IF(ISERROR(AVERAGE(ESITI_QUESTIONARI!N4384:T4384,ESITI_QUESTIONARI!V4384:X4384,ESITI_QUESTIONARI!Z4384:AD4384,ESITI_QUESTIONARI!AF4384:AH4384,ESITI_QUESTIONARI!AJ4384:AL4384,ESITI_QUESTIONARI!AN4384,ESITI_QUESTIONARI!AQ4384)),"NON RISPONDE",AVERAGE(ESITI_QUESTIONARI!N4384:T4384,ESITI_QUESTIONARI!V4384:X4384,ESITI_QUESTIONARI!Z4384:AD4384,ESITI_QUESTIONARI!AF4384:AH4384,ESITI_QUESTIONARI!AJ4384:AL4384,ESITI_QUESTIONARI!AN4384,ESITI_QUESTIONARI!AQ4384)))</f>
        <v/>
      </c>
    </row>
    <row r="4385" spans="1:8" x14ac:dyDescent="0.3">
      <c r="A4385" t="str">
        <f>IF(ESITI_QUESTIONARI!A4385="","",TRIM(ESITI_QUESTIONARI!A4385))</f>
        <v/>
      </c>
      <c r="B4385" t="str">
        <f t="shared" si="69"/>
        <v/>
      </c>
      <c r="C4385" t="str">
        <f>IF(ESITI_QUESTIONARI!C4385="","",TRIM(ESITI_QUESTIONARI!C4385))</f>
        <v/>
      </c>
      <c r="D4385" t="str">
        <f>IFERROR(UPPER(TRIM(ESITI_QUESTIONARI!U4385)),"")</f>
        <v/>
      </c>
      <c r="E4385" t="str">
        <f>IFERROR(UPPER(TRIM(ESITI_QUESTIONARI!Y4385)),"")</f>
        <v/>
      </c>
      <c r="F4385" t="str">
        <f>IFERROR(UPPER(TRIM(ESITI_QUESTIONARI!AE4385)),"")</f>
        <v/>
      </c>
      <c r="G4385" t="str">
        <f>IFERROR(UPPER(TRIM(ESITI_QUESTIONARI!AI4385)),"")</f>
        <v/>
      </c>
      <c r="H4385" s="8" t="str">
        <f>IF(C4385="","",IF(ISERROR(AVERAGE(ESITI_QUESTIONARI!N4385:T4385,ESITI_QUESTIONARI!V4385:X4385,ESITI_QUESTIONARI!Z4385:AD4385,ESITI_QUESTIONARI!AF4385:AH4385,ESITI_QUESTIONARI!AJ4385:AL4385,ESITI_QUESTIONARI!AN4385,ESITI_QUESTIONARI!AQ4385)),"NON RISPONDE",AVERAGE(ESITI_QUESTIONARI!N4385:T4385,ESITI_QUESTIONARI!V4385:X4385,ESITI_QUESTIONARI!Z4385:AD4385,ESITI_QUESTIONARI!AF4385:AH4385,ESITI_QUESTIONARI!AJ4385:AL4385,ESITI_QUESTIONARI!AN4385,ESITI_QUESTIONARI!AQ4385)))</f>
        <v/>
      </c>
    </row>
    <row r="4386" spans="1:8" x14ac:dyDescent="0.3">
      <c r="A4386" t="str">
        <f>IF(ESITI_QUESTIONARI!A4386="","",TRIM(ESITI_QUESTIONARI!A4386))</f>
        <v/>
      </c>
      <c r="B4386" t="str">
        <f t="shared" si="69"/>
        <v/>
      </c>
      <c r="C4386" t="str">
        <f>IF(ESITI_QUESTIONARI!C4386="","",TRIM(ESITI_QUESTIONARI!C4386))</f>
        <v/>
      </c>
      <c r="D4386" t="str">
        <f>IFERROR(UPPER(TRIM(ESITI_QUESTIONARI!U4386)),"")</f>
        <v/>
      </c>
      <c r="E4386" t="str">
        <f>IFERROR(UPPER(TRIM(ESITI_QUESTIONARI!Y4386)),"")</f>
        <v/>
      </c>
      <c r="F4386" t="str">
        <f>IFERROR(UPPER(TRIM(ESITI_QUESTIONARI!AE4386)),"")</f>
        <v/>
      </c>
      <c r="G4386" t="str">
        <f>IFERROR(UPPER(TRIM(ESITI_QUESTIONARI!AI4386)),"")</f>
        <v/>
      </c>
      <c r="H4386" s="8" t="str">
        <f>IF(C4386="","",IF(ISERROR(AVERAGE(ESITI_QUESTIONARI!N4386:T4386,ESITI_QUESTIONARI!V4386:X4386,ESITI_QUESTIONARI!Z4386:AD4386,ESITI_QUESTIONARI!AF4386:AH4386,ESITI_QUESTIONARI!AJ4386:AL4386,ESITI_QUESTIONARI!AN4386,ESITI_QUESTIONARI!AQ4386)),"NON RISPONDE",AVERAGE(ESITI_QUESTIONARI!N4386:T4386,ESITI_QUESTIONARI!V4386:X4386,ESITI_QUESTIONARI!Z4386:AD4386,ESITI_QUESTIONARI!AF4386:AH4386,ESITI_QUESTIONARI!AJ4386:AL4386,ESITI_QUESTIONARI!AN4386,ESITI_QUESTIONARI!AQ4386)))</f>
        <v/>
      </c>
    </row>
    <row r="4387" spans="1:8" x14ac:dyDescent="0.3">
      <c r="A4387" t="str">
        <f>IF(ESITI_QUESTIONARI!A4387="","",TRIM(ESITI_QUESTIONARI!A4387))</f>
        <v/>
      </c>
      <c r="B4387" t="str">
        <f t="shared" si="69"/>
        <v/>
      </c>
      <c r="C4387" t="str">
        <f>IF(ESITI_QUESTIONARI!C4387="","",TRIM(ESITI_QUESTIONARI!C4387))</f>
        <v/>
      </c>
      <c r="D4387" t="str">
        <f>IFERROR(UPPER(TRIM(ESITI_QUESTIONARI!U4387)),"")</f>
        <v/>
      </c>
      <c r="E4387" t="str">
        <f>IFERROR(UPPER(TRIM(ESITI_QUESTIONARI!Y4387)),"")</f>
        <v/>
      </c>
      <c r="F4387" t="str">
        <f>IFERROR(UPPER(TRIM(ESITI_QUESTIONARI!AE4387)),"")</f>
        <v/>
      </c>
      <c r="G4387" t="str">
        <f>IFERROR(UPPER(TRIM(ESITI_QUESTIONARI!AI4387)),"")</f>
        <v/>
      </c>
      <c r="H4387" s="8" t="str">
        <f>IF(C4387="","",IF(ISERROR(AVERAGE(ESITI_QUESTIONARI!N4387:T4387,ESITI_QUESTIONARI!V4387:X4387,ESITI_QUESTIONARI!Z4387:AD4387,ESITI_QUESTIONARI!AF4387:AH4387,ESITI_QUESTIONARI!AJ4387:AL4387,ESITI_QUESTIONARI!AN4387,ESITI_QUESTIONARI!AQ4387)),"NON RISPONDE",AVERAGE(ESITI_QUESTIONARI!N4387:T4387,ESITI_QUESTIONARI!V4387:X4387,ESITI_QUESTIONARI!Z4387:AD4387,ESITI_QUESTIONARI!AF4387:AH4387,ESITI_QUESTIONARI!AJ4387:AL4387,ESITI_QUESTIONARI!AN4387,ESITI_QUESTIONARI!AQ4387)))</f>
        <v/>
      </c>
    </row>
    <row r="4388" spans="1:8" x14ac:dyDescent="0.3">
      <c r="A4388" t="str">
        <f>IF(ESITI_QUESTIONARI!A4388="","",TRIM(ESITI_QUESTIONARI!A4388))</f>
        <v/>
      </c>
      <c r="B4388" t="str">
        <f t="shared" si="69"/>
        <v/>
      </c>
      <c r="C4388" t="str">
        <f>IF(ESITI_QUESTIONARI!C4388="","",TRIM(ESITI_QUESTIONARI!C4388))</f>
        <v/>
      </c>
      <c r="D4388" t="str">
        <f>IFERROR(UPPER(TRIM(ESITI_QUESTIONARI!U4388)),"")</f>
        <v/>
      </c>
      <c r="E4388" t="str">
        <f>IFERROR(UPPER(TRIM(ESITI_QUESTIONARI!Y4388)),"")</f>
        <v/>
      </c>
      <c r="F4388" t="str">
        <f>IFERROR(UPPER(TRIM(ESITI_QUESTIONARI!AE4388)),"")</f>
        <v/>
      </c>
      <c r="G4388" t="str">
        <f>IFERROR(UPPER(TRIM(ESITI_QUESTIONARI!AI4388)),"")</f>
        <v/>
      </c>
      <c r="H4388" s="8" t="str">
        <f>IF(C4388="","",IF(ISERROR(AVERAGE(ESITI_QUESTIONARI!N4388:T4388,ESITI_QUESTIONARI!V4388:X4388,ESITI_QUESTIONARI!Z4388:AD4388,ESITI_QUESTIONARI!AF4388:AH4388,ESITI_QUESTIONARI!AJ4388:AL4388,ESITI_QUESTIONARI!AN4388,ESITI_QUESTIONARI!AQ4388)),"NON RISPONDE",AVERAGE(ESITI_QUESTIONARI!N4388:T4388,ESITI_QUESTIONARI!V4388:X4388,ESITI_QUESTIONARI!Z4388:AD4388,ESITI_QUESTIONARI!AF4388:AH4388,ESITI_QUESTIONARI!AJ4388:AL4388,ESITI_QUESTIONARI!AN4388,ESITI_QUESTIONARI!AQ4388)))</f>
        <v/>
      </c>
    </row>
    <row r="4389" spans="1:8" x14ac:dyDescent="0.3">
      <c r="A4389" t="str">
        <f>IF(ESITI_QUESTIONARI!A4389="","",TRIM(ESITI_QUESTIONARI!A4389))</f>
        <v/>
      </c>
      <c r="B4389" t="str">
        <f t="shared" si="69"/>
        <v/>
      </c>
      <c r="C4389" t="str">
        <f>IF(ESITI_QUESTIONARI!C4389="","",TRIM(ESITI_QUESTIONARI!C4389))</f>
        <v/>
      </c>
      <c r="D4389" t="str">
        <f>IFERROR(UPPER(TRIM(ESITI_QUESTIONARI!U4389)),"")</f>
        <v/>
      </c>
      <c r="E4389" t="str">
        <f>IFERROR(UPPER(TRIM(ESITI_QUESTIONARI!Y4389)),"")</f>
        <v/>
      </c>
      <c r="F4389" t="str">
        <f>IFERROR(UPPER(TRIM(ESITI_QUESTIONARI!AE4389)),"")</f>
        <v/>
      </c>
      <c r="G4389" t="str">
        <f>IFERROR(UPPER(TRIM(ESITI_QUESTIONARI!AI4389)),"")</f>
        <v/>
      </c>
      <c r="H4389" s="8" t="str">
        <f>IF(C4389="","",IF(ISERROR(AVERAGE(ESITI_QUESTIONARI!N4389:T4389,ESITI_QUESTIONARI!V4389:X4389,ESITI_QUESTIONARI!Z4389:AD4389,ESITI_QUESTIONARI!AF4389:AH4389,ESITI_QUESTIONARI!AJ4389:AL4389,ESITI_QUESTIONARI!AN4389,ESITI_QUESTIONARI!AQ4389)),"NON RISPONDE",AVERAGE(ESITI_QUESTIONARI!N4389:T4389,ESITI_QUESTIONARI!V4389:X4389,ESITI_QUESTIONARI!Z4389:AD4389,ESITI_QUESTIONARI!AF4389:AH4389,ESITI_QUESTIONARI!AJ4389:AL4389,ESITI_QUESTIONARI!AN4389,ESITI_QUESTIONARI!AQ4389)))</f>
        <v/>
      </c>
    </row>
    <row r="4390" spans="1:8" x14ac:dyDescent="0.3">
      <c r="A4390" t="str">
        <f>IF(ESITI_QUESTIONARI!A4390="","",TRIM(ESITI_QUESTIONARI!A4390))</f>
        <v/>
      </c>
      <c r="B4390" t="str">
        <f t="shared" si="69"/>
        <v/>
      </c>
      <c r="C4390" t="str">
        <f>IF(ESITI_QUESTIONARI!C4390="","",TRIM(ESITI_QUESTIONARI!C4390))</f>
        <v/>
      </c>
      <c r="D4390" t="str">
        <f>IFERROR(UPPER(TRIM(ESITI_QUESTIONARI!U4390)),"")</f>
        <v/>
      </c>
      <c r="E4390" t="str">
        <f>IFERROR(UPPER(TRIM(ESITI_QUESTIONARI!Y4390)),"")</f>
        <v/>
      </c>
      <c r="F4390" t="str">
        <f>IFERROR(UPPER(TRIM(ESITI_QUESTIONARI!AE4390)),"")</f>
        <v/>
      </c>
      <c r="G4390" t="str">
        <f>IFERROR(UPPER(TRIM(ESITI_QUESTIONARI!AI4390)),"")</f>
        <v/>
      </c>
      <c r="H4390" s="8" t="str">
        <f>IF(C4390="","",IF(ISERROR(AVERAGE(ESITI_QUESTIONARI!N4390:T4390,ESITI_QUESTIONARI!V4390:X4390,ESITI_QUESTIONARI!Z4390:AD4390,ESITI_QUESTIONARI!AF4390:AH4390,ESITI_QUESTIONARI!AJ4390:AL4390,ESITI_QUESTIONARI!AN4390,ESITI_QUESTIONARI!AQ4390)),"NON RISPONDE",AVERAGE(ESITI_QUESTIONARI!N4390:T4390,ESITI_QUESTIONARI!V4390:X4390,ESITI_QUESTIONARI!Z4390:AD4390,ESITI_QUESTIONARI!AF4390:AH4390,ESITI_QUESTIONARI!AJ4390:AL4390,ESITI_QUESTIONARI!AN4390,ESITI_QUESTIONARI!AQ4390)))</f>
        <v/>
      </c>
    </row>
    <row r="4391" spans="1:8" x14ac:dyDescent="0.3">
      <c r="A4391" t="str">
        <f>IF(ESITI_QUESTIONARI!A4391="","",TRIM(ESITI_QUESTIONARI!A4391))</f>
        <v/>
      </c>
      <c r="B4391" t="str">
        <f t="shared" si="69"/>
        <v/>
      </c>
      <c r="C4391" t="str">
        <f>IF(ESITI_QUESTIONARI!C4391="","",TRIM(ESITI_QUESTIONARI!C4391))</f>
        <v/>
      </c>
      <c r="D4391" t="str">
        <f>IFERROR(UPPER(TRIM(ESITI_QUESTIONARI!U4391)),"")</f>
        <v/>
      </c>
      <c r="E4391" t="str">
        <f>IFERROR(UPPER(TRIM(ESITI_QUESTIONARI!Y4391)),"")</f>
        <v/>
      </c>
      <c r="F4391" t="str">
        <f>IFERROR(UPPER(TRIM(ESITI_QUESTIONARI!AE4391)),"")</f>
        <v/>
      </c>
      <c r="G4391" t="str">
        <f>IFERROR(UPPER(TRIM(ESITI_QUESTIONARI!AI4391)),"")</f>
        <v/>
      </c>
      <c r="H4391" s="8" t="str">
        <f>IF(C4391="","",IF(ISERROR(AVERAGE(ESITI_QUESTIONARI!N4391:T4391,ESITI_QUESTIONARI!V4391:X4391,ESITI_QUESTIONARI!Z4391:AD4391,ESITI_QUESTIONARI!AF4391:AH4391,ESITI_QUESTIONARI!AJ4391:AL4391,ESITI_QUESTIONARI!AN4391,ESITI_QUESTIONARI!AQ4391)),"NON RISPONDE",AVERAGE(ESITI_QUESTIONARI!N4391:T4391,ESITI_QUESTIONARI!V4391:X4391,ESITI_QUESTIONARI!Z4391:AD4391,ESITI_QUESTIONARI!AF4391:AH4391,ESITI_QUESTIONARI!AJ4391:AL4391,ESITI_QUESTIONARI!AN4391,ESITI_QUESTIONARI!AQ4391)))</f>
        <v/>
      </c>
    </row>
    <row r="4392" spans="1:8" x14ac:dyDescent="0.3">
      <c r="A4392" t="str">
        <f>IF(ESITI_QUESTIONARI!A4392="","",TRIM(ESITI_QUESTIONARI!A4392))</f>
        <v/>
      </c>
      <c r="B4392" t="str">
        <f t="shared" si="69"/>
        <v/>
      </c>
      <c r="C4392" t="str">
        <f>IF(ESITI_QUESTIONARI!C4392="","",TRIM(ESITI_QUESTIONARI!C4392))</f>
        <v/>
      </c>
      <c r="D4392" t="str">
        <f>IFERROR(UPPER(TRIM(ESITI_QUESTIONARI!U4392)),"")</f>
        <v/>
      </c>
      <c r="E4392" t="str">
        <f>IFERROR(UPPER(TRIM(ESITI_QUESTIONARI!Y4392)),"")</f>
        <v/>
      </c>
      <c r="F4392" t="str">
        <f>IFERROR(UPPER(TRIM(ESITI_QUESTIONARI!AE4392)),"")</f>
        <v/>
      </c>
      <c r="G4392" t="str">
        <f>IFERROR(UPPER(TRIM(ESITI_QUESTIONARI!AI4392)),"")</f>
        <v/>
      </c>
      <c r="H4392" s="8" t="str">
        <f>IF(C4392="","",IF(ISERROR(AVERAGE(ESITI_QUESTIONARI!N4392:T4392,ESITI_QUESTIONARI!V4392:X4392,ESITI_QUESTIONARI!Z4392:AD4392,ESITI_QUESTIONARI!AF4392:AH4392,ESITI_QUESTIONARI!AJ4392:AL4392,ESITI_QUESTIONARI!AN4392,ESITI_QUESTIONARI!AQ4392)),"NON RISPONDE",AVERAGE(ESITI_QUESTIONARI!N4392:T4392,ESITI_QUESTIONARI!V4392:X4392,ESITI_QUESTIONARI!Z4392:AD4392,ESITI_QUESTIONARI!AF4392:AH4392,ESITI_QUESTIONARI!AJ4392:AL4392,ESITI_QUESTIONARI!AN4392,ESITI_QUESTIONARI!AQ4392)))</f>
        <v/>
      </c>
    </row>
    <row r="4393" spans="1:8" x14ac:dyDescent="0.3">
      <c r="A4393" t="str">
        <f>IF(ESITI_QUESTIONARI!A4393="","",TRIM(ESITI_QUESTIONARI!A4393))</f>
        <v/>
      </c>
      <c r="B4393" t="str">
        <f t="shared" si="69"/>
        <v/>
      </c>
      <c r="C4393" t="str">
        <f>IF(ESITI_QUESTIONARI!C4393="","",TRIM(ESITI_QUESTIONARI!C4393))</f>
        <v/>
      </c>
      <c r="D4393" t="str">
        <f>IFERROR(UPPER(TRIM(ESITI_QUESTIONARI!U4393)),"")</f>
        <v/>
      </c>
      <c r="E4393" t="str">
        <f>IFERROR(UPPER(TRIM(ESITI_QUESTIONARI!Y4393)),"")</f>
        <v/>
      </c>
      <c r="F4393" t="str">
        <f>IFERROR(UPPER(TRIM(ESITI_QUESTIONARI!AE4393)),"")</f>
        <v/>
      </c>
      <c r="G4393" t="str">
        <f>IFERROR(UPPER(TRIM(ESITI_QUESTIONARI!AI4393)),"")</f>
        <v/>
      </c>
      <c r="H4393" s="8" t="str">
        <f>IF(C4393="","",IF(ISERROR(AVERAGE(ESITI_QUESTIONARI!N4393:T4393,ESITI_QUESTIONARI!V4393:X4393,ESITI_QUESTIONARI!Z4393:AD4393,ESITI_QUESTIONARI!AF4393:AH4393,ESITI_QUESTIONARI!AJ4393:AL4393,ESITI_QUESTIONARI!AN4393,ESITI_QUESTIONARI!AQ4393)),"NON RISPONDE",AVERAGE(ESITI_QUESTIONARI!N4393:T4393,ESITI_QUESTIONARI!V4393:X4393,ESITI_QUESTIONARI!Z4393:AD4393,ESITI_QUESTIONARI!AF4393:AH4393,ESITI_QUESTIONARI!AJ4393:AL4393,ESITI_QUESTIONARI!AN4393,ESITI_QUESTIONARI!AQ4393)))</f>
        <v/>
      </c>
    </row>
    <row r="4394" spans="1:8" x14ac:dyDescent="0.3">
      <c r="A4394" t="str">
        <f>IF(ESITI_QUESTIONARI!A4394="","",TRIM(ESITI_QUESTIONARI!A4394))</f>
        <v/>
      </c>
      <c r="B4394" t="str">
        <f t="shared" si="69"/>
        <v/>
      </c>
      <c r="C4394" t="str">
        <f>IF(ESITI_QUESTIONARI!C4394="","",TRIM(ESITI_QUESTIONARI!C4394))</f>
        <v/>
      </c>
      <c r="D4394" t="str">
        <f>IFERROR(UPPER(TRIM(ESITI_QUESTIONARI!U4394)),"")</f>
        <v/>
      </c>
      <c r="E4394" t="str">
        <f>IFERROR(UPPER(TRIM(ESITI_QUESTIONARI!Y4394)),"")</f>
        <v/>
      </c>
      <c r="F4394" t="str">
        <f>IFERROR(UPPER(TRIM(ESITI_QUESTIONARI!AE4394)),"")</f>
        <v/>
      </c>
      <c r="G4394" t="str">
        <f>IFERROR(UPPER(TRIM(ESITI_QUESTIONARI!AI4394)),"")</f>
        <v/>
      </c>
      <c r="H4394" s="8" t="str">
        <f>IF(C4394="","",IF(ISERROR(AVERAGE(ESITI_QUESTIONARI!N4394:T4394,ESITI_QUESTIONARI!V4394:X4394,ESITI_QUESTIONARI!Z4394:AD4394,ESITI_QUESTIONARI!AF4394:AH4394,ESITI_QUESTIONARI!AJ4394:AL4394,ESITI_QUESTIONARI!AN4394,ESITI_QUESTIONARI!AQ4394)),"NON RISPONDE",AVERAGE(ESITI_QUESTIONARI!N4394:T4394,ESITI_QUESTIONARI!V4394:X4394,ESITI_QUESTIONARI!Z4394:AD4394,ESITI_QUESTIONARI!AF4394:AH4394,ESITI_QUESTIONARI!AJ4394:AL4394,ESITI_QUESTIONARI!AN4394,ESITI_QUESTIONARI!AQ4394)))</f>
        <v/>
      </c>
    </row>
    <row r="4395" spans="1:8" x14ac:dyDescent="0.3">
      <c r="A4395" t="str">
        <f>IF(ESITI_QUESTIONARI!A4395="","",TRIM(ESITI_QUESTIONARI!A4395))</f>
        <v/>
      </c>
      <c r="B4395" t="str">
        <f t="shared" si="69"/>
        <v/>
      </c>
      <c r="C4395" t="str">
        <f>IF(ESITI_QUESTIONARI!C4395="","",TRIM(ESITI_QUESTIONARI!C4395))</f>
        <v/>
      </c>
      <c r="D4395" t="str">
        <f>IFERROR(UPPER(TRIM(ESITI_QUESTIONARI!U4395)),"")</f>
        <v/>
      </c>
      <c r="E4395" t="str">
        <f>IFERROR(UPPER(TRIM(ESITI_QUESTIONARI!Y4395)),"")</f>
        <v/>
      </c>
      <c r="F4395" t="str">
        <f>IFERROR(UPPER(TRIM(ESITI_QUESTIONARI!AE4395)),"")</f>
        <v/>
      </c>
      <c r="G4395" t="str">
        <f>IFERROR(UPPER(TRIM(ESITI_QUESTIONARI!AI4395)),"")</f>
        <v/>
      </c>
      <c r="H4395" s="8" t="str">
        <f>IF(C4395="","",IF(ISERROR(AVERAGE(ESITI_QUESTIONARI!N4395:T4395,ESITI_QUESTIONARI!V4395:X4395,ESITI_QUESTIONARI!Z4395:AD4395,ESITI_QUESTIONARI!AF4395:AH4395,ESITI_QUESTIONARI!AJ4395:AL4395,ESITI_QUESTIONARI!AN4395,ESITI_QUESTIONARI!AQ4395)),"NON RISPONDE",AVERAGE(ESITI_QUESTIONARI!N4395:T4395,ESITI_QUESTIONARI!V4395:X4395,ESITI_QUESTIONARI!Z4395:AD4395,ESITI_QUESTIONARI!AF4395:AH4395,ESITI_QUESTIONARI!AJ4395:AL4395,ESITI_QUESTIONARI!AN4395,ESITI_QUESTIONARI!AQ4395)))</f>
        <v/>
      </c>
    </row>
    <row r="4396" spans="1:8" x14ac:dyDescent="0.3">
      <c r="A4396" t="str">
        <f>IF(ESITI_QUESTIONARI!A4396="","",TRIM(ESITI_QUESTIONARI!A4396))</f>
        <v/>
      </c>
      <c r="B4396" t="str">
        <f t="shared" si="69"/>
        <v/>
      </c>
      <c r="C4396" t="str">
        <f>IF(ESITI_QUESTIONARI!C4396="","",TRIM(ESITI_QUESTIONARI!C4396))</f>
        <v/>
      </c>
      <c r="D4396" t="str">
        <f>IFERROR(UPPER(TRIM(ESITI_QUESTIONARI!U4396)),"")</f>
        <v/>
      </c>
      <c r="E4396" t="str">
        <f>IFERROR(UPPER(TRIM(ESITI_QUESTIONARI!Y4396)),"")</f>
        <v/>
      </c>
      <c r="F4396" t="str">
        <f>IFERROR(UPPER(TRIM(ESITI_QUESTIONARI!AE4396)),"")</f>
        <v/>
      </c>
      <c r="G4396" t="str">
        <f>IFERROR(UPPER(TRIM(ESITI_QUESTIONARI!AI4396)),"")</f>
        <v/>
      </c>
      <c r="H4396" s="8" t="str">
        <f>IF(C4396="","",IF(ISERROR(AVERAGE(ESITI_QUESTIONARI!N4396:T4396,ESITI_QUESTIONARI!V4396:X4396,ESITI_QUESTIONARI!Z4396:AD4396,ESITI_QUESTIONARI!AF4396:AH4396,ESITI_QUESTIONARI!AJ4396:AL4396,ESITI_QUESTIONARI!AN4396,ESITI_QUESTIONARI!AQ4396)),"NON RISPONDE",AVERAGE(ESITI_QUESTIONARI!N4396:T4396,ESITI_QUESTIONARI!V4396:X4396,ESITI_QUESTIONARI!Z4396:AD4396,ESITI_QUESTIONARI!AF4396:AH4396,ESITI_QUESTIONARI!AJ4396:AL4396,ESITI_QUESTIONARI!AN4396,ESITI_QUESTIONARI!AQ4396)))</f>
        <v/>
      </c>
    </row>
    <row r="4397" spans="1:8" x14ac:dyDescent="0.3">
      <c r="A4397" t="str">
        <f>IF(ESITI_QUESTIONARI!A4397="","",TRIM(ESITI_QUESTIONARI!A4397))</f>
        <v/>
      </c>
      <c r="B4397" t="str">
        <f t="shared" si="69"/>
        <v/>
      </c>
      <c r="C4397" t="str">
        <f>IF(ESITI_QUESTIONARI!C4397="","",TRIM(ESITI_QUESTIONARI!C4397))</f>
        <v/>
      </c>
      <c r="D4397" t="str">
        <f>IFERROR(UPPER(TRIM(ESITI_QUESTIONARI!U4397)),"")</f>
        <v/>
      </c>
      <c r="E4397" t="str">
        <f>IFERROR(UPPER(TRIM(ESITI_QUESTIONARI!Y4397)),"")</f>
        <v/>
      </c>
      <c r="F4397" t="str">
        <f>IFERROR(UPPER(TRIM(ESITI_QUESTIONARI!AE4397)),"")</f>
        <v/>
      </c>
      <c r="G4397" t="str">
        <f>IFERROR(UPPER(TRIM(ESITI_QUESTIONARI!AI4397)),"")</f>
        <v/>
      </c>
      <c r="H4397" s="8" t="str">
        <f>IF(C4397="","",IF(ISERROR(AVERAGE(ESITI_QUESTIONARI!N4397:T4397,ESITI_QUESTIONARI!V4397:X4397,ESITI_QUESTIONARI!Z4397:AD4397,ESITI_QUESTIONARI!AF4397:AH4397,ESITI_QUESTIONARI!AJ4397:AL4397,ESITI_QUESTIONARI!AN4397,ESITI_QUESTIONARI!AQ4397)),"NON RISPONDE",AVERAGE(ESITI_QUESTIONARI!N4397:T4397,ESITI_QUESTIONARI!V4397:X4397,ESITI_QUESTIONARI!Z4397:AD4397,ESITI_QUESTIONARI!AF4397:AH4397,ESITI_QUESTIONARI!AJ4397:AL4397,ESITI_QUESTIONARI!AN4397,ESITI_QUESTIONARI!AQ4397)))</f>
        <v/>
      </c>
    </row>
    <row r="4398" spans="1:8" x14ac:dyDescent="0.3">
      <c r="A4398" t="str">
        <f>IF(ESITI_QUESTIONARI!A4398="","",TRIM(ESITI_QUESTIONARI!A4398))</f>
        <v/>
      </c>
      <c r="B4398" t="str">
        <f t="shared" si="69"/>
        <v/>
      </c>
      <c r="C4398" t="str">
        <f>IF(ESITI_QUESTIONARI!C4398="","",TRIM(ESITI_QUESTIONARI!C4398))</f>
        <v/>
      </c>
      <c r="D4398" t="str">
        <f>IFERROR(UPPER(TRIM(ESITI_QUESTIONARI!U4398)),"")</f>
        <v/>
      </c>
      <c r="E4398" t="str">
        <f>IFERROR(UPPER(TRIM(ESITI_QUESTIONARI!Y4398)),"")</f>
        <v/>
      </c>
      <c r="F4398" t="str">
        <f>IFERROR(UPPER(TRIM(ESITI_QUESTIONARI!AE4398)),"")</f>
        <v/>
      </c>
      <c r="G4398" t="str">
        <f>IFERROR(UPPER(TRIM(ESITI_QUESTIONARI!AI4398)),"")</f>
        <v/>
      </c>
      <c r="H4398" s="8" t="str">
        <f>IF(C4398="","",IF(ISERROR(AVERAGE(ESITI_QUESTIONARI!N4398:T4398,ESITI_QUESTIONARI!V4398:X4398,ESITI_QUESTIONARI!Z4398:AD4398,ESITI_QUESTIONARI!AF4398:AH4398,ESITI_QUESTIONARI!AJ4398:AL4398,ESITI_QUESTIONARI!AN4398,ESITI_QUESTIONARI!AQ4398)),"NON RISPONDE",AVERAGE(ESITI_QUESTIONARI!N4398:T4398,ESITI_QUESTIONARI!V4398:X4398,ESITI_QUESTIONARI!Z4398:AD4398,ESITI_QUESTIONARI!AF4398:AH4398,ESITI_QUESTIONARI!AJ4398:AL4398,ESITI_QUESTIONARI!AN4398,ESITI_QUESTIONARI!AQ4398)))</f>
        <v/>
      </c>
    </row>
    <row r="4399" spans="1:8" x14ac:dyDescent="0.3">
      <c r="A4399" t="str">
        <f>IF(ESITI_QUESTIONARI!A4399="","",TRIM(ESITI_QUESTIONARI!A4399))</f>
        <v/>
      </c>
      <c r="B4399" t="str">
        <f t="shared" si="69"/>
        <v/>
      </c>
      <c r="C4399" t="str">
        <f>IF(ESITI_QUESTIONARI!C4399="","",TRIM(ESITI_QUESTIONARI!C4399))</f>
        <v/>
      </c>
      <c r="D4399" t="str">
        <f>IFERROR(UPPER(TRIM(ESITI_QUESTIONARI!U4399)),"")</f>
        <v/>
      </c>
      <c r="E4399" t="str">
        <f>IFERROR(UPPER(TRIM(ESITI_QUESTIONARI!Y4399)),"")</f>
        <v/>
      </c>
      <c r="F4399" t="str">
        <f>IFERROR(UPPER(TRIM(ESITI_QUESTIONARI!AE4399)),"")</f>
        <v/>
      </c>
      <c r="G4399" t="str">
        <f>IFERROR(UPPER(TRIM(ESITI_QUESTIONARI!AI4399)),"")</f>
        <v/>
      </c>
      <c r="H4399" s="8" t="str">
        <f>IF(C4399="","",IF(ISERROR(AVERAGE(ESITI_QUESTIONARI!N4399:T4399,ESITI_QUESTIONARI!V4399:X4399,ESITI_QUESTIONARI!Z4399:AD4399,ESITI_QUESTIONARI!AF4399:AH4399,ESITI_QUESTIONARI!AJ4399:AL4399,ESITI_QUESTIONARI!AN4399,ESITI_QUESTIONARI!AQ4399)),"NON RISPONDE",AVERAGE(ESITI_QUESTIONARI!N4399:T4399,ESITI_QUESTIONARI!V4399:X4399,ESITI_QUESTIONARI!Z4399:AD4399,ESITI_QUESTIONARI!AF4399:AH4399,ESITI_QUESTIONARI!AJ4399:AL4399,ESITI_QUESTIONARI!AN4399,ESITI_QUESTIONARI!AQ4399)))</f>
        <v/>
      </c>
    </row>
    <row r="4400" spans="1:8" x14ac:dyDescent="0.3">
      <c r="A4400" t="str">
        <f>IF(ESITI_QUESTIONARI!A4400="","",TRIM(ESITI_QUESTIONARI!A4400))</f>
        <v/>
      </c>
      <c r="B4400" t="str">
        <f t="shared" si="69"/>
        <v/>
      </c>
      <c r="C4400" t="str">
        <f>IF(ESITI_QUESTIONARI!C4400="","",TRIM(ESITI_QUESTIONARI!C4400))</f>
        <v/>
      </c>
      <c r="D4400" t="str">
        <f>IFERROR(UPPER(TRIM(ESITI_QUESTIONARI!U4400)),"")</f>
        <v/>
      </c>
      <c r="E4400" t="str">
        <f>IFERROR(UPPER(TRIM(ESITI_QUESTIONARI!Y4400)),"")</f>
        <v/>
      </c>
      <c r="F4400" t="str">
        <f>IFERROR(UPPER(TRIM(ESITI_QUESTIONARI!AE4400)),"")</f>
        <v/>
      </c>
      <c r="G4400" t="str">
        <f>IFERROR(UPPER(TRIM(ESITI_QUESTIONARI!AI4400)),"")</f>
        <v/>
      </c>
      <c r="H4400" s="8" t="str">
        <f>IF(C4400="","",IF(ISERROR(AVERAGE(ESITI_QUESTIONARI!N4400:T4400,ESITI_QUESTIONARI!V4400:X4400,ESITI_QUESTIONARI!Z4400:AD4400,ESITI_QUESTIONARI!AF4400:AH4400,ESITI_QUESTIONARI!AJ4400:AL4400,ESITI_QUESTIONARI!AN4400,ESITI_QUESTIONARI!AQ4400)),"NON RISPONDE",AVERAGE(ESITI_QUESTIONARI!N4400:T4400,ESITI_QUESTIONARI!V4400:X4400,ESITI_QUESTIONARI!Z4400:AD4400,ESITI_QUESTIONARI!AF4400:AH4400,ESITI_QUESTIONARI!AJ4400:AL4400,ESITI_QUESTIONARI!AN4400,ESITI_QUESTIONARI!AQ4400)))</f>
        <v/>
      </c>
    </row>
    <row r="4401" spans="1:8" x14ac:dyDescent="0.3">
      <c r="A4401" t="str">
        <f>IF(ESITI_QUESTIONARI!A4401="","",TRIM(ESITI_QUESTIONARI!A4401))</f>
        <v/>
      </c>
      <c r="B4401" t="str">
        <f t="shared" si="69"/>
        <v/>
      </c>
      <c r="C4401" t="str">
        <f>IF(ESITI_QUESTIONARI!C4401="","",TRIM(ESITI_QUESTIONARI!C4401))</f>
        <v/>
      </c>
      <c r="D4401" t="str">
        <f>IFERROR(UPPER(TRIM(ESITI_QUESTIONARI!U4401)),"")</f>
        <v/>
      </c>
      <c r="E4401" t="str">
        <f>IFERROR(UPPER(TRIM(ESITI_QUESTIONARI!Y4401)),"")</f>
        <v/>
      </c>
      <c r="F4401" t="str">
        <f>IFERROR(UPPER(TRIM(ESITI_QUESTIONARI!AE4401)),"")</f>
        <v/>
      </c>
      <c r="G4401" t="str">
        <f>IFERROR(UPPER(TRIM(ESITI_QUESTIONARI!AI4401)),"")</f>
        <v/>
      </c>
      <c r="H4401" s="8" t="str">
        <f>IF(C4401="","",IF(ISERROR(AVERAGE(ESITI_QUESTIONARI!N4401:T4401,ESITI_QUESTIONARI!V4401:X4401,ESITI_QUESTIONARI!Z4401:AD4401,ESITI_QUESTIONARI!AF4401:AH4401,ESITI_QUESTIONARI!AJ4401:AL4401,ESITI_QUESTIONARI!AN4401,ESITI_QUESTIONARI!AQ4401)),"NON RISPONDE",AVERAGE(ESITI_QUESTIONARI!N4401:T4401,ESITI_QUESTIONARI!V4401:X4401,ESITI_QUESTIONARI!Z4401:AD4401,ESITI_QUESTIONARI!AF4401:AH4401,ESITI_QUESTIONARI!AJ4401:AL4401,ESITI_QUESTIONARI!AN4401,ESITI_QUESTIONARI!AQ4401)))</f>
        <v/>
      </c>
    </row>
    <row r="4402" spans="1:8" x14ac:dyDescent="0.3">
      <c r="A4402" t="str">
        <f>IF(ESITI_QUESTIONARI!A4402="","",TRIM(ESITI_QUESTIONARI!A4402))</f>
        <v/>
      </c>
      <c r="B4402" t="str">
        <f t="shared" si="69"/>
        <v/>
      </c>
      <c r="C4402" t="str">
        <f>IF(ESITI_QUESTIONARI!C4402="","",TRIM(ESITI_QUESTIONARI!C4402))</f>
        <v/>
      </c>
      <c r="D4402" t="str">
        <f>IFERROR(UPPER(TRIM(ESITI_QUESTIONARI!U4402)),"")</f>
        <v/>
      </c>
      <c r="E4402" t="str">
        <f>IFERROR(UPPER(TRIM(ESITI_QUESTIONARI!Y4402)),"")</f>
        <v/>
      </c>
      <c r="F4402" t="str">
        <f>IFERROR(UPPER(TRIM(ESITI_QUESTIONARI!AE4402)),"")</f>
        <v/>
      </c>
      <c r="G4402" t="str">
        <f>IFERROR(UPPER(TRIM(ESITI_QUESTIONARI!AI4402)),"")</f>
        <v/>
      </c>
      <c r="H4402" s="8" t="str">
        <f>IF(C4402="","",IF(ISERROR(AVERAGE(ESITI_QUESTIONARI!N4402:T4402,ESITI_QUESTIONARI!V4402:X4402,ESITI_QUESTIONARI!Z4402:AD4402,ESITI_QUESTIONARI!AF4402:AH4402,ESITI_QUESTIONARI!AJ4402:AL4402,ESITI_QUESTIONARI!AN4402,ESITI_QUESTIONARI!AQ4402)),"NON RISPONDE",AVERAGE(ESITI_QUESTIONARI!N4402:T4402,ESITI_QUESTIONARI!V4402:X4402,ESITI_QUESTIONARI!Z4402:AD4402,ESITI_QUESTIONARI!AF4402:AH4402,ESITI_QUESTIONARI!AJ4402:AL4402,ESITI_QUESTIONARI!AN4402,ESITI_QUESTIONARI!AQ4402)))</f>
        <v/>
      </c>
    </row>
    <row r="4403" spans="1:8" x14ac:dyDescent="0.3">
      <c r="A4403" t="str">
        <f>IF(ESITI_QUESTIONARI!A4403="","",TRIM(ESITI_QUESTIONARI!A4403))</f>
        <v/>
      </c>
      <c r="B4403" t="str">
        <f t="shared" si="69"/>
        <v/>
      </c>
      <c r="C4403" t="str">
        <f>IF(ESITI_QUESTIONARI!C4403="","",TRIM(ESITI_QUESTIONARI!C4403))</f>
        <v/>
      </c>
      <c r="D4403" t="str">
        <f>IFERROR(UPPER(TRIM(ESITI_QUESTIONARI!U4403)),"")</f>
        <v/>
      </c>
      <c r="E4403" t="str">
        <f>IFERROR(UPPER(TRIM(ESITI_QUESTIONARI!Y4403)),"")</f>
        <v/>
      </c>
      <c r="F4403" t="str">
        <f>IFERROR(UPPER(TRIM(ESITI_QUESTIONARI!AE4403)),"")</f>
        <v/>
      </c>
      <c r="G4403" t="str">
        <f>IFERROR(UPPER(TRIM(ESITI_QUESTIONARI!AI4403)),"")</f>
        <v/>
      </c>
      <c r="H4403" s="8" t="str">
        <f>IF(C4403="","",IF(ISERROR(AVERAGE(ESITI_QUESTIONARI!N4403:T4403,ESITI_QUESTIONARI!V4403:X4403,ESITI_QUESTIONARI!Z4403:AD4403,ESITI_QUESTIONARI!AF4403:AH4403,ESITI_QUESTIONARI!AJ4403:AL4403,ESITI_QUESTIONARI!AN4403,ESITI_QUESTIONARI!AQ4403)),"NON RISPONDE",AVERAGE(ESITI_QUESTIONARI!N4403:T4403,ESITI_QUESTIONARI!V4403:X4403,ESITI_QUESTIONARI!Z4403:AD4403,ESITI_QUESTIONARI!AF4403:AH4403,ESITI_QUESTIONARI!AJ4403:AL4403,ESITI_QUESTIONARI!AN4403,ESITI_QUESTIONARI!AQ4403)))</f>
        <v/>
      </c>
    </row>
    <row r="4404" spans="1:8" x14ac:dyDescent="0.3">
      <c r="A4404" t="str">
        <f>IF(ESITI_QUESTIONARI!A4404="","",TRIM(ESITI_QUESTIONARI!A4404))</f>
        <v/>
      </c>
      <c r="B4404" t="str">
        <f t="shared" si="69"/>
        <v/>
      </c>
      <c r="C4404" t="str">
        <f>IF(ESITI_QUESTIONARI!C4404="","",TRIM(ESITI_QUESTIONARI!C4404))</f>
        <v/>
      </c>
      <c r="D4404" t="str">
        <f>IFERROR(UPPER(TRIM(ESITI_QUESTIONARI!U4404)),"")</f>
        <v/>
      </c>
      <c r="E4404" t="str">
        <f>IFERROR(UPPER(TRIM(ESITI_QUESTIONARI!Y4404)),"")</f>
        <v/>
      </c>
      <c r="F4404" t="str">
        <f>IFERROR(UPPER(TRIM(ESITI_QUESTIONARI!AE4404)),"")</f>
        <v/>
      </c>
      <c r="G4404" t="str">
        <f>IFERROR(UPPER(TRIM(ESITI_QUESTIONARI!AI4404)),"")</f>
        <v/>
      </c>
      <c r="H4404" s="8" t="str">
        <f>IF(C4404="","",IF(ISERROR(AVERAGE(ESITI_QUESTIONARI!N4404:T4404,ESITI_QUESTIONARI!V4404:X4404,ESITI_QUESTIONARI!Z4404:AD4404,ESITI_QUESTIONARI!AF4404:AH4404,ESITI_QUESTIONARI!AJ4404:AL4404,ESITI_QUESTIONARI!AN4404,ESITI_QUESTIONARI!AQ4404)),"NON RISPONDE",AVERAGE(ESITI_QUESTIONARI!N4404:T4404,ESITI_QUESTIONARI!V4404:X4404,ESITI_QUESTIONARI!Z4404:AD4404,ESITI_QUESTIONARI!AF4404:AH4404,ESITI_QUESTIONARI!AJ4404:AL4404,ESITI_QUESTIONARI!AN4404,ESITI_QUESTIONARI!AQ4404)))</f>
        <v/>
      </c>
    </row>
    <row r="4405" spans="1:8" x14ac:dyDescent="0.3">
      <c r="A4405" t="str">
        <f>IF(ESITI_QUESTIONARI!A4405="","",TRIM(ESITI_QUESTIONARI!A4405))</f>
        <v/>
      </c>
      <c r="B4405" t="str">
        <f t="shared" si="69"/>
        <v/>
      </c>
      <c r="C4405" t="str">
        <f>IF(ESITI_QUESTIONARI!C4405="","",TRIM(ESITI_QUESTIONARI!C4405))</f>
        <v/>
      </c>
      <c r="D4405" t="str">
        <f>IFERROR(UPPER(TRIM(ESITI_QUESTIONARI!U4405)),"")</f>
        <v/>
      </c>
      <c r="E4405" t="str">
        <f>IFERROR(UPPER(TRIM(ESITI_QUESTIONARI!Y4405)),"")</f>
        <v/>
      </c>
      <c r="F4405" t="str">
        <f>IFERROR(UPPER(TRIM(ESITI_QUESTIONARI!AE4405)),"")</f>
        <v/>
      </c>
      <c r="G4405" t="str">
        <f>IFERROR(UPPER(TRIM(ESITI_QUESTIONARI!AI4405)),"")</f>
        <v/>
      </c>
      <c r="H4405" s="8" t="str">
        <f>IF(C4405="","",IF(ISERROR(AVERAGE(ESITI_QUESTIONARI!N4405:T4405,ESITI_QUESTIONARI!V4405:X4405,ESITI_QUESTIONARI!Z4405:AD4405,ESITI_QUESTIONARI!AF4405:AH4405,ESITI_QUESTIONARI!AJ4405:AL4405,ESITI_QUESTIONARI!AN4405,ESITI_QUESTIONARI!AQ4405)),"NON RISPONDE",AVERAGE(ESITI_QUESTIONARI!N4405:T4405,ESITI_QUESTIONARI!V4405:X4405,ESITI_QUESTIONARI!Z4405:AD4405,ESITI_QUESTIONARI!AF4405:AH4405,ESITI_QUESTIONARI!AJ4405:AL4405,ESITI_QUESTIONARI!AN4405,ESITI_QUESTIONARI!AQ4405)))</f>
        <v/>
      </c>
    </row>
    <row r="4406" spans="1:8" x14ac:dyDescent="0.3">
      <c r="A4406" t="str">
        <f>IF(ESITI_QUESTIONARI!A4406="","",TRIM(ESITI_QUESTIONARI!A4406))</f>
        <v/>
      </c>
      <c r="B4406" t="str">
        <f t="shared" si="69"/>
        <v/>
      </c>
      <c r="C4406" t="str">
        <f>IF(ESITI_QUESTIONARI!C4406="","",TRIM(ESITI_QUESTIONARI!C4406))</f>
        <v/>
      </c>
      <c r="D4406" t="str">
        <f>IFERROR(UPPER(TRIM(ESITI_QUESTIONARI!U4406)),"")</f>
        <v/>
      </c>
      <c r="E4406" t="str">
        <f>IFERROR(UPPER(TRIM(ESITI_QUESTIONARI!Y4406)),"")</f>
        <v/>
      </c>
      <c r="F4406" t="str">
        <f>IFERROR(UPPER(TRIM(ESITI_QUESTIONARI!AE4406)),"")</f>
        <v/>
      </c>
      <c r="G4406" t="str">
        <f>IFERROR(UPPER(TRIM(ESITI_QUESTIONARI!AI4406)),"")</f>
        <v/>
      </c>
      <c r="H4406" s="8" t="str">
        <f>IF(C4406="","",IF(ISERROR(AVERAGE(ESITI_QUESTIONARI!N4406:T4406,ESITI_QUESTIONARI!V4406:X4406,ESITI_QUESTIONARI!Z4406:AD4406,ESITI_QUESTIONARI!AF4406:AH4406,ESITI_QUESTIONARI!AJ4406:AL4406,ESITI_QUESTIONARI!AN4406,ESITI_QUESTIONARI!AQ4406)),"NON RISPONDE",AVERAGE(ESITI_QUESTIONARI!N4406:T4406,ESITI_QUESTIONARI!V4406:X4406,ESITI_QUESTIONARI!Z4406:AD4406,ESITI_QUESTIONARI!AF4406:AH4406,ESITI_QUESTIONARI!AJ4406:AL4406,ESITI_QUESTIONARI!AN4406,ESITI_QUESTIONARI!AQ4406)))</f>
        <v/>
      </c>
    </row>
    <row r="4407" spans="1:8" x14ac:dyDescent="0.3">
      <c r="A4407" t="str">
        <f>IF(ESITI_QUESTIONARI!A4407="","",TRIM(ESITI_QUESTIONARI!A4407))</f>
        <v/>
      </c>
      <c r="B4407" t="str">
        <f t="shared" si="69"/>
        <v/>
      </c>
      <c r="C4407" t="str">
        <f>IF(ESITI_QUESTIONARI!C4407="","",TRIM(ESITI_QUESTIONARI!C4407))</f>
        <v/>
      </c>
      <c r="D4407" t="str">
        <f>IFERROR(UPPER(TRIM(ESITI_QUESTIONARI!U4407)),"")</f>
        <v/>
      </c>
      <c r="E4407" t="str">
        <f>IFERROR(UPPER(TRIM(ESITI_QUESTIONARI!Y4407)),"")</f>
        <v/>
      </c>
      <c r="F4407" t="str">
        <f>IFERROR(UPPER(TRIM(ESITI_QUESTIONARI!AE4407)),"")</f>
        <v/>
      </c>
      <c r="G4407" t="str">
        <f>IFERROR(UPPER(TRIM(ESITI_QUESTIONARI!AI4407)),"")</f>
        <v/>
      </c>
      <c r="H4407" s="8" t="str">
        <f>IF(C4407="","",IF(ISERROR(AVERAGE(ESITI_QUESTIONARI!N4407:T4407,ESITI_QUESTIONARI!V4407:X4407,ESITI_QUESTIONARI!Z4407:AD4407,ESITI_QUESTIONARI!AF4407:AH4407,ESITI_QUESTIONARI!AJ4407:AL4407,ESITI_QUESTIONARI!AN4407,ESITI_QUESTIONARI!AQ4407)),"NON RISPONDE",AVERAGE(ESITI_QUESTIONARI!N4407:T4407,ESITI_QUESTIONARI!V4407:X4407,ESITI_QUESTIONARI!Z4407:AD4407,ESITI_QUESTIONARI!AF4407:AH4407,ESITI_QUESTIONARI!AJ4407:AL4407,ESITI_QUESTIONARI!AN4407,ESITI_QUESTIONARI!AQ4407)))</f>
        <v/>
      </c>
    </row>
    <row r="4408" spans="1:8" x14ac:dyDescent="0.3">
      <c r="A4408" t="str">
        <f>IF(ESITI_QUESTIONARI!A4408="","",TRIM(ESITI_QUESTIONARI!A4408))</f>
        <v/>
      </c>
      <c r="B4408" t="str">
        <f t="shared" si="69"/>
        <v/>
      </c>
      <c r="C4408" t="str">
        <f>IF(ESITI_QUESTIONARI!C4408="","",TRIM(ESITI_QUESTIONARI!C4408))</f>
        <v/>
      </c>
      <c r="D4408" t="str">
        <f>IFERROR(UPPER(TRIM(ESITI_QUESTIONARI!U4408)),"")</f>
        <v/>
      </c>
      <c r="E4408" t="str">
        <f>IFERROR(UPPER(TRIM(ESITI_QUESTIONARI!Y4408)),"")</f>
        <v/>
      </c>
      <c r="F4408" t="str">
        <f>IFERROR(UPPER(TRIM(ESITI_QUESTIONARI!AE4408)),"")</f>
        <v/>
      </c>
      <c r="G4408" t="str">
        <f>IFERROR(UPPER(TRIM(ESITI_QUESTIONARI!AI4408)),"")</f>
        <v/>
      </c>
      <c r="H4408" s="8" t="str">
        <f>IF(C4408="","",IF(ISERROR(AVERAGE(ESITI_QUESTIONARI!N4408:T4408,ESITI_QUESTIONARI!V4408:X4408,ESITI_QUESTIONARI!Z4408:AD4408,ESITI_QUESTIONARI!AF4408:AH4408,ESITI_QUESTIONARI!AJ4408:AL4408,ESITI_QUESTIONARI!AN4408,ESITI_QUESTIONARI!AQ4408)),"NON RISPONDE",AVERAGE(ESITI_QUESTIONARI!N4408:T4408,ESITI_QUESTIONARI!V4408:X4408,ESITI_QUESTIONARI!Z4408:AD4408,ESITI_QUESTIONARI!AF4408:AH4408,ESITI_QUESTIONARI!AJ4408:AL4408,ESITI_QUESTIONARI!AN4408,ESITI_QUESTIONARI!AQ4408)))</f>
        <v/>
      </c>
    </row>
    <row r="4409" spans="1:8" x14ac:dyDescent="0.3">
      <c r="A4409" t="str">
        <f>IF(ESITI_QUESTIONARI!A4409="","",TRIM(ESITI_QUESTIONARI!A4409))</f>
        <v/>
      </c>
      <c r="B4409" t="str">
        <f t="shared" si="69"/>
        <v/>
      </c>
      <c r="C4409" t="str">
        <f>IF(ESITI_QUESTIONARI!C4409="","",TRIM(ESITI_QUESTIONARI!C4409))</f>
        <v/>
      </c>
      <c r="D4409" t="str">
        <f>IFERROR(UPPER(TRIM(ESITI_QUESTIONARI!U4409)),"")</f>
        <v/>
      </c>
      <c r="E4409" t="str">
        <f>IFERROR(UPPER(TRIM(ESITI_QUESTIONARI!Y4409)),"")</f>
        <v/>
      </c>
      <c r="F4409" t="str">
        <f>IFERROR(UPPER(TRIM(ESITI_QUESTIONARI!AE4409)),"")</f>
        <v/>
      </c>
      <c r="G4409" t="str">
        <f>IFERROR(UPPER(TRIM(ESITI_QUESTIONARI!AI4409)),"")</f>
        <v/>
      </c>
      <c r="H4409" s="8" t="str">
        <f>IF(C4409="","",IF(ISERROR(AVERAGE(ESITI_QUESTIONARI!N4409:T4409,ESITI_QUESTIONARI!V4409:X4409,ESITI_QUESTIONARI!Z4409:AD4409,ESITI_QUESTIONARI!AF4409:AH4409,ESITI_QUESTIONARI!AJ4409:AL4409,ESITI_QUESTIONARI!AN4409,ESITI_QUESTIONARI!AQ4409)),"NON RISPONDE",AVERAGE(ESITI_QUESTIONARI!N4409:T4409,ESITI_QUESTIONARI!V4409:X4409,ESITI_QUESTIONARI!Z4409:AD4409,ESITI_QUESTIONARI!AF4409:AH4409,ESITI_QUESTIONARI!AJ4409:AL4409,ESITI_QUESTIONARI!AN4409,ESITI_QUESTIONARI!AQ4409)))</f>
        <v/>
      </c>
    </row>
    <row r="4410" spans="1:8" x14ac:dyDescent="0.3">
      <c r="A4410" t="str">
        <f>IF(ESITI_QUESTIONARI!A4410="","",TRIM(ESITI_QUESTIONARI!A4410))</f>
        <v/>
      </c>
      <c r="B4410" t="str">
        <f t="shared" si="69"/>
        <v/>
      </c>
      <c r="C4410" t="str">
        <f>IF(ESITI_QUESTIONARI!C4410="","",TRIM(ESITI_QUESTIONARI!C4410))</f>
        <v/>
      </c>
      <c r="D4410" t="str">
        <f>IFERROR(UPPER(TRIM(ESITI_QUESTIONARI!U4410)),"")</f>
        <v/>
      </c>
      <c r="E4410" t="str">
        <f>IFERROR(UPPER(TRIM(ESITI_QUESTIONARI!Y4410)),"")</f>
        <v/>
      </c>
      <c r="F4410" t="str">
        <f>IFERROR(UPPER(TRIM(ESITI_QUESTIONARI!AE4410)),"")</f>
        <v/>
      </c>
      <c r="G4410" t="str">
        <f>IFERROR(UPPER(TRIM(ESITI_QUESTIONARI!AI4410)),"")</f>
        <v/>
      </c>
      <c r="H4410" s="8" t="str">
        <f>IF(C4410="","",IF(ISERROR(AVERAGE(ESITI_QUESTIONARI!N4410:T4410,ESITI_QUESTIONARI!V4410:X4410,ESITI_QUESTIONARI!Z4410:AD4410,ESITI_QUESTIONARI!AF4410:AH4410,ESITI_QUESTIONARI!AJ4410:AL4410,ESITI_QUESTIONARI!AN4410,ESITI_QUESTIONARI!AQ4410)),"NON RISPONDE",AVERAGE(ESITI_QUESTIONARI!N4410:T4410,ESITI_QUESTIONARI!V4410:X4410,ESITI_QUESTIONARI!Z4410:AD4410,ESITI_QUESTIONARI!AF4410:AH4410,ESITI_QUESTIONARI!AJ4410:AL4410,ESITI_QUESTIONARI!AN4410,ESITI_QUESTIONARI!AQ4410)))</f>
        <v/>
      </c>
    </row>
    <row r="4411" spans="1:8" x14ac:dyDescent="0.3">
      <c r="A4411" t="str">
        <f>IF(ESITI_QUESTIONARI!A4411="","",TRIM(ESITI_QUESTIONARI!A4411))</f>
        <v/>
      </c>
      <c r="B4411" t="str">
        <f t="shared" si="69"/>
        <v/>
      </c>
      <c r="C4411" t="str">
        <f>IF(ESITI_QUESTIONARI!C4411="","",TRIM(ESITI_QUESTIONARI!C4411))</f>
        <v/>
      </c>
      <c r="D4411" t="str">
        <f>IFERROR(UPPER(TRIM(ESITI_QUESTIONARI!U4411)),"")</f>
        <v/>
      </c>
      <c r="E4411" t="str">
        <f>IFERROR(UPPER(TRIM(ESITI_QUESTIONARI!Y4411)),"")</f>
        <v/>
      </c>
      <c r="F4411" t="str">
        <f>IFERROR(UPPER(TRIM(ESITI_QUESTIONARI!AE4411)),"")</f>
        <v/>
      </c>
      <c r="G4411" t="str">
        <f>IFERROR(UPPER(TRIM(ESITI_QUESTIONARI!AI4411)),"")</f>
        <v/>
      </c>
      <c r="H4411" s="8" t="str">
        <f>IF(C4411="","",IF(ISERROR(AVERAGE(ESITI_QUESTIONARI!N4411:T4411,ESITI_QUESTIONARI!V4411:X4411,ESITI_QUESTIONARI!Z4411:AD4411,ESITI_QUESTIONARI!AF4411:AH4411,ESITI_QUESTIONARI!AJ4411:AL4411,ESITI_QUESTIONARI!AN4411,ESITI_QUESTIONARI!AQ4411)),"NON RISPONDE",AVERAGE(ESITI_QUESTIONARI!N4411:T4411,ESITI_QUESTIONARI!V4411:X4411,ESITI_QUESTIONARI!Z4411:AD4411,ESITI_QUESTIONARI!AF4411:AH4411,ESITI_QUESTIONARI!AJ4411:AL4411,ESITI_QUESTIONARI!AN4411,ESITI_QUESTIONARI!AQ4411)))</f>
        <v/>
      </c>
    </row>
    <row r="4412" spans="1:8" x14ac:dyDescent="0.3">
      <c r="A4412" t="str">
        <f>IF(ESITI_QUESTIONARI!A4412="","",TRIM(ESITI_QUESTIONARI!A4412))</f>
        <v/>
      </c>
      <c r="B4412" t="str">
        <f t="shared" si="69"/>
        <v/>
      </c>
      <c r="C4412" t="str">
        <f>IF(ESITI_QUESTIONARI!C4412="","",TRIM(ESITI_QUESTIONARI!C4412))</f>
        <v/>
      </c>
      <c r="D4412" t="str">
        <f>IFERROR(UPPER(TRIM(ESITI_QUESTIONARI!U4412)),"")</f>
        <v/>
      </c>
      <c r="E4412" t="str">
        <f>IFERROR(UPPER(TRIM(ESITI_QUESTIONARI!Y4412)),"")</f>
        <v/>
      </c>
      <c r="F4412" t="str">
        <f>IFERROR(UPPER(TRIM(ESITI_QUESTIONARI!AE4412)),"")</f>
        <v/>
      </c>
      <c r="G4412" t="str">
        <f>IFERROR(UPPER(TRIM(ESITI_QUESTIONARI!AI4412)),"")</f>
        <v/>
      </c>
      <c r="H4412" s="8" t="str">
        <f>IF(C4412="","",IF(ISERROR(AVERAGE(ESITI_QUESTIONARI!N4412:T4412,ESITI_QUESTIONARI!V4412:X4412,ESITI_QUESTIONARI!Z4412:AD4412,ESITI_QUESTIONARI!AF4412:AH4412,ESITI_QUESTIONARI!AJ4412:AL4412,ESITI_QUESTIONARI!AN4412,ESITI_QUESTIONARI!AQ4412)),"NON RISPONDE",AVERAGE(ESITI_QUESTIONARI!N4412:T4412,ESITI_QUESTIONARI!V4412:X4412,ESITI_QUESTIONARI!Z4412:AD4412,ESITI_QUESTIONARI!AF4412:AH4412,ESITI_QUESTIONARI!AJ4412:AL4412,ESITI_QUESTIONARI!AN4412,ESITI_QUESTIONARI!AQ4412)))</f>
        <v/>
      </c>
    </row>
    <row r="4413" spans="1:8" x14ac:dyDescent="0.3">
      <c r="A4413" t="str">
        <f>IF(ESITI_QUESTIONARI!A4413="","",TRIM(ESITI_QUESTIONARI!A4413))</f>
        <v/>
      </c>
      <c r="B4413" t="str">
        <f t="shared" si="69"/>
        <v/>
      </c>
      <c r="C4413" t="str">
        <f>IF(ESITI_QUESTIONARI!C4413="","",TRIM(ESITI_QUESTIONARI!C4413))</f>
        <v/>
      </c>
      <c r="D4413" t="str">
        <f>IFERROR(UPPER(TRIM(ESITI_QUESTIONARI!U4413)),"")</f>
        <v/>
      </c>
      <c r="E4413" t="str">
        <f>IFERROR(UPPER(TRIM(ESITI_QUESTIONARI!Y4413)),"")</f>
        <v/>
      </c>
      <c r="F4413" t="str">
        <f>IFERROR(UPPER(TRIM(ESITI_QUESTIONARI!AE4413)),"")</f>
        <v/>
      </c>
      <c r="G4413" t="str">
        <f>IFERROR(UPPER(TRIM(ESITI_QUESTIONARI!AI4413)),"")</f>
        <v/>
      </c>
      <c r="H4413" s="8" t="str">
        <f>IF(C4413="","",IF(ISERROR(AVERAGE(ESITI_QUESTIONARI!N4413:T4413,ESITI_QUESTIONARI!V4413:X4413,ESITI_QUESTIONARI!Z4413:AD4413,ESITI_QUESTIONARI!AF4413:AH4413,ESITI_QUESTIONARI!AJ4413:AL4413,ESITI_QUESTIONARI!AN4413,ESITI_QUESTIONARI!AQ4413)),"NON RISPONDE",AVERAGE(ESITI_QUESTIONARI!N4413:T4413,ESITI_QUESTIONARI!V4413:X4413,ESITI_QUESTIONARI!Z4413:AD4413,ESITI_QUESTIONARI!AF4413:AH4413,ESITI_QUESTIONARI!AJ4413:AL4413,ESITI_QUESTIONARI!AN4413,ESITI_QUESTIONARI!AQ4413)))</f>
        <v/>
      </c>
    </row>
    <row r="4414" spans="1:8" x14ac:dyDescent="0.3">
      <c r="A4414" t="str">
        <f>IF(ESITI_QUESTIONARI!A4414="","",TRIM(ESITI_QUESTIONARI!A4414))</f>
        <v/>
      </c>
      <c r="B4414" t="str">
        <f t="shared" si="69"/>
        <v/>
      </c>
      <c r="C4414" t="str">
        <f>IF(ESITI_QUESTIONARI!C4414="","",TRIM(ESITI_QUESTIONARI!C4414))</f>
        <v/>
      </c>
      <c r="D4414" t="str">
        <f>IFERROR(UPPER(TRIM(ESITI_QUESTIONARI!U4414)),"")</f>
        <v/>
      </c>
      <c r="E4414" t="str">
        <f>IFERROR(UPPER(TRIM(ESITI_QUESTIONARI!Y4414)),"")</f>
        <v/>
      </c>
      <c r="F4414" t="str">
        <f>IFERROR(UPPER(TRIM(ESITI_QUESTIONARI!AE4414)),"")</f>
        <v/>
      </c>
      <c r="G4414" t="str">
        <f>IFERROR(UPPER(TRIM(ESITI_QUESTIONARI!AI4414)),"")</f>
        <v/>
      </c>
      <c r="H4414" s="8" t="str">
        <f>IF(C4414="","",IF(ISERROR(AVERAGE(ESITI_QUESTIONARI!N4414:T4414,ESITI_QUESTIONARI!V4414:X4414,ESITI_QUESTIONARI!Z4414:AD4414,ESITI_QUESTIONARI!AF4414:AH4414,ESITI_QUESTIONARI!AJ4414:AL4414,ESITI_QUESTIONARI!AN4414,ESITI_QUESTIONARI!AQ4414)),"NON RISPONDE",AVERAGE(ESITI_QUESTIONARI!N4414:T4414,ESITI_QUESTIONARI!V4414:X4414,ESITI_QUESTIONARI!Z4414:AD4414,ESITI_QUESTIONARI!AF4414:AH4414,ESITI_QUESTIONARI!AJ4414:AL4414,ESITI_QUESTIONARI!AN4414,ESITI_QUESTIONARI!AQ4414)))</f>
        <v/>
      </c>
    </row>
    <row r="4415" spans="1:8" x14ac:dyDescent="0.3">
      <c r="A4415" t="str">
        <f>IF(ESITI_QUESTIONARI!A4415="","",TRIM(ESITI_QUESTIONARI!A4415))</f>
        <v/>
      </c>
      <c r="B4415" t="str">
        <f t="shared" si="69"/>
        <v/>
      </c>
      <c r="C4415" t="str">
        <f>IF(ESITI_QUESTIONARI!C4415="","",TRIM(ESITI_QUESTIONARI!C4415))</f>
        <v/>
      </c>
      <c r="D4415" t="str">
        <f>IFERROR(UPPER(TRIM(ESITI_QUESTIONARI!U4415)),"")</f>
        <v/>
      </c>
      <c r="E4415" t="str">
        <f>IFERROR(UPPER(TRIM(ESITI_QUESTIONARI!Y4415)),"")</f>
        <v/>
      </c>
      <c r="F4415" t="str">
        <f>IFERROR(UPPER(TRIM(ESITI_QUESTIONARI!AE4415)),"")</f>
        <v/>
      </c>
      <c r="G4415" t="str">
        <f>IFERROR(UPPER(TRIM(ESITI_QUESTIONARI!AI4415)),"")</f>
        <v/>
      </c>
      <c r="H4415" s="8" t="str">
        <f>IF(C4415="","",IF(ISERROR(AVERAGE(ESITI_QUESTIONARI!N4415:T4415,ESITI_QUESTIONARI!V4415:X4415,ESITI_QUESTIONARI!Z4415:AD4415,ESITI_QUESTIONARI!AF4415:AH4415,ESITI_QUESTIONARI!AJ4415:AL4415,ESITI_QUESTIONARI!AN4415,ESITI_QUESTIONARI!AQ4415)),"NON RISPONDE",AVERAGE(ESITI_QUESTIONARI!N4415:T4415,ESITI_QUESTIONARI!V4415:X4415,ESITI_QUESTIONARI!Z4415:AD4415,ESITI_QUESTIONARI!AF4415:AH4415,ESITI_QUESTIONARI!AJ4415:AL4415,ESITI_QUESTIONARI!AN4415,ESITI_QUESTIONARI!AQ4415)))</f>
        <v/>
      </c>
    </row>
    <row r="4416" spans="1:8" x14ac:dyDescent="0.3">
      <c r="A4416" t="str">
        <f>IF(ESITI_QUESTIONARI!A4416="","",TRIM(ESITI_QUESTIONARI!A4416))</f>
        <v/>
      </c>
      <c r="B4416" t="str">
        <f t="shared" si="69"/>
        <v/>
      </c>
      <c r="C4416" t="str">
        <f>IF(ESITI_QUESTIONARI!C4416="","",TRIM(ESITI_QUESTIONARI!C4416))</f>
        <v/>
      </c>
      <c r="D4416" t="str">
        <f>IFERROR(UPPER(TRIM(ESITI_QUESTIONARI!U4416)),"")</f>
        <v/>
      </c>
      <c r="E4416" t="str">
        <f>IFERROR(UPPER(TRIM(ESITI_QUESTIONARI!Y4416)),"")</f>
        <v/>
      </c>
      <c r="F4416" t="str">
        <f>IFERROR(UPPER(TRIM(ESITI_QUESTIONARI!AE4416)),"")</f>
        <v/>
      </c>
      <c r="G4416" t="str">
        <f>IFERROR(UPPER(TRIM(ESITI_QUESTIONARI!AI4416)),"")</f>
        <v/>
      </c>
      <c r="H4416" s="8" t="str">
        <f>IF(C4416="","",IF(ISERROR(AVERAGE(ESITI_QUESTIONARI!N4416:T4416,ESITI_QUESTIONARI!V4416:X4416,ESITI_QUESTIONARI!Z4416:AD4416,ESITI_QUESTIONARI!AF4416:AH4416,ESITI_QUESTIONARI!AJ4416:AL4416,ESITI_QUESTIONARI!AN4416,ESITI_QUESTIONARI!AQ4416)),"NON RISPONDE",AVERAGE(ESITI_QUESTIONARI!N4416:T4416,ESITI_QUESTIONARI!V4416:X4416,ESITI_QUESTIONARI!Z4416:AD4416,ESITI_QUESTIONARI!AF4416:AH4416,ESITI_QUESTIONARI!AJ4416:AL4416,ESITI_QUESTIONARI!AN4416,ESITI_QUESTIONARI!AQ4416)))</f>
        <v/>
      </c>
    </row>
    <row r="4417" spans="1:8" x14ac:dyDescent="0.3">
      <c r="A4417" t="str">
        <f>IF(ESITI_QUESTIONARI!A4417="","",TRIM(ESITI_QUESTIONARI!A4417))</f>
        <v/>
      </c>
      <c r="B4417" t="str">
        <f t="shared" si="69"/>
        <v/>
      </c>
      <c r="C4417" t="str">
        <f>IF(ESITI_QUESTIONARI!C4417="","",TRIM(ESITI_QUESTIONARI!C4417))</f>
        <v/>
      </c>
      <c r="D4417" t="str">
        <f>IFERROR(UPPER(TRIM(ESITI_QUESTIONARI!U4417)),"")</f>
        <v/>
      </c>
      <c r="E4417" t="str">
        <f>IFERROR(UPPER(TRIM(ESITI_QUESTIONARI!Y4417)),"")</f>
        <v/>
      </c>
      <c r="F4417" t="str">
        <f>IFERROR(UPPER(TRIM(ESITI_QUESTIONARI!AE4417)),"")</f>
        <v/>
      </c>
      <c r="G4417" t="str">
        <f>IFERROR(UPPER(TRIM(ESITI_QUESTIONARI!AI4417)),"")</f>
        <v/>
      </c>
      <c r="H4417" s="8" t="str">
        <f>IF(C4417="","",IF(ISERROR(AVERAGE(ESITI_QUESTIONARI!N4417:T4417,ESITI_QUESTIONARI!V4417:X4417,ESITI_QUESTIONARI!Z4417:AD4417,ESITI_QUESTIONARI!AF4417:AH4417,ESITI_QUESTIONARI!AJ4417:AL4417,ESITI_QUESTIONARI!AN4417,ESITI_QUESTIONARI!AQ4417)),"NON RISPONDE",AVERAGE(ESITI_QUESTIONARI!N4417:T4417,ESITI_QUESTIONARI!V4417:X4417,ESITI_QUESTIONARI!Z4417:AD4417,ESITI_QUESTIONARI!AF4417:AH4417,ESITI_QUESTIONARI!AJ4417:AL4417,ESITI_QUESTIONARI!AN4417,ESITI_QUESTIONARI!AQ4417)))</f>
        <v/>
      </c>
    </row>
    <row r="4418" spans="1:8" x14ac:dyDescent="0.3">
      <c r="A4418" t="str">
        <f>IF(ESITI_QUESTIONARI!A4418="","",TRIM(ESITI_QUESTIONARI!A4418))</f>
        <v/>
      </c>
      <c r="B4418" t="str">
        <f t="shared" si="69"/>
        <v/>
      </c>
      <c r="C4418" t="str">
        <f>IF(ESITI_QUESTIONARI!C4418="","",TRIM(ESITI_QUESTIONARI!C4418))</f>
        <v/>
      </c>
      <c r="D4418" t="str">
        <f>IFERROR(UPPER(TRIM(ESITI_QUESTIONARI!U4418)),"")</f>
        <v/>
      </c>
      <c r="E4418" t="str">
        <f>IFERROR(UPPER(TRIM(ESITI_QUESTIONARI!Y4418)),"")</f>
        <v/>
      </c>
      <c r="F4418" t="str">
        <f>IFERROR(UPPER(TRIM(ESITI_QUESTIONARI!AE4418)),"")</f>
        <v/>
      </c>
      <c r="G4418" t="str">
        <f>IFERROR(UPPER(TRIM(ESITI_QUESTIONARI!AI4418)),"")</f>
        <v/>
      </c>
      <c r="H4418" s="8" t="str">
        <f>IF(C4418="","",IF(ISERROR(AVERAGE(ESITI_QUESTIONARI!N4418:T4418,ESITI_QUESTIONARI!V4418:X4418,ESITI_QUESTIONARI!Z4418:AD4418,ESITI_QUESTIONARI!AF4418:AH4418,ESITI_QUESTIONARI!AJ4418:AL4418,ESITI_QUESTIONARI!AN4418,ESITI_QUESTIONARI!AQ4418)),"NON RISPONDE",AVERAGE(ESITI_QUESTIONARI!N4418:T4418,ESITI_QUESTIONARI!V4418:X4418,ESITI_QUESTIONARI!Z4418:AD4418,ESITI_QUESTIONARI!AF4418:AH4418,ESITI_QUESTIONARI!AJ4418:AL4418,ESITI_QUESTIONARI!AN4418,ESITI_QUESTIONARI!AQ4418)))</f>
        <v/>
      </c>
    </row>
    <row r="4419" spans="1:8" x14ac:dyDescent="0.3">
      <c r="A4419" t="str">
        <f>IF(ESITI_QUESTIONARI!A4419="","",TRIM(ESITI_QUESTIONARI!A4419))</f>
        <v/>
      </c>
      <c r="B4419" t="str">
        <f t="shared" ref="B4419:B4482" si="70">IF(C4419="","",C4419)</f>
        <v/>
      </c>
      <c r="C4419" t="str">
        <f>IF(ESITI_QUESTIONARI!C4419="","",TRIM(ESITI_QUESTIONARI!C4419))</f>
        <v/>
      </c>
      <c r="D4419" t="str">
        <f>IFERROR(UPPER(TRIM(ESITI_QUESTIONARI!U4419)),"")</f>
        <v/>
      </c>
      <c r="E4419" t="str">
        <f>IFERROR(UPPER(TRIM(ESITI_QUESTIONARI!Y4419)),"")</f>
        <v/>
      </c>
      <c r="F4419" t="str">
        <f>IFERROR(UPPER(TRIM(ESITI_QUESTIONARI!AE4419)),"")</f>
        <v/>
      </c>
      <c r="G4419" t="str">
        <f>IFERROR(UPPER(TRIM(ESITI_QUESTIONARI!AI4419)),"")</f>
        <v/>
      </c>
      <c r="H4419" s="8" t="str">
        <f>IF(C4419="","",IF(ISERROR(AVERAGE(ESITI_QUESTIONARI!N4419:T4419,ESITI_QUESTIONARI!V4419:X4419,ESITI_QUESTIONARI!Z4419:AD4419,ESITI_QUESTIONARI!AF4419:AH4419,ESITI_QUESTIONARI!AJ4419:AL4419,ESITI_QUESTIONARI!AN4419,ESITI_QUESTIONARI!AQ4419)),"NON RISPONDE",AVERAGE(ESITI_QUESTIONARI!N4419:T4419,ESITI_QUESTIONARI!V4419:X4419,ESITI_QUESTIONARI!Z4419:AD4419,ESITI_QUESTIONARI!AF4419:AH4419,ESITI_QUESTIONARI!AJ4419:AL4419,ESITI_QUESTIONARI!AN4419,ESITI_QUESTIONARI!AQ4419)))</f>
        <v/>
      </c>
    </row>
    <row r="4420" spans="1:8" x14ac:dyDescent="0.3">
      <c r="A4420" t="str">
        <f>IF(ESITI_QUESTIONARI!A4420="","",TRIM(ESITI_QUESTIONARI!A4420))</f>
        <v/>
      </c>
      <c r="B4420" t="str">
        <f t="shared" si="70"/>
        <v/>
      </c>
      <c r="C4420" t="str">
        <f>IF(ESITI_QUESTIONARI!C4420="","",TRIM(ESITI_QUESTIONARI!C4420))</f>
        <v/>
      </c>
      <c r="D4420" t="str">
        <f>IFERROR(UPPER(TRIM(ESITI_QUESTIONARI!U4420)),"")</f>
        <v/>
      </c>
      <c r="E4420" t="str">
        <f>IFERROR(UPPER(TRIM(ESITI_QUESTIONARI!Y4420)),"")</f>
        <v/>
      </c>
      <c r="F4420" t="str">
        <f>IFERROR(UPPER(TRIM(ESITI_QUESTIONARI!AE4420)),"")</f>
        <v/>
      </c>
      <c r="G4420" t="str">
        <f>IFERROR(UPPER(TRIM(ESITI_QUESTIONARI!AI4420)),"")</f>
        <v/>
      </c>
      <c r="H4420" s="8" t="str">
        <f>IF(C4420="","",IF(ISERROR(AVERAGE(ESITI_QUESTIONARI!N4420:T4420,ESITI_QUESTIONARI!V4420:X4420,ESITI_QUESTIONARI!Z4420:AD4420,ESITI_QUESTIONARI!AF4420:AH4420,ESITI_QUESTIONARI!AJ4420:AL4420,ESITI_QUESTIONARI!AN4420,ESITI_QUESTIONARI!AQ4420)),"NON RISPONDE",AVERAGE(ESITI_QUESTIONARI!N4420:T4420,ESITI_QUESTIONARI!V4420:X4420,ESITI_QUESTIONARI!Z4420:AD4420,ESITI_QUESTIONARI!AF4420:AH4420,ESITI_QUESTIONARI!AJ4420:AL4420,ESITI_QUESTIONARI!AN4420,ESITI_QUESTIONARI!AQ4420)))</f>
        <v/>
      </c>
    </row>
    <row r="4421" spans="1:8" x14ac:dyDescent="0.3">
      <c r="A4421" t="str">
        <f>IF(ESITI_QUESTIONARI!A4421="","",TRIM(ESITI_QUESTIONARI!A4421))</f>
        <v/>
      </c>
      <c r="B4421" t="str">
        <f t="shared" si="70"/>
        <v/>
      </c>
      <c r="C4421" t="str">
        <f>IF(ESITI_QUESTIONARI!C4421="","",TRIM(ESITI_QUESTIONARI!C4421))</f>
        <v/>
      </c>
      <c r="D4421" t="str">
        <f>IFERROR(UPPER(TRIM(ESITI_QUESTIONARI!U4421)),"")</f>
        <v/>
      </c>
      <c r="E4421" t="str">
        <f>IFERROR(UPPER(TRIM(ESITI_QUESTIONARI!Y4421)),"")</f>
        <v/>
      </c>
      <c r="F4421" t="str">
        <f>IFERROR(UPPER(TRIM(ESITI_QUESTIONARI!AE4421)),"")</f>
        <v/>
      </c>
      <c r="G4421" t="str">
        <f>IFERROR(UPPER(TRIM(ESITI_QUESTIONARI!AI4421)),"")</f>
        <v/>
      </c>
      <c r="H4421" s="8" t="str">
        <f>IF(C4421="","",IF(ISERROR(AVERAGE(ESITI_QUESTIONARI!N4421:T4421,ESITI_QUESTIONARI!V4421:X4421,ESITI_QUESTIONARI!Z4421:AD4421,ESITI_QUESTIONARI!AF4421:AH4421,ESITI_QUESTIONARI!AJ4421:AL4421,ESITI_QUESTIONARI!AN4421,ESITI_QUESTIONARI!AQ4421)),"NON RISPONDE",AVERAGE(ESITI_QUESTIONARI!N4421:T4421,ESITI_QUESTIONARI!V4421:X4421,ESITI_QUESTIONARI!Z4421:AD4421,ESITI_QUESTIONARI!AF4421:AH4421,ESITI_QUESTIONARI!AJ4421:AL4421,ESITI_QUESTIONARI!AN4421,ESITI_QUESTIONARI!AQ4421)))</f>
        <v/>
      </c>
    </row>
    <row r="4422" spans="1:8" x14ac:dyDescent="0.3">
      <c r="A4422" t="str">
        <f>IF(ESITI_QUESTIONARI!A4422="","",TRIM(ESITI_QUESTIONARI!A4422))</f>
        <v/>
      </c>
      <c r="B4422" t="str">
        <f t="shared" si="70"/>
        <v/>
      </c>
      <c r="C4422" t="str">
        <f>IF(ESITI_QUESTIONARI!C4422="","",TRIM(ESITI_QUESTIONARI!C4422))</f>
        <v/>
      </c>
      <c r="D4422" t="str">
        <f>IFERROR(UPPER(TRIM(ESITI_QUESTIONARI!U4422)),"")</f>
        <v/>
      </c>
      <c r="E4422" t="str">
        <f>IFERROR(UPPER(TRIM(ESITI_QUESTIONARI!Y4422)),"")</f>
        <v/>
      </c>
      <c r="F4422" t="str">
        <f>IFERROR(UPPER(TRIM(ESITI_QUESTIONARI!AE4422)),"")</f>
        <v/>
      </c>
      <c r="G4422" t="str">
        <f>IFERROR(UPPER(TRIM(ESITI_QUESTIONARI!AI4422)),"")</f>
        <v/>
      </c>
      <c r="H4422" s="8" t="str">
        <f>IF(C4422="","",IF(ISERROR(AVERAGE(ESITI_QUESTIONARI!N4422:T4422,ESITI_QUESTIONARI!V4422:X4422,ESITI_QUESTIONARI!Z4422:AD4422,ESITI_QUESTIONARI!AF4422:AH4422,ESITI_QUESTIONARI!AJ4422:AL4422,ESITI_QUESTIONARI!AN4422,ESITI_QUESTIONARI!AQ4422)),"NON RISPONDE",AVERAGE(ESITI_QUESTIONARI!N4422:T4422,ESITI_QUESTIONARI!V4422:X4422,ESITI_QUESTIONARI!Z4422:AD4422,ESITI_QUESTIONARI!AF4422:AH4422,ESITI_QUESTIONARI!AJ4422:AL4422,ESITI_QUESTIONARI!AN4422,ESITI_QUESTIONARI!AQ4422)))</f>
        <v/>
      </c>
    </row>
    <row r="4423" spans="1:8" x14ac:dyDescent="0.3">
      <c r="A4423" t="str">
        <f>IF(ESITI_QUESTIONARI!A4423="","",TRIM(ESITI_QUESTIONARI!A4423))</f>
        <v/>
      </c>
      <c r="B4423" t="str">
        <f t="shared" si="70"/>
        <v/>
      </c>
      <c r="C4423" t="str">
        <f>IF(ESITI_QUESTIONARI!C4423="","",TRIM(ESITI_QUESTIONARI!C4423))</f>
        <v/>
      </c>
      <c r="D4423" t="str">
        <f>IFERROR(UPPER(TRIM(ESITI_QUESTIONARI!U4423)),"")</f>
        <v/>
      </c>
      <c r="E4423" t="str">
        <f>IFERROR(UPPER(TRIM(ESITI_QUESTIONARI!Y4423)),"")</f>
        <v/>
      </c>
      <c r="F4423" t="str">
        <f>IFERROR(UPPER(TRIM(ESITI_QUESTIONARI!AE4423)),"")</f>
        <v/>
      </c>
      <c r="G4423" t="str">
        <f>IFERROR(UPPER(TRIM(ESITI_QUESTIONARI!AI4423)),"")</f>
        <v/>
      </c>
      <c r="H4423" s="8" t="str">
        <f>IF(C4423="","",IF(ISERROR(AVERAGE(ESITI_QUESTIONARI!N4423:T4423,ESITI_QUESTIONARI!V4423:X4423,ESITI_QUESTIONARI!Z4423:AD4423,ESITI_QUESTIONARI!AF4423:AH4423,ESITI_QUESTIONARI!AJ4423:AL4423,ESITI_QUESTIONARI!AN4423,ESITI_QUESTIONARI!AQ4423)),"NON RISPONDE",AVERAGE(ESITI_QUESTIONARI!N4423:T4423,ESITI_QUESTIONARI!V4423:X4423,ESITI_QUESTIONARI!Z4423:AD4423,ESITI_QUESTIONARI!AF4423:AH4423,ESITI_QUESTIONARI!AJ4423:AL4423,ESITI_QUESTIONARI!AN4423,ESITI_QUESTIONARI!AQ4423)))</f>
        <v/>
      </c>
    </row>
    <row r="4424" spans="1:8" x14ac:dyDescent="0.3">
      <c r="A4424" t="str">
        <f>IF(ESITI_QUESTIONARI!A4424="","",TRIM(ESITI_QUESTIONARI!A4424))</f>
        <v/>
      </c>
      <c r="B4424" t="str">
        <f t="shared" si="70"/>
        <v/>
      </c>
      <c r="C4424" t="str">
        <f>IF(ESITI_QUESTIONARI!C4424="","",TRIM(ESITI_QUESTIONARI!C4424))</f>
        <v/>
      </c>
      <c r="D4424" t="str">
        <f>IFERROR(UPPER(TRIM(ESITI_QUESTIONARI!U4424)),"")</f>
        <v/>
      </c>
      <c r="E4424" t="str">
        <f>IFERROR(UPPER(TRIM(ESITI_QUESTIONARI!Y4424)),"")</f>
        <v/>
      </c>
      <c r="F4424" t="str">
        <f>IFERROR(UPPER(TRIM(ESITI_QUESTIONARI!AE4424)),"")</f>
        <v/>
      </c>
      <c r="G4424" t="str">
        <f>IFERROR(UPPER(TRIM(ESITI_QUESTIONARI!AI4424)),"")</f>
        <v/>
      </c>
      <c r="H4424" s="8" t="str">
        <f>IF(C4424="","",IF(ISERROR(AVERAGE(ESITI_QUESTIONARI!N4424:T4424,ESITI_QUESTIONARI!V4424:X4424,ESITI_QUESTIONARI!Z4424:AD4424,ESITI_QUESTIONARI!AF4424:AH4424,ESITI_QUESTIONARI!AJ4424:AL4424,ESITI_QUESTIONARI!AN4424,ESITI_QUESTIONARI!AQ4424)),"NON RISPONDE",AVERAGE(ESITI_QUESTIONARI!N4424:T4424,ESITI_QUESTIONARI!V4424:X4424,ESITI_QUESTIONARI!Z4424:AD4424,ESITI_QUESTIONARI!AF4424:AH4424,ESITI_QUESTIONARI!AJ4424:AL4424,ESITI_QUESTIONARI!AN4424,ESITI_QUESTIONARI!AQ4424)))</f>
        <v/>
      </c>
    </row>
    <row r="4425" spans="1:8" x14ac:dyDescent="0.3">
      <c r="A4425" t="str">
        <f>IF(ESITI_QUESTIONARI!A4425="","",TRIM(ESITI_QUESTIONARI!A4425))</f>
        <v/>
      </c>
      <c r="B4425" t="str">
        <f t="shared" si="70"/>
        <v/>
      </c>
      <c r="C4425" t="str">
        <f>IF(ESITI_QUESTIONARI!C4425="","",TRIM(ESITI_QUESTIONARI!C4425))</f>
        <v/>
      </c>
      <c r="D4425" t="str">
        <f>IFERROR(UPPER(TRIM(ESITI_QUESTIONARI!U4425)),"")</f>
        <v/>
      </c>
      <c r="E4425" t="str">
        <f>IFERROR(UPPER(TRIM(ESITI_QUESTIONARI!Y4425)),"")</f>
        <v/>
      </c>
      <c r="F4425" t="str">
        <f>IFERROR(UPPER(TRIM(ESITI_QUESTIONARI!AE4425)),"")</f>
        <v/>
      </c>
      <c r="G4425" t="str">
        <f>IFERROR(UPPER(TRIM(ESITI_QUESTIONARI!AI4425)),"")</f>
        <v/>
      </c>
      <c r="H4425" s="8" t="str">
        <f>IF(C4425="","",IF(ISERROR(AVERAGE(ESITI_QUESTIONARI!N4425:T4425,ESITI_QUESTIONARI!V4425:X4425,ESITI_QUESTIONARI!Z4425:AD4425,ESITI_QUESTIONARI!AF4425:AH4425,ESITI_QUESTIONARI!AJ4425:AL4425,ESITI_QUESTIONARI!AN4425,ESITI_QUESTIONARI!AQ4425)),"NON RISPONDE",AVERAGE(ESITI_QUESTIONARI!N4425:T4425,ESITI_QUESTIONARI!V4425:X4425,ESITI_QUESTIONARI!Z4425:AD4425,ESITI_QUESTIONARI!AF4425:AH4425,ESITI_QUESTIONARI!AJ4425:AL4425,ESITI_QUESTIONARI!AN4425,ESITI_QUESTIONARI!AQ4425)))</f>
        <v/>
      </c>
    </row>
    <row r="4426" spans="1:8" x14ac:dyDescent="0.3">
      <c r="A4426" t="str">
        <f>IF(ESITI_QUESTIONARI!A4426="","",TRIM(ESITI_QUESTIONARI!A4426))</f>
        <v/>
      </c>
      <c r="B4426" t="str">
        <f t="shared" si="70"/>
        <v/>
      </c>
      <c r="C4426" t="str">
        <f>IF(ESITI_QUESTIONARI!C4426="","",TRIM(ESITI_QUESTIONARI!C4426))</f>
        <v/>
      </c>
      <c r="D4426" t="str">
        <f>IFERROR(UPPER(TRIM(ESITI_QUESTIONARI!U4426)),"")</f>
        <v/>
      </c>
      <c r="E4426" t="str">
        <f>IFERROR(UPPER(TRIM(ESITI_QUESTIONARI!Y4426)),"")</f>
        <v/>
      </c>
      <c r="F4426" t="str">
        <f>IFERROR(UPPER(TRIM(ESITI_QUESTIONARI!AE4426)),"")</f>
        <v/>
      </c>
      <c r="G4426" t="str">
        <f>IFERROR(UPPER(TRIM(ESITI_QUESTIONARI!AI4426)),"")</f>
        <v/>
      </c>
      <c r="H4426" s="8" t="str">
        <f>IF(C4426="","",IF(ISERROR(AVERAGE(ESITI_QUESTIONARI!N4426:T4426,ESITI_QUESTIONARI!V4426:X4426,ESITI_QUESTIONARI!Z4426:AD4426,ESITI_QUESTIONARI!AF4426:AH4426,ESITI_QUESTIONARI!AJ4426:AL4426,ESITI_QUESTIONARI!AN4426,ESITI_QUESTIONARI!AQ4426)),"NON RISPONDE",AVERAGE(ESITI_QUESTIONARI!N4426:T4426,ESITI_QUESTIONARI!V4426:X4426,ESITI_QUESTIONARI!Z4426:AD4426,ESITI_QUESTIONARI!AF4426:AH4426,ESITI_QUESTIONARI!AJ4426:AL4426,ESITI_QUESTIONARI!AN4426,ESITI_QUESTIONARI!AQ4426)))</f>
        <v/>
      </c>
    </row>
    <row r="4427" spans="1:8" x14ac:dyDescent="0.3">
      <c r="A4427" t="str">
        <f>IF(ESITI_QUESTIONARI!A4427="","",TRIM(ESITI_QUESTIONARI!A4427))</f>
        <v/>
      </c>
      <c r="B4427" t="str">
        <f t="shared" si="70"/>
        <v/>
      </c>
      <c r="C4427" t="str">
        <f>IF(ESITI_QUESTIONARI!C4427="","",TRIM(ESITI_QUESTIONARI!C4427))</f>
        <v/>
      </c>
      <c r="D4427" t="str">
        <f>IFERROR(UPPER(TRIM(ESITI_QUESTIONARI!U4427)),"")</f>
        <v/>
      </c>
      <c r="E4427" t="str">
        <f>IFERROR(UPPER(TRIM(ESITI_QUESTIONARI!Y4427)),"")</f>
        <v/>
      </c>
      <c r="F4427" t="str">
        <f>IFERROR(UPPER(TRIM(ESITI_QUESTIONARI!AE4427)),"")</f>
        <v/>
      </c>
      <c r="G4427" t="str">
        <f>IFERROR(UPPER(TRIM(ESITI_QUESTIONARI!AI4427)),"")</f>
        <v/>
      </c>
      <c r="H4427" s="8" t="str">
        <f>IF(C4427="","",IF(ISERROR(AVERAGE(ESITI_QUESTIONARI!N4427:T4427,ESITI_QUESTIONARI!V4427:X4427,ESITI_QUESTIONARI!Z4427:AD4427,ESITI_QUESTIONARI!AF4427:AH4427,ESITI_QUESTIONARI!AJ4427:AL4427,ESITI_QUESTIONARI!AN4427,ESITI_QUESTIONARI!AQ4427)),"NON RISPONDE",AVERAGE(ESITI_QUESTIONARI!N4427:T4427,ESITI_QUESTIONARI!V4427:X4427,ESITI_QUESTIONARI!Z4427:AD4427,ESITI_QUESTIONARI!AF4427:AH4427,ESITI_QUESTIONARI!AJ4427:AL4427,ESITI_QUESTIONARI!AN4427,ESITI_QUESTIONARI!AQ4427)))</f>
        <v/>
      </c>
    </row>
    <row r="4428" spans="1:8" x14ac:dyDescent="0.3">
      <c r="A4428" t="str">
        <f>IF(ESITI_QUESTIONARI!A4428="","",TRIM(ESITI_QUESTIONARI!A4428))</f>
        <v/>
      </c>
      <c r="B4428" t="str">
        <f t="shared" si="70"/>
        <v/>
      </c>
      <c r="C4428" t="str">
        <f>IF(ESITI_QUESTIONARI!C4428="","",TRIM(ESITI_QUESTIONARI!C4428))</f>
        <v/>
      </c>
      <c r="D4428" t="str">
        <f>IFERROR(UPPER(TRIM(ESITI_QUESTIONARI!U4428)),"")</f>
        <v/>
      </c>
      <c r="E4428" t="str">
        <f>IFERROR(UPPER(TRIM(ESITI_QUESTIONARI!Y4428)),"")</f>
        <v/>
      </c>
      <c r="F4428" t="str">
        <f>IFERROR(UPPER(TRIM(ESITI_QUESTIONARI!AE4428)),"")</f>
        <v/>
      </c>
      <c r="G4428" t="str">
        <f>IFERROR(UPPER(TRIM(ESITI_QUESTIONARI!AI4428)),"")</f>
        <v/>
      </c>
      <c r="H4428" s="8" t="str">
        <f>IF(C4428="","",IF(ISERROR(AVERAGE(ESITI_QUESTIONARI!N4428:T4428,ESITI_QUESTIONARI!V4428:X4428,ESITI_QUESTIONARI!Z4428:AD4428,ESITI_QUESTIONARI!AF4428:AH4428,ESITI_QUESTIONARI!AJ4428:AL4428,ESITI_QUESTIONARI!AN4428,ESITI_QUESTIONARI!AQ4428)),"NON RISPONDE",AVERAGE(ESITI_QUESTIONARI!N4428:T4428,ESITI_QUESTIONARI!V4428:X4428,ESITI_QUESTIONARI!Z4428:AD4428,ESITI_QUESTIONARI!AF4428:AH4428,ESITI_QUESTIONARI!AJ4428:AL4428,ESITI_QUESTIONARI!AN4428,ESITI_QUESTIONARI!AQ4428)))</f>
        <v/>
      </c>
    </row>
    <row r="4429" spans="1:8" x14ac:dyDescent="0.3">
      <c r="A4429" t="str">
        <f>IF(ESITI_QUESTIONARI!A4429="","",TRIM(ESITI_QUESTIONARI!A4429))</f>
        <v/>
      </c>
      <c r="B4429" t="str">
        <f t="shared" si="70"/>
        <v/>
      </c>
      <c r="C4429" t="str">
        <f>IF(ESITI_QUESTIONARI!C4429="","",TRIM(ESITI_QUESTIONARI!C4429))</f>
        <v/>
      </c>
      <c r="D4429" t="str">
        <f>IFERROR(UPPER(TRIM(ESITI_QUESTIONARI!U4429)),"")</f>
        <v/>
      </c>
      <c r="E4429" t="str">
        <f>IFERROR(UPPER(TRIM(ESITI_QUESTIONARI!Y4429)),"")</f>
        <v/>
      </c>
      <c r="F4429" t="str">
        <f>IFERROR(UPPER(TRIM(ESITI_QUESTIONARI!AE4429)),"")</f>
        <v/>
      </c>
      <c r="G4429" t="str">
        <f>IFERROR(UPPER(TRIM(ESITI_QUESTIONARI!AI4429)),"")</f>
        <v/>
      </c>
      <c r="H4429" s="8" t="str">
        <f>IF(C4429="","",IF(ISERROR(AVERAGE(ESITI_QUESTIONARI!N4429:T4429,ESITI_QUESTIONARI!V4429:X4429,ESITI_QUESTIONARI!Z4429:AD4429,ESITI_QUESTIONARI!AF4429:AH4429,ESITI_QUESTIONARI!AJ4429:AL4429,ESITI_QUESTIONARI!AN4429,ESITI_QUESTIONARI!AQ4429)),"NON RISPONDE",AVERAGE(ESITI_QUESTIONARI!N4429:T4429,ESITI_QUESTIONARI!V4429:X4429,ESITI_QUESTIONARI!Z4429:AD4429,ESITI_QUESTIONARI!AF4429:AH4429,ESITI_QUESTIONARI!AJ4429:AL4429,ESITI_QUESTIONARI!AN4429,ESITI_QUESTIONARI!AQ4429)))</f>
        <v/>
      </c>
    </row>
    <row r="4430" spans="1:8" x14ac:dyDescent="0.3">
      <c r="A4430" t="str">
        <f>IF(ESITI_QUESTIONARI!A4430="","",TRIM(ESITI_QUESTIONARI!A4430))</f>
        <v/>
      </c>
      <c r="B4430" t="str">
        <f t="shared" si="70"/>
        <v/>
      </c>
      <c r="C4430" t="str">
        <f>IF(ESITI_QUESTIONARI!C4430="","",TRIM(ESITI_QUESTIONARI!C4430))</f>
        <v/>
      </c>
      <c r="D4430" t="str">
        <f>IFERROR(UPPER(TRIM(ESITI_QUESTIONARI!U4430)),"")</f>
        <v/>
      </c>
      <c r="E4430" t="str">
        <f>IFERROR(UPPER(TRIM(ESITI_QUESTIONARI!Y4430)),"")</f>
        <v/>
      </c>
      <c r="F4430" t="str">
        <f>IFERROR(UPPER(TRIM(ESITI_QUESTIONARI!AE4430)),"")</f>
        <v/>
      </c>
      <c r="G4430" t="str">
        <f>IFERROR(UPPER(TRIM(ESITI_QUESTIONARI!AI4430)),"")</f>
        <v/>
      </c>
      <c r="H4430" s="8" t="str">
        <f>IF(C4430="","",IF(ISERROR(AVERAGE(ESITI_QUESTIONARI!N4430:T4430,ESITI_QUESTIONARI!V4430:X4430,ESITI_QUESTIONARI!Z4430:AD4430,ESITI_QUESTIONARI!AF4430:AH4430,ESITI_QUESTIONARI!AJ4430:AL4430,ESITI_QUESTIONARI!AN4430,ESITI_QUESTIONARI!AQ4430)),"NON RISPONDE",AVERAGE(ESITI_QUESTIONARI!N4430:T4430,ESITI_QUESTIONARI!V4430:X4430,ESITI_QUESTIONARI!Z4430:AD4430,ESITI_QUESTIONARI!AF4430:AH4430,ESITI_QUESTIONARI!AJ4430:AL4430,ESITI_QUESTIONARI!AN4430,ESITI_QUESTIONARI!AQ4430)))</f>
        <v/>
      </c>
    </row>
    <row r="4431" spans="1:8" x14ac:dyDescent="0.3">
      <c r="A4431" t="str">
        <f>IF(ESITI_QUESTIONARI!A4431="","",TRIM(ESITI_QUESTIONARI!A4431))</f>
        <v/>
      </c>
      <c r="B4431" t="str">
        <f t="shared" si="70"/>
        <v/>
      </c>
      <c r="C4431" t="str">
        <f>IF(ESITI_QUESTIONARI!C4431="","",TRIM(ESITI_QUESTIONARI!C4431))</f>
        <v/>
      </c>
      <c r="D4431" t="str">
        <f>IFERROR(UPPER(TRIM(ESITI_QUESTIONARI!U4431)),"")</f>
        <v/>
      </c>
      <c r="E4431" t="str">
        <f>IFERROR(UPPER(TRIM(ESITI_QUESTIONARI!Y4431)),"")</f>
        <v/>
      </c>
      <c r="F4431" t="str">
        <f>IFERROR(UPPER(TRIM(ESITI_QUESTIONARI!AE4431)),"")</f>
        <v/>
      </c>
      <c r="G4431" t="str">
        <f>IFERROR(UPPER(TRIM(ESITI_QUESTIONARI!AI4431)),"")</f>
        <v/>
      </c>
      <c r="H4431" s="8" t="str">
        <f>IF(C4431="","",IF(ISERROR(AVERAGE(ESITI_QUESTIONARI!N4431:T4431,ESITI_QUESTIONARI!V4431:X4431,ESITI_QUESTIONARI!Z4431:AD4431,ESITI_QUESTIONARI!AF4431:AH4431,ESITI_QUESTIONARI!AJ4431:AL4431,ESITI_QUESTIONARI!AN4431,ESITI_QUESTIONARI!AQ4431)),"NON RISPONDE",AVERAGE(ESITI_QUESTIONARI!N4431:T4431,ESITI_QUESTIONARI!V4431:X4431,ESITI_QUESTIONARI!Z4431:AD4431,ESITI_QUESTIONARI!AF4431:AH4431,ESITI_QUESTIONARI!AJ4431:AL4431,ESITI_QUESTIONARI!AN4431,ESITI_QUESTIONARI!AQ4431)))</f>
        <v/>
      </c>
    </row>
    <row r="4432" spans="1:8" x14ac:dyDescent="0.3">
      <c r="A4432" t="str">
        <f>IF(ESITI_QUESTIONARI!A4432="","",TRIM(ESITI_QUESTIONARI!A4432))</f>
        <v/>
      </c>
      <c r="B4432" t="str">
        <f t="shared" si="70"/>
        <v/>
      </c>
      <c r="C4432" t="str">
        <f>IF(ESITI_QUESTIONARI!C4432="","",TRIM(ESITI_QUESTIONARI!C4432))</f>
        <v/>
      </c>
      <c r="D4432" t="str">
        <f>IFERROR(UPPER(TRIM(ESITI_QUESTIONARI!U4432)),"")</f>
        <v/>
      </c>
      <c r="E4432" t="str">
        <f>IFERROR(UPPER(TRIM(ESITI_QUESTIONARI!Y4432)),"")</f>
        <v/>
      </c>
      <c r="F4432" t="str">
        <f>IFERROR(UPPER(TRIM(ESITI_QUESTIONARI!AE4432)),"")</f>
        <v/>
      </c>
      <c r="G4432" t="str">
        <f>IFERROR(UPPER(TRIM(ESITI_QUESTIONARI!AI4432)),"")</f>
        <v/>
      </c>
      <c r="H4432" s="8" t="str">
        <f>IF(C4432="","",IF(ISERROR(AVERAGE(ESITI_QUESTIONARI!N4432:T4432,ESITI_QUESTIONARI!V4432:X4432,ESITI_QUESTIONARI!Z4432:AD4432,ESITI_QUESTIONARI!AF4432:AH4432,ESITI_QUESTIONARI!AJ4432:AL4432,ESITI_QUESTIONARI!AN4432,ESITI_QUESTIONARI!AQ4432)),"NON RISPONDE",AVERAGE(ESITI_QUESTIONARI!N4432:T4432,ESITI_QUESTIONARI!V4432:X4432,ESITI_QUESTIONARI!Z4432:AD4432,ESITI_QUESTIONARI!AF4432:AH4432,ESITI_QUESTIONARI!AJ4432:AL4432,ESITI_QUESTIONARI!AN4432,ESITI_QUESTIONARI!AQ4432)))</f>
        <v/>
      </c>
    </row>
    <row r="4433" spans="1:8" x14ac:dyDescent="0.3">
      <c r="A4433" t="str">
        <f>IF(ESITI_QUESTIONARI!A4433="","",TRIM(ESITI_QUESTIONARI!A4433))</f>
        <v/>
      </c>
      <c r="B4433" t="str">
        <f t="shared" si="70"/>
        <v/>
      </c>
      <c r="C4433" t="str">
        <f>IF(ESITI_QUESTIONARI!C4433="","",TRIM(ESITI_QUESTIONARI!C4433))</f>
        <v/>
      </c>
      <c r="D4433" t="str">
        <f>IFERROR(UPPER(TRIM(ESITI_QUESTIONARI!U4433)),"")</f>
        <v/>
      </c>
      <c r="E4433" t="str">
        <f>IFERROR(UPPER(TRIM(ESITI_QUESTIONARI!Y4433)),"")</f>
        <v/>
      </c>
      <c r="F4433" t="str">
        <f>IFERROR(UPPER(TRIM(ESITI_QUESTIONARI!AE4433)),"")</f>
        <v/>
      </c>
      <c r="G4433" t="str">
        <f>IFERROR(UPPER(TRIM(ESITI_QUESTIONARI!AI4433)),"")</f>
        <v/>
      </c>
      <c r="H4433" s="8" t="str">
        <f>IF(C4433="","",IF(ISERROR(AVERAGE(ESITI_QUESTIONARI!N4433:T4433,ESITI_QUESTIONARI!V4433:X4433,ESITI_QUESTIONARI!Z4433:AD4433,ESITI_QUESTIONARI!AF4433:AH4433,ESITI_QUESTIONARI!AJ4433:AL4433,ESITI_QUESTIONARI!AN4433,ESITI_QUESTIONARI!AQ4433)),"NON RISPONDE",AVERAGE(ESITI_QUESTIONARI!N4433:T4433,ESITI_QUESTIONARI!V4433:X4433,ESITI_QUESTIONARI!Z4433:AD4433,ESITI_QUESTIONARI!AF4433:AH4433,ESITI_QUESTIONARI!AJ4433:AL4433,ESITI_QUESTIONARI!AN4433,ESITI_QUESTIONARI!AQ4433)))</f>
        <v/>
      </c>
    </row>
    <row r="4434" spans="1:8" x14ac:dyDescent="0.3">
      <c r="A4434" t="str">
        <f>IF(ESITI_QUESTIONARI!A4434="","",TRIM(ESITI_QUESTIONARI!A4434))</f>
        <v/>
      </c>
      <c r="B4434" t="str">
        <f t="shared" si="70"/>
        <v/>
      </c>
      <c r="C4434" t="str">
        <f>IF(ESITI_QUESTIONARI!C4434="","",TRIM(ESITI_QUESTIONARI!C4434))</f>
        <v/>
      </c>
      <c r="D4434" t="str">
        <f>IFERROR(UPPER(TRIM(ESITI_QUESTIONARI!U4434)),"")</f>
        <v/>
      </c>
      <c r="E4434" t="str">
        <f>IFERROR(UPPER(TRIM(ESITI_QUESTIONARI!Y4434)),"")</f>
        <v/>
      </c>
      <c r="F4434" t="str">
        <f>IFERROR(UPPER(TRIM(ESITI_QUESTIONARI!AE4434)),"")</f>
        <v/>
      </c>
      <c r="G4434" t="str">
        <f>IFERROR(UPPER(TRIM(ESITI_QUESTIONARI!AI4434)),"")</f>
        <v/>
      </c>
      <c r="H4434" s="8" t="str">
        <f>IF(C4434="","",IF(ISERROR(AVERAGE(ESITI_QUESTIONARI!N4434:T4434,ESITI_QUESTIONARI!V4434:X4434,ESITI_QUESTIONARI!Z4434:AD4434,ESITI_QUESTIONARI!AF4434:AH4434,ESITI_QUESTIONARI!AJ4434:AL4434,ESITI_QUESTIONARI!AN4434,ESITI_QUESTIONARI!AQ4434)),"NON RISPONDE",AVERAGE(ESITI_QUESTIONARI!N4434:T4434,ESITI_QUESTIONARI!V4434:X4434,ESITI_QUESTIONARI!Z4434:AD4434,ESITI_QUESTIONARI!AF4434:AH4434,ESITI_QUESTIONARI!AJ4434:AL4434,ESITI_QUESTIONARI!AN4434,ESITI_QUESTIONARI!AQ4434)))</f>
        <v/>
      </c>
    </row>
    <row r="4435" spans="1:8" x14ac:dyDescent="0.3">
      <c r="A4435" t="str">
        <f>IF(ESITI_QUESTIONARI!A4435="","",TRIM(ESITI_QUESTIONARI!A4435))</f>
        <v/>
      </c>
      <c r="B4435" t="str">
        <f t="shared" si="70"/>
        <v/>
      </c>
      <c r="C4435" t="str">
        <f>IF(ESITI_QUESTIONARI!C4435="","",TRIM(ESITI_QUESTIONARI!C4435))</f>
        <v/>
      </c>
      <c r="D4435" t="str">
        <f>IFERROR(UPPER(TRIM(ESITI_QUESTIONARI!U4435)),"")</f>
        <v/>
      </c>
      <c r="E4435" t="str">
        <f>IFERROR(UPPER(TRIM(ESITI_QUESTIONARI!Y4435)),"")</f>
        <v/>
      </c>
      <c r="F4435" t="str">
        <f>IFERROR(UPPER(TRIM(ESITI_QUESTIONARI!AE4435)),"")</f>
        <v/>
      </c>
      <c r="G4435" t="str">
        <f>IFERROR(UPPER(TRIM(ESITI_QUESTIONARI!AI4435)),"")</f>
        <v/>
      </c>
      <c r="H4435" s="8" t="str">
        <f>IF(C4435="","",IF(ISERROR(AVERAGE(ESITI_QUESTIONARI!N4435:T4435,ESITI_QUESTIONARI!V4435:X4435,ESITI_QUESTIONARI!Z4435:AD4435,ESITI_QUESTIONARI!AF4435:AH4435,ESITI_QUESTIONARI!AJ4435:AL4435,ESITI_QUESTIONARI!AN4435,ESITI_QUESTIONARI!AQ4435)),"NON RISPONDE",AVERAGE(ESITI_QUESTIONARI!N4435:T4435,ESITI_QUESTIONARI!V4435:X4435,ESITI_QUESTIONARI!Z4435:AD4435,ESITI_QUESTIONARI!AF4435:AH4435,ESITI_QUESTIONARI!AJ4435:AL4435,ESITI_QUESTIONARI!AN4435,ESITI_QUESTIONARI!AQ4435)))</f>
        <v/>
      </c>
    </row>
    <row r="4436" spans="1:8" x14ac:dyDescent="0.3">
      <c r="A4436" t="str">
        <f>IF(ESITI_QUESTIONARI!A4436="","",TRIM(ESITI_QUESTIONARI!A4436))</f>
        <v/>
      </c>
      <c r="B4436" t="str">
        <f t="shared" si="70"/>
        <v/>
      </c>
      <c r="C4436" t="str">
        <f>IF(ESITI_QUESTIONARI!C4436="","",TRIM(ESITI_QUESTIONARI!C4436))</f>
        <v/>
      </c>
      <c r="D4436" t="str">
        <f>IFERROR(UPPER(TRIM(ESITI_QUESTIONARI!U4436)),"")</f>
        <v/>
      </c>
      <c r="E4436" t="str">
        <f>IFERROR(UPPER(TRIM(ESITI_QUESTIONARI!Y4436)),"")</f>
        <v/>
      </c>
      <c r="F4436" t="str">
        <f>IFERROR(UPPER(TRIM(ESITI_QUESTIONARI!AE4436)),"")</f>
        <v/>
      </c>
      <c r="G4436" t="str">
        <f>IFERROR(UPPER(TRIM(ESITI_QUESTIONARI!AI4436)),"")</f>
        <v/>
      </c>
      <c r="H4436" s="8" t="str">
        <f>IF(C4436="","",IF(ISERROR(AVERAGE(ESITI_QUESTIONARI!N4436:T4436,ESITI_QUESTIONARI!V4436:X4436,ESITI_QUESTIONARI!Z4436:AD4436,ESITI_QUESTIONARI!AF4436:AH4436,ESITI_QUESTIONARI!AJ4436:AL4436,ESITI_QUESTIONARI!AN4436,ESITI_QUESTIONARI!AQ4436)),"NON RISPONDE",AVERAGE(ESITI_QUESTIONARI!N4436:T4436,ESITI_QUESTIONARI!V4436:X4436,ESITI_QUESTIONARI!Z4436:AD4436,ESITI_QUESTIONARI!AF4436:AH4436,ESITI_QUESTIONARI!AJ4436:AL4436,ESITI_QUESTIONARI!AN4436,ESITI_QUESTIONARI!AQ4436)))</f>
        <v/>
      </c>
    </row>
    <row r="4437" spans="1:8" x14ac:dyDescent="0.3">
      <c r="A4437" t="str">
        <f>IF(ESITI_QUESTIONARI!A4437="","",TRIM(ESITI_QUESTIONARI!A4437))</f>
        <v/>
      </c>
      <c r="B4437" t="str">
        <f t="shared" si="70"/>
        <v/>
      </c>
      <c r="C4437" t="str">
        <f>IF(ESITI_QUESTIONARI!C4437="","",TRIM(ESITI_QUESTIONARI!C4437))</f>
        <v/>
      </c>
      <c r="D4437" t="str">
        <f>IFERROR(UPPER(TRIM(ESITI_QUESTIONARI!U4437)),"")</f>
        <v/>
      </c>
      <c r="E4437" t="str">
        <f>IFERROR(UPPER(TRIM(ESITI_QUESTIONARI!Y4437)),"")</f>
        <v/>
      </c>
      <c r="F4437" t="str">
        <f>IFERROR(UPPER(TRIM(ESITI_QUESTIONARI!AE4437)),"")</f>
        <v/>
      </c>
      <c r="G4437" t="str">
        <f>IFERROR(UPPER(TRIM(ESITI_QUESTIONARI!AI4437)),"")</f>
        <v/>
      </c>
      <c r="H4437" s="8" t="str">
        <f>IF(C4437="","",IF(ISERROR(AVERAGE(ESITI_QUESTIONARI!N4437:T4437,ESITI_QUESTIONARI!V4437:X4437,ESITI_QUESTIONARI!Z4437:AD4437,ESITI_QUESTIONARI!AF4437:AH4437,ESITI_QUESTIONARI!AJ4437:AL4437,ESITI_QUESTIONARI!AN4437,ESITI_QUESTIONARI!AQ4437)),"NON RISPONDE",AVERAGE(ESITI_QUESTIONARI!N4437:T4437,ESITI_QUESTIONARI!V4437:X4437,ESITI_QUESTIONARI!Z4437:AD4437,ESITI_QUESTIONARI!AF4437:AH4437,ESITI_QUESTIONARI!AJ4437:AL4437,ESITI_QUESTIONARI!AN4437,ESITI_QUESTIONARI!AQ4437)))</f>
        <v/>
      </c>
    </row>
    <row r="4438" spans="1:8" x14ac:dyDescent="0.3">
      <c r="A4438" t="str">
        <f>IF(ESITI_QUESTIONARI!A4438="","",TRIM(ESITI_QUESTIONARI!A4438))</f>
        <v/>
      </c>
      <c r="B4438" t="str">
        <f t="shared" si="70"/>
        <v/>
      </c>
      <c r="C4438" t="str">
        <f>IF(ESITI_QUESTIONARI!C4438="","",TRIM(ESITI_QUESTIONARI!C4438))</f>
        <v/>
      </c>
      <c r="D4438" t="str">
        <f>IFERROR(UPPER(TRIM(ESITI_QUESTIONARI!U4438)),"")</f>
        <v/>
      </c>
      <c r="E4438" t="str">
        <f>IFERROR(UPPER(TRIM(ESITI_QUESTIONARI!Y4438)),"")</f>
        <v/>
      </c>
      <c r="F4438" t="str">
        <f>IFERROR(UPPER(TRIM(ESITI_QUESTIONARI!AE4438)),"")</f>
        <v/>
      </c>
      <c r="G4438" t="str">
        <f>IFERROR(UPPER(TRIM(ESITI_QUESTIONARI!AI4438)),"")</f>
        <v/>
      </c>
      <c r="H4438" s="8" t="str">
        <f>IF(C4438="","",IF(ISERROR(AVERAGE(ESITI_QUESTIONARI!N4438:T4438,ESITI_QUESTIONARI!V4438:X4438,ESITI_QUESTIONARI!Z4438:AD4438,ESITI_QUESTIONARI!AF4438:AH4438,ESITI_QUESTIONARI!AJ4438:AL4438,ESITI_QUESTIONARI!AN4438,ESITI_QUESTIONARI!AQ4438)),"NON RISPONDE",AVERAGE(ESITI_QUESTIONARI!N4438:T4438,ESITI_QUESTIONARI!V4438:X4438,ESITI_QUESTIONARI!Z4438:AD4438,ESITI_QUESTIONARI!AF4438:AH4438,ESITI_QUESTIONARI!AJ4438:AL4438,ESITI_QUESTIONARI!AN4438,ESITI_QUESTIONARI!AQ4438)))</f>
        <v/>
      </c>
    </row>
    <row r="4439" spans="1:8" x14ac:dyDescent="0.3">
      <c r="A4439" t="str">
        <f>IF(ESITI_QUESTIONARI!A4439="","",TRIM(ESITI_QUESTIONARI!A4439))</f>
        <v/>
      </c>
      <c r="B4439" t="str">
        <f t="shared" si="70"/>
        <v/>
      </c>
      <c r="C4439" t="str">
        <f>IF(ESITI_QUESTIONARI!C4439="","",TRIM(ESITI_QUESTIONARI!C4439))</f>
        <v/>
      </c>
      <c r="D4439" t="str">
        <f>IFERROR(UPPER(TRIM(ESITI_QUESTIONARI!U4439)),"")</f>
        <v/>
      </c>
      <c r="E4439" t="str">
        <f>IFERROR(UPPER(TRIM(ESITI_QUESTIONARI!Y4439)),"")</f>
        <v/>
      </c>
      <c r="F4439" t="str">
        <f>IFERROR(UPPER(TRIM(ESITI_QUESTIONARI!AE4439)),"")</f>
        <v/>
      </c>
      <c r="G4439" t="str">
        <f>IFERROR(UPPER(TRIM(ESITI_QUESTIONARI!AI4439)),"")</f>
        <v/>
      </c>
      <c r="H4439" s="8" t="str">
        <f>IF(C4439="","",IF(ISERROR(AVERAGE(ESITI_QUESTIONARI!N4439:T4439,ESITI_QUESTIONARI!V4439:X4439,ESITI_QUESTIONARI!Z4439:AD4439,ESITI_QUESTIONARI!AF4439:AH4439,ESITI_QUESTIONARI!AJ4439:AL4439,ESITI_QUESTIONARI!AN4439,ESITI_QUESTIONARI!AQ4439)),"NON RISPONDE",AVERAGE(ESITI_QUESTIONARI!N4439:T4439,ESITI_QUESTIONARI!V4439:X4439,ESITI_QUESTIONARI!Z4439:AD4439,ESITI_QUESTIONARI!AF4439:AH4439,ESITI_QUESTIONARI!AJ4439:AL4439,ESITI_QUESTIONARI!AN4439,ESITI_QUESTIONARI!AQ4439)))</f>
        <v/>
      </c>
    </row>
    <row r="4440" spans="1:8" x14ac:dyDescent="0.3">
      <c r="A4440" t="str">
        <f>IF(ESITI_QUESTIONARI!A4440="","",TRIM(ESITI_QUESTIONARI!A4440))</f>
        <v/>
      </c>
      <c r="B4440" t="str">
        <f t="shared" si="70"/>
        <v/>
      </c>
      <c r="C4440" t="str">
        <f>IF(ESITI_QUESTIONARI!C4440="","",TRIM(ESITI_QUESTIONARI!C4440))</f>
        <v/>
      </c>
      <c r="D4440" t="str">
        <f>IFERROR(UPPER(TRIM(ESITI_QUESTIONARI!U4440)),"")</f>
        <v/>
      </c>
      <c r="E4440" t="str">
        <f>IFERROR(UPPER(TRIM(ESITI_QUESTIONARI!Y4440)),"")</f>
        <v/>
      </c>
      <c r="F4440" t="str">
        <f>IFERROR(UPPER(TRIM(ESITI_QUESTIONARI!AE4440)),"")</f>
        <v/>
      </c>
      <c r="G4440" t="str">
        <f>IFERROR(UPPER(TRIM(ESITI_QUESTIONARI!AI4440)),"")</f>
        <v/>
      </c>
      <c r="H4440" s="8" t="str">
        <f>IF(C4440="","",IF(ISERROR(AVERAGE(ESITI_QUESTIONARI!N4440:T4440,ESITI_QUESTIONARI!V4440:X4440,ESITI_QUESTIONARI!Z4440:AD4440,ESITI_QUESTIONARI!AF4440:AH4440,ESITI_QUESTIONARI!AJ4440:AL4440,ESITI_QUESTIONARI!AN4440,ESITI_QUESTIONARI!AQ4440)),"NON RISPONDE",AVERAGE(ESITI_QUESTIONARI!N4440:T4440,ESITI_QUESTIONARI!V4440:X4440,ESITI_QUESTIONARI!Z4440:AD4440,ESITI_QUESTIONARI!AF4440:AH4440,ESITI_QUESTIONARI!AJ4440:AL4440,ESITI_QUESTIONARI!AN4440,ESITI_QUESTIONARI!AQ4440)))</f>
        <v/>
      </c>
    </row>
    <row r="4441" spans="1:8" x14ac:dyDescent="0.3">
      <c r="A4441" t="str">
        <f>IF(ESITI_QUESTIONARI!A4441="","",TRIM(ESITI_QUESTIONARI!A4441))</f>
        <v/>
      </c>
      <c r="B4441" t="str">
        <f t="shared" si="70"/>
        <v/>
      </c>
      <c r="C4441" t="str">
        <f>IF(ESITI_QUESTIONARI!C4441="","",TRIM(ESITI_QUESTIONARI!C4441))</f>
        <v/>
      </c>
      <c r="D4441" t="str">
        <f>IFERROR(UPPER(TRIM(ESITI_QUESTIONARI!U4441)),"")</f>
        <v/>
      </c>
      <c r="E4441" t="str">
        <f>IFERROR(UPPER(TRIM(ESITI_QUESTIONARI!Y4441)),"")</f>
        <v/>
      </c>
      <c r="F4441" t="str">
        <f>IFERROR(UPPER(TRIM(ESITI_QUESTIONARI!AE4441)),"")</f>
        <v/>
      </c>
      <c r="G4441" t="str">
        <f>IFERROR(UPPER(TRIM(ESITI_QUESTIONARI!AI4441)),"")</f>
        <v/>
      </c>
      <c r="H4441" s="8" t="str">
        <f>IF(C4441="","",IF(ISERROR(AVERAGE(ESITI_QUESTIONARI!N4441:T4441,ESITI_QUESTIONARI!V4441:X4441,ESITI_QUESTIONARI!Z4441:AD4441,ESITI_QUESTIONARI!AF4441:AH4441,ESITI_QUESTIONARI!AJ4441:AL4441,ESITI_QUESTIONARI!AN4441,ESITI_QUESTIONARI!AQ4441)),"NON RISPONDE",AVERAGE(ESITI_QUESTIONARI!N4441:T4441,ESITI_QUESTIONARI!V4441:X4441,ESITI_QUESTIONARI!Z4441:AD4441,ESITI_QUESTIONARI!AF4441:AH4441,ESITI_QUESTIONARI!AJ4441:AL4441,ESITI_QUESTIONARI!AN4441,ESITI_QUESTIONARI!AQ4441)))</f>
        <v/>
      </c>
    </row>
    <row r="4442" spans="1:8" x14ac:dyDescent="0.3">
      <c r="A4442" t="str">
        <f>IF(ESITI_QUESTIONARI!A4442="","",TRIM(ESITI_QUESTIONARI!A4442))</f>
        <v/>
      </c>
      <c r="B4442" t="str">
        <f t="shared" si="70"/>
        <v/>
      </c>
      <c r="C4442" t="str">
        <f>IF(ESITI_QUESTIONARI!C4442="","",TRIM(ESITI_QUESTIONARI!C4442))</f>
        <v/>
      </c>
      <c r="D4442" t="str">
        <f>IFERROR(UPPER(TRIM(ESITI_QUESTIONARI!U4442)),"")</f>
        <v/>
      </c>
      <c r="E4442" t="str">
        <f>IFERROR(UPPER(TRIM(ESITI_QUESTIONARI!Y4442)),"")</f>
        <v/>
      </c>
      <c r="F4442" t="str">
        <f>IFERROR(UPPER(TRIM(ESITI_QUESTIONARI!AE4442)),"")</f>
        <v/>
      </c>
      <c r="G4442" t="str">
        <f>IFERROR(UPPER(TRIM(ESITI_QUESTIONARI!AI4442)),"")</f>
        <v/>
      </c>
      <c r="H4442" s="8" t="str">
        <f>IF(C4442="","",IF(ISERROR(AVERAGE(ESITI_QUESTIONARI!N4442:T4442,ESITI_QUESTIONARI!V4442:X4442,ESITI_QUESTIONARI!Z4442:AD4442,ESITI_QUESTIONARI!AF4442:AH4442,ESITI_QUESTIONARI!AJ4442:AL4442,ESITI_QUESTIONARI!AN4442,ESITI_QUESTIONARI!AQ4442)),"NON RISPONDE",AVERAGE(ESITI_QUESTIONARI!N4442:T4442,ESITI_QUESTIONARI!V4442:X4442,ESITI_QUESTIONARI!Z4442:AD4442,ESITI_QUESTIONARI!AF4442:AH4442,ESITI_QUESTIONARI!AJ4442:AL4442,ESITI_QUESTIONARI!AN4442,ESITI_QUESTIONARI!AQ4442)))</f>
        <v/>
      </c>
    </row>
    <row r="4443" spans="1:8" x14ac:dyDescent="0.3">
      <c r="A4443" t="str">
        <f>IF(ESITI_QUESTIONARI!A4443="","",TRIM(ESITI_QUESTIONARI!A4443))</f>
        <v/>
      </c>
      <c r="B4443" t="str">
        <f t="shared" si="70"/>
        <v/>
      </c>
      <c r="C4443" t="str">
        <f>IF(ESITI_QUESTIONARI!C4443="","",TRIM(ESITI_QUESTIONARI!C4443))</f>
        <v/>
      </c>
      <c r="D4443" t="str">
        <f>IFERROR(UPPER(TRIM(ESITI_QUESTIONARI!U4443)),"")</f>
        <v/>
      </c>
      <c r="E4443" t="str">
        <f>IFERROR(UPPER(TRIM(ESITI_QUESTIONARI!Y4443)),"")</f>
        <v/>
      </c>
      <c r="F4443" t="str">
        <f>IFERROR(UPPER(TRIM(ESITI_QUESTIONARI!AE4443)),"")</f>
        <v/>
      </c>
      <c r="G4443" t="str">
        <f>IFERROR(UPPER(TRIM(ESITI_QUESTIONARI!AI4443)),"")</f>
        <v/>
      </c>
      <c r="H4443" s="8" t="str">
        <f>IF(C4443="","",IF(ISERROR(AVERAGE(ESITI_QUESTIONARI!N4443:T4443,ESITI_QUESTIONARI!V4443:X4443,ESITI_QUESTIONARI!Z4443:AD4443,ESITI_QUESTIONARI!AF4443:AH4443,ESITI_QUESTIONARI!AJ4443:AL4443,ESITI_QUESTIONARI!AN4443,ESITI_QUESTIONARI!AQ4443)),"NON RISPONDE",AVERAGE(ESITI_QUESTIONARI!N4443:T4443,ESITI_QUESTIONARI!V4443:X4443,ESITI_QUESTIONARI!Z4443:AD4443,ESITI_QUESTIONARI!AF4443:AH4443,ESITI_QUESTIONARI!AJ4443:AL4443,ESITI_QUESTIONARI!AN4443,ESITI_QUESTIONARI!AQ4443)))</f>
        <v/>
      </c>
    </row>
    <row r="4444" spans="1:8" x14ac:dyDescent="0.3">
      <c r="A4444" t="str">
        <f>IF(ESITI_QUESTIONARI!A4444="","",TRIM(ESITI_QUESTIONARI!A4444))</f>
        <v/>
      </c>
      <c r="B4444" t="str">
        <f t="shared" si="70"/>
        <v/>
      </c>
      <c r="C4444" t="str">
        <f>IF(ESITI_QUESTIONARI!C4444="","",TRIM(ESITI_QUESTIONARI!C4444))</f>
        <v/>
      </c>
      <c r="D4444" t="str">
        <f>IFERROR(UPPER(TRIM(ESITI_QUESTIONARI!U4444)),"")</f>
        <v/>
      </c>
      <c r="E4444" t="str">
        <f>IFERROR(UPPER(TRIM(ESITI_QUESTIONARI!Y4444)),"")</f>
        <v/>
      </c>
      <c r="F4444" t="str">
        <f>IFERROR(UPPER(TRIM(ESITI_QUESTIONARI!AE4444)),"")</f>
        <v/>
      </c>
      <c r="G4444" t="str">
        <f>IFERROR(UPPER(TRIM(ESITI_QUESTIONARI!AI4444)),"")</f>
        <v/>
      </c>
      <c r="H4444" s="8" t="str">
        <f>IF(C4444="","",IF(ISERROR(AVERAGE(ESITI_QUESTIONARI!N4444:T4444,ESITI_QUESTIONARI!V4444:X4444,ESITI_QUESTIONARI!Z4444:AD4444,ESITI_QUESTIONARI!AF4444:AH4444,ESITI_QUESTIONARI!AJ4444:AL4444,ESITI_QUESTIONARI!AN4444,ESITI_QUESTIONARI!AQ4444)),"NON RISPONDE",AVERAGE(ESITI_QUESTIONARI!N4444:T4444,ESITI_QUESTIONARI!V4444:X4444,ESITI_QUESTIONARI!Z4444:AD4444,ESITI_QUESTIONARI!AF4444:AH4444,ESITI_QUESTIONARI!AJ4444:AL4444,ESITI_QUESTIONARI!AN4444,ESITI_QUESTIONARI!AQ4444)))</f>
        <v/>
      </c>
    </row>
    <row r="4445" spans="1:8" x14ac:dyDescent="0.3">
      <c r="A4445" t="str">
        <f>IF(ESITI_QUESTIONARI!A4445="","",TRIM(ESITI_QUESTIONARI!A4445))</f>
        <v/>
      </c>
      <c r="B4445" t="str">
        <f t="shared" si="70"/>
        <v/>
      </c>
      <c r="C4445" t="str">
        <f>IF(ESITI_QUESTIONARI!C4445="","",TRIM(ESITI_QUESTIONARI!C4445))</f>
        <v/>
      </c>
      <c r="D4445" t="str">
        <f>IFERROR(UPPER(TRIM(ESITI_QUESTIONARI!U4445)),"")</f>
        <v/>
      </c>
      <c r="E4445" t="str">
        <f>IFERROR(UPPER(TRIM(ESITI_QUESTIONARI!Y4445)),"")</f>
        <v/>
      </c>
      <c r="F4445" t="str">
        <f>IFERROR(UPPER(TRIM(ESITI_QUESTIONARI!AE4445)),"")</f>
        <v/>
      </c>
      <c r="G4445" t="str">
        <f>IFERROR(UPPER(TRIM(ESITI_QUESTIONARI!AI4445)),"")</f>
        <v/>
      </c>
      <c r="H4445" s="8" t="str">
        <f>IF(C4445="","",IF(ISERROR(AVERAGE(ESITI_QUESTIONARI!N4445:T4445,ESITI_QUESTIONARI!V4445:X4445,ESITI_QUESTIONARI!Z4445:AD4445,ESITI_QUESTIONARI!AF4445:AH4445,ESITI_QUESTIONARI!AJ4445:AL4445,ESITI_QUESTIONARI!AN4445,ESITI_QUESTIONARI!AQ4445)),"NON RISPONDE",AVERAGE(ESITI_QUESTIONARI!N4445:T4445,ESITI_QUESTIONARI!V4445:X4445,ESITI_QUESTIONARI!Z4445:AD4445,ESITI_QUESTIONARI!AF4445:AH4445,ESITI_QUESTIONARI!AJ4445:AL4445,ESITI_QUESTIONARI!AN4445,ESITI_QUESTIONARI!AQ4445)))</f>
        <v/>
      </c>
    </row>
    <row r="4446" spans="1:8" x14ac:dyDescent="0.3">
      <c r="A4446" t="str">
        <f>IF(ESITI_QUESTIONARI!A4446="","",TRIM(ESITI_QUESTIONARI!A4446))</f>
        <v/>
      </c>
      <c r="B4446" t="str">
        <f t="shared" si="70"/>
        <v/>
      </c>
      <c r="C4446" t="str">
        <f>IF(ESITI_QUESTIONARI!C4446="","",TRIM(ESITI_QUESTIONARI!C4446))</f>
        <v/>
      </c>
      <c r="D4446" t="str">
        <f>IFERROR(UPPER(TRIM(ESITI_QUESTIONARI!U4446)),"")</f>
        <v/>
      </c>
      <c r="E4446" t="str">
        <f>IFERROR(UPPER(TRIM(ESITI_QUESTIONARI!Y4446)),"")</f>
        <v/>
      </c>
      <c r="F4446" t="str">
        <f>IFERROR(UPPER(TRIM(ESITI_QUESTIONARI!AE4446)),"")</f>
        <v/>
      </c>
      <c r="G4446" t="str">
        <f>IFERROR(UPPER(TRIM(ESITI_QUESTIONARI!AI4446)),"")</f>
        <v/>
      </c>
      <c r="H4446" s="8" t="str">
        <f>IF(C4446="","",IF(ISERROR(AVERAGE(ESITI_QUESTIONARI!N4446:T4446,ESITI_QUESTIONARI!V4446:X4446,ESITI_QUESTIONARI!Z4446:AD4446,ESITI_QUESTIONARI!AF4446:AH4446,ESITI_QUESTIONARI!AJ4446:AL4446,ESITI_QUESTIONARI!AN4446,ESITI_QUESTIONARI!AQ4446)),"NON RISPONDE",AVERAGE(ESITI_QUESTIONARI!N4446:T4446,ESITI_QUESTIONARI!V4446:X4446,ESITI_QUESTIONARI!Z4446:AD4446,ESITI_QUESTIONARI!AF4446:AH4446,ESITI_QUESTIONARI!AJ4446:AL4446,ESITI_QUESTIONARI!AN4446,ESITI_QUESTIONARI!AQ4446)))</f>
        <v/>
      </c>
    </row>
    <row r="4447" spans="1:8" x14ac:dyDescent="0.3">
      <c r="A4447" t="str">
        <f>IF(ESITI_QUESTIONARI!A4447="","",TRIM(ESITI_QUESTIONARI!A4447))</f>
        <v/>
      </c>
      <c r="B4447" t="str">
        <f t="shared" si="70"/>
        <v/>
      </c>
      <c r="C4447" t="str">
        <f>IF(ESITI_QUESTIONARI!C4447="","",TRIM(ESITI_QUESTIONARI!C4447))</f>
        <v/>
      </c>
      <c r="D4447" t="str">
        <f>IFERROR(UPPER(TRIM(ESITI_QUESTIONARI!U4447)),"")</f>
        <v/>
      </c>
      <c r="E4447" t="str">
        <f>IFERROR(UPPER(TRIM(ESITI_QUESTIONARI!Y4447)),"")</f>
        <v/>
      </c>
      <c r="F4447" t="str">
        <f>IFERROR(UPPER(TRIM(ESITI_QUESTIONARI!AE4447)),"")</f>
        <v/>
      </c>
      <c r="G4447" t="str">
        <f>IFERROR(UPPER(TRIM(ESITI_QUESTIONARI!AI4447)),"")</f>
        <v/>
      </c>
      <c r="H4447" s="8" t="str">
        <f>IF(C4447="","",IF(ISERROR(AVERAGE(ESITI_QUESTIONARI!N4447:T4447,ESITI_QUESTIONARI!V4447:X4447,ESITI_QUESTIONARI!Z4447:AD4447,ESITI_QUESTIONARI!AF4447:AH4447,ESITI_QUESTIONARI!AJ4447:AL4447,ESITI_QUESTIONARI!AN4447,ESITI_QUESTIONARI!AQ4447)),"NON RISPONDE",AVERAGE(ESITI_QUESTIONARI!N4447:T4447,ESITI_QUESTIONARI!V4447:X4447,ESITI_QUESTIONARI!Z4447:AD4447,ESITI_QUESTIONARI!AF4447:AH4447,ESITI_QUESTIONARI!AJ4447:AL4447,ESITI_QUESTIONARI!AN4447,ESITI_QUESTIONARI!AQ4447)))</f>
        <v/>
      </c>
    </row>
    <row r="4448" spans="1:8" x14ac:dyDescent="0.3">
      <c r="A4448" t="str">
        <f>IF(ESITI_QUESTIONARI!A4448="","",TRIM(ESITI_QUESTIONARI!A4448))</f>
        <v/>
      </c>
      <c r="B4448" t="str">
        <f t="shared" si="70"/>
        <v/>
      </c>
      <c r="C4448" t="str">
        <f>IF(ESITI_QUESTIONARI!C4448="","",TRIM(ESITI_QUESTIONARI!C4448))</f>
        <v/>
      </c>
      <c r="D4448" t="str">
        <f>IFERROR(UPPER(TRIM(ESITI_QUESTIONARI!U4448)),"")</f>
        <v/>
      </c>
      <c r="E4448" t="str">
        <f>IFERROR(UPPER(TRIM(ESITI_QUESTIONARI!Y4448)),"")</f>
        <v/>
      </c>
      <c r="F4448" t="str">
        <f>IFERROR(UPPER(TRIM(ESITI_QUESTIONARI!AE4448)),"")</f>
        <v/>
      </c>
      <c r="G4448" t="str">
        <f>IFERROR(UPPER(TRIM(ESITI_QUESTIONARI!AI4448)),"")</f>
        <v/>
      </c>
      <c r="H4448" s="8" t="str">
        <f>IF(C4448="","",IF(ISERROR(AVERAGE(ESITI_QUESTIONARI!N4448:T4448,ESITI_QUESTIONARI!V4448:X4448,ESITI_QUESTIONARI!Z4448:AD4448,ESITI_QUESTIONARI!AF4448:AH4448,ESITI_QUESTIONARI!AJ4448:AL4448,ESITI_QUESTIONARI!AN4448,ESITI_QUESTIONARI!AQ4448)),"NON RISPONDE",AVERAGE(ESITI_QUESTIONARI!N4448:T4448,ESITI_QUESTIONARI!V4448:X4448,ESITI_QUESTIONARI!Z4448:AD4448,ESITI_QUESTIONARI!AF4448:AH4448,ESITI_QUESTIONARI!AJ4448:AL4448,ESITI_QUESTIONARI!AN4448,ESITI_QUESTIONARI!AQ4448)))</f>
        <v/>
      </c>
    </row>
    <row r="4449" spans="1:8" x14ac:dyDescent="0.3">
      <c r="A4449" t="str">
        <f>IF(ESITI_QUESTIONARI!A4449="","",TRIM(ESITI_QUESTIONARI!A4449))</f>
        <v/>
      </c>
      <c r="B4449" t="str">
        <f t="shared" si="70"/>
        <v/>
      </c>
      <c r="C4449" t="str">
        <f>IF(ESITI_QUESTIONARI!C4449="","",TRIM(ESITI_QUESTIONARI!C4449))</f>
        <v/>
      </c>
      <c r="D4449" t="str">
        <f>IFERROR(UPPER(TRIM(ESITI_QUESTIONARI!U4449)),"")</f>
        <v/>
      </c>
      <c r="E4449" t="str">
        <f>IFERROR(UPPER(TRIM(ESITI_QUESTIONARI!Y4449)),"")</f>
        <v/>
      </c>
      <c r="F4449" t="str">
        <f>IFERROR(UPPER(TRIM(ESITI_QUESTIONARI!AE4449)),"")</f>
        <v/>
      </c>
      <c r="G4449" t="str">
        <f>IFERROR(UPPER(TRIM(ESITI_QUESTIONARI!AI4449)),"")</f>
        <v/>
      </c>
      <c r="H4449" s="8" t="str">
        <f>IF(C4449="","",IF(ISERROR(AVERAGE(ESITI_QUESTIONARI!N4449:T4449,ESITI_QUESTIONARI!V4449:X4449,ESITI_QUESTIONARI!Z4449:AD4449,ESITI_QUESTIONARI!AF4449:AH4449,ESITI_QUESTIONARI!AJ4449:AL4449,ESITI_QUESTIONARI!AN4449,ESITI_QUESTIONARI!AQ4449)),"NON RISPONDE",AVERAGE(ESITI_QUESTIONARI!N4449:T4449,ESITI_QUESTIONARI!V4449:X4449,ESITI_QUESTIONARI!Z4449:AD4449,ESITI_QUESTIONARI!AF4449:AH4449,ESITI_QUESTIONARI!AJ4449:AL4449,ESITI_QUESTIONARI!AN4449,ESITI_QUESTIONARI!AQ4449)))</f>
        <v/>
      </c>
    </row>
    <row r="4450" spans="1:8" x14ac:dyDescent="0.3">
      <c r="A4450" t="str">
        <f>IF(ESITI_QUESTIONARI!A4450="","",TRIM(ESITI_QUESTIONARI!A4450))</f>
        <v/>
      </c>
      <c r="B4450" t="str">
        <f t="shared" si="70"/>
        <v/>
      </c>
      <c r="C4450" t="str">
        <f>IF(ESITI_QUESTIONARI!C4450="","",TRIM(ESITI_QUESTIONARI!C4450))</f>
        <v/>
      </c>
      <c r="D4450" t="str">
        <f>IFERROR(UPPER(TRIM(ESITI_QUESTIONARI!U4450)),"")</f>
        <v/>
      </c>
      <c r="E4450" t="str">
        <f>IFERROR(UPPER(TRIM(ESITI_QUESTIONARI!Y4450)),"")</f>
        <v/>
      </c>
      <c r="F4450" t="str">
        <f>IFERROR(UPPER(TRIM(ESITI_QUESTIONARI!AE4450)),"")</f>
        <v/>
      </c>
      <c r="G4450" t="str">
        <f>IFERROR(UPPER(TRIM(ESITI_QUESTIONARI!AI4450)),"")</f>
        <v/>
      </c>
      <c r="H4450" s="8" t="str">
        <f>IF(C4450="","",IF(ISERROR(AVERAGE(ESITI_QUESTIONARI!N4450:T4450,ESITI_QUESTIONARI!V4450:X4450,ESITI_QUESTIONARI!Z4450:AD4450,ESITI_QUESTIONARI!AF4450:AH4450,ESITI_QUESTIONARI!AJ4450:AL4450,ESITI_QUESTIONARI!AN4450,ESITI_QUESTIONARI!AQ4450)),"NON RISPONDE",AVERAGE(ESITI_QUESTIONARI!N4450:T4450,ESITI_QUESTIONARI!V4450:X4450,ESITI_QUESTIONARI!Z4450:AD4450,ESITI_QUESTIONARI!AF4450:AH4450,ESITI_QUESTIONARI!AJ4450:AL4450,ESITI_QUESTIONARI!AN4450,ESITI_QUESTIONARI!AQ4450)))</f>
        <v/>
      </c>
    </row>
    <row r="4451" spans="1:8" x14ac:dyDescent="0.3">
      <c r="A4451" t="str">
        <f>IF(ESITI_QUESTIONARI!A4451="","",TRIM(ESITI_QUESTIONARI!A4451))</f>
        <v/>
      </c>
      <c r="B4451" t="str">
        <f t="shared" si="70"/>
        <v/>
      </c>
      <c r="C4451" t="str">
        <f>IF(ESITI_QUESTIONARI!C4451="","",TRIM(ESITI_QUESTIONARI!C4451))</f>
        <v/>
      </c>
      <c r="D4451" t="str">
        <f>IFERROR(UPPER(TRIM(ESITI_QUESTIONARI!U4451)),"")</f>
        <v/>
      </c>
      <c r="E4451" t="str">
        <f>IFERROR(UPPER(TRIM(ESITI_QUESTIONARI!Y4451)),"")</f>
        <v/>
      </c>
      <c r="F4451" t="str">
        <f>IFERROR(UPPER(TRIM(ESITI_QUESTIONARI!AE4451)),"")</f>
        <v/>
      </c>
      <c r="G4451" t="str">
        <f>IFERROR(UPPER(TRIM(ESITI_QUESTIONARI!AI4451)),"")</f>
        <v/>
      </c>
      <c r="H4451" s="8" t="str">
        <f>IF(C4451="","",IF(ISERROR(AVERAGE(ESITI_QUESTIONARI!N4451:T4451,ESITI_QUESTIONARI!V4451:X4451,ESITI_QUESTIONARI!Z4451:AD4451,ESITI_QUESTIONARI!AF4451:AH4451,ESITI_QUESTIONARI!AJ4451:AL4451,ESITI_QUESTIONARI!AN4451,ESITI_QUESTIONARI!AQ4451)),"NON RISPONDE",AVERAGE(ESITI_QUESTIONARI!N4451:T4451,ESITI_QUESTIONARI!V4451:X4451,ESITI_QUESTIONARI!Z4451:AD4451,ESITI_QUESTIONARI!AF4451:AH4451,ESITI_QUESTIONARI!AJ4451:AL4451,ESITI_QUESTIONARI!AN4451,ESITI_QUESTIONARI!AQ4451)))</f>
        <v/>
      </c>
    </row>
    <row r="4452" spans="1:8" x14ac:dyDescent="0.3">
      <c r="A4452" t="str">
        <f>IF(ESITI_QUESTIONARI!A4452="","",TRIM(ESITI_QUESTIONARI!A4452))</f>
        <v/>
      </c>
      <c r="B4452" t="str">
        <f t="shared" si="70"/>
        <v/>
      </c>
      <c r="C4452" t="str">
        <f>IF(ESITI_QUESTIONARI!C4452="","",TRIM(ESITI_QUESTIONARI!C4452))</f>
        <v/>
      </c>
      <c r="D4452" t="str">
        <f>IFERROR(UPPER(TRIM(ESITI_QUESTIONARI!U4452)),"")</f>
        <v/>
      </c>
      <c r="E4452" t="str">
        <f>IFERROR(UPPER(TRIM(ESITI_QUESTIONARI!Y4452)),"")</f>
        <v/>
      </c>
      <c r="F4452" t="str">
        <f>IFERROR(UPPER(TRIM(ESITI_QUESTIONARI!AE4452)),"")</f>
        <v/>
      </c>
      <c r="G4452" t="str">
        <f>IFERROR(UPPER(TRIM(ESITI_QUESTIONARI!AI4452)),"")</f>
        <v/>
      </c>
      <c r="H4452" s="8" t="str">
        <f>IF(C4452="","",IF(ISERROR(AVERAGE(ESITI_QUESTIONARI!N4452:T4452,ESITI_QUESTIONARI!V4452:X4452,ESITI_QUESTIONARI!Z4452:AD4452,ESITI_QUESTIONARI!AF4452:AH4452,ESITI_QUESTIONARI!AJ4452:AL4452,ESITI_QUESTIONARI!AN4452,ESITI_QUESTIONARI!AQ4452)),"NON RISPONDE",AVERAGE(ESITI_QUESTIONARI!N4452:T4452,ESITI_QUESTIONARI!V4452:X4452,ESITI_QUESTIONARI!Z4452:AD4452,ESITI_QUESTIONARI!AF4452:AH4452,ESITI_QUESTIONARI!AJ4452:AL4452,ESITI_QUESTIONARI!AN4452,ESITI_QUESTIONARI!AQ4452)))</f>
        <v/>
      </c>
    </row>
    <row r="4453" spans="1:8" x14ac:dyDescent="0.3">
      <c r="A4453" t="str">
        <f>IF(ESITI_QUESTIONARI!A4453="","",TRIM(ESITI_QUESTIONARI!A4453))</f>
        <v/>
      </c>
      <c r="B4453" t="str">
        <f t="shared" si="70"/>
        <v/>
      </c>
      <c r="C4453" t="str">
        <f>IF(ESITI_QUESTIONARI!C4453="","",TRIM(ESITI_QUESTIONARI!C4453))</f>
        <v/>
      </c>
      <c r="D4453" t="str">
        <f>IFERROR(UPPER(TRIM(ESITI_QUESTIONARI!U4453)),"")</f>
        <v/>
      </c>
      <c r="E4453" t="str">
        <f>IFERROR(UPPER(TRIM(ESITI_QUESTIONARI!Y4453)),"")</f>
        <v/>
      </c>
      <c r="F4453" t="str">
        <f>IFERROR(UPPER(TRIM(ESITI_QUESTIONARI!AE4453)),"")</f>
        <v/>
      </c>
      <c r="G4453" t="str">
        <f>IFERROR(UPPER(TRIM(ESITI_QUESTIONARI!AI4453)),"")</f>
        <v/>
      </c>
      <c r="H4453" s="8" t="str">
        <f>IF(C4453="","",IF(ISERROR(AVERAGE(ESITI_QUESTIONARI!N4453:T4453,ESITI_QUESTIONARI!V4453:X4453,ESITI_QUESTIONARI!Z4453:AD4453,ESITI_QUESTIONARI!AF4453:AH4453,ESITI_QUESTIONARI!AJ4453:AL4453,ESITI_QUESTIONARI!AN4453,ESITI_QUESTIONARI!AQ4453)),"NON RISPONDE",AVERAGE(ESITI_QUESTIONARI!N4453:T4453,ESITI_QUESTIONARI!V4453:X4453,ESITI_QUESTIONARI!Z4453:AD4453,ESITI_QUESTIONARI!AF4453:AH4453,ESITI_QUESTIONARI!AJ4453:AL4453,ESITI_QUESTIONARI!AN4453,ESITI_QUESTIONARI!AQ4453)))</f>
        <v/>
      </c>
    </row>
    <row r="4454" spans="1:8" x14ac:dyDescent="0.3">
      <c r="A4454" t="str">
        <f>IF(ESITI_QUESTIONARI!A4454="","",TRIM(ESITI_QUESTIONARI!A4454))</f>
        <v/>
      </c>
      <c r="B4454" t="str">
        <f t="shared" si="70"/>
        <v/>
      </c>
      <c r="C4454" t="str">
        <f>IF(ESITI_QUESTIONARI!C4454="","",TRIM(ESITI_QUESTIONARI!C4454))</f>
        <v/>
      </c>
      <c r="D4454" t="str">
        <f>IFERROR(UPPER(TRIM(ESITI_QUESTIONARI!U4454)),"")</f>
        <v/>
      </c>
      <c r="E4454" t="str">
        <f>IFERROR(UPPER(TRIM(ESITI_QUESTIONARI!Y4454)),"")</f>
        <v/>
      </c>
      <c r="F4454" t="str">
        <f>IFERROR(UPPER(TRIM(ESITI_QUESTIONARI!AE4454)),"")</f>
        <v/>
      </c>
      <c r="G4454" t="str">
        <f>IFERROR(UPPER(TRIM(ESITI_QUESTIONARI!AI4454)),"")</f>
        <v/>
      </c>
      <c r="H4454" s="8" t="str">
        <f>IF(C4454="","",IF(ISERROR(AVERAGE(ESITI_QUESTIONARI!N4454:T4454,ESITI_QUESTIONARI!V4454:X4454,ESITI_QUESTIONARI!Z4454:AD4454,ESITI_QUESTIONARI!AF4454:AH4454,ESITI_QUESTIONARI!AJ4454:AL4454,ESITI_QUESTIONARI!AN4454,ESITI_QUESTIONARI!AQ4454)),"NON RISPONDE",AVERAGE(ESITI_QUESTIONARI!N4454:T4454,ESITI_QUESTIONARI!V4454:X4454,ESITI_QUESTIONARI!Z4454:AD4454,ESITI_QUESTIONARI!AF4454:AH4454,ESITI_QUESTIONARI!AJ4454:AL4454,ESITI_QUESTIONARI!AN4454,ESITI_QUESTIONARI!AQ4454)))</f>
        <v/>
      </c>
    </row>
    <row r="4455" spans="1:8" x14ac:dyDescent="0.3">
      <c r="A4455" t="str">
        <f>IF(ESITI_QUESTIONARI!A4455="","",TRIM(ESITI_QUESTIONARI!A4455))</f>
        <v/>
      </c>
      <c r="B4455" t="str">
        <f t="shared" si="70"/>
        <v/>
      </c>
      <c r="C4455" t="str">
        <f>IF(ESITI_QUESTIONARI!C4455="","",TRIM(ESITI_QUESTIONARI!C4455))</f>
        <v/>
      </c>
      <c r="D4455" t="str">
        <f>IFERROR(UPPER(TRIM(ESITI_QUESTIONARI!U4455)),"")</f>
        <v/>
      </c>
      <c r="E4455" t="str">
        <f>IFERROR(UPPER(TRIM(ESITI_QUESTIONARI!Y4455)),"")</f>
        <v/>
      </c>
      <c r="F4455" t="str">
        <f>IFERROR(UPPER(TRIM(ESITI_QUESTIONARI!AE4455)),"")</f>
        <v/>
      </c>
      <c r="G4455" t="str">
        <f>IFERROR(UPPER(TRIM(ESITI_QUESTIONARI!AI4455)),"")</f>
        <v/>
      </c>
      <c r="H4455" s="8" t="str">
        <f>IF(C4455="","",IF(ISERROR(AVERAGE(ESITI_QUESTIONARI!N4455:T4455,ESITI_QUESTIONARI!V4455:X4455,ESITI_QUESTIONARI!Z4455:AD4455,ESITI_QUESTIONARI!AF4455:AH4455,ESITI_QUESTIONARI!AJ4455:AL4455,ESITI_QUESTIONARI!AN4455,ESITI_QUESTIONARI!AQ4455)),"NON RISPONDE",AVERAGE(ESITI_QUESTIONARI!N4455:T4455,ESITI_QUESTIONARI!V4455:X4455,ESITI_QUESTIONARI!Z4455:AD4455,ESITI_QUESTIONARI!AF4455:AH4455,ESITI_QUESTIONARI!AJ4455:AL4455,ESITI_QUESTIONARI!AN4455,ESITI_QUESTIONARI!AQ4455)))</f>
        <v/>
      </c>
    </row>
    <row r="4456" spans="1:8" x14ac:dyDescent="0.3">
      <c r="A4456" t="str">
        <f>IF(ESITI_QUESTIONARI!A4456="","",TRIM(ESITI_QUESTIONARI!A4456))</f>
        <v/>
      </c>
      <c r="B4456" t="str">
        <f t="shared" si="70"/>
        <v/>
      </c>
      <c r="C4456" t="str">
        <f>IF(ESITI_QUESTIONARI!C4456="","",TRIM(ESITI_QUESTIONARI!C4456))</f>
        <v/>
      </c>
      <c r="D4456" t="str">
        <f>IFERROR(UPPER(TRIM(ESITI_QUESTIONARI!U4456)),"")</f>
        <v/>
      </c>
      <c r="E4456" t="str">
        <f>IFERROR(UPPER(TRIM(ESITI_QUESTIONARI!Y4456)),"")</f>
        <v/>
      </c>
      <c r="F4456" t="str">
        <f>IFERROR(UPPER(TRIM(ESITI_QUESTIONARI!AE4456)),"")</f>
        <v/>
      </c>
      <c r="G4456" t="str">
        <f>IFERROR(UPPER(TRIM(ESITI_QUESTIONARI!AI4456)),"")</f>
        <v/>
      </c>
      <c r="H4456" s="8" t="str">
        <f>IF(C4456="","",IF(ISERROR(AVERAGE(ESITI_QUESTIONARI!N4456:T4456,ESITI_QUESTIONARI!V4456:X4456,ESITI_QUESTIONARI!Z4456:AD4456,ESITI_QUESTIONARI!AF4456:AH4456,ESITI_QUESTIONARI!AJ4456:AL4456,ESITI_QUESTIONARI!AN4456,ESITI_QUESTIONARI!AQ4456)),"NON RISPONDE",AVERAGE(ESITI_QUESTIONARI!N4456:T4456,ESITI_QUESTIONARI!V4456:X4456,ESITI_QUESTIONARI!Z4456:AD4456,ESITI_QUESTIONARI!AF4456:AH4456,ESITI_QUESTIONARI!AJ4456:AL4456,ESITI_QUESTIONARI!AN4456,ESITI_QUESTIONARI!AQ4456)))</f>
        <v/>
      </c>
    </row>
    <row r="4457" spans="1:8" x14ac:dyDescent="0.3">
      <c r="A4457" t="str">
        <f>IF(ESITI_QUESTIONARI!A4457="","",TRIM(ESITI_QUESTIONARI!A4457))</f>
        <v/>
      </c>
      <c r="B4457" t="str">
        <f t="shared" si="70"/>
        <v/>
      </c>
      <c r="C4457" t="str">
        <f>IF(ESITI_QUESTIONARI!C4457="","",TRIM(ESITI_QUESTIONARI!C4457))</f>
        <v/>
      </c>
      <c r="D4457" t="str">
        <f>IFERROR(UPPER(TRIM(ESITI_QUESTIONARI!U4457)),"")</f>
        <v/>
      </c>
      <c r="E4457" t="str">
        <f>IFERROR(UPPER(TRIM(ESITI_QUESTIONARI!Y4457)),"")</f>
        <v/>
      </c>
      <c r="F4457" t="str">
        <f>IFERROR(UPPER(TRIM(ESITI_QUESTIONARI!AE4457)),"")</f>
        <v/>
      </c>
      <c r="G4457" t="str">
        <f>IFERROR(UPPER(TRIM(ESITI_QUESTIONARI!AI4457)),"")</f>
        <v/>
      </c>
      <c r="H4457" s="8" t="str">
        <f>IF(C4457="","",IF(ISERROR(AVERAGE(ESITI_QUESTIONARI!N4457:T4457,ESITI_QUESTIONARI!V4457:X4457,ESITI_QUESTIONARI!Z4457:AD4457,ESITI_QUESTIONARI!AF4457:AH4457,ESITI_QUESTIONARI!AJ4457:AL4457,ESITI_QUESTIONARI!AN4457,ESITI_QUESTIONARI!AQ4457)),"NON RISPONDE",AVERAGE(ESITI_QUESTIONARI!N4457:T4457,ESITI_QUESTIONARI!V4457:X4457,ESITI_QUESTIONARI!Z4457:AD4457,ESITI_QUESTIONARI!AF4457:AH4457,ESITI_QUESTIONARI!AJ4457:AL4457,ESITI_QUESTIONARI!AN4457,ESITI_QUESTIONARI!AQ4457)))</f>
        <v/>
      </c>
    </row>
    <row r="4458" spans="1:8" x14ac:dyDescent="0.3">
      <c r="A4458" t="str">
        <f>IF(ESITI_QUESTIONARI!A4458="","",TRIM(ESITI_QUESTIONARI!A4458))</f>
        <v/>
      </c>
      <c r="B4458" t="str">
        <f t="shared" si="70"/>
        <v/>
      </c>
      <c r="C4458" t="str">
        <f>IF(ESITI_QUESTIONARI!C4458="","",TRIM(ESITI_QUESTIONARI!C4458))</f>
        <v/>
      </c>
      <c r="D4458" t="str">
        <f>IFERROR(UPPER(TRIM(ESITI_QUESTIONARI!U4458)),"")</f>
        <v/>
      </c>
      <c r="E4458" t="str">
        <f>IFERROR(UPPER(TRIM(ESITI_QUESTIONARI!Y4458)),"")</f>
        <v/>
      </c>
      <c r="F4458" t="str">
        <f>IFERROR(UPPER(TRIM(ESITI_QUESTIONARI!AE4458)),"")</f>
        <v/>
      </c>
      <c r="G4458" t="str">
        <f>IFERROR(UPPER(TRIM(ESITI_QUESTIONARI!AI4458)),"")</f>
        <v/>
      </c>
      <c r="H4458" s="8" t="str">
        <f>IF(C4458="","",IF(ISERROR(AVERAGE(ESITI_QUESTIONARI!N4458:T4458,ESITI_QUESTIONARI!V4458:X4458,ESITI_QUESTIONARI!Z4458:AD4458,ESITI_QUESTIONARI!AF4458:AH4458,ESITI_QUESTIONARI!AJ4458:AL4458,ESITI_QUESTIONARI!AN4458,ESITI_QUESTIONARI!AQ4458)),"NON RISPONDE",AVERAGE(ESITI_QUESTIONARI!N4458:T4458,ESITI_QUESTIONARI!V4458:X4458,ESITI_QUESTIONARI!Z4458:AD4458,ESITI_QUESTIONARI!AF4458:AH4458,ESITI_QUESTIONARI!AJ4458:AL4458,ESITI_QUESTIONARI!AN4458,ESITI_QUESTIONARI!AQ4458)))</f>
        <v/>
      </c>
    </row>
    <row r="4459" spans="1:8" x14ac:dyDescent="0.3">
      <c r="A4459" t="str">
        <f>IF(ESITI_QUESTIONARI!A4459="","",TRIM(ESITI_QUESTIONARI!A4459))</f>
        <v/>
      </c>
      <c r="B4459" t="str">
        <f t="shared" si="70"/>
        <v/>
      </c>
      <c r="C4459" t="str">
        <f>IF(ESITI_QUESTIONARI!C4459="","",TRIM(ESITI_QUESTIONARI!C4459))</f>
        <v/>
      </c>
      <c r="D4459" t="str">
        <f>IFERROR(UPPER(TRIM(ESITI_QUESTIONARI!U4459)),"")</f>
        <v/>
      </c>
      <c r="E4459" t="str">
        <f>IFERROR(UPPER(TRIM(ESITI_QUESTIONARI!Y4459)),"")</f>
        <v/>
      </c>
      <c r="F4459" t="str">
        <f>IFERROR(UPPER(TRIM(ESITI_QUESTIONARI!AE4459)),"")</f>
        <v/>
      </c>
      <c r="G4459" t="str">
        <f>IFERROR(UPPER(TRIM(ESITI_QUESTIONARI!AI4459)),"")</f>
        <v/>
      </c>
      <c r="H4459" s="8" t="str">
        <f>IF(C4459="","",IF(ISERROR(AVERAGE(ESITI_QUESTIONARI!N4459:T4459,ESITI_QUESTIONARI!V4459:X4459,ESITI_QUESTIONARI!Z4459:AD4459,ESITI_QUESTIONARI!AF4459:AH4459,ESITI_QUESTIONARI!AJ4459:AL4459,ESITI_QUESTIONARI!AN4459,ESITI_QUESTIONARI!AQ4459)),"NON RISPONDE",AVERAGE(ESITI_QUESTIONARI!N4459:T4459,ESITI_QUESTIONARI!V4459:X4459,ESITI_QUESTIONARI!Z4459:AD4459,ESITI_QUESTIONARI!AF4459:AH4459,ESITI_QUESTIONARI!AJ4459:AL4459,ESITI_QUESTIONARI!AN4459,ESITI_QUESTIONARI!AQ4459)))</f>
        <v/>
      </c>
    </row>
    <row r="4460" spans="1:8" x14ac:dyDescent="0.3">
      <c r="A4460" t="str">
        <f>IF(ESITI_QUESTIONARI!A4460="","",TRIM(ESITI_QUESTIONARI!A4460))</f>
        <v/>
      </c>
      <c r="B4460" t="str">
        <f t="shared" si="70"/>
        <v/>
      </c>
      <c r="C4460" t="str">
        <f>IF(ESITI_QUESTIONARI!C4460="","",TRIM(ESITI_QUESTIONARI!C4460))</f>
        <v/>
      </c>
      <c r="D4460" t="str">
        <f>IFERROR(UPPER(TRIM(ESITI_QUESTIONARI!U4460)),"")</f>
        <v/>
      </c>
      <c r="E4460" t="str">
        <f>IFERROR(UPPER(TRIM(ESITI_QUESTIONARI!Y4460)),"")</f>
        <v/>
      </c>
      <c r="F4460" t="str">
        <f>IFERROR(UPPER(TRIM(ESITI_QUESTIONARI!AE4460)),"")</f>
        <v/>
      </c>
      <c r="G4460" t="str">
        <f>IFERROR(UPPER(TRIM(ESITI_QUESTIONARI!AI4460)),"")</f>
        <v/>
      </c>
      <c r="H4460" s="8" t="str">
        <f>IF(C4460="","",IF(ISERROR(AVERAGE(ESITI_QUESTIONARI!N4460:T4460,ESITI_QUESTIONARI!V4460:X4460,ESITI_QUESTIONARI!Z4460:AD4460,ESITI_QUESTIONARI!AF4460:AH4460,ESITI_QUESTIONARI!AJ4460:AL4460,ESITI_QUESTIONARI!AN4460,ESITI_QUESTIONARI!AQ4460)),"NON RISPONDE",AVERAGE(ESITI_QUESTIONARI!N4460:T4460,ESITI_QUESTIONARI!V4460:X4460,ESITI_QUESTIONARI!Z4460:AD4460,ESITI_QUESTIONARI!AF4460:AH4460,ESITI_QUESTIONARI!AJ4460:AL4460,ESITI_QUESTIONARI!AN4460,ESITI_QUESTIONARI!AQ4460)))</f>
        <v/>
      </c>
    </row>
    <row r="4461" spans="1:8" x14ac:dyDescent="0.3">
      <c r="A4461" t="str">
        <f>IF(ESITI_QUESTIONARI!A4461="","",TRIM(ESITI_QUESTIONARI!A4461))</f>
        <v/>
      </c>
      <c r="B4461" t="str">
        <f t="shared" si="70"/>
        <v/>
      </c>
      <c r="C4461" t="str">
        <f>IF(ESITI_QUESTIONARI!C4461="","",TRIM(ESITI_QUESTIONARI!C4461))</f>
        <v/>
      </c>
      <c r="D4461" t="str">
        <f>IFERROR(UPPER(TRIM(ESITI_QUESTIONARI!U4461)),"")</f>
        <v/>
      </c>
      <c r="E4461" t="str">
        <f>IFERROR(UPPER(TRIM(ESITI_QUESTIONARI!Y4461)),"")</f>
        <v/>
      </c>
      <c r="F4461" t="str">
        <f>IFERROR(UPPER(TRIM(ESITI_QUESTIONARI!AE4461)),"")</f>
        <v/>
      </c>
      <c r="G4461" t="str">
        <f>IFERROR(UPPER(TRIM(ESITI_QUESTIONARI!AI4461)),"")</f>
        <v/>
      </c>
      <c r="H4461" s="8" t="str">
        <f>IF(C4461="","",IF(ISERROR(AVERAGE(ESITI_QUESTIONARI!N4461:T4461,ESITI_QUESTIONARI!V4461:X4461,ESITI_QUESTIONARI!Z4461:AD4461,ESITI_QUESTIONARI!AF4461:AH4461,ESITI_QUESTIONARI!AJ4461:AL4461,ESITI_QUESTIONARI!AN4461,ESITI_QUESTIONARI!AQ4461)),"NON RISPONDE",AVERAGE(ESITI_QUESTIONARI!N4461:T4461,ESITI_QUESTIONARI!V4461:X4461,ESITI_QUESTIONARI!Z4461:AD4461,ESITI_QUESTIONARI!AF4461:AH4461,ESITI_QUESTIONARI!AJ4461:AL4461,ESITI_QUESTIONARI!AN4461,ESITI_QUESTIONARI!AQ4461)))</f>
        <v/>
      </c>
    </row>
    <row r="4462" spans="1:8" x14ac:dyDescent="0.3">
      <c r="A4462" t="str">
        <f>IF(ESITI_QUESTIONARI!A4462="","",TRIM(ESITI_QUESTIONARI!A4462))</f>
        <v/>
      </c>
      <c r="B4462" t="str">
        <f t="shared" si="70"/>
        <v/>
      </c>
      <c r="C4462" t="str">
        <f>IF(ESITI_QUESTIONARI!C4462="","",TRIM(ESITI_QUESTIONARI!C4462))</f>
        <v/>
      </c>
      <c r="D4462" t="str">
        <f>IFERROR(UPPER(TRIM(ESITI_QUESTIONARI!U4462)),"")</f>
        <v/>
      </c>
      <c r="E4462" t="str">
        <f>IFERROR(UPPER(TRIM(ESITI_QUESTIONARI!Y4462)),"")</f>
        <v/>
      </c>
      <c r="F4462" t="str">
        <f>IFERROR(UPPER(TRIM(ESITI_QUESTIONARI!AE4462)),"")</f>
        <v/>
      </c>
      <c r="G4462" t="str">
        <f>IFERROR(UPPER(TRIM(ESITI_QUESTIONARI!AI4462)),"")</f>
        <v/>
      </c>
      <c r="H4462" s="8" t="str">
        <f>IF(C4462="","",IF(ISERROR(AVERAGE(ESITI_QUESTIONARI!N4462:T4462,ESITI_QUESTIONARI!V4462:X4462,ESITI_QUESTIONARI!Z4462:AD4462,ESITI_QUESTIONARI!AF4462:AH4462,ESITI_QUESTIONARI!AJ4462:AL4462,ESITI_QUESTIONARI!AN4462,ESITI_QUESTIONARI!AQ4462)),"NON RISPONDE",AVERAGE(ESITI_QUESTIONARI!N4462:T4462,ESITI_QUESTIONARI!V4462:X4462,ESITI_QUESTIONARI!Z4462:AD4462,ESITI_QUESTIONARI!AF4462:AH4462,ESITI_QUESTIONARI!AJ4462:AL4462,ESITI_QUESTIONARI!AN4462,ESITI_QUESTIONARI!AQ4462)))</f>
        <v/>
      </c>
    </row>
    <row r="4463" spans="1:8" x14ac:dyDescent="0.3">
      <c r="A4463" t="str">
        <f>IF(ESITI_QUESTIONARI!A4463="","",TRIM(ESITI_QUESTIONARI!A4463))</f>
        <v/>
      </c>
      <c r="B4463" t="str">
        <f t="shared" si="70"/>
        <v/>
      </c>
      <c r="C4463" t="str">
        <f>IF(ESITI_QUESTIONARI!C4463="","",TRIM(ESITI_QUESTIONARI!C4463))</f>
        <v/>
      </c>
      <c r="D4463" t="str">
        <f>IFERROR(UPPER(TRIM(ESITI_QUESTIONARI!U4463)),"")</f>
        <v/>
      </c>
      <c r="E4463" t="str">
        <f>IFERROR(UPPER(TRIM(ESITI_QUESTIONARI!Y4463)),"")</f>
        <v/>
      </c>
      <c r="F4463" t="str">
        <f>IFERROR(UPPER(TRIM(ESITI_QUESTIONARI!AE4463)),"")</f>
        <v/>
      </c>
      <c r="G4463" t="str">
        <f>IFERROR(UPPER(TRIM(ESITI_QUESTIONARI!AI4463)),"")</f>
        <v/>
      </c>
      <c r="H4463" s="8" t="str">
        <f>IF(C4463="","",IF(ISERROR(AVERAGE(ESITI_QUESTIONARI!N4463:T4463,ESITI_QUESTIONARI!V4463:X4463,ESITI_QUESTIONARI!Z4463:AD4463,ESITI_QUESTIONARI!AF4463:AH4463,ESITI_QUESTIONARI!AJ4463:AL4463,ESITI_QUESTIONARI!AN4463,ESITI_QUESTIONARI!AQ4463)),"NON RISPONDE",AVERAGE(ESITI_QUESTIONARI!N4463:T4463,ESITI_QUESTIONARI!V4463:X4463,ESITI_QUESTIONARI!Z4463:AD4463,ESITI_QUESTIONARI!AF4463:AH4463,ESITI_QUESTIONARI!AJ4463:AL4463,ESITI_QUESTIONARI!AN4463,ESITI_QUESTIONARI!AQ4463)))</f>
        <v/>
      </c>
    </row>
    <row r="4464" spans="1:8" x14ac:dyDescent="0.3">
      <c r="A4464" t="str">
        <f>IF(ESITI_QUESTIONARI!A4464="","",TRIM(ESITI_QUESTIONARI!A4464))</f>
        <v/>
      </c>
      <c r="B4464" t="str">
        <f t="shared" si="70"/>
        <v/>
      </c>
      <c r="C4464" t="str">
        <f>IF(ESITI_QUESTIONARI!C4464="","",TRIM(ESITI_QUESTIONARI!C4464))</f>
        <v/>
      </c>
      <c r="D4464" t="str">
        <f>IFERROR(UPPER(TRIM(ESITI_QUESTIONARI!U4464)),"")</f>
        <v/>
      </c>
      <c r="E4464" t="str">
        <f>IFERROR(UPPER(TRIM(ESITI_QUESTIONARI!Y4464)),"")</f>
        <v/>
      </c>
      <c r="F4464" t="str">
        <f>IFERROR(UPPER(TRIM(ESITI_QUESTIONARI!AE4464)),"")</f>
        <v/>
      </c>
      <c r="G4464" t="str">
        <f>IFERROR(UPPER(TRIM(ESITI_QUESTIONARI!AI4464)),"")</f>
        <v/>
      </c>
      <c r="H4464" s="8" t="str">
        <f>IF(C4464="","",IF(ISERROR(AVERAGE(ESITI_QUESTIONARI!N4464:T4464,ESITI_QUESTIONARI!V4464:X4464,ESITI_QUESTIONARI!Z4464:AD4464,ESITI_QUESTIONARI!AF4464:AH4464,ESITI_QUESTIONARI!AJ4464:AL4464,ESITI_QUESTIONARI!AN4464,ESITI_QUESTIONARI!AQ4464)),"NON RISPONDE",AVERAGE(ESITI_QUESTIONARI!N4464:T4464,ESITI_QUESTIONARI!V4464:X4464,ESITI_QUESTIONARI!Z4464:AD4464,ESITI_QUESTIONARI!AF4464:AH4464,ESITI_QUESTIONARI!AJ4464:AL4464,ESITI_QUESTIONARI!AN4464,ESITI_QUESTIONARI!AQ4464)))</f>
        <v/>
      </c>
    </row>
    <row r="4465" spans="1:8" x14ac:dyDescent="0.3">
      <c r="A4465" t="str">
        <f>IF(ESITI_QUESTIONARI!A4465="","",TRIM(ESITI_QUESTIONARI!A4465))</f>
        <v/>
      </c>
      <c r="B4465" t="str">
        <f t="shared" si="70"/>
        <v/>
      </c>
      <c r="C4465" t="str">
        <f>IF(ESITI_QUESTIONARI!C4465="","",TRIM(ESITI_QUESTIONARI!C4465))</f>
        <v/>
      </c>
      <c r="D4465" t="str">
        <f>IFERROR(UPPER(TRIM(ESITI_QUESTIONARI!U4465)),"")</f>
        <v/>
      </c>
      <c r="E4465" t="str">
        <f>IFERROR(UPPER(TRIM(ESITI_QUESTIONARI!Y4465)),"")</f>
        <v/>
      </c>
      <c r="F4465" t="str">
        <f>IFERROR(UPPER(TRIM(ESITI_QUESTIONARI!AE4465)),"")</f>
        <v/>
      </c>
      <c r="G4465" t="str">
        <f>IFERROR(UPPER(TRIM(ESITI_QUESTIONARI!AI4465)),"")</f>
        <v/>
      </c>
      <c r="H4465" s="8" t="str">
        <f>IF(C4465="","",IF(ISERROR(AVERAGE(ESITI_QUESTIONARI!N4465:T4465,ESITI_QUESTIONARI!V4465:X4465,ESITI_QUESTIONARI!Z4465:AD4465,ESITI_QUESTIONARI!AF4465:AH4465,ESITI_QUESTIONARI!AJ4465:AL4465,ESITI_QUESTIONARI!AN4465,ESITI_QUESTIONARI!AQ4465)),"NON RISPONDE",AVERAGE(ESITI_QUESTIONARI!N4465:T4465,ESITI_QUESTIONARI!V4465:X4465,ESITI_QUESTIONARI!Z4465:AD4465,ESITI_QUESTIONARI!AF4465:AH4465,ESITI_QUESTIONARI!AJ4465:AL4465,ESITI_QUESTIONARI!AN4465,ESITI_QUESTIONARI!AQ4465)))</f>
        <v/>
      </c>
    </row>
    <row r="4466" spans="1:8" x14ac:dyDescent="0.3">
      <c r="A4466" t="str">
        <f>IF(ESITI_QUESTIONARI!A4466="","",TRIM(ESITI_QUESTIONARI!A4466))</f>
        <v/>
      </c>
      <c r="B4466" t="str">
        <f t="shared" si="70"/>
        <v/>
      </c>
      <c r="C4466" t="str">
        <f>IF(ESITI_QUESTIONARI!C4466="","",TRIM(ESITI_QUESTIONARI!C4466))</f>
        <v/>
      </c>
      <c r="D4466" t="str">
        <f>IFERROR(UPPER(TRIM(ESITI_QUESTIONARI!U4466)),"")</f>
        <v/>
      </c>
      <c r="E4466" t="str">
        <f>IFERROR(UPPER(TRIM(ESITI_QUESTIONARI!Y4466)),"")</f>
        <v/>
      </c>
      <c r="F4466" t="str">
        <f>IFERROR(UPPER(TRIM(ESITI_QUESTIONARI!AE4466)),"")</f>
        <v/>
      </c>
      <c r="G4466" t="str">
        <f>IFERROR(UPPER(TRIM(ESITI_QUESTIONARI!AI4466)),"")</f>
        <v/>
      </c>
      <c r="H4466" s="8" t="str">
        <f>IF(C4466="","",IF(ISERROR(AVERAGE(ESITI_QUESTIONARI!N4466:T4466,ESITI_QUESTIONARI!V4466:X4466,ESITI_QUESTIONARI!Z4466:AD4466,ESITI_QUESTIONARI!AF4466:AH4466,ESITI_QUESTIONARI!AJ4466:AL4466,ESITI_QUESTIONARI!AN4466,ESITI_QUESTIONARI!AQ4466)),"NON RISPONDE",AVERAGE(ESITI_QUESTIONARI!N4466:T4466,ESITI_QUESTIONARI!V4466:X4466,ESITI_QUESTIONARI!Z4466:AD4466,ESITI_QUESTIONARI!AF4466:AH4466,ESITI_QUESTIONARI!AJ4466:AL4466,ESITI_QUESTIONARI!AN4466,ESITI_QUESTIONARI!AQ4466)))</f>
        <v/>
      </c>
    </row>
    <row r="4467" spans="1:8" x14ac:dyDescent="0.3">
      <c r="A4467" t="str">
        <f>IF(ESITI_QUESTIONARI!A4467="","",TRIM(ESITI_QUESTIONARI!A4467))</f>
        <v/>
      </c>
      <c r="B4467" t="str">
        <f t="shared" si="70"/>
        <v/>
      </c>
      <c r="C4467" t="str">
        <f>IF(ESITI_QUESTIONARI!C4467="","",TRIM(ESITI_QUESTIONARI!C4467))</f>
        <v/>
      </c>
      <c r="D4467" t="str">
        <f>IFERROR(UPPER(TRIM(ESITI_QUESTIONARI!U4467)),"")</f>
        <v/>
      </c>
      <c r="E4467" t="str">
        <f>IFERROR(UPPER(TRIM(ESITI_QUESTIONARI!Y4467)),"")</f>
        <v/>
      </c>
      <c r="F4467" t="str">
        <f>IFERROR(UPPER(TRIM(ESITI_QUESTIONARI!AE4467)),"")</f>
        <v/>
      </c>
      <c r="G4467" t="str">
        <f>IFERROR(UPPER(TRIM(ESITI_QUESTIONARI!AI4467)),"")</f>
        <v/>
      </c>
      <c r="H4467" s="8" t="str">
        <f>IF(C4467="","",IF(ISERROR(AVERAGE(ESITI_QUESTIONARI!N4467:T4467,ESITI_QUESTIONARI!V4467:X4467,ESITI_QUESTIONARI!Z4467:AD4467,ESITI_QUESTIONARI!AF4467:AH4467,ESITI_QUESTIONARI!AJ4467:AL4467,ESITI_QUESTIONARI!AN4467,ESITI_QUESTIONARI!AQ4467)),"NON RISPONDE",AVERAGE(ESITI_QUESTIONARI!N4467:T4467,ESITI_QUESTIONARI!V4467:X4467,ESITI_QUESTIONARI!Z4467:AD4467,ESITI_QUESTIONARI!AF4467:AH4467,ESITI_QUESTIONARI!AJ4467:AL4467,ESITI_QUESTIONARI!AN4467,ESITI_QUESTIONARI!AQ4467)))</f>
        <v/>
      </c>
    </row>
    <row r="4468" spans="1:8" x14ac:dyDescent="0.3">
      <c r="A4468" t="str">
        <f>IF(ESITI_QUESTIONARI!A4468="","",TRIM(ESITI_QUESTIONARI!A4468))</f>
        <v/>
      </c>
      <c r="B4468" t="str">
        <f t="shared" si="70"/>
        <v/>
      </c>
      <c r="C4468" t="str">
        <f>IF(ESITI_QUESTIONARI!C4468="","",TRIM(ESITI_QUESTIONARI!C4468))</f>
        <v/>
      </c>
      <c r="D4468" t="str">
        <f>IFERROR(UPPER(TRIM(ESITI_QUESTIONARI!U4468)),"")</f>
        <v/>
      </c>
      <c r="E4468" t="str">
        <f>IFERROR(UPPER(TRIM(ESITI_QUESTIONARI!Y4468)),"")</f>
        <v/>
      </c>
      <c r="F4468" t="str">
        <f>IFERROR(UPPER(TRIM(ESITI_QUESTIONARI!AE4468)),"")</f>
        <v/>
      </c>
      <c r="G4468" t="str">
        <f>IFERROR(UPPER(TRIM(ESITI_QUESTIONARI!AI4468)),"")</f>
        <v/>
      </c>
      <c r="H4468" s="8" t="str">
        <f>IF(C4468="","",IF(ISERROR(AVERAGE(ESITI_QUESTIONARI!N4468:T4468,ESITI_QUESTIONARI!V4468:X4468,ESITI_QUESTIONARI!Z4468:AD4468,ESITI_QUESTIONARI!AF4468:AH4468,ESITI_QUESTIONARI!AJ4468:AL4468,ESITI_QUESTIONARI!AN4468,ESITI_QUESTIONARI!AQ4468)),"NON RISPONDE",AVERAGE(ESITI_QUESTIONARI!N4468:T4468,ESITI_QUESTIONARI!V4468:X4468,ESITI_QUESTIONARI!Z4468:AD4468,ESITI_QUESTIONARI!AF4468:AH4468,ESITI_QUESTIONARI!AJ4468:AL4468,ESITI_QUESTIONARI!AN4468,ESITI_QUESTIONARI!AQ4468)))</f>
        <v/>
      </c>
    </row>
    <row r="4469" spans="1:8" x14ac:dyDescent="0.3">
      <c r="A4469" t="str">
        <f>IF(ESITI_QUESTIONARI!A4469="","",TRIM(ESITI_QUESTIONARI!A4469))</f>
        <v/>
      </c>
      <c r="B4469" t="str">
        <f t="shared" si="70"/>
        <v/>
      </c>
      <c r="C4469" t="str">
        <f>IF(ESITI_QUESTIONARI!C4469="","",TRIM(ESITI_QUESTIONARI!C4469))</f>
        <v/>
      </c>
      <c r="D4469" t="str">
        <f>IFERROR(UPPER(TRIM(ESITI_QUESTIONARI!U4469)),"")</f>
        <v/>
      </c>
      <c r="E4469" t="str">
        <f>IFERROR(UPPER(TRIM(ESITI_QUESTIONARI!Y4469)),"")</f>
        <v/>
      </c>
      <c r="F4469" t="str">
        <f>IFERROR(UPPER(TRIM(ESITI_QUESTIONARI!AE4469)),"")</f>
        <v/>
      </c>
      <c r="G4469" t="str">
        <f>IFERROR(UPPER(TRIM(ESITI_QUESTIONARI!AI4469)),"")</f>
        <v/>
      </c>
      <c r="H4469" s="8" t="str">
        <f>IF(C4469="","",IF(ISERROR(AVERAGE(ESITI_QUESTIONARI!N4469:T4469,ESITI_QUESTIONARI!V4469:X4469,ESITI_QUESTIONARI!Z4469:AD4469,ESITI_QUESTIONARI!AF4469:AH4469,ESITI_QUESTIONARI!AJ4469:AL4469,ESITI_QUESTIONARI!AN4469,ESITI_QUESTIONARI!AQ4469)),"NON RISPONDE",AVERAGE(ESITI_QUESTIONARI!N4469:T4469,ESITI_QUESTIONARI!V4469:X4469,ESITI_QUESTIONARI!Z4469:AD4469,ESITI_QUESTIONARI!AF4469:AH4469,ESITI_QUESTIONARI!AJ4469:AL4469,ESITI_QUESTIONARI!AN4469,ESITI_QUESTIONARI!AQ4469)))</f>
        <v/>
      </c>
    </row>
    <row r="4470" spans="1:8" x14ac:dyDescent="0.3">
      <c r="A4470" t="str">
        <f>IF(ESITI_QUESTIONARI!A4470="","",TRIM(ESITI_QUESTIONARI!A4470))</f>
        <v/>
      </c>
      <c r="B4470" t="str">
        <f t="shared" si="70"/>
        <v/>
      </c>
      <c r="C4470" t="str">
        <f>IF(ESITI_QUESTIONARI!C4470="","",TRIM(ESITI_QUESTIONARI!C4470))</f>
        <v/>
      </c>
      <c r="D4470" t="str">
        <f>IFERROR(UPPER(TRIM(ESITI_QUESTIONARI!U4470)),"")</f>
        <v/>
      </c>
      <c r="E4470" t="str">
        <f>IFERROR(UPPER(TRIM(ESITI_QUESTIONARI!Y4470)),"")</f>
        <v/>
      </c>
      <c r="F4470" t="str">
        <f>IFERROR(UPPER(TRIM(ESITI_QUESTIONARI!AE4470)),"")</f>
        <v/>
      </c>
      <c r="G4470" t="str">
        <f>IFERROR(UPPER(TRIM(ESITI_QUESTIONARI!AI4470)),"")</f>
        <v/>
      </c>
      <c r="H4470" s="8" t="str">
        <f>IF(C4470="","",IF(ISERROR(AVERAGE(ESITI_QUESTIONARI!N4470:T4470,ESITI_QUESTIONARI!V4470:X4470,ESITI_QUESTIONARI!Z4470:AD4470,ESITI_QUESTIONARI!AF4470:AH4470,ESITI_QUESTIONARI!AJ4470:AL4470,ESITI_QUESTIONARI!AN4470,ESITI_QUESTIONARI!AQ4470)),"NON RISPONDE",AVERAGE(ESITI_QUESTIONARI!N4470:T4470,ESITI_QUESTIONARI!V4470:X4470,ESITI_QUESTIONARI!Z4470:AD4470,ESITI_QUESTIONARI!AF4470:AH4470,ESITI_QUESTIONARI!AJ4470:AL4470,ESITI_QUESTIONARI!AN4470,ESITI_QUESTIONARI!AQ4470)))</f>
        <v/>
      </c>
    </row>
    <row r="4471" spans="1:8" x14ac:dyDescent="0.3">
      <c r="A4471" t="str">
        <f>IF(ESITI_QUESTIONARI!A4471="","",TRIM(ESITI_QUESTIONARI!A4471))</f>
        <v/>
      </c>
      <c r="B4471" t="str">
        <f t="shared" si="70"/>
        <v/>
      </c>
      <c r="C4471" t="str">
        <f>IF(ESITI_QUESTIONARI!C4471="","",TRIM(ESITI_QUESTIONARI!C4471))</f>
        <v/>
      </c>
      <c r="D4471" t="str">
        <f>IFERROR(UPPER(TRIM(ESITI_QUESTIONARI!U4471)),"")</f>
        <v/>
      </c>
      <c r="E4471" t="str">
        <f>IFERROR(UPPER(TRIM(ESITI_QUESTIONARI!Y4471)),"")</f>
        <v/>
      </c>
      <c r="F4471" t="str">
        <f>IFERROR(UPPER(TRIM(ESITI_QUESTIONARI!AE4471)),"")</f>
        <v/>
      </c>
      <c r="G4471" t="str">
        <f>IFERROR(UPPER(TRIM(ESITI_QUESTIONARI!AI4471)),"")</f>
        <v/>
      </c>
      <c r="H4471" s="8" t="str">
        <f>IF(C4471="","",IF(ISERROR(AVERAGE(ESITI_QUESTIONARI!N4471:T4471,ESITI_QUESTIONARI!V4471:X4471,ESITI_QUESTIONARI!Z4471:AD4471,ESITI_QUESTIONARI!AF4471:AH4471,ESITI_QUESTIONARI!AJ4471:AL4471,ESITI_QUESTIONARI!AN4471,ESITI_QUESTIONARI!AQ4471)),"NON RISPONDE",AVERAGE(ESITI_QUESTIONARI!N4471:T4471,ESITI_QUESTIONARI!V4471:X4471,ESITI_QUESTIONARI!Z4471:AD4471,ESITI_QUESTIONARI!AF4471:AH4471,ESITI_QUESTIONARI!AJ4471:AL4471,ESITI_QUESTIONARI!AN4471,ESITI_QUESTIONARI!AQ4471)))</f>
        <v/>
      </c>
    </row>
    <row r="4472" spans="1:8" x14ac:dyDescent="0.3">
      <c r="A4472" t="str">
        <f>IF(ESITI_QUESTIONARI!A4472="","",TRIM(ESITI_QUESTIONARI!A4472))</f>
        <v/>
      </c>
      <c r="B4472" t="str">
        <f t="shared" si="70"/>
        <v/>
      </c>
      <c r="C4472" t="str">
        <f>IF(ESITI_QUESTIONARI!C4472="","",TRIM(ESITI_QUESTIONARI!C4472))</f>
        <v/>
      </c>
      <c r="D4472" t="str">
        <f>IFERROR(UPPER(TRIM(ESITI_QUESTIONARI!U4472)),"")</f>
        <v/>
      </c>
      <c r="E4472" t="str">
        <f>IFERROR(UPPER(TRIM(ESITI_QUESTIONARI!Y4472)),"")</f>
        <v/>
      </c>
      <c r="F4472" t="str">
        <f>IFERROR(UPPER(TRIM(ESITI_QUESTIONARI!AE4472)),"")</f>
        <v/>
      </c>
      <c r="G4472" t="str">
        <f>IFERROR(UPPER(TRIM(ESITI_QUESTIONARI!AI4472)),"")</f>
        <v/>
      </c>
      <c r="H4472" s="8" t="str">
        <f>IF(C4472="","",IF(ISERROR(AVERAGE(ESITI_QUESTIONARI!N4472:T4472,ESITI_QUESTIONARI!V4472:X4472,ESITI_QUESTIONARI!Z4472:AD4472,ESITI_QUESTIONARI!AF4472:AH4472,ESITI_QUESTIONARI!AJ4472:AL4472,ESITI_QUESTIONARI!AN4472,ESITI_QUESTIONARI!AQ4472)),"NON RISPONDE",AVERAGE(ESITI_QUESTIONARI!N4472:T4472,ESITI_QUESTIONARI!V4472:X4472,ESITI_QUESTIONARI!Z4472:AD4472,ESITI_QUESTIONARI!AF4472:AH4472,ESITI_QUESTIONARI!AJ4472:AL4472,ESITI_QUESTIONARI!AN4472,ESITI_QUESTIONARI!AQ4472)))</f>
        <v/>
      </c>
    </row>
    <row r="4473" spans="1:8" x14ac:dyDescent="0.3">
      <c r="A4473" t="str">
        <f>IF(ESITI_QUESTIONARI!A4473="","",TRIM(ESITI_QUESTIONARI!A4473))</f>
        <v/>
      </c>
      <c r="B4473" t="str">
        <f t="shared" si="70"/>
        <v/>
      </c>
      <c r="C4473" t="str">
        <f>IF(ESITI_QUESTIONARI!C4473="","",TRIM(ESITI_QUESTIONARI!C4473))</f>
        <v/>
      </c>
      <c r="D4473" t="str">
        <f>IFERROR(UPPER(TRIM(ESITI_QUESTIONARI!U4473)),"")</f>
        <v/>
      </c>
      <c r="E4473" t="str">
        <f>IFERROR(UPPER(TRIM(ESITI_QUESTIONARI!Y4473)),"")</f>
        <v/>
      </c>
      <c r="F4473" t="str">
        <f>IFERROR(UPPER(TRIM(ESITI_QUESTIONARI!AE4473)),"")</f>
        <v/>
      </c>
      <c r="G4473" t="str">
        <f>IFERROR(UPPER(TRIM(ESITI_QUESTIONARI!AI4473)),"")</f>
        <v/>
      </c>
      <c r="H4473" s="8" t="str">
        <f>IF(C4473="","",IF(ISERROR(AVERAGE(ESITI_QUESTIONARI!N4473:T4473,ESITI_QUESTIONARI!V4473:X4473,ESITI_QUESTIONARI!Z4473:AD4473,ESITI_QUESTIONARI!AF4473:AH4473,ESITI_QUESTIONARI!AJ4473:AL4473,ESITI_QUESTIONARI!AN4473,ESITI_QUESTIONARI!AQ4473)),"NON RISPONDE",AVERAGE(ESITI_QUESTIONARI!N4473:T4473,ESITI_QUESTIONARI!V4473:X4473,ESITI_QUESTIONARI!Z4473:AD4473,ESITI_QUESTIONARI!AF4473:AH4473,ESITI_QUESTIONARI!AJ4473:AL4473,ESITI_QUESTIONARI!AN4473,ESITI_QUESTIONARI!AQ4473)))</f>
        <v/>
      </c>
    </row>
    <row r="4474" spans="1:8" x14ac:dyDescent="0.3">
      <c r="A4474" t="str">
        <f>IF(ESITI_QUESTIONARI!A4474="","",TRIM(ESITI_QUESTIONARI!A4474))</f>
        <v/>
      </c>
      <c r="B4474" t="str">
        <f t="shared" si="70"/>
        <v/>
      </c>
      <c r="C4474" t="str">
        <f>IF(ESITI_QUESTIONARI!C4474="","",TRIM(ESITI_QUESTIONARI!C4474))</f>
        <v/>
      </c>
      <c r="D4474" t="str">
        <f>IFERROR(UPPER(TRIM(ESITI_QUESTIONARI!U4474)),"")</f>
        <v/>
      </c>
      <c r="E4474" t="str">
        <f>IFERROR(UPPER(TRIM(ESITI_QUESTIONARI!Y4474)),"")</f>
        <v/>
      </c>
      <c r="F4474" t="str">
        <f>IFERROR(UPPER(TRIM(ESITI_QUESTIONARI!AE4474)),"")</f>
        <v/>
      </c>
      <c r="G4474" t="str">
        <f>IFERROR(UPPER(TRIM(ESITI_QUESTIONARI!AI4474)),"")</f>
        <v/>
      </c>
      <c r="H4474" s="8" t="str">
        <f>IF(C4474="","",IF(ISERROR(AVERAGE(ESITI_QUESTIONARI!N4474:T4474,ESITI_QUESTIONARI!V4474:X4474,ESITI_QUESTIONARI!Z4474:AD4474,ESITI_QUESTIONARI!AF4474:AH4474,ESITI_QUESTIONARI!AJ4474:AL4474,ESITI_QUESTIONARI!AN4474,ESITI_QUESTIONARI!AQ4474)),"NON RISPONDE",AVERAGE(ESITI_QUESTIONARI!N4474:T4474,ESITI_QUESTIONARI!V4474:X4474,ESITI_QUESTIONARI!Z4474:AD4474,ESITI_QUESTIONARI!AF4474:AH4474,ESITI_QUESTIONARI!AJ4474:AL4474,ESITI_QUESTIONARI!AN4474,ESITI_QUESTIONARI!AQ4474)))</f>
        <v/>
      </c>
    </row>
    <row r="4475" spans="1:8" x14ac:dyDescent="0.3">
      <c r="A4475" t="str">
        <f>IF(ESITI_QUESTIONARI!A4475="","",TRIM(ESITI_QUESTIONARI!A4475))</f>
        <v/>
      </c>
      <c r="B4475" t="str">
        <f t="shared" si="70"/>
        <v/>
      </c>
      <c r="C4475" t="str">
        <f>IF(ESITI_QUESTIONARI!C4475="","",TRIM(ESITI_QUESTIONARI!C4475))</f>
        <v/>
      </c>
      <c r="D4475" t="str">
        <f>IFERROR(UPPER(TRIM(ESITI_QUESTIONARI!U4475)),"")</f>
        <v/>
      </c>
      <c r="E4475" t="str">
        <f>IFERROR(UPPER(TRIM(ESITI_QUESTIONARI!Y4475)),"")</f>
        <v/>
      </c>
      <c r="F4475" t="str">
        <f>IFERROR(UPPER(TRIM(ESITI_QUESTIONARI!AE4475)),"")</f>
        <v/>
      </c>
      <c r="G4475" t="str">
        <f>IFERROR(UPPER(TRIM(ESITI_QUESTIONARI!AI4475)),"")</f>
        <v/>
      </c>
      <c r="H4475" s="8" t="str">
        <f>IF(C4475="","",IF(ISERROR(AVERAGE(ESITI_QUESTIONARI!N4475:T4475,ESITI_QUESTIONARI!V4475:X4475,ESITI_QUESTIONARI!Z4475:AD4475,ESITI_QUESTIONARI!AF4475:AH4475,ESITI_QUESTIONARI!AJ4475:AL4475,ESITI_QUESTIONARI!AN4475,ESITI_QUESTIONARI!AQ4475)),"NON RISPONDE",AVERAGE(ESITI_QUESTIONARI!N4475:T4475,ESITI_QUESTIONARI!V4475:X4475,ESITI_QUESTIONARI!Z4475:AD4475,ESITI_QUESTIONARI!AF4475:AH4475,ESITI_QUESTIONARI!AJ4475:AL4475,ESITI_QUESTIONARI!AN4475,ESITI_QUESTIONARI!AQ4475)))</f>
        <v/>
      </c>
    </row>
    <row r="4476" spans="1:8" x14ac:dyDescent="0.3">
      <c r="A4476" t="str">
        <f>IF(ESITI_QUESTIONARI!A4476="","",TRIM(ESITI_QUESTIONARI!A4476))</f>
        <v/>
      </c>
      <c r="B4476" t="str">
        <f t="shared" si="70"/>
        <v/>
      </c>
      <c r="C4476" t="str">
        <f>IF(ESITI_QUESTIONARI!C4476="","",TRIM(ESITI_QUESTIONARI!C4476))</f>
        <v/>
      </c>
      <c r="D4476" t="str">
        <f>IFERROR(UPPER(TRIM(ESITI_QUESTIONARI!U4476)),"")</f>
        <v/>
      </c>
      <c r="E4476" t="str">
        <f>IFERROR(UPPER(TRIM(ESITI_QUESTIONARI!Y4476)),"")</f>
        <v/>
      </c>
      <c r="F4476" t="str">
        <f>IFERROR(UPPER(TRIM(ESITI_QUESTIONARI!AE4476)),"")</f>
        <v/>
      </c>
      <c r="G4476" t="str">
        <f>IFERROR(UPPER(TRIM(ESITI_QUESTIONARI!AI4476)),"")</f>
        <v/>
      </c>
      <c r="H4476" s="8" t="str">
        <f>IF(C4476="","",IF(ISERROR(AVERAGE(ESITI_QUESTIONARI!N4476:T4476,ESITI_QUESTIONARI!V4476:X4476,ESITI_QUESTIONARI!Z4476:AD4476,ESITI_QUESTIONARI!AF4476:AH4476,ESITI_QUESTIONARI!AJ4476:AL4476,ESITI_QUESTIONARI!AN4476,ESITI_QUESTIONARI!AQ4476)),"NON RISPONDE",AVERAGE(ESITI_QUESTIONARI!N4476:T4476,ESITI_QUESTIONARI!V4476:X4476,ESITI_QUESTIONARI!Z4476:AD4476,ESITI_QUESTIONARI!AF4476:AH4476,ESITI_QUESTIONARI!AJ4476:AL4476,ESITI_QUESTIONARI!AN4476,ESITI_QUESTIONARI!AQ4476)))</f>
        <v/>
      </c>
    </row>
    <row r="4477" spans="1:8" x14ac:dyDescent="0.3">
      <c r="A4477" t="str">
        <f>IF(ESITI_QUESTIONARI!A4477="","",TRIM(ESITI_QUESTIONARI!A4477))</f>
        <v/>
      </c>
      <c r="B4477" t="str">
        <f t="shared" si="70"/>
        <v/>
      </c>
      <c r="C4477" t="str">
        <f>IF(ESITI_QUESTIONARI!C4477="","",TRIM(ESITI_QUESTIONARI!C4477))</f>
        <v/>
      </c>
      <c r="D4477" t="str">
        <f>IFERROR(UPPER(TRIM(ESITI_QUESTIONARI!U4477)),"")</f>
        <v/>
      </c>
      <c r="E4477" t="str">
        <f>IFERROR(UPPER(TRIM(ESITI_QUESTIONARI!Y4477)),"")</f>
        <v/>
      </c>
      <c r="F4477" t="str">
        <f>IFERROR(UPPER(TRIM(ESITI_QUESTIONARI!AE4477)),"")</f>
        <v/>
      </c>
      <c r="G4477" t="str">
        <f>IFERROR(UPPER(TRIM(ESITI_QUESTIONARI!AI4477)),"")</f>
        <v/>
      </c>
      <c r="H4477" s="8" t="str">
        <f>IF(C4477="","",IF(ISERROR(AVERAGE(ESITI_QUESTIONARI!N4477:T4477,ESITI_QUESTIONARI!V4477:X4477,ESITI_QUESTIONARI!Z4477:AD4477,ESITI_QUESTIONARI!AF4477:AH4477,ESITI_QUESTIONARI!AJ4477:AL4477,ESITI_QUESTIONARI!AN4477,ESITI_QUESTIONARI!AQ4477)),"NON RISPONDE",AVERAGE(ESITI_QUESTIONARI!N4477:T4477,ESITI_QUESTIONARI!V4477:X4477,ESITI_QUESTIONARI!Z4477:AD4477,ESITI_QUESTIONARI!AF4477:AH4477,ESITI_QUESTIONARI!AJ4477:AL4477,ESITI_QUESTIONARI!AN4477,ESITI_QUESTIONARI!AQ4477)))</f>
        <v/>
      </c>
    </row>
    <row r="4478" spans="1:8" x14ac:dyDescent="0.3">
      <c r="A4478" t="str">
        <f>IF(ESITI_QUESTIONARI!A4478="","",TRIM(ESITI_QUESTIONARI!A4478))</f>
        <v/>
      </c>
      <c r="B4478" t="str">
        <f t="shared" si="70"/>
        <v/>
      </c>
      <c r="C4478" t="str">
        <f>IF(ESITI_QUESTIONARI!C4478="","",TRIM(ESITI_QUESTIONARI!C4478))</f>
        <v/>
      </c>
      <c r="D4478" t="str">
        <f>IFERROR(UPPER(TRIM(ESITI_QUESTIONARI!U4478)),"")</f>
        <v/>
      </c>
      <c r="E4478" t="str">
        <f>IFERROR(UPPER(TRIM(ESITI_QUESTIONARI!Y4478)),"")</f>
        <v/>
      </c>
      <c r="F4478" t="str">
        <f>IFERROR(UPPER(TRIM(ESITI_QUESTIONARI!AE4478)),"")</f>
        <v/>
      </c>
      <c r="G4478" t="str">
        <f>IFERROR(UPPER(TRIM(ESITI_QUESTIONARI!AI4478)),"")</f>
        <v/>
      </c>
      <c r="H4478" s="8" t="str">
        <f>IF(C4478="","",IF(ISERROR(AVERAGE(ESITI_QUESTIONARI!N4478:T4478,ESITI_QUESTIONARI!V4478:X4478,ESITI_QUESTIONARI!Z4478:AD4478,ESITI_QUESTIONARI!AF4478:AH4478,ESITI_QUESTIONARI!AJ4478:AL4478,ESITI_QUESTIONARI!AN4478,ESITI_QUESTIONARI!AQ4478)),"NON RISPONDE",AVERAGE(ESITI_QUESTIONARI!N4478:T4478,ESITI_QUESTIONARI!V4478:X4478,ESITI_QUESTIONARI!Z4478:AD4478,ESITI_QUESTIONARI!AF4478:AH4478,ESITI_QUESTIONARI!AJ4478:AL4478,ESITI_QUESTIONARI!AN4478,ESITI_QUESTIONARI!AQ4478)))</f>
        <v/>
      </c>
    </row>
    <row r="4479" spans="1:8" x14ac:dyDescent="0.3">
      <c r="A4479" t="str">
        <f>IF(ESITI_QUESTIONARI!A4479="","",TRIM(ESITI_QUESTIONARI!A4479))</f>
        <v/>
      </c>
      <c r="B4479" t="str">
        <f t="shared" si="70"/>
        <v/>
      </c>
      <c r="C4479" t="str">
        <f>IF(ESITI_QUESTIONARI!C4479="","",TRIM(ESITI_QUESTIONARI!C4479))</f>
        <v/>
      </c>
      <c r="D4479" t="str">
        <f>IFERROR(UPPER(TRIM(ESITI_QUESTIONARI!U4479)),"")</f>
        <v/>
      </c>
      <c r="E4479" t="str">
        <f>IFERROR(UPPER(TRIM(ESITI_QUESTIONARI!Y4479)),"")</f>
        <v/>
      </c>
      <c r="F4479" t="str">
        <f>IFERROR(UPPER(TRIM(ESITI_QUESTIONARI!AE4479)),"")</f>
        <v/>
      </c>
      <c r="G4479" t="str">
        <f>IFERROR(UPPER(TRIM(ESITI_QUESTIONARI!AI4479)),"")</f>
        <v/>
      </c>
      <c r="H4479" s="8" t="str">
        <f>IF(C4479="","",IF(ISERROR(AVERAGE(ESITI_QUESTIONARI!N4479:T4479,ESITI_QUESTIONARI!V4479:X4479,ESITI_QUESTIONARI!Z4479:AD4479,ESITI_QUESTIONARI!AF4479:AH4479,ESITI_QUESTIONARI!AJ4479:AL4479,ESITI_QUESTIONARI!AN4479,ESITI_QUESTIONARI!AQ4479)),"NON RISPONDE",AVERAGE(ESITI_QUESTIONARI!N4479:T4479,ESITI_QUESTIONARI!V4479:X4479,ESITI_QUESTIONARI!Z4479:AD4479,ESITI_QUESTIONARI!AF4479:AH4479,ESITI_QUESTIONARI!AJ4479:AL4479,ESITI_QUESTIONARI!AN4479,ESITI_QUESTIONARI!AQ4479)))</f>
        <v/>
      </c>
    </row>
    <row r="4480" spans="1:8" x14ac:dyDescent="0.3">
      <c r="A4480" t="str">
        <f>IF(ESITI_QUESTIONARI!A4480="","",TRIM(ESITI_QUESTIONARI!A4480))</f>
        <v/>
      </c>
      <c r="B4480" t="str">
        <f t="shared" si="70"/>
        <v/>
      </c>
      <c r="C4480" t="str">
        <f>IF(ESITI_QUESTIONARI!C4480="","",TRIM(ESITI_QUESTIONARI!C4480))</f>
        <v/>
      </c>
      <c r="D4480" t="str">
        <f>IFERROR(UPPER(TRIM(ESITI_QUESTIONARI!U4480)),"")</f>
        <v/>
      </c>
      <c r="E4480" t="str">
        <f>IFERROR(UPPER(TRIM(ESITI_QUESTIONARI!Y4480)),"")</f>
        <v/>
      </c>
      <c r="F4480" t="str">
        <f>IFERROR(UPPER(TRIM(ESITI_QUESTIONARI!AE4480)),"")</f>
        <v/>
      </c>
      <c r="G4480" t="str">
        <f>IFERROR(UPPER(TRIM(ESITI_QUESTIONARI!AI4480)),"")</f>
        <v/>
      </c>
      <c r="H4480" s="8" t="str">
        <f>IF(C4480="","",IF(ISERROR(AVERAGE(ESITI_QUESTIONARI!N4480:T4480,ESITI_QUESTIONARI!V4480:X4480,ESITI_QUESTIONARI!Z4480:AD4480,ESITI_QUESTIONARI!AF4480:AH4480,ESITI_QUESTIONARI!AJ4480:AL4480,ESITI_QUESTIONARI!AN4480,ESITI_QUESTIONARI!AQ4480)),"NON RISPONDE",AVERAGE(ESITI_QUESTIONARI!N4480:T4480,ESITI_QUESTIONARI!V4480:X4480,ESITI_QUESTIONARI!Z4480:AD4480,ESITI_QUESTIONARI!AF4480:AH4480,ESITI_QUESTIONARI!AJ4480:AL4480,ESITI_QUESTIONARI!AN4480,ESITI_QUESTIONARI!AQ4480)))</f>
        <v/>
      </c>
    </row>
    <row r="4481" spans="1:8" x14ac:dyDescent="0.3">
      <c r="A4481" t="str">
        <f>IF(ESITI_QUESTIONARI!A4481="","",TRIM(ESITI_QUESTIONARI!A4481))</f>
        <v/>
      </c>
      <c r="B4481" t="str">
        <f t="shared" si="70"/>
        <v/>
      </c>
      <c r="C4481" t="str">
        <f>IF(ESITI_QUESTIONARI!C4481="","",TRIM(ESITI_QUESTIONARI!C4481))</f>
        <v/>
      </c>
      <c r="D4481" t="str">
        <f>IFERROR(UPPER(TRIM(ESITI_QUESTIONARI!U4481)),"")</f>
        <v/>
      </c>
      <c r="E4481" t="str">
        <f>IFERROR(UPPER(TRIM(ESITI_QUESTIONARI!Y4481)),"")</f>
        <v/>
      </c>
      <c r="F4481" t="str">
        <f>IFERROR(UPPER(TRIM(ESITI_QUESTIONARI!AE4481)),"")</f>
        <v/>
      </c>
      <c r="G4481" t="str">
        <f>IFERROR(UPPER(TRIM(ESITI_QUESTIONARI!AI4481)),"")</f>
        <v/>
      </c>
      <c r="H4481" s="8" t="str">
        <f>IF(C4481="","",IF(ISERROR(AVERAGE(ESITI_QUESTIONARI!N4481:T4481,ESITI_QUESTIONARI!V4481:X4481,ESITI_QUESTIONARI!Z4481:AD4481,ESITI_QUESTIONARI!AF4481:AH4481,ESITI_QUESTIONARI!AJ4481:AL4481,ESITI_QUESTIONARI!AN4481,ESITI_QUESTIONARI!AQ4481)),"NON RISPONDE",AVERAGE(ESITI_QUESTIONARI!N4481:T4481,ESITI_QUESTIONARI!V4481:X4481,ESITI_QUESTIONARI!Z4481:AD4481,ESITI_QUESTIONARI!AF4481:AH4481,ESITI_QUESTIONARI!AJ4481:AL4481,ESITI_QUESTIONARI!AN4481,ESITI_QUESTIONARI!AQ4481)))</f>
        <v/>
      </c>
    </row>
    <row r="4482" spans="1:8" x14ac:dyDescent="0.3">
      <c r="A4482" t="str">
        <f>IF(ESITI_QUESTIONARI!A4482="","",TRIM(ESITI_QUESTIONARI!A4482))</f>
        <v/>
      </c>
      <c r="B4482" t="str">
        <f t="shared" si="70"/>
        <v/>
      </c>
      <c r="C4482" t="str">
        <f>IF(ESITI_QUESTIONARI!C4482="","",TRIM(ESITI_QUESTIONARI!C4482))</f>
        <v/>
      </c>
      <c r="D4482" t="str">
        <f>IFERROR(UPPER(TRIM(ESITI_QUESTIONARI!U4482)),"")</f>
        <v/>
      </c>
      <c r="E4482" t="str">
        <f>IFERROR(UPPER(TRIM(ESITI_QUESTIONARI!Y4482)),"")</f>
        <v/>
      </c>
      <c r="F4482" t="str">
        <f>IFERROR(UPPER(TRIM(ESITI_QUESTIONARI!AE4482)),"")</f>
        <v/>
      </c>
      <c r="G4482" t="str">
        <f>IFERROR(UPPER(TRIM(ESITI_QUESTIONARI!AI4482)),"")</f>
        <v/>
      </c>
      <c r="H4482" s="8" t="str">
        <f>IF(C4482="","",IF(ISERROR(AVERAGE(ESITI_QUESTIONARI!N4482:T4482,ESITI_QUESTIONARI!V4482:X4482,ESITI_QUESTIONARI!Z4482:AD4482,ESITI_QUESTIONARI!AF4482:AH4482,ESITI_QUESTIONARI!AJ4482:AL4482,ESITI_QUESTIONARI!AN4482,ESITI_QUESTIONARI!AQ4482)),"NON RISPONDE",AVERAGE(ESITI_QUESTIONARI!N4482:T4482,ESITI_QUESTIONARI!V4482:X4482,ESITI_QUESTIONARI!Z4482:AD4482,ESITI_QUESTIONARI!AF4482:AH4482,ESITI_QUESTIONARI!AJ4482:AL4482,ESITI_QUESTIONARI!AN4482,ESITI_QUESTIONARI!AQ4482)))</f>
        <v/>
      </c>
    </row>
    <row r="4483" spans="1:8" x14ac:dyDescent="0.3">
      <c r="A4483" t="str">
        <f>IF(ESITI_QUESTIONARI!A4483="","",TRIM(ESITI_QUESTIONARI!A4483))</f>
        <v/>
      </c>
      <c r="B4483" t="str">
        <f t="shared" ref="B4483:B4546" si="71">IF(C4483="","",C4483)</f>
        <v/>
      </c>
      <c r="C4483" t="str">
        <f>IF(ESITI_QUESTIONARI!C4483="","",TRIM(ESITI_QUESTIONARI!C4483))</f>
        <v/>
      </c>
      <c r="D4483" t="str">
        <f>IFERROR(UPPER(TRIM(ESITI_QUESTIONARI!U4483)),"")</f>
        <v/>
      </c>
      <c r="E4483" t="str">
        <f>IFERROR(UPPER(TRIM(ESITI_QUESTIONARI!Y4483)),"")</f>
        <v/>
      </c>
      <c r="F4483" t="str">
        <f>IFERROR(UPPER(TRIM(ESITI_QUESTIONARI!AE4483)),"")</f>
        <v/>
      </c>
      <c r="G4483" t="str">
        <f>IFERROR(UPPER(TRIM(ESITI_QUESTIONARI!AI4483)),"")</f>
        <v/>
      </c>
      <c r="H4483" s="8" t="str">
        <f>IF(C4483="","",IF(ISERROR(AVERAGE(ESITI_QUESTIONARI!N4483:T4483,ESITI_QUESTIONARI!V4483:X4483,ESITI_QUESTIONARI!Z4483:AD4483,ESITI_QUESTIONARI!AF4483:AH4483,ESITI_QUESTIONARI!AJ4483:AL4483,ESITI_QUESTIONARI!AN4483,ESITI_QUESTIONARI!AQ4483)),"NON RISPONDE",AVERAGE(ESITI_QUESTIONARI!N4483:T4483,ESITI_QUESTIONARI!V4483:X4483,ESITI_QUESTIONARI!Z4483:AD4483,ESITI_QUESTIONARI!AF4483:AH4483,ESITI_QUESTIONARI!AJ4483:AL4483,ESITI_QUESTIONARI!AN4483,ESITI_QUESTIONARI!AQ4483)))</f>
        <v/>
      </c>
    </row>
    <row r="4484" spans="1:8" x14ac:dyDescent="0.3">
      <c r="A4484" t="str">
        <f>IF(ESITI_QUESTIONARI!A4484="","",TRIM(ESITI_QUESTIONARI!A4484))</f>
        <v/>
      </c>
      <c r="B4484" t="str">
        <f t="shared" si="71"/>
        <v/>
      </c>
      <c r="C4484" t="str">
        <f>IF(ESITI_QUESTIONARI!C4484="","",TRIM(ESITI_QUESTIONARI!C4484))</f>
        <v/>
      </c>
      <c r="D4484" t="str">
        <f>IFERROR(UPPER(TRIM(ESITI_QUESTIONARI!U4484)),"")</f>
        <v/>
      </c>
      <c r="E4484" t="str">
        <f>IFERROR(UPPER(TRIM(ESITI_QUESTIONARI!Y4484)),"")</f>
        <v/>
      </c>
      <c r="F4484" t="str">
        <f>IFERROR(UPPER(TRIM(ESITI_QUESTIONARI!AE4484)),"")</f>
        <v/>
      </c>
      <c r="G4484" t="str">
        <f>IFERROR(UPPER(TRIM(ESITI_QUESTIONARI!AI4484)),"")</f>
        <v/>
      </c>
      <c r="H4484" s="8" t="str">
        <f>IF(C4484="","",IF(ISERROR(AVERAGE(ESITI_QUESTIONARI!N4484:T4484,ESITI_QUESTIONARI!V4484:X4484,ESITI_QUESTIONARI!Z4484:AD4484,ESITI_QUESTIONARI!AF4484:AH4484,ESITI_QUESTIONARI!AJ4484:AL4484,ESITI_QUESTIONARI!AN4484,ESITI_QUESTIONARI!AQ4484)),"NON RISPONDE",AVERAGE(ESITI_QUESTIONARI!N4484:T4484,ESITI_QUESTIONARI!V4484:X4484,ESITI_QUESTIONARI!Z4484:AD4484,ESITI_QUESTIONARI!AF4484:AH4484,ESITI_QUESTIONARI!AJ4484:AL4484,ESITI_QUESTIONARI!AN4484,ESITI_QUESTIONARI!AQ4484)))</f>
        <v/>
      </c>
    </row>
    <row r="4485" spans="1:8" x14ac:dyDescent="0.3">
      <c r="A4485" t="str">
        <f>IF(ESITI_QUESTIONARI!A4485="","",TRIM(ESITI_QUESTIONARI!A4485))</f>
        <v/>
      </c>
      <c r="B4485" t="str">
        <f t="shared" si="71"/>
        <v/>
      </c>
      <c r="C4485" t="str">
        <f>IF(ESITI_QUESTIONARI!C4485="","",TRIM(ESITI_QUESTIONARI!C4485))</f>
        <v/>
      </c>
      <c r="D4485" t="str">
        <f>IFERROR(UPPER(TRIM(ESITI_QUESTIONARI!U4485)),"")</f>
        <v/>
      </c>
      <c r="E4485" t="str">
        <f>IFERROR(UPPER(TRIM(ESITI_QUESTIONARI!Y4485)),"")</f>
        <v/>
      </c>
      <c r="F4485" t="str">
        <f>IFERROR(UPPER(TRIM(ESITI_QUESTIONARI!AE4485)),"")</f>
        <v/>
      </c>
      <c r="G4485" t="str">
        <f>IFERROR(UPPER(TRIM(ESITI_QUESTIONARI!AI4485)),"")</f>
        <v/>
      </c>
      <c r="H4485" s="8" t="str">
        <f>IF(C4485="","",IF(ISERROR(AVERAGE(ESITI_QUESTIONARI!N4485:T4485,ESITI_QUESTIONARI!V4485:X4485,ESITI_QUESTIONARI!Z4485:AD4485,ESITI_QUESTIONARI!AF4485:AH4485,ESITI_QUESTIONARI!AJ4485:AL4485,ESITI_QUESTIONARI!AN4485,ESITI_QUESTIONARI!AQ4485)),"NON RISPONDE",AVERAGE(ESITI_QUESTIONARI!N4485:T4485,ESITI_QUESTIONARI!V4485:X4485,ESITI_QUESTIONARI!Z4485:AD4485,ESITI_QUESTIONARI!AF4485:AH4485,ESITI_QUESTIONARI!AJ4485:AL4485,ESITI_QUESTIONARI!AN4485,ESITI_QUESTIONARI!AQ4485)))</f>
        <v/>
      </c>
    </row>
    <row r="4486" spans="1:8" x14ac:dyDescent="0.3">
      <c r="A4486" t="str">
        <f>IF(ESITI_QUESTIONARI!A4486="","",TRIM(ESITI_QUESTIONARI!A4486))</f>
        <v/>
      </c>
      <c r="B4486" t="str">
        <f t="shared" si="71"/>
        <v/>
      </c>
      <c r="C4486" t="str">
        <f>IF(ESITI_QUESTIONARI!C4486="","",TRIM(ESITI_QUESTIONARI!C4486))</f>
        <v/>
      </c>
      <c r="D4486" t="str">
        <f>IFERROR(UPPER(TRIM(ESITI_QUESTIONARI!U4486)),"")</f>
        <v/>
      </c>
      <c r="E4486" t="str">
        <f>IFERROR(UPPER(TRIM(ESITI_QUESTIONARI!Y4486)),"")</f>
        <v/>
      </c>
      <c r="F4486" t="str">
        <f>IFERROR(UPPER(TRIM(ESITI_QUESTIONARI!AE4486)),"")</f>
        <v/>
      </c>
      <c r="G4486" t="str">
        <f>IFERROR(UPPER(TRIM(ESITI_QUESTIONARI!AI4486)),"")</f>
        <v/>
      </c>
      <c r="H4486" s="8" t="str">
        <f>IF(C4486="","",IF(ISERROR(AVERAGE(ESITI_QUESTIONARI!N4486:T4486,ESITI_QUESTIONARI!V4486:X4486,ESITI_QUESTIONARI!Z4486:AD4486,ESITI_QUESTIONARI!AF4486:AH4486,ESITI_QUESTIONARI!AJ4486:AL4486,ESITI_QUESTIONARI!AN4486,ESITI_QUESTIONARI!AQ4486)),"NON RISPONDE",AVERAGE(ESITI_QUESTIONARI!N4486:T4486,ESITI_QUESTIONARI!V4486:X4486,ESITI_QUESTIONARI!Z4486:AD4486,ESITI_QUESTIONARI!AF4486:AH4486,ESITI_QUESTIONARI!AJ4486:AL4486,ESITI_QUESTIONARI!AN4486,ESITI_QUESTIONARI!AQ4486)))</f>
        <v/>
      </c>
    </row>
    <row r="4487" spans="1:8" x14ac:dyDescent="0.3">
      <c r="A4487" t="str">
        <f>IF(ESITI_QUESTIONARI!A4487="","",TRIM(ESITI_QUESTIONARI!A4487))</f>
        <v/>
      </c>
      <c r="B4487" t="str">
        <f t="shared" si="71"/>
        <v/>
      </c>
      <c r="C4487" t="str">
        <f>IF(ESITI_QUESTIONARI!C4487="","",TRIM(ESITI_QUESTIONARI!C4487))</f>
        <v/>
      </c>
      <c r="D4487" t="str">
        <f>IFERROR(UPPER(TRIM(ESITI_QUESTIONARI!U4487)),"")</f>
        <v/>
      </c>
      <c r="E4487" t="str">
        <f>IFERROR(UPPER(TRIM(ESITI_QUESTIONARI!Y4487)),"")</f>
        <v/>
      </c>
      <c r="F4487" t="str">
        <f>IFERROR(UPPER(TRIM(ESITI_QUESTIONARI!AE4487)),"")</f>
        <v/>
      </c>
      <c r="G4487" t="str">
        <f>IFERROR(UPPER(TRIM(ESITI_QUESTIONARI!AI4487)),"")</f>
        <v/>
      </c>
      <c r="H4487" s="8" t="str">
        <f>IF(C4487="","",IF(ISERROR(AVERAGE(ESITI_QUESTIONARI!N4487:T4487,ESITI_QUESTIONARI!V4487:X4487,ESITI_QUESTIONARI!Z4487:AD4487,ESITI_QUESTIONARI!AF4487:AH4487,ESITI_QUESTIONARI!AJ4487:AL4487,ESITI_QUESTIONARI!AN4487,ESITI_QUESTIONARI!AQ4487)),"NON RISPONDE",AVERAGE(ESITI_QUESTIONARI!N4487:T4487,ESITI_QUESTIONARI!V4487:X4487,ESITI_QUESTIONARI!Z4487:AD4487,ESITI_QUESTIONARI!AF4487:AH4487,ESITI_QUESTIONARI!AJ4487:AL4487,ESITI_QUESTIONARI!AN4487,ESITI_QUESTIONARI!AQ4487)))</f>
        <v/>
      </c>
    </row>
    <row r="4488" spans="1:8" x14ac:dyDescent="0.3">
      <c r="A4488" t="str">
        <f>IF(ESITI_QUESTIONARI!A4488="","",TRIM(ESITI_QUESTIONARI!A4488))</f>
        <v/>
      </c>
      <c r="B4488" t="str">
        <f t="shared" si="71"/>
        <v/>
      </c>
      <c r="C4488" t="str">
        <f>IF(ESITI_QUESTIONARI!C4488="","",TRIM(ESITI_QUESTIONARI!C4488))</f>
        <v/>
      </c>
      <c r="D4488" t="str">
        <f>IFERROR(UPPER(TRIM(ESITI_QUESTIONARI!U4488)),"")</f>
        <v/>
      </c>
      <c r="E4488" t="str">
        <f>IFERROR(UPPER(TRIM(ESITI_QUESTIONARI!Y4488)),"")</f>
        <v/>
      </c>
      <c r="F4488" t="str">
        <f>IFERROR(UPPER(TRIM(ESITI_QUESTIONARI!AE4488)),"")</f>
        <v/>
      </c>
      <c r="G4488" t="str">
        <f>IFERROR(UPPER(TRIM(ESITI_QUESTIONARI!AI4488)),"")</f>
        <v/>
      </c>
      <c r="H4488" s="8" t="str">
        <f>IF(C4488="","",IF(ISERROR(AVERAGE(ESITI_QUESTIONARI!N4488:T4488,ESITI_QUESTIONARI!V4488:X4488,ESITI_QUESTIONARI!Z4488:AD4488,ESITI_QUESTIONARI!AF4488:AH4488,ESITI_QUESTIONARI!AJ4488:AL4488,ESITI_QUESTIONARI!AN4488,ESITI_QUESTIONARI!AQ4488)),"NON RISPONDE",AVERAGE(ESITI_QUESTIONARI!N4488:T4488,ESITI_QUESTIONARI!V4488:X4488,ESITI_QUESTIONARI!Z4488:AD4488,ESITI_QUESTIONARI!AF4488:AH4488,ESITI_QUESTIONARI!AJ4488:AL4488,ESITI_QUESTIONARI!AN4488,ESITI_QUESTIONARI!AQ4488)))</f>
        <v/>
      </c>
    </row>
    <row r="4489" spans="1:8" x14ac:dyDescent="0.3">
      <c r="A4489" t="str">
        <f>IF(ESITI_QUESTIONARI!A4489="","",TRIM(ESITI_QUESTIONARI!A4489))</f>
        <v/>
      </c>
      <c r="B4489" t="str">
        <f t="shared" si="71"/>
        <v/>
      </c>
      <c r="C4489" t="str">
        <f>IF(ESITI_QUESTIONARI!C4489="","",TRIM(ESITI_QUESTIONARI!C4489))</f>
        <v/>
      </c>
      <c r="D4489" t="str">
        <f>IFERROR(UPPER(TRIM(ESITI_QUESTIONARI!U4489)),"")</f>
        <v/>
      </c>
      <c r="E4489" t="str">
        <f>IFERROR(UPPER(TRIM(ESITI_QUESTIONARI!Y4489)),"")</f>
        <v/>
      </c>
      <c r="F4489" t="str">
        <f>IFERROR(UPPER(TRIM(ESITI_QUESTIONARI!AE4489)),"")</f>
        <v/>
      </c>
      <c r="G4489" t="str">
        <f>IFERROR(UPPER(TRIM(ESITI_QUESTIONARI!AI4489)),"")</f>
        <v/>
      </c>
      <c r="H4489" s="8" t="str">
        <f>IF(C4489="","",IF(ISERROR(AVERAGE(ESITI_QUESTIONARI!N4489:T4489,ESITI_QUESTIONARI!V4489:X4489,ESITI_QUESTIONARI!Z4489:AD4489,ESITI_QUESTIONARI!AF4489:AH4489,ESITI_QUESTIONARI!AJ4489:AL4489,ESITI_QUESTIONARI!AN4489,ESITI_QUESTIONARI!AQ4489)),"NON RISPONDE",AVERAGE(ESITI_QUESTIONARI!N4489:T4489,ESITI_QUESTIONARI!V4489:X4489,ESITI_QUESTIONARI!Z4489:AD4489,ESITI_QUESTIONARI!AF4489:AH4489,ESITI_QUESTIONARI!AJ4489:AL4489,ESITI_QUESTIONARI!AN4489,ESITI_QUESTIONARI!AQ4489)))</f>
        <v/>
      </c>
    </row>
    <row r="4490" spans="1:8" x14ac:dyDescent="0.3">
      <c r="A4490" t="str">
        <f>IF(ESITI_QUESTIONARI!A4490="","",TRIM(ESITI_QUESTIONARI!A4490))</f>
        <v/>
      </c>
      <c r="B4490" t="str">
        <f t="shared" si="71"/>
        <v/>
      </c>
      <c r="C4490" t="str">
        <f>IF(ESITI_QUESTIONARI!C4490="","",TRIM(ESITI_QUESTIONARI!C4490))</f>
        <v/>
      </c>
      <c r="D4490" t="str">
        <f>IFERROR(UPPER(TRIM(ESITI_QUESTIONARI!U4490)),"")</f>
        <v/>
      </c>
      <c r="E4490" t="str">
        <f>IFERROR(UPPER(TRIM(ESITI_QUESTIONARI!Y4490)),"")</f>
        <v/>
      </c>
      <c r="F4490" t="str">
        <f>IFERROR(UPPER(TRIM(ESITI_QUESTIONARI!AE4490)),"")</f>
        <v/>
      </c>
      <c r="G4490" t="str">
        <f>IFERROR(UPPER(TRIM(ESITI_QUESTIONARI!AI4490)),"")</f>
        <v/>
      </c>
      <c r="H4490" s="8" t="str">
        <f>IF(C4490="","",IF(ISERROR(AVERAGE(ESITI_QUESTIONARI!N4490:T4490,ESITI_QUESTIONARI!V4490:X4490,ESITI_QUESTIONARI!Z4490:AD4490,ESITI_QUESTIONARI!AF4490:AH4490,ESITI_QUESTIONARI!AJ4490:AL4490,ESITI_QUESTIONARI!AN4490,ESITI_QUESTIONARI!AQ4490)),"NON RISPONDE",AVERAGE(ESITI_QUESTIONARI!N4490:T4490,ESITI_QUESTIONARI!V4490:X4490,ESITI_QUESTIONARI!Z4490:AD4490,ESITI_QUESTIONARI!AF4490:AH4490,ESITI_QUESTIONARI!AJ4490:AL4490,ESITI_QUESTIONARI!AN4490,ESITI_QUESTIONARI!AQ4490)))</f>
        <v/>
      </c>
    </row>
    <row r="4491" spans="1:8" x14ac:dyDescent="0.3">
      <c r="A4491" t="str">
        <f>IF(ESITI_QUESTIONARI!A4491="","",TRIM(ESITI_QUESTIONARI!A4491))</f>
        <v/>
      </c>
      <c r="B4491" t="str">
        <f t="shared" si="71"/>
        <v/>
      </c>
      <c r="C4491" t="str">
        <f>IF(ESITI_QUESTIONARI!C4491="","",TRIM(ESITI_QUESTIONARI!C4491))</f>
        <v/>
      </c>
      <c r="D4491" t="str">
        <f>IFERROR(UPPER(TRIM(ESITI_QUESTIONARI!U4491)),"")</f>
        <v/>
      </c>
      <c r="E4491" t="str">
        <f>IFERROR(UPPER(TRIM(ESITI_QUESTIONARI!Y4491)),"")</f>
        <v/>
      </c>
      <c r="F4491" t="str">
        <f>IFERROR(UPPER(TRIM(ESITI_QUESTIONARI!AE4491)),"")</f>
        <v/>
      </c>
      <c r="G4491" t="str">
        <f>IFERROR(UPPER(TRIM(ESITI_QUESTIONARI!AI4491)),"")</f>
        <v/>
      </c>
      <c r="H4491" s="8" t="str">
        <f>IF(C4491="","",IF(ISERROR(AVERAGE(ESITI_QUESTIONARI!N4491:T4491,ESITI_QUESTIONARI!V4491:X4491,ESITI_QUESTIONARI!Z4491:AD4491,ESITI_QUESTIONARI!AF4491:AH4491,ESITI_QUESTIONARI!AJ4491:AL4491,ESITI_QUESTIONARI!AN4491,ESITI_QUESTIONARI!AQ4491)),"NON RISPONDE",AVERAGE(ESITI_QUESTIONARI!N4491:T4491,ESITI_QUESTIONARI!V4491:X4491,ESITI_QUESTIONARI!Z4491:AD4491,ESITI_QUESTIONARI!AF4491:AH4491,ESITI_QUESTIONARI!AJ4491:AL4491,ESITI_QUESTIONARI!AN4491,ESITI_QUESTIONARI!AQ4491)))</f>
        <v/>
      </c>
    </row>
    <row r="4492" spans="1:8" x14ac:dyDescent="0.3">
      <c r="A4492" t="str">
        <f>IF(ESITI_QUESTIONARI!A4492="","",TRIM(ESITI_QUESTIONARI!A4492))</f>
        <v/>
      </c>
      <c r="B4492" t="str">
        <f t="shared" si="71"/>
        <v/>
      </c>
      <c r="C4492" t="str">
        <f>IF(ESITI_QUESTIONARI!C4492="","",TRIM(ESITI_QUESTIONARI!C4492))</f>
        <v/>
      </c>
      <c r="D4492" t="str">
        <f>IFERROR(UPPER(TRIM(ESITI_QUESTIONARI!U4492)),"")</f>
        <v/>
      </c>
      <c r="E4492" t="str">
        <f>IFERROR(UPPER(TRIM(ESITI_QUESTIONARI!Y4492)),"")</f>
        <v/>
      </c>
      <c r="F4492" t="str">
        <f>IFERROR(UPPER(TRIM(ESITI_QUESTIONARI!AE4492)),"")</f>
        <v/>
      </c>
      <c r="G4492" t="str">
        <f>IFERROR(UPPER(TRIM(ESITI_QUESTIONARI!AI4492)),"")</f>
        <v/>
      </c>
      <c r="H4492" s="8" t="str">
        <f>IF(C4492="","",IF(ISERROR(AVERAGE(ESITI_QUESTIONARI!N4492:T4492,ESITI_QUESTIONARI!V4492:X4492,ESITI_QUESTIONARI!Z4492:AD4492,ESITI_QUESTIONARI!AF4492:AH4492,ESITI_QUESTIONARI!AJ4492:AL4492,ESITI_QUESTIONARI!AN4492,ESITI_QUESTIONARI!AQ4492)),"NON RISPONDE",AVERAGE(ESITI_QUESTIONARI!N4492:T4492,ESITI_QUESTIONARI!V4492:X4492,ESITI_QUESTIONARI!Z4492:AD4492,ESITI_QUESTIONARI!AF4492:AH4492,ESITI_QUESTIONARI!AJ4492:AL4492,ESITI_QUESTIONARI!AN4492,ESITI_QUESTIONARI!AQ4492)))</f>
        <v/>
      </c>
    </row>
    <row r="4493" spans="1:8" x14ac:dyDescent="0.3">
      <c r="A4493" t="str">
        <f>IF(ESITI_QUESTIONARI!A4493="","",TRIM(ESITI_QUESTIONARI!A4493))</f>
        <v/>
      </c>
      <c r="B4493" t="str">
        <f t="shared" si="71"/>
        <v/>
      </c>
      <c r="C4493" t="str">
        <f>IF(ESITI_QUESTIONARI!C4493="","",TRIM(ESITI_QUESTIONARI!C4493))</f>
        <v/>
      </c>
      <c r="D4493" t="str">
        <f>IFERROR(UPPER(TRIM(ESITI_QUESTIONARI!U4493)),"")</f>
        <v/>
      </c>
      <c r="E4493" t="str">
        <f>IFERROR(UPPER(TRIM(ESITI_QUESTIONARI!Y4493)),"")</f>
        <v/>
      </c>
      <c r="F4493" t="str">
        <f>IFERROR(UPPER(TRIM(ESITI_QUESTIONARI!AE4493)),"")</f>
        <v/>
      </c>
      <c r="G4493" t="str">
        <f>IFERROR(UPPER(TRIM(ESITI_QUESTIONARI!AI4493)),"")</f>
        <v/>
      </c>
      <c r="H4493" s="8" t="str">
        <f>IF(C4493="","",IF(ISERROR(AVERAGE(ESITI_QUESTIONARI!N4493:T4493,ESITI_QUESTIONARI!V4493:X4493,ESITI_QUESTIONARI!Z4493:AD4493,ESITI_QUESTIONARI!AF4493:AH4493,ESITI_QUESTIONARI!AJ4493:AL4493,ESITI_QUESTIONARI!AN4493,ESITI_QUESTIONARI!AQ4493)),"NON RISPONDE",AVERAGE(ESITI_QUESTIONARI!N4493:T4493,ESITI_QUESTIONARI!V4493:X4493,ESITI_QUESTIONARI!Z4493:AD4493,ESITI_QUESTIONARI!AF4493:AH4493,ESITI_QUESTIONARI!AJ4493:AL4493,ESITI_QUESTIONARI!AN4493,ESITI_QUESTIONARI!AQ4493)))</f>
        <v/>
      </c>
    </row>
    <row r="4494" spans="1:8" x14ac:dyDescent="0.3">
      <c r="A4494" t="str">
        <f>IF(ESITI_QUESTIONARI!A4494="","",TRIM(ESITI_QUESTIONARI!A4494))</f>
        <v/>
      </c>
      <c r="B4494" t="str">
        <f t="shared" si="71"/>
        <v/>
      </c>
      <c r="C4494" t="str">
        <f>IF(ESITI_QUESTIONARI!C4494="","",TRIM(ESITI_QUESTIONARI!C4494))</f>
        <v/>
      </c>
      <c r="D4494" t="str">
        <f>IFERROR(UPPER(TRIM(ESITI_QUESTIONARI!U4494)),"")</f>
        <v/>
      </c>
      <c r="E4494" t="str">
        <f>IFERROR(UPPER(TRIM(ESITI_QUESTIONARI!Y4494)),"")</f>
        <v/>
      </c>
      <c r="F4494" t="str">
        <f>IFERROR(UPPER(TRIM(ESITI_QUESTIONARI!AE4494)),"")</f>
        <v/>
      </c>
      <c r="G4494" t="str">
        <f>IFERROR(UPPER(TRIM(ESITI_QUESTIONARI!AI4494)),"")</f>
        <v/>
      </c>
      <c r="H4494" s="8" t="str">
        <f>IF(C4494="","",IF(ISERROR(AVERAGE(ESITI_QUESTIONARI!N4494:T4494,ESITI_QUESTIONARI!V4494:X4494,ESITI_QUESTIONARI!Z4494:AD4494,ESITI_QUESTIONARI!AF4494:AH4494,ESITI_QUESTIONARI!AJ4494:AL4494,ESITI_QUESTIONARI!AN4494,ESITI_QUESTIONARI!AQ4494)),"NON RISPONDE",AVERAGE(ESITI_QUESTIONARI!N4494:T4494,ESITI_QUESTIONARI!V4494:X4494,ESITI_QUESTIONARI!Z4494:AD4494,ESITI_QUESTIONARI!AF4494:AH4494,ESITI_QUESTIONARI!AJ4494:AL4494,ESITI_QUESTIONARI!AN4494,ESITI_QUESTIONARI!AQ4494)))</f>
        <v/>
      </c>
    </row>
    <row r="4495" spans="1:8" x14ac:dyDescent="0.3">
      <c r="A4495" t="str">
        <f>IF(ESITI_QUESTIONARI!A4495="","",TRIM(ESITI_QUESTIONARI!A4495))</f>
        <v/>
      </c>
      <c r="B4495" t="str">
        <f t="shared" si="71"/>
        <v/>
      </c>
      <c r="C4495" t="str">
        <f>IF(ESITI_QUESTIONARI!C4495="","",TRIM(ESITI_QUESTIONARI!C4495))</f>
        <v/>
      </c>
      <c r="D4495" t="str">
        <f>IFERROR(UPPER(TRIM(ESITI_QUESTIONARI!U4495)),"")</f>
        <v/>
      </c>
      <c r="E4495" t="str">
        <f>IFERROR(UPPER(TRIM(ESITI_QUESTIONARI!Y4495)),"")</f>
        <v/>
      </c>
      <c r="F4495" t="str">
        <f>IFERROR(UPPER(TRIM(ESITI_QUESTIONARI!AE4495)),"")</f>
        <v/>
      </c>
      <c r="G4495" t="str">
        <f>IFERROR(UPPER(TRIM(ESITI_QUESTIONARI!AI4495)),"")</f>
        <v/>
      </c>
      <c r="H4495" s="8" t="str">
        <f>IF(C4495="","",IF(ISERROR(AVERAGE(ESITI_QUESTIONARI!N4495:T4495,ESITI_QUESTIONARI!V4495:X4495,ESITI_QUESTIONARI!Z4495:AD4495,ESITI_QUESTIONARI!AF4495:AH4495,ESITI_QUESTIONARI!AJ4495:AL4495,ESITI_QUESTIONARI!AN4495,ESITI_QUESTIONARI!AQ4495)),"NON RISPONDE",AVERAGE(ESITI_QUESTIONARI!N4495:T4495,ESITI_QUESTIONARI!V4495:X4495,ESITI_QUESTIONARI!Z4495:AD4495,ESITI_QUESTIONARI!AF4495:AH4495,ESITI_QUESTIONARI!AJ4495:AL4495,ESITI_QUESTIONARI!AN4495,ESITI_QUESTIONARI!AQ4495)))</f>
        <v/>
      </c>
    </row>
    <row r="4496" spans="1:8" x14ac:dyDescent="0.3">
      <c r="A4496" t="str">
        <f>IF(ESITI_QUESTIONARI!A4496="","",TRIM(ESITI_QUESTIONARI!A4496))</f>
        <v/>
      </c>
      <c r="B4496" t="str">
        <f t="shared" si="71"/>
        <v/>
      </c>
      <c r="C4496" t="str">
        <f>IF(ESITI_QUESTIONARI!C4496="","",TRIM(ESITI_QUESTIONARI!C4496))</f>
        <v/>
      </c>
      <c r="D4496" t="str">
        <f>IFERROR(UPPER(TRIM(ESITI_QUESTIONARI!U4496)),"")</f>
        <v/>
      </c>
      <c r="E4496" t="str">
        <f>IFERROR(UPPER(TRIM(ESITI_QUESTIONARI!Y4496)),"")</f>
        <v/>
      </c>
      <c r="F4496" t="str">
        <f>IFERROR(UPPER(TRIM(ESITI_QUESTIONARI!AE4496)),"")</f>
        <v/>
      </c>
      <c r="G4496" t="str">
        <f>IFERROR(UPPER(TRIM(ESITI_QUESTIONARI!AI4496)),"")</f>
        <v/>
      </c>
      <c r="H4496" s="8" t="str">
        <f>IF(C4496="","",IF(ISERROR(AVERAGE(ESITI_QUESTIONARI!N4496:T4496,ESITI_QUESTIONARI!V4496:X4496,ESITI_QUESTIONARI!Z4496:AD4496,ESITI_QUESTIONARI!AF4496:AH4496,ESITI_QUESTIONARI!AJ4496:AL4496,ESITI_QUESTIONARI!AN4496,ESITI_QUESTIONARI!AQ4496)),"NON RISPONDE",AVERAGE(ESITI_QUESTIONARI!N4496:T4496,ESITI_QUESTIONARI!V4496:X4496,ESITI_QUESTIONARI!Z4496:AD4496,ESITI_QUESTIONARI!AF4496:AH4496,ESITI_QUESTIONARI!AJ4496:AL4496,ESITI_QUESTIONARI!AN4496,ESITI_QUESTIONARI!AQ4496)))</f>
        <v/>
      </c>
    </row>
    <row r="4497" spans="1:8" x14ac:dyDescent="0.3">
      <c r="A4497" t="str">
        <f>IF(ESITI_QUESTIONARI!A4497="","",TRIM(ESITI_QUESTIONARI!A4497))</f>
        <v/>
      </c>
      <c r="B4497" t="str">
        <f t="shared" si="71"/>
        <v/>
      </c>
      <c r="C4497" t="str">
        <f>IF(ESITI_QUESTIONARI!C4497="","",TRIM(ESITI_QUESTIONARI!C4497))</f>
        <v/>
      </c>
      <c r="D4497" t="str">
        <f>IFERROR(UPPER(TRIM(ESITI_QUESTIONARI!U4497)),"")</f>
        <v/>
      </c>
      <c r="E4497" t="str">
        <f>IFERROR(UPPER(TRIM(ESITI_QUESTIONARI!Y4497)),"")</f>
        <v/>
      </c>
      <c r="F4497" t="str">
        <f>IFERROR(UPPER(TRIM(ESITI_QUESTIONARI!AE4497)),"")</f>
        <v/>
      </c>
      <c r="G4497" t="str">
        <f>IFERROR(UPPER(TRIM(ESITI_QUESTIONARI!AI4497)),"")</f>
        <v/>
      </c>
      <c r="H4497" s="8" t="str">
        <f>IF(C4497="","",IF(ISERROR(AVERAGE(ESITI_QUESTIONARI!N4497:T4497,ESITI_QUESTIONARI!V4497:X4497,ESITI_QUESTIONARI!Z4497:AD4497,ESITI_QUESTIONARI!AF4497:AH4497,ESITI_QUESTIONARI!AJ4497:AL4497,ESITI_QUESTIONARI!AN4497,ESITI_QUESTIONARI!AQ4497)),"NON RISPONDE",AVERAGE(ESITI_QUESTIONARI!N4497:T4497,ESITI_QUESTIONARI!V4497:X4497,ESITI_QUESTIONARI!Z4497:AD4497,ESITI_QUESTIONARI!AF4497:AH4497,ESITI_QUESTIONARI!AJ4497:AL4497,ESITI_QUESTIONARI!AN4497,ESITI_QUESTIONARI!AQ4497)))</f>
        <v/>
      </c>
    </row>
    <row r="4498" spans="1:8" x14ac:dyDescent="0.3">
      <c r="A4498" t="str">
        <f>IF(ESITI_QUESTIONARI!A4498="","",TRIM(ESITI_QUESTIONARI!A4498))</f>
        <v/>
      </c>
      <c r="B4498" t="str">
        <f t="shared" si="71"/>
        <v/>
      </c>
      <c r="C4498" t="str">
        <f>IF(ESITI_QUESTIONARI!C4498="","",TRIM(ESITI_QUESTIONARI!C4498))</f>
        <v/>
      </c>
      <c r="D4498" t="str">
        <f>IFERROR(UPPER(TRIM(ESITI_QUESTIONARI!U4498)),"")</f>
        <v/>
      </c>
      <c r="E4498" t="str">
        <f>IFERROR(UPPER(TRIM(ESITI_QUESTIONARI!Y4498)),"")</f>
        <v/>
      </c>
      <c r="F4498" t="str">
        <f>IFERROR(UPPER(TRIM(ESITI_QUESTIONARI!AE4498)),"")</f>
        <v/>
      </c>
      <c r="G4498" t="str">
        <f>IFERROR(UPPER(TRIM(ESITI_QUESTIONARI!AI4498)),"")</f>
        <v/>
      </c>
      <c r="H4498" s="8" t="str">
        <f>IF(C4498="","",IF(ISERROR(AVERAGE(ESITI_QUESTIONARI!N4498:T4498,ESITI_QUESTIONARI!V4498:X4498,ESITI_QUESTIONARI!Z4498:AD4498,ESITI_QUESTIONARI!AF4498:AH4498,ESITI_QUESTIONARI!AJ4498:AL4498,ESITI_QUESTIONARI!AN4498,ESITI_QUESTIONARI!AQ4498)),"NON RISPONDE",AVERAGE(ESITI_QUESTIONARI!N4498:T4498,ESITI_QUESTIONARI!V4498:X4498,ESITI_QUESTIONARI!Z4498:AD4498,ESITI_QUESTIONARI!AF4498:AH4498,ESITI_QUESTIONARI!AJ4498:AL4498,ESITI_QUESTIONARI!AN4498,ESITI_QUESTIONARI!AQ4498)))</f>
        <v/>
      </c>
    </row>
    <row r="4499" spans="1:8" x14ac:dyDescent="0.3">
      <c r="A4499" t="str">
        <f>IF(ESITI_QUESTIONARI!A4499="","",TRIM(ESITI_QUESTIONARI!A4499))</f>
        <v/>
      </c>
      <c r="B4499" t="str">
        <f t="shared" si="71"/>
        <v/>
      </c>
      <c r="C4499" t="str">
        <f>IF(ESITI_QUESTIONARI!C4499="","",TRIM(ESITI_QUESTIONARI!C4499))</f>
        <v/>
      </c>
      <c r="D4499" t="str">
        <f>IFERROR(UPPER(TRIM(ESITI_QUESTIONARI!U4499)),"")</f>
        <v/>
      </c>
      <c r="E4499" t="str">
        <f>IFERROR(UPPER(TRIM(ESITI_QUESTIONARI!Y4499)),"")</f>
        <v/>
      </c>
      <c r="F4499" t="str">
        <f>IFERROR(UPPER(TRIM(ESITI_QUESTIONARI!AE4499)),"")</f>
        <v/>
      </c>
      <c r="G4499" t="str">
        <f>IFERROR(UPPER(TRIM(ESITI_QUESTIONARI!AI4499)),"")</f>
        <v/>
      </c>
      <c r="H4499" s="8" t="str">
        <f>IF(C4499="","",IF(ISERROR(AVERAGE(ESITI_QUESTIONARI!N4499:T4499,ESITI_QUESTIONARI!V4499:X4499,ESITI_QUESTIONARI!Z4499:AD4499,ESITI_QUESTIONARI!AF4499:AH4499,ESITI_QUESTIONARI!AJ4499:AL4499,ESITI_QUESTIONARI!AN4499,ESITI_QUESTIONARI!AQ4499)),"NON RISPONDE",AVERAGE(ESITI_QUESTIONARI!N4499:T4499,ESITI_QUESTIONARI!V4499:X4499,ESITI_QUESTIONARI!Z4499:AD4499,ESITI_QUESTIONARI!AF4499:AH4499,ESITI_QUESTIONARI!AJ4499:AL4499,ESITI_QUESTIONARI!AN4499,ESITI_QUESTIONARI!AQ4499)))</f>
        <v/>
      </c>
    </row>
    <row r="4500" spans="1:8" x14ac:dyDescent="0.3">
      <c r="A4500" t="str">
        <f>IF(ESITI_QUESTIONARI!A4500="","",TRIM(ESITI_QUESTIONARI!A4500))</f>
        <v/>
      </c>
      <c r="B4500" t="str">
        <f t="shared" si="71"/>
        <v/>
      </c>
      <c r="C4500" t="str">
        <f>IF(ESITI_QUESTIONARI!C4500="","",TRIM(ESITI_QUESTIONARI!C4500))</f>
        <v/>
      </c>
      <c r="D4500" t="str">
        <f>IFERROR(UPPER(TRIM(ESITI_QUESTIONARI!U4500)),"")</f>
        <v/>
      </c>
      <c r="E4500" t="str">
        <f>IFERROR(UPPER(TRIM(ESITI_QUESTIONARI!Y4500)),"")</f>
        <v/>
      </c>
      <c r="F4500" t="str">
        <f>IFERROR(UPPER(TRIM(ESITI_QUESTIONARI!AE4500)),"")</f>
        <v/>
      </c>
      <c r="G4500" t="str">
        <f>IFERROR(UPPER(TRIM(ESITI_QUESTIONARI!AI4500)),"")</f>
        <v/>
      </c>
      <c r="H4500" s="8" t="str">
        <f>IF(C4500="","",IF(ISERROR(AVERAGE(ESITI_QUESTIONARI!N4500:T4500,ESITI_QUESTIONARI!V4500:X4500,ESITI_QUESTIONARI!Z4500:AD4500,ESITI_QUESTIONARI!AF4500:AH4500,ESITI_QUESTIONARI!AJ4500:AL4500,ESITI_QUESTIONARI!AN4500,ESITI_QUESTIONARI!AQ4500)),"NON RISPONDE",AVERAGE(ESITI_QUESTIONARI!N4500:T4500,ESITI_QUESTIONARI!V4500:X4500,ESITI_QUESTIONARI!Z4500:AD4500,ESITI_QUESTIONARI!AF4500:AH4500,ESITI_QUESTIONARI!AJ4500:AL4500,ESITI_QUESTIONARI!AN4500,ESITI_QUESTIONARI!AQ4500)))</f>
        <v/>
      </c>
    </row>
    <row r="4501" spans="1:8" x14ac:dyDescent="0.3">
      <c r="A4501" t="str">
        <f>IF(ESITI_QUESTIONARI!A4501="","",TRIM(ESITI_QUESTIONARI!A4501))</f>
        <v/>
      </c>
      <c r="B4501" t="str">
        <f t="shared" si="71"/>
        <v/>
      </c>
      <c r="C4501" t="str">
        <f>IF(ESITI_QUESTIONARI!C4501="","",TRIM(ESITI_QUESTIONARI!C4501))</f>
        <v/>
      </c>
      <c r="D4501" t="str">
        <f>IFERROR(UPPER(TRIM(ESITI_QUESTIONARI!U4501)),"")</f>
        <v/>
      </c>
      <c r="E4501" t="str">
        <f>IFERROR(UPPER(TRIM(ESITI_QUESTIONARI!Y4501)),"")</f>
        <v/>
      </c>
      <c r="F4501" t="str">
        <f>IFERROR(UPPER(TRIM(ESITI_QUESTIONARI!AE4501)),"")</f>
        <v/>
      </c>
      <c r="G4501" t="str">
        <f>IFERROR(UPPER(TRIM(ESITI_QUESTIONARI!AI4501)),"")</f>
        <v/>
      </c>
      <c r="H4501" s="8" t="str">
        <f>IF(C4501="","",IF(ISERROR(AVERAGE(ESITI_QUESTIONARI!N4501:T4501,ESITI_QUESTIONARI!V4501:X4501,ESITI_QUESTIONARI!Z4501:AD4501,ESITI_QUESTIONARI!AF4501:AH4501,ESITI_QUESTIONARI!AJ4501:AL4501,ESITI_QUESTIONARI!AN4501,ESITI_QUESTIONARI!AQ4501)),"NON RISPONDE",AVERAGE(ESITI_QUESTIONARI!N4501:T4501,ESITI_QUESTIONARI!V4501:X4501,ESITI_QUESTIONARI!Z4501:AD4501,ESITI_QUESTIONARI!AF4501:AH4501,ESITI_QUESTIONARI!AJ4501:AL4501,ESITI_QUESTIONARI!AN4501,ESITI_QUESTIONARI!AQ4501)))</f>
        <v/>
      </c>
    </row>
    <row r="4502" spans="1:8" x14ac:dyDescent="0.3">
      <c r="A4502" t="str">
        <f>IF(ESITI_QUESTIONARI!A4502="","",TRIM(ESITI_QUESTIONARI!A4502))</f>
        <v/>
      </c>
      <c r="B4502" t="str">
        <f t="shared" si="71"/>
        <v/>
      </c>
      <c r="C4502" t="str">
        <f>IF(ESITI_QUESTIONARI!C4502="","",TRIM(ESITI_QUESTIONARI!C4502))</f>
        <v/>
      </c>
      <c r="D4502" t="str">
        <f>IFERROR(UPPER(TRIM(ESITI_QUESTIONARI!U4502)),"")</f>
        <v/>
      </c>
      <c r="E4502" t="str">
        <f>IFERROR(UPPER(TRIM(ESITI_QUESTIONARI!Y4502)),"")</f>
        <v/>
      </c>
      <c r="F4502" t="str">
        <f>IFERROR(UPPER(TRIM(ESITI_QUESTIONARI!AE4502)),"")</f>
        <v/>
      </c>
      <c r="G4502" t="str">
        <f>IFERROR(UPPER(TRIM(ESITI_QUESTIONARI!AI4502)),"")</f>
        <v/>
      </c>
      <c r="H4502" s="8" t="str">
        <f>IF(C4502="","",IF(ISERROR(AVERAGE(ESITI_QUESTIONARI!N4502:T4502,ESITI_QUESTIONARI!V4502:X4502,ESITI_QUESTIONARI!Z4502:AD4502,ESITI_QUESTIONARI!AF4502:AH4502,ESITI_QUESTIONARI!AJ4502:AL4502,ESITI_QUESTIONARI!AN4502,ESITI_QUESTIONARI!AQ4502)),"NON RISPONDE",AVERAGE(ESITI_QUESTIONARI!N4502:T4502,ESITI_QUESTIONARI!V4502:X4502,ESITI_QUESTIONARI!Z4502:AD4502,ESITI_QUESTIONARI!AF4502:AH4502,ESITI_QUESTIONARI!AJ4502:AL4502,ESITI_QUESTIONARI!AN4502,ESITI_QUESTIONARI!AQ4502)))</f>
        <v/>
      </c>
    </row>
    <row r="4503" spans="1:8" x14ac:dyDescent="0.3">
      <c r="A4503" t="str">
        <f>IF(ESITI_QUESTIONARI!A4503="","",TRIM(ESITI_QUESTIONARI!A4503))</f>
        <v/>
      </c>
      <c r="B4503" t="str">
        <f t="shared" si="71"/>
        <v/>
      </c>
      <c r="C4503" t="str">
        <f>IF(ESITI_QUESTIONARI!C4503="","",TRIM(ESITI_QUESTIONARI!C4503))</f>
        <v/>
      </c>
      <c r="D4503" t="str">
        <f>IFERROR(UPPER(TRIM(ESITI_QUESTIONARI!U4503)),"")</f>
        <v/>
      </c>
      <c r="E4503" t="str">
        <f>IFERROR(UPPER(TRIM(ESITI_QUESTIONARI!Y4503)),"")</f>
        <v/>
      </c>
      <c r="F4503" t="str">
        <f>IFERROR(UPPER(TRIM(ESITI_QUESTIONARI!AE4503)),"")</f>
        <v/>
      </c>
      <c r="G4503" t="str">
        <f>IFERROR(UPPER(TRIM(ESITI_QUESTIONARI!AI4503)),"")</f>
        <v/>
      </c>
      <c r="H4503" s="8" t="str">
        <f>IF(C4503="","",IF(ISERROR(AVERAGE(ESITI_QUESTIONARI!N4503:T4503,ESITI_QUESTIONARI!V4503:X4503,ESITI_QUESTIONARI!Z4503:AD4503,ESITI_QUESTIONARI!AF4503:AH4503,ESITI_QUESTIONARI!AJ4503:AL4503,ESITI_QUESTIONARI!AN4503,ESITI_QUESTIONARI!AQ4503)),"NON RISPONDE",AVERAGE(ESITI_QUESTIONARI!N4503:T4503,ESITI_QUESTIONARI!V4503:X4503,ESITI_QUESTIONARI!Z4503:AD4503,ESITI_QUESTIONARI!AF4503:AH4503,ESITI_QUESTIONARI!AJ4503:AL4503,ESITI_QUESTIONARI!AN4503,ESITI_QUESTIONARI!AQ4503)))</f>
        <v/>
      </c>
    </row>
    <row r="4504" spans="1:8" x14ac:dyDescent="0.3">
      <c r="A4504" t="str">
        <f>IF(ESITI_QUESTIONARI!A4504="","",TRIM(ESITI_QUESTIONARI!A4504))</f>
        <v/>
      </c>
      <c r="B4504" t="str">
        <f t="shared" si="71"/>
        <v/>
      </c>
      <c r="C4504" t="str">
        <f>IF(ESITI_QUESTIONARI!C4504="","",TRIM(ESITI_QUESTIONARI!C4504))</f>
        <v/>
      </c>
      <c r="D4504" t="str">
        <f>IFERROR(UPPER(TRIM(ESITI_QUESTIONARI!U4504)),"")</f>
        <v/>
      </c>
      <c r="E4504" t="str">
        <f>IFERROR(UPPER(TRIM(ESITI_QUESTIONARI!Y4504)),"")</f>
        <v/>
      </c>
      <c r="F4504" t="str">
        <f>IFERROR(UPPER(TRIM(ESITI_QUESTIONARI!AE4504)),"")</f>
        <v/>
      </c>
      <c r="G4504" t="str">
        <f>IFERROR(UPPER(TRIM(ESITI_QUESTIONARI!AI4504)),"")</f>
        <v/>
      </c>
      <c r="H4504" s="8" t="str">
        <f>IF(C4504="","",IF(ISERROR(AVERAGE(ESITI_QUESTIONARI!N4504:T4504,ESITI_QUESTIONARI!V4504:X4504,ESITI_QUESTIONARI!Z4504:AD4504,ESITI_QUESTIONARI!AF4504:AH4504,ESITI_QUESTIONARI!AJ4504:AL4504,ESITI_QUESTIONARI!AN4504,ESITI_QUESTIONARI!AQ4504)),"NON RISPONDE",AVERAGE(ESITI_QUESTIONARI!N4504:T4504,ESITI_QUESTIONARI!V4504:X4504,ESITI_QUESTIONARI!Z4504:AD4504,ESITI_QUESTIONARI!AF4504:AH4504,ESITI_QUESTIONARI!AJ4504:AL4504,ESITI_QUESTIONARI!AN4504,ESITI_QUESTIONARI!AQ4504)))</f>
        <v/>
      </c>
    </row>
    <row r="4505" spans="1:8" x14ac:dyDescent="0.3">
      <c r="A4505" t="str">
        <f>IF(ESITI_QUESTIONARI!A4505="","",TRIM(ESITI_QUESTIONARI!A4505))</f>
        <v/>
      </c>
      <c r="B4505" t="str">
        <f t="shared" si="71"/>
        <v/>
      </c>
      <c r="C4505" t="str">
        <f>IF(ESITI_QUESTIONARI!C4505="","",TRIM(ESITI_QUESTIONARI!C4505))</f>
        <v/>
      </c>
      <c r="D4505" t="str">
        <f>IFERROR(UPPER(TRIM(ESITI_QUESTIONARI!U4505)),"")</f>
        <v/>
      </c>
      <c r="E4505" t="str">
        <f>IFERROR(UPPER(TRIM(ESITI_QUESTIONARI!Y4505)),"")</f>
        <v/>
      </c>
      <c r="F4505" t="str">
        <f>IFERROR(UPPER(TRIM(ESITI_QUESTIONARI!AE4505)),"")</f>
        <v/>
      </c>
      <c r="G4505" t="str">
        <f>IFERROR(UPPER(TRIM(ESITI_QUESTIONARI!AI4505)),"")</f>
        <v/>
      </c>
      <c r="H4505" s="8" t="str">
        <f>IF(C4505="","",IF(ISERROR(AVERAGE(ESITI_QUESTIONARI!N4505:T4505,ESITI_QUESTIONARI!V4505:X4505,ESITI_QUESTIONARI!Z4505:AD4505,ESITI_QUESTIONARI!AF4505:AH4505,ESITI_QUESTIONARI!AJ4505:AL4505,ESITI_QUESTIONARI!AN4505,ESITI_QUESTIONARI!AQ4505)),"NON RISPONDE",AVERAGE(ESITI_QUESTIONARI!N4505:T4505,ESITI_QUESTIONARI!V4505:X4505,ESITI_QUESTIONARI!Z4505:AD4505,ESITI_QUESTIONARI!AF4505:AH4505,ESITI_QUESTIONARI!AJ4505:AL4505,ESITI_QUESTIONARI!AN4505,ESITI_QUESTIONARI!AQ4505)))</f>
        <v/>
      </c>
    </row>
    <row r="4506" spans="1:8" x14ac:dyDescent="0.3">
      <c r="A4506" t="str">
        <f>IF(ESITI_QUESTIONARI!A4506="","",TRIM(ESITI_QUESTIONARI!A4506))</f>
        <v/>
      </c>
      <c r="B4506" t="str">
        <f t="shared" si="71"/>
        <v/>
      </c>
      <c r="C4506" t="str">
        <f>IF(ESITI_QUESTIONARI!C4506="","",TRIM(ESITI_QUESTIONARI!C4506))</f>
        <v/>
      </c>
      <c r="D4506" t="str">
        <f>IFERROR(UPPER(TRIM(ESITI_QUESTIONARI!U4506)),"")</f>
        <v/>
      </c>
      <c r="E4506" t="str">
        <f>IFERROR(UPPER(TRIM(ESITI_QUESTIONARI!Y4506)),"")</f>
        <v/>
      </c>
      <c r="F4506" t="str">
        <f>IFERROR(UPPER(TRIM(ESITI_QUESTIONARI!AE4506)),"")</f>
        <v/>
      </c>
      <c r="G4506" t="str">
        <f>IFERROR(UPPER(TRIM(ESITI_QUESTIONARI!AI4506)),"")</f>
        <v/>
      </c>
      <c r="H4506" s="8" t="str">
        <f>IF(C4506="","",IF(ISERROR(AVERAGE(ESITI_QUESTIONARI!N4506:T4506,ESITI_QUESTIONARI!V4506:X4506,ESITI_QUESTIONARI!Z4506:AD4506,ESITI_QUESTIONARI!AF4506:AH4506,ESITI_QUESTIONARI!AJ4506:AL4506,ESITI_QUESTIONARI!AN4506,ESITI_QUESTIONARI!AQ4506)),"NON RISPONDE",AVERAGE(ESITI_QUESTIONARI!N4506:T4506,ESITI_QUESTIONARI!V4506:X4506,ESITI_QUESTIONARI!Z4506:AD4506,ESITI_QUESTIONARI!AF4506:AH4506,ESITI_QUESTIONARI!AJ4506:AL4506,ESITI_QUESTIONARI!AN4506,ESITI_QUESTIONARI!AQ4506)))</f>
        <v/>
      </c>
    </row>
    <row r="4507" spans="1:8" x14ac:dyDescent="0.3">
      <c r="A4507" t="str">
        <f>IF(ESITI_QUESTIONARI!A4507="","",TRIM(ESITI_QUESTIONARI!A4507))</f>
        <v/>
      </c>
      <c r="B4507" t="str">
        <f t="shared" si="71"/>
        <v/>
      </c>
      <c r="C4507" t="str">
        <f>IF(ESITI_QUESTIONARI!C4507="","",TRIM(ESITI_QUESTIONARI!C4507))</f>
        <v/>
      </c>
      <c r="D4507" t="str">
        <f>IFERROR(UPPER(TRIM(ESITI_QUESTIONARI!U4507)),"")</f>
        <v/>
      </c>
      <c r="E4507" t="str">
        <f>IFERROR(UPPER(TRIM(ESITI_QUESTIONARI!Y4507)),"")</f>
        <v/>
      </c>
      <c r="F4507" t="str">
        <f>IFERROR(UPPER(TRIM(ESITI_QUESTIONARI!AE4507)),"")</f>
        <v/>
      </c>
      <c r="G4507" t="str">
        <f>IFERROR(UPPER(TRIM(ESITI_QUESTIONARI!AI4507)),"")</f>
        <v/>
      </c>
      <c r="H4507" s="8" t="str">
        <f>IF(C4507="","",IF(ISERROR(AVERAGE(ESITI_QUESTIONARI!N4507:T4507,ESITI_QUESTIONARI!V4507:X4507,ESITI_QUESTIONARI!Z4507:AD4507,ESITI_QUESTIONARI!AF4507:AH4507,ESITI_QUESTIONARI!AJ4507:AL4507,ESITI_QUESTIONARI!AN4507,ESITI_QUESTIONARI!AQ4507)),"NON RISPONDE",AVERAGE(ESITI_QUESTIONARI!N4507:T4507,ESITI_QUESTIONARI!V4507:X4507,ESITI_QUESTIONARI!Z4507:AD4507,ESITI_QUESTIONARI!AF4507:AH4507,ESITI_QUESTIONARI!AJ4507:AL4507,ESITI_QUESTIONARI!AN4507,ESITI_QUESTIONARI!AQ4507)))</f>
        <v/>
      </c>
    </row>
    <row r="4508" spans="1:8" x14ac:dyDescent="0.3">
      <c r="A4508" t="str">
        <f>IF(ESITI_QUESTIONARI!A4508="","",TRIM(ESITI_QUESTIONARI!A4508))</f>
        <v/>
      </c>
      <c r="B4508" t="str">
        <f t="shared" si="71"/>
        <v/>
      </c>
      <c r="C4508" t="str">
        <f>IF(ESITI_QUESTIONARI!C4508="","",TRIM(ESITI_QUESTIONARI!C4508))</f>
        <v/>
      </c>
      <c r="D4508" t="str">
        <f>IFERROR(UPPER(TRIM(ESITI_QUESTIONARI!U4508)),"")</f>
        <v/>
      </c>
      <c r="E4508" t="str">
        <f>IFERROR(UPPER(TRIM(ESITI_QUESTIONARI!Y4508)),"")</f>
        <v/>
      </c>
      <c r="F4508" t="str">
        <f>IFERROR(UPPER(TRIM(ESITI_QUESTIONARI!AE4508)),"")</f>
        <v/>
      </c>
      <c r="G4508" t="str">
        <f>IFERROR(UPPER(TRIM(ESITI_QUESTIONARI!AI4508)),"")</f>
        <v/>
      </c>
      <c r="H4508" s="8" t="str">
        <f>IF(C4508="","",IF(ISERROR(AVERAGE(ESITI_QUESTIONARI!N4508:T4508,ESITI_QUESTIONARI!V4508:X4508,ESITI_QUESTIONARI!Z4508:AD4508,ESITI_QUESTIONARI!AF4508:AH4508,ESITI_QUESTIONARI!AJ4508:AL4508,ESITI_QUESTIONARI!AN4508,ESITI_QUESTIONARI!AQ4508)),"NON RISPONDE",AVERAGE(ESITI_QUESTIONARI!N4508:T4508,ESITI_QUESTIONARI!V4508:X4508,ESITI_QUESTIONARI!Z4508:AD4508,ESITI_QUESTIONARI!AF4508:AH4508,ESITI_QUESTIONARI!AJ4508:AL4508,ESITI_QUESTIONARI!AN4508,ESITI_QUESTIONARI!AQ4508)))</f>
        <v/>
      </c>
    </row>
    <row r="4509" spans="1:8" x14ac:dyDescent="0.3">
      <c r="A4509" t="str">
        <f>IF(ESITI_QUESTIONARI!A4509="","",TRIM(ESITI_QUESTIONARI!A4509))</f>
        <v/>
      </c>
      <c r="B4509" t="str">
        <f t="shared" si="71"/>
        <v/>
      </c>
      <c r="C4509" t="str">
        <f>IF(ESITI_QUESTIONARI!C4509="","",TRIM(ESITI_QUESTIONARI!C4509))</f>
        <v/>
      </c>
      <c r="D4509" t="str">
        <f>IFERROR(UPPER(TRIM(ESITI_QUESTIONARI!U4509)),"")</f>
        <v/>
      </c>
      <c r="E4509" t="str">
        <f>IFERROR(UPPER(TRIM(ESITI_QUESTIONARI!Y4509)),"")</f>
        <v/>
      </c>
      <c r="F4509" t="str">
        <f>IFERROR(UPPER(TRIM(ESITI_QUESTIONARI!AE4509)),"")</f>
        <v/>
      </c>
      <c r="G4509" t="str">
        <f>IFERROR(UPPER(TRIM(ESITI_QUESTIONARI!AI4509)),"")</f>
        <v/>
      </c>
      <c r="H4509" s="8" t="str">
        <f>IF(C4509="","",IF(ISERROR(AVERAGE(ESITI_QUESTIONARI!N4509:T4509,ESITI_QUESTIONARI!V4509:X4509,ESITI_QUESTIONARI!Z4509:AD4509,ESITI_QUESTIONARI!AF4509:AH4509,ESITI_QUESTIONARI!AJ4509:AL4509,ESITI_QUESTIONARI!AN4509,ESITI_QUESTIONARI!AQ4509)),"NON RISPONDE",AVERAGE(ESITI_QUESTIONARI!N4509:T4509,ESITI_QUESTIONARI!V4509:X4509,ESITI_QUESTIONARI!Z4509:AD4509,ESITI_QUESTIONARI!AF4509:AH4509,ESITI_QUESTIONARI!AJ4509:AL4509,ESITI_QUESTIONARI!AN4509,ESITI_QUESTIONARI!AQ4509)))</f>
        <v/>
      </c>
    </row>
    <row r="4510" spans="1:8" x14ac:dyDescent="0.3">
      <c r="A4510" t="str">
        <f>IF(ESITI_QUESTIONARI!A4510="","",TRIM(ESITI_QUESTIONARI!A4510))</f>
        <v/>
      </c>
      <c r="B4510" t="str">
        <f t="shared" si="71"/>
        <v/>
      </c>
      <c r="C4510" t="str">
        <f>IF(ESITI_QUESTIONARI!C4510="","",TRIM(ESITI_QUESTIONARI!C4510))</f>
        <v/>
      </c>
      <c r="D4510" t="str">
        <f>IFERROR(UPPER(TRIM(ESITI_QUESTIONARI!U4510)),"")</f>
        <v/>
      </c>
      <c r="E4510" t="str">
        <f>IFERROR(UPPER(TRIM(ESITI_QUESTIONARI!Y4510)),"")</f>
        <v/>
      </c>
      <c r="F4510" t="str">
        <f>IFERROR(UPPER(TRIM(ESITI_QUESTIONARI!AE4510)),"")</f>
        <v/>
      </c>
      <c r="G4510" t="str">
        <f>IFERROR(UPPER(TRIM(ESITI_QUESTIONARI!AI4510)),"")</f>
        <v/>
      </c>
      <c r="H4510" s="8" t="str">
        <f>IF(C4510="","",IF(ISERROR(AVERAGE(ESITI_QUESTIONARI!N4510:T4510,ESITI_QUESTIONARI!V4510:X4510,ESITI_QUESTIONARI!Z4510:AD4510,ESITI_QUESTIONARI!AF4510:AH4510,ESITI_QUESTIONARI!AJ4510:AL4510,ESITI_QUESTIONARI!AN4510,ESITI_QUESTIONARI!AQ4510)),"NON RISPONDE",AVERAGE(ESITI_QUESTIONARI!N4510:T4510,ESITI_QUESTIONARI!V4510:X4510,ESITI_QUESTIONARI!Z4510:AD4510,ESITI_QUESTIONARI!AF4510:AH4510,ESITI_QUESTIONARI!AJ4510:AL4510,ESITI_QUESTIONARI!AN4510,ESITI_QUESTIONARI!AQ4510)))</f>
        <v/>
      </c>
    </row>
    <row r="4511" spans="1:8" x14ac:dyDescent="0.3">
      <c r="A4511" t="str">
        <f>IF(ESITI_QUESTIONARI!A4511="","",TRIM(ESITI_QUESTIONARI!A4511))</f>
        <v/>
      </c>
      <c r="B4511" t="str">
        <f t="shared" si="71"/>
        <v/>
      </c>
      <c r="C4511" t="str">
        <f>IF(ESITI_QUESTIONARI!C4511="","",TRIM(ESITI_QUESTIONARI!C4511))</f>
        <v/>
      </c>
      <c r="D4511" t="str">
        <f>IFERROR(UPPER(TRIM(ESITI_QUESTIONARI!U4511)),"")</f>
        <v/>
      </c>
      <c r="E4511" t="str">
        <f>IFERROR(UPPER(TRIM(ESITI_QUESTIONARI!Y4511)),"")</f>
        <v/>
      </c>
      <c r="F4511" t="str">
        <f>IFERROR(UPPER(TRIM(ESITI_QUESTIONARI!AE4511)),"")</f>
        <v/>
      </c>
      <c r="G4511" t="str">
        <f>IFERROR(UPPER(TRIM(ESITI_QUESTIONARI!AI4511)),"")</f>
        <v/>
      </c>
      <c r="H4511" s="8" t="str">
        <f>IF(C4511="","",IF(ISERROR(AVERAGE(ESITI_QUESTIONARI!N4511:T4511,ESITI_QUESTIONARI!V4511:X4511,ESITI_QUESTIONARI!Z4511:AD4511,ESITI_QUESTIONARI!AF4511:AH4511,ESITI_QUESTIONARI!AJ4511:AL4511,ESITI_QUESTIONARI!AN4511,ESITI_QUESTIONARI!AQ4511)),"NON RISPONDE",AVERAGE(ESITI_QUESTIONARI!N4511:T4511,ESITI_QUESTIONARI!V4511:X4511,ESITI_QUESTIONARI!Z4511:AD4511,ESITI_QUESTIONARI!AF4511:AH4511,ESITI_QUESTIONARI!AJ4511:AL4511,ESITI_QUESTIONARI!AN4511,ESITI_QUESTIONARI!AQ4511)))</f>
        <v/>
      </c>
    </row>
    <row r="4512" spans="1:8" x14ac:dyDescent="0.3">
      <c r="A4512" t="str">
        <f>IF(ESITI_QUESTIONARI!A4512="","",TRIM(ESITI_QUESTIONARI!A4512))</f>
        <v/>
      </c>
      <c r="B4512" t="str">
        <f t="shared" si="71"/>
        <v/>
      </c>
      <c r="C4512" t="str">
        <f>IF(ESITI_QUESTIONARI!C4512="","",TRIM(ESITI_QUESTIONARI!C4512))</f>
        <v/>
      </c>
      <c r="D4512" t="str">
        <f>IFERROR(UPPER(TRIM(ESITI_QUESTIONARI!U4512)),"")</f>
        <v/>
      </c>
      <c r="E4512" t="str">
        <f>IFERROR(UPPER(TRIM(ESITI_QUESTIONARI!Y4512)),"")</f>
        <v/>
      </c>
      <c r="F4512" t="str">
        <f>IFERROR(UPPER(TRIM(ESITI_QUESTIONARI!AE4512)),"")</f>
        <v/>
      </c>
      <c r="G4512" t="str">
        <f>IFERROR(UPPER(TRIM(ESITI_QUESTIONARI!AI4512)),"")</f>
        <v/>
      </c>
      <c r="H4512" s="8" t="str">
        <f>IF(C4512="","",IF(ISERROR(AVERAGE(ESITI_QUESTIONARI!N4512:T4512,ESITI_QUESTIONARI!V4512:X4512,ESITI_QUESTIONARI!Z4512:AD4512,ESITI_QUESTIONARI!AF4512:AH4512,ESITI_QUESTIONARI!AJ4512:AL4512,ESITI_QUESTIONARI!AN4512,ESITI_QUESTIONARI!AQ4512)),"NON RISPONDE",AVERAGE(ESITI_QUESTIONARI!N4512:T4512,ESITI_QUESTIONARI!V4512:X4512,ESITI_QUESTIONARI!Z4512:AD4512,ESITI_QUESTIONARI!AF4512:AH4512,ESITI_QUESTIONARI!AJ4512:AL4512,ESITI_QUESTIONARI!AN4512,ESITI_QUESTIONARI!AQ4512)))</f>
        <v/>
      </c>
    </row>
    <row r="4513" spans="1:8" x14ac:dyDescent="0.3">
      <c r="A4513" t="str">
        <f>IF(ESITI_QUESTIONARI!A4513="","",TRIM(ESITI_QUESTIONARI!A4513))</f>
        <v/>
      </c>
      <c r="B4513" t="str">
        <f t="shared" si="71"/>
        <v/>
      </c>
      <c r="C4513" t="str">
        <f>IF(ESITI_QUESTIONARI!C4513="","",TRIM(ESITI_QUESTIONARI!C4513))</f>
        <v/>
      </c>
      <c r="D4513" t="str">
        <f>IFERROR(UPPER(TRIM(ESITI_QUESTIONARI!U4513)),"")</f>
        <v/>
      </c>
      <c r="E4513" t="str">
        <f>IFERROR(UPPER(TRIM(ESITI_QUESTIONARI!Y4513)),"")</f>
        <v/>
      </c>
      <c r="F4513" t="str">
        <f>IFERROR(UPPER(TRIM(ESITI_QUESTIONARI!AE4513)),"")</f>
        <v/>
      </c>
      <c r="G4513" t="str">
        <f>IFERROR(UPPER(TRIM(ESITI_QUESTIONARI!AI4513)),"")</f>
        <v/>
      </c>
      <c r="H4513" s="8" t="str">
        <f>IF(C4513="","",IF(ISERROR(AVERAGE(ESITI_QUESTIONARI!N4513:T4513,ESITI_QUESTIONARI!V4513:X4513,ESITI_QUESTIONARI!Z4513:AD4513,ESITI_QUESTIONARI!AF4513:AH4513,ESITI_QUESTIONARI!AJ4513:AL4513,ESITI_QUESTIONARI!AN4513,ESITI_QUESTIONARI!AQ4513)),"NON RISPONDE",AVERAGE(ESITI_QUESTIONARI!N4513:T4513,ESITI_QUESTIONARI!V4513:X4513,ESITI_QUESTIONARI!Z4513:AD4513,ESITI_QUESTIONARI!AF4513:AH4513,ESITI_QUESTIONARI!AJ4513:AL4513,ESITI_QUESTIONARI!AN4513,ESITI_QUESTIONARI!AQ4513)))</f>
        <v/>
      </c>
    </row>
    <row r="4514" spans="1:8" x14ac:dyDescent="0.3">
      <c r="A4514" t="str">
        <f>IF(ESITI_QUESTIONARI!A4514="","",TRIM(ESITI_QUESTIONARI!A4514))</f>
        <v/>
      </c>
      <c r="B4514" t="str">
        <f t="shared" si="71"/>
        <v/>
      </c>
      <c r="C4514" t="str">
        <f>IF(ESITI_QUESTIONARI!C4514="","",TRIM(ESITI_QUESTIONARI!C4514))</f>
        <v/>
      </c>
      <c r="D4514" t="str">
        <f>IFERROR(UPPER(TRIM(ESITI_QUESTIONARI!U4514)),"")</f>
        <v/>
      </c>
      <c r="E4514" t="str">
        <f>IFERROR(UPPER(TRIM(ESITI_QUESTIONARI!Y4514)),"")</f>
        <v/>
      </c>
      <c r="F4514" t="str">
        <f>IFERROR(UPPER(TRIM(ESITI_QUESTIONARI!AE4514)),"")</f>
        <v/>
      </c>
      <c r="G4514" t="str">
        <f>IFERROR(UPPER(TRIM(ESITI_QUESTIONARI!AI4514)),"")</f>
        <v/>
      </c>
      <c r="H4514" s="8" t="str">
        <f>IF(C4514="","",IF(ISERROR(AVERAGE(ESITI_QUESTIONARI!N4514:T4514,ESITI_QUESTIONARI!V4514:X4514,ESITI_QUESTIONARI!Z4514:AD4514,ESITI_QUESTIONARI!AF4514:AH4514,ESITI_QUESTIONARI!AJ4514:AL4514,ESITI_QUESTIONARI!AN4514,ESITI_QUESTIONARI!AQ4514)),"NON RISPONDE",AVERAGE(ESITI_QUESTIONARI!N4514:T4514,ESITI_QUESTIONARI!V4514:X4514,ESITI_QUESTIONARI!Z4514:AD4514,ESITI_QUESTIONARI!AF4514:AH4514,ESITI_QUESTIONARI!AJ4514:AL4514,ESITI_QUESTIONARI!AN4514,ESITI_QUESTIONARI!AQ4514)))</f>
        <v/>
      </c>
    </row>
    <row r="4515" spans="1:8" x14ac:dyDescent="0.3">
      <c r="A4515" t="str">
        <f>IF(ESITI_QUESTIONARI!A4515="","",TRIM(ESITI_QUESTIONARI!A4515))</f>
        <v/>
      </c>
      <c r="B4515" t="str">
        <f t="shared" si="71"/>
        <v/>
      </c>
      <c r="C4515" t="str">
        <f>IF(ESITI_QUESTIONARI!C4515="","",TRIM(ESITI_QUESTIONARI!C4515))</f>
        <v/>
      </c>
      <c r="D4515" t="str">
        <f>IFERROR(UPPER(TRIM(ESITI_QUESTIONARI!U4515)),"")</f>
        <v/>
      </c>
      <c r="E4515" t="str">
        <f>IFERROR(UPPER(TRIM(ESITI_QUESTIONARI!Y4515)),"")</f>
        <v/>
      </c>
      <c r="F4515" t="str">
        <f>IFERROR(UPPER(TRIM(ESITI_QUESTIONARI!AE4515)),"")</f>
        <v/>
      </c>
      <c r="G4515" t="str">
        <f>IFERROR(UPPER(TRIM(ESITI_QUESTIONARI!AI4515)),"")</f>
        <v/>
      </c>
      <c r="H4515" s="8" t="str">
        <f>IF(C4515="","",IF(ISERROR(AVERAGE(ESITI_QUESTIONARI!N4515:T4515,ESITI_QUESTIONARI!V4515:X4515,ESITI_QUESTIONARI!Z4515:AD4515,ESITI_QUESTIONARI!AF4515:AH4515,ESITI_QUESTIONARI!AJ4515:AL4515,ESITI_QUESTIONARI!AN4515,ESITI_QUESTIONARI!AQ4515)),"NON RISPONDE",AVERAGE(ESITI_QUESTIONARI!N4515:T4515,ESITI_QUESTIONARI!V4515:X4515,ESITI_QUESTIONARI!Z4515:AD4515,ESITI_QUESTIONARI!AF4515:AH4515,ESITI_QUESTIONARI!AJ4515:AL4515,ESITI_QUESTIONARI!AN4515,ESITI_QUESTIONARI!AQ4515)))</f>
        <v/>
      </c>
    </row>
    <row r="4516" spans="1:8" x14ac:dyDescent="0.3">
      <c r="A4516" t="str">
        <f>IF(ESITI_QUESTIONARI!A4516="","",TRIM(ESITI_QUESTIONARI!A4516))</f>
        <v/>
      </c>
      <c r="B4516" t="str">
        <f t="shared" si="71"/>
        <v/>
      </c>
      <c r="C4516" t="str">
        <f>IF(ESITI_QUESTIONARI!C4516="","",TRIM(ESITI_QUESTIONARI!C4516))</f>
        <v/>
      </c>
      <c r="D4516" t="str">
        <f>IFERROR(UPPER(TRIM(ESITI_QUESTIONARI!U4516)),"")</f>
        <v/>
      </c>
      <c r="E4516" t="str">
        <f>IFERROR(UPPER(TRIM(ESITI_QUESTIONARI!Y4516)),"")</f>
        <v/>
      </c>
      <c r="F4516" t="str">
        <f>IFERROR(UPPER(TRIM(ESITI_QUESTIONARI!AE4516)),"")</f>
        <v/>
      </c>
      <c r="G4516" t="str">
        <f>IFERROR(UPPER(TRIM(ESITI_QUESTIONARI!AI4516)),"")</f>
        <v/>
      </c>
      <c r="H4516" s="8" t="str">
        <f>IF(C4516="","",IF(ISERROR(AVERAGE(ESITI_QUESTIONARI!N4516:T4516,ESITI_QUESTIONARI!V4516:X4516,ESITI_QUESTIONARI!Z4516:AD4516,ESITI_QUESTIONARI!AF4516:AH4516,ESITI_QUESTIONARI!AJ4516:AL4516,ESITI_QUESTIONARI!AN4516,ESITI_QUESTIONARI!AQ4516)),"NON RISPONDE",AVERAGE(ESITI_QUESTIONARI!N4516:T4516,ESITI_QUESTIONARI!V4516:X4516,ESITI_QUESTIONARI!Z4516:AD4516,ESITI_QUESTIONARI!AF4516:AH4516,ESITI_QUESTIONARI!AJ4516:AL4516,ESITI_QUESTIONARI!AN4516,ESITI_QUESTIONARI!AQ4516)))</f>
        <v/>
      </c>
    </row>
    <row r="4517" spans="1:8" x14ac:dyDescent="0.3">
      <c r="A4517" t="str">
        <f>IF(ESITI_QUESTIONARI!A4517="","",TRIM(ESITI_QUESTIONARI!A4517))</f>
        <v/>
      </c>
      <c r="B4517" t="str">
        <f t="shared" si="71"/>
        <v/>
      </c>
      <c r="C4517" t="str">
        <f>IF(ESITI_QUESTIONARI!C4517="","",TRIM(ESITI_QUESTIONARI!C4517))</f>
        <v/>
      </c>
      <c r="D4517" t="str">
        <f>IFERROR(UPPER(TRIM(ESITI_QUESTIONARI!U4517)),"")</f>
        <v/>
      </c>
      <c r="E4517" t="str">
        <f>IFERROR(UPPER(TRIM(ESITI_QUESTIONARI!Y4517)),"")</f>
        <v/>
      </c>
      <c r="F4517" t="str">
        <f>IFERROR(UPPER(TRIM(ESITI_QUESTIONARI!AE4517)),"")</f>
        <v/>
      </c>
      <c r="G4517" t="str">
        <f>IFERROR(UPPER(TRIM(ESITI_QUESTIONARI!AI4517)),"")</f>
        <v/>
      </c>
      <c r="H4517" s="8" t="str">
        <f>IF(C4517="","",IF(ISERROR(AVERAGE(ESITI_QUESTIONARI!N4517:T4517,ESITI_QUESTIONARI!V4517:X4517,ESITI_QUESTIONARI!Z4517:AD4517,ESITI_QUESTIONARI!AF4517:AH4517,ESITI_QUESTIONARI!AJ4517:AL4517,ESITI_QUESTIONARI!AN4517,ESITI_QUESTIONARI!AQ4517)),"NON RISPONDE",AVERAGE(ESITI_QUESTIONARI!N4517:T4517,ESITI_QUESTIONARI!V4517:X4517,ESITI_QUESTIONARI!Z4517:AD4517,ESITI_QUESTIONARI!AF4517:AH4517,ESITI_QUESTIONARI!AJ4517:AL4517,ESITI_QUESTIONARI!AN4517,ESITI_QUESTIONARI!AQ4517)))</f>
        <v/>
      </c>
    </row>
    <row r="4518" spans="1:8" x14ac:dyDescent="0.3">
      <c r="A4518" t="str">
        <f>IF(ESITI_QUESTIONARI!A4518="","",TRIM(ESITI_QUESTIONARI!A4518))</f>
        <v/>
      </c>
      <c r="B4518" t="str">
        <f t="shared" si="71"/>
        <v/>
      </c>
      <c r="C4518" t="str">
        <f>IF(ESITI_QUESTIONARI!C4518="","",TRIM(ESITI_QUESTIONARI!C4518))</f>
        <v/>
      </c>
      <c r="D4518" t="str">
        <f>IFERROR(UPPER(TRIM(ESITI_QUESTIONARI!U4518)),"")</f>
        <v/>
      </c>
      <c r="E4518" t="str">
        <f>IFERROR(UPPER(TRIM(ESITI_QUESTIONARI!Y4518)),"")</f>
        <v/>
      </c>
      <c r="F4518" t="str">
        <f>IFERROR(UPPER(TRIM(ESITI_QUESTIONARI!AE4518)),"")</f>
        <v/>
      </c>
      <c r="G4518" t="str">
        <f>IFERROR(UPPER(TRIM(ESITI_QUESTIONARI!AI4518)),"")</f>
        <v/>
      </c>
      <c r="H4518" s="8" t="str">
        <f>IF(C4518="","",IF(ISERROR(AVERAGE(ESITI_QUESTIONARI!N4518:T4518,ESITI_QUESTIONARI!V4518:X4518,ESITI_QUESTIONARI!Z4518:AD4518,ESITI_QUESTIONARI!AF4518:AH4518,ESITI_QUESTIONARI!AJ4518:AL4518,ESITI_QUESTIONARI!AN4518,ESITI_QUESTIONARI!AQ4518)),"NON RISPONDE",AVERAGE(ESITI_QUESTIONARI!N4518:T4518,ESITI_QUESTIONARI!V4518:X4518,ESITI_QUESTIONARI!Z4518:AD4518,ESITI_QUESTIONARI!AF4518:AH4518,ESITI_QUESTIONARI!AJ4518:AL4518,ESITI_QUESTIONARI!AN4518,ESITI_QUESTIONARI!AQ4518)))</f>
        <v/>
      </c>
    </row>
    <row r="4519" spans="1:8" x14ac:dyDescent="0.3">
      <c r="A4519" t="str">
        <f>IF(ESITI_QUESTIONARI!A4519="","",TRIM(ESITI_QUESTIONARI!A4519))</f>
        <v/>
      </c>
      <c r="B4519" t="str">
        <f t="shared" si="71"/>
        <v/>
      </c>
      <c r="C4519" t="str">
        <f>IF(ESITI_QUESTIONARI!C4519="","",TRIM(ESITI_QUESTIONARI!C4519))</f>
        <v/>
      </c>
      <c r="D4519" t="str">
        <f>IFERROR(UPPER(TRIM(ESITI_QUESTIONARI!U4519)),"")</f>
        <v/>
      </c>
      <c r="E4519" t="str">
        <f>IFERROR(UPPER(TRIM(ESITI_QUESTIONARI!Y4519)),"")</f>
        <v/>
      </c>
      <c r="F4519" t="str">
        <f>IFERROR(UPPER(TRIM(ESITI_QUESTIONARI!AE4519)),"")</f>
        <v/>
      </c>
      <c r="G4519" t="str">
        <f>IFERROR(UPPER(TRIM(ESITI_QUESTIONARI!AI4519)),"")</f>
        <v/>
      </c>
      <c r="H4519" s="8" t="str">
        <f>IF(C4519="","",IF(ISERROR(AVERAGE(ESITI_QUESTIONARI!N4519:T4519,ESITI_QUESTIONARI!V4519:X4519,ESITI_QUESTIONARI!Z4519:AD4519,ESITI_QUESTIONARI!AF4519:AH4519,ESITI_QUESTIONARI!AJ4519:AL4519,ESITI_QUESTIONARI!AN4519,ESITI_QUESTIONARI!AQ4519)),"NON RISPONDE",AVERAGE(ESITI_QUESTIONARI!N4519:T4519,ESITI_QUESTIONARI!V4519:X4519,ESITI_QUESTIONARI!Z4519:AD4519,ESITI_QUESTIONARI!AF4519:AH4519,ESITI_QUESTIONARI!AJ4519:AL4519,ESITI_QUESTIONARI!AN4519,ESITI_QUESTIONARI!AQ4519)))</f>
        <v/>
      </c>
    </row>
    <row r="4520" spans="1:8" x14ac:dyDescent="0.3">
      <c r="A4520" t="str">
        <f>IF(ESITI_QUESTIONARI!A4520="","",TRIM(ESITI_QUESTIONARI!A4520))</f>
        <v/>
      </c>
      <c r="B4520" t="str">
        <f t="shared" si="71"/>
        <v/>
      </c>
      <c r="C4520" t="str">
        <f>IF(ESITI_QUESTIONARI!C4520="","",TRIM(ESITI_QUESTIONARI!C4520))</f>
        <v/>
      </c>
      <c r="D4520" t="str">
        <f>IFERROR(UPPER(TRIM(ESITI_QUESTIONARI!U4520)),"")</f>
        <v/>
      </c>
      <c r="E4520" t="str">
        <f>IFERROR(UPPER(TRIM(ESITI_QUESTIONARI!Y4520)),"")</f>
        <v/>
      </c>
      <c r="F4520" t="str">
        <f>IFERROR(UPPER(TRIM(ESITI_QUESTIONARI!AE4520)),"")</f>
        <v/>
      </c>
      <c r="G4520" t="str">
        <f>IFERROR(UPPER(TRIM(ESITI_QUESTIONARI!AI4520)),"")</f>
        <v/>
      </c>
      <c r="H4520" s="8" t="str">
        <f>IF(C4520="","",IF(ISERROR(AVERAGE(ESITI_QUESTIONARI!N4520:T4520,ESITI_QUESTIONARI!V4520:X4520,ESITI_QUESTIONARI!Z4520:AD4520,ESITI_QUESTIONARI!AF4520:AH4520,ESITI_QUESTIONARI!AJ4520:AL4520,ESITI_QUESTIONARI!AN4520,ESITI_QUESTIONARI!AQ4520)),"NON RISPONDE",AVERAGE(ESITI_QUESTIONARI!N4520:T4520,ESITI_QUESTIONARI!V4520:X4520,ESITI_QUESTIONARI!Z4520:AD4520,ESITI_QUESTIONARI!AF4520:AH4520,ESITI_QUESTIONARI!AJ4520:AL4520,ESITI_QUESTIONARI!AN4520,ESITI_QUESTIONARI!AQ4520)))</f>
        <v/>
      </c>
    </row>
    <row r="4521" spans="1:8" x14ac:dyDescent="0.3">
      <c r="A4521" t="str">
        <f>IF(ESITI_QUESTIONARI!A4521="","",TRIM(ESITI_QUESTIONARI!A4521))</f>
        <v/>
      </c>
      <c r="B4521" t="str">
        <f t="shared" si="71"/>
        <v/>
      </c>
      <c r="C4521" t="str">
        <f>IF(ESITI_QUESTIONARI!C4521="","",TRIM(ESITI_QUESTIONARI!C4521))</f>
        <v/>
      </c>
      <c r="D4521" t="str">
        <f>IFERROR(UPPER(TRIM(ESITI_QUESTIONARI!U4521)),"")</f>
        <v/>
      </c>
      <c r="E4521" t="str">
        <f>IFERROR(UPPER(TRIM(ESITI_QUESTIONARI!Y4521)),"")</f>
        <v/>
      </c>
      <c r="F4521" t="str">
        <f>IFERROR(UPPER(TRIM(ESITI_QUESTIONARI!AE4521)),"")</f>
        <v/>
      </c>
      <c r="G4521" t="str">
        <f>IFERROR(UPPER(TRIM(ESITI_QUESTIONARI!AI4521)),"")</f>
        <v/>
      </c>
      <c r="H4521" s="8" t="str">
        <f>IF(C4521="","",IF(ISERROR(AVERAGE(ESITI_QUESTIONARI!N4521:T4521,ESITI_QUESTIONARI!V4521:X4521,ESITI_QUESTIONARI!Z4521:AD4521,ESITI_QUESTIONARI!AF4521:AH4521,ESITI_QUESTIONARI!AJ4521:AL4521,ESITI_QUESTIONARI!AN4521,ESITI_QUESTIONARI!AQ4521)),"NON RISPONDE",AVERAGE(ESITI_QUESTIONARI!N4521:T4521,ESITI_QUESTIONARI!V4521:X4521,ESITI_QUESTIONARI!Z4521:AD4521,ESITI_QUESTIONARI!AF4521:AH4521,ESITI_QUESTIONARI!AJ4521:AL4521,ESITI_QUESTIONARI!AN4521,ESITI_QUESTIONARI!AQ4521)))</f>
        <v/>
      </c>
    </row>
    <row r="4522" spans="1:8" x14ac:dyDescent="0.3">
      <c r="A4522" t="str">
        <f>IF(ESITI_QUESTIONARI!A4522="","",TRIM(ESITI_QUESTIONARI!A4522))</f>
        <v/>
      </c>
      <c r="B4522" t="str">
        <f t="shared" si="71"/>
        <v/>
      </c>
      <c r="C4522" t="str">
        <f>IF(ESITI_QUESTIONARI!C4522="","",TRIM(ESITI_QUESTIONARI!C4522))</f>
        <v/>
      </c>
      <c r="D4522" t="str">
        <f>IFERROR(UPPER(TRIM(ESITI_QUESTIONARI!U4522)),"")</f>
        <v/>
      </c>
      <c r="E4522" t="str">
        <f>IFERROR(UPPER(TRIM(ESITI_QUESTIONARI!Y4522)),"")</f>
        <v/>
      </c>
      <c r="F4522" t="str">
        <f>IFERROR(UPPER(TRIM(ESITI_QUESTIONARI!AE4522)),"")</f>
        <v/>
      </c>
      <c r="G4522" t="str">
        <f>IFERROR(UPPER(TRIM(ESITI_QUESTIONARI!AI4522)),"")</f>
        <v/>
      </c>
      <c r="H4522" s="8" t="str">
        <f>IF(C4522="","",IF(ISERROR(AVERAGE(ESITI_QUESTIONARI!N4522:T4522,ESITI_QUESTIONARI!V4522:X4522,ESITI_QUESTIONARI!Z4522:AD4522,ESITI_QUESTIONARI!AF4522:AH4522,ESITI_QUESTIONARI!AJ4522:AL4522,ESITI_QUESTIONARI!AN4522,ESITI_QUESTIONARI!AQ4522)),"NON RISPONDE",AVERAGE(ESITI_QUESTIONARI!N4522:T4522,ESITI_QUESTIONARI!V4522:X4522,ESITI_QUESTIONARI!Z4522:AD4522,ESITI_QUESTIONARI!AF4522:AH4522,ESITI_QUESTIONARI!AJ4522:AL4522,ESITI_QUESTIONARI!AN4522,ESITI_QUESTIONARI!AQ4522)))</f>
        <v/>
      </c>
    </row>
    <row r="4523" spans="1:8" x14ac:dyDescent="0.3">
      <c r="A4523" t="str">
        <f>IF(ESITI_QUESTIONARI!A4523="","",TRIM(ESITI_QUESTIONARI!A4523))</f>
        <v/>
      </c>
      <c r="B4523" t="str">
        <f t="shared" si="71"/>
        <v/>
      </c>
      <c r="C4523" t="str">
        <f>IF(ESITI_QUESTIONARI!C4523="","",TRIM(ESITI_QUESTIONARI!C4523))</f>
        <v/>
      </c>
      <c r="D4523" t="str">
        <f>IFERROR(UPPER(TRIM(ESITI_QUESTIONARI!U4523)),"")</f>
        <v/>
      </c>
      <c r="E4523" t="str">
        <f>IFERROR(UPPER(TRIM(ESITI_QUESTIONARI!Y4523)),"")</f>
        <v/>
      </c>
      <c r="F4523" t="str">
        <f>IFERROR(UPPER(TRIM(ESITI_QUESTIONARI!AE4523)),"")</f>
        <v/>
      </c>
      <c r="G4523" t="str">
        <f>IFERROR(UPPER(TRIM(ESITI_QUESTIONARI!AI4523)),"")</f>
        <v/>
      </c>
      <c r="H4523" s="8" t="str">
        <f>IF(C4523="","",IF(ISERROR(AVERAGE(ESITI_QUESTIONARI!N4523:T4523,ESITI_QUESTIONARI!V4523:X4523,ESITI_QUESTIONARI!Z4523:AD4523,ESITI_QUESTIONARI!AF4523:AH4523,ESITI_QUESTIONARI!AJ4523:AL4523,ESITI_QUESTIONARI!AN4523,ESITI_QUESTIONARI!AQ4523)),"NON RISPONDE",AVERAGE(ESITI_QUESTIONARI!N4523:T4523,ESITI_QUESTIONARI!V4523:X4523,ESITI_QUESTIONARI!Z4523:AD4523,ESITI_QUESTIONARI!AF4523:AH4523,ESITI_QUESTIONARI!AJ4523:AL4523,ESITI_QUESTIONARI!AN4523,ESITI_QUESTIONARI!AQ4523)))</f>
        <v/>
      </c>
    </row>
    <row r="4524" spans="1:8" x14ac:dyDescent="0.3">
      <c r="A4524" t="str">
        <f>IF(ESITI_QUESTIONARI!A4524="","",TRIM(ESITI_QUESTIONARI!A4524))</f>
        <v/>
      </c>
      <c r="B4524" t="str">
        <f t="shared" si="71"/>
        <v/>
      </c>
      <c r="C4524" t="str">
        <f>IF(ESITI_QUESTIONARI!C4524="","",TRIM(ESITI_QUESTIONARI!C4524))</f>
        <v/>
      </c>
      <c r="D4524" t="str">
        <f>IFERROR(UPPER(TRIM(ESITI_QUESTIONARI!U4524)),"")</f>
        <v/>
      </c>
      <c r="E4524" t="str">
        <f>IFERROR(UPPER(TRIM(ESITI_QUESTIONARI!Y4524)),"")</f>
        <v/>
      </c>
      <c r="F4524" t="str">
        <f>IFERROR(UPPER(TRIM(ESITI_QUESTIONARI!AE4524)),"")</f>
        <v/>
      </c>
      <c r="G4524" t="str">
        <f>IFERROR(UPPER(TRIM(ESITI_QUESTIONARI!AI4524)),"")</f>
        <v/>
      </c>
      <c r="H4524" s="8" t="str">
        <f>IF(C4524="","",IF(ISERROR(AVERAGE(ESITI_QUESTIONARI!N4524:T4524,ESITI_QUESTIONARI!V4524:X4524,ESITI_QUESTIONARI!Z4524:AD4524,ESITI_QUESTIONARI!AF4524:AH4524,ESITI_QUESTIONARI!AJ4524:AL4524,ESITI_QUESTIONARI!AN4524,ESITI_QUESTIONARI!AQ4524)),"NON RISPONDE",AVERAGE(ESITI_QUESTIONARI!N4524:T4524,ESITI_QUESTIONARI!V4524:X4524,ESITI_QUESTIONARI!Z4524:AD4524,ESITI_QUESTIONARI!AF4524:AH4524,ESITI_QUESTIONARI!AJ4524:AL4524,ESITI_QUESTIONARI!AN4524,ESITI_QUESTIONARI!AQ4524)))</f>
        <v/>
      </c>
    </row>
    <row r="4525" spans="1:8" x14ac:dyDescent="0.3">
      <c r="A4525" t="str">
        <f>IF(ESITI_QUESTIONARI!A4525="","",TRIM(ESITI_QUESTIONARI!A4525))</f>
        <v/>
      </c>
      <c r="B4525" t="str">
        <f t="shared" si="71"/>
        <v/>
      </c>
      <c r="C4525" t="str">
        <f>IF(ESITI_QUESTIONARI!C4525="","",TRIM(ESITI_QUESTIONARI!C4525))</f>
        <v/>
      </c>
      <c r="D4525" t="str">
        <f>IFERROR(UPPER(TRIM(ESITI_QUESTIONARI!U4525)),"")</f>
        <v/>
      </c>
      <c r="E4525" t="str">
        <f>IFERROR(UPPER(TRIM(ESITI_QUESTIONARI!Y4525)),"")</f>
        <v/>
      </c>
      <c r="F4525" t="str">
        <f>IFERROR(UPPER(TRIM(ESITI_QUESTIONARI!AE4525)),"")</f>
        <v/>
      </c>
      <c r="G4525" t="str">
        <f>IFERROR(UPPER(TRIM(ESITI_QUESTIONARI!AI4525)),"")</f>
        <v/>
      </c>
      <c r="H4525" s="8" t="str">
        <f>IF(C4525="","",IF(ISERROR(AVERAGE(ESITI_QUESTIONARI!N4525:T4525,ESITI_QUESTIONARI!V4525:X4525,ESITI_QUESTIONARI!Z4525:AD4525,ESITI_QUESTIONARI!AF4525:AH4525,ESITI_QUESTIONARI!AJ4525:AL4525,ESITI_QUESTIONARI!AN4525,ESITI_QUESTIONARI!AQ4525)),"NON RISPONDE",AVERAGE(ESITI_QUESTIONARI!N4525:T4525,ESITI_QUESTIONARI!V4525:X4525,ESITI_QUESTIONARI!Z4525:AD4525,ESITI_QUESTIONARI!AF4525:AH4525,ESITI_QUESTIONARI!AJ4525:AL4525,ESITI_QUESTIONARI!AN4525,ESITI_QUESTIONARI!AQ4525)))</f>
        <v/>
      </c>
    </row>
    <row r="4526" spans="1:8" x14ac:dyDescent="0.3">
      <c r="A4526" t="str">
        <f>IF(ESITI_QUESTIONARI!A4526="","",TRIM(ESITI_QUESTIONARI!A4526))</f>
        <v/>
      </c>
      <c r="B4526" t="str">
        <f t="shared" si="71"/>
        <v/>
      </c>
      <c r="C4526" t="str">
        <f>IF(ESITI_QUESTIONARI!C4526="","",TRIM(ESITI_QUESTIONARI!C4526))</f>
        <v/>
      </c>
      <c r="D4526" t="str">
        <f>IFERROR(UPPER(TRIM(ESITI_QUESTIONARI!U4526)),"")</f>
        <v/>
      </c>
      <c r="E4526" t="str">
        <f>IFERROR(UPPER(TRIM(ESITI_QUESTIONARI!Y4526)),"")</f>
        <v/>
      </c>
      <c r="F4526" t="str">
        <f>IFERROR(UPPER(TRIM(ESITI_QUESTIONARI!AE4526)),"")</f>
        <v/>
      </c>
      <c r="G4526" t="str">
        <f>IFERROR(UPPER(TRIM(ESITI_QUESTIONARI!AI4526)),"")</f>
        <v/>
      </c>
      <c r="H4526" s="8" t="str">
        <f>IF(C4526="","",IF(ISERROR(AVERAGE(ESITI_QUESTIONARI!N4526:T4526,ESITI_QUESTIONARI!V4526:X4526,ESITI_QUESTIONARI!Z4526:AD4526,ESITI_QUESTIONARI!AF4526:AH4526,ESITI_QUESTIONARI!AJ4526:AL4526,ESITI_QUESTIONARI!AN4526,ESITI_QUESTIONARI!AQ4526)),"NON RISPONDE",AVERAGE(ESITI_QUESTIONARI!N4526:T4526,ESITI_QUESTIONARI!V4526:X4526,ESITI_QUESTIONARI!Z4526:AD4526,ESITI_QUESTIONARI!AF4526:AH4526,ESITI_QUESTIONARI!AJ4526:AL4526,ESITI_QUESTIONARI!AN4526,ESITI_QUESTIONARI!AQ4526)))</f>
        <v/>
      </c>
    </row>
    <row r="4527" spans="1:8" x14ac:dyDescent="0.3">
      <c r="A4527" t="str">
        <f>IF(ESITI_QUESTIONARI!A4527="","",TRIM(ESITI_QUESTIONARI!A4527))</f>
        <v/>
      </c>
      <c r="B4527" t="str">
        <f t="shared" si="71"/>
        <v/>
      </c>
      <c r="C4527" t="str">
        <f>IF(ESITI_QUESTIONARI!C4527="","",TRIM(ESITI_QUESTIONARI!C4527))</f>
        <v/>
      </c>
      <c r="D4527" t="str">
        <f>IFERROR(UPPER(TRIM(ESITI_QUESTIONARI!U4527)),"")</f>
        <v/>
      </c>
      <c r="E4527" t="str">
        <f>IFERROR(UPPER(TRIM(ESITI_QUESTIONARI!Y4527)),"")</f>
        <v/>
      </c>
      <c r="F4527" t="str">
        <f>IFERROR(UPPER(TRIM(ESITI_QUESTIONARI!AE4527)),"")</f>
        <v/>
      </c>
      <c r="G4527" t="str">
        <f>IFERROR(UPPER(TRIM(ESITI_QUESTIONARI!AI4527)),"")</f>
        <v/>
      </c>
      <c r="H4527" s="8" t="str">
        <f>IF(C4527="","",IF(ISERROR(AVERAGE(ESITI_QUESTIONARI!N4527:T4527,ESITI_QUESTIONARI!V4527:X4527,ESITI_QUESTIONARI!Z4527:AD4527,ESITI_QUESTIONARI!AF4527:AH4527,ESITI_QUESTIONARI!AJ4527:AL4527,ESITI_QUESTIONARI!AN4527,ESITI_QUESTIONARI!AQ4527)),"NON RISPONDE",AVERAGE(ESITI_QUESTIONARI!N4527:T4527,ESITI_QUESTIONARI!V4527:X4527,ESITI_QUESTIONARI!Z4527:AD4527,ESITI_QUESTIONARI!AF4527:AH4527,ESITI_QUESTIONARI!AJ4527:AL4527,ESITI_QUESTIONARI!AN4527,ESITI_QUESTIONARI!AQ4527)))</f>
        <v/>
      </c>
    </row>
    <row r="4528" spans="1:8" x14ac:dyDescent="0.3">
      <c r="A4528" t="str">
        <f>IF(ESITI_QUESTIONARI!A4528="","",TRIM(ESITI_QUESTIONARI!A4528))</f>
        <v/>
      </c>
      <c r="B4528" t="str">
        <f t="shared" si="71"/>
        <v/>
      </c>
      <c r="C4528" t="str">
        <f>IF(ESITI_QUESTIONARI!C4528="","",TRIM(ESITI_QUESTIONARI!C4528))</f>
        <v/>
      </c>
      <c r="D4528" t="str">
        <f>IFERROR(UPPER(TRIM(ESITI_QUESTIONARI!U4528)),"")</f>
        <v/>
      </c>
      <c r="E4528" t="str">
        <f>IFERROR(UPPER(TRIM(ESITI_QUESTIONARI!Y4528)),"")</f>
        <v/>
      </c>
      <c r="F4528" t="str">
        <f>IFERROR(UPPER(TRIM(ESITI_QUESTIONARI!AE4528)),"")</f>
        <v/>
      </c>
      <c r="G4528" t="str">
        <f>IFERROR(UPPER(TRIM(ESITI_QUESTIONARI!AI4528)),"")</f>
        <v/>
      </c>
      <c r="H4528" s="8" t="str">
        <f>IF(C4528="","",IF(ISERROR(AVERAGE(ESITI_QUESTIONARI!N4528:T4528,ESITI_QUESTIONARI!V4528:X4528,ESITI_QUESTIONARI!Z4528:AD4528,ESITI_QUESTIONARI!AF4528:AH4528,ESITI_QUESTIONARI!AJ4528:AL4528,ESITI_QUESTIONARI!AN4528,ESITI_QUESTIONARI!AQ4528)),"NON RISPONDE",AVERAGE(ESITI_QUESTIONARI!N4528:T4528,ESITI_QUESTIONARI!V4528:X4528,ESITI_QUESTIONARI!Z4528:AD4528,ESITI_QUESTIONARI!AF4528:AH4528,ESITI_QUESTIONARI!AJ4528:AL4528,ESITI_QUESTIONARI!AN4528,ESITI_QUESTIONARI!AQ4528)))</f>
        <v/>
      </c>
    </row>
    <row r="4529" spans="1:8" x14ac:dyDescent="0.3">
      <c r="A4529" t="str">
        <f>IF(ESITI_QUESTIONARI!A4529="","",TRIM(ESITI_QUESTIONARI!A4529))</f>
        <v/>
      </c>
      <c r="B4529" t="str">
        <f t="shared" si="71"/>
        <v/>
      </c>
      <c r="C4529" t="str">
        <f>IF(ESITI_QUESTIONARI!C4529="","",TRIM(ESITI_QUESTIONARI!C4529))</f>
        <v/>
      </c>
      <c r="D4529" t="str">
        <f>IFERROR(UPPER(TRIM(ESITI_QUESTIONARI!U4529)),"")</f>
        <v/>
      </c>
      <c r="E4529" t="str">
        <f>IFERROR(UPPER(TRIM(ESITI_QUESTIONARI!Y4529)),"")</f>
        <v/>
      </c>
      <c r="F4529" t="str">
        <f>IFERROR(UPPER(TRIM(ESITI_QUESTIONARI!AE4529)),"")</f>
        <v/>
      </c>
      <c r="G4529" t="str">
        <f>IFERROR(UPPER(TRIM(ESITI_QUESTIONARI!AI4529)),"")</f>
        <v/>
      </c>
      <c r="H4529" s="8" t="str">
        <f>IF(C4529="","",IF(ISERROR(AVERAGE(ESITI_QUESTIONARI!N4529:T4529,ESITI_QUESTIONARI!V4529:X4529,ESITI_QUESTIONARI!Z4529:AD4529,ESITI_QUESTIONARI!AF4529:AH4529,ESITI_QUESTIONARI!AJ4529:AL4529,ESITI_QUESTIONARI!AN4529,ESITI_QUESTIONARI!AQ4529)),"NON RISPONDE",AVERAGE(ESITI_QUESTIONARI!N4529:T4529,ESITI_QUESTIONARI!V4529:X4529,ESITI_QUESTIONARI!Z4529:AD4529,ESITI_QUESTIONARI!AF4529:AH4529,ESITI_QUESTIONARI!AJ4529:AL4529,ESITI_QUESTIONARI!AN4529,ESITI_QUESTIONARI!AQ4529)))</f>
        <v/>
      </c>
    </row>
    <row r="4530" spans="1:8" x14ac:dyDescent="0.3">
      <c r="A4530" t="str">
        <f>IF(ESITI_QUESTIONARI!A4530="","",TRIM(ESITI_QUESTIONARI!A4530))</f>
        <v/>
      </c>
      <c r="B4530" t="str">
        <f t="shared" si="71"/>
        <v/>
      </c>
      <c r="C4530" t="str">
        <f>IF(ESITI_QUESTIONARI!C4530="","",TRIM(ESITI_QUESTIONARI!C4530))</f>
        <v/>
      </c>
      <c r="D4530" t="str">
        <f>IFERROR(UPPER(TRIM(ESITI_QUESTIONARI!U4530)),"")</f>
        <v/>
      </c>
      <c r="E4530" t="str">
        <f>IFERROR(UPPER(TRIM(ESITI_QUESTIONARI!Y4530)),"")</f>
        <v/>
      </c>
      <c r="F4530" t="str">
        <f>IFERROR(UPPER(TRIM(ESITI_QUESTIONARI!AE4530)),"")</f>
        <v/>
      </c>
      <c r="G4530" t="str">
        <f>IFERROR(UPPER(TRIM(ESITI_QUESTIONARI!AI4530)),"")</f>
        <v/>
      </c>
      <c r="H4530" s="8" t="str">
        <f>IF(C4530="","",IF(ISERROR(AVERAGE(ESITI_QUESTIONARI!N4530:T4530,ESITI_QUESTIONARI!V4530:X4530,ESITI_QUESTIONARI!Z4530:AD4530,ESITI_QUESTIONARI!AF4530:AH4530,ESITI_QUESTIONARI!AJ4530:AL4530,ESITI_QUESTIONARI!AN4530,ESITI_QUESTIONARI!AQ4530)),"NON RISPONDE",AVERAGE(ESITI_QUESTIONARI!N4530:T4530,ESITI_QUESTIONARI!V4530:X4530,ESITI_QUESTIONARI!Z4530:AD4530,ESITI_QUESTIONARI!AF4530:AH4530,ESITI_QUESTIONARI!AJ4530:AL4530,ESITI_QUESTIONARI!AN4530,ESITI_QUESTIONARI!AQ4530)))</f>
        <v/>
      </c>
    </row>
    <row r="4531" spans="1:8" x14ac:dyDescent="0.3">
      <c r="A4531" t="str">
        <f>IF(ESITI_QUESTIONARI!A4531="","",TRIM(ESITI_QUESTIONARI!A4531))</f>
        <v/>
      </c>
      <c r="B4531" t="str">
        <f t="shared" si="71"/>
        <v/>
      </c>
      <c r="C4531" t="str">
        <f>IF(ESITI_QUESTIONARI!C4531="","",TRIM(ESITI_QUESTIONARI!C4531))</f>
        <v/>
      </c>
      <c r="D4531" t="str">
        <f>IFERROR(UPPER(TRIM(ESITI_QUESTIONARI!U4531)),"")</f>
        <v/>
      </c>
      <c r="E4531" t="str">
        <f>IFERROR(UPPER(TRIM(ESITI_QUESTIONARI!Y4531)),"")</f>
        <v/>
      </c>
      <c r="F4531" t="str">
        <f>IFERROR(UPPER(TRIM(ESITI_QUESTIONARI!AE4531)),"")</f>
        <v/>
      </c>
      <c r="G4531" t="str">
        <f>IFERROR(UPPER(TRIM(ESITI_QUESTIONARI!AI4531)),"")</f>
        <v/>
      </c>
      <c r="H4531" s="8" t="str">
        <f>IF(C4531="","",IF(ISERROR(AVERAGE(ESITI_QUESTIONARI!N4531:T4531,ESITI_QUESTIONARI!V4531:X4531,ESITI_QUESTIONARI!Z4531:AD4531,ESITI_QUESTIONARI!AF4531:AH4531,ESITI_QUESTIONARI!AJ4531:AL4531,ESITI_QUESTIONARI!AN4531,ESITI_QUESTIONARI!AQ4531)),"NON RISPONDE",AVERAGE(ESITI_QUESTIONARI!N4531:T4531,ESITI_QUESTIONARI!V4531:X4531,ESITI_QUESTIONARI!Z4531:AD4531,ESITI_QUESTIONARI!AF4531:AH4531,ESITI_QUESTIONARI!AJ4531:AL4531,ESITI_QUESTIONARI!AN4531,ESITI_QUESTIONARI!AQ4531)))</f>
        <v/>
      </c>
    </row>
    <row r="4532" spans="1:8" x14ac:dyDescent="0.3">
      <c r="A4532" t="str">
        <f>IF(ESITI_QUESTIONARI!A4532="","",TRIM(ESITI_QUESTIONARI!A4532))</f>
        <v/>
      </c>
      <c r="B4532" t="str">
        <f t="shared" si="71"/>
        <v/>
      </c>
      <c r="C4532" t="str">
        <f>IF(ESITI_QUESTIONARI!C4532="","",TRIM(ESITI_QUESTIONARI!C4532))</f>
        <v/>
      </c>
      <c r="D4532" t="str">
        <f>IFERROR(UPPER(TRIM(ESITI_QUESTIONARI!U4532)),"")</f>
        <v/>
      </c>
      <c r="E4532" t="str">
        <f>IFERROR(UPPER(TRIM(ESITI_QUESTIONARI!Y4532)),"")</f>
        <v/>
      </c>
      <c r="F4532" t="str">
        <f>IFERROR(UPPER(TRIM(ESITI_QUESTIONARI!AE4532)),"")</f>
        <v/>
      </c>
      <c r="G4532" t="str">
        <f>IFERROR(UPPER(TRIM(ESITI_QUESTIONARI!AI4532)),"")</f>
        <v/>
      </c>
      <c r="H4532" s="8" t="str">
        <f>IF(C4532="","",IF(ISERROR(AVERAGE(ESITI_QUESTIONARI!N4532:T4532,ESITI_QUESTIONARI!V4532:X4532,ESITI_QUESTIONARI!Z4532:AD4532,ESITI_QUESTIONARI!AF4532:AH4532,ESITI_QUESTIONARI!AJ4532:AL4532,ESITI_QUESTIONARI!AN4532,ESITI_QUESTIONARI!AQ4532)),"NON RISPONDE",AVERAGE(ESITI_QUESTIONARI!N4532:T4532,ESITI_QUESTIONARI!V4532:X4532,ESITI_QUESTIONARI!Z4532:AD4532,ESITI_QUESTIONARI!AF4532:AH4532,ESITI_QUESTIONARI!AJ4532:AL4532,ESITI_QUESTIONARI!AN4532,ESITI_QUESTIONARI!AQ4532)))</f>
        <v/>
      </c>
    </row>
    <row r="4533" spans="1:8" x14ac:dyDescent="0.3">
      <c r="A4533" t="str">
        <f>IF(ESITI_QUESTIONARI!A4533="","",TRIM(ESITI_QUESTIONARI!A4533))</f>
        <v/>
      </c>
      <c r="B4533" t="str">
        <f t="shared" si="71"/>
        <v/>
      </c>
      <c r="C4533" t="str">
        <f>IF(ESITI_QUESTIONARI!C4533="","",TRIM(ESITI_QUESTIONARI!C4533))</f>
        <v/>
      </c>
      <c r="D4533" t="str">
        <f>IFERROR(UPPER(TRIM(ESITI_QUESTIONARI!U4533)),"")</f>
        <v/>
      </c>
      <c r="E4533" t="str">
        <f>IFERROR(UPPER(TRIM(ESITI_QUESTIONARI!Y4533)),"")</f>
        <v/>
      </c>
      <c r="F4533" t="str">
        <f>IFERROR(UPPER(TRIM(ESITI_QUESTIONARI!AE4533)),"")</f>
        <v/>
      </c>
      <c r="G4533" t="str">
        <f>IFERROR(UPPER(TRIM(ESITI_QUESTIONARI!AI4533)),"")</f>
        <v/>
      </c>
      <c r="H4533" s="8" t="str">
        <f>IF(C4533="","",IF(ISERROR(AVERAGE(ESITI_QUESTIONARI!N4533:T4533,ESITI_QUESTIONARI!V4533:X4533,ESITI_QUESTIONARI!Z4533:AD4533,ESITI_QUESTIONARI!AF4533:AH4533,ESITI_QUESTIONARI!AJ4533:AL4533,ESITI_QUESTIONARI!AN4533,ESITI_QUESTIONARI!AQ4533)),"NON RISPONDE",AVERAGE(ESITI_QUESTIONARI!N4533:T4533,ESITI_QUESTIONARI!V4533:X4533,ESITI_QUESTIONARI!Z4533:AD4533,ESITI_QUESTIONARI!AF4533:AH4533,ESITI_QUESTIONARI!AJ4533:AL4533,ESITI_QUESTIONARI!AN4533,ESITI_QUESTIONARI!AQ4533)))</f>
        <v/>
      </c>
    </row>
    <row r="4534" spans="1:8" x14ac:dyDescent="0.3">
      <c r="A4534" t="str">
        <f>IF(ESITI_QUESTIONARI!A4534="","",TRIM(ESITI_QUESTIONARI!A4534))</f>
        <v/>
      </c>
      <c r="B4534" t="str">
        <f t="shared" si="71"/>
        <v/>
      </c>
      <c r="C4534" t="str">
        <f>IF(ESITI_QUESTIONARI!C4534="","",TRIM(ESITI_QUESTIONARI!C4534))</f>
        <v/>
      </c>
      <c r="D4534" t="str">
        <f>IFERROR(UPPER(TRIM(ESITI_QUESTIONARI!U4534)),"")</f>
        <v/>
      </c>
      <c r="E4534" t="str">
        <f>IFERROR(UPPER(TRIM(ESITI_QUESTIONARI!Y4534)),"")</f>
        <v/>
      </c>
      <c r="F4534" t="str">
        <f>IFERROR(UPPER(TRIM(ESITI_QUESTIONARI!AE4534)),"")</f>
        <v/>
      </c>
      <c r="G4534" t="str">
        <f>IFERROR(UPPER(TRIM(ESITI_QUESTIONARI!AI4534)),"")</f>
        <v/>
      </c>
      <c r="H4534" s="8" t="str">
        <f>IF(C4534="","",IF(ISERROR(AVERAGE(ESITI_QUESTIONARI!N4534:T4534,ESITI_QUESTIONARI!V4534:X4534,ESITI_QUESTIONARI!Z4534:AD4534,ESITI_QUESTIONARI!AF4534:AH4534,ESITI_QUESTIONARI!AJ4534:AL4534,ESITI_QUESTIONARI!AN4534,ESITI_QUESTIONARI!AQ4534)),"NON RISPONDE",AVERAGE(ESITI_QUESTIONARI!N4534:T4534,ESITI_QUESTIONARI!V4534:X4534,ESITI_QUESTIONARI!Z4534:AD4534,ESITI_QUESTIONARI!AF4534:AH4534,ESITI_QUESTIONARI!AJ4534:AL4534,ESITI_QUESTIONARI!AN4534,ESITI_QUESTIONARI!AQ4534)))</f>
        <v/>
      </c>
    </row>
    <row r="4535" spans="1:8" x14ac:dyDescent="0.3">
      <c r="A4535" t="str">
        <f>IF(ESITI_QUESTIONARI!A4535="","",TRIM(ESITI_QUESTIONARI!A4535))</f>
        <v/>
      </c>
      <c r="B4535" t="str">
        <f t="shared" si="71"/>
        <v/>
      </c>
      <c r="C4535" t="str">
        <f>IF(ESITI_QUESTIONARI!C4535="","",TRIM(ESITI_QUESTIONARI!C4535))</f>
        <v/>
      </c>
      <c r="D4535" t="str">
        <f>IFERROR(UPPER(TRIM(ESITI_QUESTIONARI!U4535)),"")</f>
        <v/>
      </c>
      <c r="E4535" t="str">
        <f>IFERROR(UPPER(TRIM(ESITI_QUESTIONARI!Y4535)),"")</f>
        <v/>
      </c>
      <c r="F4535" t="str">
        <f>IFERROR(UPPER(TRIM(ESITI_QUESTIONARI!AE4535)),"")</f>
        <v/>
      </c>
      <c r="G4535" t="str">
        <f>IFERROR(UPPER(TRIM(ESITI_QUESTIONARI!AI4535)),"")</f>
        <v/>
      </c>
      <c r="H4535" s="8" t="str">
        <f>IF(C4535="","",IF(ISERROR(AVERAGE(ESITI_QUESTIONARI!N4535:T4535,ESITI_QUESTIONARI!V4535:X4535,ESITI_QUESTIONARI!Z4535:AD4535,ESITI_QUESTIONARI!AF4535:AH4535,ESITI_QUESTIONARI!AJ4535:AL4535,ESITI_QUESTIONARI!AN4535,ESITI_QUESTIONARI!AQ4535)),"NON RISPONDE",AVERAGE(ESITI_QUESTIONARI!N4535:T4535,ESITI_QUESTIONARI!V4535:X4535,ESITI_QUESTIONARI!Z4535:AD4535,ESITI_QUESTIONARI!AF4535:AH4535,ESITI_QUESTIONARI!AJ4535:AL4535,ESITI_QUESTIONARI!AN4535,ESITI_QUESTIONARI!AQ4535)))</f>
        <v/>
      </c>
    </row>
    <row r="4536" spans="1:8" x14ac:dyDescent="0.3">
      <c r="A4536" t="str">
        <f>IF(ESITI_QUESTIONARI!A4536="","",TRIM(ESITI_QUESTIONARI!A4536))</f>
        <v/>
      </c>
      <c r="B4536" t="str">
        <f t="shared" si="71"/>
        <v/>
      </c>
      <c r="C4536" t="str">
        <f>IF(ESITI_QUESTIONARI!C4536="","",TRIM(ESITI_QUESTIONARI!C4536))</f>
        <v/>
      </c>
      <c r="D4536" t="str">
        <f>IFERROR(UPPER(TRIM(ESITI_QUESTIONARI!U4536)),"")</f>
        <v/>
      </c>
      <c r="E4536" t="str">
        <f>IFERROR(UPPER(TRIM(ESITI_QUESTIONARI!Y4536)),"")</f>
        <v/>
      </c>
      <c r="F4536" t="str">
        <f>IFERROR(UPPER(TRIM(ESITI_QUESTIONARI!AE4536)),"")</f>
        <v/>
      </c>
      <c r="G4536" t="str">
        <f>IFERROR(UPPER(TRIM(ESITI_QUESTIONARI!AI4536)),"")</f>
        <v/>
      </c>
      <c r="H4536" s="8" t="str">
        <f>IF(C4536="","",IF(ISERROR(AVERAGE(ESITI_QUESTIONARI!N4536:T4536,ESITI_QUESTIONARI!V4536:X4536,ESITI_QUESTIONARI!Z4536:AD4536,ESITI_QUESTIONARI!AF4536:AH4536,ESITI_QUESTIONARI!AJ4536:AL4536,ESITI_QUESTIONARI!AN4536,ESITI_QUESTIONARI!AQ4536)),"NON RISPONDE",AVERAGE(ESITI_QUESTIONARI!N4536:T4536,ESITI_QUESTIONARI!V4536:X4536,ESITI_QUESTIONARI!Z4536:AD4536,ESITI_QUESTIONARI!AF4536:AH4536,ESITI_QUESTIONARI!AJ4536:AL4536,ESITI_QUESTIONARI!AN4536,ESITI_QUESTIONARI!AQ4536)))</f>
        <v/>
      </c>
    </row>
    <row r="4537" spans="1:8" x14ac:dyDescent="0.3">
      <c r="A4537" t="str">
        <f>IF(ESITI_QUESTIONARI!A4537="","",TRIM(ESITI_QUESTIONARI!A4537))</f>
        <v/>
      </c>
      <c r="B4537" t="str">
        <f t="shared" si="71"/>
        <v/>
      </c>
      <c r="C4537" t="str">
        <f>IF(ESITI_QUESTIONARI!C4537="","",TRIM(ESITI_QUESTIONARI!C4537))</f>
        <v/>
      </c>
      <c r="D4537" t="str">
        <f>IFERROR(UPPER(TRIM(ESITI_QUESTIONARI!U4537)),"")</f>
        <v/>
      </c>
      <c r="E4537" t="str">
        <f>IFERROR(UPPER(TRIM(ESITI_QUESTIONARI!Y4537)),"")</f>
        <v/>
      </c>
      <c r="F4537" t="str">
        <f>IFERROR(UPPER(TRIM(ESITI_QUESTIONARI!AE4537)),"")</f>
        <v/>
      </c>
      <c r="G4537" t="str">
        <f>IFERROR(UPPER(TRIM(ESITI_QUESTIONARI!AI4537)),"")</f>
        <v/>
      </c>
      <c r="H4537" s="8" t="str">
        <f>IF(C4537="","",IF(ISERROR(AVERAGE(ESITI_QUESTIONARI!N4537:T4537,ESITI_QUESTIONARI!V4537:X4537,ESITI_QUESTIONARI!Z4537:AD4537,ESITI_QUESTIONARI!AF4537:AH4537,ESITI_QUESTIONARI!AJ4537:AL4537,ESITI_QUESTIONARI!AN4537,ESITI_QUESTIONARI!AQ4537)),"NON RISPONDE",AVERAGE(ESITI_QUESTIONARI!N4537:T4537,ESITI_QUESTIONARI!V4537:X4537,ESITI_QUESTIONARI!Z4537:AD4537,ESITI_QUESTIONARI!AF4537:AH4537,ESITI_QUESTIONARI!AJ4537:AL4537,ESITI_QUESTIONARI!AN4537,ESITI_QUESTIONARI!AQ4537)))</f>
        <v/>
      </c>
    </row>
    <row r="4538" spans="1:8" x14ac:dyDescent="0.3">
      <c r="A4538" t="str">
        <f>IF(ESITI_QUESTIONARI!A4538="","",TRIM(ESITI_QUESTIONARI!A4538))</f>
        <v/>
      </c>
      <c r="B4538" t="str">
        <f t="shared" si="71"/>
        <v/>
      </c>
      <c r="C4538" t="str">
        <f>IF(ESITI_QUESTIONARI!C4538="","",TRIM(ESITI_QUESTIONARI!C4538))</f>
        <v/>
      </c>
      <c r="D4538" t="str">
        <f>IFERROR(UPPER(TRIM(ESITI_QUESTIONARI!U4538)),"")</f>
        <v/>
      </c>
      <c r="E4538" t="str">
        <f>IFERROR(UPPER(TRIM(ESITI_QUESTIONARI!Y4538)),"")</f>
        <v/>
      </c>
      <c r="F4538" t="str">
        <f>IFERROR(UPPER(TRIM(ESITI_QUESTIONARI!AE4538)),"")</f>
        <v/>
      </c>
      <c r="G4538" t="str">
        <f>IFERROR(UPPER(TRIM(ESITI_QUESTIONARI!AI4538)),"")</f>
        <v/>
      </c>
      <c r="H4538" s="8" t="str">
        <f>IF(C4538="","",IF(ISERROR(AVERAGE(ESITI_QUESTIONARI!N4538:T4538,ESITI_QUESTIONARI!V4538:X4538,ESITI_QUESTIONARI!Z4538:AD4538,ESITI_QUESTIONARI!AF4538:AH4538,ESITI_QUESTIONARI!AJ4538:AL4538,ESITI_QUESTIONARI!AN4538,ESITI_QUESTIONARI!AQ4538)),"NON RISPONDE",AVERAGE(ESITI_QUESTIONARI!N4538:T4538,ESITI_QUESTIONARI!V4538:X4538,ESITI_QUESTIONARI!Z4538:AD4538,ESITI_QUESTIONARI!AF4538:AH4538,ESITI_QUESTIONARI!AJ4538:AL4538,ESITI_QUESTIONARI!AN4538,ESITI_QUESTIONARI!AQ4538)))</f>
        <v/>
      </c>
    </row>
    <row r="4539" spans="1:8" x14ac:dyDescent="0.3">
      <c r="A4539" t="str">
        <f>IF(ESITI_QUESTIONARI!A4539="","",TRIM(ESITI_QUESTIONARI!A4539))</f>
        <v/>
      </c>
      <c r="B4539" t="str">
        <f t="shared" si="71"/>
        <v/>
      </c>
      <c r="C4539" t="str">
        <f>IF(ESITI_QUESTIONARI!C4539="","",TRIM(ESITI_QUESTIONARI!C4539))</f>
        <v/>
      </c>
      <c r="D4539" t="str">
        <f>IFERROR(UPPER(TRIM(ESITI_QUESTIONARI!U4539)),"")</f>
        <v/>
      </c>
      <c r="E4539" t="str">
        <f>IFERROR(UPPER(TRIM(ESITI_QUESTIONARI!Y4539)),"")</f>
        <v/>
      </c>
      <c r="F4539" t="str">
        <f>IFERROR(UPPER(TRIM(ESITI_QUESTIONARI!AE4539)),"")</f>
        <v/>
      </c>
      <c r="G4539" t="str">
        <f>IFERROR(UPPER(TRIM(ESITI_QUESTIONARI!AI4539)),"")</f>
        <v/>
      </c>
      <c r="H4539" s="8" t="str">
        <f>IF(C4539="","",IF(ISERROR(AVERAGE(ESITI_QUESTIONARI!N4539:T4539,ESITI_QUESTIONARI!V4539:X4539,ESITI_QUESTIONARI!Z4539:AD4539,ESITI_QUESTIONARI!AF4539:AH4539,ESITI_QUESTIONARI!AJ4539:AL4539,ESITI_QUESTIONARI!AN4539,ESITI_QUESTIONARI!AQ4539)),"NON RISPONDE",AVERAGE(ESITI_QUESTIONARI!N4539:T4539,ESITI_QUESTIONARI!V4539:X4539,ESITI_QUESTIONARI!Z4539:AD4539,ESITI_QUESTIONARI!AF4539:AH4539,ESITI_QUESTIONARI!AJ4539:AL4539,ESITI_QUESTIONARI!AN4539,ESITI_QUESTIONARI!AQ4539)))</f>
        <v/>
      </c>
    </row>
    <row r="4540" spans="1:8" x14ac:dyDescent="0.3">
      <c r="A4540" t="str">
        <f>IF(ESITI_QUESTIONARI!A4540="","",TRIM(ESITI_QUESTIONARI!A4540))</f>
        <v/>
      </c>
      <c r="B4540" t="str">
        <f t="shared" si="71"/>
        <v/>
      </c>
      <c r="C4540" t="str">
        <f>IF(ESITI_QUESTIONARI!C4540="","",TRIM(ESITI_QUESTIONARI!C4540))</f>
        <v/>
      </c>
      <c r="D4540" t="str">
        <f>IFERROR(UPPER(TRIM(ESITI_QUESTIONARI!U4540)),"")</f>
        <v/>
      </c>
      <c r="E4540" t="str">
        <f>IFERROR(UPPER(TRIM(ESITI_QUESTIONARI!Y4540)),"")</f>
        <v/>
      </c>
      <c r="F4540" t="str">
        <f>IFERROR(UPPER(TRIM(ESITI_QUESTIONARI!AE4540)),"")</f>
        <v/>
      </c>
      <c r="G4540" t="str">
        <f>IFERROR(UPPER(TRIM(ESITI_QUESTIONARI!AI4540)),"")</f>
        <v/>
      </c>
      <c r="H4540" s="8" t="str">
        <f>IF(C4540="","",IF(ISERROR(AVERAGE(ESITI_QUESTIONARI!N4540:T4540,ESITI_QUESTIONARI!V4540:X4540,ESITI_QUESTIONARI!Z4540:AD4540,ESITI_QUESTIONARI!AF4540:AH4540,ESITI_QUESTIONARI!AJ4540:AL4540,ESITI_QUESTIONARI!AN4540,ESITI_QUESTIONARI!AQ4540)),"NON RISPONDE",AVERAGE(ESITI_QUESTIONARI!N4540:T4540,ESITI_QUESTIONARI!V4540:X4540,ESITI_QUESTIONARI!Z4540:AD4540,ESITI_QUESTIONARI!AF4540:AH4540,ESITI_QUESTIONARI!AJ4540:AL4540,ESITI_QUESTIONARI!AN4540,ESITI_QUESTIONARI!AQ4540)))</f>
        <v/>
      </c>
    </row>
    <row r="4541" spans="1:8" x14ac:dyDescent="0.3">
      <c r="A4541" t="str">
        <f>IF(ESITI_QUESTIONARI!A4541="","",TRIM(ESITI_QUESTIONARI!A4541))</f>
        <v/>
      </c>
      <c r="B4541" t="str">
        <f t="shared" si="71"/>
        <v/>
      </c>
      <c r="C4541" t="str">
        <f>IF(ESITI_QUESTIONARI!C4541="","",TRIM(ESITI_QUESTIONARI!C4541))</f>
        <v/>
      </c>
      <c r="D4541" t="str">
        <f>IFERROR(UPPER(TRIM(ESITI_QUESTIONARI!U4541)),"")</f>
        <v/>
      </c>
      <c r="E4541" t="str">
        <f>IFERROR(UPPER(TRIM(ESITI_QUESTIONARI!Y4541)),"")</f>
        <v/>
      </c>
      <c r="F4541" t="str">
        <f>IFERROR(UPPER(TRIM(ESITI_QUESTIONARI!AE4541)),"")</f>
        <v/>
      </c>
      <c r="G4541" t="str">
        <f>IFERROR(UPPER(TRIM(ESITI_QUESTIONARI!AI4541)),"")</f>
        <v/>
      </c>
      <c r="H4541" s="8" t="str">
        <f>IF(C4541="","",IF(ISERROR(AVERAGE(ESITI_QUESTIONARI!N4541:T4541,ESITI_QUESTIONARI!V4541:X4541,ESITI_QUESTIONARI!Z4541:AD4541,ESITI_QUESTIONARI!AF4541:AH4541,ESITI_QUESTIONARI!AJ4541:AL4541,ESITI_QUESTIONARI!AN4541,ESITI_QUESTIONARI!AQ4541)),"NON RISPONDE",AVERAGE(ESITI_QUESTIONARI!N4541:T4541,ESITI_QUESTIONARI!V4541:X4541,ESITI_QUESTIONARI!Z4541:AD4541,ESITI_QUESTIONARI!AF4541:AH4541,ESITI_QUESTIONARI!AJ4541:AL4541,ESITI_QUESTIONARI!AN4541,ESITI_QUESTIONARI!AQ4541)))</f>
        <v/>
      </c>
    </row>
    <row r="4542" spans="1:8" x14ac:dyDescent="0.3">
      <c r="A4542" t="str">
        <f>IF(ESITI_QUESTIONARI!A4542="","",TRIM(ESITI_QUESTIONARI!A4542))</f>
        <v/>
      </c>
      <c r="B4542" t="str">
        <f t="shared" si="71"/>
        <v/>
      </c>
      <c r="C4542" t="str">
        <f>IF(ESITI_QUESTIONARI!C4542="","",TRIM(ESITI_QUESTIONARI!C4542))</f>
        <v/>
      </c>
      <c r="D4542" t="str">
        <f>IFERROR(UPPER(TRIM(ESITI_QUESTIONARI!U4542)),"")</f>
        <v/>
      </c>
      <c r="E4542" t="str">
        <f>IFERROR(UPPER(TRIM(ESITI_QUESTIONARI!Y4542)),"")</f>
        <v/>
      </c>
      <c r="F4542" t="str">
        <f>IFERROR(UPPER(TRIM(ESITI_QUESTIONARI!AE4542)),"")</f>
        <v/>
      </c>
      <c r="G4542" t="str">
        <f>IFERROR(UPPER(TRIM(ESITI_QUESTIONARI!AI4542)),"")</f>
        <v/>
      </c>
      <c r="H4542" s="8" t="str">
        <f>IF(C4542="","",IF(ISERROR(AVERAGE(ESITI_QUESTIONARI!N4542:T4542,ESITI_QUESTIONARI!V4542:X4542,ESITI_QUESTIONARI!Z4542:AD4542,ESITI_QUESTIONARI!AF4542:AH4542,ESITI_QUESTIONARI!AJ4542:AL4542,ESITI_QUESTIONARI!AN4542,ESITI_QUESTIONARI!AQ4542)),"NON RISPONDE",AVERAGE(ESITI_QUESTIONARI!N4542:T4542,ESITI_QUESTIONARI!V4542:X4542,ESITI_QUESTIONARI!Z4542:AD4542,ESITI_QUESTIONARI!AF4542:AH4542,ESITI_QUESTIONARI!AJ4542:AL4542,ESITI_QUESTIONARI!AN4542,ESITI_QUESTIONARI!AQ4542)))</f>
        <v/>
      </c>
    </row>
    <row r="4543" spans="1:8" x14ac:dyDescent="0.3">
      <c r="A4543" t="str">
        <f>IF(ESITI_QUESTIONARI!A4543="","",TRIM(ESITI_QUESTIONARI!A4543))</f>
        <v/>
      </c>
      <c r="B4543" t="str">
        <f t="shared" si="71"/>
        <v/>
      </c>
      <c r="C4543" t="str">
        <f>IF(ESITI_QUESTIONARI!C4543="","",TRIM(ESITI_QUESTIONARI!C4543))</f>
        <v/>
      </c>
      <c r="D4543" t="str">
        <f>IFERROR(UPPER(TRIM(ESITI_QUESTIONARI!U4543)),"")</f>
        <v/>
      </c>
      <c r="E4543" t="str">
        <f>IFERROR(UPPER(TRIM(ESITI_QUESTIONARI!Y4543)),"")</f>
        <v/>
      </c>
      <c r="F4543" t="str">
        <f>IFERROR(UPPER(TRIM(ESITI_QUESTIONARI!AE4543)),"")</f>
        <v/>
      </c>
      <c r="G4543" t="str">
        <f>IFERROR(UPPER(TRIM(ESITI_QUESTIONARI!AI4543)),"")</f>
        <v/>
      </c>
      <c r="H4543" s="8" t="str">
        <f>IF(C4543="","",IF(ISERROR(AVERAGE(ESITI_QUESTIONARI!N4543:T4543,ESITI_QUESTIONARI!V4543:X4543,ESITI_QUESTIONARI!Z4543:AD4543,ESITI_QUESTIONARI!AF4543:AH4543,ESITI_QUESTIONARI!AJ4543:AL4543,ESITI_QUESTIONARI!AN4543,ESITI_QUESTIONARI!AQ4543)),"NON RISPONDE",AVERAGE(ESITI_QUESTIONARI!N4543:T4543,ESITI_QUESTIONARI!V4543:X4543,ESITI_QUESTIONARI!Z4543:AD4543,ESITI_QUESTIONARI!AF4543:AH4543,ESITI_QUESTIONARI!AJ4543:AL4543,ESITI_QUESTIONARI!AN4543,ESITI_QUESTIONARI!AQ4543)))</f>
        <v/>
      </c>
    </row>
    <row r="4544" spans="1:8" x14ac:dyDescent="0.3">
      <c r="A4544" t="str">
        <f>IF(ESITI_QUESTIONARI!A4544="","",TRIM(ESITI_QUESTIONARI!A4544))</f>
        <v/>
      </c>
      <c r="B4544" t="str">
        <f t="shared" si="71"/>
        <v/>
      </c>
      <c r="C4544" t="str">
        <f>IF(ESITI_QUESTIONARI!C4544="","",TRIM(ESITI_QUESTIONARI!C4544))</f>
        <v/>
      </c>
      <c r="D4544" t="str">
        <f>IFERROR(UPPER(TRIM(ESITI_QUESTIONARI!U4544)),"")</f>
        <v/>
      </c>
      <c r="E4544" t="str">
        <f>IFERROR(UPPER(TRIM(ESITI_QUESTIONARI!Y4544)),"")</f>
        <v/>
      </c>
      <c r="F4544" t="str">
        <f>IFERROR(UPPER(TRIM(ESITI_QUESTIONARI!AE4544)),"")</f>
        <v/>
      </c>
      <c r="G4544" t="str">
        <f>IFERROR(UPPER(TRIM(ESITI_QUESTIONARI!AI4544)),"")</f>
        <v/>
      </c>
      <c r="H4544" s="8" t="str">
        <f>IF(C4544="","",IF(ISERROR(AVERAGE(ESITI_QUESTIONARI!N4544:T4544,ESITI_QUESTIONARI!V4544:X4544,ESITI_QUESTIONARI!Z4544:AD4544,ESITI_QUESTIONARI!AF4544:AH4544,ESITI_QUESTIONARI!AJ4544:AL4544,ESITI_QUESTIONARI!AN4544,ESITI_QUESTIONARI!AQ4544)),"NON RISPONDE",AVERAGE(ESITI_QUESTIONARI!N4544:T4544,ESITI_QUESTIONARI!V4544:X4544,ESITI_QUESTIONARI!Z4544:AD4544,ESITI_QUESTIONARI!AF4544:AH4544,ESITI_QUESTIONARI!AJ4544:AL4544,ESITI_QUESTIONARI!AN4544,ESITI_QUESTIONARI!AQ4544)))</f>
        <v/>
      </c>
    </row>
    <row r="4545" spans="1:8" x14ac:dyDescent="0.3">
      <c r="A4545" t="str">
        <f>IF(ESITI_QUESTIONARI!A4545="","",TRIM(ESITI_QUESTIONARI!A4545))</f>
        <v/>
      </c>
      <c r="B4545" t="str">
        <f t="shared" si="71"/>
        <v/>
      </c>
      <c r="C4545" t="str">
        <f>IF(ESITI_QUESTIONARI!C4545="","",TRIM(ESITI_QUESTIONARI!C4545))</f>
        <v/>
      </c>
      <c r="D4545" t="str">
        <f>IFERROR(UPPER(TRIM(ESITI_QUESTIONARI!U4545)),"")</f>
        <v/>
      </c>
      <c r="E4545" t="str">
        <f>IFERROR(UPPER(TRIM(ESITI_QUESTIONARI!Y4545)),"")</f>
        <v/>
      </c>
      <c r="F4545" t="str">
        <f>IFERROR(UPPER(TRIM(ESITI_QUESTIONARI!AE4545)),"")</f>
        <v/>
      </c>
      <c r="G4545" t="str">
        <f>IFERROR(UPPER(TRIM(ESITI_QUESTIONARI!AI4545)),"")</f>
        <v/>
      </c>
      <c r="H4545" s="8" t="str">
        <f>IF(C4545="","",IF(ISERROR(AVERAGE(ESITI_QUESTIONARI!N4545:T4545,ESITI_QUESTIONARI!V4545:X4545,ESITI_QUESTIONARI!Z4545:AD4545,ESITI_QUESTIONARI!AF4545:AH4545,ESITI_QUESTIONARI!AJ4545:AL4545,ESITI_QUESTIONARI!AN4545,ESITI_QUESTIONARI!AQ4545)),"NON RISPONDE",AVERAGE(ESITI_QUESTIONARI!N4545:T4545,ESITI_QUESTIONARI!V4545:X4545,ESITI_QUESTIONARI!Z4545:AD4545,ESITI_QUESTIONARI!AF4545:AH4545,ESITI_QUESTIONARI!AJ4545:AL4545,ESITI_QUESTIONARI!AN4545,ESITI_QUESTIONARI!AQ4545)))</f>
        <v/>
      </c>
    </row>
    <row r="4546" spans="1:8" x14ac:dyDescent="0.3">
      <c r="A4546" t="str">
        <f>IF(ESITI_QUESTIONARI!A4546="","",TRIM(ESITI_QUESTIONARI!A4546))</f>
        <v/>
      </c>
      <c r="B4546" t="str">
        <f t="shared" si="71"/>
        <v/>
      </c>
      <c r="C4546" t="str">
        <f>IF(ESITI_QUESTIONARI!C4546="","",TRIM(ESITI_QUESTIONARI!C4546))</f>
        <v/>
      </c>
      <c r="D4546" t="str">
        <f>IFERROR(UPPER(TRIM(ESITI_QUESTIONARI!U4546)),"")</f>
        <v/>
      </c>
      <c r="E4546" t="str">
        <f>IFERROR(UPPER(TRIM(ESITI_QUESTIONARI!Y4546)),"")</f>
        <v/>
      </c>
      <c r="F4546" t="str">
        <f>IFERROR(UPPER(TRIM(ESITI_QUESTIONARI!AE4546)),"")</f>
        <v/>
      </c>
      <c r="G4546" t="str">
        <f>IFERROR(UPPER(TRIM(ESITI_QUESTIONARI!AI4546)),"")</f>
        <v/>
      </c>
      <c r="H4546" s="8" t="str">
        <f>IF(C4546="","",IF(ISERROR(AVERAGE(ESITI_QUESTIONARI!N4546:T4546,ESITI_QUESTIONARI!V4546:X4546,ESITI_QUESTIONARI!Z4546:AD4546,ESITI_QUESTIONARI!AF4546:AH4546,ESITI_QUESTIONARI!AJ4546:AL4546,ESITI_QUESTIONARI!AN4546,ESITI_QUESTIONARI!AQ4546)),"NON RISPONDE",AVERAGE(ESITI_QUESTIONARI!N4546:T4546,ESITI_QUESTIONARI!V4546:X4546,ESITI_QUESTIONARI!Z4546:AD4546,ESITI_QUESTIONARI!AF4546:AH4546,ESITI_QUESTIONARI!AJ4546:AL4546,ESITI_QUESTIONARI!AN4546,ESITI_QUESTIONARI!AQ4546)))</f>
        <v/>
      </c>
    </row>
    <row r="4547" spans="1:8" x14ac:dyDescent="0.3">
      <c r="A4547" t="str">
        <f>IF(ESITI_QUESTIONARI!A4547="","",TRIM(ESITI_QUESTIONARI!A4547))</f>
        <v/>
      </c>
      <c r="B4547" t="str">
        <f t="shared" ref="B4547:B4610" si="72">IF(C4547="","",C4547)</f>
        <v/>
      </c>
      <c r="C4547" t="str">
        <f>IF(ESITI_QUESTIONARI!C4547="","",TRIM(ESITI_QUESTIONARI!C4547))</f>
        <v/>
      </c>
      <c r="D4547" t="str">
        <f>IFERROR(UPPER(TRIM(ESITI_QUESTIONARI!U4547)),"")</f>
        <v/>
      </c>
      <c r="E4547" t="str">
        <f>IFERROR(UPPER(TRIM(ESITI_QUESTIONARI!Y4547)),"")</f>
        <v/>
      </c>
      <c r="F4547" t="str">
        <f>IFERROR(UPPER(TRIM(ESITI_QUESTIONARI!AE4547)),"")</f>
        <v/>
      </c>
      <c r="G4547" t="str">
        <f>IFERROR(UPPER(TRIM(ESITI_QUESTIONARI!AI4547)),"")</f>
        <v/>
      </c>
      <c r="H4547" s="8" t="str">
        <f>IF(C4547="","",IF(ISERROR(AVERAGE(ESITI_QUESTIONARI!N4547:T4547,ESITI_QUESTIONARI!V4547:X4547,ESITI_QUESTIONARI!Z4547:AD4547,ESITI_QUESTIONARI!AF4547:AH4547,ESITI_QUESTIONARI!AJ4547:AL4547,ESITI_QUESTIONARI!AN4547,ESITI_QUESTIONARI!AQ4547)),"NON RISPONDE",AVERAGE(ESITI_QUESTIONARI!N4547:T4547,ESITI_QUESTIONARI!V4547:X4547,ESITI_QUESTIONARI!Z4547:AD4547,ESITI_QUESTIONARI!AF4547:AH4547,ESITI_QUESTIONARI!AJ4547:AL4547,ESITI_QUESTIONARI!AN4547,ESITI_QUESTIONARI!AQ4547)))</f>
        <v/>
      </c>
    </row>
    <row r="4548" spans="1:8" x14ac:dyDescent="0.3">
      <c r="A4548" t="str">
        <f>IF(ESITI_QUESTIONARI!A4548="","",TRIM(ESITI_QUESTIONARI!A4548))</f>
        <v/>
      </c>
      <c r="B4548" t="str">
        <f t="shared" si="72"/>
        <v/>
      </c>
      <c r="C4548" t="str">
        <f>IF(ESITI_QUESTIONARI!C4548="","",TRIM(ESITI_QUESTIONARI!C4548))</f>
        <v/>
      </c>
      <c r="D4548" t="str">
        <f>IFERROR(UPPER(TRIM(ESITI_QUESTIONARI!U4548)),"")</f>
        <v/>
      </c>
      <c r="E4548" t="str">
        <f>IFERROR(UPPER(TRIM(ESITI_QUESTIONARI!Y4548)),"")</f>
        <v/>
      </c>
      <c r="F4548" t="str">
        <f>IFERROR(UPPER(TRIM(ESITI_QUESTIONARI!AE4548)),"")</f>
        <v/>
      </c>
      <c r="G4548" t="str">
        <f>IFERROR(UPPER(TRIM(ESITI_QUESTIONARI!AI4548)),"")</f>
        <v/>
      </c>
      <c r="H4548" s="8" t="str">
        <f>IF(C4548="","",IF(ISERROR(AVERAGE(ESITI_QUESTIONARI!N4548:T4548,ESITI_QUESTIONARI!V4548:X4548,ESITI_QUESTIONARI!Z4548:AD4548,ESITI_QUESTIONARI!AF4548:AH4548,ESITI_QUESTIONARI!AJ4548:AL4548,ESITI_QUESTIONARI!AN4548,ESITI_QUESTIONARI!AQ4548)),"NON RISPONDE",AVERAGE(ESITI_QUESTIONARI!N4548:T4548,ESITI_QUESTIONARI!V4548:X4548,ESITI_QUESTIONARI!Z4548:AD4548,ESITI_QUESTIONARI!AF4548:AH4548,ESITI_QUESTIONARI!AJ4548:AL4548,ESITI_QUESTIONARI!AN4548,ESITI_QUESTIONARI!AQ4548)))</f>
        <v/>
      </c>
    </row>
    <row r="4549" spans="1:8" x14ac:dyDescent="0.3">
      <c r="A4549" t="str">
        <f>IF(ESITI_QUESTIONARI!A4549="","",TRIM(ESITI_QUESTIONARI!A4549))</f>
        <v/>
      </c>
      <c r="B4549" t="str">
        <f t="shared" si="72"/>
        <v/>
      </c>
      <c r="C4549" t="str">
        <f>IF(ESITI_QUESTIONARI!C4549="","",TRIM(ESITI_QUESTIONARI!C4549))</f>
        <v/>
      </c>
      <c r="D4549" t="str">
        <f>IFERROR(UPPER(TRIM(ESITI_QUESTIONARI!U4549)),"")</f>
        <v/>
      </c>
      <c r="E4549" t="str">
        <f>IFERROR(UPPER(TRIM(ESITI_QUESTIONARI!Y4549)),"")</f>
        <v/>
      </c>
      <c r="F4549" t="str">
        <f>IFERROR(UPPER(TRIM(ESITI_QUESTIONARI!AE4549)),"")</f>
        <v/>
      </c>
      <c r="G4549" t="str">
        <f>IFERROR(UPPER(TRIM(ESITI_QUESTIONARI!AI4549)),"")</f>
        <v/>
      </c>
      <c r="H4549" s="8" t="str">
        <f>IF(C4549="","",IF(ISERROR(AVERAGE(ESITI_QUESTIONARI!N4549:T4549,ESITI_QUESTIONARI!V4549:X4549,ESITI_QUESTIONARI!Z4549:AD4549,ESITI_QUESTIONARI!AF4549:AH4549,ESITI_QUESTIONARI!AJ4549:AL4549,ESITI_QUESTIONARI!AN4549,ESITI_QUESTIONARI!AQ4549)),"NON RISPONDE",AVERAGE(ESITI_QUESTIONARI!N4549:T4549,ESITI_QUESTIONARI!V4549:X4549,ESITI_QUESTIONARI!Z4549:AD4549,ESITI_QUESTIONARI!AF4549:AH4549,ESITI_QUESTIONARI!AJ4549:AL4549,ESITI_QUESTIONARI!AN4549,ESITI_QUESTIONARI!AQ4549)))</f>
        <v/>
      </c>
    </row>
    <row r="4550" spans="1:8" x14ac:dyDescent="0.3">
      <c r="A4550" t="str">
        <f>IF(ESITI_QUESTIONARI!A4550="","",TRIM(ESITI_QUESTIONARI!A4550))</f>
        <v/>
      </c>
      <c r="B4550" t="str">
        <f t="shared" si="72"/>
        <v/>
      </c>
      <c r="C4550" t="str">
        <f>IF(ESITI_QUESTIONARI!C4550="","",TRIM(ESITI_QUESTIONARI!C4550))</f>
        <v/>
      </c>
      <c r="D4550" t="str">
        <f>IFERROR(UPPER(TRIM(ESITI_QUESTIONARI!U4550)),"")</f>
        <v/>
      </c>
      <c r="E4550" t="str">
        <f>IFERROR(UPPER(TRIM(ESITI_QUESTIONARI!Y4550)),"")</f>
        <v/>
      </c>
      <c r="F4550" t="str">
        <f>IFERROR(UPPER(TRIM(ESITI_QUESTIONARI!AE4550)),"")</f>
        <v/>
      </c>
      <c r="G4550" t="str">
        <f>IFERROR(UPPER(TRIM(ESITI_QUESTIONARI!AI4550)),"")</f>
        <v/>
      </c>
      <c r="H4550" s="8" t="str">
        <f>IF(C4550="","",IF(ISERROR(AVERAGE(ESITI_QUESTIONARI!N4550:T4550,ESITI_QUESTIONARI!V4550:X4550,ESITI_QUESTIONARI!Z4550:AD4550,ESITI_QUESTIONARI!AF4550:AH4550,ESITI_QUESTIONARI!AJ4550:AL4550,ESITI_QUESTIONARI!AN4550,ESITI_QUESTIONARI!AQ4550)),"NON RISPONDE",AVERAGE(ESITI_QUESTIONARI!N4550:T4550,ESITI_QUESTIONARI!V4550:X4550,ESITI_QUESTIONARI!Z4550:AD4550,ESITI_QUESTIONARI!AF4550:AH4550,ESITI_QUESTIONARI!AJ4550:AL4550,ESITI_QUESTIONARI!AN4550,ESITI_QUESTIONARI!AQ4550)))</f>
        <v/>
      </c>
    </row>
    <row r="4551" spans="1:8" x14ac:dyDescent="0.3">
      <c r="A4551" t="str">
        <f>IF(ESITI_QUESTIONARI!A4551="","",TRIM(ESITI_QUESTIONARI!A4551))</f>
        <v/>
      </c>
      <c r="B4551" t="str">
        <f t="shared" si="72"/>
        <v/>
      </c>
      <c r="C4551" t="str">
        <f>IF(ESITI_QUESTIONARI!C4551="","",TRIM(ESITI_QUESTIONARI!C4551))</f>
        <v/>
      </c>
      <c r="D4551" t="str">
        <f>IFERROR(UPPER(TRIM(ESITI_QUESTIONARI!U4551)),"")</f>
        <v/>
      </c>
      <c r="E4551" t="str">
        <f>IFERROR(UPPER(TRIM(ESITI_QUESTIONARI!Y4551)),"")</f>
        <v/>
      </c>
      <c r="F4551" t="str">
        <f>IFERROR(UPPER(TRIM(ESITI_QUESTIONARI!AE4551)),"")</f>
        <v/>
      </c>
      <c r="G4551" t="str">
        <f>IFERROR(UPPER(TRIM(ESITI_QUESTIONARI!AI4551)),"")</f>
        <v/>
      </c>
      <c r="H4551" s="8" t="str">
        <f>IF(C4551="","",IF(ISERROR(AVERAGE(ESITI_QUESTIONARI!N4551:T4551,ESITI_QUESTIONARI!V4551:X4551,ESITI_QUESTIONARI!Z4551:AD4551,ESITI_QUESTIONARI!AF4551:AH4551,ESITI_QUESTIONARI!AJ4551:AL4551,ESITI_QUESTIONARI!AN4551,ESITI_QUESTIONARI!AQ4551)),"NON RISPONDE",AVERAGE(ESITI_QUESTIONARI!N4551:T4551,ESITI_QUESTIONARI!V4551:X4551,ESITI_QUESTIONARI!Z4551:AD4551,ESITI_QUESTIONARI!AF4551:AH4551,ESITI_QUESTIONARI!AJ4551:AL4551,ESITI_QUESTIONARI!AN4551,ESITI_QUESTIONARI!AQ4551)))</f>
        <v/>
      </c>
    </row>
    <row r="4552" spans="1:8" x14ac:dyDescent="0.3">
      <c r="A4552" t="str">
        <f>IF(ESITI_QUESTIONARI!A4552="","",TRIM(ESITI_QUESTIONARI!A4552))</f>
        <v/>
      </c>
      <c r="B4552" t="str">
        <f t="shared" si="72"/>
        <v/>
      </c>
      <c r="C4552" t="str">
        <f>IF(ESITI_QUESTIONARI!C4552="","",TRIM(ESITI_QUESTIONARI!C4552))</f>
        <v/>
      </c>
      <c r="D4552" t="str">
        <f>IFERROR(UPPER(TRIM(ESITI_QUESTIONARI!U4552)),"")</f>
        <v/>
      </c>
      <c r="E4552" t="str">
        <f>IFERROR(UPPER(TRIM(ESITI_QUESTIONARI!Y4552)),"")</f>
        <v/>
      </c>
      <c r="F4552" t="str">
        <f>IFERROR(UPPER(TRIM(ESITI_QUESTIONARI!AE4552)),"")</f>
        <v/>
      </c>
      <c r="G4552" t="str">
        <f>IFERROR(UPPER(TRIM(ESITI_QUESTIONARI!AI4552)),"")</f>
        <v/>
      </c>
      <c r="H4552" s="8" t="str">
        <f>IF(C4552="","",IF(ISERROR(AVERAGE(ESITI_QUESTIONARI!N4552:T4552,ESITI_QUESTIONARI!V4552:X4552,ESITI_QUESTIONARI!Z4552:AD4552,ESITI_QUESTIONARI!AF4552:AH4552,ESITI_QUESTIONARI!AJ4552:AL4552,ESITI_QUESTIONARI!AN4552,ESITI_QUESTIONARI!AQ4552)),"NON RISPONDE",AVERAGE(ESITI_QUESTIONARI!N4552:T4552,ESITI_QUESTIONARI!V4552:X4552,ESITI_QUESTIONARI!Z4552:AD4552,ESITI_QUESTIONARI!AF4552:AH4552,ESITI_QUESTIONARI!AJ4552:AL4552,ESITI_QUESTIONARI!AN4552,ESITI_QUESTIONARI!AQ4552)))</f>
        <v/>
      </c>
    </row>
    <row r="4553" spans="1:8" x14ac:dyDescent="0.3">
      <c r="A4553" t="str">
        <f>IF(ESITI_QUESTIONARI!A4553="","",TRIM(ESITI_QUESTIONARI!A4553))</f>
        <v/>
      </c>
      <c r="B4553" t="str">
        <f t="shared" si="72"/>
        <v/>
      </c>
      <c r="C4553" t="str">
        <f>IF(ESITI_QUESTIONARI!C4553="","",TRIM(ESITI_QUESTIONARI!C4553))</f>
        <v/>
      </c>
      <c r="D4553" t="str">
        <f>IFERROR(UPPER(TRIM(ESITI_QUESTIONARI!U4553)),"")</f>
        <v/>
      </c>
      <c r="E4553" t="str">
        <f>IFERROR(UPPER(TRIM(ESITI_QUESTIONARI!Y4553)),"")</f>
        <v/>
      </c>
      <c r="F4553" t="str">
        <f>IFERROR(UPPER(TRIM(ESITI_QUESTIONARI!AE4553)),"")</f>
        <v/>
      </c>
      <c r="G4553" t="str">
        <f>IFERROR(UPPER(TRIM(ESITI_QUESTIONARI!AI4553)),"")</f>
        <v/>
      </c>
      <c r="H4553" s="8" t="str">
        <f>IF(C4553="","",IF(ISERROR(AVERAGE(ESITI_QUESTIONARI!N4553:T4553,ESITI_QUESTIONARI!V4553:X4553,ESITI_QUESTIONARI!Z4553:AD4553,ESITI_QUESTIONARI!AF4553:AH4553,ESITI_QUESTIONARI!AJ4553:AL4553,ESITI_QUESTIONARI!AN4553,ESITI_QUESTIONARI!AQ4553)),"NON RISPONDE",AVERAGE(ESITI_QUESTIONARI!N4553:T4553,ESITI_QUESTIONARI!V4553:X4553,ESITI_QUESTIONARI!Z4553:AD4553,ESITI_QUESTIONARI!AF4553:AH4553,ESITI_QUESTIONARI!AJ4553:AL4553,ESITI_QUESTIONARI!AN4553,ESITI_QUESTIONARI!AQ4553)))</f>
        <v/>
      </c>
    </row>
    <row r="4554" spans="1:8" x14ac:dyDescent="0.3">
      <c r="A4554" t="str">
        <f>IF(ESITI_QUESTIONARI!A4554="","",TRIM(ESITI_QUESTIONARI!A4554))</f>
        <v/>
      </c>
      <c r="B4554" t="str">
        <f t="shared" si="72"/>
        <v/>
      </c>
      <c r="C4554" t="str">
        <f>IF(ESITI_QUESTIONARI!C4554="","",TRIM(ESITI_QUESTIONARI!C4554))</f>
        <v/>
      </c>
      <c r="D4554" t="str">
        <f>IFERROR(UPPER(TRIM(ESITI_QUESTIONARI!U4554)),"")</f>
        <v/>
      </c>
      <c r="E4554" t="str">
        <f>IFERROR(UPPER(TRIM(ESITI_QUESTIONARI!Y4554)),"")</f>
        <v/>
      </c>
      <c r="F4554" t="str">
        <f>IFERROR(UPPER(TRIM(ESITI_QUESTIONARI!AE4554)),"")</f>
        <v/>
      </c>
      <c r="G4554" t="str">
        <f>IFERROR(UPPER(TRIM(ESITI_QUESTIONARI!AI4554)),"")</f>
        <v/>
      </c>
      <c r="H4554" s="8" t="str">
        <f>IF(C4554="","",IF(ISERROR(AVERAGE(ESITI_QUESTIONARI!N4554:T4554,ESITI_QUESTIONARI!V4554:X4554,ESITI_QUESTIONARI!Z4554:AD4554,ESITI_QUESTIONARI!AF4554:AH4554,ESITI_QUESTIONARI!AJ4554:AL4554,ESITI_QUESTIONARI!AN4554,ESITI_QUESTIONARI!AQ4554)),"NON RISPONDE",AVERAGE(ESITI_QUESTIONARI!N4554:T4554,ESITI_QUESTIONARI!V4554:X4554,ESITI_QUESTIONARI!Z4554:AD4554,ESITI_QUESTIONARI!AF4554:AH4554,ESITI_QUESTIONARI!AJ4554:AL4554,ESITI_QUESTIONARI!AN4554,ESITI_QUESTIONARI!AQ4554)))</f>
        <v/>
      </c>
    </row>
    <row r="4555" spans="1:8" x14ac:dyDescent="0.3">
      <c r="A4555" t="str">
        <f>IF(ESITI_QUESTIONARI!A4555="","",TRIM(ESITI_QUESTIONARI!A4555))</f>
        <v/>
      </c>
      <c r="B4555" t="str">
        <f t="shared" si="72"/>
        <v/>
      </c>
      <c r="C4555" t="str">
        <f>IF(ESITI_QUESTIONARI!C4555="","",TRIM(ESITI_QUESTIONARI!C4555))</f>
        <v/>
      </c>
      <c r="D4555" t="str">
        <f>IFERROR(UPPER(TRIM(ESITI_QUESTIONARI!U4555)),"")</f>
        <v/>
      </c>
      <c r="E4555" t="str">
        <f>IFERROR(UPPER(TRIM(ESITI_QUESTIONARI!Y4555)),"")</f>
        <v/>
      </c>
      <c r="F4555" t="str">
        <f>IFERROR(UPPER(TRIM(ESITI_QUESTIONARI!AE4555)),"")</f>
        <v/>
      </c>
      <c r="G4555" t="str">
        <f>IFERROR(UPPER(TRIM(ESITI_QUESTIONARI!AI4555)),"")</f>
        <v/>
      </c>
      <c r="H4555" s="8" t="str">
        <f>IF(C4555="","",IF(ISERROR(AVERAGE(ESITI_QUESTIONARI!N4555:T4555,ESITI_QUESTIONARI!V4555:X4555,ESITI_QUESTIONARI!Z4555:AD4555,ESITI_QUESTIONARI!AF4555:AH4555,ESITI_QUESTIONARI!AJ4555:AL4555,ESITI_QUESTIONARI!AN4555,ESITI_QUESTIONARI!AQ4555)),"NON RISPONDE",AVERAGE(ESITI_QUESTIONARI!N4555:T4555,ESITI_QUESTIONARI!V4555:X4555,ESITI_QUESTIONARI!Z4555:AD4555,ESITI_QUESTIONARI!AF4555:AH4555,ESITI_QUESTIONARI!AJ4555:AL4555,ESITI_QUESTIONARI!AN4555,ESITI_QUESTIONARI!AQ4555)))</f>
        <v/>
      </c>
    </row>
    <row r="4556" spans="1:8" x14ac:dyDescent="0.3">
      <c r="A4556" t="str">
        <f>IF(ESITI_QUESTIONARI!A4556="","",TRIM(ESITI_QUESTIONARI!A4556))</f>
        <v/>
      </c>
      <c r="B4556" t="str">
        <f t="shared" si="72"/>
        <v/>
      </c>
      <c r="C4556" t="str">
        <f>IF(ESITI_QUESTIONARI!C4556="","",TRIM(ESITI_QUESTIONARI!C4556))</f>
        <v/>
      </c>
      <c r="D4556" t="str">
        <f>IFERROR(UPPER(TRIM(ESITI_QUESTIONARI!U4556)),"")</f>
        <v/>
      </c>
      <c r="E4556" t="str">
        <f>IFERROR(UPPER(TRIM(ESITI_QUESTIONARI!Y4556)),"")</f>
        <v/>
      </c>
      <c r="F4556" t="str">
        <f>IFERROR(UPPER(TRIM(ESITI_QUESTIONARI!AE4556)),"")</f>
        <v/>
      </c>
      <c r="G4556" t="str">
        <f>IFERROR(UPPER(TRIM(ESITI_QUESTIONARI!AI4556)),"")</f>
        <v/>
      </c>
      <c r="H4556" s="8" t="str">
        <f>IF(C4556="","",IF(ISERROR(AVERAGE(ESITI_QUESTIONARI!N4556:T4556,ESITI_QUESTIONARI!V4556:X4556,ESITI_QUESTIONARI!Z4556:AD4556,ESITI_QUESTIONARI!AF4556:AH4556,ESITI_QUESTIONARI!AJ4556:AL4556,ESITI_QUESTIONARI!AN4556,ESITI_QUESTIONARI!AQ4556)),"NON RISPONDE",AVERAGE(ESITI_QUESTIONARI!N4556:T4556,ESITI_QUESTIONARI!V4556:X4556,ESITI_QUESTIONARI!Z4556:AD4556,ESITI_QUESTIONARI!AF4556:AH4556,ESITI_QUESTIONARI!AJ4556:AL4556,ESITI_QUESTIONARI!AN4556,ESITI_QUESTIONARI!AQ4556)))</f>
        <v/>
      </c>
    </row>
    <row r="4557" spans="1:8" x14ac:dyDescent="0.3">
      <c r="A4557" t="str">
        <f>IF(ESITI_QUESTIONARI!A4557="","",TRIM(ESITI_QUESTIONARI!A4557))</f>
        <v/>
      </c>
      <c r="B4557" t="str">
        <f t="shared" si="72"/>
        <v/>
      </c>
      <c r="C4557" t="str">
        <f>IF(ESITI_QUESTIONARI!C4557="","",TRIM(ESITI_QUESTIONARI!C4557))</f>
        <v/>
      </c>
      <c r="D4557" t="str">
        <f>IFERROR(UPPER(TRIM(ESITI_QUESTIONARI!U4557)),"")</f>
        <v/>
      </c>
      <c r="E4557" t="str">
        <f>IFERROR(UPPER(TRIM(ESITI_QUESTIONARI!Y4557)),"")</f>
        <v/>
      </c>
      <c r="F4557" t="str">
        <f>IFERROR(UPPER(TRIM(ESITI_QUESTIONARI!AE4557)),"")</f>
        <v/>
      </c>
      <c r="G4557" t="str">
        <f>IFERROR(UPPER(TRIM(ESITI_QUESTIONARI!AI4557)),"")</f>
        <v/>
      </c>
      <c r="H4557" s="8" t="str">
        <f>IF(C4557="","",IF(ISERROR(AVERAGE(ESITI_QUESTIONARI!N4557:T4557,ESITI_QUESTIONARI!V4557:X4557,ESITI_QUESTIONARI!Z4557:AD4557,ESITI_QUESTIONARI!AF4557:AH4557,ESITI_QUESTIONARI!AJ4557:AL4557,ESITI_QUESTIONARI!AN4557,ESITI_QUESTIONARI!AQ4557)),"NON RISPONDE",AVERAGE(ESITI_QUESTIONARI!N4557:T4557,ESITI_QUESTIONARI!V4557:X4557,ESITI_QUESTIONARI!Z4557:AD4557,ESITI_QUESTIONARI!AF4557:AH4557,ESITI_QUESTIONARI!AJ4557:AL4557,ESITI_QUESTIONARI!AN4557,ESITI_QUESTIONARI!AQ4557)))</f>
        <v/>
      </c>
    </row>
    <row r="4558" spans="1:8" x14ac:dyDescent="0.3">
      <c r="A4558" t="str">
        <f>IF(ESITI_QUESTIONARI!A4558="","",TRIM(ESITI_QUESTIONARI!A4558))</f>
        <v/>
      </c>
      <c r="B4558" t="str">
        <f t="shared" si="72"/>
        <v/>
      </c>
      <c r="C4558" t="str">
        <f>IF(ESITI_QUESTIONARI!C4558="","",TRIM(ESITI_QUESTIONARI!C4558))</f>
        <v/>
      </c>
      <c r="D4558" t="str">
        <f>IFERROR(UPPER(TRIM(ESITI_QUESTIONARI!U4558)),"")</f>
        <v/>
      </c>
      <c r="E4558" t="str">
        <f>IFERROR(UPPER(TRIM(ESITI_QUESTIONARI!Y4558)),"")</f>
        <v/>
      </c>
      <c r="F4558" t="str">
        <f>IFERROR(UPPER(TRIM(ESITI_QUESTIONARI!AE4558)),"")</f>
        <v/>
      </c>
      <c r="G4558" t="str">
        <f>IFERROR(UPPER(TRIM(ESITI_QUESTIONARI!AI4558)),"")</f>
        <v/>
      </c>
      <c r="H4558" s="8" t="str">
        <f>IF(C4558="","",IF(ISERROR(AVERAGE(ESITI_QUESTIONARI!N4558:T4558,ESITI_QUESTIONARI!V4558:X4558,ESITI_QUESTIONARI!Z4558:AD4558,ESITI_QUESTIONARI!AF4558:AH4558,ESITI_QUESTIONARI!AJ4558:AL4558,ESITI_QUESTIONARI!AN4558,ESITI_QUESTIONARI!AQ4558)),"NON RISPONDE",AVERAGE(ESITI_QUESTIONARI!N4558:T4558,ESITI_QUESTIONARI!V4558:X4558,ESITI_QUESTIONARI!Z4558:AD4558,ESITI_QUESTIONARI!AF4558:AH4558,ESITI_QUESTIONARI!AJ4558:AL4558,ESITI_QUESTIONARI!AN4558,ESITI_QUESTIONARI!AQ4558)))</f>
        <v/>
      </c>
    </row>
    <row r="4559" spans="1:8" x14ac:dyDescent="0.3">
      <c r="A4559" t="str">
        <f>IF(ESITI_QUESTIONARI!A4559="","",TRIM(ESITI_QUESTIONARI!A4559))</f>
        <v/>
      </c>
      <c r="B4559" t="str">
        <f t="shared" si="72"/>
        <v/>
      </c>
      <c r="C4559" t="str">
        <f>IF(ESITI_QUESTIONARI!C4559="","",TRIM(ESITI_QUESTIONARI!C4559))</f>
        <v/>
      </c>
      <c r="D4559" t="str">
        <f>IFERROR(UPPER(TRIM(ESITI_QUESTIONARI!U4559)),"")</f>
        <v/>
      </c>
      <c r="E4559" t="str">
        <f>IFERROR(UPPER(TRIM(ESITI_QUESTIONARI!Y4559)),"")</f>
        <v/>
      </c>
      <c r="F4559" t="str">
        <f>IFERROR(UPPER(TRIM(ESITI_QUESTIONARI!AE4559)),"")</f>
        <v/>
      </c>
      <c r="G4559" t="str">
        <f>IFERROR(UPPER(TRIM(ESITI_QUESTIONARI!AI4559)),"")</f>
        <v/>
      </c>
      <c r="H4559" s="8" t="str">
        <f>IF(C4559="","",IF(ISERROR(AVERAGE(ESITI_QUESTIONARI!N4559:T4559,ESITI_QUESTIONARI!V4559:X4559,ESITI_QUESTIONARI!Z4559:AD4559,ESITI_QUESTIONARI!AF4559:AH4559,ESITI_QUESTIONARI!AJ4559:AL4559,ESITI_QUESTIONARI!AN4559,ESITI_QUESTIONARI!AQ4559)),"NON RISPONDE",AVERAGE(ESITI_QUESTIONARI!N4559:T4559,ESITI_QUESTIONARI!V4559:X4559,ESITI_QUESTIONARI!Z4559:AD4559,ESITI_QUESTIONARI!AF4559:AH4559,ESITI_QUESTIONARI!AJ4559:AL4559,ESITI_QUESTIONARI!AN4559,ESITI_QUESTIONARI!AQ4559)))</f>
        <v/>
      </c>
    </row>
    <row r="4560" spans="1:8" x14ac:dyDescent="0.3">
      <c r="A4560" t="str">
        <f>IF(ESITI_QUESTIONARI!A4560="","",TRIM(ESITI_QUESTIONARI!A4560))</f>
        <v/>
      </c>
      <c r="B4560" t="str">
        <f t="shared" si="72"/>
        <v/>
      </c>
      <c r="C4560" t="str">
        <f>IF(ESITI_QUESTIONARI!C4560="","",TRIM(ESITI_QUESTIONARI!C4560))</f>
        <v/>
      </c>
      <c r="D4560" t="str">
        <f>IFERROR(UPPER(TRIM(ESITI_QUESTIONARI!U4560)),"")</f>
        <v/>
      </c>
      <c r="E4560" t="str">
        <f>IFERROR(UPPER(TRIM(ESITI_QUESTIONARI!Y4560)),"")</f>
        <v/>
      </c>
      <c r="F4560" t="str">
        <f>IFERROR(UPPER(TRIM(ESITI_QUESTIONARI!AE4560)),"")</f>
        <v/>
      </c>
      <c r="G4560" t="str">
        <f>IFERROR(UPPER(TRIM(ESITI_QUESTIONARI!AI4560)),"")</f>
        <v/>
      </c>
      <c r="H4560" s="8" t="str">
        <f>IF(C4560="","",IF(ISERROR(AVERAGE(ESITI_QUESTIONARI!N4560:T4560,ESITI_QUESTIONARI!V4560:X4560,ESITI_QUESTIONARI!Z4560:AD4560,ESITI_QUESTIONARI!AF4560:AH4560,ESITI_QUESTIONARI!AJ4560:AL4560,ESITI_QUESTIONARI!AN4560,ESITI_QUESTIONARI!AQ4560)),"NON RISPONDE",AVERAGE(ESITI_QUESTIONARI!N4560:T4560,ESITI_QUESTIONARI!V4560:X4560,ESITI_QUESTIONARI!Z4560:AD4560,ESITI_QUESTIONARI!AF4560:AH4560,ESITI_QUESTIONARI!AJ4560:AL4560,ESITI_QUESTIONARI!AN4560,ESITI_QUESTIONARI!AQ4560)))</f>
        <v/>
      </c>
    </row>
    <row r="4561" spans="1:8" x14ac:dyDescent="0.3">
      <c r="A4561" t="str">
        <f>IF(ESITI_QUESTIONARI!A4561="","",TRIM(ESITI_QUESTIONARI!A4561))</f>
        <v/>
      </c>
      <c r="B4561" t="str">
        <f t="shared" si="72"/>
        <v/>
      </c>
      <c r="C4561" t="str">
        <f>IF(ESITI_QUESTIONARI!C4561="","",TRIM(ESITI_QUESTIONARI!C4561))</f>
        <v/>
      </c>
      <c r="D4561" t="str">
        <f>IFERROR(UPPER(TRIM(ESITI_QUESTIONARI!U4561)),"")</f>
        <v/>
      </c>
      <c r="E4561" t="str">
        <f>IFERROR(UPPER(TRIM(ESITI_QUESTIONARI!Y4561)),"")</f>
        <v/>
      </c>
      <c r="F4561" t="str">
        <f>IFERROR(UPPER(TRIM(ESITI_QUESTIONARI!AE4561)),"")</f>
        <v/>
      </c>
      <c r="G4561" t="str">
        <f>IFERROR(UPPER(TRIM(ESITI_QUESTIONARI!AI4561)),"")</f>
        <v/>
      </c>
      <c r="H4561" s="8" t="str">
        <f>IF(C4561="","",IF(ISERROR(AVERAGE(ESITI_QUESTIONARI!N4561:T4561,ESITI_QUESTIONARI!V4561:X4561,ESITI_QUESTIONARI!Z4561:AD4561,ESITI_QUESTIONARI!AF4561:AH4561,ESITI_QUESTIONARI!AJ4561:AL4561,ESITI_QUESTIONARI!AN4561,ESITI_QUESTIONARI!AQ4561)),"NON RISPONDE",AVERAGE(ESITI_QUESTIONARI!N4561:T4561,ESITI_QUESTIONARI!V4561:X4561,ESITI_QUESTIONARI!Z4561:AD4561,ESITI_QUESTIONARI!AF4561:AH4561,ESITI_QUESTIONARI!AJ4561:AL4561,ESITI_QUESTIONARI!AN4561,ESITI_QUESTIONARI!AQ4561)))</f>
        <v/>
      </c>
    </row>
    <row r="4562" spans="1:8" x14ac:dyDescent="0.3">
      <c r="A4562" t="str">
        <f>IF(ESITI_QUESTIONARI!A4562="","",TRIM(ESITI_QUESTIONARI!A4562))</f>
        <v/>
      </c>
      <c r="B4562" t="str">
        <f t="shared" si="72"/>
        <v/>
      </c>
      <c r="C4562" t="str">
        <f>IF(ESITI_QUESTIONARI!C4562="","",TRIM(ESITI_QUESTIONARI!C4562))</f>
        <v/>
      </c>
      <c r="D4562" t="str">
        <f>IFERROR(UPPER(TRIM(ESITI_QUESTIONARI!U4562)),"")</f>
        <v/>
      </c>
      <c r="E4562" t="str">
        <f>IFERROR(UPPER(TRIM(ESITI_QUESTIONARI!Y4562)),"")</f>
        <v/>
      </c>
      <c r="F4562" t="str">
        <f>IFERROR(UPPER(TRIM(ESITI_QUESTIONARI!AE4562)),"")</f>
        <v/>
      </c>
      <c r="G4562" t="str">
        <f>IFERROR(UPPER(TRIM(ESITI_QUESTIONARI!AI4562)),"")</f>
        <v/>
      </c>
      <c r="H4562" s="8" t="str">
        <f>IF(C4562="","",IF(ISERROR(AVERAGE(ESITI_QUESTIONARI!N4562:T4562,ESITI_QUESTIONARI!V4562:X4562,ESITI_QUESTIONARI!Z4562:AD4562,ESITI_QUESTIONARI!AF4562:AH4562,ESITI_QUESTIONARI!AJ4562:AL4562,ESITI_QUESTIONARI!AN4562,ESITI_QUESTIONARI!AQ4562)),"NON RISPONDE",AVERAGE(ESITI_QUESTIONARI!N4562:T4562,ESITI_QUESTIONARI!V4562:X4562,ESITI_QUESTIONARI!Z4562:AD4562,ESITI_QUESTIONARI!AF4562:AH4562,ESITI_QUESTIONARI!AJ4562:AL4562,ESITI_QUESTIONARI!AN4562,ESITI_QUESTIONARI!AQ4562)))</f>
        <v/>
      </c>
    </row>
    <row r="4563" spans="1:8" x14ac:dyDescent="0.3">
      <c r="A4563" t="str">
        <f>IF(ESITI_QUESTIONARI!A4563="","",TRIM(ESITI_QUESTIONARI!A4563))</f>
        <v/>
      </c>
      <c r="B4563" t="str">
        <f t="shared" si="72"/>
        <v/>
      </c>
      <c r="C4563" t="str">
        <f>IF(ESITI_QUESTIONARI!C4563="","",TRIM(ESITI_QUESTIONARI!C4563))</f>
        <v/>
      </c>
      <c r="D4563" t="str">
        <f>IFERROR(UPPER(TRIM(ESITI_QUESTIONARI!U4563)),"")</f>
        <v/>
      </c>
      <c r="E4563" t="str">
        <f>IFERROR(UPPER(TRIM(ESITI_QUESTIONARI!Y4563)),"")</f>
        <v/>
      </c>
      <c r="F4563" t="str">
        <f>IFERROR(UPPER(TRIM(ESITI_QUESTIONARI!AE4563)),"")</f>
        <v/>
      </c>
      <c r="G4563" t="str">
        <f>IFERROR(UPPER(TRIM(ESITI_QUESTIONARI!AI4563)),"")</f>
        <v/>
      </c>
      <c r="H4563" s="8" t="str">
        <f>IF(C4563="","",IF(ISERROR(AVERAGE(ESITI_QUESTIONARI!N4563:T4563,ESITI_QUESTIONARI!V4563:X4563,ESITI_QUESTIONARI!Z4563:AD4563,ESITI_QUESTIONARI!AF4563:AH4563,ESITI_QUESTIONARI!AJ4563:AL4563,ESITI_QUESTIONARI!AN4563,ESITI_QUESTIONARI!AQ4563)),"NON RISPONDE",AVERAGE(ESITI_QUESTIONARI!N4563:T4563,ESITI_QUESTIONARI!V4563:X4563,ESITI_QUESTIONARI!Z4563:AD4563,ESITI_QUESTIONARI!AF4563:AH4563,ESITI_QUESTIONARI!AJ4563:AL4563,ESITI_QUESTIONARI!AN4563,ESITI_QUESTIONARI!AQ4563)))</f>
        <v/>
      </c>
    </row>
    <row r="4564" spans="1:8" x14ac:dyDescent="0.3">
      <c r="A4564" t="str">
        <f>IF(ESITI_QUESTIONARI!A4564="","",TRIM(ESITI_QUESTIONARI!A4564))</f>
        <v/>
      </c>
      <c r="B4564" t="str">
        <f t="shared" si="72"/>
        <v/>
      </c>
      <c r="C4564" t="str">
        <f>IF(ESITI_QUESTIONARI!C4564="","",TRIM(ESITI_QUESTIONARI!C4564))</f>
        <v/>
      </c>
      <c r="D4564" t="str">
        <f>IFERROR(UPPER(TRIM(ESITI_QUESTIONARI!U4564)),"")</f>
        <v/>
      </c>
      <c r="E4564" t="str">
        <f>IFERROR(UPPER(TRIM(ESITI_QUESTIONARI!Y4564)),"")</f>
        <v/>
      </c>
      <c r="F4564" t="str">
        <f>IFERROR(UPPER(TRIM(ESITI_QUESTIONARI!AE4564)),"")</f>
        <v/>
      </c>
      <c r="G4564" t="str">
        <f>IFERROR(UPPER(TRIM(ESITI_QUESTIONARI!AI4564)),"")</f>
        <v/>
      </c>
      <c r="H4564" s="8" t="str">
        <f>IF(C4564="","",IF(ISERROR(AVERAGE(ESITI_QUESTIONARI!N4564:T4564,ESITI_QUESTIONARI!V4564:X4564,ESITI_QUESTIONARI!Z4564:AD4564,ESITI_QUESTIONARI!AF4564:AH4564,ESITI_QUESTIONARI!AJ4564:AL4564,ESITI_QUESTIONARI!AN4564,ESITI_QUESTIONARI!AQ4564)),"NON RISPONDE",AVERAGE(ESITI_QUESTIONARI!N4564:T4564,ESITI_QUESTIONARI!V4564:X4564,ESITI_QUESTIONARI!Z4564:AD4564,ESITI_QUESTIONARI!AF4564:AH4564,ESITI_QUESTIONARI!AJ4564:AL4564,ESITI_QUESTIONARI!AN4564,ESITI_QUESTIONARI!AQ4564)))</f>
        <v/>
      </c>
    </row>
    <row r="4565" spans="1:8" x14ac:dyDescent="0.3">
      <c r="A4565" t="str">
        <f>IF(ESITI_QUESTIONARI!A4565="","",TRIM(ESITI_QUESTIONARI!A4565))</f>
        <v/>
      </c>
      <c r="B4565" t="str">
        <f t="shared" si="72"/>
        <v/>
      </c>
      <c r="C4565" t="str">
        <f>IF(ESITI_QUESTIONARI!C4565="","",TRIM(ESITI_QUESTIONARI!C4565))</f>
        <v/>
      </c>
      <c r="D4565" t="str">
        <f>IFERROR(UPPER(TRIM(ESITI_QUESTIONARI!U4565)),"")</f>
        <v/>
      </c>
      <c r="E4565" t="str">
        <f>IFERROR(UPPER(TRIM(ESITI_QUESTIONARI!Y4565)),"")</f>
        <v/>
      </c>
      <c r="F4565" t="str">
        <f>IFERROR(UPPER(TRIM(ESITI_QUESTIONARI!AE4565)),"")</f>
        <v/>
      </c>
      <c r="G4565" t="str">
        <f>IFERROR(UPPER(TRIM(ESITI_QUESTIONARI!AI4565)),"")</f>
        <v/>
      </c>
      <c r="H4565" s="8" t="str">
        <f>IF(C4565="","",IF(ISERROR(AVERAGE(ESITI_QUESTIONARI!N4565:T4565,ESITI_QUESTIONARI!V4565:X4565,ESITI_QUESTIONARI!Z4565:AD4565,ESITI_QUESTIONARI!AF4565:AH4565,ESITI_QUESTIONARI!AJ4565:AL4565,ESITI_QUESTIONARI!AN4565,ESITI_QUESTIONARI!AQ4565)),"NON RISPONDE",AVERAGE(ESITI_QUESTIONARI!N4565:T4565,ESITI_QUESTIONARI!V4565:X4565,ESITI_QUESTIONARI!Z4565:AD4565,ESITI_QUESTIONARI!AF4565:AH4565,ESITI_QUESTIONARI!AJ4565:AL4565,ESITI_QUESTIONARI!AN4565,ESITI_QUESTIONARI!AQ4565)))</f>
        <v/>
      </c>
    </row>
    <row r="4566" spans="1:8" x14ac:dyDescent="0.3">
      <c r="A4566" t="str">
        <f>IF(ESITI_QUESTIONARI!A4566="","",TRIM(ESITI_QUESTIONARI!A4566))</f>
        <v/>
      </c>
      <c r="B4566" t="str">
        <f t="shared" si="72"/>
        <v/>
      </c>
      <c r="C4566" t="str">
        <f>IF(ESITI_QUESTIONARI!C4566="","",TRIM(ESITI_QUESTIONARI!C4566))</f>
        <v/>
      </c>
      <c r="D4566" t="str">
        <f>IFERROR(UPPER(TRIM(ESITI_QUESTIONARI!U4566)),"")</f>
        <v/>
      </c>
      <c r="E4566" t="str">
        <f>IFERROR(UPPER(TRIM(ESITI_QUESTIONARI!Y4566)),"")</f>
        <v/>
      </c>
      <c r="F4566" t="str">
        <f>IFERROR(UPPER(TRIM(ESITI_QUESTIONARI!AE4566)),"")</f>
        <v/>
      </c>
      <c r="G4566" t="str">
        <f>IFERROR(UPPER(TRIM(ESITI_QUESTIONARI!AI4566)),"")</f>
        <v/>
      </c>
      <c r="H4566" s="8" t="str">
        <f>IF(C4566="","",IF(ISERROR(AVERAGE(ESITI_QUESTIONARI!N4566:T4566,ESITI_QUESTIONARI!V4566:X4566,ESITI_QUESTIONARI!Z4566:AD4566,ESITI_QUESTIONARI!AF4566:AH4566,ESITI_QUESTIONARI!AJ4566:AL4566,ESITI_QUESTIONARI!AN4566,ESITI_QUESTIONARI!AQ4566)),"NON RISPONDE",AVERAGE(ESITI_QUESTIONARI!N4566:T4566,ESITI_QUESTIONARI!V4566:X4566,ESITI_QUESTIONARI!Z4566:AD4566,ESITI_QUESTIONARI!AF4566:AH4566,ESITI_QUESTIONARI!AJ4566:AL4566,ESITI_QUESTIONARI!AN4566,ESITI_QUESTIONARI!AQ4566)))</f>
        <v/>
      </c>
    </row>
    <row r="4567" spans="1:8" x14ac:dyDescent="0.3">
      <c r="A4567" t="str">
        <f>IF(ESITI_QUESTIONARI!A4567="","",TRIM(ESITI_QUESTIONARI!A4567))</f>
        <v/>
      </c>
      <c r="B4567" t="str">
        <f t="shared" si="72"/>
        <v/>
      </c>
      <c r="C4567" t="str">
        <f>IF(ESITI_QUESTIONARI!C4567="","",TRIM(ESITI_QUESTIONARI!C4567))</f>
        <v/>
      </c>
      <c r="D4567" t="str">
        <f>IFERROR(UPPER(TRIM(ESITI_QUESTIONARI!U4567)),"")</f>
        <v/>
      </c>
      <c r="E4567" t="str">
        <f>IFERROR(UPPER(TRIM(ESITI_QUESTIONARI!Y4567)),"")</f>
        <v/>
      </c>
      <c r="F4567" t="str">
        <f>IFERROR(UPPER(TRIM(ESITI_QUESTIONARI!AE4567)),"")</f>
        <v/>
      </c>
      <c r="G4567" t="str">
        <f>IFERROR(UPPER(TRIM(ESITI_QUESTIONARI!AI4567)),"")</f>
        <v/>
      </c>
      <c r="H4567" s="8" t="str">
        <f>IF(C4567="","",IF(ISERROR(AVERAGE(ESITI_QUESTIONARI!N4567:T4567,ESITI_QUESTIONARI!V4567:X4567,ESITI_QUESTIONARI!Z4567:AD4567,ESITI_QUESTIONARI!AF4567:AH4567,ESITI_QUESTIONARI!AJ4567:AL4567,ESITI_QUESTIONARI!AN4567,ESITI_QUESTIONARI!AQ4567)),"NON RISPONDE",AVERAGE(ESITI_QUESTIONARI!N4567:T4567,ESITI_QUESTIONARI!V4567:X4567,ESITI_QUESTIONARI!Z4567:AD4567,ESITI_QUESTIONARI!AF4567:AH4567,ESITI_QUESTIONARI!AJ4567:AL4567,ESITI_QUESTIONARI!AN4567,ESITI_QUESTIONARI!AQ4567)))</f>
        <v/>
      </c>
    </row>
    <row r="4568" spans="1:8" x14ac:dyDescent="0.3">
      <c r="A4568" t="str">
        <f>IF(ESITI_QUESTIONARI!A4568="","",TRIM(ESITI_QUESTIONARI!A4568))</f>
        <v/>
      </c>
      <c r="B4568" t="str">
        <f t="shared" si="72"/>
        <v/>
      </c>
      <c r="C4568" t="str">
        <f>IF(ESITI_QUESTIONARI!C4568="","",TRIM(ESITI_QUESTIONARI!C4568))</f>
        <v/>
      </c>
      <c r="D4568" t="str">
        <f>IFERROR(UPPER(TRIM(ESITI_QUESTIONARI!U4568)),"")</f>
        <v/>
      </c>
      <c r="E4568" t="str">
        <f>IFERROR(UPPER(TRIM(ESITI_QUESTIONARI!Y4568)),"")</f>
        <v/>
      </c>
      <c r="F4568" t="str">
        <f>IFERROR(UPPER(TRIM(ESITI_QUESTIONARI!AE4568)),"")</f>
        <v/>
      </c>
      <c r="G4568" t="str">
        <f>IFERROR(UPPER(TRIM(ESITI_QUESTIONARI!AI4568)),"")</f>
        <v/>
      </c>
      <c r="H4568" s="8" t="str">
        <f>IF(C4568="","",IF(ISERROR(AVERAGE(ESITI_QUESTIONARI!N4568:T4568,ESITI_QUESTIONARI!V4568:X4568,ESITI_QUESTIONARI!Z4568:AD4568,ESITI_QUESTIONARI!AF4568:AH4568,ESITI_QUESTIONARI!AJ4568:AL4568,ESITI_QUESTIONARI!AN4568,ESITI_QUESTIONARI!AQ4568)),"NON RISPONDE",AVERAGE(ESITI_QUESTIONARI!N4568:T4568,ESITI_QUESTIONARI!V4568:X4568,ESITI_QUESTIONARI!Z4568:AD4568,ESITI_QUESTIONARI!AF4568:AH4568,ESITI_QUESTIONARI!AJ4568:AL4568,ESITI_QUESTIONARI!AN4568,ESITI_QUESTIONARI!AQ4568)))</f>
        <v/>
      </c>
    </row>
    <row r="4569" spans="1:8" x14ac:dyDescent="0.3">
      <c r="A4569" t="str">
        <f>IF(ESITI_QUESTIONARI!A4569="","",TRIM(ESITI_QUESTIONARI!A4569))</f>
        <v/>
      </c>
      <c r="B4569" t="str">
        <f t="shared" si="72"/>
        <v/>
      </c>
      <c r="C4569" t="str">
        <f>IF(ESITI_QUESTIONARI!C4569="","",TRIM(ESITI_QUESTIONARI!C4569))</f>
        <v/>
      </c>
      <c r="D4569" t="str">
        <f>IFERROR(UPPER(TRIM(ESITI_QUESTIONARI!U4569)),"")</f>
        <v/>
      </c>
      <c r="E4569" t="str">
        <f>IFERROR(UPPER(TRIM(ESITI_QUESTIONARI!Y4569)),"")</f>
        <v/>
      </c>
      <c r="F4569" t="str">
        <f>IFERROR(UPPER(TRIM(ESITI_QUESTIONARI!AE4569)),"")</f>
        <v/>
      </c>
      <c r="G4569" t="str">
        <f>IFERROR(UPPER(TRIM(ESITI_QUESTIONARI!AI4569)),"")</f>
        <v/>
      </c>
      <c r="H4569" s="8" t="str">
        <f>IF(C4569="","",IF(ISERROR(AVERAGE(ESITI_QUESTIONARI!N4569:T4569,ESITI_QUESTIONARI!V4569:X4569,ESITI_QUESTIONARI!Z4569:AD4569,ESITI_QUESTIONARI!AF4569:AH4569,ESITI_QUESTIONARI!AJ4569:AL4569,ESITI_QUESTIONARI!AN4569,ESITI_QUESTIONARI!AQ4569)),"NON RISPONDE",AVERAGE(ESITI_QUESTIONARI!N4569:T4569,ESITI_QUESTIONARI!V4569:X4569,ESITI_QUESTIONARI!Z4569:AD4569,ESITI_QUESTIONARI!AF4569:AH4569,ESITI_QUESTIONARI!AJ4569:AL4569,ESITI_QUESTIONARI!AN4569,ESITI_QUESTIONARI!AQ4569)))</f>
        <v/>
      </c>
    </row>
    <row r="4570" spans="1:8" x14ac:dyDescent="0.3">
      <c r="A4570" t="str">
        <f>IF(ESITI_QUESTIONARI!A4570="","",TRIM(ESITI_QUESTIONARI!A4570))</f>
        <v/>
      </c>
      <c r="B4570" t="str">
        <f t="shared" si="72"/>
        <v/>
      </c>
      <c r="C4570" t="str">
        <f>IF(ESITI_QUESTIONARI!C4570="","",TRIM(ESITI_QUESTIONARI!C4570))</f>
        <v/>
      </c>
      <c r="D4570" t="str">
        <f>IFERROR(UPPER(TRIM(ESITI_QUESTIONARI!U4570)),"")</f>
        <v/>
      </c>
      <c r="E4570" t="str">
        <f>IFERROR(UPPER(TRIM(ESITI_QUESTIONARI!Y4570)),"")</f>
        <v/>
      </c>
      <c r="F4570" t="str">
        <f>IFERROR(UPPER(TRIM(ESITI_QUESTIONARI!AE4570)),"")</f>
        <v/>
      </c>
      <c r="G4570" t="str">
        <f>IFERROR(UPPER(TRIM(ESITI_QUESTIONARI!AI4570)),"")</f>
        <v/>
      </c>
      <c r="H4570" s="8" t="str">
        <f>IF(C4570="","",IF(ISERROR(AVERAGE(ESITI_QUESTIONARI!N4570:T4570,ESITI_QUESTIONARI!V4570:X4570,ESITI_QUESTIONARI!Z4570:AD4570,ESITI_QUESTIONARI!AF4570:AH4570,ESITI_QUESTIONARI!AJ4570:AL4570,ESITI_QUESTIONARI!AN4570,ESITI_QUESTIONARI!AQ4570)),"NON RISPONDE",AVERAGE(ESITI_QUESTIONARI!N4570:T4570,ESITI_QUESTIONARI!V4570:X4570,ESITI_QUESTIONARI!Z4570:AD4570,ESITI_QUESTIONARI!AF4570:AH4570,ESITI_QUESTIONARI!AJ4570:AL4570,ESITI_QUESTIONARI!AN4570,ESITI_QUESTIONARI!AQ4570)))</f>
        <v/>
      </c>
    </row>
    <row r="4571" spans="1:8" x14ac:dyDescent="0.3">
      <c r="A4571" t="str">
        <f>IF(ESITI_QUESTIONARI!A4571="","",TRIM(ESITI_QUESTIONARI!A4571))</f>
        <v/>
      </c>
      <c r="B4571" t="str">
        <f t="shared" si="72"/>
        <v/>
      </c>
      <c r="C4571" t="str">
        <f>IF(ESITI_QUESTIONARI!C4571="","",TRIM(ESITI_QUESTIONARI!C4571))</f>
        <v/>
      </c>
      <c r="D4571" t="str">
        <f>IFERROR(UPPER(TRIM(ESITI_QUESTIONARI!U4571)),"")</f>
        <v/>
      </c>
      <c r="E4571" t="str">
        <f>IFERROR(UPPER(TRIM(ESITI_QUESTIONARI!Y4571)),"")</f>
        <v/>
      </c>
      <c r="F4571" t="str">
        <f>IFERROR(UPPER(TRIM(ESITI_QUESTIONARI!AE4571)),"")</f>
        <v/>
      </c>
      <c r="G4571" t="str">
        <f>IFERROR(UPPER(TRIM(ESITI_QUESTIONARI!AI4571)),"")</f>
        <v/>
      </c>
      <c r="H4571" s="8" t="str">
        <f>IF(C4571="","",IF(ISERROR(AVERAGE(ESITI_QUESTIONARI!N4571:T4571,ESITI_QUESTIONARI!V4571:X4571,ESITI_QUESTIONARI!Z4571:AD4571,ESITI_QUESTIONARI!AF4571:AH4571,ESITI_QUESTIONARI!AJ4571:AL4571,ESITI_QUESTIONARI!AN4571,ESITI_QUESTIONARI!AQ4571)),"NON RISPONDE",AVERAGE(ESITI_QUESTIONARI!N4571:T4571,ESITI_QUESTIONARI!V4571:X4571,ESITI_QUESTIONARI!Z4571:AD4571,ESITI_QUESTIONARI!AF4571:AH4571,ESITI_QUESTIONARI!AJ4571:AL4571,ESITI_QUESTIONARI!AN4571,ESITI_QUESTIONARI!AQ4571)))</f>
        <v/>
      </c>
    </row>
    <row r="4572" spans="1:8" x14ac:dyDescent="0.3">
      <c r="A4572" t="str">
        <f>IF(ESITI_QUESTIONARI!A4572="","",TRIM(ESITI_QUESTIONARI!A4572))</f>
        <v/>
      </c>
      <c r="B4572" t="str">
        <f t="shared" si="72"/>
        <v/>
      </c>
      <c r="C4572" t="str">
        <f>IF(ESITI_QUESTIONARI!C4572="","",TRIM(ESITI_QUESTIONARI!C4572))</f>
        <v/>
      </c>
      <c r="D4572" t="str">
        <f>IFERROR(UPPER(TRIM(ESITI_QUESTIONARI!U4572)),"")</f>
        <v/>
      </c>
      <c r="E4572" t="str">
        <f>IFERROR(UPPER(TRIM(ESITI_QUESTIONARI!Y4572)),"")</f>
        <v/>
      </c>
      <c r="F4572" t="str">
        <f>IFERROR(UPPER(TRIM(ESITI_QUESTIONARI!AE4572)),"")</f>
        <v/>
      </c>
      <c r="G4572" t="str">
        <f>IFERROR(UPPER(TRIM(ESITI_QUESTIONARI!AI4572)),"")</f>
        <v/>
      </c>
      <c r="H4572" s="8" t="str">
        <f>IF(C4572="","",IF(ISERROR(AVERAGE(ESITI_QUESTIONARI!N4572:T4572,ESITI_QUESTIONARI!V4572:X4572,ESITI_QUESTIONARI!Z4572:AD4572,ESITI_QUESTIONARI!AF4572:AH4572,ESITI_QUESTIONARI!AJ4572:AL4572,ESITI_QUESTIONARI!AN4572,ESITI_QUESTIONARI!AQ4572)),"NON RISPONDE",AVERAGE(ESITI_QUESTIONARI!N4572:T4572,ESITI_QUESTIONARI!V4572:X4572,ESITI_QUESTIONARI!Z4572:AD4572,ESITI_QUESTIONARI!AF4572:AH4572,ESITI_QUESTIONARI!AJ4572:AL4572,ESITI_QUESTIONARI!AN4572,ESITI_QUESTIONARI!AQ4572)))</f>
        <v/>
      </c>
    </row>
    <row r="4573" spans="1:8" x14ac:dyDescent="0.3">
      <c r="A4573" t="str">
        <f>IF(ESITI_QUESTIONARI!A4573="","",TRIM(ESITI_QUESTIONARI!A4573))</f>
        <v/>
      </c>
      <c r="B4573" t="str">
        <f t="shared" si="72"/>
        <v/>
      </c>
      <c r="C4573" t="str">
        <f>IF(ESITI_QUESTIONARI!C4573="","",TRIM(ESITI_QUESTIONARI!C4573))</f>
        <v/>
      </c>
      <c r="D4573" t="str">
        <f>IFERROR(UPPER(TRIM(ESITI_QUESTIONARI!U4573)),"")</f>
        <v/>
      </c>
      <c r="E4573" t="str">
        <f>IFERROR(UPPER(TRIM(ESITI_QUESTIONARI!Y4573)),"")</f>
        <v/>
      </c>
      <c r="F4573" t="str">
        <f>IFERROR(UPPER(TRIM(ESITI_QUESTIONARI!AE4573)),"")</f>
        <v/>
      </c>
      <c r="G4573" t="str">
        <f>IFERROR(UPPER(TRIM(ESITI_QUESTIONARI!AI4573)),"")</f>
        <v/>
      </c>
      <c r="H4573" s="8" t="str">
        <f>IF(C4573="","",IF(ISERROR(AVERAGE(ESITI_QUESTIONARI!N4573:T4573,ESITI_QUESTIONARI!V4573:X4573,ESITI_QUESTIONARI!Z4573:AD4573,ESITI_QUESTIONARI!AF4573:AH4573,ESITI_QUESTIONARI!AJ4573:AL4573,ESITI_QUESTIONARI!AN4573,ESITI_QUESTIONARI!AQ4573)),"NON RISPONDE",AVERAGE(ESITI_QUESTIONARI!N4573:T4573,ESITI_QUESTIONARI!V4573:X4573,ESITI_QUESTIONARI!Z4573:AD4573,ESITI_QUESTIONARI!AF4573:AH4573,ESITI_QUESTIONARI!AJ4573:AL4573,ESITI_QUESTIONARI!AN4573,ESITI_QUESTIONARI!AQ4573)))</f>
        <v/>
      </c>
    </row>
    <row r="4574" spans="1:8" x14ac:dyDescent="0.3">
      <c r="A4574" t="str">
        <f>IF(ESITI_QUESTIONARI!A4574="","",TRIM(ESITI_QUESTIONARI!A4574))</f>
        <v/>
      </c>
      <c r="B4574" t="str">
        <f t="shared" si="72"/>
        <v/>
      </c>
      <c r="C4574" t="str">
        <f>IF(ESITI_QUESTIONARI!C4574="","",TRIM(ESITI_QUESTIONARI!C4574))</f>
        <v/>
      </c>
      <c r="D4574" t="str">
        <f>IFERROR(UPPER(TRIM(ESITI_QUESTIONARI!U4574)),"")</f>
        <v/>
      </c>
      <c r="E4574" t="str">
        <f>IFERROR(UPPER(TRIM(ESITI_QUESTIONARI!Y4574)),"")</f>
        <v/>
      </c>
      <c r="F4574" t="str">
        <f>IFERROR(UPPER(TRIM(ESITI_QUESTIONARI!AE4574)),"")</f>
        <v/>
      </c>
      <c r="G4574" t="str">
        <f>IFERROR(UPPER(TRIM(ESITI_QUESTIONARI!AI4574)),"")</f>
        <v/>
      </c>
      <c r="H4574" s="8" t="str">
        <f>IF(C4574="","",IF(ISERROR(AVERAGE(ESITI_QUESTIONARI!N4574:T4574,ESITI_QUESTIONARI!V4574:X4574,ESITI_QUESTIONARI!Z4574:AD4574,ESITI_QUESTIONARI!AF4574:AH4574,ESITI_QUESTIONARI!AJ4574:AL4574,ESITI_QUESTIONARI!AN4574,ESITI_QUESTIONARI!AQ4574)),"NON RISPONDE",AVERAGE(ESITI_QUESTIONARI!N4574:T4574,ESITI_QUESTIONARI!V4574:X4574,ESITI_QUESTIONARI!Z4574:AD4574,ESITI_QUESTIONARI!AF4574:AH4574,ESITI_QUESTIONARI!AJ4574:AL4574,ESITI_QUESTIONARI!AN4574,ESITI_QUESTIONARI!AQ4574)))</f>
        <v/>
      </c>
    </row>
    <row r="4575" spans="1:8" x14ac:dyDescent="0.3">
      <c r="A4575" t="str">
        <f>IF(ESITI_QUESTIONARI!A4575="","",TRIM(ESITI_QUESTIONARI!A4575))</f>
        <v/>
      </c>
      <c r="B4575" t="str">
        <f t="shared" si="72"/>
        <v/>
      </c>
      <c r="C4575" t="str">
        <f>IF(ESITI_QUESTIONARI!C4575="","",TRIM(ESITI_QUESTIONARI!C4575))</f>
        <v/>
      </c>
      <c r="D4575" t="str">
        <f>IFERROR(UPPER(TRIM(ESITI_QUESTIONARI!U4575)),"")</f>
        <v/>
      </c>
      <c r="E4575" t="str">
        <f>IFERROR(UPPER(TRIM(ESITI_QUESTIONARI!Y4575)),"")</f>
        <v/>
      </c>
      <c r="F4575" t="str">
        <f>IFERROR(UPPER(TRIM(ESITI_QUESTIONARI!AE4575)),"")</f>
        <v/>
      </c>
      <c r="G4575" t="str">
        <f>IFERROR(UPPER(TRIM(ESITI_QUESTIONARI!AI4575)),"")</f>
        <v/>
      </c>
      <c r="H4575" s="8" t="str">
        <f>IF(C4575="","",IF(ISERROR(AVERAGE(ESITI_QUESTIONARI!N4575:T4575,ESITI_QUESTIONARI!V4575:X4575,ESITI_QUESTIONARI!Z4575:AD4575,ESITI_QUESTIONARI!AF4575:AH4575,ESITI_QUESTIONARI!AJ4575:AL4575,ESITI_QUESTIONARI!AN4575,ESITI_QUESTIONARI!AQ4575)),"NON RISPONDE",AVERAGE(ESITI_QUESTIONARI!N4575:T4575,ESITI_QUESTIONARI!V4575:X4575,ESITI_QUESTIONARI!Z4575:AD4575,ESITI_QUESTIONARI!AF4575:AH4575,ESITI_QUESTIONARI!AJ4575:AL4575,ESITI_QUESTIONARI!AN4575,ESITI_QUESTIONARI!AQ4575)))</f>
        <v/>
      </c>
    </row>
    <row r="4576" spans="1:8" x14ac:dyDescent="0.3">
      <c r="A4576" t="str">
        <f>IF(ESITI_QUESTIONARI!A4576="","",TRIM(ESITI_QUESTIONARI!A4576))</f>
        <v/>
      </c>
      <c r="B4576" t="str">
        <f t="shared" si="72"/>
        <v/>
      </c>
      <c r="C4576" t="str">
        <f>IF(ESITI_QUESTIONARI!C4576="","",TRIM(ESITI_QUESTIONARI!C4576))</f>
        <v/>
      </c>
      <c r="D4576" t="str">
        <f>IFERROR(UPPER(TRIM(ESITI_QUESTIONARI!U4576)),"")</f>
        <v/>
      </c>
      <c r="E4576" t="str">
        <f>IFERROR(UPPER(TRIM(ESITI_QUESTIONARI!Y4576)),"")</f>
        <v/>
      </c>
      <c r="F4576" t="str">
        <f>IFERROR(UPPER(TRIM(ESITI_QUESTIONARI!AE4576)),"")</f>
        <v/>
      </c>
      <c r="G4576" t="str">
        <f>IFERROR(UPPER(TRIM(ESITI_QUESTIONARI!AI4576)),"")</f>
        <v/>
      </c>
      <c r="H4576" s="8" t="str">
        <f>IF(C4576="","",IF(ISERROR(AVERAGE(ESITI_QUESTIONARI!N4576:T4576,ESITI_QUESTIONARI!V4576:X4576,ESITI_QUESTIONARI!Z4576:AD4576,ESITI_QUESTIONARI!AF4576:AH4576,ESITI_QUESTIONARI!AJ4576:AL4576,ESITI_QUESTIONARI!AN4576,ESITI_QUESTIONARI!AQ4576)),"NON RISPONDE",AVERAGE(ESITI_QUESTIONARI!N4576:T4576,ESITI_QUESTIONARI!V4576:X4576,ESITI_QUESTIONARI!Z4576:AD4576,ESITI_QUESTIONARI!AF4576:AH4576,ESITI_QUESTIONARI!AJ4576:AL4576,ESITI_QUESTIONARI!AN4576,ESITI_QUESTIONARI!AQ4576)))</f>
        <v/>
      </c>
    </row>
    <row r="4577" spans="1:8" x14ac:dyDescent="0.3">
      <c r="A4577" t="str">
        <f>IF(ESITI_QUESTIONARI!A4577="","",TRIM(ESITI_QUESTIONARI!A4577))</f>
        <v/>
      </c>
      <c r="B4577" t="str">
        <f t="shared" si="72"/>
        <v/>
      </c>
      <c r="C4577" t="str">
        <f>IF(ESITI_QUESTIONARI!C4577="","",TRIM(ESITI_QUESTIONARI!C4577))</f>
        <v/>
      </c>
      <c r="D4577" t="str">
        <f>IFERROR(UPPER(TRIM(ESITI_QUESTIONARI!U4577)),"")</f>
        <v/>
      </c>
      <c r="E4577" t="str">
        <f>IFERROR(UPPER(TRIM(ESITI_QUESTIONARI!Y4577)),"")</f>
        <v/>
      </c>
      <c r="F4577" t="str">
        <f>IFERROR(UPPER(TRIM(ESITI_QUESTIONARI!AE4577)),"")</f>
        <v/>
      </c>
      <c r="G4577" t="str">
        <f>IFERROR(UPPER(TRIM(ESITI_QUESTIONARI!AI4577)),"")</f>
        <v/>
      </c>
      <c r="H4577" s="8" t="str">
        <f>IF(C4577="","",IF(ISERROR(AVERAGE(ESITI_QUESTIONARI!N4577:T4577,ESITI_QUESTIONARI!V4577:X4577,ESITI_QUESTIONARI!Z4577:AD4577,ESITI_QUESTIONARI!AF4577:AH4577,ESITI_QUESTIONARI!AJ4577:AL4577,ESITI_QUESTIONARI!AN4577,ESITI_QUESTIONARI!AQ4577)),"NON RISPONDE",AVERAGE(ESITI_QUESTIONARI!N4577:T4577,ESITI_QUESTIONARI!V4577:X4577,ESITI_QUESTIONARI!Z4577:AD4577,ESITI_QUESTIONARI!AF4577:AH4577,ESITI_QUESTIONARI!AJ4577:AL4577,ESITI_QUESTIONARI!AN4577,ESITI_QUESTIONARI!AQ4577)))</f>
        <v/>
      </c>
    </row>
    <row r="4578" spans="1:8" x14ac:dyDescent="0.3">
      <c r="A4578" t="str">
        <f>IF(ESITI_QUESTIONARI!A4578="","",TRIM(ESITI_QUESTIONARI!A4578))</f>
        <v/>
      </c>
      <c r="B4578" t="str">
        <f t="shared" si="72"/>
        <v/>
      </c>
      <c r="C4578" t="str">
        <f>IF(ESITI_QUESTIONARI!C4578="","",TRIM(ESITI_QUESTIONARI!C4578))</f>
        <v/>
      </c>
      <c r="D4578" t="str">
        <f>IFERROR(UPPER(TRIM(ESITI_QUESTIONARI!U4578)),"")</f>
        <v/>
      </c>
      <c r="E4578" t="str">
        <f>IFERROR(UPPER(TRIM(ESITI_QUESTIONARI!Y4578)),"")</f>
        <v/>
      </c>
      <c r="F4578" t="str">
        <f>IFERROR(UPPER(TRIM(ESITI_QUESTIONARI!AE4578)),"")</f>
        <v/>
      </c>
      <c r="G4578" t="str">
        <f>IFERROR(UPPER(TRIM(ESITI_QUESTIONARI!AI4578)),"")</f>
        <v/>
      </c>
      <c r="H4578" s="8" t="str">
        <f>IF(C4578="","",IF(ISERROR(AVERAGE(ESITI_QUESTIONARI!N4578:T4578,ESITI_QUESTIONARI!V4578:X4578,ESITI_QUESTIONARI!Z4578:AD4578,ESITI_QUESTIONARI!AF4578:AH4578,ESITI_QUESTIONARI!AJ4578:AL4578,ESITI_QUESTIONARI!AN4578,ESITI_QUESTIONARI!AQ4578)),"NON RISPONDE",AVERAGE(ESITI_QUESTIONARI!N4578:T4578,ESITI_QUESTIONARI!V4578:X4578,ESITI_QUESTIONARI!Z4578:AD4578,ESITI_QUESTIONARI!AF4578:AH4578,ESITI_QUESTIONARI!AJ4578:AL4578,ESITI_QUESTIONARI!AN4578,ESITI_QUESTIONARI!AQ4578)))</f>
        <v/>
      </c>
    </row>
    <row r="4579" spans="1:8" x14ac:dyDescent="0.3">
      <c r="A4579" t="str">
        <f>IF(ESITI_QUESTIONARI!A4579="","",TRIM(ESITI_QUESTIONARI!A4579))</f>
        <v/>
      </c>
      <c r="B4579" t="str">
        <f t="shared" si="72"/>
        <v/>
      </c>
      <c r="C4579" t="str">
        <f>IF(ESITI_QUESTIONARI!C4579="","",TRIM(ESITI_QUESTIONARI!C4579))</f>
        <v/>
      </c>
      <c r="D4579" t="str">
        <f>IFERROR(UPPER(TRIM(ESITI_QUESTIONARI!U4579)),"")</f>
        <v/>
      </c>
      <c r="E4579" t="str">
        <f>IFERROR(UPPER(TRIM(ESITI_QUESTIONARI!Y4579)),"")</f>
        <v/>
      </c>
      <c r="F4579" t="str">
        <f>IFERROR(UPPER(TRIM(ESITI_QUESTIONARI!AE4579)),"")</f>
        <v/>
      </c>
      <c r="G4579" t="str">
        <f>IFERROR(UPPER(TRIM(ESITI_QUESTIONARI!AI4579)),"")</f>
        <v/>
      </c>
      <c r="H4579" s="8" t="str">
        <f>IF(C4579="","",IF(ISERROR(AVERAGE(ESITI_QUESTIONARI!N4579:T4579,ESITI_QUESTIONARI!V4579:X4579,ESITI_QUESTIONARI!Z4579:AD4579,ESITI_QUESTIONARI!AF4579:AH4579,ESITI_QUESTIONARI!AJ4579:AL4579,ESITI_QUESTIONARI!AN4579,ESITI_QUESTIONARI!AQ4579)),"NON RISPONDE",AVERAGE(ESITI_QUESTIONARI!N4579:T4579,ESITI_QUESTIONARI!V4579:X4579,ESITI_QUESTIONARI!Z4579:AD4579,ESITI_QUESTIONARI!AF4579:AH4579,ESITI_QUESTIONARI!AJ4579:AL4579,ESITI_QUESTIONARI!AN4579,ESITI_QUESTIONARI!AQ4579)))</f>
        <v/>
      </c>
    </row>
    <row r="4580" spans="1:8" x14ac:dyDescent="0.3">
      <c r="A4580" t="str">
        <f>IF(ESITI_QUESTIONARI!A4580="","",TRIM(ESITI_QUESTIONARI!A4580))</f>
        <v/>
      </c>
      <c r="B4580" t="str">
        <f t="shared" si="72"/>
        <v/>
      </c>
      <c r="C4580" t="str">
        <f>IF(ESITI_QUESTIONARI!C4580="","",TRIM(ESITI_QUESTIONARI!C4580))</f>
        <v/>
      </c>
      <c r="D4580" t="str">
        <f>IFERROR(UPPER(TRIM(ESITI_QUESTIONARI!U4580)),"")</f>
        <v/>
      </c>
      <c r="E4580" t="str">
        <f>IFERROR(UPPER(TRIM(ESITI_QUESTIONARI!Y4580)),"")</f>
        <v/>
      </c>
      <c r="F4580" t="str">
        <f>IFERROR(UPPER(TRIM(ESITI_QUESTIONARI!AE4580)),"")</f>
        <v/>
      </c>
      <c r="G4580" t="str">
        <f>IFERROR(UPPER(TRIM(ESITI_QUESTIONARI!AI4580)),"")</f>
        <v/>
      </c>
      <c r="H4580" s="8" t="str">
        <f>IF(C4580="","",IF(ISERROR(AVERAGE(ESITI_QUESTIONARI!N4580:T4580,ESITI_QUESTIONARI!V4580:X4580,ESITI_QUESTIONARI!Z4580:AD4580,ESITI_QUESTIONARI!AF4580:AH4580,ESITI_QUESTIONARI!AJ4580:AL4580,ESITI_QUESTIONARI!AN4580,ESITI_QUESTIONARI!AQ4580)),"NON RISPONDE",AVERAGE(ESITI_QUESTIONARI!N4580:T4580,ESITI_QUESTIONARI!V4580:X4580,ESITI_QUESTIONARI!Z4580:AD4580,ESITI_QUESTIONARI!AF4580:AH4580,ESITI_QUESTIONARI!AJ4580:AL4580,ESITI_QUESTIONARI!AN4580,ESITI_QUESTIONARI!AQ4580)))</f>
        <v/>
      </c>
    </row>
    <row r="4581" spans="1:8" x14ac:dyDescent="0.3">
      <c r="A4581" t="str">
        <f>IF(ESITI_QUESTIONARI!A4581="","",TRIM(ESITI_QUESTIONARI!A4581))</f>
        <v/>
      </c>
      <c r="B4581" t="str">
        <f t="shared" si="72"/>
        <v/>
      </c>
      <c r="C4581" t="str">
        <f>IF(ESITI_QUESTIONARI!C4581="","",TRIM(ESITI_QUESTIONARI!C4581))</f>
        <v/>
      </c>
      <c r="D4581" t="str">
        <f>IFERROR(UPPER(TRIM(ESITI_QUESTIONARI!U4581)),"")</f>
        <v/>
      </c>
      <c r="E4581" t="str">
        <f>IFERROR(UPPER(TRIM(ESITI_QUESTIONARI!Y4581)),"")</f>
        <v/>
      </c>
      <c r="F4581" t="str">
        <f>IFERROR(UPPER(TRIM(ESITI_QUESTIONARI!AE4581)),"")</f>
        <v/>
      </c>
      <c r="G4581" t="str">
        <f>IFERROR(UPPER(TRIM(ESITI_QUESTIONARI!AI4581)),"")</f>
        <v/>
      </c>
      <c r="H4581" s="8" t="str">
        <f>IF(C4581="","",IF(ISERROR(AVERAGE(ESITI_QUESTIONARI!N4581:T4581,ESITI_QUESTIONARI!V4581:X4581,ESITI_QUESTIONARI!Z4581:AD4581,ESITI_QUESTIONARI!AF4581:AH4581,ESITI_QUESTIONARI!AJ4581:AL4581,ESITI_QUESTIONARI!AN4581,ESITI_QUESTIONARI!AQ4581)),"NON RISPONDE",AVERAGE(ESITI_QUESTIONARI!N4581:T4581,ESITI_QUESTIONARI!V4581:X4581,ESITI_QUESTIONARI!Z4581:AD4581,ESITI_QUESTIONARI!AF4581:AH4581,ESITI_QUESTIONARI!AJ4581:AL4581,ESITI_QUESTIONARI!AN4581,ESITI_QUESTIONARI!AQ4581)))</f>
        <v/>
      </c>
    </row>
    <row r="4582" spans="1:8" x14ac:dyDescent="0.3">
      <c r="A4582" t="str">
        <f>IF(ESITI_QUESTIONARI!A4582="","",TRIM(ESITI_QUESTIONARI!A4582))</f>
        <v/>
      </c>
      <c r="B4582" t="str">
        <f t="shared" si="72"/>
        <v/>
      </c>
      <c r="C4582" t="str">
        <f>IF(ESITI_QUESTIONARI!C4582="","",TRIM(ESITI_QUESTIONARI!C4582))</f>
        <v/>
      </c>
      <c r="D4582" t="str">
        <f>IFERROR(UPPER(TRIM(ESITI_QUESTIONARI!U4582)),"")</f>
        <v/>
      </c>
      <c r="E4582" t="str">
        <f>IFERROR(UPPER(TRIM(ESITI_QUESTIONARI!Y4582)),"")</f>
        <v/>
      </c>
      <c r="F4582" t="str">
        <f>IFERROR(UPPER(TRIM(ESITI_QUESTIONARI!AE4582)),"")</f>
        <v/>
      </c>
      <c r="G4582" t="str">
        <f>IFERROR(UPPER(TRIM(ESITI_QUESTIONARI!AI4582)),"")</f>
        <v/>
      </c>
      <c r="H4582" s="8" t="str">
        <f>IF(C4582="","",IF(ISERROR(AVERAGE(ESITI_QUESTIONARI!N4582:T4582,ESITI_QUESTIONARI!V4582:X4582,ESITI_QUESTIONARI!Z4582:AD4582,ESITI_QUESTIONARI!AF4582:AH4582,ESITI_QUESTIONARI!AJ4582:AL4582,ESITI_QUESTIONARI!AN4582,ESITI_QUESTIONARI!AQ4582)),"NON RISPONDE",AVERAGE(ESITI_QUESTIONARI!N4582:T4582,ESITI_QUESTIONARI!V4582:X4582,ESITI_QUESTIONARI!Z4582:AD4582,ESITI_QUESTIONARI!AF4582:AH4582,ESITI_QUESTIONARI!AJ4582:AL4582,ESITI_QUESTIONARI!AN4582,ESITI_QUESTIONARI!AQ4582)))</f>
        <v/>
      </c>
    </row>
    <row r="4583" spans="1:8" x14ac:dyDescent="0.3">
      <c r="A4583" t="str">
        <f>IF(ESITI_QUESTIONARI!A4583="","",TRIM(ESITI_QUESTIONARI!A4583))</f>
        <v/>
      </c>
      <c r="B4583" t="str">
        <f t="shared" si="72"/>
        <v/>
      </c>
      <c r="C4583" t="str">
        <f>IF(ESITI_QUESTIONARI!C4583="","",TRIM(ESITI_QUESTIONARI!C4583))</f>
        <v/>
      </c>
      <c r="D4583" t="str">
        <f>IFERROR(UPPER(TRIM(ESITI_QUESTIONARI!U4583)),"")</f>
        <v/>
      </c>
      <c r="E4583" t="str">
        <f>IFERROR(UPPER(TRIM(ESITI_QUESTIONARI!Y4583)),"")</f>
        <v/>
      </c>
      <c r="F4583" t="str">
        <f>IFERROR(UPPER(TRIM(ESITI_QUESTIONARI!AE4583)),"")</f>
        <v/>
      </c>
      <c r="G4583" t="str">
        <f>IFERROR(UPPER(TRIM(ESITI_QUESTIONARI!AI4583)),"")</f>
        <v/>
      </c>
      <c r="H4583" s="8" t="str">
        <f>IF(C4583="","",IF(ISERROR(AVERAGE(ESITI_QUESTIONARI!N4583:T4583,ESITI_QUESTIONARI!V4583:X4583,ESITI_QUESTIONARI!Z4583:AD4583,ESITI_QUESTIONARI!AF4583:AH4583,ESITI_QUESTIONARI!AJ4583:AL4583,ESITI_QUESTIONARI!AN4583,ESITI_QUESTIONARI!AQ4583)),"NON RISPONDE",AVERAGE(ESITI_QUESTIONARI!N4583:T4583,ESITI_QUESTIONARI!V4583:X4583,ESITI_QUESTIONARI!Z4583:AD4583,ESITI_QUESTIONARI!AF4583:AH4583,ESITI_QUESTIONARI!AJ4583:AL4583,ESITI_QUESTIONARI!AN4583,ESITI_QUESTIONARI!AQ4583)))</f>
        <v/>
      </c>
    </row>
    <row r="4584" spans="1:8" x14ac:dyDescent="0.3">
      <c r="A4584" t="str">
        <f>IF(ESITI_QUESTIONARI!A4584="","",TRIM(ESITI_QUESTIONARI!A4584))</f>
        <v/>
      </c>
      <c r="B4584" t="str">
        <f t="shared" si="72"/>
        <v/>
      </c>
      <c r="C4584" t="str">
        <f>IF(ESITI_QUESTIONARI!C4584="","",TRIM(ESITI_QUESTIONARI!C4584))</f>
        <v/>
      </c>
      <c r="D4584" t="str">
        <f>IFERROR(UPPER(TRIM(ESITI_QUESTIONARI!U4584)),"")</f>
        <v/>
      </c>
      <c r="E4584" t="str">
        <f>IFERROR(UPPER(TRIM(ESITI_QUESTIONARI!Y4584)),"")</f>
        <v/>
      </c>
      <c r="F4584" t="str">
        <f>IFERROR(UPPER(TRIM(ESITI_QUESTIONARI!AE4584)),"")</f>
        <v/>
      </c>
      <c r="G4584" t="str">
        <f>IFERROR(UPPER(TRIM(ESITI_QUESTIONARI!AI4584)),"")</f>
        <v/>
      </c>
      <c r="H4584" s="8" t="str">
        <f>IF(C4584="","",IF(ISERROR(AVERAGE(ESITI_QUESTIONARI!N4584:T4584,ESITI_QUESTIONARI!V4584:X4584,ESITI_QUESTIONARI!Z4584:AD4584,ESITI_QUESTIONARI!AF4584:AH4584,ESITI_QUESTIONARI!AJ4584:AL4584,ESITI_QUESTIONARI!AN4584,ESITI_QUESTIONARI!AQ4584)),"NON RISPONDE",AVERAGE(ESITI_QUESTIONARI!N4584:T4584,ESITI_QUESTIONARI!V4584:X4584,ESITI_QUESTIONARI!Z4584:AD4584,ESITI_QUESTIONARI!AF4584:AH4584,ESITI_QUESTIONARI!AJ4584:AL4584,ESITI_QUESTIONARI!AN4584,ESITI_QUESTIONARI!AQ4584)))</f>
        <v/>
      </c>
    </row>
    <row r="4585" spans="1:8" x14ac:dyDescent="0.3">
      <c r="A4585" t="str">
        <f>IF(ESITI_QUESTIONARI!A4585="","",TRIM(ESITI_QUESTIONARI!A4585))</f>
        <v/>
      </c>
      <c r="B4585" t="str">
        <f t="shared" si="72"/>
        <v/>
      </c>
      <c r="C4585" t="str">
        <f>IF(ESITI_QUESTIONARI!C4585="","",TRIM(ESITI_QUESTIONARI!C4585))</f>
        <v/>
      </c>
      <c r="D4585" t="str">
        <f>IFERROR(UPPER(TRIM(ESITI_QUESTIONARI!U4585)),"")</f>
        <v/>
      </c>
      <c r="E4585" t="str">
        <f>IFERROR(UPPER(TRIM(ESITI_QUESTIONARI!Y4585)),"")</f>
        <v/>
      </c>
      <c r="F4585" t="str">
        <f>IFERROR(UPPER(TRIM(ESITI_QUESTIONARI!AE4585)),"")</f>
        <v/>
      </c>
      <c r="G4585" t="str">
        <f>IFERROR(UPPER(TRIM(ESITI_QUESTIONARI!AI4585)),"")</f>
        <v/>
      </c>
      <c r="H4585" s="8" t="str">
        <f>IF(C4585="","",IF(ISERROR(AVERAGE(ESITI_QUESTIONARI!N4585:T4585,ESITI_QUESTIONARI!V4585:X4585,ESITI_QUESTIONARI!Z4585:AD4585,ESITI_QUESTIONARI!AF4585:AH4585,ESITI_QUESTIONARI!AJ4585:AL4585,ESITI_QUESTIONARI!AN4585,ESITI_QUESTIONARI!AQ4585)),"NON RISPONDE",AVERAGE(ESITI_QUESTIONARI!N4585:T4585,ESITI_QUESTIONARI!V4585:X4585,ESITI_QUESTIONARI!Z4585:AD4585,ESITI_QUESTIONARI!AF4585:AH4585,ESITI_QUESTIONARI!AJ4585:AL4585,ESITI_QUESTIONARI!AN4585,ESITI_QUESTIONARI!AQ4585)))</f>
        <v/>
      </c>
    </row>
    <row r="4586" spans="1:8" x14ac:dyDescent="0.3">
      <c r="A4586" t="str">
        <f>IF(ESITI_QUESTIONARI!A4586="","",TRIM(ESITI_QUESTIONARI!A4586))</f>
        <v/>
      </c>
      <c r="B4586" t="str">
        <f t="shared" si="72"/>
        <v/>
      </c>
      <c r="C4586" t="str">
        <f>IF(ESITI_QUESTIONARI!C4586="","",TRIM(ESITI_QUESTIONARI!C4586))</f>
        <v/>
      </c>
      <c r="D4586" t="str">
        <f>IFERROR(UPPER(TRIM(ESITI_QUESTIONARI!U4586)),"")</f>
        <v/>
      </c>
      <c r="E4586" t="str">
        <f>IFERROR(UPPER(TRIM(ESITI_QUESTIONARI!Y4586)),"")</f>
        <v/>
      </c>
      <c r="F4586" t="str">
        <f>IFERROR(UPPER(TRIM(ESITI_QUESTIONARI!AE4586)),"")</f>
        <v/>
      </c>
      <c r="G4586" t="str">
        <f>IFERROR(UPPER(TRIM(ESITI_QUESTIONARI!AI4586)),"")</f>
        <v/>
      </c>
      <c r="H4586" s="8" t="str">
        <f>IF(C4586="","",IF(ISERROR(AVERAGE(ESITI_QUESTIONARI!N4586:T4586,ESITI_QUESTIONARI!V4586:X4586,ESITI_QUESTIONARI!Z4586:AD4586,ESITI_QUESTIONARI!AF4586:AH4586,ESITI_QUESTIONARI!AJ4586:AL4586,ESITI_QUESTIONARI!AN4586,ESITI_QUESTIONARI!AQ4586)),"NON RISPONDE",AVERAGE(ESITI_QUESTIONARI!N4586:T4586,ESITI_QUESTIONARI!V4586:X4586,ESITI_QUESTIONARI!Z4586:AD4586,ESITI_QUESTIONARI!AF4586:AH4586,ESITI_QUESTIONARI!AJ4586:AL4586,ESITI_QUESTIONARI!AN4586,ESITI_QUESTIONARI!AQ4586)))</f>
        <v/>
      </c>
    </row>
    <row r="4587" spans="1:8" x14ac:dyDescent="0.3">
      <c r="A4587" t="str">
        <f>IF(ESITI_QUESTIONARI!A4587="","",TRIM(ESITI_QUESTIONARI!A4587))</f>
        <v/>
      </c>
      <c r="B4587" t="str">
        <f t="shared" si="72"/>
        <v/>
      </c>
      <c r="C4587" t="str">
        <f>IF(ESITI_QUESTIONARI!C4587="","",TRIM(ESITI_QUESTIONARI!C4587))</f>
        <v/>
      </c>
      <c r="D4587" t="str">
        <f>IFERROR(UPPER(TRIM(ESITI_QUESTIONARI!U4587)),"")</f>
        <v/>
      </c>
      <c r="E4587" t="str">
        <f>IFERROR(UPPER(TRIM(ESITI_QUESTIONARI!Y4587)),"")</f>
        <v/>
      </c>
      <c r="F4587" t="str">
        <f>IFERROR(UPPER(TRIM(ESITI_QUESTIONARI!AE4587)),"")</f>
        <v/>
      </c>
      <c r="G4587" t="str">
        <f>IFERROR(UPPER(TRIM(ESITI_QUESTIONARI!AI4587)),"")</f>
        <v/>
      </c>
      <c r="H4587" s="8" t="str">
        <f>IF(C4587="","",IF(ISERROR(AVERAGE(ESITI_QUESTIONARI!N4587:T4587,ESITI_QUESTIONARI!V4587:X4587,ESITI_QUESTIONARI!Z4587:AD4587,ESITI_QUESTIONARI!AF4587:AH4587,ESITI_QUESTIONARI!AJ4587:AL4587,ESITI_QUESTIONARI!AN4587,ESITI_QUESTIONARI!AQ4587)),"NON RISPONDE",AVERAGE(ESITI_QUESTIONARI!N4587:T4587,ESITI_QUESTIONARI!V4587:X4587,ESITI_QUESTIONARI!Z4587:AD4587,ESITI_QUESTIONARI!AF4587:AH4587,ESITI_QUESTIONARI!AJ4587:AL4587,ESITI_QUESTIONARI!AN4587,ESITI_QUESTIONARI!AQ4587)))</f>
        <v/>
      </c>
    </row>
    <row r="4588" spans="1:8" x14ac:dyDescent="0.3">
      <c r="A4588" t="str">
        <f>IF(ESITI_QUESTIONARI!A4588="","",TRIM(ESITI_QUESTIONARI!A4588))</f>
        <v/>
      </c>
      <c r="B4588" t="str">
        <f t="shared" si="72"/>
        <v/>
      </c>
      <c r="C4588" t="str">
        <f>IF(ESITI_QUESTIONARI!C4588="","",TRIM(ESITI_QUESTIONARI!C4588))</f>
        <v/>
      </c>
      <c r="D4588" t="str">
        <f>IFERROR(UPPER(TRIM(ESITI_QUESTIONARI!U4588)),"")</f>
        <v/>
      </c>
      <c r="E4588" t="str">
        <f>IFERROR(UPPER(TRIM(ESITI_QUESTIONARI!Y4588)),"")</f>
        <v/>
      </c>
      <c r="F4588" t="str">
        <f>IFERROR(UPPER(TRIM(ESITI_QUESTIONARI!AE4588)),"")</f>
        <v/>
      </c>
      <c r="G4588" t="str">
        <f>IFERROR(UPPER(TRIM(ESITI_QUESTIONARI!AI4588)),"")</f>
        <v/>
      </c>
      <c r="H4588" s="8" t="str">
        <f>IF(C4588="","",IF(ISERROR(AVERAGE(ESITI_QUESTIONARI!N4588:T4588,ESITI_QUESTIONARI!V4588:X4588,ESITI_QUESTIONARI!Z4588:AD4588,ESITI_QUESTIONARI!AF4588:AH4588,ESITI_QUESTIONARI!AJ4588:AL4588,ESITI_QUESTIONARI!AN4588,ESITI_QUESTIONARI!AQ4588)),"NON RISPONDE",AVERAGE(ESITI_QUESTIONARI!N4588:T4588,ESITI_QUESTIONARI!V4588:X4588,ESITI_QUESTIONARI!Z4588:AD4588,ESITI_QUESTIONARI!AF4588:AH4588,ESITI_QUESTIONARI!AJ4588:AL4588,ESITI_QUESTIONARI!AN4588,ESITI_QUESTIONARI!AQ4588)))</f>
        <v/>
      </c>
    </row>
    <row r="4589" spans="1:8" x14ac:dyDescent="0.3">
      <c r="A4589" t="str">
        <f>IF(ESITI_QUESTIONARI!A4589="","",TRIM(ESITI_QUESTIONARI!A4589))</f>
        <v/>
      </c>
      <c r="B4589" t="str">
        <f t="shared" si="72"/>
        <v/>
      </c>
      <c r="C4589" t="str">
        <f>IF(ESITI_QUESTIONARI!C4589="","",TRIM(ESITI_QUESTIONARI!C4589))</f>
        <v/>
      </c>
      <c r="D4589" t="str">
        <f>IFERROR(UPPER(TRIM(ESITI_QUESTIONARI!U4589)),"")</f>
        <v/>
      </c>
      <c r="E4589" t="str">
        <f>IFERROR(UPPER(TRIM(ESITI_QUESTIONARI!Y4589)),"")</f>
        <v/>
      </c>
      <c r="F4589" t="str">
        <f>IFERROR(UPPER(TRIM(ESITI_QUESTIONARI!AE4589)),"")</f>
        <v/>
      </c>
      <c r="G4589" t="str">
        <f>IFERROR(UPPER(TRIM(ESITI_QUESTIONARI!AI4589)),"")</f>
        <v/>
      </c>
      <c r="H4589" s="8" t="str">
        <f>IF(C4589="","",IF(ISERROR(AVERAGE(ESITI_QUESTIONARI!N4589:T4589,ESITI_QUESTIONARI!V4589:X4589,ESITI_QUESTIONARI!Z4589:AD4589,ESITI_QUESTIONARI!AF4589:AH4589,ESITI_QUESTIONARI!AJ4589:AL4589,ESITI_QUESTIONARI!AN4589,ESITI_QUESTIONARI!AQ4589)),"NON RISPONDE",AVERAGE(ESITI_QUESTIONARI!N4589:T4589,ESITI_QUESTIONARI!V4589:X4589,ESITI_QUESTIONARI!Z4589:AD4589,ESITI_QUESTIONARI!AF4589:AH4589,ESITI_QUESTIONARI!AJ4589:AL4589,ESITI_QUESTIONARI!AN4589,ESITI_QUESTIONARI!AQ4589)))</f>
        <v/>
      </c>
    </row>
    <row r="4590" spans="1:8" x14ac:dyDescent="0.3">
      <c r="A4590" t="str">
        <f>IF(ESITI_QUESTIONARI!A4590="","",TRIM(ESITI_QUESTIONARI!A4590))</f>
        <v/>
      </c>
      <c r="B4590" t="str">
        <f t="shared" si="72"/>
        <v/>
      </c>
      <c r="C4590" t="str">
        <f>IF(ESITI_QUESTIONARI!C4590="","",TRIM(ESITI_QUESTIONARI!C4590))</f>
        <v/>
      </c>
      <c r="D4590" t="str">
        <f>IFERROR(UPPER(TRIM(ESITI_QUESTIONARI!U4590)),"")</f>
        <v/>
      </c>
      <c r="E4590" t="str">
        <f>IFERROR(UPPER(TRIM(ESITI_QUESTIONARI!Y4590)),"")</f>
        <v/>
      </c>
      <c r="F4590" t="str">
        <f>IFERROR(UPPER(TRIM(ESITI_QUESTIONARI!AE4590)),"")</f>
        <v/>
      </c>
      <c r="G4590" t="str">
        <f>IFERROR(UPPER(TRIM(ESITI_QUESTIONARI!AI4590)),"")</f>
        <v/>
      </c>
      <c r="H4590" s="8" t="str">
        <f>IF(C4590="","",IF(ISERROR(AVERAGE(ESITI_QUESTIONARI!N4590:T4590,ESITI_QUESTIONARI!V4590:X4590,ESITI_QUESTIONARI!Z4590:AD4590,ESITI_QUESTIONARI!AF4590:AH4590,ESITI_QUESTIONARI!AJ4590:AL4590,ESITI_QUESTIONARI!AN4590,ESITI_QUESTIONARI!AQ4590)),"NON RISPONDE",AVERAGE(ESITI_QUESTIONARI!N4590:T4590,ESITI_QUESTIONARI!V4590:X4590,ESITI_QUESTIONARI!Z4590:AD4590,ESITI_QUESTIONARI!AF4590:AH4590,ESITI_QUESTIONARI!AJ4590:AL4590,ESITI_QUESTIONARI!AN4590,ESITI_QUESTIONARI!AQ4590)))</f>
        <v/>
      </c>
    </row>
    <row r="4591" spans="1:8" x14ac:dyDescent="0.3">
      <c r="A4591" t="str">
        <f>IF(ESITI_QUESTIONARI!A4591="","",TRIM(ESITI_QUESTIONARI!A4591))</f>
        <v/>
      </c>
      <c r="B4591" t="str">
        <f t="shared" si="72"/>
        <v/>
      </c>
      <c r="C4591" t="str">
        <f>IF(ESITI_QUESTIONARI!C4591="","",TRIM(ESITI_QUESTIONARI!C4591))</f>
        <v/>
      </c>
      <c r="D4591" t="str">
        <f>IFERROR(UPPER(TRIM(ESITI_QUESTIONARI!U4591)),"")</f>
        <v/>
      </c>
      <c r="E4591" t="str">
        <f>IFERROR(UPPER(TRIM(ESITI_QUESTIONARI!Y4591)),"")</f>
        <v/>
      </c>
      <c r="F4591" t="str">
        <f>IFERROR(UPPER(TRIM(ESITI_QUESTIONARI!AE4591)),"")</f>
        <v/>
      </c>
      <c r="G4591" t="str">
        <f>IFERROR(UPPER(TRIM(ESITI_QUESTIONARI!AI4591)),"")</f>
        <v/>
      </c>
      <c r="H4591" s="8" t="str">
        <f>IF(C4591="","",IF(ISERROR(AVERAGE(ESITI_QUESTIONARI!N4591:T4591,ESITI_QUESTIONARI!V4591:X4591,ESITI_QUESTIONARI!Z4591:AD4591,ESITI_QUESTIONARI!AF4591:AH4591,ESITI_QUESTIONARI!AJ4591:AL4591,ESITI_QUESTIONARI!AN4591,ESITI_QUESTIONARI!AQ4591)),"NON RISPONDE",AVERAGE(ESITI_QUESTIONARI!N4591:T4591,ESITI_QUESTIONARI!V4591:X4591,ESITI_QUESTIONARI!Z4591:AD4591,ESITI_QUESTIONARI!AF4591:AH4591,ESITI_QUESTIONARI!AJ4591:AL4591,ESITI_QUESTIONARI!AN4591,ESITI_QUESTIONARI!AQ4591)))</f>
        <v/>
      </c>
    </row>
    <row r="4592" spans="1:8" x14ac:dyDescent="0.3">
      <c r="A4592" t="str">
        <f>IF(ESITI_QUESTIONARI!A4592="","",TRIM(ESITI_QUESTIONARI!A4592))</f>
        <v/>
      </c>
      <c r="B4592" t="str">
        <f t="shared" si="72"/>
        <v/>
      </c>
      <c r="C4592" t="str">
        <f>IF(ESITI_QUESTIONARI!C4592="","",TRIM(ESITI_QUESTIONARI!C4592))</f>
        <v/>
      </c>
      <c r="D4592" t="str">
        <f>IFERROR(UPPER(TRIM(ESITI_QUESTIONARI!U4592)),"")</f>
        <v/>
      </c>
      <c r="E4592" t="str">
        <f>IFERROR(UPPER(TRIM(ESITI_QUESTIONARI!Y4592)),"")</f>
        <v/>
      </c>
      <c r="F4592" t="str">
        <f>IFERROR(UPPER(TRIM(ESITI_QUESTIONARI!AE4592)),"")</f>
        <v/>
      </c>
      <c r="G4592" t="str">
        <f>IFERROR(UPPER(TRIM(ESITI_QUESTIONARI!AI4592)),"")</f>
        <v/>
      </c>
      <c r="H4592" s="8" t="str">
        <f>IF(C4592="","",IF(ISERROR(AVERAGE(ESITI_QUESTIONARI!N4592:T4592,ESITI_QUESTIONARI!V4592:X4592,ESITI_QUESTIONARI!Z4592:AD4592,ESITI_QUESTIONARI!AF4592:AH4592,ESITI_QUESTIONARI!AJ4592:AL4592,ESITI_QUESTIONARI!AN4592,ESITI_QUESTIONARI!AQ4592)),"NON RISPONDE",AVERAGE(ESITI_QUESTIONARI!N4592:T4592,ESITI_QUESTIONARI!V4592:X4592,ESITI_QUESTIONARI!Z4592:AD4592,ESITI_QUESTIONARI!AF4592:AH4592,ESITI_QUESTIONARI!AJ4592:AL4592,ESITI_QUESTIONARI!AN4592,ESITI_QUESTIONARI!AQ4592)))</f>
        <v/>
      </c>
    </row>
    <row r="4593" spans="1:8" x14ac:dyDescent="0.3">
      <c r="A4593" t="str">
        <f>IF(ESITI_QUESTIONARI!A4593="","",TRIM(ESITI_QUESTIONARI!A4593))</f>
        <v/>
      </c>
      <c r="B4593" t="str">
        <f t="shared" si="72"/>
        <v/>
      </c>
      <c r="C4593" t="str">
        <f>IF(ESITI_QUESTIONARI!C4593="","",TRIM(ESITI_QUESTIONARI!C4593))</f>
        <v/>
      </c>
      <c r="D4593" t="str">
        <f>IFERROR(UPPER(TRIM(ESITI_QUESTIONARI!U4593)),"")</f>
        <v/>
      </c>
      <c r="E4593" t="str">
        <f>IFERROR(UPPER(TRIM(ESITI_QUESTIONARI!Y4593)),"")</f>
        <v/>
      </c>
      <c r="F4593" t="str">
        <f>IFERROR(UPPER(TRIM(ESITI_QUESTIONARI!AE4593)),"")</f>
        <v/>
      </c>
      <c r="G4593" t="str">
        <f>IFERROR(UPPER(TRIM(ESITI_QUESTIONARI!AI4593)),"")</f>
        <v/>
      </c>
      <c r="H4593" s="8" t="str">
        <f>IF(C4593="","",IF(ISERROR(AVERAGE(ESITI_QUESTIONARI!N4593:T4593,ESITI_QUESTIONARI!V4593:X4593,ESITI_QUESTIONARI!Z4593:AD4593,ESITI_QUESTIONARI!AF4593:AH4593,ESITI_QUESTIONARI!AJ4593:AL4593,ESITI_QUESTIONARI!AN4593,ESITI_QUESTIONARI!AQ4593)),"NON RISPONDE",AVERAGE(ESITI_QUESTIONARI!N4593:T4593,ESITI_QUESTIONARI!V4593:X4593,ESITI_QUESTIONARI!Z4593:AD4593,ESITI_QUESTIONARI!AF4593:AH4593,ESITI_QUESTIONARI!AJ4593:AL4593,ESITI_QUESTIONARI!AN4593,ESITI_QUESTIONARI!AQ4593)))</f>
        <v/>
      </c>
    </row>
    <row r="4594" spans="1:8" x14ac:dyDescent="0.3">
      <c r="A4594" t="str">
        <f>IF(ESITI_QUESTIONARI!A4594="","",TRIM(ESITI_QUESTIONARI!A4594))</f>
        <v/>
      </c>
      <c r="B4594" t="str">
        <f t="shared" si="72"/>
        <v/>
      </c>
      <c r="C4594" t="str">
        <f>IF(ESITI_QUESTIONARI!C4594="","",TRIM(ESITI_QUESTIONARI!C4594))</f>
        <v/>
      </c>
      <c r="D4594" t="str">
        <f>IFERROR(UPPER(TRIM(ESITI_QUESTIONARI!U4594)),"")</f>
        <v/>
      </c>
      <c r="E4594" t="str">
        <f>IFERROR(UPPER(TRIM(ESITI_QUESTIONARI!Y4594)),"")</f>
        <v/>
      </c>
      <c r="F4594" t="str">
        <f>IFERROR(UPPER(TRIM(ESITI_QUESTIONARI!AE4594)),"")</f>
        <v/>
      </c>
      <c r="G4594" t="str">
        <f>IFERROR(UPPER(TRIM(ESITI_QUESTIONARI!AI4594)),"")</f>
        <v/>
      </c>
      <c r="H4594" s="8" t="str">
        <f>IF(C4594="","",IF(ISERROR(AVERAGE(ESITI_QUESTIONARI!N4594:T4594,ESITI_QUESTIONARI!V4594:X4594,ESITI_QUESTIONARI!Z4594:AD4594,ESITI_QUESTIONARI!AF4594:AH4594,ESITI_QUESTIONARI!AJ4594:AL4594,ESITI_QUESTIONARI!AN4594,ESITI_QUESTIONARI!AQ4594)),"NON RISPONDE",AVERAGE(ESITI_QUESTIONARI!N4594:T4594,ESITI_QUESTIONARI!V4594:X4594,ESITI_QUESTIONARI!Z4594:AD4594,ESITI_QUESTIONARI!AF4594:AH4594,ESITI_QUESTIONARI!AJ4594:AL4594,ESITI_QUESTIONARI!AN4594,ESITI_QUESTIONARI!AQ4594)))</f>
        <v/>
      </c>
    </row>
    <row r="4595" spans="1:8" x14ac:dyDescent="0.3">
      <c r="A4595" t="str">
        <f>IF(ESITI_QUESTIONARI!A4595="","",TRIM(ESITI_QUESTIONARI!A4595))</f>
        <v/>
      </c>
      <c r="B4595" t="str">
        <f t="shared" si="72"/>
        <v/>
      </c>
      <c r="C4595" t="str">
        <f>IF(ESITI_QUESTIONARI!C4595="","",TRIM(ESITI_QUESTIONARI!C4595))</f>
        <v/>
      </c>
      <c r="D4595" t="str">
        <f>IFERROR(UPPER(TRIM(ESITI_QUESTIONARI!U4595)),"")</f>
        <v/>
      </c>
      <c r="E4595" t="str">
        <f>IFERROR(UPPER(TRIM(ESITI_QUESTIONARI!Y4595)),"")</f>
        <v/>
      </c>
      <c r="F4595" t="str">
        <f>IFERROR(UPPER(TRIM(ESITI_QUESTIONARI!AE4595)),"")</f>
        <v/>
      </c>
      <c r="G4595" t="str">
        <f>IFERROR(UPPER(TRIM(ESITI_QUESTIONARI!AI4595)),"")</f>
        <v/>
      </c>
      <c r="H4595" s="8" t="str">
        <f>IF(C4595="","",IF(ISERROR(AVERAGE(ESITI_QUESTIONARI!N4595:T4595,ESITI_QUESTIONARI!V4595:X4595,ESITI_QUESTIONARI!Z4595:AD4595,ESITI_QUESTIONARI!AF4595:AH4595,ESITI_QUESTIONARI!AJ4595:AL4595,ESITI_QUESTIONARI!AN4595,ESITI_QUESTIONARI!AQ4595)),"NON RISPONDE",AVERAGE(ESITI_QUESTIONARI!N4595:T4595,ESITI_QUESTIONARI!V4595:X4595,ESITI_QUESTIONARI!Z4595:AD4595,ESITI_QUESTIONARI!AF4595:AH4595,ESITI_QUESTIONARI!AJ4595:AL4595,ESITI_QUESTIONARI!AN4595,ESITI_QUESTIONARI!AQ4595)))</f>
        <v/>
      </c>
    </row>
    <row r="4596" spans="1:8" x14ac:dyDescent="0.3">
      <c r="A4596" t="str">
        <f>IF(ESITI_QUESTIONARI!A4596="","",TRIM(ESITI_QUESTIONARI!A4596))</f>
        <v/>
      </c>
      <c r="B4596" t="str">
        <f t="shared" si="72"/>
        <v/>
      </c>
      <c r="C4596" t="str">
        <f>IF(ESITI_QUESTIONARI!C4596="","",TRIM(ESITI_QUESTIONARI!C4596))</f>
        <v/>
      </c>
      <c r="D4596" t="str">
        <f>IFERROR(UPPER(TRIM(ESITI_QUESTIONARI!U4596)),"")</f>
        <v/>
      </c>
      <c r="E4596" t="str">
        <f>IFERROR(UPPER(TRIM(ESITI_QUESTIONARI!Y4596)),"")</f>
        <v/>
      </c>
      <c r="F4596" t="str">
        <f>IFERROR(UPPER(TRIM(ESITI_QUESTIONARI!AE4596)),"")</f>
        <v/>
      </c>
      <c r="G4596" t="str">
        <f>IFERROR(UPPER(TRIM(ESITI_QUESTIONARI!AI4596)),"")</f>
        <v/>
      </c>
      <c r="H4596" s="8" t="str">
        <f>IF(C4596="","",IF(ISERROR(AVERAGE(ESITI_QUESTIONARI!N4596:T4596,ESITI_QUESTIONARI!V4596:X4596,ESITI_QUESTIONARI!Z4596:AD4596,ESITI_QUESTIONARI!AF4596:AH4596,ESITI_QUESTIONARI!AJ4596:AL4596,ESITI_QUESTIONARI!AN4596,ESITI_QUESTIONARI!AQ4596)),"NON RISPONDE",AVERAGE(ESITI_QUESTIONARI!N4596:T4596,ESITI_QUESTIONARI!V4596:X4596,ESITI_QUESTIONARI!Z4596:AD4596,ESITI_QUESTIONARI!AF4596:AH4596,ESITI_QUESTIONARI!AJ4596:AL4596,ESITI_QUESTIONARI!AN4596,ESITI_QUESTIONARI!AQ4596)))</f>
        <v/>
      </c>
    </row>
    <row r="4597" spans="1:8" x14ac:dyDescent="0.3">
      <c r="A4597" t="str">
        <f>IF(ESITI_QUESTIONARI!A4597="","",TRIM(ESITI_QUESTIONARI!A4597))</f>
        <v/>
      </c>
      <c r="B4597" t="str">
        <f t="shared" si="72"/>
        <v/>
      </c>
      <c r="C4597" t="str">
        <f>IF(ESITI_QUESTIONARI!C4597="","",TRIM(ESITI_QUESTIONARI!C4597))</f>
        <v/>
      </c>
      <c r="D4597" t="str">
        <f>IFERROR(UPPER(TRIM(ESITI_QUESTIONARI!U4597)),"")</f>
        <v/>
      </c>
      <c r="E4597" t="str">
        <f>IFERROR(UPPER(TRIM(ESITI_QUESTIONARI!Y4597)),"")</f>
        <v/>
      </c>
      <c r="F4597" t="str">
        <f>IFERROR(UPPER(TRIM(ESITI_QUESTIONARI!AE4597)),"")</f>
        <v/>
      </c>
      <c r="G4597" t="str">
        <f>IFERROR(UPPER(TRIM(ESITI_QUESTIONARI!AI4597)),"")</f>
        <v/>
      </c>
      <c r="H4597" s="8" t="str">
        <f>IF(C4597="","",IF(ISERROR(AVERAGE(ESITI_QUESTIONARI!N4597:T4597,ESITI_QUESTIONARI!V4597:X4597,ESITI_QUESTIONARI!Z4597:AD4597,ESITI_QUESTIONARI!AF4597:AH4597,ESITI_QUESTIONARI!AJ4597:AL4597,ESITI_QUESTIONARI!AN4597,ESITI_QUESTIONARI!AQ4597)),"NON RISPONDE",AVERAGE(ESITI_QUESTIONARI!N4597:T4597,ESITI_QUESTIONARI!V4597:X4597,ESITI_QUESTIONARI!Z4597:AD4597,ESITI_QUESTIONARI!AF4597:AH4597,ESITI_QUESTIONARI!AJ4597:AL4597,ESITI_QUESTIONARI!AN4597,ESITI_QUESTIONARI!AQ4597)))</f>
        <v/>
      </c>
    </row>
    <row r="4598" spans="1:8" x14ac:dyDescent="0.3">
      <c r="A4598" t="str">
        <f>IF(ESITI_QUESTIONARI!A4598="","",TRIM(ESITI_QUESTIONARI!A4598))</f>
        <v/>
      </c>
      <c r="B4598" t="str">
        <f t="shared" si="72"/>
        <v/>
      </c>
      <c r="C4598" t="str">
        <f>IF(ESITI_QUESTIONARI!C4598="","",TRIM(ESITI_QUESTIONARI!C4598))</f>
        <v/>
      </c>
      <c r="D4598" t="str">
        <f>IFERROR(UPPER(TRIM(ESITI_QUESTIONARI!U4598)),"")</f>
        <v/>
      </c>
      <c r="E4598" t="str">
        <f>IFERROR(UPPER(TRIM(ESITI_QUESTIONARI!Y4598)),"")</f>
        <v/>
      </c>
      <c r="F4598" t="str">
        <f>IFERROR(UPPER(TRIM(ESITI_QUESTIONARI!AE4598)),"")</f>
        <v/>
      </c>
      <c r="G4598" t="str">
        <f>IFERROR(UPPER(TRIM(ESITI_QUESTIONARI!AI4598)),"")</f>
        <v/>
      </c>
      <c r="H4598" s="8" t="str">
        <f>IF(C4598="","",IF(ISERROR(AVERAGE(ESITI_QUESTIONARI!N4598:T4598,ESITI_QUESTIONARI!V4598:X4598,ESITI_QUESTIONARI!Z4598:AD4598,ESITI_QUESTIONARI!AF4598:AH4598,ESITI_QUESTIONARI!AJ4598:AL4598,ESITI_QUESTIONARI!AN4598,ESITI_QUESTIONARI!AQ4598)),"NON RISPONDE",AVERAGE(ESITI_QUESTIONARI!N4598:T4598,ESITI_QUESTIONARI!V4598:X4598,ESITI_QUESTIONARI!Z4598:AD4598,ESITI_QUESTIONARI!AF4598:AH4598,ESITI_QUESTIONARI!AJ4598:AL4598,ESITI_QUESTIONARI!AN4598,ESITI_QUESTIONARI!AQ4598)))</f>
        <v/>
      </c>
    </row>
    <row r="4599" spans="1:8" x14ac:dyDescent="0.3">
      <c r="A4599" t="str">
        <f>IF(ESITI_QUESTIONARI!A4599="","",TRIM(ESITI_QUESTIONARI!A4599))</f>
        <v/>
      </c>
      <c r="B4599" t="str">
        <f t="shared" si="72"/>
        <v/>
      </c>
      <c r="C4599" t="str">
        <f>IF(ESITI_QUESTIONARI!C4599="","",TRIM(ESITI_QUESTIONARI!C4599))</f>
        <v/>
      </c>
      <c r="D4599" t="str">
        <f>IFERROR(UPPER(TRIM(ESITI_QUESTIONARI!U4599)),"")</f>
        <v/>
      </c>
      <c r="E4599" t="str">
        <f>IFERROR(UPPER(TRIM(ESITI_QUESTIONARI!Y4599)),"")</f>
        <v/>
      </c>
      <c r="F4599" t="str">
        <f>IFERROR(UPPER(TRIM(ESITI_QUESTIONARI!AE4599)),"")</f>
        <v/>
      </c>
      <c r="G4599" t="str">
        <f>IFERROR(UPPER(TRIM(ESITI_QUESTIONARI!AI4599)),"")</f>
        <v/>
      </c>
      <c r="H4599" s="8" t="str">
        <f>IF(C4599="","",IF(ISERROR(AVERAGE(ESITI_QUESTIONARI!N4599:T4599,ESITI_QUESTIONARI!V4599:X4599,ESITI_QUESTIONARI!Z4599:AD4599,ESITI_QUESTIONARI!AF4599:AH4599,ESITI_QUESTIONARI!AJ4599:AL4599,ESITI_QUESTIONARI!AN4599,ESITI_QUESTIONARI!AQ4599)),"NON RISPONDE",AVERAGE(ESITI_QUESTIONARI!N4599:T4599,ESITI_QUESTIONARI!V4599:X4599,ESITI_QUESTIONARI!Z4599:AD4599,ESITI_QUESTIONARI!AF4599:AH4599,ESITI_QUESTIONARI!AJ4599:AL4599,ESITI_QUESTIONARI!AN4599,ESITI_QUESTIONARI!AQ4599)))</f>
        <v/>
      </c>
    </row>
    <row r="4600" spans="1:8" x14ac:dyDescent="0.3">
      <c r="A4600" t="str">
        <f>IF(ESITI_QUESTIONARI!A4600="","",TRIM(ESITI_QUESTIONARI!A4600))</f>
        <v/>
      </c>
      <c r="B4600" t="str">
        <f t="shared" si="72"/>
        <v/>
      </c>
      <c r="C4600" t="str">
        <f>IF(ESITI_QUESTIONARI!C4600="","",TRIM(ESITI_QUESTIONARI!C4600))</f>
        <v/>
      </c>
      <c r="D4600" t="str">
        <f>IFERROR(UPPER(TRIM(ESITI_QUESTIONARI!U4600)),"")</f>
        <v/>
      </c>
      <c r="E4600" t="str">
        <f>IFERROR(UPPER(TRIM(ESITI_QUESTIONARI!Y4600)),"")</f>
        <v/>
      </c>
      <c r="F4600" t="str">
        <f>IFERROR(UPPER(TRIM(ESITI_QUESTIONARI!AE4600)),"")</f>
        <v/>
      </c>
      <c r="G4600" t="str">
        <f>IFERROR(UPPER(TRIM(ESITI_QUESTIONARI!AI4600)),"")</f>
        <v/>
      </c>
      <c r="H4600" s="8" t="str">
        <f>IF(C4600="","",IF(ISERROR(AVERAGE(ESITI_QUESTIONARI!N4600:T4600,ESITI_QUESTIONARI!V4600:X4600,ESITI_QUESTIONARI!Z4600:AD4600,ESITI_QUESTIONARI!AF4600:AH4600,ESITI_QUESTIONARI!AJ4600:AL4600,ESITI_QUESTIONARI!AN4600,ESITI_QUESTIONARI!AQ4600)),"NON RISPONDE",AVERAGE(ESITI_QUESTIONARI!N4600:T4600,ESITI_QUESTIONARI!V4600:X4600,ESITI_QUESTIONARI!Z4600:AD4600,ESITI_QUESTIONARI!AF4600:AH4600,ESITI_QUESTIONARI!AJ4600:AL4600,ESITI_QUESTIONARI!AN4600,ESITI_QUESTIONARI!AQ4600)))</f>
        <v/>
      </c>
    </row>
    <row r="4601" spans="1:8" x14ac:dyDescent="0.3">
      <c r="A4601" t="str">
        <f>IF(ESITI_QUESTIONARI!A4601="","",TRIM(ESITI_QUESTIONARI!A4601))</f>
        <v/>
      </c>
      <c r="B4601" t="str">
        <f t="shared" si="72"/>
        <v/>
      </c>
      <c r="C4601" t="str">
        <f>IF(ESITI_QUESTIONARI!C4601="","",TRIM(ESITI_QUESTIONARI!C4601))</f>
        <v/>
      </c>
      <c r="D4601" t="str">
        <f>IFERROR(UPPER(TRIM(ESITI_QUESTIONARI!U4601)),"")</f>
        <v/>
      </c>
      <c r="E4601" t="str">
        <f>IFERROR(UPPER(TRIM(ESITI_QUESTIONARI!Y4601)),"")</f>
        <v/>
      </c>
      <c r="F4601" t="str">
        <f>IFERROR(UPPER(TRIM(ESITI_QUESTIONARI!AE4601)),"")</f>
        <v/>
      </c>
      <c r="G4601" t="str">
        <f>IFERROR(UPPER(TRIM(ESITI_QUESTIONARI!AI4601)),"")</f>
        <v/>
      </c>
      <c r="H4601" s="8" t="str">
        <f>IF(C4601="","",IF(ISERROR(AVERAGE(ESITI_QUESTIONARI!N4601:T4601,ESITI_QUESTIONARI!V4601:X4601,ESITI_QUESTIONARI!Z4601:AD4601,ESITI_QUESTIONARI!AF4601:AH4601,ESITI_QUESTIONARI!AJ4601:AL4601,ESITI_QUESTIONARI!AN4601,ESITI_QUESTIONARI!AQ4601)),"NON RISPONDE",AVERAGE(ESITI_QUESTIONARI!N4601:T4601,ESITI_QUESTIONARI!V4601:X4601,ESITI_QUESTIONARI!Z4601:AD4601,ESITI_QUESTIONARI!AF4601:AH4601,ESITI_QUESTIONARI!AJ4601:AL4601,ESITI_QUESTIONARI!AN4601,ESITI_QUESTIONARI!AQ4601)))</f>
        <v/>
      </c>
    </row>
    <row r="4602" spans="1:8" x14ac:dyDescent="0.3">
      <c r="A4602" t="str">
        <f>IF(ESITI_QUESTIONARI!A4602="","",TRIM(ESITI_QUESTIONARI!A4602))</f>
        <v/>
      </c>
      <c r="B4602" t="str">
        <f t="shared" si="72"/>
        <v/>
      </c>
      <c r="C4602" t="str">
        <f>IF(ESITI_QUESTIONARI!C4602="","",TRIM(ESITI_QUESTIONARI!C4602))</f>
        <v/>
      </c>
      <c r="D4602" t="str">
        <f>IFERROR(UPPER(TRIM(ESITI_QUESTIONARI!U4602)),"")</f>
        <v/>
      </c>
      <c r="E4602" t="str">
        <f>IFERROR(UPPER(TRIM(ESITI_QUESTIONARI!Y4602)),"")</f>
        <v/>
      </c>
      <c r="F4602" t="str">
        <f>IFERROR(UPPER(TRIM(ESITI_QUESTIONARI!AE4602)),"")</f>
        <v/>
      </c>
      <c r="G4602" t="str">
        <f>IFERROR(UPPER(TRIM(ESITI_QUESTIONARI!AI4602)),"")</f>
        <v/>
      </c>
      <c r="H4602" s="8" t="str">
        <f>IF(C4602="","",IF(ISERROR(AVERAGE(ESITI_QUESTIONARI!N4602:T4602,ESITI_QUESTIONARI!V4602:X4602,ESITI_QUESTIONARI!Z4602:AD4602,ESITI_QUESTIONARI!AF4602:AH4602,ESITI_QUESTIONARI!AJ4602:AL4602,ESITI_QUESTIONARI!AN4602,ESITI_QUESTIONARI!AQ4602)),"NON RISPONDE",AVERAGE(ESITI_QUESTIONARI!N4602:T4602,ESITI_QUESTIONARI!V4602:X4602,ESITI_QUESTIONARI!Z4602:AD4602,ESITI_QUESTIONARI!AF4602:AH4602,ESITI_QUESTIONARI!AJ4602:AL4602,ESITI_QUESTIONARI!AN4602,ESITI_QUESTIONARI!AQ4602)))</f>
        <v/>
      </c>
    </row>
    <row r="4603" spans="1:8" x14ac:dyDescent="0.3">
      <c r="A4603" t="str">
        <f>IF(ESITI_QUESTIONARI!A4603="","",TRIM(ESITI_QUESTIONARI!A4603))</f>
        <v/>
      </c>
      <c r="B4603" t="str">
        <f t="shared" si="72"/>
        <v/>
      </c>
      <c r="C4603" t="str">
        <f>IF(ESITI_QUESTIONARI!C4603="","",TRIM(ESITI_QUESTIONARI!C4603))</f>
        <v/>
      </c>
      <c r="D4603" t="str">
        <f>IFERROR(UPPER(TRIM(ESITI_QUESTIONARI!U4603)),"")</f>
        <v/>
      </c>
      <c r="E4603" t="str">
        <f>IFERROR(UPPER(TRIM(ESITI_QUESTIONARI!Y4603)),"")</f>
        <v/>
      </c>
      <c r="F4603" t="str">
        <f>IFERROR(UPPER(TRIM(ESITI_QUESTIONARI!AE4603)),"")</f>
        <v/>
      </c>
      <c r="G4603" t="str">
        <f>IFERROR(UPPER(TRIM(ESITI_QUESTIONARI!AI4603)),"")</f>
        <v/>
      </c>
      <c r="H4603" s="8" t="str">
        <f>IF(C4603="","",IF(ISERROR(AVERAGE(ESITI_QUESTIONARI!N4603:T4603,ESITI_QUESTIONARI!V4603:X4603,ESITI_QUESTIONARI!Z4603:AD4603,ESITI_QUESTIONARI!AF4603:AH4603,ESITI_QUESTIONARI!AJ4603:AL4603,ESITI_QUESTIONARI!AN4603,ESITI_QUESTIONARI!AQ4603)),"NON RISPONDE",AVERAGE(ESITI_QUESTIONARI!N4603:T4603,ESITI_QUESTIONARI!V4603:X4603,ESITI_QUESTIONARI!Z4603:AD4603,ESITI_QUESTIONARI!AF4603:AH4603,ESITI_QUESTIONARI!AJ4603:AL4603,ESITI_QUESTIONARI!AN4603,ESITI_QUESTIONARI!AQ4603)))</f>
        <v/>
      </c>
    </row>
    <row r="4604" spans="1:8" x14ac:dyDescent="0.3">
      <c r="A4604" t="str">
        <f>IF(ESITI_QUESTIONARI!A4604="","",TRIM(ESITI_QUESTIONARI!A4604))</f>
        <v/>
      </c>
      <c r="B4604" t="str">
        <f t="shared" si="72"/>
        <v/>
      </c>
      <c r="C4604" t="str">
        <f>IF(ESITI_QUESTIONARI!C4604="","",TRIM(ESITI_QUESTIONARI!C4604))</f>
        <v/>
      </c>
      <c r="D4604" t="str">
        <f>IFERROR(UPPER(TRIM(ESITI_QUESTIONARI!U4604)),"")</f>
        <v/>
      </c>
      <c r="E4604" t="str">
        <f>IFERROR(UPPER(TRIM(ESITI_QUESTIONARI!Y4604)),"")</f>
        <v/>
      </c>
      <c r="F4604" t="str">
        <f>IFERROR(UPPER(TRIM(ESITI_QUESTIONARI!AE4604)),"")</f>
        <v/>
      </c>
      <c r="G4604" t="str">
        <f>IFERROR(UPPER(TRIM(ESITI_QUESTIONARI!AI4604)),"")</f>
        <v/>
      </c>
      <c r="H4604" s="8" t="str">
        <f>IF(C4604="","",IF(ISERROR(AVERAGE(ESITI_QUESTIONARI!N4604:T4604,ESITI_QUESTIONARI!V4604:X4604,ESITI_QUESTIONARI!Z4604:AD4604,ESITI_QUESTIONARI!AF4604:AH4604,ESITI_QUESTIONARI!AJ4604:AL4604,ESITI_QUESTIONARI!AN4604,ESITI_QUESTIONARI!AQ4604)),"NON RISPONDE",AVERAGE(ESITI_QUESTIONARI!N4604:T4604,ESITI_QUESTIONARI!V4604:X4604,ESITI_QUESTIONARI!Z4604:AD4604,ESITI_QUESTIONARI!AF4604:AH4604,ESITI_QUESTIONARI!AJ4604:AL4604,ESITI_QUESTIONARI!AN4604,ESITI_QUESTIONARI!AQ4604)))</f>
        <v/>
      </c>
    </row>
    <row r="4605" spans="1:8" x14ac:dyDescent="0.3">
      <c r="A4605" t="str">
        <f>IF(ESITI_QUESTIONARI!A4605="","",TRIM(ESITI_QUESTIONARI!A4605))</f>
        <v/>
      </c>
      <c r="B4605" t="str">
        <f t="shared" si="72"/>
        <v/>
      </c>
      <c r="C4605" t="str">
        <f>IF(ESITI_QUESTIONARI!C4605="","",TRIM(ESITI_QUESTIONARI!C4605))</f>
        <v/>
      </c>
      <c r="D4605" t="str">
        <f>IFERROR(UPPER(TRIM(ESITI_QUESTIONARI!U4605)),"")</f>
        <v/>
      </c>
      <c r="E4605" t="str">
        <f>IFERROR(UPPER(TRIM(ESITI_QUESTIONARI!Y4605)),"")</f>
        <v/>
      </c>
      <c r="F4605" t="str">
        <f>IFERROR(UPPER(TRIM(ESITI_QUESTIONARI!AE4605)),"")</f>
        <v/>
      </c>
      <c r="G4605" t="str">
        <f>IFERROR(UPPER(TRIM(ESITI_QUESTIONARI!AI4605)),"")</f>
        <v/>
      </c>
      <c r="H4605" s="8" t="str">
        <f>IF(C4605="","",IF(ISERROR(AVERAGE(ESITI_QUESTIONARI!N4605:T4605,ESITI_QUESTIONARI!V4605:X4605,ESITI_QUESTIONARI!Z4605:AD4605,ESITI_QUESTIONARI!AF4605:AH4605,ESITI_QUESTIONARI!AJ4605:AL4605,ESITI_QUESTIONARI!AN4605,ESITI_QUESTIONARI!AQ4605)),"NON RISPONDE",AVERAGE(ESITI_QUESTIONARI!N4605:T4605,ESITI_QUESTIONARI!V4605:X4605,ESITI_QUESTIONARI!Z4605:AD4605,ESITI_QUESTIONARI!AF4605:AH4605,ESITI_QUESTIONARI!AJ4605:AL4605,ESITI_QUESTIONARI!AN4605,ESITI_QUESTIONARI!AQ4605)))</f>
        <v/>
      </c>
    </row>
    <row r="4606" spans="1:8" x14ac:dyDescent="0.3">
      <c r="A4606" t="str">
        <f>IF(ESITI_QUESTIONARI!A4606="","",TRIM(ESITI_QUESTIONARI!A4606))</f>
        <v/>
      </c>
      <c r="B4606" t="str">
        <f t="shared" si="72"/>
        <v/>
      </c>
      <c r="C4606" t="str">
        <f>IF(ESITI_QUESTIONARI!C4606="","",TRIM(ESITI_QUESTIONARI!C4606))</f>
        <v/>
      </c>
      <c r="D4606" t="str">
        <f>IFERROR(UPPER(TRIM(ESITI_QUESTIONARI!U4606)),"")</f>
        <v/>
      </c>
      <c r="E4606" t="str">
        <f>IFERROR(UPPER(TRIM(ESITI_QUESTIONARI!Y4606)),"")</f>
        <v/>
      </c>
      <c r="F4606" t="str">
        <f>IFERROR(UPPER(TRIM(ESITI_QUESTIONARI!AE4606)),"")</f>
        <v/>
      </c>
      <c r="G4606" t="str">
        <f>IFERROR(UPPER(TRIM(ESITI_QUESTIONARI!AI4606)),"")</f>
        <v/>
      </c>
      <c r="H4606" s="8" t="str">
        <f>IF(C4606="","",IF(ISERROR(AVERAGE(ESITI_QUESTIONARI!N4606:T4606,ESITI_QUESTIONARI!V4606:X4606,ESITI_QUESTIONARI!Z4606:AD4606,ESITI_QUESTIONARI!AF4606:AH4606,ESITI_QUESTIONARI!AJ4606:AL4606,ESITI_QUESTIONARI!AN4606,ESITI_QUESTIONARI!AQ4606)),"NON RISPONDE",AVERAGE(ESITI_QUESTIONARI!N4606:T4606,ESITI_QUESTIONARI!V4606:X4606,ESITI_QUESTIONARI!Z4606:AD4606,ESITI_QUESTIONARI!AF4606:AH4606,ESITI_QUESTIONARI!AJ4606:AL4606,ESITI_QUESTIONARI!AN4606,ESITI_QUESTIONARI!AQ4606)))</f>
        <v/>
      </c>
    </row>
    <row r="4607" spans="1:8" x14ac:dyDescent="0.3">
      <c r="A4607" t="str">
        <f>IF(ESITI_QUESTIONARI!A4607="","",TRIM(ESITI_QUESTIONARI!A4607))</f>
        <v/>
      </c>
      <c r="B4607" t="str">
        <f t="shared" si="72"/>
        <v/>
      </c>
      <c r="C4607" t="str">
        <f>IF(ESITI_QUESTIONARI!C4607="","",TRIM(ESITI_QUESTIONARI!C4607))</f>
        <v/>
      </c>
      <c r="D4607" t="str">
        <f>IFERROR(UPPER(TRIM(ESITI_QUESTIONARI!U4607)),"")</f>
        <v/>
      </c>
      <c r="E4607" t="str">
        <f>IFERROR(UPPER(TRIM(ESITI_QUESTIONARI!Y4607)),"")</f>
        <v/>
      </c>
      <c r="F4607" t="str">
        <f>IFERROR(UPPER(TRIM(ESITI_QUESTIONARI!AE4607)),"")</f>
        <v/>
      </c>
      <c r="G4607" t="str">
        <f>IFERROR(UPPER(TRIM(ESITI_QUESTIONARI!AI4607)),"")</f>
        <v/>
      </c>
      <c r="H4607" s="8" t="str">
        <f>IF(C4607="","",IF(ISERROR(AVERAGE(ESITI_QUESTIONARI!N4607:T4607,ESITI_QUESTIONARI!V4607:X4607,ESITI_QUESTIONARI!Z4607:AD4607,ESITI_QUESTIONARI!AF4607:AH4607,ESITI_QUESTIONARI!AJ4607:AL4607,ESITI_QUESTIONARI!AN4607,ESITI_QUESTIONARI!AQ4607)),"NON RISPONDE",AVERAGE(ESITI_QUESTIONARI!N4607:T4607,ESITI_QUESTIONARI!V4607:X4607,ESITI_QUESTIONARI!Z4607:AD4607,ESITI_QUESTIONARI!AF4607:AH4607,ESITI_QUESTIONARI!AJ4607:AL4607,ESITI_QUESTIONARI!AN4607,ESITI_QUESTIONARI!AQ4607)))</f>
        <v/>
      </c>
    </row>
    <row r="4608" spans="1:8" x14ac:dyDescent="0.3">
      <c r="A4608" t="str">
        <f>IF(ESITI_QUESTIONARI!A4608="","",TRIM(ESITI_QUESTIONARI!A4608))</f>
        <v/>
      </c>
      <c r="B4608" t="str">
        <f t="shared" si="72"/>
        <v/>
      </c>
      <c r="C4608" t="str">
        <f>IF(ESITI_QUESTIONARI!C4608="","",TRIM(ESITI_QUESTIONARI!C4608))</f>
        <v/>
      </c>
      <c r="D4608" t="str">
        <f>IFERROR(UPPER(TRIM(ESITI_QUESTIONARI!U4608)),"")</f>
        <v/>
      </c>
      <c r="E4608" t="str">
        <f>IFERROR(UPPER(TRIM(ESITI_QUESTIONARI!Y4608)),"")</f>
        <v/>
      </c>
      <c r="F4608" t="str">
        <f>IFERROR(UPPER(TRIM(ESITI_QUESTIONARI!AE4608)),"")</f>
        <v/>
      </c>
      <c r="G4608" t="str">
        <f>IFERROR(UPPER(TRIM(ESITI_QUESTIONARI!AI4608)),"")</f>
        <v/>
      </c>
      <c r="H4608" s="8" t="str">
        <f>IF(C4608="","",IF(ISERROR(AVERAGE(ESITI_QUESTIONARI!N4608:T4608,ESITI_QUESTIONARI!V4608:X4608,ESITI_QUESTIONARI!Z4608:AD4608,ESITI_QUESTIONARI!AF4608:AH4608,ESITI_QUESTIONARI!AJ4608:AL4608,ESITI_QUESTIONARI!AN4608,ESITI_QUESTIONARI!AQ4608)),"NON RISPONDE",AVERAGE(ESITI_QUESTIONARI!N4608:T4608,ESITI_QUESTIONARI!V4608:X4608,ESITI_QUESTIONARI!Z4608:AD4608,ESITI_QUESTIONARI!AF4608:AH4608,ESITI_QUESTIONARI!AJ4608:AL4608,ESITI_QUESTIONARI!AN4608,ESITI_QUESTIONARI!AQ4608)))</f>
        <v/>
      </c>
    </row>
    <row r="4609" spans="1:8" x14ac:dyDescent="0.3">
      <c r="A4609" t="str">
        <f>IF(ESITI_QUESTIONARI!A4609="","",TRIM(ESITI_QUESTIONARI!A4609))</f>
        <v/>
      </c>
      <c r="B4609" t="str">
        <f t="shared" si="72"/>
        <v/>
      </c>
      <c r="C4609" t="str">
        <f>IF(ESITI_QUESTIONARI!C4609="","",TRIM(ESITI_QUESTIONARI!C4609))</f>
        <v/>
      </c>
      <c r="D4609" t="str">
        <f>IFERROR(UPPER(TRIM(ESITI_QUESTIONARI!U4609)),"")</f>
        <v/>
      </c>
      <c r="E4609" t="str">
        <f>IFERROR(UPPER(TRIM(ESITI_QUESTIONARI!Y4609)),"")</f>
        <v/>
      </c>
      <c r="F4609" t="str">
        <f>IFERROR(UPPER(TRIM(ESITI_QUESTIONARI!AE4609)),"")</f>
        <v/>
      </c>
      <c r="G4609" t="str">
        <f>IFERROR(UPPER(TRIM(ESITI_QUESTIONARI!AI4609)),"")</f>
        <v/>
      </c>
      <c r="H4609" s="8" t="str">
        <f>IF(C4609="","",IF(ISERROR(AVERAGE(ESITI_QUESTIONARI!N4609:T4609,ESITI_QUESTIONARI!V4609:X4609,ESITI_QUESTIONARI!Z4609:AD4609,ESITI_QUESTIONARI!AF4609:AH4609,ESITI_QUESTIONARI!AJ4609:AL4609,ESITI_QUESTIONARI!AN4609,ESITI_QUESTIONARI!AQ4609)),"NON RISPONDE",AVERAGE(ESITI_QUESTIONARI!N4609:T4609,ESITI_QUESTIONARI!V4609:X4609,ESITI_QUESTIONARI!Z4609:AD4609,ESITI_QUESTIONARI!AF4609:AH4609,ESITI_QUESTIONARI!AJ4609:AL4609,ESITI_QUESTIONARI!AN4609,ESITI_QUESTIONARI!AQ4609)))</f>
        <v/>
      </c>
    </row>
    <row r="4610" spans="1:8" x14ac:dyDescent="0.3">
      <c r="A4610" t="str">
        <f>IF(ESITI_QUESTIONARI!A4610="","",TRIM(ESITI_QUESTIONARI!A4610))</f>
        <v/>
      </c>
      <c r="B4610" t="str">
        <f t="shared" si="72"/>
        <v/>
      </c>
      <c r="C4610" t="str">
        <f>IF(ESITI_QUESTIONARI!C4610="","",TRIM(ESITI_QUESTIONARI!C4610))</f>
        <v/>
      </c>
      <c r="D4610" t="str">
        <f>IFERROR(UPPER(TRIM(ESITI_QUESTIONARI!U4610)),"")</f>
        <v/>
      </c>
      <c r="E4610" t="str">
        <f>IFERROR(UPPER(TRIM(ESITI_QUESTIONARI!Y4610)),"")</f>
        <v/>
      </c>
      <c r="F4610" t="str">
        <f>IFERROR(UPPER(TRIM(ESITI_QUESTIONARI!AE4610)),"")</f>
        <v/>
      </c>
      <c r="G4610" t="str">
        <f>IFERROR(UPPER(TRIM(ESITI_QUESTIONARI!AI4610)),"")</f>
        <v/>
      </c>
      <c r="H4610" s="8" t="str">
        <f>IF(C4610="","",IF(ISERROR(AVERAGE(ESITI_QUESTIONARI!N4610:T4610,ESITI_QUESTIONARI!V4610:X4610,ESITI_QUESTIONARI!Z4610:AD4610,ESITI_QUESTIONARI!AF4610:AH4610,ESITI_QUESTIONARI!AJ4610:AL4610,ESITI_QUESTIONARI!AN4610,ESITI_QUESTIONARI!AQ4610)),"NON RISPONDE",AVERAGE(ESITI_QUESTIONARI!N4610:T4610,ESITI_QUESTIONARI!V4610:X4610,ESITI_QUESTIONARI!Z4610:AD4610,ESITI_QUESTIONARI!AF4610:AH4610,ESITI_QUESTIONARI!AJ4610:AL4610,ESITI_QUESTIONARI!AN4610,ESITI_QUESTIONARI!AQ4610)))</f>
        <v/>
      </c>
    </row>
    <row r="4611" spans="1:8" x14ac:dyDescent="0.3">
      <c r="A4611" t="str">
        <f>IF(ESITI_QUESTIONARI!A4611="","",TRIM(ESITI_QUESTIONARI!A4611))</f>
        <v/>
      </c>
      <c r="B4611" t="str">
        <f t="shared" ref="B4611:B4674" si="73">IF(C4611="","",C4611)</f>
        <v/>
      </c>
      <c r="C4611" t="str">
        <f>IF(ESITI_QUESTIONARI!C4611="","",TRIM(ESITI_QUESTIONARI!C4611))</f>
        <v/>
      </c>
      <c r="D4611" t="str">
        <f>IFERROR(UPPER(TRIM(ESITI_QUESTIONARI!U4611)),"")</f>
        <v/>
      </c>
      <c r="E4611" t="str">
        <f>IFERROR(UPPER(TRIM(ESITI_QUESTIONARI!Y4611)),"")</f>
        <v/>
      </c>
      <c r="F4611" t="str">
        <f>IFERROR(UPPER(TRIM(ESITI_QUESTIONARI!AE4611)),"")</f>
        <v/>
      </c>
      <c r="G4611" t="str">
        <f>IFERROR(UPPER(TRIM(ESITI_QUESTIONARI!AI4611)),"")</f>
        <v/>
      </c>
      <c r="H4611" s="8" t="str">
        <f>IF(C4611="","",IF(ISERROR(AVERAGE(ESITI_QUESTIONARI!N4611:T4611,ESITI_QUESTIONARI!V4611:X4611,ESITI_QUESTIONARI!Z4611:AD4611,ESITI_QUESTIONARI!AF4611:AH4611,ESITI_QUESTIONARI!AJ4611:AL4611,ESITI_QUESTIONARI!AN4611,ESITI_QUESTIONARI!AQ4611)),"NON RISPONDE",AVERAGE(ESITI_QUESTIONARI!N4611:T4611,ESITI_QUESTIONARI!V4611:X4611,ESITI_QUESTIONARI!Z4611:AD4611,ESITI_QUESTIONARI!AF4611:AH4611,ESITI_QUESTIONARI!AJ4611:AL4611,ESITI_QUESTIONARI!AN4611,ESITI_QUESTIONARI!AQ4611)))</f>
        <v/>
      </c>
    </row>
    <row r="4612" spans="1:8" x14ac:dyDescent="0.3">
      <c r="A4612" t="str">
        <f>IF(ESITI_QUESTIONARI!A4612="","",TRIM(ESITI_QUESTIONARI!A4612))</f>
        <v/>
      </c>
      <c r="B4612" t="str">
        <f t="shared" si="73"/>
        <v/>
      </c>
      <c r="C4612" t="str">
        <f>IF(ESITI_QUESTIONARI!C4612="","",TRIM(ESITI_QUESTIONARI!C4612))</f>
        <v/>
      </c>
      <c r="D4612" t="str">
        <f>IFERROR(UPPER(TRIM(ESITI_QUESTIONARI!U4612)),"")</f>
        <v/>
      </c>
      <c r="E4612" t="str">
        <f>IFERROR(UPPER(TRIM(ESITI_QUESTIONARI!Y4612)),"")</f>
        <v/>
      </c>
      <c r="F4612" t="str">
        <f>IFERROR(UPPER(TRIM(ESITI_QUESTIONARI!AE4612)),"")</f>
        <v/>
      </c>
      <c r="G4612" t="str">
        <f>IFERROR(UPPER(TRIM(ESITI_QUESTIONARI!AI4612)),"")</f>
        <v/>
      </c>
      <c r="H4612" s="8" t="str">
        <f>IF(C4612="","",IF(ISERROR(AVERAGE(ESITI_QUESTIONARI!N4612:T4612,ESITI_QUESTIONARI!V4612:X4612,ESITI_QUESTIONARI!Z4612:AD4612,ESITI_QUESTIONARI!AF4612:AH4612,ESITI_QUESTIONARI!AJ4612:AL4612,ESITI_QUESTIONARI!AN4612,ESITI_QUESTIONARI!AQ4612)),"NON RISPONDE",AVERAGE(ESITI_QUESTIONARI!N4612:T4612,ESITI_QUESTIONARI!V4612:X4612,ESITI_QUESTIONARI!Z4612:AD4612,ESITI_QUESTIONARI!AF4612:AH4612,ESITI_QUESTIONARI!AJ4612:AL4612,ESITI_QUESTIONARI!AN4612,ESITI_QUESTIONARI!AQ4612)))</f>
        <v/>
      </c>
    </row>
    <row r="4613" spans="1:8" x14ac:dyDescent="0.3">
      <c r="A4613" t="str">
        <f>IF(ESITI_QUESTIONARI!A4613="","",TRIM(ESITI_QUESTIONARI!A4613))</f>
        <v/>
      </c>
      <c r="B4613" t="str">
        <f t="shared" si="73"/>
        <v/>
      </c>
      <c r="C4613" t="str">
        <f>IF(ESITI_QUESTIONARI!C4613="","",TRIM(ESITI_QUESTIONARI!C4613))</f>
        <v/>
      </c>
      <c r="D4613" t="str">
        <f>IFERROR(UPPER(TRIM(ESITI_QUESTIONARI!U4613)),"")</f>
        <v/>
      </c>
      <c r="E4613" t="str">
        <f>IFERROR(UPPER(TRIM(ESITI_QUESTIONARI!Y4613)),"")</f>
        <v/>
      </c>
      <c r="F4613" t="str">
        <f>IFERROR(UPPER(TRIM(ESITI_QUESTIONARI!AE4613)),"")</f>
        <v/>
      </c>
      <c r="G4613" t="str">
        <f>IFERROR(UPPER(TRIM(ESITI_QUESTIONARI!AI4613)),"")</f>
        <v/>
      </c>
      <c r="H4613" s="8" t="str">
        <f>IF(C4613="","",IF(ISERROR(AVERAGE(ESITI_QUESTIONARI!N4613:T4613,ESITI_QUESTIONARI!V4613:X4613,ESITI_QUESTIONARI!Z4613:AD4613,ESITI_QUESTIONARI!AF4613:AH4613,ESITI_QUESTIONARI!AJ4613:AL4613,ESITI_QUESTIONARI!AN4613,ESITI_QUESTIONARI!AQ4613)),"NON RISPONDE",AVERAGE(ESITI_QUESTIONARI!N4613:T4613,ESITI_QUESTIONARI!V4613:X4613,ESITI_QUESTIONARI!Z4613:AD4613,ESITI_QUESTIONARI!AF4613:AH4613,ESITI_QUESTIONARI!AJ4613:AL4613,ESITI_QUESTIONARI!AN4613,ESITI_QUESTIONARI!AQ4613)))</f>
        <v/>
      </c>
    </row>
    <row r="4614" spans="1:8" x14ac:dyDescent="0.3">
      <c r="A4614" t="str">
        <f>IF(ESITI_QUESTIONARI!A4614="","",TRIM(ESITI_QUESTIONARI!A4614))</f>
        <v/>
      </c>
      <c r="B4614" t="str">
        <f t="shared" si="73"/>
        <v/>
      </c>
      <c r="C4614" t="str">
        <f>IF(ESITI_QUESTIONARI!C4614="","",TRIM(ESITI_QUESTIONARI!C4614))</f>
        <v/>
      </c>
      <c r="D4614" t="str">
        <f>IFERROR(UPPER(TRIM(ESITI_QUESTIONARI!U4614)),"")</f>
        <v/>
      </c>
      <c r="E4614" t="str">
        <f>IFERROR(UPPER(TRIM(ESITI_QUESTIONARI!Y4614)),"")</f>
        <v/>
      </c>
      <c r="F4614" t="str">
        <f>IFERROR(UPPER(TRIM(ESITI_QUESTIONARI!AE4614)),"")</f>
        <v/>
      </c>
      <c r="G4614" t="str">
        <f>IFERROR(UPPER(TRIM(ESITI_QUESTIONARI!AI4614)),"")</f>
        <v/>
      </c>
      <c r="H4614" s="8" t="str">
        <f>IF(C4614="","",IF(ISERROR(AVERAGE(ESITI_QUESTIONARI!N4614:T4614,ESITI_QUESTIONARI!V4614:X4614,ESITI_QUESTIONARI!Z4614:AD4614,ESITI_QUESTIONARI!AF4614:AH4614,ESITI_QUESTIONARI!AJ4614:AL4614,ESITI_QUESTIONARI!AN4614,ESITI_QUESTIONARI!AQ4614)),"NON RISPONDE",AVERAGE(ESITI_QUESTIONARI!N4614:T4614,ESITI_QUESTIONARI!V4614:X4614,ESITI_QUESTIONARI!Z4614:AD4614,ESITI_QUESTIONARI!AF4614:AH4614,ESITI_QUESTIONARI!AJ4614:AL4614,ESITI_QUESTIONARI!AN4614,ESITI_QUESTIONARI!AQ4614)))</f>
        <v/>
      </c>
    </row>
    <row r="4615" spans="1:8" x14ac:dyDescent="0.3">
      <c r="A4615" t="str">
        <f>IF(ESITI_QUESTIONARI!A4615="","",TRIM(ESITI_QUESTIONARI!A4615))</f>
        <v/>
      </c>
      <c r="B4615" t="str">
        <f t="shared" si="73"/>
        <v/>
      </c>
      <c r="C4615" t="str">
        <f>IF(ESITI_QUESTIONARI!C4615="","",TRIM(ESITI_QUESTIONARI!C4615))</f>
        <v/>
      </c>
      <c r="D4615" t="str">
        <f>IFERROR(UPPER(TRIM(ESITI_QUESTIONARI!U4615)),"")</f>
        <v/>
      </c>
      <c r="E4615" t="str">
        <f>IFERROR(UPPER(TRIM(ESITI_QUESTIONARI!Y4615)),"")</f>
        <v/>
      </c>
      <c r="F4615" t="str">
        <f>IFERROR(UPPER(TRIM(ESITI_QUESTIONARI!AE4615)),"")</f>
        <v/>
      </c>
      <c r="G4615" t="str">
        <f>IFERROR(UPPER(TRIM(ESITI_QUESTIONARI!AI4615)),"")</f>
        <v/>
      </c>
      <c r="H4615" s="8" t="str">
        <f>IF(C4615="","",IF(ISERROR(AVERAGE(ESITI_QUESTIONARI!N4615:T4615,ESITI_QUESTIONARI!V4615:X4615,ESITI_QUESTIONARI!Z4615:AD4615,ESITI_QUESTIONARI!AF4615:AH4615,ESITI_QUESTIONARI!AJ4615:AL4615,ESITI_QUESTIONARI!AN4615,ESITI_QUESTIONARI!AQ4615)),"NON RISPONDE",AVERAGE(ESITI_QUESTIONARI!N4615:T4615,ESITI_QUESTIONARI!V4615:X4615,ESITI_QUESTIONARI!Z4615:AD4615,ESITI_QUESTIONARI!AF4615:AH4615,ESITI_QUESTIONARI!AJ4615:AL4615,ESITI_QUESTIONARI!AN4615,ESITI_QUESTIONARI!AQ4615)))</f>
        <v/>
      </c>
    </row>
    <row r="4616" spans="1:8" x14ac:dyDescent="0.3">
      <c r="A4616" t="str">
        <f>IF(ESITI_QUESTIONARI!A4616="","",TRIM(ESITI_QUESTIONARI!A4616))</f>
        <v/>
      </c>
      <c r="B4616" t="str">
        <f t="shared" si="73"/>
        <v/>
      </c>
      <c r="C4616" t="str">
        <f>IF(ESITI_QUESTIONARI!C4616="","",TRIM(ESITI_QUESTIONARI!C4616))</f>
        <v/>
      </c>
      <c r="D4616" t="str">
        <f>IFERROR(UPPER(TRIM(ESITI_QUESTIONARI!U4616)),"")</f>
        <v/>
      </c>
      <c r="E4616" t="str">
        <f>IFERROR(UPPER(TRIM(ESITI_QUESTIONARI!Y4616)),"")</f>
        <v/>
      </c>
      <c r="F4616" t="str">
        <f>IFERROR(UPPER(TRIM(ESITI_QUESTIONARI!AE4616)),"")</f>
        <v/>
      </c>
      <c r="G4616" t="str">
        <f>IFERROR(UPPER(TRIM(ESITI_QUESTIONARI!AI4616)),"")</f>
        <v/>
      </c>
      <c r="H4616" s="8" t="str">
        <f>IF(C4616="","",IF(ISERROR(AVERAGE(ESITI_QUESTIONARI!N4616:T4616,ESITI_QUESTIONARI!V4616:X4616,ESITI_QUESTIONARI!Z4616:AD4616,ESITI_QUESTIONARI!AF4616:AH4616,ESITI_QUESTIONARI!AJ4616:AL4616,ESITI_QUESTIONARI!AN4616,ESITI_QUESTIONARI!AQ4616)),"NON RISPONDE",AVERAGE(ESITI_QUESTIONARI!N4616:T4616,ESITI_QUESTIONARI!V4616:X4616,ESITI_QUESTIONARI!Z4616:AD4616,ESITI_QUESTIONARI!AF4616:AH4616,ESITI_QUESTIONARI!AJ4616:AL4616,ESITI_QUESTIONARI!AN4616,ESITI_QUESTIONARI!AQ4616)))</f>
        <v/>
      </c>
    </row>
    <row r="4617" spans="1:8" x14ac:dyDescent="0.3">
      <c r="A4617" t="str">
        <f>IF(ESITI_QUESTIONARI!A4617="","",TRIM(ESITI_QUESTIONARI!A4617))</f>
        <v/>
      </c>
      <c r="B4617" t="str">
        <f t="shared" si="73"/>
        <v/>
      </c>
      <c r="C4617" t="str">
        <f>IF(ESITI_QUESTIONARI!C4617="","",TRIM(ESITI_QUESTIONARI!C4617))</f>
        <v/>
      </c>
      <c r="D4617" t="str">
        <f>IFERROR(UPPER(TRIM(ESITI_QUESTIONARI!U4617)),"")</f>
        <v/>
      </c>
      <c r="E4617" t="str">
        <f>IFERROR(UPPER(TRIM(ESITI_QUESTIONARI!Y4617)),"")</f>
        <v/>
      </c>
      <c r="F4617" t="str">
        <f>IFERROR(UPPER(TRIM(ESITI_QUESTIONARI!AE4617)),"")</f>
        <v/>
      </c>
      <c r="G4617" t="str">
        <f>IFERROR(UPPER(TRIM(ESITI_QUESTIONARI!AI4617)),"")</f>
        <v/>
      </c>
      <c r="H4617" s="8" t="str">
        <f>IF(C4617="","",IF(ISERROR(AVERAGE(ESITI_QUESTIONARI!N4617:T4617,ESITI_QUESTIONARI!V4617:X4617,ESITI_QUESTIONARI!Z4617:AD4617,ESITI_QUESTIONARI!AF4617:AH4617,ESITI_QUESTIONARI!AJ4617:AL4617,ESITI_QUESTIONARI!AN4617,ESITI_QUESTIONARI!AQ4617)),"NON RISPONDE",AVERAGE(ESITI_QUESTIONARI!N4617:T4617,ESITI_QUESTIONARI!V4617:X4617,ESITI_QUESTIONARI!Z4617:AD4617,ESITI_QUESTIONARI!AF4617:AH4617,ESITI_QUESTIONARI!AJ4617:AL4617,ESITI_QUESTIONARI!AN4617,ESITI_QUESTIONARI!AQ4617)))</f>
        <v/>
      </c>
    </row>
    <row r="4618" spans="1:8" x14ac:dyDescent="0.3">
      <c r="A4618" t="str">
        <f>IF(ESITI_QUESTIONARI!A4618="","",TRIM(ESITI_QUESTIONARI!A4618))</f>
        <v/>
      </c>
      <c r="B4618" t="str">
        <f t="shared" si="73"/>
        <v/>
      </c>
      <c r="C4618" t="str">
        <f>IF(ESITI_QUESTIONARI!C4618="","",TRIM(ESITI_QUESTIONARI!C4618))</f>
        <v/>
      </c>
      <c r="D4618" t="str">
        <f>IFERROR(UPPER(TRIM(ESITI_QUESTIONARI!U4618)),"")</f>
        <v/>
      </c>
      <c r="E4618" t="str">
        <f>IFERROR(UPPER(TRIM(ESITI_QUESTIONARI!Y4618)),"")</f>
        <v/>
      </c>
      <c r="F4618" t="str">
        <f>IFERROR(UPPER(TRIM(ESITI_QUESTIONARI!AE4618)),"")</f>
        <v/>
      </c>
      <c r="G4618" t="str">
        <f>IFERROR(UPPER(TRIM(ESITI_QUESTIONARI!AI4618)),"")</f>
        <v/>
      </c>
      <c r="H4618" s="8" t="str">
        <f>IF(C4618="","",IF(ISERROR(AVERAGE(ESITI_QUESTIONARI!N4618:T4618,ESITI_QUESTIONARI!V4618:X4618,ESITI_QUESTIONARI!Z4618:AD4618,ESITI_QUESTIONARI!AF4618:AH4618,ESITI_QUESTIONARI!AJ4618:AL4618,ESITI_QUESTIONARI!AN4618,ESITI_QUESTIONARI!AQ4618)),"NON RISPONDE",AVERAGE(ESITI_QUESTIONARI!N4618:T4618,ESITI_QUESTIONARI!V4618:X4618,ESITI_QUESTIONARI!Z4618:AD4618,ESITI_QUESTIONARI!AF4618:AH4618,ESITI_QUESTIONARI!AJ4618:AL4618,ESITI_QUESTIONARI!AN4618,ESITI_QUESTIONARI!AQ4618)))</f>
        <v/>
      </c>
    </row>
    <row r="4619" spans="1:8" x14ac:dyDescent="0.3">
      <c r="A4619" t="str">
        <f>IF(ESITI_QUESTIONARI!A4619="","",TRIM(ESITI_QUESTIONARI!A4619))</f>
        <v/>
      </c>
      <c r="B4619" t="str">
        <f t="shared" si="73"/>
        <v/>
      </c>
      <c r="C4619" t="str">
        <f>IF(ESITI_QUESTIONARI!C4619="","",TRIM(ESITI_QUESTIONARI!C4619))</f>
        <v/>
      </c>
      <c r="D4619" t="str">
        <f>IFERROR(UPPER(TRIM(ESITI_QUESTIONARI!U4619)),"")</f>
        <v/>
      </c>
      <c r="E4619" t="str">
        <f>IFERROR(UPPER(TRIM(ESITI_QUESTIONARI!Y4619)),"")</f>
        <v/>
      </c>
      <c r="F4619" t="str">
        <f>IFERROR(UPPER(TRIM(ESITI_QUESTIONARI!AE4619)),"")</f>
        <v/>
      </c>
      <c r="G4619" t="str">
        <f>IFERROR(UPPER(TRIM(ESITI_QUESTIONARI!AI4619)),"")</f>
        <v/>
      </c>
      <c r="H4619" s="8" t="str">
        <f>IF(C4619="","",IF(ISERROR(AVERAGE(ESITI_QUESTIONARI!N4619:T4619,ESITI_QUESTIONARI!V4619:X4619,ESITI_QUESTIONARI!Z4619:AD4619,ESITI_QUESTIONARI!AF4619:AH4619,ESITI_QUESTIONARI!AJ4619:AL4619,ESITI_QUESTIONARI!AN4619,ESITI_QUESTIONARI!AQ4619)),"NON RISPONDE",AVERAGE(ESITI_QUESTIONARI!N4619:T4619,ESITI_QUESTIONARI!V4619:X4619,ESITI_QUESTIONARI!Z4619:AD4619,ESITI_QUESTIONARI!AF4619:AH4619,ESITI_QUESTIONARI!AJ4619:AL4619,ESITI_QUESTIONARI!AN4619,ESITI_QUESTIONARI!AQ4619)))</f>
        <v/>
      </c>
    </row>
    <row r="4620" spans="1:8" x14ac:dyDescent="0.3">
      <c r="A4620" t="str">
        <f>IF(ESITI_QUESTIONARI!A4620="","",TRIM(ESITI_QUESTIONARI!A4620))</f>
        <v/>
      </c>
      <c r="B4620" t="str">
        <f t="shared" si="73"/>
        <v/>
      </c>
      <c r="C4620" t="str">
        <f>IF(ESITI_QUESTIONARI!C4620="","",TRIM(ESITI_QUESTIONARI!C4620))</f>
        <v/>
      </c>
      <c r="D4620" t="str">
        <f>IFERROR(UPPER(TRIM(ESITI_QUESTIONARI!U4620)),"")</f>
        <v/>
      </c>
      <c r="E4620" t="str">
        <f>IFERROR(UPPER(TRIM(ESITI_QUESTIONARI!Y4620)),"")</f>
        <v/>
      </c>
      <c r="F4620" t="str">
        <f>IFERROR(UPPER(TRIM(ESITI_QUESTIONARI!AE4620)),"")</f>
        <v/>
      </c>
      <c r="G4620" t="str">
        <f>IFERROR(UPPER(TRIM(ESITI_QUESTIONARI!AI4620)),"")</f>
        <v/>
      </c>
      <c r="H4620" s="8" t="str">
        <f>IF(C4620="","",IF(ISERROR(AVERAGE(ESITI_QUESTIONARI!N4620:T4620,ESITI_QUESTIONARI!V4620:X4620,ESITI_QUESTIONARI!Z4620:AD4620,ESITI_QUESTIONARI!AF4620:AH4620,ESITI_QUESTIONARI!AJ4620:AL4620,ESITI_QUESTIONARI!AN4620,ESITI_QUESTIONARI!AQ4620)),"NON RISPONDE",AVERAGE(ESITI_QUESTIONARI!N4620:T4620,ESITI_QUESTIONARI!V4620:X4620,ESITI_QUESTIONARI!Z4620:AD4620,ESITI_QUESTIONARI!AF4620:AH4620,ESITI_QUESTIONARI!AJ4620:AL4620,ESITI_QUESTIONARI!AN4620,ESITI_QUESTIONARI!AQ4620)))</f>
        <v/>
      </c>
    </row>
    <row r="4621" spans="1:8" x14ac:dyDescent="0.3">
      <c r="A4621" t="str">
        <f>IF(ESITI_QUESTIONARI!A4621="","",TRIM(ESITI_QUESTIONARI!A4621))</f>
        <v/>
      </c>
      <c r="B4621" t="str">
        <f t="shared" si="73"/>
        <v/>
      </c>
      <c r="C4621" t="str">
        <f>IF(ESITI_QUESTIONARI!C4621="","",TRIM(ESITI_QUESTIONARI!C4621))</f>
        <v/>
      </c>
      <c r="D4621" t="str">
        <f>IFERROR(UPPER(TRIM(ESITI_QUESTIONARI!U4621)),"")</f>
        <v/>
      </c>
      <c r="E4621" t="str">
        <f>IFERROR(UPPER(TRIM(ESITI_QUESTIONARI!Y4621)),"")</f>
        <v/>
      </c>
      <c r="F4621" t="str">
        <f>IFERROR(UPPER(TRIM(ESITI_QUESTIONARI!AE4621)),"")</f>
        <v/>
      </c>
      <c r="G4621" t="str">
        <f>IFERROR(UPPER(TRIM(ESITI_QUESTIONARI!AI4621)),"")</f>
        <v/>
      </c>
      <c r="H4621" s="8" t="str">
        <f>IF(C4621="","",IF(ISERROR(AVERAGE(ESITI_QUESTIONARI!N4621:T4621,ESITI_QUESTIONARI!V4621:X4621,ESITI_QUESTIONARI!Z4621:AD4621,ESITI_QUESTIONARI!AF4621:AH4621,ESITI_QUESTIONARI!AJ4621:AL4621,ESITI_QUESTIONARI!AN4621,ESITI_QUESTIONARI!AQ4621)),"NON RISPONDE",AVERAGE(ESITI_QUESTIONARI!N4621:T4621,ESITI_QUESTIONARI!V4621:X4621,ESITI_QUESTIONARI!Z4621:AD4621,ESITI_QUESTIONARI!AF4621:AH4621,ESITI_QUESTIONARI!AJ4621:AL4621,ESITI_QUESTIONARI!AN4621,ESITI_QUESTIONARI!AQ4621)))</f>
        <v/>
      </c>
    </row>
    <row r="4622" spans="1:8" x14ac:dyDescent="0.3">
      <c r="A4622" t="str">
        <f>IF(ESITI_QUESTIONARI!A4622="","",TRIM(ESITI_QUESTIONARI!A4622))</f>
        <v/>
      </c>
      <c r="B4622" t="str">
        <f t="shared" si="73"/>
        <v/>
      </c>
      <c r="C4622" t="str">
        <f>IF(ESITI_QUESTIONARI!C4622="","",TRIM(ESITI_QUESTIONARI!C4622))</f>
        <v/>
      </c>
      <c r="D4622" t="str">
        <f>IFERROR(UPPER(TRIM(ESITI_QUESTIONARI!U4622)),"")</f>
        <v/>
      </c>
      <c r="E4622" t="str">
        <f>IFERROR(UPPER(TRIM(ESITI_QUESTIONARI!Y4622)),"")</f>
        <v/>
      </c>
      <c r="F4622" t="str">
        <f>IFERROR(UPPER(TRIM(ESITI_QUESTIONARI!AE4622)),"")</f>
        <v/>
      </c>
      <c r="G4622" t="str">
        <f>IFERROR(UPPER(TRIM(ESITI_QUESTIONARI!AI4622)),"")</f>
        <v/>
      </c>
      <c r="H4622" s="8" t="str">
        <f>IF(C4622="","",IF(ISERROR(AVERAGE(ESITI_QUESTIONARI!N4622:T4622,ESITI_QUESTIONARI!V4622:X4622,ESITI_QUESTIONARI!Z4622:AD4622,ESITI_QUESTIONARI!AF4622:AH4622,ESITI_QUESTIONARI!AJ4622:AL4622,ESITI_QUESTIONARI!AN4622,ESITI_QUESTIONARI!AQ4622)),"NON RISPONDE",AVERAGE(ESITI_QUESTIONARI!N4622:T4622,ESITI_QUESTIONARI!V4622:X4622,ESITI_QUESTIONARI!Z4622:AD4622,ESITI_QUESTIONARI!AF4622:AH4622,ESITI_QUESTIONARI!AJ4622:AL4622,ESITI_QUESTIONARI!AN4622,ESITI_QUESTIONARI!AQ4622)))</f>
        <v/>
      </c>
    </row>
    <row r="4623" spans="1:8" x14ac:dyDescent="0.3">
      <c r="A4623" t="str">
        <f>IF(ESITI_QUESTIONARI!A4623="","",TRIM(ESITI_QUESTIONARI!A4623))</f>
        <v/>
      </c>
      <c r="B4623" t="str">
        <f t="shared" si="73"/>
        <v/>
      </c>
      <c r="C4623" t="str">
        <f>IF(ESITI_QUESTIONARI!C4623="","",TRIM(ESITI_QUESTIONARI!C4623))</f>
        <v/>
      </c>
      <c r="D4623" t="str">
        <f>IFERROR(UPPER(TRIM(ESITI_QUESTIONARI!U4623)),"")</f>
        <v/>
      </c>
      <c r="E4623" t="str">
        <f>IFERROR(UPPER(TRIM(ESITI_QUESTIONARI!Y4623)),"")</f>
        <v/>
      </c>
      <c r="F4623" t="str">
        <f>IFERROR(UPPER(TRIM(ESITI_QUESTIONARI!AE4623)),"")</f>
        <v/>
      </c>
      <c r="G4623" t="str">
        <f>IFERROR(UPPER(TRIM(ESITI_QUESTIONARI!AI4623)),"")</f>
        <v/>
      </c>
      <c r="H4623" s="8" t="str">
        <f>IF(C4623="","",IF(ISERROR(AVERAGE(ESITI_QUESTIONARI!N4623:T4623,ESITI_QUESTIONARI!V4623:X4623,ESITI_QUESTIONARI!Z4623:AD4623,ESITI_QUESTIONARI!AF4623:AH4623,ESITI_QUESTIONARI!AJ4623:AL4623,ESITI_QUESTIONARI!AN4623,ESITI_QUESTIONARI!AQ4623)),"NON RISPONDE",AVERAGE(ESITI_QUESTIONARI!N4623:T4623,ESITI_QUESTIONARI!V4623:X4623,ESITI_QUESTIONARI!Z4623:AD4623,ESITI_QUESTIONARI!AF4623:AH4623,ESITI_QUESTIONARI!AJ4623:AL4623,ESITI_QUESTIONARI!AN4623,ESITI_QUESTIONARI!AQ4623)))</f>
        <v/>
      </c>
    </row>
    <row r="4624" spans="1:8" x14ac:dyDescent="0.3">
      <c r="A4624" t="str">
        <f>IF(ESITI_QUESTIONARI!A4624="","",TRIM(ESITI_QUESTIONARI!A4624))</f>
        <v/>
      </c>
      <c r="B4624" t="str">
        <f t="shared" si="73"/>
        <v/>
      </c>
      <c r="C4624" t="str">
        <f>IF(ESITI_QUESTIONARI!C4624="","",TRIM(ESITI_QUESTIONARI!C4624))</f>
        <v/>
      </c>
      <c r="D4624" t="str">
        <f>IFERROR(UPPER(TRIM(ESITI_QUESTIONARI!U4624)),"")</f>
        <v/>
      </c>
      <c r="E4624" t="str">
        <f>IFERROR(UPPER(TRIM(ESITI_QUESTIONARI!Y4624)),"")</f>
        <v/>
      </c>
      <c r="F4624" t="str">
        <f>IFERROR(UPPER(TRIM(ESITI_QUESTIONARI!AE4624)),"")</f>
        <v/>
      </c>
      <c r="G4624" t="str">
        <f>IFERROR(UPPER(TRIM(ESITI_QUESTIONARI!AI4624)),"")</f>
        <v/>
      </c>
      <c r="H4624" s="8" t="str">
        <f>IF(C4624="","",IF(ISERROR(AVERAGE(ESITI_QUESTIONARI!N4624:T4624,ESITI_QUESTIONARI!V4624:X4624,ESITI_QUESTIONARI!Z4624:AD4624,ESITI_QUESTIONARI!AF4624:AH4624,ESITI_QUESTIONARI!AJ4624:AL4624,ESITI_QUESTIONARI!AN4624,ESITI_QUESTIONARI!AQ4624)),"NON RISPONDE",AVERAGE(ESITI_QUESTIONARI!N4624:T4624,ESITI_QUESTIONARI!V4624:X4624,ESITI_QUESTIONARI!Z4624:AD4624,ESITI_QUESTIONARI!AF4624:AH4624,ESITI_QUESTIONARI!AJ4624:AL4624,ESITI_QUESTIONARI!AN4624,ESITI_QUESTIONARI!AQ4624)))</f>
        <v/>
      </c>
    </row>
    <row r="4625" spans="1:8" x14ac:dyDescent="0.3">
      <c r="A4625" t="str">
        <f>IF(ESITI_QUESTIONARI!A4625="","",TRIM(ESITI_QUESTIONARI!A4625))</f>
        <v/>
      </c>
      <c r="B4625" t="str">
        <f t="shared" si="73"/>
        <v/>
      </c>
      <c r="C4625" t="str">
        <f>IF(ESITI_QUESTIONARI!C4625="","",TRIM(ESITI_QUESTIONARI!C4625))</f>
        <v/>
      </c>
      <c r="D4625" t="str">
        <f>IFERROR(UPPER(TRIM(ESITI_QUESTIONARI!U4625)),"")</f>
        <v/>
      </c>
      <c r="E4625" t="str">
        <f>IFERROR(UPPER(TRIM(ESITI_QUESTIONARI!Y4625)),"")</f>
        <v/>
      </c>
      <c r="F4625" t="str">
        <f>IFERROR(UPPER(TRIM(ESITI_QUESTIONARI!AE4625)),"")</f>
        <v/>
      </c>
      <c r="G4625" t="str">
        <f>IFERROR(UPPER(TRIM(ESITI_QUESTIONARI!AI4625)),"")</f>
        <v/>
      </c>
      <c r="H4625" s="8" t="str">
        <f>IF(C4625="","",IF(ISERROR(AVERAGE(ESITI_QUESTIONARI!N4625:T4625,ESITI_QUESTIONARI!V4625:X4625,ESITI_QUESTIONARI!Z4625:AD4625,ESITI_QUESTIONARI!AF4625:AH4625,ESITI_QUESTIONARI!AJ4625:AL4625,ESITI_QUESTIONARI!AN4625,ESITI_QUESTIONARI!AQ4625)),"NON RISPONDE",AVERAGE(ESITI_QUESTIONARI!N4625:T4625,ESITI_QUESTIONARI!V4625:X4625,ESITI_QUESTIONARI!Z4625:AD4625,ESITI_QUESTIONARI!AF4625:AH4625,ESITI_QUESTIONARI!AJ4625:AL4625,ESITI_QUESTIONARI!AN4625,ESITI_QUESTIONARI!AQ4625)))</f>
        <v/>
      </c>
    </row>
    <row r="4626" spans="1:8" x14ac:dyDescent="0.3">
      <c r="A4626" t="str">
        <f>IF(ESITI_QUESTIONARI!A4626="","",TRIM(ESITI_QUESTIONARI!A4626))</f>
        <v/>
      </c>
      <c r="B4626" t="str">
        <f t="shared" si="73"/>
        <v/>
      </c>
      <c r="C4626" t="str">
        <f>IF(ESITI_QUESTIONARI!C4626="","",TRIM(ESITI_QUESTIONARI!C4626))</f>
        <v/>
      </c>
      <c r="D4626" t="str">
        <f>IFERROR(UPPER(TRIM(ESITI_QUESTIONARI!U4626)),"")</f>
        <v/>
      </c>
      <c r="E4626" t="str">
        <f>IFERROR(UPPER(TRIM(ESITI_QUESTIONARI!Y4626)),"")</f>
        <v/>
      </c>
      <c r="F4626" t="str">
        <f>IFERROR(UPPER(TRIM(ESITI_QUESTIONARI!AE4626)),"")</f>
        <v/>
      </c>
      <c r="G4626" t="str">
        <f>IFERROR(UPPER(TRIM(ESITI_QUESTIONARI!AI4626)),"")</f>
        <v/>
      </c>
      <c r="H4626" s="8" t="str">
        <f>IF(C4626="","",IF(ISERROR(AVERAGE(ESITI_QUESTIONARI!N4626:T4626,ESITI_QUESTIONARI!V4626:X4626,ESITI_QUESTIONARI!Z4626:AD4626,ESITI_QUESTIONARI!AF4626:AH4626,ESITI_QUESTIONARI!AJ4626:AL4626,ESITI_QUESTIONARI!AN4626,ESITI_QUESTIONARI!AQ4626)),"NON RISPONDE",AVERAGE(ESITI_QUESTIONARI!N4626:T4626,ESITI_QUESTIONARI!V4626:X4626,ESITI_QUESTIONARI!Z4626:AD4626,ESITI_QUESTIONARI!AF4626:AH4626,ESITI_QUESTIONARI!AJ4626:AL4626,ESITI_QUESTIONARI!AN4626,ESITI_QUESTIONARI!AQ4626)))</f>
        <v/>
      </c>
    </row>
    <row r="4627" spans="1:8" x14ac:dyDescent="0.3">
      <c r="A4627" t="str">
        <f>IF(ESITI_QUESTIONARI!A4627="","",TRIM(ESITI_QUESTIONARI!A4627))</f>
        <v/>
      </c>
      <c r="B4627" t="str">
        <f t="shared" si="73"/>
        <v/>
      </c>
      <c r="C4627" t="str">
        <f>IF(ESITI_QUESTIONARI!C4627="","",TRIM(ESITI_QUESTIONARI!C4627))</f>
        <v/>
      </c>
      <c r="D4627" t="str">
        <f>IFERROR(UPPER(TRIM(ESITI_QUESTIONARI!U4627)),"")</f>
        <v/>
      </c>
      <c r="E4627" t="str">
        <f>IFERROR(UPPER(TRIM(ESITI_QUESTIONARI!Y4627)),"")</f>
        <v/>
      </c>
      <c r="F4627" t="str">
        <f>IFERROR(UPPER(TRIM(ESITI_QUESTIONARI!AE4627)),"")</f>
        <v/>
      </c>
      <c r="G4627" t="str">
        <f>IFERROR(UPPER(TRIM(ESITI_QUESTIONARI!AI4627)),"")</f>
        <v/>
      </c>
      <c r="H4627" s="8" t="str">
        <f>IF(C4627="","",IF(ISERROR(AVERAGE(ESITI_QUESTIONARI!N4627:T4627,ESITI_QUESTIONARI!V4627:X4627,ESITI_QUESTIONARI!Z4627:AD4627,ESITI_QUESTIONARI!AF4627:AH4627,ESITI_QUESTIONARI!AJ4627:AL4627,ESITI_QUESTIONARI!AN4627,ESITI_QUESTIONARI!AQ4627)),"NON RISPONDE",AVERAGE(ESITI_QUESTIONARI!N4627:T4627,ESITI_QUESTIONARI!V4627:X4627,ESITI_QUESTIONARI!Z4627:AD4627,ESITI_QUESTIONARI!AF4627:AH4627,ESITI_QUESTIONARI!AJ4627:AL4627,ESITI_QUESTIONARI!AN4627,ESITI_QUESTIONARI!AQ4627)))</f>
        <v/>
      </c>
    </row>
    <row r="4628" spans="1:8" x14ac:dyDescent="0.3">
      <c r="A4628" t="str">
        <f>IF(ESITI_QUESTIONARI!A4628="","",TRIM(ESITI_QUESTIONARI!A4628))</f>
        <v/>
      </c>
      <c r="B4628" t="str">
        <f t="shared" si="73"/>
        <v/>
      </c>
      <c r="C4628" t="str">
        <f>IF(ESITI_QUESTIONARI!C4628="","",TRIM(ESITI_QUESTIONARI!C4628))</f>
        <v/>
      </c>
      <c r="D4628" t="str">
        <f>IFERROR(UPPER(TRIM(ESITI_QUESTIONARI!U4628)),"")</f>
        <v/>
      </c>
      <c r="E4628" t="str">
        <f>IFERROR(UPPER(TRIM(ESITI_QUESTIONARI!Y4628)),"")</f>
        <v/>
      </c>
      <c r="F4628" t="str">
        <f>IFERROR(UPPER(TRIM(ESITI_QUESTIONARI!AE4628)),"")</f>
        <v/>
      </c>
      <c r="G4628" t="str">
        <f>IFERROR(UPPER(TRIM(ESITI_QUESTIONARI!AI4628)),"")</f>
        <v/>
      </c>
      <c r="H4628" s="8" t="str">
        <f>IF(C4628="","",IF(ISERROR(AVERAGE(ESITI_QUESTIONARI!N4628:T4628,ESITI_QUESTIONARI!V4628:X4628,ESITI_QUESTIONARI!Z4628:AD4628,ESITI_QUESTIONARI!AF4628:AH4628,ESITI_QUESTIONARI!AJ4628:AL4628,ESITI_QUESTIONARI!AN4628,ESITI_QUESTIONARI!AQ4628)),"NON RISPONDE",AVERAGE(ESITI_QUESTIONARI!N4628:T4628,ESITI_QUESTIONARI!V4628:X4628,ESITI_QUESTIONARI!Z4628:AD4628,ESITI_QUESTIONARI!AF4628:AH4628,ESITI_QUESTIONARI!AJ4628:AL4628,ESITI_QUESTIONARI!AN4628,ESITI_QUESTIONARI!AQ4628)))</f>
        <v/>
      </c>
    </row>
    <row r="4629" spans="1:8" x14ac:dyDescent="0.3">
      <c r="A4629" t="str">
        <f>IF(ESITI_QUESTIONARI!A4629="","",TRIM(ESITI_QUESTIONARI!A4629))</f>
        <v/>
      </c>
      <c r="B4629" t="str">
        <f t="shared" si="73"/>
        <v/>
      </c>
      <c r="C4629" t="str">
        <f>IF(ESITI_QUESTIONARI!C4629="","",TRIM(ESITI_QUESTIONARI!C4629))</f>
        <v/>
      </c>
      <c r="D4629" t="str">
        <f>IFERROR(UPPER(TRIM(ESITI_QUESTIONARI!U4629)),"")</f>
        <v/>
      </c>
      <c r="E4629" t="str">
        <f>IFERROR(UPPER(TRIM(ESITI_QUESTIONARI!Y4629)),"")</f>
        <v/>
      </c>
      <c r="F4629" t="str">
        <f>IFERROR(UPPER(TRIM(ESITI_QUESTIONARI!AE4629)),"")</f>
        <v/>
      </c>
      <c r="G4629" t="str">
        <f>IFERROR(UPPER(TRIM(ESITI_QUESTIONARI!AI4629)),"")</f>
        <v/>
      </c>
      <c r="H4629" s="8" t="str">
        <f>IF(C4629="","",IF(ISERROR(AVERAGE(ESITI_QUESTIONARI!N4629:T4629,ESITI_QUESTIONARI!V4629:X4629,ESITI_QUESTIONARI!Z4629:AD4629,ESITI_QUESTIONARI!AF4629:AH4629,ESITI_QUESTIONARI!AJ4629:AL4629,ESITI_QUESTIONARI!AN4629,ESITI_QUESTIONARI!AQ4629)),"NON RISPONDE",AVERAGE(ESITI_QUESTIONARI!N4629:T4629,ESITI_QUESTIONARI!V4629:X4629,ESITI_QUESTIONARI!Z4629:AD4629,ESITI_QUESTIONARI!AF4629:AH4629,ESITI_QUESTIONARI!AJ4629:AL4629,ESITI_QUESTIONARI!AN4629,ESITI_QUESTIONARI!AQ4629)))</f>
        <v/>
      </c>
    </row>
    <row r="4630" spans="1:8" x14ac:dyDescent="0.3">
      <c r="A4630" t="str">
        <f>IF(ESITI_QUESTIONARI!A4630="","",TRIM(ESITI_QUESTIONARI!A4630))</f>
        <v/>
      </c>
      <c r="B4630" t="str">
        <f t="shared" si="73"/>
        <v/>
      </c>
      <c r="C4630" t="str">
        <f>IF(ESITI_QUESTIONARI!C4630="","",TRIM(ESITI_QUESTIONARI!C4630))</f>
        <v/>
      </c>
      <c r="D4630" t="str">
        <f>IFERROR(UPPER(TRIM(ESITI_QUESTIONARI!U4630)),"")</f>
        <v/>
      </c>
      <c r="E4630" t="str">
        <f>IFERROR(UPPER(TRIM(ESITI_QUESTIONARI!Y4630)),"")</f>
        <v/>
      </c>
      <c r="F4630" t="str">
        <f>IFERROR(UPPER(TRIM(ESITI_QUESTIONARI!AE4630)),"")</f>
        <v/>
      </c>
      <c r="G4630" t="str">
        <f>IFERROR(UPPER(TRIM(ESITI_QUESTIONARI!AI4630)),"")</f>
        <v/>
      </c>
      <c r="H4630" s="8" t="str">
        <f>IF(C4630="","",IF(ISERROR(AVERAGE(ESITI_QUESTIONARI!N4630:T4630,ESITI_QUESTIONARI!V4630:X4630,ESITI_QUESTIONARI!Z4630:AD4630,ESITI_QUESTIONARI!AF4630:AH4630,ESITI_QUESTIONARI!AJ4630:AL4630,ESITI_QUESTIONARI!AN4630,ESITI_QUESTIONARI!AQ4630)),"NON RISPONDE",AVERAGE(ESITI_QUESTIONARI!N4630:T4630,ESITI_QUESTIONARI!V4630:X4630,ESITI_QUESTIONARI!Z4630:AD4630,ESITI_QUESTIONARI!AF4630:AH4630,ESITI_QUESTIONARI!AJ4630:AL4630,ESITI_QUESTIONARI!AN4630,ESITI_QUESTIONARI!AQ4630)))</f>
        <v/>
      </c>
    </row>
    <row r="4631" spans="1:8" x14ac:dyDescent="0.3">
      <c r="A4631" t="str">
        <f>IF(ESITI_QUESTIONARI!A4631="","",TRIM(ESITI_QUESTIONARI!A4631))</f>
        <v/>
      </c>
      <c r="B4631" t="str">
        <f t="shared" si="73"/>
        <v/>
      </c>
      <c r="C4631" t="str">
        <f>IF(ESITI_QUESTIONARI!C4631="","",TRIM(ESITI_QUESTIONARI!C4631))</f>
        <v/>
      </c>
      <c r="D4631" t="str">
        <f>IFERROR(UPPER(TRIM(ESITI_QUESTIONARI!U4631)),"")</f>
        <v/>
      </c>
      <c r="E4631" t="str">
        <f>IFERROR(UPPER(TRIM(ESITI_QUESTIONARI!Y4631)),"")</f>
        <v/>
      </c>
      <c r="F4631" t="str">
        <f>IFERROR(UPPER(TRIM(ESITI_QUESTIONARI!AE4631)),"")</f>
        <v/>
      </c>
      <c r="G4631" t="str">
        <f>IFERROR(UPPER(TRIM(ESITI_QUESTIONARI!AI4631)),"")</f>
        <v/>
      </c>
      <c r="H4631" s="8" t="str">
        <f>IF(C4631="","",IF(ISERROR(AVERAGE(ESITI_QUESTIONARI!N4631:T4631,ESITI_QUESTIONARI!V4631:X4631,ESITI_QUESTIONARI!Z4631:AD4631,ESITI_QUESTIONARI!AF4631:AH4631,ESITI_QUESTIONARI!AJ4631:AL4631,ESITI_QUESTIONARI!AN4631,ESITI_QUESTIONARI!AQ4631)),"NON RISPONDE",AVERAGE(ESITI_QUESTIONARI!N4631:T4631,ESITI_QUESTIONARI!V4631:X4631,ESITI_QUESTIONARI!Z4631:AD4631,ESITI_QUESTIONARI!AF4631:AH4631,ESITI_QUESTIONARI!AJ4631:AL4631,ESITI_QUESTIONARI!AN4631,ESITI_QUESTIONARI!AQ4631)))</f>
        <v/>
      </c>
    </row>
    <row r="4632" spans="1:8" x14ac:dyDescent="0.3">
      <c r="A4632" t="str">
        <f>IF(ESITI_QUESTIONARI!A4632="","",TRIM(ESITI_QUESTIONARI!A4632))</f>
        <v/>
      </c>
      <c r="B4632" t="str">
        <f t="shared" si="73"/>
        <v/>
      </c>
      <c r="C4632" t="str">
        <f>IF(ESITI_QUESTIONARI!C4632="","",TRIM(ESITI_QUESTIONARI!C4632))</f>
        <v/>
      </c>
      <c r="D4632" t="str">
        <f>IFERROR(UPPER(TRIM(ESITI_QUESTIONARI!U4632)),"")</f>
        <v/>
      </c>
      <c r="E4632" t="str">
        <f>IFERROR(UPPER(TRIM(ESITI_QUESTIONARI!Y4632)),"")</f>
        <v/>
      </c>
      <c r="F4632" t="str">
        <f>IFERROR(UPPER(TRIM(ESITI_QUESTIONARI!AE4632)),"")</f>
        <v/>
      </c>
      <c r="G4632" t="str">
        <f>IFERROR(UPPER(TRIM(ESITI_QUESTIONARI!AI4632)),"")</f>
        <v/>
      </c>
      <c r="H4632" s="8" t="str">
        <f>IF(C4632="","",IF(ISERROR(AVERAGE(ESITI_QUESTIONARI!N4632:T4632,ESITI_QUESTIONARI!V4632:X4632,ESITI_QUESTIONARI!Z4632:AD4632,ESITI_QUESTIONARI!AF4632:AH4632,ESITI_QUESTIONARI!AJ4632:AL4632,ESITI_QUESTIONARI!AN4632,ESITI_QUESTIONARI!AQ4632)),"NON RISPONDE",AVERAGE(ESITI_QUESTIONARI!N4632:T4632,ESITI_QUESTIONARI!V4632:X4632,ESITI_QUESTIONARI!Z4632:AD4632,ESITI_QUESTIONARI!AF4632:AH4632,ESITI_QUESTIONARI!AJ4632:AL4632,ESITI_QUESTIONARI!AN4632,ESITI_QUESTIONARI!AQ4632)))</f>
        <v/>
      </c>
    </row>
    <row r="4633" spans="1:8" x14ac:dyDescent="0.3">
      <c r="A4633" t="str">
        <f>IF(ESITI_QUESTIONARI!A4633="","",TRIM(ESITI_QUESTIONARI!A4633))</f>
        <v/>
      </c>
      <c r="B4633" t="str">
        <f t="shared" si="73"/>
        <v/>
      </c>
      <c r="C4633" t="str">
        <f>IF(ESITI_QUESTIONARI!C4633="","",TRIM(ESITI_QUESTIONARI!C4633))</f>
        <v/>
      </c>
      <c r="D4633" t="str">
        <f>IFERROR(UPPER(TRIM(ESITI_QUESTIONARI!U4633)),"")</f>
        <v/>
      </c>
      <c r="E4633" t="str">
        <f>IFERROR(UPPER(TRIM(ESITI_QUESTIONARI!Y4633)),"")</f>
        <v/>
      </c>
      <c r="F4633" t="str">
        <f>IFERROR(UPPER(TRIM(ESITI_QUESTIONARI!AE4633)),"")</f>
        <v/>
      </c>
      <c r="G4633" t="str">
        <f>IFERROR(UPPER(TRIM(ESITI_QUESTIONARI!AI4633)),"")</f>
        <v/>
      </c>
      <c r="H4633" s="8" t="str">
        <f>IF(C4633="","",IF(ISERROR(AVERAGE(ESITI_QUESTIONARI!N4633:T4633,ESITI_QUESTIONARI!V4633:X4633,ESITI_QUESTIONARI!Z4633:AD4633,ESITI_QUESTIONARI!AF4633:AH4633,ESITI_QUESTIONARI!AJ4633:AL4633,ESITI_QUESTIONARI!AN4633,ESITI_QUESTIONARI!AQ4633)),"NON RISPONDE",AVERAGE(ESITI_QUESTIONARI!N4633:T4633,ESITI_QUESTIONARI!V4633:X4633,ESITI_QUESTIONARI!Z4633:AD4633,ESITI_QUESTIONARI!AF4633:AH4633,ESITI_QUESTIONARI!AJ4633:AL4633,ESITI_QUESTIONARI!AN4633,ESITI_QUESTIONARI!AQ4633)))</f>
        <v/>
      </c>
    </row>
    <row r="4634" spans="1:8" x14ac:dyDescent="0.3">
      <c r="A4634" t="str">
        <f>IF(ESITI_QUESTIONARI!A4634="","",TRIM(ESITI_QUESTIONARI!A4634))</f>
        <v/>
      </c>
      <c r="B4634" t="str">
        <f t="shared" si="73"/>
        <v/>
      </c>
      <c r="C4634" t="str">
        <f>IF(ESITI_QUESTIONARI!C4634="","",TRIM(ESITI_QUESTIONARI!C4634))</f>
        <v/>
      </c>
      <c r="D4634" t="str">
        <f>IFERROR(UPPER(TRIM(ESITI_QUESTIONARI!U4634)),"")</f>
        <v/>
      </c>
      <c r="E4634" t="str">
        <f>IFERROR(UPPER(TRIM(ESITI_QUESTIONARI!Y4634)),"")</f>
        <v/>
      </c>
      <c r="F4634" t="str">
        <f>IFERROR(UPPER(TRIM(ESITI_QUESTIONARI!AE4634)),"")</f>
        <v/>
      </c>
      <c r="G4634" t="str">
        <f>IFERROR(UPPER(TRIM(ESITI_QUESTIONARI!AI4634)),"")</f>
        <v/>
      </c>
      <c r="H4634" s="8" t="str">
        <f>IF(C4634="","",IF(ISERROR(AVERAGE(ESITI_QUESTIONARI!N4634:T4634,ESITI_QUESTIONARI!V4634:X4634,ESITI_QUESTIONARI!Z4634:AD4634,ESITI_QUESTIONARI!AF4634:AH4634,ESITI_QUESTIONARI!AJ4634:AL4634,ESITI_QUESTIONARI!AN4634,ESITI_QUESTIONARI!AQ4634)),"NON RISPONDE",AVERAGE(ESITI_QUESTIONARI!N4634:T4634,ESITI_QUESTIONARI!V4634:X4634,ESITI_QUESTIONARI!Z4634:AD4634,ESITI_QUESTIONARI!AF4634:AH4634,ESITI_QUESTIONARI!AJ4634:AL4634,ESITI_QUESTIONARI!AN4634,ESITI_QUESTIONARI!AQ4634)))</f>
        <v/>
      </c>
    </row>
    <row r="4635" spans="1:8" x14ac:dyDescent="0.3">
      <c r="A4635" t="str">
        <f>IF(ESITI_QUESTIONARI!A4635="","",TRIM(ESITI_QUESTIONARI!A4635))</f>
        <v/>
      </c>
      <c r="B4635" t="str">
        <f t="shared" si="73"/>
        <v/>
      </c>
      <c r="C4635" t="str">
        <f>IF(ESITI_QUESTIONARI!C4635="","",TRIM(ESITI_QUESTIONARI!C4635))</f>
        <v/>
      </c>
      <c r="D4635" t="str">
        <f>IFERROR(UPPER(TRIM(ESITI_QUESTIONARI!U4635)),"")</f>
        <v/>
      </c>
      <c r="E4635" t="str">
        <f>IFERROR(UPPER(TRIM(ESITI_QUESTIONARI!Y4635)),"")</f>
        <v/>
      </c>
      <c r="F4635" t="str">
        <f>IFERROR(UPPER(TRIM(ESITI_QUESTIONARI!AE4635)),"")</f>
        <v/>
      </c>
      <c r="G4635" t="str">
        <f>IFERROR(UPPER(TRIM(ESITI_QUESTIONARI!AI4635)),"")</f>
        <v/>
      </c>
      <c r="H4635" s="8" t="str">
        <f>IF(C4635="","",IF(ISERROR(AVERAGE(ESITI_QUESTIONARI!N4635:T4635,ESITI_QUESTIONARI!V4635:X4635,ESITI_QUESTIONARI!Z4635:AD4635,ESITI_QUESTIONARI!AF4635:AH4635,ESITI_QUESTIONARI!AJ4635:AL4635,ESITI_QUESTIONARI!AN4635,ESITI_QUESTIONARI!AQ4635)),"NON RISPONDE",AVERAGE(ESITI_QUESTIONARI!N4635:T4635,ESITI_QUESTIONARI!V4635:X4635,ESITI_QUESTIONARI!Z4635:AD4635,ESITI_QUESTIONARI!AF4635:AH4635,ESITI_QUESTIONARI!AJ4635:AL4635,ESITI_QUESTIONARI!AN4635,ESITI_QUESTIONARI!AQ4635)))</f>
        <v/>
      </c>
    </row>
    <row r="4636" spans="1:8" x14ac:dyDescent="0.3">
      <c r="A4636" t="str">
        <f>IF(ESITI_QUESTIONARI!A4636="","",TRIM(ESITI_QUESTIONARI!A4636))</f>
        <v/>
      </c>
      <c r="B4636" t="str">
        <f t="shared" si="73"/>
        <v/>
      </c>
      <c r="C4636" t="str">
        <f>IF(ESITI_QUESTIONARI!C4636="","",TRIM(ESITI_QUESTIONARI!C4636))</f>
        <v/>
      </c>
      <c r="D4636" t="str">
        <f>IFERROR(UPPER(TRIM(ESITI_QUESTIONARI!U4636)),"")</f>
        <v/>
      </c>
      <c r="E4636" t="str">
        <f>IFERROR(UPPER(TRIM(ESITI_QUESTIONARI!Y4636)),"")</f>
        <v/>
      </c>
      <c r="F4636" t="str">
        <f>IFERROR(UPPER(TRIM(ESITI_QUESTIONARI!AE4636)),"")</f>
        <v/>
      </c>
      <c r="G4636" t="str">
        <f>IFERROR(UPPER(TRIM(ESITI_QUESTIONARI!AI4636)),"")</f>
        <v/>
      </c>
      <c r="H4636" s="8" t="str">
        <f>IF(C4636="","",IF(ISERROR(AVERAGE(ESITI_QUESTIONARI!N4636:T4636,ESITI_QUESTIONARI!V4636:X4636,ESITI_QUESTIONARI!Z4636:AD4636,ESITI_QUESTIONARI!AF4636:AH4636,ESITI_QUESTIONARI!AJ4636:AL4636,ESITI_QUESTIONARI!AN4636,ESITI_QUESTIONARI!AQ4636)),"NON RISPONDE",AVERAGE(ESITI_QUESTIONARI!N4636:T4636,ESITI_QUESTIONARI!V4636:X4636,ESITI_QUESTIONARI!Z4636:AD4636,ESITI_QUESTIONARI!AF4636:AH4636,ESITI_QUESTIONARI!AJ4636:AL4636,ESITI_QUESTIONARI!AN4636,ESITI_QUESTIONARI!AQ4636)))</f>
        <v/>
      </c>
    </row>
    <row r="4637" spans="1:8" x14ac:dyDescent="0.3">
      <c r="A4637" t="str">
        <f>IF(ESITI_QUESTIONARI!A4637="","",TRIM(ESITI_QUESTIONARI!A4637))</f>
        <v/>
      </c>
      <c r="B4637" t="str">
        <f t="shared" si="73"/>
        <v/>
      </c>
      <c r="C4637" t="str">
        <f>IF(ESITI_QUESTIONARI!C4637="","",TRIM(ESITI_QUESTIONARI!C4637))</f>
        <v/>
      </c>
      <c r="D4637" t="str">
        <f>IFERROR(UPPER(TRIM(ESITI_QUESTIONARI!U4637)),"")</f>
        <v/>
      </c>
      <c r="E4637" t="str">
        <f>IFERROR(UPPER(TRIM(ESITI_QUESTIONARI!Y4637)),"")</f>
        <v/>
      </c>
      <c r="F4637" t="str">
        <f>IFERROR(UPPER(TRIM(ESITI_QUESTIONARI!AE4637)),"")</f>
        <v/>
      </c>
      <c r="G4637" t="str">
        <f>IFERROR(UPPER(TRIM(ESITI_QUESTIONARI!AI4637)),"")</f>
        <v/>
      </c>
      <c r="H4637" s="8" t="str">
        <f>IF(C4637="","",IF(ISERROR(AVERAGE(ESITI_QUESTIONARI!N4637:T4637,ESITI_QUESTIONARI!V4637:X4637,ESITI_QUESTIONARI!Z4637:AD4637,ESITI_QUESTIONARI!AF4637:AH4637,ESITI_QUESTIONARI!AJ4637:AL4637,ESITI_QUESTIONARI!AN4637,ESITI_QUESTIONARI!AQ4637)),"NON RISPONDE",AVERAGE(ESITI_QUESTIONARI!N4637:T4637,ESITI_QUESTIONARI!V4637:X4637,ESITI_QUESTIONARI!Z4637:AD4637,ESITI_QUESTIONARI!AF4637:AH4637,ESITI_QUESTIONARI!AJ4637:AL4637,ESITI_QUESTIONARI!AN4637,ESITI_QUESTIONARI!AQ4637)))</f>
        <v/>
      </c>
    </row>
    <row r="4638" spans="1:8" x14ac:dyDescent="0.3">
      <c r="A4638" t="str">
        <f>IF(ESITI_QUESTIONARI!A4638="","",TRIM(ESITI_QUESTIONARI!A4638))</f>
        <v/>
      </c>
      <c r="B4638" t="str">
        <f t="shared" si="73"/>
        <v/>
      </c>
      <c r="C4638" t="str">
        <f>IF(ESITI_QUESTIONARI!C4638="","",TRIM(ESITI_QUESTIONARI!C4638))</f>
        <v/>
      </c>
      <c r="D4638" t="str">
        <f>IFERROR(UPPER(TRIM(ESITI_QUESTIONARI!U4638)),"")</f>
        <v/>
      </c>
      <c r="E4638" t="str">
        <f>IFERROR(UPPER(TRIM(ESITI_QUESTIONARI!Y4638)),"")</f>
        <v/>
      </c>
      <c r="F4638" t="str">
        <f>IFERROR(UPPER(TRIM(ESITI_QUESTIONARI!AE4638)),"")</f>
        <v/>
      </c>
      <c r="G4638" t="str">
        <f>IFERROR(UPPER(TRIM(ESITI_QUESTIONARI!AI4638)),"")</f>
        <v/>
      </c>
      <c r="H4638" s="8" t="str">
        <f>IF(C4638="","",IF(ISERROR(AVERAGE(ESITI_QUESTIONARI!N4638:T4638,ESITI_QUESTIONARI!V4638:X4638,ESITI_QUESTIONARI!Z4638:AD4638,ESITI_QUESTIONARI!AF4638:AH4638,ESITI_QUESTIONARI!AJ4638:AL4638,ESITI_QUESTIONARI!AN4638,ESITI_QUESTIONARI!AQ4638)),"NON RISPONDE",AVERAGE(ESITI_QUESTIONARI!N4638:T4638,ESITI_QUESTIONARI!V4638:X4638,ESITI_QUESTIONARI!Z4638:AD4638,ESITI_QUESTIONARI!AF4638:AH4638,ESITI_QUESTIONARI!AJ4638:AL4638,ESITI_QUESTIONARI!AN4638,ESITI_QUESTIONARI!AQ4638)))</f>
        <v/>
      </c>
    </row>
    <row r="4639" spans="1:8" x14ac:dyDescent="0.3">
      <c r="A4639" t="str">
        <f>IF(ESITI_QUESTIONARI!A4639="","",TRIM(ESITI_QUESTIONARI!A4639))</f>
        <v/>
      </c>
      <c r="B4639" t="str">
        <f t="shared" si="73"/>
        <v/>
      </c>
      <c r="C4639" t="str">
        <f>IF(ESITI_QUESTIONARI!C4639="","",TRIM(ESITI_QUESTIONARI!C4639))</f>
        <v/>
      </c>
      <c r="D4639" t="str">
        <f>IFERROR(UPPER(TRIM(ESITI_QUESTIONARI!U4639)),"")</f>
        <v/>
      </c>
      <c r="E4639" t="str">
        <f>IFERROR(UPPER(TRIM(ESITI_QUESTIONARI!Y4639)),"")</f>
        <v/>
      </c>
      <c r="F4639" t="str">
        <f>IFERROR(UPPER(TRIM(ESITI_QUESTIONARI!AE4639)),"")</f>
        <v/>
      </c>
      <c r="G4639" t="str">
        <f>IFERROR(UPPER(TRIM(ESITI_QUESTIONARI!AI4639)),"")</f>
        <v/>
      </c>
      <c r="H4639" s="8" t="str">
        <f>IF(C4639="","",IF(ISERROR(AVERAGE(ESITI_QUESTIONARI!N4639:T4639,ESITI_QUESTIONARI!V4639:X4639,ESITI_QUESTIONARI!Z4639:AD4639,ESITI_QUESTIONARI!AF4639:AH4639,ESITI_QUESTIONARI!AJ4639:AL4639,ESITI_QUESTIONARI!AN4639,ESITI_QUESTIONARI!AQ4639)),"NON RISPONDE",AVERAGE(ESITI_QUESTIONARI!N4639:T4639,ESITI_QUESTIONARI!V4639:X4639,ESITI_QUESTIONARI!Z4639:AD4639,ESITI_QUESTIONARI!AF4639:AH4639,ESITI_QUESTIONARI!AJ4639:AL4639,ESITI_QUESTIONARI!AN4639,ESITI_QUESTIONARI!AQ4639)))</f>
        <v/>
      </c>
    </row>
    <row r="4640" spans="1:8" x14ac:dyDescent="0.3">
      <c r="A4640" t="str">
        <f>IF(ESITI_QUESTIONARI!A4640="","",TRIM(ESITI_QUESTIONARI!A4640))</f>
        <v/>
      </c>
      <c r="B4640" t="str">
        <f t="shared" si="73"/>
        <v/>
      </c>
      <c r="C4640" t="str">
        <f>IF(ESITI_QUESTIONARI!C4640="","",TRIM(ESITI_QUESTIONARI!C4640))</f>
        <v/>
      </c>
      <c r="D4640" t="str">
        <f>IFERROR(UPPER(TRIM(ESITI_QUESTIONARI!U4640)),"")</f>
        <v/>
      </c>
      <c r="E4640" t="str">
        <f>IFERROR(UPPER(TRIM(ESITI_QUESTIONARI!Y4640)),"")</f>
        <v/>
      </c>
      <c r="F4640" t="str">
        <f>IFERROR(UPPER(TRIM(ESITI_QUESTIONARI!AE4640)),"")</f>
        <v/>
      </c>
      <c r="G4640" t="str">
        <f>IFERROR(UPPER(TRIM(ESITI_QUESTIONARI!AI4640)),"")</f>
        <v/>
      </c>
      <c r="H4640" s="8" t="str">
        <f>IF(C4640="","",IF(ISERROR(AVERAGE(ESITI_QUESTIONARI!N4640:T4640,ESITI_QUESTIONARI!V4640:X4640,ESITI_QUESTIONARI!Z4640:AD4640,ESITI_QUESTIONARI!AF4640:AH4640,ESITI_QUESTIONARI!AJ4640:AL4640,ESITI_QUESTIONARI!AN4640,ESITI_QUESTIONARI!AQ4640)),"NON RISPONDE",AVERAGE(ESITI_QUESTIONARI!N4640:T4640,ESITI_QUESTIONARI!V4640:X4640,ESITI_QUESTIONARI!Z4640:AD4640,ESITI_QUESTIONARI!AF4640:AH4640,ESITI_QUESTIONARI!AJ4640:AL4640,ESITI_QUESTIONARI!AN4640,ESITI_QUESTIONARI!AQ4640)))</f>
        <v/>
      </c>
    </row>
    <row r="4641" spans="1:8" x14ac:dyDescent="0.3">
      <c r="A4641" t="str">
        <f>IF(ESITI_QUESTIONARI!A4641="","",TRIM(ESITI_QUESTIONARI!A4641))</f>
        <v/>
      </c>
      <c r="B4641" t="str">
        <f t="shared" si="73"/>
        <v/>
      </c>
      <c r="C4641" t="str">
        <f>IF(ESITI_QUESTIONARI!C4641="","",TRIM(ESITI_QUESTIONARI!C4641))</f>
        <v/>
      </c>
      <c r="D4641" t="str">
        <f>IFERROR(UPPER(TRIM(ESITI_QUESTIONARI!U4641)),"")</f>
        <v/>
      </c>
      <c r="E4641" t="str">
        <f>IFERROR(UPPER(TRIM(ESITI_QUESTIONARI!Y4641)),"")</f>
        <v/>
      </c>
      <c r="F4641" t="str">
        <f>IFERROR(UPPER(TRIM(ESITI_QUESTIONARI!AE4641)),"")</f>
        <v/>
      </c>
      <c r="G4641" t="str">
        <f>IFERROR(UPPER(TRIM(ESITI_QUESTIONARI!AI4641)),"")</f>
        <v/>
      </c>
      <c r="H4641" s="8" t="str">
        <f>IF(C4641="","",IF(ISERROR(AVERAGE(ESITI_QUESTIONARI!N4641:T4641,ESITI_QUESTIONARI!V4641:X4641,ESITI_QUESTIONARI!Z4641:AD4641,ESITI_QUESTIONARI!AF4641:AH4641,ESITI_QUESTIONARI!AJ4641:AL4641,ESITI_QUESTIONARI!AN4641,ESITI_QUESTIONARI!AQ4641)),"NON RISPONDE",AVERAGE(ESITI_QUESTIONARI!N4641:T4641,ESITI_QUESTIONARI!V4641:X4641,ESITI_QUESTIONARI!Z4641:AD4641,ESITI_QUESTIONARI!AF4641:AH4641,ESITI_QUESTIONARI!AJ4641:AL4641,ESITI_QUESTIONARI!AN4641,ESITI_QUESTIONARI!AQ4641)))</f>
        <v/>
      </c>
    </row>
    <row r="4642" spans="1:8" x14ac:dyDescent="0.3">
      <c r="A4642" t="str">
        <f>IF(ESITI_QUESTIONARI!A4642="","",TRIM(ESITI_QUESTIONARI!A4642))</f>
        <v/>
      </c>
      <c r="B4642" t="str">
        <f t="shared" si="73"/>
        <v/>
      </c>
      <c r="C4642" t="str">
        <f>IF(ESITI_QUESTIONARI!C4642="","",TRIM(ESITI_QUESTIONARI!C4642))</f>
        <v/>
      </c>
      <c r="D4642" t="str">
        <f>IFERROR(UPPER(TRIM(ESITI_QUESTIONARI!U4642)),"")</f>
        <v/>
      </c>
      <c r="E4642" t="str">
        <f>IFERROR(UPPER(TRIM(ESITI_QUESTIONARI!Y4642)),"")</f>
        <v/>
      </c>
      <c r="F4642" t="str">
        <f>IFERROR(UPPER(TRIM(ESITI_QUESTIONARI!AE4642)),"")</f>
        <v/>
      </c>
      <c r="G4642" t="str">
        <f>IFERROR(UPPER(TRIM(ESITI_QUESTIONARI!AI4642)),"")</f>
        <v/>
      </c>
      <c r="H4642" s="8" t="str">
        <f>IF(C4642="","",IF(ISERROR(AVERAGE(ESITI_QUESTIONARI!N4642:T4642,ESITI_QUESTIONARI!V4642:X4642,ESITI_QUESTIONARI!Z4642:AD4642,ESITI_QUESTIONARI!AF4642:AH4642,ESITI_QUESTIONARI!AJ4642:AL4642,ESITI_QUESTIONARI!AN4642,ESITI_QUESTIONARI!AQ4642)),"NON RISPONDE",AVERAGE(ESITI_QUESTIONARI!N4642:T4642,ESITI_QUESTIONARI!V4642:X4642,ESITI_QUESTIONARI!Z4642:AD4642,ESITI_QUESTIONARI!AF4642:AH4642,ESITI_QUESTIONARI!AJ4642:AL4642,ESITI_QUESTIONARI!AN4642,ESITI_QUESTIONARI!AQ4642)))</f>
        <v/>
      </c>
    </row>
    <row r="4643" spans="1:8" x14ac:dyDescent="0.3">
      <c r="A4643" t="str">
        <f>IF(ESITI_QUESTIONARI!A4643="","",TRIM(ESITI_QUESTIONARI!A4643))</f>
        <v/>
      </c>
      <c r="B4643" t="str">
        <f t="shared" si="73"/>
        <v/>
      </c>
      <c r="C4643" t="str">
        <f>IF(ESITI_QUESTIONARI!C4643="","",TRIM(ESITI_QUESTIONARI!C4643))</f>
        <v/>
      </c>
      <c r="D4643" t="str">
        <f>IFERROR(UPPER(TRIM(ESITI_QUESTIONARI!U4643)),"")</f>
        <v/>
      </c>
      <c r="E4643" t="str">
        <f>IFERROR(UPPER(TRIM(ESITI_QUESTIONARI!Y4643)),"")</f>
        <v/>
      </c>
      <c r="F4643" t="str">
        <f>IFERROR(UPPER(TRIM(ESITI_QUESTIONARI!AE4643)),"")</f>
        <v/>
      </c>
      <c r="G4643" t="str">
        <f>IFERROR(UPPER(TRIM(ESITI_QUESTIONARI!AI4643)),"")</f>
        <v/>
      </c>
      <c r="H4643" s="8" t="str">
        <f>IF(C4643="","",IF(ISERROR(AVERAGE(ESITI_QUESTIONARI!N4643:T4643,ESITI_QUESTIONARI!V4643:X4643,ESITI_QUESTIONARI!Z4643:AD4643,ESITI_QUESTIONARI!AF4643:AH4643,ESITI_QUESTIONARI!AJ4643:AL4643,ESITI_QUESTIONARI!AN4643,ESITI_QUESTIONARI!AQ4643)),"NON RISPONDE",AVERAGE(ESITI_QUESTIONARI!N4643:T4643,ESITI_QUESTIONARI!V4643:X4643,ESITI_QUESTIONARI!Z4643:AD4643,ESITI_QUESTIONARI!AF4643:AH4643,ESITI_QUESTIONARI!AJ4643:AL4643,ESITI_QUESTIONARI!AN4643,ESITI_QUESTIONARI!AQ4643)))</f>
        <v/>
      </c>
    </row>
    <row r="4644" spans="1:8" x14ac:dyDescent="0.3">
      <c r="A4644" t="str">
        <f>IF(ESITI_QUESTIONARI!A4644="","",TRIM(ESITI_QUESTIONARI!A4644))</f>
        <v/>
      </c>
      <c r="B4644" t="str">
        <f t="shared" si="73"/>
        <v/>
      </c>
      <c r="C4644" t="str">
        <f>IF(ESITI_QUESTIONARI!C4644="","",TRIM(ESITI_QUESTIONARI!C4644))</f>
        <v/>
      </c>
      <c r="D4644" t="str">
        <f>IFERROR(UPPER(TRIM(ESITI_QUESTIONARI!U4644)),"")</f>
        <v/>
      </c>
      <c r="E4644" t="str">
        <f>IFERROR(UPPER(TRIM(ESITI_QUESTIONARI!Y4644)),"")</f>
        <v/>
      </c>
      <c r="F4644" t="str">
        <f>IFERROR(UPPER(TRIM(ESITI_QUESTIONARI!AE4644)),"")</f>
        <v/>
      </c>
      <c r="G4644" t="str">
        <f>IFERROR(UPPER(TRIM(ESITI_QUESTIONARI!AI4644)),"")</f>
        <v/>
      </c>
      <c r="H4644" s="8" t="str">
        <f>IF(C4644="","",IF(ISERROR(AVERAGE(ESITI_QUESTIONARI!N4644:T4644,ESITI_QUESTIONARI!V4644:X4644,ESITI_QUESTIONARI!Z4644:AD4644,ESITI_QUESTIONARI!AF4644:AH4644,ESITI_QUESTIONARI!AJ4644:AL4644,ESITI_QUESTIONARI!AN4644,ESITI_QUESTIONARI!AQ4644)),"NON RISPONDE",AVERAGE(ESITI_QUESTIONARI!N4644:T4644,ESITI_QUESTIONARI!V4644:X4644,ESITI_QUESTIONARI!Z4644:AD4644,ESITI_QUESTIONARI!AF4644:AH4644,ESITI_QUESTIONARI!AJ4644:AL4644,ESITI_QUESTIONARI!AN4644,ESITI_QUESTIONARI!AQ4644)))</f>
        <v/>
      </c>
    </row>
    <row r="4645" spans="1:8" x14ac:dyDescent="0.3">
      <c r="A4645" t="str">
        <f>IF(ESITI_QUESTIONARI!A4645="","",TRIM(ESITI_QUESTIONARI!A4645))</f>
        <v/>
      </c>
      <c r="B4645" t="str">
        <f t="shared" si="73"/>
        <v/>
      </c>
      <c r="C4645" t="str">
        <f>IF(ESITI_QUESTIONARI!C4645="","",TRIM(ESITI_QUESTIONARI!C4645))</f>
        <v/>
      </c>
      <c r="D4645" t="str">
        <f>IFERROR(UPPER(TRIM(ESITI_QUESTIONARI!U4645)),"")</f>
        <v/>
      </c>
      <c r="E4645" t="str">
        <f>IFERROR(UPPER(TRIM(ESITI_QUESTIONARI!Y4645)),"")</f>
        <v/>
      </c>
      <c r="F4645" t="str">
        <f>IFERROR(UPPER(TRIM(ESITI_QUESTIONARI!AE4645)),"")</f>
        <v/>
      </c>
      <c r="G4645" t="str">
        <f>IFERROR(UPPER(TRIM(ESITI_QUESTIONARI!AI4645)),"")</f>
        <v/>
      </c>
      <c r="H4645" s="8" t="str">
        <f>IF(C4645="","",IF(ISERROR(AVERAGE(ESITI_QUESTIONARI!N4645:T4645,ESITI_QUESTIONARI!V4645:X4645,ESITI_QUESTIONARI!Z4645:AD4645,ESITI_QUESTIONARI!AF4645:AH4645,ESITI_QUESTIONARI!AJ4645:AL4645,ESITI_QUESTIONARI!AN4645,ESITI_QUESTIONARI!AQ4645)),"NON RISPONDE",AVERAGE(ESITI_QUESTIONARI!N4645:T4645,ESITI_QUESTIONARI!V4645:X4645,ESITI_QUESTIONARI!Z4645:AD4645,ESITI_QUESTIONARI!AF4645:AH4645,ESITI_QUESTIONARI!AJ4645:AL4645,ESITI_QUESTIONARI!AN4645,ESITI_QUESTIONARI!AQ4645)))</f>
        <v/>
      </c>
    </row>
    <row r="4646" spans="1:8" x14ac:dyDescent="0.3">
      <c r="A4646" t="str">
        <f>IF(ESITI_QUESTIONARI!A4646="","",TRIM(ESITI_QUESTIONARI!A4646))</f>
        <v/>
      </c>
      <c r="B4646" t="str">
        <f t="shared" si="73"/>
        <v/>
      </c>
      <c r="C4646" t="str">
        <f>IF(ESITI_QUESTIONARI!C4646="","",TRIM(ESITI_QUESTIONARI!C4646))</f>
        <v/>
      </c>
      <c r="D4646" t="str">
        <f>IFERROR(UPPER(TRIM(ESITI_QUESTIONARI!U4646)),"")</f>
        <v/>
      </c>
      <c r="E4646" t="str">
        <f>IFERROR(UPPER(TRIM(ESITI_QUESTIONARI!Y4646)),"")</f>
        <v/>
      </c>
      <c r="F4646" t="str">
        <f>IFERROR(UPPER(TRIM(ESITI_QUESTIONARI!AE4646)),"")</f>
        <v/>
      </c>
      <c r="G4646" t="str">
        <f>IFERROR(UPPER(TRIM(ESITI_QUESTIONARI!AI4646)),"")</f>
        <v/>
      </c>
      <c r="H4646" s="8" t="str">
        <f>IF(C4646="","",IF(ISERROR(AVERAGE(ESITI_QUESTIONARI!N4646:T4646,ESITI_QUESTIONARI!V4646:X4646,ESITI_QUESTIONARI!Z4646:AD4646,ESITI_QUESTIONARI!AF4646:AH4646,ESITI_QUESTIONARI!AJ4646:AL4646,ESITI_QUESTIONARI!AN4646,ESITI_QUESTIONARI!AQ4646)),"NON RISPONDE",AVERAGE(ESITI_QUESTIONARI!N4646:T4646,ESITI_QUESTIONARI!V4646:X4646,ESITI_QUESTIONARI!Z4646:AD4646,ESITI_QUESTIONARI!AF4646:AH4646,ESITI_QUESTIONARI!AJ4646:AL4646,ESITI_QUESTIONARI!AN4646,ESITI_QUESTIONARI!AQ4646)))</f>
        <v/>
      </c>
    </row>
    <row r="4647" spans="1:8" x14ac:dyDescent="0.3">
      <c r="A4647" t="str">
        <f>IF(ESITI_QUESTIONARI!A4647="","",TRIM(ESITI_QUESTIONARI!A4647))</f>
        <v/>
      </c>
      <c r="B4647" t="str">
        <f t="shared" si="73"/>
        <v/>
      </c>
      <c r="C4647" t="str">
        <f>IF(ESITI_QUESTIONARI!C4647="","",TRIM(ESITI_QUESTIONARI!C4647))</f>
        <v/>
      </c>
      <c r="D4647" t="str">
        <f>IFERROR(UPPER(TRIM(ESITI_QUESTIONARI!U4647)),"")</f>
        <v/>
      </c>
      <c r="E4647" t="str">
        <f>IFERROR(UPPER(TRIM(ESITI_QUESTIONARI!Y4647)),"")</f>
        <v/>
      </c>
      <c r="F4647" t="str">
        <f>IFERROR(UPPER(TRIM(ESITI_QUESTIONARI!AE4647)),"")</f>
        <v/>
      </c>
      <c r="G4647" t="str">
        <f>IFERROR(UPPER(TRIM(ESITI_QUESTIONARI!AI4647)),"")</f>
        <v/>
      </c>
      <c r="H4647" s="8" t="str">
        <f>IF(C4647="","",IF(ISERROR(AVERAGE(ESITI_QUESTIONARI!N4647:T4647,ESITI_QUESTIONARI!V4647:X4647,ESITI_QUESTIONARI!Z4647:AD4647,ESITI_QUESTIONARI!AF4647:AH4647,ESITI_QUESTIONARI!AJ4647:AL4647,ESITI_QUESTIONARI!AN4647,ESITI_QUESTIONARI!AQ4647)),"NON RISPONDE",AVERAGE(ESITI_QUESTIONARI!N4647:T4647,ESITI_QUESTIONARI!V4647:X4647,ESITI_QUESTIONARI!Z4647:AD4647,ESITI_QUESTIONARI!AF4647:AH4647,ESITI_QUESTIONARI!AJ4647:AL4647,ESITI_QUESTIONARI!AN4647,ESITI_QUESTIONARI!AQ4647)))</f>
        <v/>
      </c>
    </row>
    <row r="4648" spans="1:8" x14ac:dyDescent="0.3">
      <c r="A4648" t="str">
        <f>IF(ESITI_QUESTIONARI!A4648="","",TRIM(ESITI_QUESTIONARI!A4648))</f>
        <v/>
      </c>
      <c r="B4648" t="str">
        <f t="shared" si="73"/>
        <v/>
      </c>
      <c r="C4648" t="str">
        <f>IF(ESITI_QUESTIONARI!C4648="","",TRIM(ESITI_QUESTIONARI!C4648))</f>
        <v/>
      </c>
      <c r="D4648" t="str">
        <f>IFERROR(UPPER(TRIM(ESITI_QUESTIONARI!U4648)),"")</f>
        <v/>
      </c>
      <c r="E4648" t="str">
        <f>IFERROR(UPPER(TRIM(ESITI_QUESTIONARI!Y4648)),"")</f>
        <v/>
      </c>
      <c r="F4648" t="str">
        <f>IFERROR(UPPER(TRIM(ESITI_QUESTIONARI!AE4648)),"")</f>
        <v/>
      </c>
      <c r="G4648" t="str">
        <f>IFERROR(UPPER(TRIM(ESITI_QUESTIONARI!AI4648)),"")</f>
        <v/>
      </c>
      <c r="H4648" s="8" t="str">
        <f>IF(C4648="","",IF(ISERROR(AVERAGE(ESITI_QUESTIONARI!N4648:T4648,ESITI_QUESTIONARI!V4648:X4648,ESITI_QUESTIONARI!Z4648:AD4648,ESITI_QUESTIONARI!AF4648:AH4648,ESITI_QUESTIONARI!AJ4648:AL4648,ESITI_QUESTIONARI!AN4648,ESITI_QUESTIONARI!AQ4648)),"NON RISPONDE",AVERAGE(ESITI_QUESTIONARI!N4648:T4648,ESITI_QUESTIONARI!V4648:X4648,ESITI_QUESTIONARI!Z4648:AD4648,ESITI_QUESTIONARI!AF4648:AH4648,ESITI_QUESTIONARI!AJ4648:AL4648,ESITI_QUESTIONARI!AN4648,ESITI_QUESTIONARI!AQ4648)))</f>
        <v/>
      </c>
    </row>
    <row r="4649" spans="1:8" x14ac:dyDescent="0.3">
      <c r="A4649" t="str">
        <f>IF(ESITI_QUESTIONARI!A4649="","",TRIM(ESITI_QUESTIONARI!A4649))</f>
        <v/>
      </c>
      <c r="B4649" t="str">
        <f t="shared" si="73"/>
        <v/>
      </c>
      <c r="C4649" t="str">
        <f>IF(ESITI_QUESTIONARI!C4649="","",TRIM(ESITI_QUESTIONARI!C4649))</f>
        <v/>
      </c>
      <c r="D4649" t="str">
        <f>IFERROR(UPPER(TRIM(ESITI_QUESTIONARI!U4649)),"")</f>
        <v/>
      </c>
      <c r="E4649" t="str">
        <f>IFERROR(UPPER(TRIM(ESITI_QUESTIONARI!Y4649)),"")</f>
        <v/>
      </c>
      <c r="F4649" t="str">
        <f>IFERROR(UPPER(TRIM(ESITI_QUESTIONARI!AE4649)),"")</f>
        <v/>
      </c>
      <c r="G4649" t="str">
        <f>IFERROR(UPPER(TRIM(ESITI_QUESTIONARI!AI4649)),"")</f>
        <v/>
      </c>
      <c r="H4649" s="8" t="str">
        <f>IF(C4649="","",IF(ISERROR(AVERAGE(ESITI_QUESTIONARI!N4649:T4649,ESITI_QUESTIONARI!V4649:X4649,ESITI_QUESTIONARI!Z4649:AD4649,ESITI_QUESTIONARI!AF4649:AH4649,ESITI_QUESTIONARI!AJ4649:AL4649,ESITI_QUESTIONARI!AN4649,ESITI_QUESTIONARI!AQ4649)),"NON RISPONDE",AVERAGE(ESITI_QUESTIONARI!N4649:T4649,ESITI_QUESTIONARI!V4649:X4649,ESITI_QUESTIONARI!Z4649:AD4649,ESITI_QUESTIONARI!AF4649:AH4649,ESITI_QUESTIONARI!AJ4649:AL4649,ESITI_QUESTIONARI!AN4649,ESITI_QUESTIONARI!AQ4649)))</f>
        <v/>
      </c>
    </row>
    <row r="4650" spans="1:8" x14ac:dyDescent="0.3">
      <c r="A4650" t="str">
        <f>IF(ESITI_QUESTIONARI!A4650="","",TRIM(ESITI_QUESTIONARI!A4650))</f>
        <v/>
      </c>
      <c r="B4650" t="str">
        <f t="shared" si="73"/>
        <v/>
      </c>
      <c r="C4650" t="str">
        <f>IF(ESITI_QUESTIONARI!C4650="","",TRIM(ESITI_QUESTIONARI!C4650))</f>
        <v/>
      </c>
      <c r="D4650" t="str">
        <f>IFERROR(UPPER(TRIM(ESITI_QUESTIONARI!U4650)),"")</f>
        <v/>
      </c>
      <c r="E4650" t="str">
        <f>IFERROR(UPPER(TRIM(ESITI_QUESTIONARI!Y4650)),"")</f>
        <v/>
      </c>
      <c r="F4650" t="str">
        <f>IFERROR(UPPER(TRIM(ESITI_QUESTIONARI!AE4650)),"")</f>
        <v/>
      </c>
      <c r="G4650" t="str">
        <f>IFERROR(UPPER(TRIM(ESITI_QUESTIONARI!AI4650)),"")</f>
        <v/>
      </c>
      <c r="H4650" s="8" t="str">
        <f>IF(C4650="","",IF(ISERROR(AVERAGE(ESITI_QUESTIONARI!N4650:T4650,ESITI_QUESTIONARI!V4650:X4650,ESITI_QUESTIONARI!Z4650:AD4650,ESITI_QUESTIONARI!AF4650:AH4650,ESITI_QUESTIONARI!AJ4650:AL4650,ESITI_QUESTIONARI!AN4650,ESITI_QUESTIONARI!AQ4650)),"NON RISPONDE",AVERAGE(ESITI_QUESTIONARI!N4650:T4650,ESITI_QUESTIONARI!V4650:X4650,ESITI_QUESTIONARI!Z4650:AD4650,ESITI_QUESTIONARI!AF4650:AH4650,ESITI_QUESTIONARI!AJ4650:AL4650,ESITI_QUESTIONARI!AN4650,ESITI_QUESTIONARI!AQ4650)))</f>
        <v/>
      </c>
    </row>
    <row r="4651" spans="1:8" x14ac:dyDescent="0.3">
      <c r="A4651" t="str">
        <f>IF(ESITI_QUESTIONARI!A4651="","",TRIM(ESITI_QUESTIONARI!A4651))</f>
        <v/>
      </c>
      <c r="B4651" t="str">
        <f t="shared" si="73"/>
        <v/>
      </c>
      <c r="C4651" t="str">
        <f>IF(ESITI_QUESTIONARI!C4651="","",TRIM(ESITI_QUESTIONARI!C4651))</f>
        <v/>
      </c>
      <c r="D4651" t="str">
        <f>IFERROR(UPPER(TRIM(ESITI_QUESTIONARI!U4651)),"")</f>
        <v/>
      </c>
      <c r="E4651" t="str">
        <f>IFERROR(UPPER(TRIM(ESITI_QUESTIONARI!Y4651)),"")</f>
        <v/>
      </c>
      <c r="F4651" t="str">
        <f>IFERROR(UPPER(TRIM(ESITI_QUESTIONARI!AE4651)),"")</f>
        <v/>
      </c>
      <c r="G4651" t="str">
        <f>IFERROR(UPPER(TRIM(ESITI_QUESTIONARI!AI4651)),"")</f>
        <v/>
      </c>
      <c r="H4651" s="8" t="str">
        <f>IF(C4651="","",IF(ISERROR(AVERAGE(ESITI_QUESTIONARI!N4651:T4651,ESITI_QUESTIONARI!V4651:X4651,ESITI_QUESTIONARI!Z4651:AD4651,ESITI_QUESTIONARI!AF4651:AH4651,ESITI_QUESTIONARI!AJ4651:AL4651,ESITI_QUESTIONARI!AN4651,ESITI_QUESTIONARI!AQ4651)),"NON RISPONDE",AVERAGE(ESITI_QUESTIONARI!N4651:T4651,ESITI_QUESTIONARI!V4651:X4651,ESITI_QUESTIONARI!Z4651:AD4651,ESITI_QUESTIONARI!AF4651:AH4651,ESITI_QUESTIONARI!AJ4651:AL4651,ESITI_QUESTIONARI!AN4651,ESITI_QUESTIONARI!AQ4651)))</f>
        <v/>
      </c>
    </row>
    <row r="4652" spans="1:8" x14ac:dyDescent="0.3">
      <c r="A4652" t="str">
        <f>IF(ESITI_QUESTIONARI!A4652="","",TRIM(ESITI_QUESTIONARI!A4652))</f>
        <v/>
      </c>
      <c r="B4652" t="str">
        <f t="shared" si="73"/>
        <v/>
      </c>
      <c r="C4652" t="str">
        <f>IF(ESITI_QUESTIONARI!C4652="","",TRIM(ESITI_QUESTIONARI!C4652))</f>
        <v/>
      </c>
      <c r="D4652" t="str">
        <f>IFERROR(UPPER(TRIM(ESITI_QUESTIONARI!U4652)),"")</f>
        <v/>
      </c>
      <c r="E4652" t="str">
        <f>IFERROR(UPPER(TRIM(ESITI_QUESTIONARI!Y4652)),"")</f>
        <v/>
      </c>
      <c r="F4652" t="str">
        <f>IFERROR(UPPER(TRIM(ESITI_QUESTIONARI!AE4652)),"")</f>
        <v/>
      </c>
      <c r="G4652" t="str">
        <f>IFERROR(UPPER(TRIM(ESITI_QUESTIONARI!AI4652)),"")</f>
        <v/>
      </c>
      <c r="H4652" s="8" t="str">
        <f>IF(C4652="","",IF(ISERROR(AVERAGE(ESITI_QUESTIONARI!N4652:T4652,ESITI_QUESTIONARI!V4652:X4652,ESITI_QUESTIONARI!Z4652:AD4652,ESITI_QUESTIONARI!AF4652:AH4652,ESITI_QUESTIONARI!AJ4652:AL4652,ESITI_QUESTIONARI!AN4652,ESITI_QUESTIONARI!AQ4652)),"NON RISPONDE",AVERAGE(ESITI_QUESTIONARI!N4652:T4652,ESITI_QUESTIONARI!V4652:X4652,ESITI_QUESTIONARI!Z4652:AD4652,ESITI_QUESTIONARI!AF4652:AH4652,ESITI_QUESTIONARI!AJ4652:AL4652,ESITI_QUESTIONARI!AN4652,ESITI_QUESTIONARI!AQ4652)))</f>
        <v/>
      </c>
    </row>
    <row r="4653" spans="1:8" x14ac:dyDescent="0.3">
      <c r="A4653" t="str">
        <f>IF(ESITI_QUESTIONARI!A4653="","",TRIM(ESITI_QUESTIONARI!A4653))</f>
        <v/>
      </c>
      <c r="B4653" t="str">
        <f t="shared" si="73"/>
        <v/>
      </c>
      <c r="C4653" t="str">
        <f>IF(ESITI_QUESTIONARI!C4653="","",TRIM(ESITI_QUESTIONARI!C4653))</f>
        <v/>
      </c>
      <c r="D4653" t="str">
        <f>IFERROR(UPPER(TRIM(ESITI_QUESTIONARI!U4653)),"")</f>
        <v/>
      </c>
      <c r="E4653" t="str">
        <f>IFERROR(UPPER(TRIM(ESITI_QUESTIONARI!Y4653)),"")</f>
        <v/>
      </c>
      <c r="F4653" t="str">
        <f>IFERROR(UPPER(TRIM(ESITI_QUESTIONARI!AE4653)),"")</f>
        <v/>
      </c>
      <c r="G4653" t="str">
        <f>IFERROR(UPPER(TRIM(ESITI_QUESTIONARI!AI4653)),"")</f>
        <v/>
      </c>
      <c r="H4653" s="8" t="str">
        <f>IF(C4653="","",IF(ISERROR(AVERAGE(ESITI_QUESTIONARI!N4653:T4653,ESITI_QUESTIONARI!V4653:X4653,ESITI_QUESTIONARI!Z4653:AD4653,ESITI_QUESTIONARI!AF4653:AH4653,ESITI_QUESTIONARI!AJ4653:AL4653,ESITI_QUESTIONARI!AN4653,ESITI_QUESTIONARI!AQ4653)),"NON RISPONDE",AVERAGE(ESITI_QUESTIONARI!N4653:T4653,ESITI_QUESTIONARI!V4653:X4653,ESITI_QUESTIONARI!Z4653:AD4653,ESITI_QUESTIONARI!AF4653:AH4653,ESITI_QUESTIONARI!AJ4653:AL4653,ESITI_QUESTIONARI!AN4653,ESITI_QUESTIONARI!AQ4653)))</f>
        <v/>
      </c>
    </row>
    <row r="4654" spans="1:8" x14ac:dyDescent="0.3">
      <c r="A4654" t="str">
        <f>IF(ESITI_QUESTIONARI!A4654="","",TRIM(ESITI_QUESTIONARI!A4654))</f>
        <v/>
      </c>
      <c r="B4654" t="str">
        <f t="shared" si="73"/>
        <v/>
      </c>
      <c r="C4654" t="str">
        <f>IF(ESITI_QUESTIONARI!C4654="","",TRIM(ESITI_QUESTIONARI!C4654))</f>
        <v/>
      </c>
      <c r="D4654" t="str">
        <f>IFERROR(UPPER(TRIM(ESITI_QUESTIONARI!U4654)),"")</f>
        <v/>
      </c>
      <c r="E4654" t="str">
        <f>IFERROR(UPPER(TRIM(ESITI_QUESTIONARI!Y4654)),"")</f>
        <v/>
      </c>
      <c r="F4654" t="str">
        <f>IFERROR(UPPER(TRIM(ESITI_QUESTIONARI!AE4654)),"")</f>
        <v/>
      </c>
      <c r="G4654" t="str">
        <f>IFERROR(UPPER(TRIM(ESITI_QUESTIONARI!AI4654)),"")</f>
        <v/>
      </c>
      <c r="H4654" s="8" t="str">
        <f>IF(C4654="","",IF(ISERROR(AVERAGE(ESITI_QUESTIONARI!N4654:T4654,ESITI_QUESTIONARI!V4654:X4654,ESITI_QUESTIONARI!Z4654:AD4654,ESITI_QUESTIONARI!AF4654:AH4654,ESITI_QUESTIONARI!AJ4654:AL4654,ESITI_QUESTIONARI!AN4654,ESITI_QUESTIONARI!AQ4654)),"NON RISPONDE",AVERAGE(ESITI_QUESTIONARI!N4654:T4654,ESITI_QUESTIONARI!V4654:X4654,ESITI_QUESTIONARI!Z4654:AD4654,ESITI_QUESTIONARI!AF4654:AH4654,ESITI_QUESTIONARI!AJ4654:AL4654,ESITI_QUESTIONARI!AN4654,ESITI_QUESTIONARI!AQ4654)))</f>
        <v/>
      </c>
    </row>
    <row r="4655" spans="1:8" x14ac:dyDescent="0.3">
      <c r="A4655" t="str">
        <f>IF(ESITI_QUESTIONARI!A4655="","",TRIM(ESITI_QUESTIONARI!A4655))</f>
        <v/>
      </c>
      <c r="B4655" t="str">
        <f t="shared" si="73"/>
        <v/>
      </c>
      <c r="C4655" t="str">
        <f>IF(ESITI_QUESTIONARI!C4655="","",TRIM(ESITI_QUESTIONARI!C4655))</f>
        <v/>
      </c>
      <c r="D4655" t="str">
        <f>IFERROR(UPPER(TRIM(ESITI_QUESTIONARI!U4655)),"")</f>
        <v/>
      </c>
      <c r="E4655" t="str">
        <f>IFERROR(UPPER(TRIM(ESITI_QUESTIONARI!Y4655)),"")</f>
        <v/>
      </c>
      <c r="F4655" t="str">
        <f>IFERROR(UPPER(TRIM(ESITI_QUESTIONARI!AE4655)),"")</f>
        <v/>
      </c>
      <c r="G4655" t="str">
        <f>IFERROR(UPPER(TRIM(ESITI_QUESTIONARI!AI4655)),"")</f>
        <v/>
      </c>
      <c r="H4655" s="8" t="str">
        <f>IF(C4655="","",IF(ISERROR(AVERAGE(ESITI_QUESTIONARI!N4655:T4655,ESITI_QUESTIONARI!V4655:X4655,ESITI_QUESTIONARI!Z4655:AD4655,ESITI_QUESTIONARI!AF4655:AH4655,ESITI_QUESTIONARI!AJ4655:AL4655,ESITI_QUESTIONARI!AN4655,ESITI_QUESTIONARI!AQ4655)),"NON RISPONDE",AVERAGE(ESITI_QUESTIONARI!N4655:T4655,ESITI_QUESTIONARI!V4655:X4655,ESITI_QUESTIONARI!Z4655:AD4655,ESITI_QUESTIONARI!AF4655:AH4655,ESITI_QUESTIONARI!AJ4655:AL4655,ESITI_QUESTIONARI!AN4655,ESITI_QUESTIONARI!AQ4655)))</f>
        <v/>
      </c>
    </row>
    <row r="4656" spans="1:8" x14ac:dyDescent="0.3">
      <c r="A4656" t="str">
        <f>IF(ESITI_QUESTIONARI!A4656="","",TRIM(ESITI_QUESTIONARI!A4656))</f>
        <v/>
      </c>
      <c r="B4656" t="str">
        <f t="shared" si="73"/>
        <v/>
      </c>
      <c r="C4656" t="str">
        <f>IF(ESITI_QUESTIONARI!C4656="","",TRIM(ESITI_QUESTIONARI!C4656))</f>
        <v/>
      </c>
      <c r="D4656" t="str">
        <f>IFERROR(UPPER(TRIM(ESITI_QUESTIONARI!U4656)),"")</f>
        <v/>
      </c>
      <c r="E4656" t="str">
        <f>IFERROR(UPPER(TRIM(ESITI_QUESTIONARI!Y4656)),"")</f>
        <v/>
      </c>
      <c r="F4656" t="str">
        <f>IFERROR(UPPER(TRIM(ESITI_QUESTIONARI!AE4656)),"")</f>
        <v/>
      </c>
      <c r="G4656" t="str">
        <f>IFERROR(UPPER(TRIM(ESITI_QUESTIONARI!AI4656)),"")</f>
        <v/>
      </c>
      <c r="H4656" s="8" t="str">
        <f>IF(C4656="","",IF(ISERROR(AVERAGE(ESITI_QUESTIONARI!N4656:T4656,ESITI_QUESTIONARI!V4656:X4656,ESITI_QUESTIONARI!Z4656:AD4656,ESITI_QUESTIONARI!AF4656:AH4656,ESITI_QUESTIONARI!AJ4656:AL4656,ESITI_QUESTIONARI!AN4656,ESITI_QUESTIONARI!AQ4656)),"NON RISPONDE",AVERAGE(ESITI_QUESTIONARI!N4656:T4656,ESITI_QUESTIONARI!V4656:X4656,ESITI_QUESTIONARI!Z4656:AD4656,ESITI_QUESTIONARI!AF4656:AH4656,ESITI_QUESTIONARI!AJ4656:AL4656,ESITI_QUESTIONARI!AN4656,ESITI_QUESTIONARI!AQ4656)))</f>
        <v/>
      </c>
    </row>
    <row r="4657" spans="1:8" x14ac:dyDescent="0.3">
      <c r="A4657" t="str">
        <f>IF(ESITI_QUESTIONARI!A4657="","",TRIM(ESITI_QUESTIONARI!A4657))</f>
        <v/>
      </c>
      <c r="B4657" t="str">
        <f t="shared" si="73"/>
        <v/>
      </c>
      <c r="C4657" t="str">
        <f>IF(ESITI_QUESTIONARI!C4657="","",TRIM(ESITI_QUESTIONARI!C4657))</f>
        <v/>
      </c>
      <c r="D4657" t="str">
        <f>IFERROR(UPPER(TRIM(ESITI_QUESTIONARI!U4657)),"")</f>
        <v/>
      </c>
      <c r="E4657" t="str">
        <f>IFERROR(UPPER(TRIM(ESITI_QUESTIONARI!Y4657)),"")</f>
        <v/>
      </c>
      <c r="F4657" t="str">
        <f>IFERROR(UPPER(TRIM(ESITI_QUESTIONARI!AE4657)),"")</f>
        <v/>
      </c>
      <c r="G4657" t="str">
        <f>IFERROR(UPPER(TRIM(ESITI_QUESTIONARI!AI4657)),"")</f>
        <v/>
      </c>
      <c r="H4657" s="8" t="str">
        <f>IF(C4657="","",IF(ISERROR(AVERAGE(ESITI_QUESTIONARI!N4657:T4657,ESITI_QUESTIONARI!V4657:X4657,ESITI_QUESTIONARI!Z4657:AD4657,ESITI_QUESTIONARI!AF4657:AH4657,ESITI_QUESTIONARI!AJ4657:AL4657,ESITI_QUESTIONARI!AN4657,ESITI_QUESTIONARI!AQ4657)),"NON RISPONDE",AVERAGE(ESITI_QUESTIONARI!N4657:T4657,ESITI_QUESTIONARI!V4657:X4657,ESITI_QUESTIONARI!Z4657:AD4657,ESITI_QUESTIONARI!AF4657:AH4657,ESITI_QUESTIONARI!AJ4657:AL4657,ESITI_QUESTIONARI!AN4657,ESITI_QUESTIONARI!AQ4657)))</f>
        <v/>
      </c>
    </row>
    <row r="4658" spans="1:8" x14ac:dyDescent="0.3">
      <c r="A4658" t="str">
        <f>IF(ESITI_QUESTIONARI!A4658="","",TRIM(ESITI_QUESTIONARI!A4658))</f>
        <v/>
      </c>
      <c r="B4658" t="str">
        <f t="shared" si="73"/>
        <v/>
      </c>
      <c r="C4658" t="str">
        <f>IF(ESITI_QUESTIONARI!C4658="","",TRIM(ESITI_QUESTIONARI!C4658))</f>
        <v/>
      </c>
      <c r="D4658" t="str">
        <f>IFERROR(UPPER(TRIM(ESITI_QUESTIONARI!U4658)),"")</f>
        <v/>
      </c>
      <c r="E4658" t="str">
        <f>IFERROR(UPPER(TRIM(ESITI_QUESTIONARI!Y4658)),"")</f>
        <v/>
      </c>
      <c r="F4658" t="str">
        <f>IFERROR(UPPER(TRIM(ESITI_QUESTIONARI!AE4658)),"")</f>
        <v/>
      </c>
      <c r="G4658" t="str">
        <f>IFERROR(UPPER(TRIM(ESITI_QUESTIONARI!AI4658)),"")</f>
        <v/>
      </c>
      <c r="H4658" s="8" t="str">
        <f>IF(C4658="","",IF(ISERROR(AVERAGE(ESITI_QUESTIONARI!N4658:T4658,ESITI_QUESTIONARI!V4658:X4658,ESITI_QUESTIONARI!Z4658:AD4658,ESITI_QUESTIONARI!AF4658:AH4658,ESITI_QUESTIONARI!AJ4658:AL4658,ESITI_QUESTIONARI!AN4658,ESITI_QUESTIONARI!AQ4658)),"NON RISPONDE",AVERAGE(ESITI_QUESTIONARI!N4658:T4658,ESITI_QUESTIONARI!V4658:X4658,ESITI_QUESTIONARI!Z4658:AD4658,ESITI_QUESTIONARI!AF4658:AH4658,ESITI_QUESTIONARI!AJ4658:AL4658,ESITI_QUESTIONARI!AN4658,ESITI_QUESTIONARI!AQ4658)))</f>
        <v/>
      </c>
    </row>
    <row r="4659" spans="1:8" x14ac:dyDescent="0.3">
      <c r="A4659" t="str">
        <f>IF(ESITI_QUESTIONARI!A4659="","",TRIM(ESITI_QUESTIONARI!A4659))</f>
        <v/>
      </c>
      <c r="B4659" t="str">
        <f t="shared" si="73"/>
        <v/>
      </c>
      <c r="C4659" t="str">
        <f>IF(ESITI_QUESTIONARI!C4659="","",TRIM(ESITI_QUESTIONARI!C4659))</f>
        <v/>
      </c>
      <c r="D4659" t="str">
        <f>IFERROR(UPPER(TRIM(ESITI_QUESTIONARI!U4659)),"")</f>
        <v/>
      </c>
      <c r="E4659" t="str">
        <f>IFERROR(UPPER(TRIM(ESITI_QUESTIONARI!Y4659)),"")</f>
        <v/>
      </c>
      <c r="F4659" t="str">
        <f>IFERROR(UPPER(TRIM(ESITI_QUESTIONARI!AE4659)),"")</f>
        <v/>
      </c>
      <c r="G4659" t="str">
        <f>IFERROR(UPPER(TRIM(ESITI_QUESTIONARI!AI4659)),"")</f>
        <v/>
      </c>
      <c r="H4659" s="8" t="str">
        <f>IF(C4659="","",IF(ISERROR(AVERAGE(ESITI_QUESTIONARI!N4659:T4659,ESITI_QUESTIONARI!V4659:X4659,ESITI_QUESTIONARI!Z4659:AD4659,ESITI_QUESTIONARI!AF4659:AH4659,ESITI_QUESTIONARI!AJ4659:AL4659,ESITI_QUESTIONARI!AN4659,ESITI_QUESTIONARI!AQ4659)),"NON RISPONDE",AVERAGE(ESITI_QUESTIONARI!N4659:T4659,ESITI_QUESTIONARI!V4659:X4659,ESITI_QUESTIONARI!Z4659:AD4659,ESITI_QUESTIONARI!AF4659:AH4659,ESITI_QUESTIONARI!AJ4659:AL4659,ESITI_QUESTIONARI!AN4659,ESITI_QUESTIONARI!AQ4659)))</f>
        <v/>
      </c>
    </row>
    <row r="4660" spans="1:8" x14ac:dyDescent="0.3">
      <c r="A4660" t="str">
        <f>IF(ESITI_QUESTIONARI!A4660="","",TRIM(ESITI_QUESTIONARI!A4660))</f>
        <v/>
      </c>
      <c r="B4660" t="str">
        <f t="shared" si="73"/>
        <v/>
      </c>
      <c r="C4660" t="str">
        <f>IF(ESITI_QUESTIONARI!C4660="","",TRIM(ESITI_QUESTIONARI!C4660))</f>
        <v/>
      </c>
      <c r="D4660" t="str">
        <f>IFERROR(UPPER(TRIM(ESITI_QUESTIONARI!U4660)),"")</f>
        <v/>
      </c>
      <c r="E4660" t="str">
        <f>IFERROR(UPPER(TRIM(ESITI_QUESTIONARI!Y4660)),"")</f>
        <v/>
      </c>
      <c r="F4660" t="str">
        <f>IFERROR(UPPER(TRIM(ESITI_QUESTIONARI!AE4660)),"")</f>
        <v/>
      </c>
      <c r="G4660" t="str">
        <f>IFERROR(UPPER(TRIM(ESITI_QUESTIONARI!AI4660)),"")</f>
        <v/>
      </c>
      <c r="H4660" s="8" t="str">
        <f>IF(C4660="","",IF(ISERROR(AVERAGE(ESITI_QUESTIONARI!N4660:T4660,ESITI_QUESTIONARI!V4660:X4660,ESITI_QUESTIONARI!Z4660:AD4660,ESITI_QUESTIONARI!AF4660:AH4660,ESITI_QUESTIONARI!AJ4660:AL4660,ESITI_QUESTIONARI!AN4660,ESITI_QUESTIONARI!AQ4660)),"NON RISPONDE",AVERAGE(ESITI_QUESTIONARI!N4660:T4660,ESITI_QUESTIONARI!V4660:X4660,ESITI_QUESTIONARI!Z4660:AD4660,ESITI_QUESTIONARI!AF4660:AH4660,ESITI_QUESTIONARI!AJ4660:AL4660,ESITI_QUESTIONARI!AN4660,ESITI_QUESTIONARI!AQ4660)))</f>
        <v/>
      </c>
    </row>
    <row r="4661" spans="1:8" x14ac:dyDescent="0.3">
      <c r="A4661" t="str">
        <f>IF(ESITI_QUESTIONARI!A4661="","",TRIM(ESITI_QUESTIONARI!A4661))</f>
        <v/>
      </c>
      <c r="B4661" t="str">
        <f t="shared" si="73"/>
        <v/>
      </c>
      <c r="C4661" t="str">
        <f>IF(ESITI_QUESTIONARI!C4661="","",TRIM(ESITI_QUESTIONARI!C4661))</f>
        <v/>
      </c>
      <c r="D4661" t="str">
        <f>IFERROR(UPPER(TRIM(ESITI_QUESTIONARI!U4661)),"")</f>
        <v/>
      </c>
      <c r="E4661" t="str">
        <f>IFERROR(UPPER(TRIM(ESITI_QUESTIONARI!Y4661)),"")</f>
        <v/>
      </c>
      <c r="F4661" t="str">
        <f>IFERROR(UPPER(TRIM(ESITI_QUESTIONARI!AE4661)),"")</f>
        <v/>
      </c>
      <c r="G4661" t="str">
        <f>IFERROR(UPPER(TRIM(ESITI_QUESTIONARI!AI4661)),"")</f>
        <v/>
      </c>
      <c r="H4661" s="8" t="str">
        <f>IF(C4661="","",IF(ISERROR(AVERAGE(ESITI_QUESTIONARI!N4661:T4661,ESITI_QUESTIONARI!V4661:X4661,ESITI_QUESTIONARI!Z4661:AD4661,ESITI_QUESTIONARI!AF4661:AH4661,ESITI_QUESTIONARI!AJ4661:AL4661,ESITI_QUESTIONARI!AN4661,ESITI_QUESTIONARI!AQ4661)),"NON RISPONDE",AVERAGE(ESITI_QUESTIONARI!N4661:T4661,ESITI_QUESTIONARI!V4661:X4661,ESITI_QUESTIONARI!Z4661:AD4661,ESITI_QUESTIONARI!AF4661:AH4661,ESITI_QUESTIONARI!AJ4661:AL4661,ESITI_QUESTIONARI!AN4661,ESITI_QUESTIONARI!AQ4661)))</f>
        <v/>
      </c>
    </row>
    <row r="4662" spans="1:8" x14ac:dyDescent="0.3">
      <c r="A4662" t="str">
        <f>IF(ESITI_QUESTIONARI!A4662="","",TRIM(ESITI_QUESTIONARI!A4662))</f>
        <v/>
      </c>
      <c r="B4662" t="str">
        <f t="shared" si="73"/>
        <v/>
      </c>
      <c r="C4662" t="str">
        <f>IF(ESITI_QUESTIONARI!C4662="","",TRIM(ESITI_QUESTIONARI!C4662))</f>
        <v/>
      </c>
      <c r="D4662" t="str">
        <f>IFERROR(UPPER(TRIM(ESITI_QUESTIONARI!U4662)),"")</f>
        <v/>
      </c>
      <c r="E4662" t="str">
        <f>IFERROR(UPPER(TRIM(ESITI_QUESTIONARI!Y4662)),"")</f>
        <v/>
      </c>
      <c r="F4662" t="str">
        <f>IFERROR(UPPER(TRIM(ESITI_QUESTIONARI!AE4662)),"")</f>
        <v/>
      </c>
      <c r="G4662" t="str">
        <f>IFERROR(UPPER(TRIM(ESITI_QUESTIONARI!AI4662)),"")</f>
        <v/>
      </c>
      <c r="H4662" s="8" t="str">
        <f>IF(C4662="","",IF(ISERROR(AVERAGE(ESITI_QUESTIONARI!N4662:T4662,ESITI_QUESTIONARI!V4662:X4662,ESITI_QUESTIONARI!Z4662:AD4662,ESITI_QUESTIONARI!AF4662:AH4662,ESITI_QUESTIONARI!AJ4662:AL4662,ESITI_QUESTIONARI!AN4662,ESITI_QUESTIONARI!AQ4662)),"NON RISPONDE",AVERAGE(ESITI_QUESTIONARI!N4662:T4662,ESITI_QUESTIONARI!V4662:X4662,ESITI_QUESTIONARI!Z4662:AD4662,ESITI_QUESTIONARI!AF4662:AH4662,ESITI_QUESTIONARI!AJ4662:AL4662,ESITI_QUESTIONARI!AN4662,ESITI_QUESTIONARI!AQ4662)))</f>
        <v/>
      </c>
    </row>
    <row r="4663" spans="1:8" x14ac:dyDescent="0.3">
      <c r="A4663" t="str">
        <f>IF(ESITI_QUESTIONARI!A4663="","",TRIM(ESITI_QUESTIONARI!A4663))</f>
        <v/>
      </c>
      <c r="B4663" t="str">
        <f t="shared" si="73"/>
        <v/>
      </c>
      <c r="C4663" t="str">
        <f>IF(ESITI_QUESTIONARI!C4663="","",TRIM(ESITI_QUESTIONARI!C4663))</f>
        <v/>
      </c>
      <c r="D4663" t="str">
        <f>IFERROR(UPPER(TRIM(ESITI_QUESTIONARI!U4663)),"")</f>
        <v/>
      </c>
      <c r="E4663" t="str">
        <f>IFERROR(UPPER(TRIM(ESITI_QUESTIONARI!Y4663)),"")</f>
        <v/>
      </c>
      <c r="F4663" t="str">
        <f>IFERROR(UPPER(TRIM(ESITI_QUESTIONARI!AE4663)),"")</f>
        <v/>
      </c>
      <c r="G4663" t="str">
        <f>IFERROR(UPPER(TRIM(ESITI_QUESTIONARI!AI4663)),"")</f>
        <v/>
      </c>
      <c r="H4663" s="8" t="str">
        <f>IF(C4663="","",IF(ISERROR(AVERAGE(ESITI_QUESTIONARI!N4663:T4663,ESITI_QUESTIONARI!V4663:X4663,ESITI_QUESTIONARI!Z4663:AD4663,ESITI_QUESTIONARI!AF4663:AH4663,ESITI_QUESTIONARI!AJ4663:AL4663,ESITI_QUESTIONARI!AN4663,ESITI_QUESTIONARI!AQ4663)),"NON RISPONDE",AVERAGE(ESITI_QUESTIONARI!N4663:T4663,ESITI_QUESTIONARI!V4663:X4663,ESITI_QUESTIONARI!Z4663:AD4663,ESITI_QUESTIONARI!AF4663:AH4663,ESITI_QUESTIONARI!AJ4663:AL4663,ESITI_QUESTIONARI!AN4663,ESITI_QUESTIONARI!AQ4663)))</f>
        <v/>
      </c>
    </row>
    <row r="4664" spans="1:8" x14ac:dyDescent="0.3">
      <c r="A4664" t="str">
        <f>IF(ESITI_QUESTIONARI!A4664="","",TRIM(ESITI_QUESTIONARI!A4664))</f>
        <v/>
      </c>
      <c r="B4664" t="str">
        <f t="shared" si="73"/>
        <v/>
      </c>
      <c r="C4664" t="str">
        <f>IF(ESITI_QUESTIONARI!C4664="","",TRIM(ESITI_QUESTIONARI!C4664))</f>
        <v/>
      </c>
      <c r="D4664" t="str">
        <f>IFERROR(UPPER(TRIM(ESITI_QUESTIONARI!U4664)),"")</f>
        <v/>
      </c>
      <c r="E4664" t="str">
        <f>IFERROR(UPPER(TRIM(ESITI_QUESTIONARI!Y4664)),"")</f>
        <v/>
      </c>
      <c r="F4664" t="str">
        <f>IFERROR(UPPER(TRIM(ESITI_QUESTIONARI!AE4664)),"")</f>
        <v/>
      </c>
      <c r="G4664" t="str">
        <f>IFERROR(UPPER(TRIM(ESITI_QUESTIONARI!AI4664)),"")</f>
        <v/>
      </c>
      <c r="H4664" s="8" t="str">
        <f>IF(C4664="","",IF(ISERROR(AVERAGE(ESITI_QUESTIONARI!N4664:T4664,ESITI_QUESTIONARI!V4664:X4664,ESITI_QUESTIONARI!Z4664:AD4664,ESITI_QUESTIONARI!AF4664:AH4664,ESITI_QUESTIONARI!AJ4664:AL4664,ESITI_QUESTIONARI!AN4664,ESITI_QUESTIONARI!AQ4664)),"NON RISPONDE",AVERAGE(ESITI_QUESTIONARI!N4664:T4664,ESITI_QUESTIONARI!V4664:X4664,ESITI_QUESTIONARI!Z4664:AD4664,ESITI_QUESTIONARI!AF4664:AH4664,ESITI_QUESTIONARI!AJ4664:AL4664,ESITI_QUESTIONARI!AN4664,ESITI_QUESTIONARI!AQ4664)))</f>
        <v/>
      </c>
    </row>
    <row r="4665" spans="1:8" x14ac:dyDescent="0.3">
      <c r="A4665" t="str">
        <f>IF(ESITI_QUESTIONARI!A4665="","",TRIM(ESITI_QUESTIONARI!A4665))</f>
        <v/>
      </c>
      <c r="B4665" t="str">
        <f t="shared" si="73"/>
        <v/>
      </c>
      <c r="C4665" t="str">
        <f>IF(ESITI_QUESTIONARI!C4665="","",TRIM(ESITI_QUESTIONARI!C4665))</f>
        <v/>
      </c>
      <c r="D4665" t="str">
        <f>IFERROR(UPPER(TRIM(ESITI_QUESTIONARI!U4665)),"")</f>
        <v/>
      </c>
      <c r="E4665" t="str">
        <f>IFERROR(UPPER(TRIM(ESITI_QUESTIONARI!Y4665)),"")</f>
        <v/>
      </c>
      <c r="F4665" t="str">
        <f>IFERROR(UPPER(TRIM(ESITI_QUESTIONARI!AE4665)),"")</f>
        <v/>
      </c>
      <c r="G4665" t="str">
        <f>IFERROR(UPPER(TRIM(ESITI_QUESTIONARI!AI4665)),"")</f>
        <v/>
      </c>
      <c r="H4665" s="8" t="str">
        <f>IF(C4665="","",IF(ISERROR(AVERAGE(ESITI_QUESTIONARI!N4665:T4665,ESITI_QUESTIONARI!V4665:X4665,ESITI_QUESTIONARI!Z4665:AD4665,ESITI_QUESTIONARI!AF4665:AH4665,ESITI_QUESTIONARI!AJ4665:AL4665,ESITI_QUESTIONARI!AN4665,ESITI_QUESTIONARI!AQ4665)),"NON RISPONDE",AVERAGE(ESITI_QUESTIONARI!N4665:T4665,ESITI_QUESTIONARI!V4665:X4665,ESITI_QUESTIONARI!Z4665:AD4665,ESITI_QUESTIONARI!AF4665:AH4665,ESITI_QUESTIONARI!AJ4665:AL4665,ESITI_QUESTIONARI!AN4665,ESITI_QUESTIONARI!AQ4665)))</f>
        <v/>
      </c>
    </row>
    <row r="4666" spans="1:8" x14ac:dyDescent="0.3">
      <c r="A4666" t="str">
        <f>IF(ESITI_QUESTIONARI!A4666="","",TRIM(ESITI_QUESTIONARI!A4666))</f>
        <v/>
      </c>
      <c r="B4666" t="str">
        <f t="shared" si="73"/>
        <v/>
      </c>
      <c r="C4666" t="str">
        <f>IF(ESITI_QUESTIONARI!C4666="","",TRIM(ESITI_QUESTIONARI!C4666))</f>
        <v/>
      </c>
      <c r="D4666" t="str">
        <f>IFERROR(UPPER(TRIM(ESITI_QUESTIONARI!U4666)),"")</f>
        <v/>
      </c>
      <c r="E4666" t="str">
        <f>IFERROR(UPPER(TRIM(ESITI_QUESTIONARI!Y4666)),"")</f>
        <v/>
      </c>
      <c r="F4666" t="str">
        <f>IFERROR(UPPER(TRIM(ESITI_QUESTIONARI!AE4666)),"")</f>
        <v/>
      </c>
      <c r="G4666" t="str">
        <f>IFERROR(UPPER(TRIM(ESITI_QUESTIONARI!AI4666)),"")</f>
        <v/>
      </c>
      <c r="H4666" s="8" t="str">
        <f>IF(C4666="","",IF(ISERROR(AVERAGE(ESITI_QUESTIONARI!N4666:T4666,ESITI_QUESTIONARI!V4666:X4666,ESITI_QUESTIONARI!Z4666:AD4666,ESITI_QUESTIONARI!AF4666:AH4666,ESITI_QUESTIONARI!AJ4666:AL4666,ESITI_QUESTIONARI!AN4666,ESITI_QUESTIONARI!AQ4666)),"NON RISPONDE",AVERAGE(ESITI_QUESTIONARI!N4666:T4666,ESITI_QUESTIONARI!V4666:X4666,ESITI_QUESTIONARI!Z4666:AD4666,ESITI_QUESTIONARI!AF4666:AH4666,ESITI_QUESTIONARI!AJ4666:AL4666,ESITI_QUESTIONARI!AN4666,ESITI_QUESTIONARI!AQ4666)))</f>
        <v/>
      </c>
    </row>
    <row r="4667" spans="1:8" x14ac:dyDescent="0.3">
      <c r="A4667" t="str">
        <f>IF(ESITI_QUESTIONARI!A4667="","",TRIM(ESITI_QUESTIONARI!A4667))</f>
        <v/>
      </c>
      <c r="B4667" t="str">
        <f t="shared" si="73"/>
        <v/>
      </c>
      <c r="C4667" t="str">
        <f>IF(ESITI_QUESTIONARI!C4667="","",TRIM(ESITI_QUESTIONARI!C4667))</f>
        <v/>
      </c>
      <c r="D4667" t="str">
        <f>IFERROR(UPPER(TRIM(ESITI_QUESTIONARI!U4667)),"")</f>
        <v/>
      </c>
      <c r="E4667" t="str">
        <f>IFERROR(UPPER(TRIM(ESITI_QUESTIONARI!Y4667)),"")</f>
        <v/>
      </c>
      <c r="F4667" t="str">
        <f>IFERROR(UPPER(TRIM(ESITI_QUESTIONARI!AE4667)),"")</f>
        <v/>
      </c>
      <c r="G4667" t="str">
        <f>IFERROR(UPPER(TRIM(ESITI_QUESTIONARI!AI4667)),"")</f>
        <v/>
      </c>
      <c r="H4667" s="8" t="str">
        <f>IF(C4667="","",IF(ISERROR(AVERAGE(ESITI_QUESTIONARI!N4667:T4667,ESITI_QUESTIONARI!V4667:X4667,ESITI_QUESTIONARI!Z4667:AD4667,ESITI_QUESTIONARI!AF4667:AH4667,ESITI_QUESTIONARI!AJ4667:AL4667,ESITI_QUESTIONARI!AN4667,ESITI_QUESTIONARI!AQ4667)),"NON RISPONDE",AVERAGE(ESITI_QUESTIONARI!N4667:T4667,ESITI_QUESTIONARI!V4667:X4667,ESITI_QUESTIONARI!Z4667:AD4667,ESITI_QUESTIONARI!AF4667:AH4667,ESITI_QUESTIONARI!AJ4667:AL4667,ESITI_QUESTIONARI!AN4667,ESITI_QUESTIONARI!AQ4667)))</f>
        <v/>
      </c>
    </row>
    <row r="4668" spans="1:8" x14ac:dyDescent="0.3">
      <c r="A4668" t="str">
        <f>IF(ESITI_QUESTIONARI!A4668="","",TRIM(ESITI_QUESTIONARI!A4668))</f>
        <v/>
      </c>
      <c r="B4668" t="str">
        <f t="shared" si="73"/>
        <v/>
      </c>
      <c r="C4668" t="str">
        <f>IF(ESITI_QUESTIONARI!C4668="","",TRIM(ESITI_QUESTIONARI!C4668))</f>
        <v/>
      </c>
      <c r="D4668" t="str">
        <f>IFERROR(UPPER(TRIM(ESITI_QUESTIONARI!U4668)),"")</f>
        <v/>
      </c>
      <c r="E4668" t="str">
        <f>IFERROR(UPPER(TRIM(ESITI_QUESTIONARI!Y4668)),"")</f>
        <v/>
      </c>
      <c r="F4668" t="str">
        <f>IFERROR(UPPER(TRIM(ESITI_QUESTIONARI!AE4668)),"")</f>
        <v/>
      </c>
      <c r="G4668" t="str">
        <f>IFERROR(UPPER(TRIM(ESITI_QUESTIONARI!AI4668)),"")</f>
        <v/>
      </c>
      <c r="H4668" s="8" t="str">
        <f>IF(C4668="","",IF(ISERROR(AVERAGE(ESITI_QUESTIONARI!N4668:T4668,ESITI_QUESTIONARI!V4668:X4668,ESITI_QUESTIONARI!Z4668:AD4668,ESITI_QUESTIONARI!AF4668:AH4668,ESITI_QUESTIONARI!AJ4668:AL4668,ESITI_QUESTIONARI!AN4668,ESITI_QUESTIONARI!AQ4668)),"NON RISPONDE",AVERAGE(ESITI_QUESTIONARI!N4668:T4668,ESITI_QUESTIONARI!V4668:X4668,ESITI_QUESTIONARI!Z4668:AD4668,ESITI_QUESTIONARI!AF4668:AH4668,ESITI_QUESTIONARI!AJ4668:AL4668,ESITI_QUESTIONARI!AN4668,ESITI_QUESTIONARI!AQ4668)))</f>
        <v/>
      </c>
    </row>
    <row r="4669" spans="1:8" x14ac:dyDescent="0.3">
      <c r="A4669" t="str">
        <f>IF(ESITI_QUESTIONARI!A4669="","",TRIM(ESITI_QUESTIONARI!A4669))</f>
        <v/>
      </c>
      <c r="B4669" t="str">
        <f t="shared" si="73"/>
        <v/>
      </c>
      <c r="C4669" t="str">
        <f>IF(ESITI_QUESTIONARI!C4669="","",TRIM(ESITI_QUESTIONARI!C4669))</f>
        <v/>
      </c>
      <c r="D4669" t="str">
        <f>IFERROR(UPPER(TRIM(ESITI_QUESTIONARI!U4669)),"")</f>
        <v/>
      </c>
      <c r="E4669" t="str">
        <f>IFERROR(UPPER(TRIM(ESITI_QUESTIONARI!Y4669)),"")</f>
        <v/>
      </c>
      <c r="F4669" t="str">
        <f>IFERROR(UPPER(TRIM(ESITI_QUESTIONARI!AE4669)),"")</f>
        <v/>
      </c>
      <c r="G4669" t="str">
        <f>IFERROR(UPPER(TRIM(ESITI_QUESTIONARI!AI4669)),"")</f>
        <v/>
      </c>
      <c r="H4669" s="8" t="str">
        <f>IF(C4669="","",IF(ISERROR(AVERAGE(ESITI_QUESTIONARI!N4669:T4669,ESITI_QUESTIONARI!V4669:X4669,ESITI_QUESTIONARI!Z4669:AD4669,ESITI_QUESTIONARI!AF4669:AH4669,ESITI_QUESTIONARI!AJ4669:AL4669,ESITI_QUESTIONARI!AN4669,ESITI_QUESTIONARI!AQ4669)),"NON RISPONDE",AVERAGE(ESITI_QUESTIONARI!N4669:T4669,ESITI_QUESTIONARI!V4669:X4669,ESITI_QUESTIONARI!Z4669:AD4669,ESITI_QUESTIONARI!AF4669:AH4669,ESITI_QUESTIONARI!AJ4669:AL4669,ESITI_QUESTIONARI!AN4669,ESITI_QUESTIONARI!AQ4669)))</f>
        <v/>
      </c>
    </row>
    <row r="4670" spans="1:8" x14ac:dyDescent="0.3">
      <c r="A4670" t="str">
        <f>IF(ESITI_QUESTIONARI!A4670="","",TRIM(ESITI_QUESTIONARI!A4670))</f>
        <v/>
      </c>
      <c r="B4670" t="str">
        <f t="shared" si="73"/>
        <v/>
      </c>
      <c r="C4670" t="str">
        <f>IF(ESITI_QUESTIONARI!C4670="","",TRIM(ESITI_QUESTIONARI!C4670))</f>
        <v/>
      </c>
      <c r="D4670" t="str">
        <f>IFERROR(UPPER(TRIM(ESITI_QUESTIONARI!U4670)),"")</f>
        <v/>
      </c>
      <c r="E4670" t="str">
        <f>IFERROR(UPPER(TRIM(ESITI_QUESTIONARI!Y4670)),"")</f>
        <v/>
      </c>
      <c r="F4670" t="str">
        <f>IFERROR(UPPER(TRIM(ESITI_QUESTIONARI!AE4670)),"")</f>
        <v/>
      </c>
      <c r="G4670" t="str">
        <f>IFERROR(UPPER(TRIM(ESITI_QUESTIONARI!AI4670)),"")</f>
        <v/>
      </c>
      <c r="H4670" s="8" t="str">
        <f>IF(C4670="","",IF(ISERROR(AVERAGE(ESITI_QUESTIONARI!N4670:T4670,ESITI_QUESTIONARI!V4670:X4670,ESITI_QUESTIONARI!Z4670:AD4670,ESITI_QUESTIONARI!AF4670:AH4670,ESITI_QUESTIONARI!AJ4670:AL4670,ESITI_QUESTIONARI!AN4670,ESITI_QUESTIONARI!AQ4670)),"NON RISPONDE",AVERAGE(ESITI_QUESTIONARI!N4670:T4670,ESITI_QUESTIONARI!V4670:X4670,ESITI_QUESTIONARI!Z4670:AD4670,ESITI_QUESTIONARI!AF4670:AH4670,ESITI_QUESTIONARI!AJ4670:AL4670,ESITI_QUESTIONARI!AN4670,ESITI_QUESTIONARI!AQ4670)))</f>
        <v/>
      </c>
    </row>
    <row r="4671" spans="1:8" x14ac:dyDescent="0.3">
      <c r="A4671" t="str">
        <f>IF(ESITI_QUESTIONARI!A4671="","",TRIM(ESITI_QUESTIONARI!A4671))</f>
        <v/>
      </c>
      <c r="B4671" t="str">
        <f t="shared" si="73"/>
        <v/>
      </c>
      <c r="C4671" t="str">
        <f>IF(ESITI_QUESTIONARI!C4671="","",TRIM(ESITI_QUESTIONARI!C4671))</f>
        <v/>
      </c>
      <c r="D4671" t="str">
        <f>IFERROR(UPPER(TRIM(ESITI_QUESTIONARI!U4671)),"")</f>
        <v/>
      </c>
      <c r="E4671" t="str">
        <f>IFERROR(UPPER(TRIM(ESITI_QUESTIONARI!Y4671)),"")</f>
        <v/>
      </c>
      <c r="F4671" t="str">
        <f>IFERROR(UPPER(TRIM(ESITI_QUESTIONARI!AE4671)),"")</f>
        <v/>
      </c>
      <c r="G4671" t="str">
        <f>IFERROR(UPPER(TRIM(ESITI_QUESTIONARI!AI4671)),"")</f>
        <v/>
      </c>
      <c r="H4671" s="8" t="str">
        <f>IF(C4671="","",IF(ISERROR(AVERAGE(ESITI_QUESTIONARI!N4671:T4671,ESITI_QUESTIONARI!V4671:X4671,ESITI_QUESTIONARI!Z4671:AD4671,ESITI_QUESTIONARI!AF4671:AH4671,ESITI_QUESTIONARI!AJ4671:AL4671,ESITI_QUESTIONARI!AN4671,ESITI_QUESTIONARI!AQ4671)),"NON RISPONDE",AVERAGE(ESITI_QUESTIONARI!N4671:T4671,ESITI_QUESTIONARI!V4671:X4671,ESITI_QUESTIONARI!Z4671:AD4671,ESITI_QUESTIONARI!AF4671:AH4671,ESITI_QUESTIONARI!AJ4671:AL4671,ESITI_QUESTIONARI!AN4671,ESITI_QUESTIONARI!AQ4671)))</f>
        <v/>
      </c>
    </row>
    <row r="4672" spans="1:8" x14ac:dyDescent="0.3">
      <c r="A4672" t="str">
        <f>IF(ESITI_QUESTIONARI!A4672="","",TRIM(ESITI_QUESTIONARI!A4672))</f>
        <v/>
      </c>
      <c r="B4672" t="str">
        <f t="shared" si="73"/>
        <v/>
      </c>
      <c r="C4672" t="str">
        <f>IF(ESITI_QUESTIONARI!C4672="","",TRIM(ESITI_QUESTIONARI!C4672))</f>
        <v/>
      </c>
      <c r="D4672" t="str">
        <f>IFERROR(UPPER(TRIM(ESITI_QUESTIONARI!U4672)),"")</f>
        <v/>
      </c>
      <c r="E4672" t="str">
        <f>IFERROR(UPPER(TRIM(ESITI_QUESTIONARI!Y4672)),"")</f>
        <v/>
      </c>
      <c r="F4672" t="str">
        <f>IFERROR(UPPER(TRIM(ESITI_QUESTIONARI!AE4672)),"")</f>
        <v/>
      </c>
      <c r="G4672" t="str">
        <f>IFERROR(UPPER(TRIM(ESITI_QUESTIONARI!AI4672)),"")</f>
        <v/>
      </c>
      <c r="H4672" s="8" t="str">
        <f>IF(C4672="","",IF(ISERROR(AVERAGE(ESITI_QUESTIONARI!N4672:T4672,ESITI_QUESTIONARI!V4672:X4672,ESITI_QUESTIONARI!Z4672:AD4672,ESITI_QUESTIONARI!AF4672:AH4672,ESITI_QUESTIONARI!AJ4672:AL4672,ESITI_QUESTIONARI!AN4672,ESITI_QUESTIONARI!AQ4672)),"NON RISPONDE",AVERAGE(ESITI_QUESTIONARI!N4672:T4672,ESITI_QUESTIONARI!V4672:X4672,ESITI_QUESTIONARI!Z4672:AD4672,ESITI_QUESTIONARI!AF4672:AH4672,ESITI_QUESTIONARI!AJ4672:AL4672,ESITI_QUESTIONARI!AN4672,ESITI_QUESTIONARI!AQ4672)))</f>
        <v/>
      </c>
    </row>
    <row r="4673" spans="1:8" x14ac:dyDescent="0.3">
      <c r="A4673" t="str">
        <f>IF(ESITI_QUESTIONARI!A4673="","",TRIM(ESITI_QUESTIONARI!A4673))</f>
        <v/>
      </c>
      <c r="B4673" t="str">
        <f t="shared" si="73"/>
        <v/>
      </c>
      <c r="C4673" t="str">
        <f>IF(ESITI_QUESTIONARI!C4673="","",TRIM(ESITI_QUESTIONARI!C4673))</f>
        <v/>
      </c>
      <c r="D4673" t="str">
        <f>IFERROR(UPPER(TRIM(ESITI_QUESTIONARI!U4673)),"")</f>
        <v/>
      </c>
      <c r="E4673" t="str">
        <f>IFERROR(UPPER(TRIM(ESITI_QUESTIONARI!Y4673)),"")</f>
        <v/>
      </c>
      <c r="F4673" t="str">
        <f>IFERROR(UPPER(TRIM(ESITI_QUESTIONARI!AE4673)),"")</f>
        <v/>
      </c>
      <c r="G4673" t="str">
        <f>IFERROR(UPPER(TRIM(ESITI_QUESTIONARI!AI4673)),"")</f>
        <v/>
      </c>
      <c r="H4673" s="8" t="str">
        <f>IF(C4673="","",IF(ISERROR(AVERAGE(ESITI_QUESTIONARI!N4673:T4673,ESITI_QUESTIONARI!V4673:X4673,ESITI_QUESTIONARI!Z4673:AD4673,ESITI_QUESTIONARI!AF4673:AH4673,ESITI_QUESTIONARI!AJ4673:AL4673,ESITI_QUESTIONARI!AN4673,ESITI_QUESTIONARI!AQ4673)),"NON RISPONDE",AVERAGE(ESITI_QUESTIONARI!N4673:T4673,ESITI_QUESTIONARI!V4673:X4673,ESITI_QUESTIONARI!Z4673:AD4673,ESITI_QUESTIONARI!AF4673:AH4673,ESITI_QUESTIONARI!AJ4673:AL4673,ESITI_QUESTIONARI!AN4673,ESITI_QUESTIONARI!AQ4673)))</f>
        <v/>
      </c>
    </row>
    <row r="4674" spans="1:8" x14ac:dyDescent="0.3">
      <c r="A4674" t="str">
        <f>IF(ESITI_QUESTIONARI!A4674="","",TRIM(ESITI_QUESTIONARI!A4674))</f>
        <v/>
      </c>
      <c r="B4674" t="str">
        <f t="shared" si="73"/>
        <v/>
      </c>
      <c r="C4674" t="str">
        <f>IF(ESITI_QUESTIONARI!C4674="","",TRIM(ESITI_QUESTIONARI!C4674))</f>
        <v/>
      </c>
      <c r="D4674" t="str">
        <f>IFERROR(UPPER(TRIM(ESITI_QUESTIONARI!U4674)),"")</f>
        <v/>
      </c>
      <c r="E4674" t="str">
        <f>IFERROR(UPPER(TRIM(ESITI_QUESTIONARI!Y4674)),"")</f>
        <v/>
      </c>
      <c r="F4674" t="str">
        <f>IFERROR(UPPER(TRIM(ESITI_QUESTIONARI!AE4674)),"")</f>
        <v/>
      </c>
      <c r="G4674" t="str">
        <f>IFERROR(UPPER(TRIM(ESITI_QUESTIONARI!AI4674)),"")</f>
        <v/>
      </c>
      <c r="H4674" s="8" t="str">
        <f>IF(C4674="","",IF(ISERROR(AVERAGE(ESITI_QUESTIONARI!N4674:T4674,ESITI_QUESTIONARI!V4674:X4674,ESITI_QUESTIONARI!Z4674:AD4674,ESITI_QUESTIONARI!AF4674:AH4674,ESITI_QUESTIONARI!AJ4674:AL4674,ESITI_QUESTIONARI!AN4674,ESITI_QUESTIONARI!AQ4674)),"NON RISPONDE",AVERAGE(ESITI_QUESTIONARI!N4674:T4674,ESITI_QUESTIONARI!V4674:X4674,ESITI_QUESTIONARI!Z4674:AD4674,ESITI_QUESTIONARI!AF4674:AH4674,ESITI_QUESTIONARI!AJ4674:AL4674,ESITI_QUESTIONARI!AN4674,ESITI_QUESTIONARI!AQ4674)))</f>
        <v/>
      </c>
    </row>
    <row r="4675" spans="1:8" x14ac:dyDescent="0.3">
      <c r="A4675" t="str">
        <f>IF(ESITI_QUESTIONARI!A4675="","",TRIM(ESITI_QUESTIONARI!A4675))</f>
        <v/>
      </c>
      <c r="B4675" t="str">
        <f t="shared" ref="B4675:B4738" si="74">IF(C4675="","",C4675)</f>
        <v/>
      </c>
      <c r="C4675" t="str">
        <f>IF(ESITI_QUESTIONARI!C4675="","",TRIM(ESITI_QUESTIONARI!C4675))</f>
        <v/>
      </c>
      <c r="D4675" t="str">
        <f>IFERROR(UPPER(TRIM(ESITI_QUESTIONARI!U4675)),"")</f>
        <v/>
      </c>
      <c r="E4675" t="str">
        <f>IFERROR(UPPER(TRIM(ESITI_QUESTIONARI!Y4675)),"")</f>
        <v/>
      </c>
      <c r="F4675" t="str">
        <f>IFERROR(UPPER(TRIM(ESITI_QUESTIONARI!AE4675)),"")</f>
        <v/>
      </c>
      <c r="G4675" t="str">
        <f>IFERROR(UPPER(TRIM(ESITI_QUESTIONARI!AI4675)),"")</f>
        <v/>
      </c>
      <c r="H4675" s="8" t="str">
        <f>IF(C4675="","",IF(ISERROR(AVERAGE(ESITI_QUESTIONARI!N4675:T4675,ESITI_QUESTIONARI!V4675:X4675,ESITI_QUESTIONARI!Z4675:AD4675,ESITI_QUESTIONARI!AF4675:AH4675,ESITI_QUESTIONARI!AJ4675:AL4675,ESITI_QUESTIONARI!AN4675,ESITI_QUESTIONARI!AQ4675)),"NON RISPONDE",AVERAGE(ESITI_QUESTIONARI!N4675:T4675,ESITI_QUESTIONARI!V4675:X4675,ESITI_QUESTIONARI!Z4675:AD4675,ESITI_QUESTIONARI!AF4675:AH4675,ESITI_QUESTIONARI!AJ4675:AL4675,ESITI_QUESTIONARI!AN4675,ESITI_QUESTIONARI!AQ4675)))</f>
        <v/>
      </c>
    </row>
    <row r="4676" spans="1:8" x14ac:dyDescent="0.3">
      <c r="A4676" t="str">
        <f>IF(ESITI_QUESTIONARI!A4676="","",TRIM(ESITI_QUESTIONARI!A4676))</f>
        <v/>
      </c>
      <c r="B4676" t="str">
        <f t="shared" si="74"/>
        <v/>
      </c>
      <c r="C4676" t="str">
        <f>IF(ESITI_QUESTIONARI!C4676="","",TRIM(ESITI_QUESTIONARI!C4676))</f>
        <v/>
      </c>
      <c r="D4676" t="str">
        <f>IFERROR(UPPER(TRIM(ESITI_QUESTIONARI!U4676)),"")</f>
        <v/>
      </c>
      <c r="E4676" t="str">
        <f>IFERROR(UPPER(TRIM(ESITI_QUESTIONARI!Y4676)),"")</f>
        <v/>
      </c>
      <c r="F4676" t="str">
        <f>IFERROR(UPPER(TRIM(ESITI_QUESTIONARI!AE4676)),"")</f>
        <v/>
      </c>
      <c r="G4676" t="str">
        <f>IFERROR(UPPER(TRIM(ESITI_QUESTIONARI!AI4676)),"")</f>
        <v/>
      </c>
      <c r="H4676" s="8" t="str">
        <f>IF(C4676="","",IF(ISERROR(AVERAGE(ESITI_QUESTIONARI!N4676:T4676,ESITI_QUESTIONARI!V4676:X4676,ESITI_QUESTIONARI!Z4676:AD4676,ESITI_QUESTIONARI!AF4676:AH4676,ESITI_QUESTIONARI!AJ4676:AL4676,ESITI_QUESTIONARI!AN4676,ESITI_QUESTIONARI!AQ4676)),"NON RISPONDE",AVERAGE(ESITI_QUESTIONARI!N4676:T4676,ESITI_QUESTIONARI!V4676:X4676,ESITI_QUESTIONARI!Z4676:AD4676,ESITI_QUESTIONARI!AF4676:AH4676,ESITI_QUESTIONARI!AJ4676:AL4676,ESITI_QUESTIONARI!AN4676,ESITI_QUESTIONARI!AQ4676)))</f>
        <v/>
      </c>
    </row>
    <row r="4677" spans="1:8" x14ac:dyDescent="0.3">
      <c r="A4677" t="str">
        <f>IF(ESITI_QUESTIONARI!A4677="","",TRIM(ESITI_QUESTIONARI!A4677))</f>
        <v/>
      </c>
      <c r="B4677" t="str">
        <f t="shared" si="74"/>
        <v/>
      </c>
      <c r="C4677" t="str">
        <f>IF(ESITI_QUESTIONARI!C4677="","",TRIM(ESITI_QUESTIONARI!C4677))</f>
        <v/>
      </c>
      <c r="D4677" t="str">
        <f>IFERROR(UPPER(TRIM(ESITI_QUESTIONARI!U4677)),"")</f>
        <v/>
      </c>
      <c r="E4677" t="str">
        <f>IFERROR(UPPER(TRIM(ESITI_QUESTIONARI!Y4677)),"")</f>
        <v/>
      </c>
      <c r="F4677" t="str">
        <f>IFERROR(UPPER(TRIM(ESITI_QUESTIONARI!AE4677)),"")</f>
        <v/>
      </c>
      <c r="G4677" t="str">
        <f>IFERROR(UPPER(TRIM(ESITI_QUESTIONARI!AI4677)),"")</f>
        <v/>
      </c>
      <c r="H4677" s="8" t="str">
        <f>IF(C4677="","",IF(ISERROR(AVERAGE(ESITI_QUESTIONARI!N4677:T4677,ESITI_QUESTIONARI!V4677:X4677,ESITI_QUESTIONARI!Z4677:AD4677,ESITI_QUESTIONARI!AF4677:AH4677,ESITI_QUESTIONARI!AJ4677:AL4677,ESITI_QUESTIONARI!AN4677,ESITI_QUESTIONARI!AQ4677)),"NON RISPONDE",AVERAGE(ESITI_QUESTIONARI!N4677:T4677,ESITI_QUESTIONARI!V4677:X4677,ESITI_QUESTIONARI!Z4677:AD4677,ESITI_QUESTIONARI!AF4677:AH4677,ESITI_QUESTIONARI!AJ4677:AL4677,ESITI_QUESTIONARI!AN4677,ESITI_QUESTIONARI!AQ4677)))</f>
        <v/>
      </c>
    </row>
    <row r="4678" spans="1:8" x14ac:dyDescent="0.3">
      <c r="A4678" t="str">
        <f>IF(ESITI_QUESTIONARI!A4678="","",TRIM(ESITI_QUESTIONARI!A4678))</f>
        <v/>
      </c>
      <c r="B4678" t="str">
        <f t="shared" si="74"/>
        <v/>
      </c>
      <c r="C4678" t="str">
        <f>IF(ESITI_QUESTIONARI!C4678="","",TRIM(ESITI_QUESTIONARI!C4678))</f>
        <v/>
      </c>
      <c r="D4678" t="str">
        <f>IFERROR(UPPER(TRIM(ESITI_QUESTIONARI!U4678)),"")</f>
        <v/>
      </c>
      <c r="E4678" t="str">
        <f>IFERROR(UPPER(TRIM(ESITI_QUESTIONARI!Y4678)),"")</f>
        <v/>
      </c>
      <c r="F4678" t="str">
        <f>IFERROR(UPPER(TRIM(ESITI_QUESTIONARI!AE4678)),"")</f>
        <v/>
      </c>
      <c r="G4678" t="str">
        <f>IFERROR(UPPER(TRIM(ESITI_QUESTIONARI!AI4678)),"")</f>
        <v/>
      </c>
      <c r="H4678" s="8" t="str">
        <f>IF(C4678="","",IF(ISERROR(AVERAGE(ESITI_QUESTIONARI!N4678:T4678,ESITI_QUESTIONARI!V4678:X4678,ESITI_QUESTIONARI!Z4678:AD4678,ESITI_QUESTIONARI!AF4678:AH4678,ESITI_QUESTIONARI!AJ4678:AL4678,ESITI_QUESTIONARI!AN4678,ESITI_QUESTIONARI!AQ4678)),"NON RISPONDE",AVERAGE(ESITI_QUESTIONARI!N4678:T4678,ESITI_QUESTIONARI!V4678:X4678,ESITI_QUESTIONARI!Z4678:AD4678,ESITI_QUESTIONARI!AF4678:AH4678,ESITI_QUESTIONARI!AJ4678:AL4678,ESITI_QUESTIONARI!AN4678,ESITI_QUESTIONARI!AQ4678)))</f>
        <v/>
      </c>
    </row>
    <row r="4679" spans="1:8" x14ac:dyDescent="0.3">
      <c r="A4679" t="str">
        <f>IF(ESITI_QUESTIONARI!A4679="","",TRIM(ESITI_QUESTIONARI!A4679))</f>
        <v/>
      </c>
      <c r="B4679" t="str">
        <f t="shared" si="74"/>
        <v/>
      </c>
      <c r="C4679" t="str">
        <f>IF(ESITI_QUESTIONARI!C4679="","",TRIM(ESITI_QUESTIONARI!C4679))</f>
        <v/>
      </c>
      <c r="D4679" t="str">
        <f>IFERROR(UPPER(TRIM(ESITI_QUESTIONARI!U4679)),"")</f>
        <v/>
      </c>
      <c r="E4679" t="str">
        <f>IFERROR(UPPER(TRIM(ESITI_QUESTIONARI!Y4679)),"")</f>
        <v/>
      </c>
      <c r="F4679" t="str">
        <f>IFERROR(UPPER(TRIM(ESITI_QUESTIONARI!AE4679)),"")</f>
        <v/>
      </c>
      <c r="G4679" t="str">
        <f>IFERROR(UPPER(TRIM(ESITI_QUESTIONARI!AI4679)),"")</f>
        <v/>
      </c>
      <c r="H4679" s="8" t="str">
        <f>IF(C4679="","",IF(ISERROR(AVERAGE(ESITI_QUESTIONARI!N4679:T4679,ESITI_QUESTIONARI!V4679:X4679,ESITI_QUESTIONARI!Z4679:AD4679,ESITI_QUESTIONARI!AF4679:AH4679,ESITI_QUESTIONARI!AJ4679:AL4679,ESITI_QUESTIONARI!AN4679,ESITI_QUESTIONARI!AQ4679)),"NON RISPONDE",AVERAGE(ESITI_QUESTIONARI!N4679:T4679,ESITI_QUESTIONARI!V4679:X4679,ESITI_QUESTIONARI!Z4679:AD4679,ESITI_QUESTIONARI!AF4679:AH4679,ESITI_QUESTIONARI!AJ4679:AL4679,ESITI_QUESTIONARI!AN4679,ESITI_QUESTIONARI!AQ4679)))</f>
        <v/>
      </c>
    </row>
    <row r="4680" spans="1:8" x14ac:dyDescent="0.3">
      <c r="A4680" t="str">
        <f>IF(ESITI_QUESTIONARI!A4680="","",TRIM(ESITI_QUESTIONARI!A4680))</f>
        <v/>
      </c>
      <c r="B4680" t="str">
        <f t="shared" si="74"/>
        <v/>
      </c>
      <c r="C4680" t="str">
        <f>IF(ESITI_QUESTIONARI!C4680="","",TRIM(ESITI_QUESTIONARI!C4680))</f>
        <v/>
      </c>
      <c r="D4680" t="str">
        <f>IFERROR(UPPER(TRIM(ESITI_QUESTIONARI!U4680)),"")</f>
        <v/>
      </c>
      <c r="E4680" t="str">
        <f>IFERROR(UPPER(TRIM(ESITI_QUESTIONARI!Y4680)),"")</f>
        <v/>
      </c>
      <c r="F4680" t="str">
        <f>IFERROR(UPPER(TRIM(ESITI_QUESTIONARI!AE4680)),"")</f>
        <v/>
      </c>
      <c r="G4680" t="str">
        <f>IFERROR(UPPER(TRIM(ESITI_QUESTIONARI!AI4680)),"")</f>
        <v/>
      </c>
      <c r="H4680" s="8" t="str">
        <f>IF(C4680="","",IF(ISERROR(AVERAGE(ESITI_QUESTIONARI!N4680:T4680,ESITI_QUESTIONARI!V4680:X4680,ESITI_QUESTIONARI!Z4680:AD4680,ESITI_QUESTIONARI!AF4680:AH4680,ESITI_QUESTIONARI!AJ4680:AL4680,ESITI_QUESTIONARI!AN4680,ESITI_QUESTIONARI!AQ4680)),"NON RISPONDE",AVERAGE(ESITI_QUESTIONARI!N4680:T4680,ESITI_QUESTIONARI!V4680:X4680,ESITI_QUESTIONARI!Z4680:AD4680,ESITI_QUESTIONARI!AF4680:AH4680,ESITI_QUESTIONARI!AJ4680:AL4680,ESITI_QUESTIONARI!AN4680,ESITI_QUESTIONARI!AQ4680)))</f>
        <v/>
      </c>
    </row>
    <row r="4681" spans="1:8" x14ac:dyDescent="0.3">
      <c r="A4681" t="str">
        <f>IF(ESITI_QUESTIONARI!A4681="","",TRIM(ESITI_QUESTIONARI!A4681))</f>
        <v/>
      </c>
      <c r="B4681" t="str">
        <f t="shared" si="74"/>
        <v/>
      </c>
      <c r="C4681" t="str">
        <f>IF(ESITI_QUESTIONARI!C4681="","",TRIM(ESITI_QUESTIONARI!C4681))</f>
        <v/>
      </c>
      <c r="D4681" t="str">
        <f>IFERROR(UPPER(TRIM(ESITI_QUESTIONARI!U4681)),"")</f>
        <v/>
      </c>
      <c r="E4681" t="str">
        <f>IFERROR(UPPER(TRIM(ESITI_QUESTIONARI!Y4681)),"")</f>
        <v/>
      </c>
      <c r="F4681" t="str">
        <f>IFERROR(UPPER(TRIM(ESITI_QUESTIONARI!AE4681)),"")</f>
        <v/>
      </c>
      <c r="G4681" t="str">
        <f>IFERROR(UPPER(TRIM(ESITI_QUESTIONARI!AI4681)),"")</f>
        <v/>
      </c>
      <c r="H4681" s="8" t="str">
        <f>IF(C4681="","",IF(ISERROR(AVERAGE(ESITI_QUESTIONARI!N4681:T4681,ESITI_QUESTIONARI!V4681:X4681,ESITI_QUESTIONARI!Z4681:AD4681,ESITI_QUESTIONARI!AF4681:AH4681,ESITI_QUESTIONARI!AJ4681:AL4681,ESITI_QUESTIONARI!AN4681,ESITI_QUESTIONARI!AQ4681)),"NON RISPONDE",AVERAGE(ESITI_QUESTIONARI!N4681:T4681,ESITI_QUESTIONARI!V4681:X4681,ESITI_QUESTIONARI!Z4681:AD4681,ESITI_QUESTIONARI!AF4681:AH4681,ESITI_QUESTIONARI!AJ4681:AL4681,ESITI_QUESTIONARI!AN4681,ESITI_QUESTIONARI!AQ4681)))</f>
        <v/>
      </c>
    </row>
    <row r="4682" spans="1:8" x14ac:dyDescent="0.3">
      <c r="A4682" t="str">
        <f>IF(ESITI_QUESTIONARI!A4682="","",TRIM(ESITI_QUESTIONARI!A4682))</f>
        <v/>
      </c>
      <c r="B4682" t="str">
        <f t="shared" si="74"/>
        <v/>
      </c>
      <c r="C4682" t="str">
        <f>IF(ESITI_QUESTIONARI!C4682="","",TRIM(ESITI_QUESTIONARI!C4682))</f>
        <v/>
      </c>
      <c r="D4682" t="str">
        <f>IFERROR(UPPER(TRIM(ESITI_QUESTIONARI!U4682)),"")</f>
        <v/>
      </c>
      <c r="E4682" t="str">
        <f>IFERROR(UPPER(TRIM(ESITI_QUESTIONARI!Y4682)),"")</f>
        <v/>
      </c>
      <c r="F4682" t="str">
        <f>IFERROR(UPPER(TRIM(ESITI_QUESTIONARI!AE4682)),"")</f>
        <v/>
      </c>
      <c r="G4682" t="str">
        <f>IFERROR(UPPER(TRIM(ESITI_QUESTIONARI!AI4682)),"")</f>
        <v/>
      </c>
      <c r="H4682" s="8" t="str">
        <f>IF(C4682="","",IF(ISERROR(AVERAGE(ESITI_QUESTIONARI!N4682:T4682,ESITI_QUESTIONARI!V4682:X4682,ESITI_QUESTIONARI!Z4682:AD4682,ESITI_QUESTIONARI!AF4682:AH4682,ESITI_QUESTIONARI!AJ4682:AL4682,ESITI_QUESTIONARI!AN4682,ESITI_QUESTIONARI!AQ4682)),"NON RISPONDE",AVERAGE(ESITI_QUESTIONARI!N4682:T4682,ESITI_QUESTIONARI!V4682:X4682,ESITI_QUESTIONARI!Z4682:AD4682,ESITI_QUESTIONARI!AF4682:AH4682,ESITI_QUESTIONARI!AJ4682:AL4682,ESITI_QUESTIONARI!AN4682,ESITI_QUESTIONARI!AQ4682)))</f>
        <v/>
      </c>
    </row>
    <row r="4683" spans="1:8" x14ac:dyDescent="0.3">
      <c r="A4683" t="str">
        <f>IF(ESITI_QUESTIONARI!A4683="","",TRIM(ESITI_QUESTIONARI!A4683))</f>
        <v/>
      </c>
      <c r="B4683" t="str">
        <f t="shared" si="74"/>
        <v/>
      </c>
      <c r="C4683" t="str">
        <f>IF(ESITI_QUESTIONARI!C4683="","",TRIM(ESITI_QUESTIONARI!C4683))</f>
        <v/>
      </c>
      <c r="D4683" t="str">
        <f>IFERROR(UPPER(TRIM(ESITI_QUESTIONARI!U4683)),"")</f>
        <v/>
      </c>
      <c r="E4683" t="str">
        <f>IFERROR(UPPER(TRIM(ESITI_QUESTIONARI!Y4683)),"")</f>
        <v/>
      </c>
      <c r="F4683" t="str">
        <f>IFERROR(UPPER(TRIM(ESITI_QUESTIONARI!AE4683)),"")</f>
        <v/>
      </c>
      <c r="G4683" t="str">
        <f>IFERROR(UPPER(TRIM(ESITI_QUESTIONARI!AI4683)),"")</f>
        <v/>
      </c>
      <c r="H4683" s="8" t="str">
        <f>IF(C4683="","",IF(ISERROR(AVERAGE(ESITI_QUESTIONARI!N4683:T4683,ESITI_QUESTIONARI!V4683:X4683,ESITI_QUESTIONARI!Z4683:AD4683,ESITI_QUESTIONARI!AF4683:AH4683,ESITI_QUESTIONARI!AJ4683:AL4683,ESITI_QUESTIONARI!AN4683,ESITI_QUESTIONARI!AQ4683)),"NON RISPONDE",AVERAGE(ESITI_QUESTIONARI!N4683:T4683,ESITI_QUESTIONARI!V4683:X4683,ESITI_QUESTIONARI!Z4683:AD4683,ESITI_QUESTIONARI!AF4683:AH4683,ESITI_QUESTIONARI!AJ4683:AL4683,ESITI_QUESTIONARI!AN4683,ESITI_QUESTIONARI!AQ4683)))</f>
        <v/>
      </c>
    </row>
    <row r="4684" spans="1:8" x14ac:dyDescent="0.3">
      <c r="A4684" t="str">
        <f>IF(ESITI_QUESTIONARI!A4684="","",TRIM(ESITI_QUESTIONARI!A4684))</f>
        <v/>
      </c>
      <c r="B4684" t="str">
        <f t="shared" si="74"/>
        <v/>
      </c>
      <c r="C4684" t="str">
        <f>IF(ESITI_QUESTIONARI!C4684="","",TRIM(ESITI_QUESTIONARI!C4684))</f>
        <v/>
      </c>
      <c r="D4684" t="str">
        <f>IFERROR(UPPER(TRIM(ESITI_QUESTIONARI!U4684)),"")</f>
        <v/>
      </c>
      <c r="E4684" t="str">
        <f>IFERROR(UPPER(TRIM(ESITI_QUESTIONARI!Y4684)),"")</f>
        <v/>
      </c>
      <c r="F4684" t="str">
        <f>IFERROR(UPPER(TRIM(ESITI_QUESTIONARI!AE4684)),"")</f>
        <v/>
      </c>
      <c r="G4684" t="str">
        <f>IFERROR(UPPER(TRIM(ESITI_QUESTIONARI!AI4684)),"")</f>
        <v/>
      </c>
      <c r="H4684" s="8" t="str">
        <f>IF(C4684="","",IF(ISERROR(AVERAGE(ESITI_QUESTIONARI!N4684:T4684,ESITI_QUESTIONARI!V4684:X4684,ESITI_QUESTIONARI!Z4684:AD4684,ESITI_QUESTIONARI!AF4684:AH4684,ESITI_QUESTIONARI!AJ4684:AL4684,ESITI_QUESTIONARI!AN4684,ESITI_QUESTIONARI!AQ4684)),"NON RISPONDE",AVERAGE(ESITI_QUESTIONARI!N4684:T4684,ESITI_QUESTIONARI!V4684:X4684,ESITI_QUESTIONARI!Z4684:AD4684,ESITI_QUESTIONARI!AF4684:AH4684,ESITI_QUESTIONARI!AJ4684:AL4684,ESITI_QUESTIONARI!AN4684,ESITI_QUESTIONARI!AQ4684)))</f>
        <v/>
      </c>
    </row>
    <row r="4685" spans="1:8" x14ac:dyDescent="0.3">
      <c r="A4685" t="str">
        <f>IF(ESITI_QUESTIONARI!A4685="","",TRIM(ESITI_QUESTIONARI!A4685))</f>
        <v/>
      </c>
      <c r="B4685" t="str">
        <f t="shared" si="74"/>
        <v/>
      </c>
      <c r="C4685" t="str">
        <f>IF(ESITI_QUESTIONARI!C4685="","",TRIM(ESITI_QUESTIONARI!C4685))</f>
        <v/>
      </c>
      <c r="D4685" t="str">
        <f>IFERROR(UPPER(TRIM(ESITI_QUESTIONARI!U4685)),"")</f>
        <v/>
      </c>
      <c r="E4685" t="str">
        <f>IFERROR(UPPER(TRIM(ESITI_QUESTIONARI!Y4685)),"")</f>
        <v/>
      </c>
      <c r="F4685" t="str">
        <f>IFERROR(UPPER(TRIM(ESITI_QUESTIONARI!AE4685)),"")</f>
        <v/>
      </c>
      <c r="G4685" t="str">
        <f>IFERROR(UPPER(TRIM(ESITI_QUESTIONARI!AI4685)),"")</f>
        <v/>
      </c>
      <c r="H4685" s="8" t="str">
        <f>IF(C4685="","",IF(ISERROR(AVERAGE(ESITI_QUESTIONARI!N4685:T4685,ESITI_QUESTIONARI!V4685:X4685,ESITI_QUESTIONARI!Z4685:AD4685,ESITI_QUESTIONARI!AF4685:AH4685,ESITI_QUESTIONARI!AJ4685:AL4685,ESITI_QUESTIONARI!AN4685,ESITI_QUESTIONARI!AQ4685)),"NON RISPONDE",AVERAGE(ESITI_QUESTIONARI!N4685:T4685,ESITI_QUESTIONARI!V4685:X4685,ESITI_QUESTIONARI!Z4685:AD4685,ESITI_QUESTIONARI!AF4685:AH4685,ESITI_QUESTIONARI!AJ4685:AL4685,ESITI_QUESTIONARI!AN4685,ESITI_QUESTIONARI!AQ4685)))</f>
        <v/>
      </c>
    </row>
    <row r="4686" spans="1:8" x14ac:dyDescent="0.3">
      <c r="A4686" t="str">
        <f>IF(ESITI_QUESTIONARI!A4686="","",TRIM(ESITI_QUESTIONARI!A4686))</f>
        <v/>
      </c>
      <c r="B4686" t="str">
        <f t="shared" si="74"/>
        <v/>
      </c>
      <c r="C4686" t="str">
        <f>IF(ESITI_QUESTIONARI!C4686="","",TRIM(ESITI_QUESTIONARI!C4686))</f>
        <v/>
      </c>
      <c r="D4686" t="str">
        <f>IFERROR(UPPER(TRIM(ESITI_QUESTIONARI!U4686)),"")</f>
        <v/>
      </c>
      <c r="E4686" t="str">
        <f>IFERROR(UPPER(TRIM(ESITI_QUESTIONARI!Y4686)),"")</f>
        <v/>
      </c>
      <c r="F4686" t="str">
        <f>IFERROR(UPPER(TRIM(ESITI_QUESTIONARI!AE4686)),"")</f>
        <v/>
      </c>
      <c r="G4686" t="str">
        <f>IFERROR(UPPER(TRIM(ESITI_QUESTIONARI!AI4686)),"")</f>
        <v/>
      </c>
      <c r="H4686" s="8" t="str">
        <f>IF(C4686="","",IF(ISERROR(AVERAGE(ESITI_QUESTIONARI!N4686:T4686,ESITI_QUESTIONARI!V4686:X4686,ESITI_QUESTIONARI!Z4686:AD4686,ESITI_QUESTIONARI!AF4686:AH4686,ESITI_QUESTIONARI!AJ4686:AL4686,ESITI_QUESTIONARI!AN4686,ESITI_QUESTIONARI!AQ4686)),"NON RISPONDE",AVERAGE(ESITI_QUESTIONARI!N4686:T4686,ESITI_QUESTIONARI!V4686:X4686,ESITI_QUESTIONARI!Z4686:AD4686,ESITI_QUESTIONARI!AF4686:AH4686,ESITI_QUESTIONARI!AJ4686:AL4686,ESITI_QUESTIONARI!AN4686,ESITI_QUESTIONARI!AQ4686)))</f>
        <v/>
      </c>
    </row>
    <row r="4687" spans="1:8" x14ac:dyDescent="0.3">
      <c r="A4687" t="str">
        <f>IF(ESITI_QUESTIONARI!A4687="","",TRIM(ESITI_QUESTIONARI!A4687))</f>
        <v/>
      </c>
      <c r="B4687" t="str">
        <f t="shared" si="74"/>
        <v/>
      </c>
      <c r="C4687" t="str">
        <f>IF(ESITI_QUESTIONARI!C4687="","",TRIM(ESITI_QUESTIONARI!C4687))</f>
        <v/>
      </c>
      <c r="D4687" t="str">
        <f>IFERROR(UPPER(TRIM(ESITI_QUESTIONARI!U4687)),"")</f>
        <v/>
      </c>
      <c r="E4687" t="str">
        <f>IFERROR(UPPER(TRIM(ESITI_QUESTIONARI!Y4687)),"")</f>
        <v/>
      </c>
      <c r="F4687" t="str">
        <f>IFERROR(UPPER(TRIM(ESITI_QUESTIONARI!AE4687)),"")</f>
        <v/>
      </c>
      <c r="G4687" t="str">
        <f>IFERROR(UPPER(TRIM(ESITI_QUESTIONARI!AI4687)),"")</f>
        <v/>
      </c>
      <c r="H4687" s="8" t="str">
        <f>IF(C4687="","",IF(ISERROR(AVERAGE(ESITI_QUESTIONARI!N4687:T4687,ESITI_QUESTIONARI!V4687:X4687,ESITI_QUESTIONARI!Z4687:AD4687,ESITI_QUESTIONARI!AF4687:AH4687,ESITI_QUESTIONARI!AJ4687:AL4687,ESITI_QUESTIONARI!AN4687,ESITI_QUESTIONARI!AQ4687)),"NON RISPONDE",AVERAGE(ESITI_QUESTIONARI!N4687:T4687,ESITI_QUESTIONARI!V4687:X4687,ESITI_QUESTIONARI!Z4687:AD4687,ESITI_QUESTIONARI!AF4687:AH4687,ESITI_QUESTIONARI!AJ4687:AL4687,ESITI_QUESTIONARI!AN4687,ESITI_QUESTIONARI!AQ4687)))</f>
        <v/>
      </c>
    </row>
    <row r="4688" spans="1:8" x14ac:dyDescent="0.3">
      <c r="A4688" t="str">
        <f>IF(ESITI_QUESTIONARI!A4688="","",TRIM(ESITI_QUESTIONARI!A4688))</f>
        <v/>
      </c>
      <c r="B4688" t="str">
        <f t="shared" si="74"/>
        <v/>
      </c>
      <c r="C4688" t="str">
        <f>IF(ESITI_QUESTIONARI!C4688="","",TRIM(ESITI_QUESTIONARI!C4688))</f>
        <v/>
      </c>
      <c r="D4688" t="str">
        <f>IFERROR(UPPER(TRIM(ESITI_QUESTIONARI!U4688)),"")</f>
        <v/>
      </c>
      <c r="E4688" t="str">
        <f>IFERROR(UPPER(TRIM(ESITI_QUESTIONARI!Y4688)),"")</f>
        <v/>
      </c>
      <c r="F4688" t="str">
        <f>IFERROR(UPPER(TRIM(ESITI_QUESTIONARI!AE4688)),"")</f>
        <v/>
      </c>
      <c r="G4688" t="str">
        <f>IFERROR(UPPER(TRIM(ESITI_QUESTIONARI!AI4688)),"")</f>
        <v/>
      </c>
      <c r="H4688" s="8" t="str">
        <f>IF(C4688="","",IF(ISERROR(AVERAGE(ESITI_QUESTIONARI!N4688:T4688,ESITI_QUESTIONARI!V4688:X4688,ESITI_QUESTIONARI!Z4688:AD4688,ESITI_QUESTIONARI!AF4688:AH4688,ESITI_QUESTIONARI!AJ4688:AL4688,ESITI_QUESTIONARI!AN4688,ESITI_QUESTIONARI!AQ4688)),"NON RISPONDE",AVERAGE(ESITI_QUESTIONARI!N4688:T4688,ESITI_QUESTIONARI!V4688:X4688,ESITI_QUESTIONARI!Z4688:AD4688,ESITI_QUESTIONARI!AF4688:AH4688,ESITI_QUESTIONARI!AJ4688:AL4688,ESITI_QUESTIONARI!AN4688,ESITI_QUESTIONARI!AQ4688)))</f>
        <v/>
      </c>
    </row>
    <row r="4689" spans="1:8" x14ac:dyDescent="0.3">
      <c r="A4689" t="str">
        <f>IF(ESITI_QUESTIONARI!A4689="","",TRIM(ESITI_QUESTIONARI!A4689))</f>
        <v/>
      </c>
      <c r="B4689" t="str">
        <f t="shared" si="74"/>
        <v/>
      </c>
      <c r="C4689" t="str">
        <f>IF(ESITI_QUESTIONARI!C4689="","",TRIM(ESITI_QUESTIONARI!C4689))</f>
        <v/>
      </c>
      <c r="D4689" t="str">
        <f>IFERROR(UPPER(TRIM(ESITI_QUESTIONARI!U4689)),"")</f>
        <v/>
      </c>
      <c r="E4689" t="str">
        <f>IFERROR(UPPER(TRIM(ESITI_QUESTIONARI!Y4689)),"")</f>
        <v/>
      </c>
      <c r="F4689" t="str">
        <f>IFERROR(UPPER(TRIM(ESITI_QUESTIONARI!AE4689)),"")</f>
        <v/>
      </c>
      <c r="G4689" t="str">
        <f>IFERROR(UPPER(TRIM(ESITI_QUESTIONARI!AI4689)),"")</f>
        <v/>
      </c>
      <c r="H4689" s="8" t="str">
        <f>IF(C4689="","",IF(ISERROR(AVERAGE(ESITI_QUESTIONARI!N4689:T4689,ESITI_QUESTIONARI!V4689:X4689,ESITI_QUESTIONARI!Z4689:AD4689,ESITI_QUESTIONARI!AF4689:AH4689,ESITI_QUESTIONARI!AJ4689:AL4689,ESITI_QUESTIONARI!AN4689,ESITI_QUESTIONARI!AQ4689)),"NON RISPONDE",AVERAGE(ESITI_QUESTIONARI!N4689:T4689,ESITI_QUESTIONARI!V4689:X4689,ESITI_QUESTIONARI!Z4689:AD4689,ESITI_QUESTIONARI!AF4689:AH4689,ESITI_QUESTIONARI!AJ4689:AL4689,ESITI_QUESTIONARI!AN4689,ESITI_QUESTIONARI!AQ4689)))</f>
        <v/>
      </c>
    </row>
    <row r="4690" spans="1:8" x14ac:dyDescent="0.3">
      <c r="A4690" t="str">
        <f>IF(ESITI_QUESTIONARI!A4690="","",TRIM(ESITI_QUESTIONARI!A4690))</f>
        <v/>
      </c>
      <c r="B4690" t="str">
        <f t="shared" si="74"/>
        <v/>
      </c>
      <c r="C4690" t="str">
        <f>IF(ESITI_QUESTIONARI!C4690="","",TRIM(ESITI_QUESTIONARI!C4690))</f>
        <v/>
      </c>
      <c r="D4690" t="str">
        <f>IFERROR(UPPER(TRIM(ESITI_QUESTIONARI!U4690)),"")</f>
        <v/>
      </c>
      <c r="E4690" t="str">
        <f>IFERROR(UPPER(TRIM(ESITI_QUESTIONARI!Y4690)),"")</f>
        <v/>
      </c>
      <c r="F4690" t="str">
        <f>IFERROR(UPPER(TRIM(ESITI_QUESTIONARI!AE4690)),"")</f>
        <v/>
      </c>
      <c r="G4690" t="str">
        <f>IFERROR(UPPER(TRIM(ESITI_QUESTIONARI!AI4690)),"")</f>
        <v/>
      </c>
      <c r="H4690" s="8" t="str">
        <f>IF(C4690="","",IF(ISERROR(AVERAGE(ESITI_QUESTIONARI!N4690:T4690,ESITI_QUESTIONARI!V4690:X4690,ESITI_QUESTIONARI!Z4690:AD4690,ESITI_QUESTIONARI!AF4690:AH4690,ESITI_QUESTIONARI!AJ4690:AL4690,ESITI_QUESTIONARI!AN4690,ESITI_QUESTIONARI!AQ4690)),"NON RISPONDE",AVERAGE(ESITI_QUESTIONARI!N4690:T4690,ESITI_QUESTIONARI!V4690:X4690,ESITI_QUESTIONARI!Z4690:AD4690,ESITI_QUESTIONARI!AF4690:AH4690,ESITI_QUESTIONARI!AJ4690:AL4690,ESITI_QUESTIONARI!AN4690,ESITI_QUESTIONARI!AQ4690)))</f>
        <v/>
      </c>
    </row>
    <row r="4691" spans="1:8" x14ac:dyDescent="0.3">
      <c r="A4691" t="str">
        <f>IF(ESITI_QUESTIONARI!A4691="","",TRIM(ESITI_QUESTIONARI!A4691))</f>
        <v/>
      </c>
      <c r="B4691" t="str">
        <f t="shared" si="74"/>
        <v/>
      </c>
      <c r="C4691" t="str">
        <f>IF(ESITI_QUESTIONARI!C4691="","",TRIM(ESITI_QUESTIONARI!C4691))</f>
        <v/>
      </c>
      <c r="D4691" t="str">
        <f>IFERROR(UPPER(TRIM(ESITI_QUESTIONARI!U4691)),"")</f>
        <v/>
      </c>
      <c r="E4691" t="str">
        <f>IFERROR(UPPER(TRIM(ESITI_QUESTIONARI!Y4691)),"")</f>
        <v/>
      </c>
      <c r="F4691" t="str">
        <f>IFERROR(UPPER(TRIM(ESITI_QUESTIONARI!AE4691)),"")</f>
        <v/>
      </c>
      <c r="G4691" t="str">
        <f>IFERROR(UPPER(TRIM(ESITI_QUESTIONARI!AI4691)),"")</f>
        <v/>
      </c>
      <c r="H4691" s="8" t="str">
        <f>IF(C4691="","",IF(ISERROR(AVERAGE(ESITI_QUESTIONARI!N4691:T4691,ESITI_QUESTIONARI!V4691:X4691,ESITI_QUESTIONARI!Z4691:AD4691,ESITI_QUESTIONARI!AF4691:AH4691,ESITI_QUESTIONARI!AJ4691:AL4691,ESITI_QUESTIONARI!AN4691,ESITI_QUESTIONARI!AQ4691)),"NON RISPONDE",AVERAGE(ESITI_QUESTIONARI!N4691:T4691,ESITI_QUESTIONARI!V4691:X4691,ESITI_QUESTIONARI!Z4691:AD4691,ESITI_QUESTIONARI!AF4691:AH4691,ESITI_QUESTIONARI!AJ4691:AL4691,ESITI_QUESTIONARI!AN4691,ESITI_QUESTIONARI!AQ4691)))</f>
        <v/>
      </c>
    </row>
    <row r="4692" spans="1:8" x14ac:dyDescent="0.3">
      <c r="A4692" t="str">
        <f>IF(ESITI_QUESTIONARI!A4692="","",TRIM(ESITI_QUESTIONARI!A4692))</f>
        <v/>
      </c>
      <c r="B4692" t="str">
        <f t="shared" si="74"/>
        <v/>
      </c>
      <c r="C4692" t="str">
        <f>IF(ESITI_QUESTIONARI!C4692="","",TRIM(ESITI_QUESTIONARI!C4692))</f>
        <v/>
      </c>
      <c r="D4692" t="str">
        <f>IFERROR(UPPER(TRIM(ESITI_QUESTIONARI!U4692)),"")</f>
        <v/>
      </c>
      <c r="E4692" t="str">
        <f>IFERROR(UPPER(TRIM(ESITI_QUESTIONARI!Y4692)),"")</f>
        <v/>
      </c>
      <c r="F4692" t="str">
        <f>IFERROR(UPPER(TRIM(ESITI_QUESTIONARI!AE4692)),"")</f>
        <v/>
      </c>
      <c r="G4692" t="str">
        <f>IFERROR(UPPER(TRIM(ESITI_QUESTIONARI!AI4692)),"")</f>
        <v/>
      </c>
      <c r="H4692" s="8" t="str">
        <f>IF(C4692="","",IF(ISERROR(AVERAGE(ESITI_QUESTIONARI!N4692:T4692,ESITI_QUESTIONARI!V4692:X4692,ESITI_QUESTIONARI!Z4692:AD4692,ESITI_QUESTIONARI!AF4692:AH4692,ESITI_QUESTIONARI!AJ4692:AL4692,ESITI_QUESTIONARI!AN4692,ESITI_QUESTIONARI!AQ4692)),"NON RISPONDE",AVERAGE(ESITI_QUESTIONARI!N4692:T4692,ESITI_QUESTIONARI!V4692:X4692,ESITI_QUESTIONARI!Z4692:AD4692,ESITI_QUESTIONARI!AF4692:AH4692,ESITI_QUESTIONARI!AJ4692:AL4692,ESITI_QUESTIONARI!AN4692,ESITI_QUESTIONARI!AQ4692)))</f>
        <v/>
      </c>
    </row>
    <row r="4693" spans="1:8" x14ac:dyDescent="0.3">
      <c r="A4693" t="str">
        <f>IF(ESITI_QUESTIONARI!A4693="","",TRIM(ESITI_QUESTIONARI!A4693))</f>
        <v/>
      </c>
      <c r="B4693" t="str">
        <f t="shared" si="74"/>
        <v/>
      </c>
      <c r="C4693" t="str">
        <f>IF(ESITI_QUESTIONARI!C4693="","",TRIM(ESITI_QUESTIONARI!C4693))</f>
        <v/>
      </c>
      <c r="D4693" t="str">
        <f>IFERROR(UPPER(TRIM(ESITI_QUESTIONARI!U4693)),"")</f>
        <v/>
      </c>
      <c r="E4693" t="str">
        <f>IFERROR(UPPER(TRIM(ESITI_QUESTIONARI!Y4693)),"")</f>
        <v/>
      </c>
      <c r="F4693" t="str">
        <f>IFERROR(UPPER(TRIM(ESITI_QUESTIONARI!AE4693)),"")</f>
        <v/>
      </c>
      <c r="G4693" t="str">
        <f>IFERROR(UPPER(TRIM(ESITI_QUESTIONARI!AI4693)),"")</f>
        <v/>
      </c>
      <c r="H4693" s="8" t="str">
        <f>IF(C4693="","",IF(ISERROR(AVERAGE(ESITI_QUESTIONARI!N4693:T4693,ESITI_QUESTIONARI!V4693:X4693,ESITI_QUESTIONARI!Z4693:AD4693,ESITI_QUESTIONARI!AF4693:AH4693,ESITI_QUESTIONARI!AJ4693:AL4693,ESITI_QUESTIONARI!AN4693,ESITI_QUESTIONARI!AQ4693)),"NON RISPONDE",AVERAGE(ESITI_QUESTIONARI!N4693:T4693,ESITI_QUESTIONARI!V4693:X4693,ESITI_QUESTIONARI!Z4693:AD4693,ESITI_QUESTIONARI!AF4693:AH4693,ESITI_QUESTIONARI!AJ4693:AL4693,ESITI_QUESTIONARI!AN4693,ESITI_QUESTIONARI!AQ4693)))</f>
        <v/>
      </c>
    </row>
    <row r="4694" spans="1:8" x14ac:dyDescent="0.3">
      <c r="A4694" t="str">
        <f>IF(ESITI_QUESTIONARI!A4694="","",TRIM(ESITI_QUESTIONARI!A4694))</f>
        <v/>
      </c>
      <c r="B4694" t="str">
        <f t="shared" si="74"/>
        <v/>
      </c>
      <c r="C4694" t="str">
        <f>IF(ESITI_QUESTIONARI!C4694="","",TRIM(ESITI_QUESTIONARI!C4694))</f>
        <v/>
      </c>
      <c r="D4694" t="str">
        <f>IFERROR(UPPER(TRIM(ESITI_QUESTIONARI!U4694)),"")</f>
        <v/>
      </c>
      <c r="E4694" t="str">
        <f>IFERROR(UPPER(TRIM(ESITI_QUESTIONARI!Y4694)),"")</f>
        <v/>
      </c>
      <c r="F4694" t="str">
        <f>IFERROR(UPPER(TRIM(ESITI_QUESTIONARI!AE4694)),"")</f>
        <v/>
      </c>
      <c r="G4694" t="str">
        <f>IFERROR(UPPER(TRIM(ESITI_QUESTIONARI!AI4694)),"")</f>
        <v/>
      </c>
      <c r="H4694" s="8" t="str">
        <f>IF(C4694="","",IF(ISERROR(AVERAGE(ESITI_QUESTIONARI!N4694:T4694,ESITI_QUESTIONARI!V4694:X4694,ESITI_QUESTIONARI!Z4694:AD4694,ESITI_QUESTIONARI!AF4694:AH4694,ESITI_QUESTIONARI!AJ4694:AL4694,ESITI_QUESTIONARI!AN4694,ESITI_QUESTIONARI!AQ4694)),"NON RISPONDE",AVERAGE(ESITI_QUESTIONARI!N4694:T4694,ESITI_QUESTIONARI!V4694:X4694,ESITI_QUESTIONARI!Z4694:AD4694,ESITI_QUESTIONARI!AF4694:AH4694,ESITI_QUESTIONARI!AJ4694:AL4694,ESITI_QUESTIONARI!AN4694,ESITI_QUESTIONARI!AQ4694)))</f>
        <v/>
      </c>
    </row>
    <row r="4695" spans="1:8" x14ac:dyDescent="0.3">
      <c r="A4695" t="str">
        <f>IF(ESITI_QUESTIONARI!A4695="","",TRIM(ESITI_QUESTIONARI!A4695))</f>
        <v/>
      </c>
      <c r="B4695" t="str">
        <f t="shared" si="74"/>
        <v/>
      </c>
      <c r="C4695" t="str">
        <f>IF(ESITI_QUESTIONARI!C4695="","",TRIM(ESITI_QUESTIONARI!C4695))</f>
        <v/>
      </c>
      <c r="D4695" t="str">
        <f>IFERROR(UPPER(TRIM(ESITI_QUESTIONARI!U4695)),"")</f>
        <v/>
      </c>
      <c r="E4695" t="str">
        <f>IFERROR(UPPER(TRIM(ESITI_QUESTIONARI!Y4695)),"")</f>
        <v/>
      </c>
      <c r="F4695" t="str">
        <f>IFERROR(UPPER(TRIM(ESITI_QUESTIONARI!AE4695)),"")</f>
        <v/>
      </c>
      <c r="G4695" t="str">
        <f>IFERROR(UPPER(TRIM(ESITI_QUESTIONARI!AI4695)),"")</f>
        <v/>
      </c>
      <c r="H4695" s="8" t="str">
        <f>IF(C4695="","",IF(ISERROR(AVERAGE(ESITI_QUESTIONARI!N4695:T4695,ESITI_QUESTIONARI!V4695:X4695,ESITI_QUESTIONARI!Z4695:AD4695,ESITI_QUESTIONARI!AF4695:AH4695,ESITI_QUESTIONARI!AJ4695:AL4695,ESITI_QUESTIONARI!AN4695,ESITI_QUESTIONARI!AQ4695)),"NON RISPONDE",AVERAGE(ESITI_QUESTIONARI!N4695:T4695,ESITI_QUESTIONARI!V4695:X4695,ESITI_QUESTIONARI!Z4695:AD4695,ESITI_QUESTIONARI!AF4695:AH4695,ESITI_QUESTIONARI!AJ4695:AL4695,ESITI_QUESTIONARI!AN4695,ESITI_QUESTIONARI!AQ4695)))</f>
        <v/>
      </c>
    </row>
    <row r="4696" spans="1:8" x14ac:dyDescent="0.3">
      <c r="A4696" t="str">
        <f>IF(ESITI_QUESTIONARI!A4696="","",TRIM(ESITI_QUESTIONARI!A4696))</f>
        <v/>
      </c>
      <c r="B4696" t="str">
        <f t="shared" si="74"/>
        <v/>
      </c>
      <c r="C4696" t="str">
        <f>IF(ESITI_QUESTIONARI!C4696="","",TRIM(ESITI_QUESTIONARI!C4696))</f>
        <v/>
      </c>
      <c r="D4696" t="str">
        <f>IFERROR(UPPER(TRIM(ESITI_QUESTIONARI!U4696)),"")</f>
        <v/>
      </c>
      <c r="E4696" t="str">
        <f>IFERROR(UPPER(TRIM(ESITI_QUESTIONARI!Y4696)),"")</f>
        <v/>
      </c>
      <c r="F4696" t="str">
        <f>IFERROR(UPPER(TRIM(ESITI_QUESTIONARI!AE4696)),"")</f>
        <v/>
      </c>
      <c r="G4696" t="str">
        <f>IFERROR(UPPER(TRIM(ESITI_QUESTIONARI!AI4696)),"")</f>
        <v/>
      </c>
      <c r="H4696" s="8" t="str">
        <f>IF(C4696="","",IF(ISERROR(AVERAGE(ESITI_QUESTIONARI!N4696:T4696,ESITI_QUESTIONARI!V4696:X4696,ESITI_QUESTIONARI!Z4696:AD4696,ESITI_QUESTIONARI!AF4696:AH4696,ESITI_QUESTIONARI!AJ4696:AL4696,ESITI_QUESTIONARI!AN4696,ESITI_QUESTIONARI!AQ4696)),"NON RISPONDE",AVERAGE(ESITI_QUESTIONARI!N4696:T4696,ESITI_QUESTIONARI!V4696:X4696,ESITI_QUESTIONARI!Z4696:AD4696,ESITI_QUESTIONARI!AF4696:AH4696,ESITI_QUESTIONARI!AJ4696:AL4696,ESITI_QUESTIONARI!AN4696,ESITI_QUESTIONARI!AQ4696)))</f>
        <v/>
      </c>
    </row>
    <row r="4697" spans="1:8" x14ac:dyDescent="0.3">
      <c r="A4697" t="str">
        <f>IF(ESITI_QUESTIONARI!A4697="","",TRIM(ESITI_QUESTIONARI!A4697))</f>
        <v/>
      </c>
      <c r="B4697" t="str">
        <f t="shared" si="74"/>
        <v/>
      </c>
      <c r="C4697" t="str">
        <f>IF(ESITI_QUESTIONARI!C4697="","",TRIM(ESITI_QUESTIONARI!C4697))</f>
        <v/>
      </c>
      <c r="D4697" t="str">
        <f>IFERROR(UPPER(TRIM(ESITI_QUESTIONARI!U4697)),"")</f>
        <v/>
      </c>
      <c r="E4697" t="str">
        <f>IFERROR(UPPER(TRIM(ESITI_QUESTIONARI!Y4697)),"")</f>
        <v/>
      </c>
      <c r="F4697" t="str">
        <f>IFERROR(UPPER(TRIM(ESITI_QUESTIONARI!AE4697)),"")</f>
        <v/>
      </c>
      <c r="G4697" t="str">
        <f>IFERROR(UPPER(TRIM(ESITI_QUESTIONARI!AI4697)),"")</f>
        <v/>
      </c>
      <c r="H4697" s="8" t="str">
        <f>IF(C4697="","",IF(ISERROR(AVERAGE(ESITI_QUESTIONARI!N4697:T4697,ESITI_QUESTIONARI!V4697:X4697,ESITI_QUESTIONARI!Z4697:AD4697,ESITI_QUESTIONARI!AF4697:AH4697,ESITI_QUESTIONARI!AJ4697:AL4697,ESITI_QUESTIONARI!AN4697,ESITI_QUESTIONARI!AQ4697)),"NON RISPONDE",AVERAGE(ESITI_QUESTIONARI!N4697:T4697,ESITI_QUESTIONARI!V4697:X4697,ESITI_QUESTIONARI!Z4697:AD4697,ESITI_QUESTIONARI!AF4697:AH4697,ESITI_QUESTIONARI!AJ4697:AL4697,ESITI_QUESTIONARI!AN4697,ESITI_QUESTIONARI!AQ4697)))</f>
        <v/>
      </c>
    </row>
    <row r="4698" spans="1:8" x14ac:dyDescent="0.3">
      <c r="A4698" t="str">
        <f>IF(ESITI_QUESTIONARI!A4698="","",TRIM(ESITI_QUESTIONARI!A4698))</f>
        <v/>
      </c>
      <c r="B4698" t="str">
        <f t="shared" si="74"/>
        <v/>
      </c>
      <c r="C4698" t="str">
        <f>IF(ESITI_QUESTIONARI!C4698="","",TRIM(ESITI_QUESTIONARI!C4698))</f>
        <v/>
      </c>
      <c r="D4698" t="str">
        <f>IFERROR(UPPER(TRIM(ESITI_QUESTIONARI!U4698)),"")</f>
        <v/>
      </c>
      <c r="E4698" t="str">
        <f>IFERROR(UPPER(TRIM(ESITI_QUESTIONARI!Y4698)),"")</f>
        <v/>
      </c>
      <c r="F4698" t="str">
        <f>IFERROR(UPPER(TRIM(ESITI_QUESTIONARI!AE4698)),"")</f>
        <v/>
      </c>
      <c r="G4698" t="str">
        <f>IFERROR(UPPER(TRIM(ESITI_QUESTIONARI!AI4698)),"")</f>
        <v/>
      </c>
      <c r="H4698" s="8" t="str">
        <f>IF(C4698="","",IF(ISERROR(AVERAGE(ESITI_QUESTIONARI!N4698:T4698,ESITI_QUESTIONARI!V4698:X4698,ESITI_QUESTIONARI!Z4698:AD4698,ESITI_QUESTIONARI!AF4698:AH4698,ESITI_QUESTIONARI!AJ4698:AL4698,ESITI_QUESTIONARI!AN4698,ESITI_QUESTIONARI!AQ4698)),"NON RISPONDE",AVERAGE(ESITI_QUESTIONARI!N4698:T4698,ESITI_QUESTIONARI!V4698:X4698,ESITI_QUESTIONARI!Z4698:AD4698,ESITI_QUESTIONARI!AF4698:AH4698,ESITI_QUESTIONARI!AJ4698:AL4698,ESITI_QUESTIONARI!AN4698,ESITI_QUESTIONARI!AQ4698)))</f>
        <v/>
      </c>
    </row>
    <row r="4699" spans="1:8" x14ac:dyDescent="0.3">
      <c r="A4699" t="str">
        <f>IF(ESITI_QUESTIONARI!A4699="","",TRIM(ESITI_QUESTIONARI!A4699))</f>
        <v/>
      </c>
      <c r="B4699" t="str">
        <f t="shared" si="74"/>
        <v/>
      </c>
      <c r="C4699" t="str">
        <f>IF(ESITI_QUESTIONARI!C4699="","",TRIM(ESITI_QUESTIONARI!C4699))</f>
        <v/>
      </c>
      <c r="D4699" t="str">
        <f>IFERROR(UPPER(TRIM(ESITI_QUESTIONARI!U4699)),"")</f>
        <v/>
      </c>
      <c r="E4699" t="str">
        <f>IFERROR(UPPER(TRIM(ESITI_QUESTIONARI!Y4699)),"")</f>
        <v/>
      </c>
      <c r="F4699" t="str">
        <f>IFERROR(UPPER(TRIM(ESITI_QUESTIONARI!AE4699)),"")</f>
        <v/>
      </c>
      <c r="G4699" t="str">
        <f>IFERROR(UPPER(TRIM(ESITI_QUESTIONARI!AI4699)),"")</f>
        <v/>
      </c>
      <c r="H4699" s="8" t="str">
        <f>IF(C4699="","",IF(ISERROR(AVERAGE(ESITI_QUESTIONARI!N4699:T4699,ESITI_QUESTIONARI!V4699:X4699,ESITI_QUESTIONARI!Z4699:AD4699,ESITI_QUESTIONARI!AF4699:AH4699,ESITI_QUESTIONARI!AJ4699:AL4699,ESITI_QUESTIONARI!AN4699,ESITI_QUESTIONARI!AQ4699)),"NON RISPONDE",AVERAGE(ESITI_QUESTIONARI!N4699:T4699,ESITI_QUESTIONARI!V4699:X4699,ESITI_QUESTIONARI!Z4699:AD4699,ESITI_QUESTIONARI!AF4699:AH4699,ESITI_QUESTIONARI!AJ4699:AL4699,ESITI_QUESTIONARI!AN4699,ESITI_QUESTIONARI!AQ4699)))</f>
        <v/>
      </c>
    </row>
    <row r="4700" spans="1:8" x14ac:dyDescent="0.3">
      <c r="A4700" t="str">
        <f>IF(ESITI_QUESTIONARI!A4700="","",TRIM(ESITI_QUESTIONARI!A4700))</f>
        <v/>
      </c>
      <c r="B4700" t="str">
        <f t="shared" si="74"/>
        <v/>
      </c>
      <c r="C4700" t="str">
        <f>IF(ESITI_QUESTIONARI!C4700="","",TRIM(ESITI_QUESTIONARI!C4700))</f>
        <v/>
      </c>
      <c r="D4700" t="str">
        <f>IFERROR(UPPER(TRIM(ESITI_QUESTIONARI!U4700)),"")</f>
        <v/>
      </c>
      <c r="E4700" t="str">
        <f>IFERROR(UPPER(TRIM(ESITI_QUESTIONARI!Y4700)),"")</f>
        <v/>
      </c>
      <c r="F4700" t="str">
        <f>IFERROR(UPPER(TRIM(ESITI_QUESTIONARI!AE4700)),"")</f>
        <v/>
      </c>
      <c r="G4700" t="str">
        <f>IFERROR(UPPER(TRIM(ESITI_QUESTIONARI!AI4700)),"")</f>
        <v/>
      </c>
      <c r="H4700" s="8" t="str">
        <f>IF(C4700="","",IF(ISERROR(AVERAGE(ESITI_QUESTIONARI!N4700:T4700,ESITI_QUESTIONARI!V4700:X4700,ESITI_QUESTIONARI!Z4700:AD4700,ESITI_QUESTIONARI!AF4700:AH4700,ESITI_QUESTIONARI!AJ4700:AL4700,ESITI_QUESTIONARI!AN4700,ESITI_QUESTIONARI!AQ4700)),"NON RISPONDE",AVERAGE(ESITI_QUESTIONARI!N4700:T4700,ESITI_QUESTIONARI!V4700:X4700,ESITI_QUESTIONARI!Z4700:AD4700,ESITI_QUESTIONARI!AF4700:AH4700,ESITI_QUESTIONARI!AJ4700:AL4700,ESITI_QUESTIONARI!AN4700,ESITI_QUESTIONARI!AQ4700)))</f>
        <v/>
      </c>
    </row>
    <row r="4701" spans="1:8" x14ac:dyDescent="0.3">
      <c r="A4701" t="str">
        <f>IF(ESITI_QUESTIONARI!A4701="","",TRIM(ESITI_QUESTIONARI!A4701))</f>
        <v/>
      </c>
      <c r="B4701" t="str">
        <f t="shared" si="74"/>
        <v/>
      </c>
      <c r="C4701" t="str">
        <f>IF(ESITI_QUESTIONARI!C4701="","",TRIM(ESITI_QUESTIONARI!C4701))</f>
        <v/>
      </c>
      <c r="D4701" t="str">
        <f>IFERROR(UPPER(TRIM(ESITI_QUESTIONARI!U4701)),"")</f>
        <v/>
      </c>
      <c r="E4701" t="str">
        <f>IFERROR(UPPER(TRIM(ESITI_QUESTIONARI!Y4701)),"")</f>
        <v/>
      </c>
      <c r="F4701" t="str">
        <f>IFERROR(UPPER(TRIM(ESITI_QUESTIONARI!AE4701)),"")</f>
        <v/>
      </c>
      <c r="G4701" t="str">
        <f>IFERROR(UPPER(TRIM(ESITI_QUESTIONARI!AI4701)),"")</f>
        <v/>
      </c>
      <c r="H4701" s="8" t="str">
        <f>IF(C4701="","",IF(ISERROR(AVERAGE(ESITI_QUESTIONARI!N4701:T4701,ESITI_QUESTIONARI!V4701:X4701,ESITI_QUESTIONARI!Z4701:AD4701,ESITI_QUESTIONARI!AF4701:AH4701,ESITI_QUESTIONARI!AJ4701:AL4701,ESITI_QUESTIONARI!AN4701,ESITI_QUESTIONARI!AQ4701)),"NON RISPONDE",AVERAGE(ESITI_QUESTIONARI!N4701:T4701,ESITI_QUESTIONARI!V4701:X4701,ESITI_QUESTIONARI!Z4701:AD4701,ESITI_QUESTIONARI!AF4701:AH4701,ESITI_QUESTIONARI!AJ4701:AL4701,ESITI_QUESTIONARI!AN4701,ESITI_QUESTIONARI!AQ4701)))</f>
        <v/>
      </c>
    </row>
    <row r="4702" spans="1:8" x14ac:dyDescent="0.3">
      <c r="A4702" t="str">
        <f>IF(ESITI_QUESTIONARI!A4702="","",TRIM(ESITI_QUESTIONARI!A4702))</f>
        <v/>
      </c>
      <c r="B4702" t="str">
        <f t="shared" si="74"/>
        <v/>
      </c>
      <c r="C4702" t="str">
        <f>IF(ESITI_QUESTIONARI!C4702="","",TRIM(ESITI_QUESTIONARI!C4702))</f>
        <v/>
      </c>
      <c r="D4702" t="str">
        <f>IFERROR(UPPER(TRIM(ESITI_QUESTIONARI!U4702)),"")</f>
        <v/>
      </c>
      <c r="E4702" t="str">
        <f>IFERROR(UPPER(TRIM(ESITI_QUESTIONARI!Y4702)),"")</f>
        <v/>
      </c>
      <c r="F4702" t="str">
        <f>IFERROR(UPPER(TRIM(ESITI_QUESTIONARI!AE4702)),"")</f>
        <v/>
      </c>
      <c r="G4702" t="str">
        <f>IFERROR(UPPER(TRIM(ESITI_QUESTIONARI!AI4702)),"")</f>
        <v/>
      </c>
      <c r="H4702" s="8" t="str">
        <f>IF(C4702="","",IF(ISERROR(AVERAGE(ESITI_QUESTIONARI!N4702:T4702,ESITI_QUESTIONARI!V4702:X4702,ESITI_QUESTIONARI!Z4702:AD4702,ESITI_QUESTIONARI!AF4702:AH4702,ESITI_QUESTIONARI!AJ4702:AL4702,ESITI_QUESTIONARI!AN4702,ESITI_QUESTIONARI!AQ4702)),"NON RISPONDE",AVERAGE(ESITI_QUESTIONARI!N4702:T4702,ESITI_QUESTIONARI!V4702:X4702,ESITI_QUESTIONARI!Z4702:AD4702,ESITI_QUESTIONARI!AF4702:AH4702,ESITI_QUESTIONARI!AJ4702:AL4702,ESITI_QUESTIONARI!AN4702,ESITI_QUESTIONARI!AQ4702)))</f>
        <v/>
      </c>
    </row>
    <row r="4703" spans="1:8" x14ac:dyDescent="0.3">
      <c r="A4703" t="str">
        <f>IF(ESITI_QUESTIONARI!A4703="","",TRIM(ESITI_QUESTIONARI!A4703))</f>
        <v/>
      </c>
      <c r="B4703" t="str">
        <f t="shared" si="74"/>
        <v/>
      </c>
      <c r="C4703" t="str">
        <f>IF(ESITI_QUESTIONARI!C4703="","",TRIM(ESITI_QUESTIONARI!C4703))</f>
        <v/>
      </c>
      <c r="D4703" t="str">
        <f>IFERROR(UPPER(TRIM(ESITI_QUESTIONARI!U4703)),"")</f>
        <v/>
      </c>
      <c r="E4703" t="str">
        <f>IFERROR(UPPER(TRIM(ESITI_QUESTIONARI!Y4703)),"")</f>
        <v/>
      </c>
      <c r="F4703" t="str">
        <f>IFERROR(UPPER(TRIM(ESITI_QUESTIONARI!AE4703)),"")</f>
        <v/>
      </c>
      <c r="G4703" t="str">
        <f>IFERROR(UPPER(TRIM(ESITI_QUESTIONARI!AI4703)),"")</f>
        <v/>
      </c>
      <c r="H4703" s="8" t="str">
        <f>IF(C4703="","",IF(ISERROR(AVERAGE(ESITI_QUESTIONARI!N4703:T4703,ESITI_QUESTIONARI!V4703:X4703,ESITI_QUESTIONARI!Z4703:AD4703,ESITI_QUESTIONARI!AF4703:AH4703,ESITI_QUESTIONARI!AJ4703:AL4703,ESITI_QUESTIONARI!AN4703,ESITI_QUESTIONARI!AQ4703)),"NON RISPONDE",AVERAGE(ESITI_QUESTIONARI!N4703:T4703,ESITI_QUESTIONARI!V4703:X4703,ESITI_QUESTIONARI!Z4703:AD4703,ESITI_QUESTIONARI!AF4703:AH4703,ESITI_QUESTIONARI!AJ4703:AL4703,ESITI_QUESTIONARI!AN4703,ESITI_QUESTIONARI!AQ4703)))</f>
        <v/>
      </c>
    </row>
    <row r="4704" spans="1:8" x14ac:dyDescent="0.3">
      <c r="A4704" t="str">
        <f>IF(ESITI_QUESTIONARI!A4704="","",TRIM(ESITI_QUESTIONARI!A4704))</f>
        <v/>
      </c>
      <c r="B4704" t="str">
        <f t="shared" si="74"/>
        <v/>
      </c>
      <c r="C4704" t="str">
        <f>IF(ESITI_QUESTIONARI!C4704="","",TRIM(ESITI_QUESTIONARI!C4704))</f>
        <v/>
      </c>
      <c r="D4704" t="str">
        <f>IFERROR(UPPER(TRIM(ESITI_QUESTIONARI!U4704)),"")</f>
        <v/>
      </c>
      <c r="E4704" t="str">
        <f>IFERROR(UPPER(TRIM(ESITI_QUESTIONARI!Y4704)),"")</f>
        <v/>
      </c>
      <c r="F4704" t="str">
        <f>IFERROR(UPPER(TRIM(ESITI_QUESTIONARI!AE4704)),"")</f>
        <v/>
      </c>
      <c r="G4704" t="str">
        <f>IFERROR(UPPER(TRIM(ESITI_QUESTIONARI!AI4704)),"")</f>
        <v/>
      </c>
      <c r="H4704" s="8" t="str">
        <f>IF(C4704="","",IF(ISERROR(AVERAGE(ESITI_QUESTIONARI!N4704:T4704,ESITI_QUESTIONARI!V4704:X4704,ESITI_QUESTIONARI!Z4704:AD4704,ESITI_QUESTIONARI!AF4704:AH4704,ESITI_QUESTIONARI!AJ4704:AL4704,ESITI_QUESTIONARI!AN4704,ESITI_QUESTIONARI!AQ4704)),"NON RISPONDE",AVERAGE(ESITI_QUESTIONARI!N4704:T4704,ESITI_QUESTIONARI!V4704:X4704,ESITI_QUESTIONARI!Z4704:AD4704,ESITI_QUESTIONARI!AF4704:AH4704,ESITI_QUESTIONARI!AJ4704:AL4704,ESITI_QUESTIONARI!AN4704,ESITI_QUESTIONARI!AQ4704)))</f>
        <v/>
      </c>
    </row>
    <row r="4705" spans="1:8" x14ac:dyDescent="0.3">
      <c r="A4705" t="str">
        <f>IF(ESITI_QUESTIONARI!A4705="","",TRIM(ESITI_QUESTIONARI!A4705))</f>
        <v/>
      </c>
      <c r="B4705" t="str">
        <f t="shared" si="74"/>
        <v/>
      </c>
      <c r="C4705" t="str">
        <f>IF(ESITI_QUESTIONARI!C4705="","",TRIM(ESITI_QUESTIONARI!C4705))</f>
        <v/>
      </c>
      <c r="D4705" t="str">
        <f>IFERROR(UPPER(TRIM(ESITI_QUESTIONARI!U4705)),"")</f>
        <v/>
      </c>
      <c r="E4705" t="str">
        <f>IFERROR(UPPER(TRIM(ESITI_QUESTIONARI!Y4705)),"")</f>
        <v/>
      </c>
      <c r="F4705" t="str">
        <f>IFERROR(UPPER(TRIM(ESITI_QUESTIONARI!AE4705)),"")</f>
        <v/>
      </c>
      <c r="G4705" t="str">
        <f>IFERROR(UPPER(TRIM(ESITI_QUESTIONARI!AI4705)),"")</f>
        <v/>
      </c>
      <c r="H4705" s="8" t="str">
        <f>IF(C4705="","",IF(ISERROR(AVERAGE(ESITI_QUESTIONARI!N4705:T4705,ESITI_QUESTIONARI!V4705:X4705,ESITI_QUESTIONARI!Z4705:AD4705,ESITI_QUESTIONARI!AF4705:AH4705,ESITI_QUESTIONARI!AJ4705:AL4705,ESITI_QUESTIONARI!AN4705,ESITI_QUESTIONARI!AQ4705)),"NON RISPONDE",AVERAGE(ESITI_QUESTIONARI!N4705:T4705,ESITI_QUESTIONARI!V4705:X4705,ESITI_QUESTIONARI!Z4705:AD4705,ESITI_QUESTIONARI!AF4705:AH4705,ESITI_QUESTIONARI!AJ4705:AL4705,ESITI_QUESTIONARI!AN4705,ESITI_QUESTIONARI!AQ4705)))</f>
        <v/>
      </c>
    </row>
    <row r="4706" spans="1:8" x14ac:dyDescent="0.3">
      <c r="A4706" t="str">
        <f>IF(ESITI_QUESTIONARI!A4706="","",TRIM(ESITI_QUESTIONARI!A4706))</f>
        <v/>
      </c>
      <c r="B4706" t="str">
        <f t="shared" si="74"/>
        <v/>
      </c>
      <c r="C4706" t="str">
        <f>IF(ESITI_QUESTIONARI!C4706="","",TRIM(ESITI_QUESTIONARI!C4706))</f>
        <v/>
      </c>
      <c r="D4706" t="str">
        <f>IFERROR(UPPER(TRIM(ESITI_QUESTIONARI!U4706)),"")</f>
        <v/>
      </c>
      <c r="E4706" t="str">
        <f>IFERROR(UPPER(TRIM(ESITI_QUESTIONARI!Y4706)),"")</f>
        <v/>
      </c>
      <c r="F4706" t="str">
        <f>IFERROR(UPPER(TRIM(ESITI_QUESTIONARI!AE4706)),"")</f>
        <v/>
      </c>
      <c r="G4706" t="str">
        <f>IFERROR(UPPER(TRIM(ESITI_QUESTIONARI!AI4706)),"")</f>
        <v/>
      </c>
      <c r="H4706" s="8" t="str">
        <f>IF(C4706="","",IF(ISERROR(AVERAGE(ESITI_QUESTIONARI!N4706:T4706,ESITI_QUESTIONARI!V4706:X4706,ESITI_QUESTIONARI!Z4706:AD4706,ESITI_QUESTIONARI!AF4706:AH4706,ESITI_QUESTIONARI!AJ4706:AL4706,ESITI_QUESTIONARI!AN4706,ESITI_QUESTIONARI!AQ4706)),"NON RISPONDE",AVERAGE(ESITI_QUESTIONARI!N4706:T4706,ESITI_QUESTIONARI!V4706:X4706,ESITI_QUESTIONARI!Z4706:AD4706,ESITI_QUESTIONARI!AF4706:AH4706,ESITI_QUESTIONARI!AJ4706:AL4706,ESITI_QUESTIONARI!AN4706,ESITI_QUESTIONARI!AQ4706)))</f>
        <v/>
      </c>
    </row>
    <row r="4707" spans="1:8" x14ac:dyDescent="0.3">
      <c r="A4707" t="str">
        <f>IF(ESITI_QUESTIONARI!A4707="","",TRIM(ESITI_QUESTIONARI!A4707))</f>
        <v/>
      </c>
      <c r="B4707" t="str">
        <f t="shared" si="74"/>
        <v/>
      </c>
      <c r="C4707" t="str">
        <f>IF(ESITI_QUESTIONARI!C4707="","",TRIM(ESITI_QUESTIONARI!C4707))</f>
        <v/>
      </c>
      <c r="D4707" t="str">
        <f>IFERROR(UPPER(TRIM(ESITI_QUESTIONARI!U4707)),"")</f>
        <v/>
      </c>
      <c r="E4707" t="str">
        <f>IFERROR(UPPER(TRIM(ESITI_QUESTIONARI!Y4707)),"")</f>
        <v/>
      </c>
      <c r="F4707" t="str">
        <f>IFERROR(UPPER(TRIM(ESITI_QUESTIONARI!AE4707)),"")</f>
        <v/>
      </c>
      <c r="G4707" t="str">
        <f>IFERROR(UPPER(TRIM(ESITI_QUESTIONARI!AI4707)),"")</f>
        <v/>
      </c>
      <c r="H4707" s="8" t="str">
        <f>IF(C4707="","",IF(ISERROR(AVERAGE(ESITI_QUESTIONARI!N4707:T4707,ESITI_QUESTIONARI!V4707:X4707,ESITI_QUESTIONARI!Z4707:AD4707,ESITI_QUESTIONARI!AF4707:AH4707,ESITI_QUESTIONARI!AJ4707:AL4707,ESITI_QUESTIONARI!AN4707,ESITI_QUESTIONARI!AQ4707)),"NON RISPONDE",AVERAGE(ESITI_QUESTIONARI!N4707:T4707,ESITI_QUESTIONARI!V4707:X4707,ESITI_QUESTIONARI!Z4707:AD4707,ESITI_QUESTIONARI!AF4707:AH4707,ESITI_QUESTIONARI!AJ4707:AL4707,ESITI_QUESTIONARI!AN4707,ESITI_QUESTIONARI!AQ4707)))</f>
        <v/>
      </c>
    </row>
    <row r="4708" spans="1:8" x14ac:dyDescent="0.3">
      <c r="A4708" t="str">
        <f>IF(ESITI_QUESTIONARI!A4708="","",TRIM(ESITI_QUESTIONARI!A4708))</f>
        <v/>
      </c>
      <c r="B4708" t="str">
        <f t="shared" si="74"/>
        <v/>
      </c>
      <c r="C4708" t="str">
        <f>IF(ESITI_QUESTIONARI!C4708="","",TRIM(ESITI_QUESTIONARI!C4708))</f>
        <v/>
      </c>
      <c r="D4708" t="str">
        <f>IFERROR(UPPER(TRIM(ESITI_QUESTIONARI!U4708)),"")</f>
        <v/>
      </c>
      <c r="E4708" t="str">
        <f>IFERROR(UPPER(TRIM(ESITI_QUESTIONARI!Y4708)),"")</f>
        <v/>
      </c>
      <c r="F4708" t="str">
        <f>IFERROR(UPPER(TRIM(ESITI_QUESTIONARI!AE4708)),"")</f>
        <v/>
      </c>
      <c r="G4708" t="str">
        <f>IFERROR(UPPER(TRIM(ESITI_QUESTIONARI!AI4708)),"")</f>
        <v/>
      </c>
      <c r="H4708" s="8" t="str">
        <f>IF(C4708="","",IF(ISERROR(AVERAGE(ESITI_QUESTIONARI!N4708:T4708,ESITI_QUESTIONARI!V4708:X4708,ESITI_QUESTIONARI!Z4708:AD4708,ESITI_QUESTIONARI!AF4708:AH4708,ESITI_QUESTIONARI!AJ4708:AL4708,ESITI_QUESTIONARI!AN4708,ESITI_QUESTIONARI!AQ4708)),"NON RISPONDE",AVERAGE(ESITI_QUESTIONARI!N4708:T4708,ESITI_QUESTIONARI!V4708:X4708,ESITI_QUESTIONARI!Z4708:AD4708,ESITI_QUESTIONARI!AF4708:AH4708,ESITI_QUESTIONARI!AJ4708:AL4708,ESITI_QUESTIONARI!AN4708,ESITI_QUESTIONARI!AQ4708)))</f>
        <v/>
      </c>
    </row>
    <row r="4709" spans="1:8" x14ac:dyDescent="0.3">
      <c r="A4709" t="str">
        <f>IF(ESITI_QUESTIONARI!A4709="","",TRIM(ESITI_QUESTIONARI!A4709))</f>
        <v/>
      </c>
      <c r="B4709" t="str">
        <f t="shared" si="74"/>
        <v/>
      </c>
      <c r="C4709" t="str">
        <f>IF(ESITI_QUESTIONARI!C4709="","",TRIM(ESITI_QUESTIONARI!C4709))</f>
        <v/>
      </c>
      <c r="D4709" t="str">
        <f>IFERROR(UPPER(TRIM(ESITI_QUESTIONARI!U4709)),"")</f>
        <v/>
      </c>
      <c r="E4709" t="str">
        <f>IFERROR(UPPER(TRIM(ESITI_QUESTIONARI!Y4709)),"")</f>
        <v/>
      </c>
      <c r="F4709" t="str">
        <f>IFERROR(UPPER(TRIM(ESITI_QUESTIONARI!AE4709)),"")</f>
        <v/>
      </c>
      <c r="G4709" t="str">
        <f>IFERROR(UPPER(TRIM(ESITI_QUESTIONARI!AI4709)),"")</f>
        <v/>
      </c>
      <c r="H4709" s="8" t="str">
        <f>IF(C4709="","",IF(ISERROR(AVERAGE(ESITI_QUESTIONARI!N4709:T4709,ESITI_QUESTIONARI!V4709:X4709,ESITI_QUESTIONARI!Z4709:AD4709,ESITI_QUESTIONARI!AF4709:AH4709,ESITI_QUESTIONARI!AJ4709:AL4709,ESITI_QUESTIONARI!AN4709,ESITI_QUESTIONARI!AQ4709)),"NON RISPONDE",AVERAGE(ESITI_QUESTIONARI!N4709:T4709,ESITI_QUESTIONARI!V4709:X4709,ESITI_QUESTIONARI!Z4709:AD4709,ESITI_QUESTIONARI!AF4709:AH4709,ESITI_QUESTIONARI!AJ4709:AL4709,ESITI_QUESTIONARI!AN4709,ESITI_QUESTIONARI!AQ4709)))</f>
        <v/>
      </c>
    </row>
    <row r="4710" spans="1:8" x14ac:dyDescent="0.3">
      <c r="A4710" t="str">
        <f>IF(ESITI_QUESTIONARI!A4710="","",TRIM(ESITI_QUESTIONARI!A4710))</f>
        <v/>
      </c>
      <c r="B4710" t="str">
        <f t="shared" si="74"/>
        <v/>
      </c>
      <c r="C4710" t="str">
        <f>IF(ESITI_QUESTIONARI!C4710="","",TRIM(ESITI_QUESTIONARI!C4710))</f>
        <v/>
      </c>
      <c r="D4710" t="str">
        <f>IFERROR(UPPER(TRIM(ESITI_QUESTIONARI!U4710)),"")</f>
        <v/>
      </c>
      <c r="E4710" t="str">
        <f>IFERROR(UPPER(TRIM(ESITI_QUESTIONARI!Y4710)),"")</f>
        <v/>
      </c>
      <c r="F4710" t="str">
        <f>IFERROR(UPPER(TRIM(ESITI_QUESTIONARI!AE4710)),"")</f>
        <v/>
      </c>
      <c r="G4710" t="str">
        <f>IFERROR(UPPER(TRIM(ESITI_QUESTIONARI!AI4710)),"")</f>
        <v/>
      </c>
      <c r="H4710" s="8" t="str">
        <f>IF(C4710="","",IF(ISERROR(AVERAGE(ESITI_QUESTIONARI!N4710:T4710,ESITI_QUESTIONARI!V4710:X4710,ESITI_QUESTIONARI!Z4710:AD4710,ESITI_QUESTIONARI!AF4710:AH4710,ESITI_QUESTIONARI!AJ4710:AL4710,ESITI_QUESTIONARI!AN4710,ESITI_QUESTIONARI!AQ4710)),"NON RISPONDE",AVERAGE(ESITI_QUESTIONARI!N4710:T4710,ESITI_QUESTIONARI!V4710:X4710,ESITI_QUESTIONARI!Z4710:AD4710,ESITI_QUESTIONARI!AF4710:AH4710,ESITI_QUESTIONARI!AJ4710:AL4710,ESITI_QUESTIONARI!AN4710,ESITI_QUESTIONARI!AQ4710)))</f>
        <v/>
      </c>
    </row>
    <row r="4711" spans="1:8" x14ac:dyDescent="0.3">
      <c r="A4711" t="str">
        <f>IF(ESITI_QUESTIONARI!A4711="","",TRIM(ESITI_QUESTIONARI!A4711))</f>
        <v/>
      </c>
      <c r="B4711" t="str">
        <f t="shared" si="74"/>
        <v/>
      </c>
      <c r="C4711" t="str">
        <f>IF(ESITI_QUESTIONARI!C4711="","",TRIM(ESITI_QUESTIONARI!C4711))</f>
        <v/>
      </c>
      <c r="D4711" t="str">
        <f>IFERROR(UPPER(TRIM(ESITI_QUESTIONARI!U4711)),"")</f>
        <v/>
      </c>
      <c r="E4711" t="str">
        <f>IFERROR(UPPER(TRIM(ESITI_QUESTIONARI!Y4711)),"")</f>
        <v/>
      </c>
      <c r="F4711" t="str">
        <f>IFERROR(UPPER(TRIM(ESITI_QUESTIONARI!AE4711)),"")</f>
        <v/>
      </c>
      <c r="G4711" t="str">
        <f>IFERROR(UPPER(TRIM(ESITI_QUESTIONARI!AI4711)),"")</f>
        <v/>
      </c>
      <c r="H4711" s="8" t="str">
        <f>IF(C4711="","",IF(ISERROR(AVERAGE(ESITI_QUESTIONARI!N4711:T4711,ESITI_QUESTIONARI!V4711:X4711,ESITI_QUESTIONARI!Z4711:AD4711,ESITI_QUESTIONARI!AF4711:AH4711,ESITI_QUESTIONARI!AJ4711:AL4711,ESITI_QUESTIONARI!AN4711,ESITI_QUESTIONARI!AQ4711)),"NON RISPONDE",AVERAGE(ESITI_QUESTIONARI!N4711:T4711,ESITI_QUESTIONARI!V4711:X4711,ESITI_QUESTIONARI!Z4711:AD4711,ESITI_QUESTIONARI!AF4711:AH4711,ESITI_QUESTIONARI!AJ4711:AL4711,ESITI_QUESTIONARI!AN4711,ESITI_QUESTIONARI!AQ4711)))</f>
        <v/>
      </c>
    </row>
    <row r="4712" spans="1:8" x14ac:dyDescent="0.3">
      <c r="A4712" t="str">
        <f>IF(ESITI_QUESTIONARI!A4712="","",TRIM(ESITI_QUESTIONARI!A4712))</f>
        <v/>
      </c>
      <c r="B4712" t="str">
        <f t="shared" si="74"/>
        <v/>
      </c>
      <c r="C4712" t="str">
        <f>IF(ESITI_QUESTIONARI!C4712="","",TRIM(ESITI_QUESTIONARI!C4712))</f>
        <v/>
      </c>
      <c r="D4712" t="str">
        <f>IFERROR(UPPER(TRIM(ESITI_QUESTIONARI!U4712)),"")</f>
        <v/>
      </c>
      <c r="E4712" t="str">
        <f>IFERROR(UPPER(TRIM(ESITI_QUESTIONARI!Y4712)),"")</f>
        <v/>
      </c>
      <c r="F4712" t="str">
        <f>IFERROR(UPPER(TRIM(ESITI_QUESTIONARI!AE4712)),"")</f>
        <v/>
      </c>
      <c r="G4712" t="str">
        <f>IFERROR(UPPER(TRIM(ESITI_QUESTIONARI!AI4712)),"")</f>
        <v/>
      </c>
      <c r="H4712" s="8" t="str">
        <f>IF(C4712="","",IF(ISERROR(AVERAGE(ESITI_QUESTIONARI!N4712:T4712,ESITI_QUESTIONARI!V4712:X4712,ESITI_QUESTIONARI!Z4712:AD4712,ESITI_QUESTIONARI!AF4712:AH4712,ESITI_QUESTIONARI!AJ4712:AL4712,ESITI_QUESTIONARI!AN4712,ESITI_QUESTIONARI!AQ4712)),"NON RISPONDE",AVERAGE(ESITI_QUESTIONARI!N4712:T4712,ESITI_QUESTIONARI!V4712:X4712,ESITI_QUESTIONARI!Z4712:AD4712,ESITI_QUESTIONARI!AF4712:AH4712,ESITI_QUESTIONARI!AJ4712:AL4712,ESITI_QUESTIONARI!AN4712,ESITI_QUESTIONARI!AQ4712)))</f>
        <v/>
      </c>
    </row>
    <row r="4713" spans="1:8" x14ac:dyDescent="0.3">
      <c r="A4713" t="str">
        <f>IF(ESITI_QUESTIONARI!A4713="","",TRIM(ESITI_QUESTIONARI!A4713))</f>
        <v/>
      </c>
      <c r="B4713" t="str">
        <f t="shared" si="74"/>
        <v/>
      </c>
      <c r="C4713" t="str">
        <f>IF(ESITI_QUESTIONARI!C4713="","",TRIM(ESITI_QUESTIONARI!C4713))</f>
        <v/>
      </c>
      <c r="D4713" t="str">
        <f>IFERROR(UPPER(TRIM(ESITI_QUESTIONARI!U4713)),"")</f>
        <v/>
      </c>
      <c r="E4713" t="str">
        <f>IFERROR(UPPER(TRIM(ESITI_QUESTIONARI!Y4713)),"")</f>
        <v/>
      </c>
      <c r="F4713" t="str">
        <f>IFERROR(UPPER(TRIM(ESITI_QUESTIONARI!AE4713)),"")</f>
        <v/>
      </c>
      <c r="G4713" t="str">
        <f>IFERROR(UPPER(TRIM(ESITI_QUESTIONARI!AI4713)),"")</f>
        <v/>
      </c>
      <c r="H4713" s="8" t="str">
        <f>IF(C4713="","",IF(ISERROR(AVERAGE(ESITI_QUESTIONARI!N4713:T4713,ESITI_QUESTIONARI!V4713:X4713,ESITI_QUESTIONARI!Z4713:AD4713,ESITI_QUESTIONARI!AF4713:AH4713,ESITI_QUESTIONARI!AJ4713:AL4713,ESITI_QUESTIONARI!AN4713,ESITI_QUESTIONARI!AQ4713)),"NON RISPONDE",AVERAGE(ESITI_QUESTIONARI!N4713:T4713,ESITI_QUESTIONARI!V4713:X4713,ESITI_QUESTIONARI!Z4713:AD4713,ESITI_QUESTIONARI!AF4713:AH4713,ESITI_QUESTIONARI!AJ4713:AL4713,ESITI_QUESTIONARI!AN4713,ESITI_QUESTIONARI!AQ4713)))</f>
        <v/>
      </c>
    </row>
    <row r="4714" spans="1:8" x14ac:dyDescent="0.3">
      <c r="A4714" t="str">
        <f>IF(ESITI_QUESTIONARI!A4714="","",TRIM(ESITI_QUESTIONARI!A4714))</f>
        <v/>
      </c>
      <c r="B4714" t="str">
        <f t="shared" si="74"/>
        <v/>
      </c>
      <c r="C4714" t="str">
        <f>IF(ESITI_QUESTIONARI!C4714="","",TRIM(ESITI_QUESTIONARI!C4714))</f>
        <v/>
      </c>
      <c r="D4714" t="str">
        <f>IFERROR(UPPER(TRIM(ESITI_QUESTIONARI!U4714)),"")</f>
        <v/>
      </c>
      <c r="E4714" t="str">
        <f>IFERROR(UPPER(TRIM(ESITI_QUESTIONARI!Y4714)),"")</f>
        <v/>
      </c>
      <c r="F4714" t="str">
        <f>IFERROR(UPPER(TRIM(ESITI_QUESTIONARI!AE4714)),"")</f>
        <v/>
      </c>
      <c r="G4714" t="str">
        <f>IFERROR(UPPER(TRIM(ESITI_QUESTIONARI!AI4714)),"")</f>
        <v/>
      </c>
      <c r="H4714" s="8" t="str">
        <f>IF(C4714="","",IF(ISERROR(AVERAGE(ESITI_QUESTIONARI!N4714:T4714,ESITI_QUESTIONARI!V4714:X4714,ESITI_QUESTIONARI!Z4714:AD4714,ESITI_QUESTIONARI!AF4714:AH4714,ESITI_QUESTIONARI!AJ4714:AL4714,ESITI_QUESTIONARI!AN4714,ESITI_QUESTIONARI!AQ4714)),"NON RISPONDE",AVERAGE(ESITI_QUESTIONARI!N4714:T4714,ESITI_QUESTIONARI!V4714:X4714,ESITI_QUESTIONARI!Z4714:AD4714,ESITI_QUESTIONARI!AF4714:AH4714,ESITI_QUESTIONARI!AJ4714:AL4714,ESITI_QUESTIONARI!AN4714,ESITI_QUESTIONARI!AQ4714)))</f>
        <v/>
      </c>
    </row>
    <row r="4715" spans="1:8" x14ac:dyDescent="0.3">
      <c r="A4715" t="str">
        <f>IF(ESITI_QUESTIONARI!A4715="","",TRIM(ESITI_QUESTIONARI!A4715))</f>
        <v/>
      </c>
      <c r="B4715" t="str">
        <f t="shared" si="74"/>
        <v/>
      </c>
      <c r="C4715" t="str">
        <f>IF(ESITI_QUESTIONARI!C4715="","",TRIM(ESITI_QUESTIONARI!C4715))</f>
        <v/>
      </c>
      <c r="D4715" t="str">
        <f>IFERROR(UPPER(TRIM(ESITI_QUESTIONARI!U4715)),"")</f>
        <v/>
      </c>
      <c r="E4715" t="str">
        <f>IFERROR(UPPER(TRIM(ESITI_QUESTIONARI!Y4715)),"")</f>
        <v/>
      </c>
      <c r="F4715" t="str">
        <f>IFERROR(UPPER(TRIM(ESITI_QUESTIONARI!AE4715)),"")</f>
        <v/>
      </c>
      <c r="G4715" t="str">
        <f>IFERROR(UPPER(TRIM(ESITI_QUESTIONARI!AI4715)),"")</f>
        <v/>
      </c>
      <c r="H4715" s="8" t="str">
        <f>IF(C4715="","",IF(ISERROR(AVERAGE(ESITI_QUESTIONARI!N4715:T4715,ESITI_QUESTIONARI!V4715:X4715,ESITI_QUESTIONARI!Z4715:AD4715,ESITI_QUESTIONARI!AF4715:AH4715,ESITI_QUESTIONARI!AJ4715:AL4715,ESITI_QUESTIONARI!AN4715,ESITI_QUESTIONARI!AQ4715)),"NON RISPONDE",AVERAGE(ESITI_QUESTIONARI!N4715:T4715,ESITI_QUESTIONARI!V4715:X4715,ESITI_QUESTIONARI!Z4715:AD4715,ESITI_QUESTIONARI!AF4715:AH4715,ESITI_QUESTIONARI!AJ4715:AL4715,ESITI_QUESTIONARI!AN4715,ESITI_QUESTIONARI!AQ4715)))</f>
        <v/>
      </c>
    </row>
    <row r="4716" spans="1:8" x14ac:dyDescent="0.3">
      <c r="A4716" t="str">
        <f>IF(ESITI_QUESTIONARI!A4716="","",TRIM(ESITI_QUESTIONARI!A4716))</f>
        <v/>
      </c>
      <c r="B4716" t="str">
        <f t="shared" si="74"/>
        <v/>
      </c>
      <c r="C4716" t="str">
        <f>IF(ESITI_QUESTIONARI!C4716="","",TRIM(ESITI_QUESTIONARI!C4716))</f>
        <v/>
      </c>
      <c r="D4716" t="str">
        <f>IFERROR(UPPER(TRIM(ESITI_QUESTIONARI!U4716)),"")</f>
        <v/>
      </c>
      <c r="E4716" t="str">
        <f>IFERROR(UPPER(TRIM(ESITI_QUESTIONARI!Y4716)),"")</f>
        <v/>
      </c>
      <c r="F4716" t="str">
        <f>IFERROR(UPPER(TRIM(ESITI_QUESTIONARI!AE4716)),"")</f>
        <v/>
      </c>
      <c r="G4716" t="str">
        <f>IFERROR(UPPER(TRIM(ESITI_QUESTIONARI!AI4716)),"")</f>
        <v/>
      </c>
      <c r="H4716" s="8" t="str">
        <f>IF(C4716="","",IF(ISERROR(AVERAGE(ESITI_QUESTIONARI!N4716:T4716,ESITI_QUESTIONARI!V4716:X4716,ESITI_QUESTIONARI!Z4716:AD4716,ESITI_QUESTIONARI!AF4716:AH4716,ESITI_QUESTIONARI!AJ4716:AL4716,ESITI_QUESTIONARI!AN4716,ESITI_QUESTIONARI!AQ4716)),"NON RISPONDE",AVERAGE(ESITI_QUESTIONARI!N4716:T4716,ESITI_QUESTIONARI!V4716:X4716,ESITI_QUESTIONARI!Z4716:AD4716,ESITI_QUESTIONARI!AF4716:AH4716,ESITI_QUESTIONARI!AJ4716:AL4716,ESITI_QUESTIONARI!AN4716,ESITI_QUESTIONARI!AQ4716)))</f>
        <v/>
      </c>
    </row>
    <row r="4717" spans="1:8" x14ac:dyDescent="0.3">
      <c r="A4717" t="str">
        <f>IF(ESITI_QUESTIONARI!A4717="","",TRIM(ESITI_QUESTIONARI!A4717))</f>
        <v/>
      </c>
      <c r="B4717" t="str">
        <f t="shared" si="74"/>
        <v/>
      </c>
      <c r="C4717" t="str">
        <f>IF(ESITI_QUESTIONARI!C4717="","",TRIM(ESITI_QUESTIONARI!C4717))</f>
        <v/>
      </c>
      <c r="D4717" t="str">
        <f>IFERROR(UPPER(TRIM(ESITI_QUESTIONARI!U4717)),"")</f>
        <v/>
      </c>
      <c r="E4717" t="str">
        <f>IFERROR(UPPER(TRIM(ESITI_QUESTIONARI!Y4717)),"")</f>
        <v/>
      </c>
      <c r="F4717" t="str">
        <f>IFERROR(UPPER(TRIM(ESITI_QUESTIONARI!AE4717)),"")</f>
        <v/>
      </c>
      <c r="G4717" t="str">
        <f>IFERROR(UPPER(TRIM(ESITI_QUESTIONARI!AI4717)),"")</f>
        <v/>
      </c>
      <c r="H4717" s="8" t="str">
        <f>IF(C4717="","",IF(ISERROR(AVERAGE(ESITI_QUESTIONARI!N4717:T4717,ESITI_QUESTIONARI!V4717:X4717,ESITI_QUESTIONARI!Z4717:AD4717,ESITI_QUESTIONARI!AF4717:AH4717,ESITI_QUESTIONARI!AJ4717:AL4717,ESITI_QUESTIONARI!AN4717,ESITI_QUESTIONARI!AQ4717)),"NON RISPONDE",AVERAGE(ESITI_QUESTIONARI!N4717:T4717,ESITI_QUESTIONARI!V4717:X4717,ESITI_QUESTIONARI!Z4717:AD4717,ESITI_QUESTIONARI!AF4717:AH4717,ESITI_QUESTIONARI!AJ4717:AL4717,ESITI_QUESTIONARI!AN4717,ESITI_QUESTIONARI!AQ4717)))</f>
        <v/>
      </c>
    </row>
    <row r="4718" spans="1:8" x14ac:dyDescent="0.3">
      <c r="A4718" t="str">
        <f>IF(ESITI_QUESTIONARI!A4718="","",TRIM(ESITI_QUESTIONARI!A4718))</f>
        <v/>
      </c>
      <c r="B4718" t="str">
        <f t="shared" si="74"/>
        <v/>
      </c>
      <c r="C4718" t="str">
        <f>IF(ESITI_QUESTIONARI!C4718="","",TRIM(ESITI_QUESTIONARI!C4718))</f>
        <v/>
      </c>
      <c r="D4718" t="str">
        <f>IFERROR(UPPER(TRIM(ESITI_QUESTIONARI!U4718)),"")</f>
        <v/>
      </c>
      <c r="E4718" t="str">
        <f>IFERROR(UPPER(TRIM(ESITI_QUESTIONARI!Y4718)),"")</f>
        <v/>
      </c>
      <c r="F4718" t="str">
        <f>IFERROR(UPPER(TRIM(ESITI_QUESTIONARI!AE4718)),"")</f>
        <v/>
      </c>
      <c r="G4718" t="str">
        <f>IFERROR(UPPER(TRIM(ESITI_QUESTIONARI!AI4718)),"")</f>
        <v/>
      </c>
      <c r="H4718" s="8" t="str">
        <f>IF(C4718="","",IF(ISERROR(AVERAGE(ESITI_QUESTIONARI!N4718:T4718,ESITI_QUESTIONARI!V4718:X4718,ESITI_QUESTIONARI!Z4718:AD4718,ESITI_QUESTIONARI!AF4718:AH4718,ESITI_QUESTIONARI!AJ4718:AL4718,ESITI_QUESTIONARI!AN4718,ESITI_QUESTIONARI!AQ4718)),"NON RISPONDE",AVERAGE(ESITI_QUESTIONARI!N4718:T4718,ESITI_QUESTIONARI!V4718:X4718,ESITI_QUESTIONARI!Z4718:AD4718,ESITI_QUESTIONARI!AF4718:AH4718,ESITI_QUESTIONARI!AJ4718:AL4718,ESITI_QUESTIONARI!AN4718,ESITI_QUESTIONARI!AQ4718)))</f>
        <v/>
      </c>
    </row>
    <row r="4719" spans="1:8" x14ac:dyDescent="0.3">
      <c r="A4719" t="str">
        <f>IF(ESITI_QUESTIONARI!A4719="","",TRIM(ESITI_QUESTIONARI!A4719))</f>
        <v/>
      </c>
      <c r="B4719" t="str">
        <f t="shared" si="74"/>
        <v/>
      </c>
      <c r="C4719" t="str">
        <f>IF(ESITI_QUESTIONARI!C4719="","",TRIM(ESITI_QUESTIONARI!C4719))</f>
        <v/>
      </c>
      <c r="D4719" t="str">
        <f>IFERROR(UPPER(TRIM(ESITI_QUESTIONARI!U4719)),"")</f>
        <v/>
      </c>
      <c r="E4719" t="str">
        <f>IFERROR(UPPER(TRIM(ESITI_QUESTIONARI!Y4719)),"")</f>
        <v/>
      </c>
      <c r="F4719" t="str">
        <f>IFERROR(UPPER(TRIM(ESITI_QUESTIONARI!AE4719)),"")</f>
        <v/>
      </c>
      <c r="G4719" t="str">
        <f>IFERROR(UPPER(TRIM(ESITI_QUESTIONARI!AI4719)),"")</f>
        <v/>
      </c>
      <c r="H4719" s="8" t="str">
        <f>IF(C4719="","",IF(ISERROR(AVERAGE(ESITI_QUESTIONARI!N4719:T4719,ESITI_QUESTIONARI!V4719:X4719,ESITI_QUESTIONARI!Z4719:AD4719,ESITI_QUESTIONARI!AF4719:AH4719,ESITI_QUESTIONARI!AJ4719:AL4719,ESITI_QUESTIONARI!AN4719,ESITI_QUESTIONARI!AQ4719)),"NON RISPONDE",AVERAGE(ESITI_QUESTIONARI!N4719:T4719,ESITI_QUESTIONARI!V4719:X4719,ESITI_QUESTIONARI!Z4719:AD4719,ESITI_QUESTIONARI!AF4719:AH4719,ESITI_QUESTIONARI!AJ4719:AL4719,ESITI_QUESTIONARI!AN4719,ESITI_QUESTIONARI!AQ4719)))</f>
        <v/>
      </c>
    </row>
    <row r="4720" spans="1:8" x14ac:dyDescent="0.3">
      <c r="A4720" t="str">
        <f>IF(ESITI_QUESTIONARI!A4720="","",TRIM(ESITI_QUESTIONARI!A4720))</f>
        <v/>
      </c>
      <c r="B4720" t="str">
        <f t="shared" si="74"/>
        <v/>
      </c>
      <c r="C4720" t="str">
        <f>IF(ESITI_QUESTIONARI!C4720="","",TRIM(ESITI_QUESTIONARI!C4720))</f>
        <v/>
      </c>
      <c r="D4720" t="str">
        <f>IFERROR(UPPER(TRIM(ESITI_QUESTIONARI!U4720)),"")</f>
        <v/>
      </c>
      <c r="E4720" t="str">
        <f>IFERROR(UPPER(TRIM(ESITI_QUESTIONARI!Y4720)),"")</f>
        <v/>
      </c>
      <c r="F4720" t="str">
        <f>IFERROR(UPPER(TRIM(ESITI_QUESTIONARI!AE4720)),"")</f>
        <v/>
      </c>
      <c r="G4720" t="str">
        <f>IFERROR(UPPER(TRIM(ESITI_QUESTIONARI!AI4720)),"")</f>
        <v/>
      </c>
      <c r="H4720" s="8" t="str">
        <f>IF(C4720="","",IF(ISERROR(AVERAGE(ESITI_QUESTIONARI!N4720:T4720,ESITI_QUESTIONARI!V4720:X4720,ESITI_QUESTIONARI!Z4720:AD4720,ESITI_QUESTIONARI!AF4720:AH4720,ESITI_QUESTIONARI!AJ4720:AL4720,ESITI_QUESTIONARI!AN4720,ESITI_QUESTIONARI!AQ4720)),"NON RISPONDE",AVERAGE(ESITI_QUESTIONARI!N4720:T4720,ESITI_QUESTIONARI!V4720:X4720,ESITI_QUESTIONARI!Z4720:AD4720,ESITI_QUESTIONARI!AF4720:AH4720,ESITI_QUESTIONARI!AJ4720:AL4720,ESITI_QUESTIONARI!AN4720,ESITI_QUESTIONARI!AQ4720)))</f>
        <v/>
      </c>
    </row>
    <row r="4721" spans="1:8" x14ac:dyDescent="0.3">
      <c r="A4721" t="str">
        <f>IF(ESITI_QUESTIONARI!A4721="","",TRIM(ESITI_QUESTIONARI!A4721))</f>
        <v/>
      </c>
      <c r="B4721" t="str">
        <f t="shared" si="74"/>
        <v/>
      </c>
      <c r="C4721" t="str">
        <f>IF(ESITI_QUESTIONARI!C4721="","",TRIM(ESITI_QUESTIONARI!C4721))</f>
        <v/>
      </c>
      <c r="D4721" t="str">
        <f>IFERROR(UPPER(TRIM(ESITI_QUESTIONARI!U4721)),"")</f>
        <v/>
      </c>
      <c r="E4721" t="str">
        <f>IFERROR(UPPER(TRIM(ESITI_QUESTIONARI!Y4721)),"")</f>
        <v/>
      </c>
      <c r="F4721" t="str">
        <f>IFERROR(UPPER(TRIM(ESITI_QUESTIONARI!AE4721)),"")</f>
        <v/>
      </c>
      <c r="G4721" t="str">
        <f>IFERROR(UPPER(TRIM(ESITI_QUESTIONARI!AI4721)),"")</f>
        <v/>
      </c>
      <c r="H4721" s="8" t="str">
        <f>IF(C4721="","",IF(ISERROR(AVERAGE(ESITI_QUESTIONARI!N4721:T4721,ESITI_QUESTIONARI!V4721:X4721,ESITI_QUESTIONARI!Z4721:AD4721,ESITI_QUESTIONARI!AF4721:AH4721,ESITI_QUESTIONARI!AJ4721:AL4721,ESITI_QUESTIONARI!AN4721,ESITI_QUESTIONARI!AQ4721)),"NON RISPONDE",AVERAGE(ESITI_QUESTIONARI!N4721:T4721,ESITI_QUESTIONARI!V4721:X4721,ESITI_QUESTIONARI!Z4721:AD4721,ESITI_QUESTIONARI!AF4721:AH4721,ESITI_QUESTIONARI!AJ4721:AL4721,ESITI_QUESTIONARI!AN4721,ESITI_QUESTIONARI!AQ4721)))</f>
        <v/>
      </c>
    </row>
    <row r="4722" spans="1:8" x14ac:dyDescent="0.3">
      <c r="A4722" t="str">
        <f>IF(ESITI_QUESTIONARI!A4722="","",TRIM(ESITI_QUESTIONARI!A4722))</f>
        <v/>
      </c>
      <c r="B4722" t="str">
        <f t="shared" si="74"/>
        <v/>
      </c>
      <c r="C4722" t="str">
        <f>IF(ESITI_QUESTIONARI!C4722="","",TRIM(ESITI_QUESTIONARI!C4722))</f>
        <v/>
      </c>
      <c r="D4722" t="str">
        <f>IFERROR(UPPER(TRIM(ESITI_QUESTIONARI!U4722)),"")</f>
        <v/>
      </c>
      <c r="E4722" t="str">
        <f>IFERROR(UPPER(TRIM(ESITI_QUESTIONARI!Y4722)),"")</f>
        <v/>
      </c>
      <c r="F4722" t="str">
        <f>IFERROR(UPPER(TRIM(ESITI_QUESTIONARI!AE4722)),"")</f>
        <v/>
      </c>
      <c r="G4722" t="str">
        <f>IFERROR(UPPER(TRIM(ESITI_QUESTIONARI!AI4722)),"")</f>
        <v/>
      </c>
      <c r="H4722" s="8" t="str">
        <f>IF(C4722="","",IF(ISERROR(AVERAGE(ESITI_QUESTIONARI!N4722:T4722,ESITI_QUESTIONARI!V4722:X4722,ESITI_QUESTIONARI!Z4722:AD4722,ESITI_QUESTIONARI!AF4722:AH4722,ESITI_QUESTIONARI!AJ4722:AL4722,ESITI_QUESTIONARI!AN4722,ESITI_QUESTIONARI!AQ4722)),"NON RISPONDE",AVERAGE(ESITI_QUESTIONARI!N4722:T4722,ESITI_QUESTIONARI!V4722:X4722,ESITI_QUESTIONARI!Z4722:AD4722,ESITI_QUESTIONARI!AF4722:AH4722,ESITI_QUESTIONARI!AJ4722:AL4722,ESITI_QUESTIONARI!AN4722,ESITI_QUESTIONARI!AQ4722)))</f>
        <v/>
      </c>
    </row>
    <row r="4723" spans="1:8" x14ac:dyDescent="0.3">
      <c r="A4723" t="str">
        <f>IF(ESITI_QUESTIONARI!A4723="","",TRIM(ESITI_QUESTIONARI!A4723))</f>
        <v/>
      </c>
      <c r="B4723" t="str">
        <f t="shared" si="74"/>
        <v/>
      </c>
      <c r="C4723" t="str">
        <f>IF(ESITI_QUESTIONARI!C4723="","",TRIM(ESITI_QUESTIONARI!C4723))</f>
        <v/>
      </c>
      <c r="D4723" t="str">
        <f>IFERROR(UPPER(TRIM(ESITI_QUESTIONARI!U4723)),"")</f>
        <v/>
      </c>
      <c r="E4723" t="str">
        <f>IFERROR(UPPER(TRIM(ESITI_QUESTIONARI!Y4723)),"")</f>
        <v/>
      </c>
      <c r="F4723" t="str">
        <f>IFERROR(UPPER(TRIM(ESITI_QUESTIONARI!AE4723)),"")</f>
        <v/>
      </c>
      <c r="G4723" t="str">
        <f>IFERROR(UPPER(TRIM(ESITI_QUESTIONARI!AI4723)),"")</f>
        <v/>
      </c>
      <c r="H4723" s="8" t="str">
        <f>IF(C4723="","",IF(ISERROR(AVERAGE(ESITI_QUESTIONARI!N4723:T4723,ESITI_QUESTIONARI!V4723:X4723,ESITI_QUESTIONARI!Z4723:AD4723,ESITI_QUESTIONARI!AF4723:AH4723,ESITI_QUESTIONARI!AJ4723:AL4723,ESITI_QUESTIONARI!AN4723,ESITI_QUESTIONARI!AQ4723)),"NON RISPONDE",AVERAGE(ESITI_QUESTIONARI!N4723:T4723,ESITI_QUESTIONARI!V4723:X4723,ESITI_QUESTIONARI!Z4723:AD4723,ESITI_QUESTIONARI!AF4723:AH4723,ESITI_QUESTIONARI!AJ4723:AL4723,ESITI_QUESTIONARI!AN4723,ESITI_QUESTIONARI!AQ4723)))</f>
        <v/>
      </c>
    </row>
    <row r="4724" spans="1:8" x14ac:dyDescent="0.3">
      <c r="A4724" t="str">
        <f>IF(ESITI_QUESTIONARI!A4724="","",TRIM(ESITI_QUESTIONARI!A4724))</f>
        <v/>
      </c>
      <c r="B4724" t="str">
        <f t="shared" si="74"/>
        <v/>
      </c>
      <c r="C4724" t="str">
        <f>IF(ESITI_QUESTIONARI!C4724="","",TRIM(ESITI_QUESTIONARI!C4724))</f>
        <v/>
      </c>
      <c r="D4724" t="str">
        <f>IFERROR(UPPER(TRIM(ESITI_QUESTIONARI!U4724)),"")</f>
        <v/>
      </c>
      <c r="E4724" t="str">
        <f>IFERROR(UPPER(TRIM(ESITI_QUESTIONARI!Y4724)),"")</f>
        <v/>
      </c>
      <c r="F4724" t="str">
        <f>IFERROR(UPPER(TRIM(ESITI_QUESTIONARI!AE4724)),"")</f>
        <v/>
      </c>
      <c r="G4724" t="str">
        <f>IFERROR(UPPER(TRIM(ESITI_QUESTIONARI!AI4724)),"")</f>
        <v/>
      </c>
      <c r="H4724" s="8" t="str">
        <f>IF(C4724="","",IF(ISERROR(AVERAGE(ESITI_QUESTIONARI!N4724:T4724,ESITI_QUESTIONARI!V4724:X4724,ESITI_QUESTIONARI!Z4724:AD4724,ESITI_QUESTIONARI!AF4724:AH4724,ESITI_QUESTIONARI!AJ4724:AL4724,ESITI_QUESTIONARI!AN4724,ESITI_QUESTIONARI!AQ4724)),"NON RISPONDE",AVERAGE(ESITI_QUESTIONARI!N4724:T4724,ESITI_QUESTIONARI!V4724:X4724,ESITI_QUESTIONARI!Z4724:AD4724,ESITI_QUESTIONARI!AF4724:AH4724,ESITI_QUESTIONARI!AJ4724:AL4724,ESITI_QUESTIONARI!AN4724,ESITI_QUESTIONARI!AQ4724)))</f>
        <v/>
      </c>
    </row>
    <row r="4725" spans="1:8" x14ac:dyDescent="0.3">
      <c r="A4725" t="str">
        <f>IF(ESITI_QUESTIONARI!A4725="","",TRIM(ESITI_QUESTIONARI!A4725))</f>
        <v/>
      </c>
      <c r="B4725" t="str">
        <f t="shared" si="74"/>
        <v/>
      </c>
      <c r="C4725" t="str">
        <f>IF(ESITI_QUESTIONARI!C4725="","",TRIM(ESITI_QUESTIONARI!C4725))</f>
        <v/>
      </c>
      <c r="D4725" t="str">
        <f>IFERROR(UPPER(TRIM(ESITI_QUESTIONARI!U4725)),"")</f>
        <v/>
      </c>
      <c r="E4725" t="str">
        <f>IFERROR(UPPER(TRIM(ESITI_QUESTIONARI!Y4725)),"")</f>
        <v/>
      </c>
      <c r="F4725" t="str">
        <f>IFERROR(UPPER(TRIM(ESITI_QUESTIONARI!AE4725)),"")</f>
        <v/>
      </c>
      <c r="G4725" t="str">
        <f>IFERROR(UPPER(TRIM(ESITI_QUESTIONARI!AI4725)),"")</f>
        <v/>
      </c>
      <c r="H4725" s="8" t="str">
        <f>IF(C4725="","",IF(ISERROR(AVERAGE(ESITI_QUESTIONARI!N4725:T4725,ESITI_QUESTIONARI!V4725:X4725,ESITI_QUESTIONARI!Z4725:AD4725,ESITI_QUESTIONARI!AF4725:AH4725,ESITI_QUESTIONARI!AJ4725:AL4725,ESITI_QUESTIONARI!AN4725,ESITI_QUESTIONARI!AQ4725)),"NON RISPONDE",AVERAGE(ESITI_QUESTIONARI!N4725:T4725,ESITI_QUESTIONARI!V4725:X4725,ESITI_QUESTIONARI!Z4725:AD4725,ESITI_QUESTIONARI!AF4725:AH4725,ESITI_QUESTIONARI!AJ4725:AL4725,ESITI_QUESTIONARI!AN4725,ESITI_QUESTIONARI!AQ4725)))</f>
        <v/>
      </c>
    </row>
    <row r="4726" spans="1:8" x14ac:dyDescent="0.3">
      <c r="A4726" t="str">
        <f>IF(ESITI_QUESTIONARI!A4726="","",TRIM(ESITI_QUESTIONARI!A4726))</f>
        <v/>
      </c>
      <c r="B4726" t="str">
        <f t="shared" si="74"/>
        <v/>
      </c>
      <c r="C4726" t="str">
        <f>IF(ESITI_QUESTIONARI!C4726="","",TRIM(ESITI_QUESTIONARI!C4726))</f>
        <v/>
      </c>
      <c r="D4726" t="str">
        <f>IFERROR(UPPER(TRIM(ESITI_QUESTIONARI!U4726)),"")</f>
        <v/>
      </c>
      <c r="E4726" t="str">
        <f>IFERROR(UPPER(TRIM(ESITI_QUESTIONARI!Y4726)),"")</f>
        <v/>
      </c>
      <c r="F4726" t="str">
        <f>IFERROR(UPPER(TRIM(ESITI_QUESTIONARI!AE4726)),"")</f>
        <v/>
      </c>
      <c r="G4726" t="str">
        <f>IFERROR(UPPER(TRIM(ESITI_QUESTIONARI!AI4726)),"")</f>
        <v/>
      </c>
      <c r="H4726" s="8" t="str">
        <f>IF(C4726="","",IF(ISERROR(AVERAGE(ESITI_QUESTIONARI!N4726:T4726,ESITI_QUESTIONARI!V4726:X4726,ESITI_QUESTIONARI!Z4726:AD4726,ESITI_QUESTIONARI!AF4726:AH4726,ESITI_QUESTIONARI!AJ4726:AL4726,ESITI_QUESTIONARI!AN4726,ESITI_QUESTIONARI!AQ4726)),"NON RISPONDE",AVERAGE(ESITI_QUESTIONARI!N4726:T4726,ESITI_QUESTIONARI!V4726:X4726,ESITI_QUESTIONARI!Z4726:AD4726,ESITI_QUESTIONARI!AF4726:AH4726,ESITI_QUESTIONARI!AJ4726:AL4726,ESITI_QUESTIONARI!AN4726,ESITI_QUESTIONARI!AQ4726)))</f>
        <v/>
      </c>
    </row>
    <row r="4727" spans="1:8" x14ac:dyDescent="0.3">
      <c r="A4727" t="str">
        <f>IF(ESITI_QUESTIONARI!A4727="","",TRIM(ESITI_QUESTIONARI!A4727))</f>
        <v/>
      </c>
      <c r="B4727" t="str">
        <f t="shared" si="74"/>
        <v/>
      </c>
      <c r="C4727" t="str">
        <f>IF(ESITI_QUESTIONARI!C4727="","",TRIM(ESITI_QUESTIONARI!C4727))</f>
        <v/>
      </c>
      <c r="D4727" t="str">
        <f>IFERROR(UPPER(TRIM(ESITI_QUESTIONARI!U4727)),"")</f>
        <v/>
      </c>
      <c r="E4727" t="str">
        <f>IFERROR(UPPER(TRIM(ESITI_QUESTIONARI!Y4727)),"")</f>
        <v/>
      </c>
      <c r="F4727" t="str">
        <f>IFERROR(UPPER(TRIM(ESITI_QUESTIONARI!AE4727)),"")</f>
        <v/>
      </c>
      <c r="G4727" t="str">
        <f>IFERROR(UPPER(TRIM(ESITI_QUESTIONARI!AI4727)),"")</f>
        <v/>
      </c>
      <c r="H4727" s="8" t="str">
        <f>IF(C4727="","",IF(ISERROR(AVERAGE(ESITI_QUESTIONARI!N4727:T4727,ESITI_QUESTIONARI!V4727:X4727,ESITI_QUESTIONARI!Z4727:AD4727,ESITI_QUESTIONARI!AF4727:AH4727,ESITI_QUESTIONARI!AJ4727:AL4727,ESITI_QUESTIONARI!AN4727,ESITI_QUESTIONARI!AQ4727)),"NON RISPONDE",AVERAGE(ESITI_QUESTIONARI!N4727:T4727,ESITI_QUESTIONARI!V4727:X4727,ESITI_QUESTIONARI!Z4727:AD4727,ESITI_QUESTIONARI!AF4727:AH4727,ESITI_QUESTIONARI!AJ4727:AL4727,ESITI_QUESTIONARI!AN4727,ESITI_QUESTIONARI!AQ4727)))</f>
        <v/>
      </c>
    </row>
    <row r="4728" spans="1:8" x14ac:dyDescent="0.3">
      <c r="A4728" t="str">
        <f>IF(ESITI_QUESTIONARI!A4728="","",TRIM(ESITI_QUESTIONARI!A4728))</f>
        <v/>
      </c>
      <c r="B4728" t="str">
        <f t="shared" si="74"/>
        <v/>
      </c>
      <c r="C4728" t="str">
        <f>IF(ESITI_QUESTIONARI!C4728="","",TRIM(ESITI_QUESTIONARI!C4728))</f>
        <v/>
      </c>
      <c r="D4728" t="str">
        <f>IFERROR(UPPER(TRIM(ESITI_QUESTIONARI!U4728)),"")</f>
        <v/>
      </c>
      <c r="E4728" t="str">
        <f>IFERROR(UPPER(TRIM(ESITI_QUESTIONARI!Y4728)),"")</f>
        <v/>
      </c>
      <c r="F4728" t="str">
        <f>IFERROR(UPPER(TRIM(ESITI_QUESTIONARI!AE4728)),"")</f>
        <v/>
      </c>
      <c r="G4728" t="str">
        <f>IFERROR(UPPER(TRIM(ESITI_QUESTIONARI!AI4728)),"")</f>
        <v/>
      </c>
      <c r="H4728" s="8" t="str">
        <f>IF(C4728="","",IF(ISERROR(AVERAGE(ESITI_QUESTIONARI!N4728:T4728,ESITI_QUESTIONARI!V4728:X4728,ESITI_QUESTIONARI!Z4728:AD4728,ESITI_QUESTIONARI!AF4728:AH4728,ESITI_QUESTIONARI!AJ4728:AL4728,ESITI_QUESTIONARI!AN4728,ESITI_QUESTIONARI!AQ4728)),"NON RISPONDE",AVERAGE(ESITI_QUESTIONARI!N4728:T4728,ESITI_QUESTIONARI!V4728:X4728,ESITI_QUESTIONARI!Z4728:AD4728,ESITI_QUESTIONARI!AF4728:AH4728,ESITI_QUESTIONARI!AJ4728:AL4728,ESITI_QUESTIONARI!AN4728,ESITI_QUESTIONARI!AQ4728)))</f>
        <v/>
      </c>
    </row>
    <row r="4729" spans="1:8" x14ac:dyDescent="0.3">
      <c r="A4729" t="str">
        <f>IF(ESITI_QUESTIONARI!A4729="","",TRIM(ESITI_QUESTIONARI!A4729))</f>
        <v/>
      </c>
      <c r="B4729" t="str">
        <f t="shared" si="74"/>
        <v/>
      </c>
      <c r="C4729" t="str">
        <f>IF(ESITI_QUESTIONARI!C4729="","",TRIM(ESITI_QUESTIONARI!C4729))</f>
        <v/>
      </c>
      <c r="D4729" t="str">
        <f>IFERROR(UPPER(TRIM(ESITI_QUESTIONARI!U4729)),"")</f>
        <v/>
      </c>
      <c r="E4729" t="str">
        <f>IFERROR(UPPER(TRIM(ESITI_QUESTIONARI!Y4729)),"")</f>
        <v/>
      </c>
      <c r="F4729" t="str">
        <f>IFERROR(UPPER(TRIM(ESITI_QUESTIONARI!AE4729)),"")</f>
        <v/>
      </c>
      <c r="G4729" t="str">
        <f>IFERROR(UPPER(TRIM(ESITI_QUESTIONARI!AI4729)),"")</f>
        <v/>
      </c>
      <c r="H4729" s="8" t="str">
        <f>IF(C4729="","",IF(ISERROR(AVERAGE(ESITI_QUESTIONARI!N4729:T4729,ESITI_QUESTIONARI!V4729:X4729,ESITI_QUESTIONARI!Z4729:AD4729,ESITI_QUESTIONARI!AF4729:AH4729,ESITI_QUESTIONARI!AJ4729:AL4729,ESITI_QUESTIONARI!AN4729,ESITI_QUESTIONARI!AQ4729)),"NON RISPONDE",AVERAGE(ESITI_QUESTIONARI!N4729:T4729,ESITI_QUESTIONARI!V4729:X4729,ESITI_QUESTIONARI!Z4729:AD4729,ESITI_QUESTIONARI!AF4729:AH4729,ESITI_QUESTIONARI!AJ4729:AL4729,ESITI_QUESTIONARI!AN4729,ESITI_QUESTIONARI!AQ4729)))</f>
        <v/>
      </c>
    </row>
    <row r="4730" spans="1:8" x14ac:dyDescent="0.3">
      <c r="A4730" t="str">
        <f>IF(ESITI_QUESTIONARI!A4730="","",TRIM(ESITI_QUESTIONARI!A4730))</f>
        <v/>
      </c>
      <c r="B4730" t="str">
        <f t="shared" si="74"/>
        <v/>
      </c>
      <c r="C4730" t="str">
        <f>IF(ESITI_QUESTIONARI!C4730="","",TRIM(ESITI_QUESTIONARI!C4730))</f>
        <v/>
      </c>
      <c r="D4730" t="str">
        <f>IFERROR(UPPER(TRIM(ESITI_QUESTIONARI!U4730)),"")</f>
        <v/>
      </c>
      <c r="E4730" t="str">
        <f>IFERROR(UPPER(TRIM(ESITI_QUESTIONARI!Y4730)),"")</f>
        <v/>
      </c>
      <c r="F4730" t="str">
        <f>IFERROR(UPPER(TRIM(ESITI_QUESTIONARI!AE4730)),"")</f>
        <v/>
      </c>
      <c r="G4730" t="str">
        <f>IFERROR(UPPER(TRIM(ESITI_QUESTIONARI!AI4730)),"")</f>
        <v/>
      </c>
      <c r="H4730" s="8" t="str">
        <f>IF(C4730="","",IF(ISERROR(AVERAGE(ESITI_QUESTIONARI!N4730:T4730,ESITI_QUESTIONARI!V4730:X4730,ESITI_QUESTIONARI!Z4730:AD4730,ESITI_QUESTIONARI!AF4730:AH4730,ESITI_QUESTIONARI!AJ4730:AL4730,ESITI_QUESTIONARI!AN4730,ESITI_QUESTIONARI!AQ4730)),"NON RISPONDE",AVERAGE(ESITI_QUESTIONARI!N4730:T4730,ESITI_QUESTIONARI!V4730:X4730,ESITI_QUESTIONARI!Z4730:AD4730,ESITI_QUESTIONARI!AF4730:AH4730,ESITI_QUESTIONARI!AJ4730:AL4730,ESITI_QUESTIONARI!AN4730,ESITI_QUESTIONARI!AQ4730)))</f>
        <v/>
      </c>
    </row>
    <row r="4731" spans="1:8" x14ac:dyDescent="0.3">
      <c r="A4731" t="str">
        <f>IF(ESITI_QUESTIONARI!A4731="","",TRIM(ESITI_QUESTIONARI!A4731))</f>
        <v/>
      </c>
      <c r="B4731" t="str">
        <f t="shared" si="74"/>
        <v/>
      </c>
      <c r="C4731" t="str">
        <f>IF(ESITI_QUESTIONARI!C4731="","",TRIM(ESITI_QUESTIONARI!C4731))</f>
        <v/>
      </c>
      <c r="D4731" t="str">
        <f>IFERROR(UPPER(TRIM(ESITI_QUESTIONARI!U4731)),"")</f>
        <v/>
      </c>
      <c r="E4731" t="str">
        <f>IFERROR(UPPER(TRIM(ESITI_QUESTIONARI!Y4731)),"")</f>
        <v/>
      </c>
      <c r="F4731" t="str">
        <f>IFERROR(UPPER(TRIM(ESITI_QUESTIONARI!AE4731)),"")</f>
        <v/>
      </c>
      <c r="G4731" t="str">
        <f>IFERROR(UPPER(TRIM(ESITI_QUESTIONARI!AI4731)),"")</f>
        <v/>
      </c>
      <c r="H4731" s="8" t="str">
        <f>IF(C4731="","",IF(ISERROR(AVERAGE(ESITI_QUESTIONARI!N4731:T4731,ESITI_QUESTIONARI!V4731:X4731,ESITI_QUESTIONARI!Z4731:AD4731,ESITI_QUESTIONARI!AF4731:AH4731,ESITI_QUESTIONARI!AJ4731:AL4731,ESITI_QUESTIONARI!AN4731,ESITI_QUESTIONARI!AQ4731)),"NON RISPONDE",AVERAGE(ESITI_QUESTIONARI!N4731:T4731,ESITI_QUESTIONARI!V4731:X4731,ESITI_QUESTIONARI!Z4731:AD4731,ESITI_QUESTIONARI!AF4731:AH4731,ESITI_QUESTIONARI!AJ4731:AL4731,ESITI_QUESTIONARI!AN4731,ESITI_QUESTIONARI!AQ4731)))</f>
        <v/>
      </c>
    </row>
    <row r="4732" spans="1:8" x14ac:dyDescent="0.3">
      <c r="A4732" t="str">
        <f>IF(ESITI_QUESTIONARI!A4732="","",TRIM(ESITI_QUESTIONARI!A4732))</f>
        <v/>
      </c>
      <c r="B4732" t="str">
        <f t="shared" si="74"/>
        <v/>
      </c>
      <c r="C4732" t="str">
        <f>IF(ESITI_QUESTIONARI!C4732="","",TRIM(ESITI_QUESTIONARI!C4732))</f>
        <v/>
      </c>
      <c r="D4732" t="str">
        <f>IFERROR(UPPER(TRIM(ESITI_QUESTIONARI!U4732)),"")</f>
        <v/>
      </c>
      <c r="E4732" t="str">
        <f>IFERROR(UPPER(TRIM(ESITI_QUESTIONARI!Y4732)),"")</f>
        <v/>
      </c>
      <c r="F4732" t="str">
        <f>IFERROR(UPPER(TRIM(ESITI_QUESTIONARI!AE4732)),"")</f>
        <v/>
      </c>
      <c r="G4732" t="str">
        <f>IFERROR(UPPER(TRIM(ESITI_QUESTIONARI!AI4732)),"")</f>
        <v/>
      </c>
      <c r="H4732" s="8" t="str">
        <f>IF(C4732="","",IF(ISERROR(AVERAGE(ESITI_QUESTIONARI!N4732:T4732,ESITI_QUESTIONARI!V4732:X4732,ESITI_QUESTIONARI!Z4732:AD4732,ESITI_QUESTIONARI!AF4732:AH4732,ESITI_QUESTIONARI!AJ4732:AL4732,ESITI_QUESTIONARI!AN4732,ESITI_QUESTIONARI!AQ4732)),"NON RISPONDE",AVERAGE(ESITI_QUESTIONARI!N4732:T4732,ESITI_QUESTIONARI!V4732:X4732,ESITI_QUESTIONARI!Z4732:AD4732,ESITI_QUESTIONARI!AF4732:AH4732,ESITI_QUESTIONARI!AJ4732:AL4732,ESITI_QUESTIONARI!AN4732,ESITI_QUESTIONARI!AQ4732)))</f>
        <v/>
      </c>
    </row>
    <row r="4733" spans="1:8" x14ac:dyDescent="0.3">
      <c r="A4733" t="str">
        <f>IF(ESITI_QUESTIONARI!A4733="","",TRIM(ESITI_QUESTIONARI!A4733))</f>
        <v/>
      </c>
      <c r="B4733" t="str">
        <f t="shared" si="74"/>
        <v/>
      </c>
      <c r="C4733" t="str">
        <f>IF(ESITI_QUESTIONARI!C4733="","",TRIM(ESITI_QUESTIONARI!C4733))</f>
        <v/>
      </c>
      <c r="D4733" t="str">
        <f>IFERROR(UPPER(TRIM(ESITI_QUESTIONARI!U4733)),"")</f>
        <v/>
      </c>
      <c r="E4733" t="str">
        <f>IFERROR(UPPER(TRIM(ESITI_QUESTIONARI!Y4733)),"")</f>
        <v/>
      </c>
      <c r="F4733" t="str">
        <f>IFERROR(UPPER(TRIM(ESITI_QUESTIONARI!AE4733)),"")</f>
        <v/>
      </c>
      <c r="G4733" t="str">
        <f>IFERROR(UPPER(TRIM(ESITI_QUESTIONARI!AI4733)),"")</f>
        <v/>
      </c>
      <c r="H4733" s="8" t="str">
        <f>IF(C4733="","",IF(ISERROR(AVERAGE(ESITI_QUESTIONARI!N4733:T4733,ESITI_QUESTIONARI!V4733:X4733,ESITI_QUESTIONARI!Z4733:AD4733,ESITI_QUESTIONARI!AF4733:AH4733,ESITI_QUESTIONARI!AJ4733:AL4733,ESITI_QUESTIONARI!AN4733,ESITI_QUESTIONARI!AQ4733)),"NON RISPONDE",AVERAGE(ESITI_QUESTIONARI!N4733:T4733,ESITI_QUESTIONARI!V4733:X4733,ESITI_QUESTIONARI!Z4733:AD4733,ESITI_QUESTIONARI!AF4733:AH4733,ESITI_QUESTIONARI!AJ4733:AL4733,ESITI_QUESTIONARI!AN4733,ESITI_QUESTIONARI!AQ4733)))</f>
        <v/>
      </c>
    </row>
    <row r="4734" spans="1:8" x14ac:dyDescent="0.3">
      <c r="A4734" t="str">
        <f>IF(ESITI_QUESTIONARI!A4734="","",TRIM(ESITI_QUESTIONARI!A4734))</f>
        <v/>
      </c>
      <c r="B4734" t="str">
        <f t="shared" si="74"/>
        <v/>
      </c>
      <c r="C4734" t="str">
        <f>IF(ESITI_QUESTIONARI!C4734="","",TRIM(ESITI_QUESTIONARI!C4734))</f>
        <v/>
      </c>
      <c r="D4734" t="str">
        <f>IFERROR(UPPER(TRIM(ESITI_QUESTIONARI!U4734)),"")</f>
        <v/>
      </c>
      <c r="E4734" t="str">
        <f>IFERROR(UPPER(TRIM(ESITI_QUESTIONARI!Y4734)),"")</f>
        <v/>
      </c>
      <c r="F4734" t="str">
        <f>IFERROR(UPPER(TRIM(ESITI_QUESTIONARI!AE4734)),"")</f>
        <v/>
      </c>
      <c r="G4734" t="str">
        <f>IFERROR(UPPER(TRIM(ESITI_QUESTIONARI!AI4734)),"")</f>
        <v/>
      </c>
      <c r="H4734" s="8" t="str">
        <f>IF(C4734="","",IF(ISERROR(AVERAGE(ESITI_QUESTIONARI!N4734:T4734,ESITI_QUESTIONARI!V4734:X4734,ESITI_QUESTIONARI!Z4734:AD4734,ESITI_QUESTIONARI!AF4734:AH4734,ESITI_QUESTIONARI!AJ4734:AL4734,ESITI_QUESTIONARI!AN4734,ESITI_QUESTIONARI!AQ4734)),"NON RISPONDE",AVERAGE(ESITI_QUESTIONARI!N4734:T4734,ESITI_QUESTIONARI!V4734:X4734,ESITI_QUESTIONARI!Z4734:AD4734,ESITI_QUESTIONARI!AF4734:AH4734,ESITI_QUESTIONARI!AJ4734:AL4734,ESITI_QUESTIONARI!AN4734,ESITI_QUESTIONARI!AQ4734)))</f>
        <v/>
      </c>
    </row>
    <row r="4735" spans="1:8" x14ac:dyDescent="0.3">
      <c r="A4735" t="str">
        <f>IF(ESITI_QUESTIONARI!A4735="","",TRIM(ESITI_QUESTIONARI!A4735))</f>
        <v/>
      </c>
      <c r="B4735" t="str">
        <f t="shared" si="74"/>
        <v/>
      </c>
      <c r="C4735" t="str">
        <f>IF(ESITI_QUESTIONARI!C4735="","",TRIM(ESITI_QUESTIONARI!C4735))</f>
        <v/>
      </c>
      <c r="D4735" t="str">
        <f>IFERROR(UPPER(TRIM(ESITI_QUESTIONARI!U4735)),"")</f>
        <v/>
      </c>
      <c r="E4735" t="str">
        <f>IFERROR(UPPER(TRIM(ESITI_QUESTIONARI!Y4735)),"")</f>
        <v/>
      </c>
      <c r="F4735" t="str">
        <f>IFERROR(UPPER(TRIM(ESITI_QUESTIONARI!AE4735)),"")</f>
        <v/>
      </c>
      <c r="G4735" t="str">
        <f>IFERROR(UPPER(TRIM(ESITI_QUESTIONARI!AI4735)),"")</f>
        <v/>
      </c>
      <c r="H4735" s="8" t="str">
        <f>IF(C4735="","",IF(ISERROR(AVERAGE(ESITI_QUESTIONARI!N4735:T4735,ESITI_QUESTIONARI!V4735:X4735,ESITI_QUESTIONARI!Z4735:AD4735,ESITI_QUESTIONARI!AF4735:AH4735,ESITI_QUESTIONARI!AJ4735:AL4735,ESITI_QUESTIONARI!AN4735,ESITI_QUESTIONARI!AQ4735)),"NON RISPONDE",AVERAGE(ESITI_QUESTIONARI!N4735:T4735,ESITI_QUESTIONARI!V4735:X4735,ESITI_QUESTIONARI!Z4735:AD4735,ESITI_QUESTIONARI!AF4735:AH4735,ESITI_QUESTIONARI!AJ4735:AL4735,ESITI_QUESTIONARI!AN4735,ESITI_QUESTIONARI!AQ4735)))</f>
        <v/>
      </c>
    </row>
    <row r="4736" spans="1:8" x14ac:dyDescent="0.3">
      <c r="A4736" t="str">
        <f>IF(ESITI_QUESTIONARI!A4736="","",TRIM(ESITI_QUESTIONARI!A4736))</f>
        <v/>
      </c>
      <c r="B4736" t="str">
        <f t="shared" si="74"/>
        <v/>
      </c>
      <c r="C4736" t="str">
        <f>IF(ESITI_QUESTIONARI!C4736="","",TRIM(ESITI_QUESTIONARI!C4736))</f>
        <v/>
      </c>
      <c r="D4736" t="str">
        <f>IFERROR(UPPER(TRIM(ESITI_QUESTIONARI!U4736)),"")</f>
        <v/>
      </c>
      <c r="E4736" t="str">
        <f>IFERROR(UPPER(TRIM(ESITI_QUESTIONARI!Y4736)),"")</f>
        <v/>
      </c>
      <c r="F4736" t="str">
        <f>IFERROR(UPPER(TRIM(ESITI_QUESTIONARI!AE4736)),"")</f>
        <v/>
      </c>
      <c r="G4736" t="str">
        <f>IFERROR(UPPER(TRIM(ESITI_QUESTIONARI!AI4736)),"")</f>
        <v/>
      </c>
      <c r="H4736" s="8" t="str">
        <f>IF(C4736="","",IF(ISERROR(AVERAGE(ESITI_QUESTIONARI!N4736:T4736,ESITI_QUESTIONARI!V4736:X4736,ESITI_QUESTIONARI!Z4736:AD4736,ESITI_QUESTIONARI!AF4736:AH4736,ESITI_QUESTIONARI!AJ4736:AL4736,ESITI_QUESTIONARI!AN4736,ESITI_QUESTIONARI!AQ4736)),"NON RISPONDE",AVERAGE(ESITI_QUESTIONARI!N4736:T4736,ESITI_QUESTIONARI!V4736:X4736,ESITI_QUESTIONARI!Z4736:AD4736,ESITI_QUESTIONARI!AF4736:AH4736,ESITI_QUESTIONARI!AJ4736:AL4736,ESITI_QUESTIONARI!AN4736,ESITI_QUESTIONARI!AQ4736)))</f>
        <v/>
      </c>
    </row>
    <row r="4737" spans="1:8" x14ac:dyDescent="0.3">
      <c r="A4737" t="str">
        <f>IF(ESITI_QUESTIONARI!A4737="","",TRIM(ESITI_QUESTIONARI!A4737))</f>
        <v/>
      </c>
      <c r="B4737" t="str">
        <f t="shared" si="74"/>
        <v/>
      </c>
      <c r="C4737" t="str">
        <f>IF(ESITI_QUESTIONARI!C4737="","",TRIM(ESITI_QUESTIONARI!C4737))</f>
        <v/>
      </c>
      <c r="D4737" t="str">
        <f>IFERROR(UPPER(TRIM(ESITI_QUESTIONARI!U4737)),"")</f>
        <v/>
      </c>
      <c r="E4737" t="str">
        <f>IFERROR(UPPER(TRIM(ESITI_QUESTIONARI!Y4737)),"")</f>
        <v/>
      </c>
      <c r="F4737" t="str">
        <f>IFERROR(UPPER(TRIM(ESITI_QUESTIONARI!AE4737)),"")</f>
        <v/>
      </c>
      <c r="G4737" t="str">
        <f>IFERROR(UPPER(TRIM(ESITI_QUESTIONARI!AI4737)),"")</f>
        <v/>
      </c>
      <c r="H4737" s="8" t="str">
        <f>IF(C4737="","",IF(ISERROR(AVERAGE(ESITI_QUESTIONARI!N4737:T4737,ESITI_QUESTIONARI!V4737:X4737,ESITI_QUESTIONARI!Z4737:AD4737,ESITI_QUESTIONARI!AF4737:AH4737,ESITI_QUESTIONARI!AJ4737:AL4737,ESITI_QUESTIONARI!AN4737,ESITI_QUESTIONARI!AQ4737)),"NON RISPONDE",AVERAGE(ESITI_QUESTIONARI!N4737:T4737,ESITI_QUESTIONARI!V4737:X4737,ESITI_QUESTIONARI!Z4737:AD4737,ESITI_QUESTIONARI!AF4737:AH4737,ESITI_QUESTIONARI!AJ4737:AL4737,ESITI_QUESTIONARI!AN4737,ESITI_QUESTIONARI!AQ4737)))</f>
        <v/>
      </c>
    </row>
    <row r="4738" spans="1:8" x14ac:dyDescent="0.3">
      <c r="A4738" t="str">
        <f>IF(ESITI_QUESTIONARI!A4738="","",TRIM(ESITI_QUESTIONARI!A4738))</f>
        <v/>
      </c>
      <c r="B4738" t="str">
        <f t="shared" si="74"/>
        <v/>
      </c>
      <c r="C4738" t="str">
        <f>IF(ESITI_QUESTIONARI!C4738="","",TRIM(ESITI_QUESTIONARI!C4738))</f>
        <v/>
      </c>
      <c r="D4738" t="str">
        <f>IFERROR(UPPER(TRIM(ESITI_QUESTIONARI!U4738)),"")</f>
        <v/>
      </c>
      <c r="E4738" t="str">
        <f>IFERROR(UPPER(TRIM(ESITI_QUESTIONARI!Y4738)),"")</f>
        <v/>
      </c>
      <c r="F4738" t="str">
        <f>IFERROR(UPPER(TRIM(ESITI_QUESTIONARI!AE4738)),"")</f>
        <v/>
      </c>
      <c r="G4738" t="str">
        <f>IFERROR(UPPER(TRIM(ESITI_QUESTIONARI!AI4738)),"")</f>
        <v/>
      </c>
      <c r="H4738" s="8" t="str">
        <f>IF(C4738="","",IF(ISERROR(AVERAGE(ESITI_QUESTIONARI!N4738:T4738,ESITI_QUESTIONARI!V4738:X4738,ESITI_QUESTIONARI!Z4738:AD4738,ESITI_QUESTIONARI!AF4738:AH4738,ESITI_QUESTIONARI!AJ4738:AL4738,ESITI_QUESTIONARI!AN4738,ESITI_QUESTIONARI!AQ4738)),"NON RISPONDE",AVERAGE(ESITI_QUESTIONARI!N4738:T4738,ESITI_QUESTIONARI!V4738:X4738,ESITI_QUESTIONARI!Z4738:AD4738,ESITI_QUESTIONARI!AF4738:AH4738,ESITI_QUESTIONARI!AJ4738:AL4738,ESITI_QUESTIONARI!AN4738,ESITI_QUESTIONARI!AQ4738)))</f>
        <v/>
      </c>
    </row>
    <row r="4739" spans="1:8" x14ac:dyDescent="0.3">
      <c r="A4739" t="str">
        <f>IF(ESITI_QUESTIONARI!A4739="","",TRIM(ESITI_QUESTIONARI!A4739))</f>
        <v/>
      </c>
      <c r="B4739" t="str">
        <f t="shared" ref="B4739:B4802" si="75">IF(C4739="","",C4739)</f>
        <v/>
      </c>
      <c r="C4739" t="str">
        <f>IF(ESITI_QUESTIONARI!C4739="","",TRIM(ESITI_QUESTIONARI!C4739))</f>
        <v/>
      </c>
      <c r="D4739" t="str">
        <f>IFERROR(UPPER(TRIM(ESITI_QUESTIONARI!U4739)),"")</f>
        <v/>
      </c>
      <c r="E4739" t="str">
        <f>IFERROR(UPPER(TRIM(ESITI_QUESTIONARI!Y4739)),"")</f>
        <v/>
      </c>
      <c r="F4739" t="str">
        <f>IFERROR(UPPER(TRIM(ESITI_QUESTIONARI!AE4739)),"")</f>
        <v/>
      </c>
      <c r="G4739" t="str">
        <f>IFERROR(UPPER(TRIM(ESITI_QUESTIONARI!AI4739)),"")</f>
        <v/>
      </c>
      <c r="H4739" s="8" t="str">
        <f>IF(C4739="","",IF(ISERROR(AVERAGE(ESITI_QUESTIONARI!N4739:T4739,ESITI_QUESTIONARI!V4739:X4739,ESITI_QUESTIONARI!Z4739:AD4739,ESITI_QUESTIONARI!AF4739:AH4739,ESITI_QUESTIONARI!AJ4739:AL4739,ESITI_QUESTIONARI!AN4739,ESITI_QUESTIONARI!AQ4739)),"NON RISPONDE",AVERAGE(ESITI_QUESTIONARI!N4739:T4739,ESITI_QUESTIONARI!V4739:X4739,ESITI_QUESTIONARI!Z4739:AD4739,ESITI_QUESTIONARI!AF4739:AH4739,ESITI_QUESTIONARI!AJ4739:AL4739,ESITI_QUESTIONARI!AN4739,ESITI_QUESTIONARI!AQ4739)))</f>
        <v/>
      </c>
    </row>
    <row r="4740" spans="1:8" x14ac:dyDescent="0.3">
      <c r="A4740" t="str">
        <f>IF(ESITI_QUESTIONARI!A4740="","",TRIM(ESITI_QUESTIONARI!A4740))</f>
        <v/>
      </c>
      <c r="B4740" t="str">
        <f t="shared" si="75"/>
        <v/>
      </c>
      <c r="C4740" t="str">
        <f>IF(ESITI_QUESTIONARI!C4740="","",TRIM(ESITI_QUESTIONARI!C4740))</f>
        <v/>
      </c>
      <c r="D4740" t="str">
        <f>IFERROR(UPPER(TRIM(ESITI_QUESTIONARI!U4740)),"")</f>
        <v/>
      </c>
      <c r="E4740" t="str">
        <f>IFERROR(UPPER(TRIM(ESITI_QUESTIONARI!Y4740)),"")</f>
        <v/>
      </c>
      <c r="F4740" t="str">
        <f>IFERROR(UPPER(TRIM(ESITI_QUESTIONARI!AE4740)),"")</f>
        <v/>
      </c>
      <c r="G4740" t="str">
        <f>IFERROR(UPPER(TRIM(ESITI_QUESTIONARI!AI4740)),"")</f>
        <v/>
      </c>
      <c r="H4740" s="8" t="str">
        <f>IF(C4740="","",IF(ISERROR(AVERAGE(ESITI_QUESTIONARI!N4740:T4740,ESITI_QUESTIONARI!V4740:X4740,ESITI_QUESTIONARI!Z4740:AD4740,ESITI_QUESTIONARI!AF4740:AH4740,ESITI_QUESTIONARI!AJ4740:AL4740,ESITI_QUESTIONARI!AN4740,ESITI_QUESTIONARI!AQ4740)),"NON RISPONDE",AVERAGE(ESITI_QUESTIONARI!N4740:T4740,ESITI_QUESTIONARI!V4740:X4740,ESITI_QUESTIONARI!Z4740:AD4740,ESITI_QUESTIONARI!AF4740:AH4740,ESITI_QUESTIONARI!AJ4740:AL4740,ESITI_QUESTIONARI!AN4740,ESITI_QUESTIONARI!AQ4740)))</f>
        <v/>
      </c>
    </row>
    <row r="4741" spans="1:8" x14ac:dyDescent="0.3">
      <c r="A4741" t="str">
        <f>IF(ESITI_QUESTIONARI!A4741="","",TRIM(ESITI_QUESTIONARI!A4741))</f>
        <v/>
      </c>
      <c r="B4741" t="str">
        <f t="shared" si="75"/>
        <v/>
      </c>
      <c r="C4741" t="str">
        <f>IF(ESITI_QUESTIONARI!C4741="","",TRIM(ESITI_QUESTIONARI!C4741))</f>
        <v/>
      </c>
      <c r="D4741" t="str">
        <f>IFERROR(UPPER(TRIM(ESITI_QUESTIONARI!U4741)),"")</f>
        <v/>
      </c>
      <c r="E4741" t="str">
        <f>IFERROR(UPPER(TRIM(ESITI_QUESTIONARI!Y4741)),"")</f>
        <v/>
      </c>
      <c r="F4741" t="str">
        <f>IFERROR(UPPER(TRIM(ESITI_QUESTIONARI!AE4741)),"")</f>
        <v/>
      </c>
      <c r="G4741" t="str">
        <f>IFERROR(UPPER(TRIM(ESITI_QUESTIONARI!AI4741)),"")</f>
        <v/>
      </c>
      <c r="H4741" s="8" t="str">
        <f>IF(C4741="","",IF(ISERROR(AVERAGE(ESITI_QUESTIONARI!N4741:T4741,ESITI_QUESTIONARI!V4741:X4741,ESITI_QUESTIONARI!Z4741:AD4741,ESITI_QUESTIONARI!AF4741:AH4741,ESITI_QUESTIONARI!AJ4741:AL4741,ESITI_QUESTIONARI!AN4741,ESITI_QUESTIONARI!AQ4741)),"NON RISPONDE",AVERAGE(ESITI_QUESTIONARI!N4741:T4741,ESITI_QUESTIONARI!V4741:X4741,ESITI_QUESTIONARI!Z4741:AD4741,ESITI_QUESTIONARI!AF4741:AH4741,ESITI_QUESTIONARI!AJ4741:AL4741,ESITI_QUESTIONARI!AN4741,ESITI_QUESTIONARI!AQ4741)))</f>
        <v/>
      </c>
    </row>
    <row r="4742" spans="1:8" x14ac:dyDescent="0.3">
      <c r="A4742" t="str">
        <f>IF(ESITI_QUESTIONARI!A4742="","",TRIM(ESITI_QUESTIONARI!A4742))</f>
        <v/>
      </c>
      <c r="B4742" t="str">
        <f t="shared" si="75"/>
        <v/>
      </c>
      <c r="C4742" t="str">
        <f>IF(ESITI_QUESTIONARI!C4742="","",TRIM(ESITI_QUESTIONARI!C4742))</f>
        <v/>
      </c>
      <c r="D4742" t="str">
        <f>IFERROR(UPPER(TRIM(ESITI_QUESTIONARI!U4742)),"")</f>
        <v/>
      </c>
      <c r="E4742" t="str">
        <f>IFERROR(UPPER(TRIM(ESITI_QUESTIONARI!Y4742)),"")</f>
        <v/>
      </c>
      <c r="F4742" t="str">
        <f>IFERROR(UPPER(TRIM(ESITI_QUESTIONARI!AE4742)),"")</f>
        <v/>
      </c>
      <c r="G4742" t="str">
        <f>IFERROR(UPPER(TRIM(ESITI_QUESTIONARI!AI4742)),"")</f>
        <v/>
      </c>
      <c r="H4742" s="8" t="str">
        <f>IF(C4742="","",IF(ISERROR(AVERAGE(ESITI_QUESTIONARI!N4742:T4742,ESITI_QUESTIONARI!V4742:X4742,ESITI_QUESTIONARI!Z4742:AD4742,ESITI_QUESTIONARI!AF4742:AH4742,ESITI_QUESTIONARI!AJ4742:AL4742,ESITI_QUESTIONARI!AN4742,ESITI_QUESTIONARI!AQ4742)),"NON RISPONDE",AVERAGE(ESITI_QUESTIONARI!N4742:T4742,ESITI_QUESTIONARI!V4742:X4742,ESITI_QUESTIONARI!Z4742:AD4742,ESITI_QUESTIONARI!AF4742:AH4742,ESITI_QUESTIONARI!AJ4742:AL4742,ESITI_QUESTIONARI!AN4742,ESITI_QUESTIONARI!AQ4742)))</f>
        <v/>
      </c>
    </row>
    <row r="4743" spans="1:8" x14ac:dyDescent="0.3">
      <c r="A4743" t="str">
        <f>IF(ESITI_QUESTIONARI!A4743="","",TRIM(ESITI_QUESTIONARI!A4743))</f>
        <v/>
      </c>
      <c r="B4743" t="str">
        <f t="shared" si="75"/>
        <v/>
      </c>
      <c r="C4743" t="str">
        <f>IF(ESITI_QUESTIONARI!C4743="","",TRIM(ESITI_QUESTIONARI!C4743))</f>
        <v/>
      </c>
      <c r="D4743" t="str">
        <f>IFERROR(UPPER(TRIM(ESITI_QUESTIONARI!U4743)),"")</f>
        <v/>
      </c>
      <c r="E4743" t="str">
        <f>IFERROR(UPPER(TRIM(ESITI_QUESTIONARI!Y4743)),"")</f>
        <v/>
      </c>
      <c r="F4743" t="str">
        <f>IFERROR(UPPER(TRIM(ESITI_QUESTIONARI!AE4743)),"")</f>
        <v/>
      </c>
      <c r="G4743" t="str">
        <f>IFERROR(UPPER(TRIM(ESITI_QUESTIONARI!AI4743)),"")</f>
        <v/>
      </c>
      <c r="H4743" s="8" t="str">
        <f>IF(C4743="","",IF(ISERROR(AVERAGE(ESITI_QUESTIONARI!N4743:T4743,ESITI_QUESTIONARI!V4743:X4743,ESITI_QUESTIONARI!Z4743:AD4743,ESITI_QUESTIONARI!AF4743:AH4743,ESITI_QUESTIONARI!AJ4743:AL4743,ESITI_QUESTIONARI!AN4743,ESITI_QUESTIONARI!AQ4743)),"NON RISPONDE",AVERAGE(ESITI_QUESTIONARI!N4743:T4743,ESITI_QUESTIONARI!V4743:X4743,ESITI_QUESTIONARI!Z4743:AD4743,ESITI_QUESTIONARI!AF4743:AH4743,ESITI_QUESTIONARI!AJ4743:AL4743,ESITI_QUESTIONARI!AN4743,ESITI_QUESTIONARI!AQ4743)))</f>
        <v/>
      </c>
    </row>
    <row r="4744" spans="1:8" x14ac:dyDescent="0.3">
      <c r="A4744" t="str">
        <f>IF(ESITI_QUESTIONARI!A4744="","",TRIM(ESITI_QUESTIONARI!A4744))</f>
        <v/>
      </c>
      <c r="B4744" t="str">
        <f t="shared" si="75"/>
        <v/>
      </c>
      <c r="C4744" t="str">
        <f>IF(ESITI_QUESTIONARI!C4744="","",TRIM(ESITI_QUESTIONARI!C4744))</f>
        <v/>
      </c>
      <c r="D4744" t="str">
        <f>IFERROR(UPPER(TRIM(ESITI_QUESTIONARI!U4744)),"")</f>
        <v/>
      </c>
      <c r="E4744" t="str">
        <f>IFERROR(UPPER(TRIM(ESITI_QUESTIONARI!Y4744)),"")</f>
        <v/>
      </c>
      <c r="F4744" t="str">
        <f>IFERROR(UPPER(TRIM(ESITI_QUESTIONARI!AE4744)),"")</f>
        <v/>
      </c>
      <c r="G4744" t="str">
        <f>IFERROR(UPPER(TRIM(ESITI_QUESTIONARI!AI4744)),"")</f>
        <v/>
      </c>
      <c r="H4744" s="8" t="str">
        <f>IF(C4744="","",IF(ISERROR(AVERAGE(ESITI_QUESTIONARI!N4744:T4744,ESITI_QUESTIONARI!V4744:X4744,ESITI_QUESTIONARI!Z4744:AD4744,ESITI_QUESTIONARI!AF4744:AH4744,ESITI_QUESTIONARI!AJ4744:AL4744,ESITI_QUESTIONARI!AN4744,ESITI_QUESTIONARI!AQ4744)),"NON RISPONDE",AVERAGE(ESITI_QUESTIONARI!N4744:T4744,ESITI_QUESTIONARI!V4744:X4744,ESITI_QUESTIONARI!Z4744:AD4744,ESITI_QUESTIONARI!AF4744:AH4744,ESITI_QUESTIONARI!AJ4744:AL4744,ESITI_QUESTIONARI!AN4744,ESITI_QUESTIONARI!AQ4744)))</f>
        <v/>
      </c>
    </row>
    <row r="4745" spans="1:8" x14ac:dyDescent="0.3">
      <c r="A4745" t="str">
        <f>IF(ESITI_QUESTIONARI!A4745="","",TRIM(ESITI_QUESTIONARI!A4745))</f>
        <v/>
      </c>
      <c r="B4745" t="str">
        <f t="shared" si="75"/>
        <v/>
      </c>
      <c r="C4745" t="str">
        <f>IF(ESITI_QUESTIONARI!C4745="","",TRIM(ESITI_QUESTIONARI!C4745))</f>
        <v/>
      </c>
      <c r="D4745" t="str">
        <f>IFERROR(UPPER(TRIM(ESITI_QUESTIONARI!U4745)),"")</f>
        <v/>
      </c>
      <c r="E4745" t="str">
        <f>IFERROR(UPPER(TRIM(ESITI_QUESTIONARI!Y4745)),"")</f>
        <v/>
      </c>
      <c r="F4745" t="str">
        <f>IFERROR(UPPER(TRIM(ESITI_QUESTIONARI!AE4745)),"")</f>
        <v/>
      </c>
      <c r="G4745" t="str">
        <f>IFERROR(UPPER(TRIM(ESITI_QUESTIONARI!AI4745)),"")</f>
        <v/>
      </c>
      <c r="H4745" s="8" t="str">
        <f>IF(C4745="","",IF(ISERROR(AVERAGE(ESITI_QUESTIONARI!N4745:T4745,ESITI_QUESTIONARI!V4745:X4745,ESITI_QUESTIONARI!Z4745:AD4745,ESITI_QUESTIONARI!AF4745:AH4745,ESITI_QUESTIONARI!AJ4745:AL4745,ESITI_QUESTIONARI!AN4745,ESITI_QUESTIONARI!AQ4745)),"NON RISPONDE",AVERAGE(ESITI_QUESTIONARI!N4745:T4745,ESITI_QUESTIONARI!V4745:X4745,ESITI_QUESTIONARI!Z4745:AD4745,ESITI_QUESTIONARI!AF4745:AH4745,ESITI_QUESTIONARI!AJ4745:AL4745,ESITI_QUESTIONARI!AN4745,ESITI_QUESTIONARI!AQ4745)))</f>
        <v/>
      </c>
    </row>
    <row r="4746" spans="1:8" x14ac:dyDescent="0.3">
      <c r="A4746" t="str">
        <f>IF(ESITI_QUESTIONARI!A4746="","",TRIM(ESITI_QUESTIONARI!A4746))</f>
        <v/>
      </c>
      <c r="B4746" t="str">
        <f t="shared" si="75"/>
        <v/>
      </c>
      <c r="C4746" t="str">
        <f>IF(ESITI_QUESTIONARI!C4746="","",TRIM(ESITI_QUESTIONARI!C4746))</f>
        <v/>
      </c>
      <c r="D4746" t="str">
        <f>IFERROR(UPPER(TRIM(ESITI_QUESTIONARI!U4746)),"")</f>
        <v/>
      </c>
      <c r="E4746" t="str">
        <f>IFERROR(UPPER(TRIM(ESITI_QUESTIONARI!Y4746)),"")</f>
        <v/>
      </c>
      <c r="F4746" t="str">
        <f>IFERROR(UPPER(TRIM(ESITI_QUESTIONARI!AE4746)),"")</f>
        <v/>
      </c>
      <c r="G4746" t="str">
        <f>IFERROR(UPPER(TRIM(ESITI_QUESTIONARI!AI4746)),"")</f>
        <v/>
      </c>
      <c r="H4746" s="8" t="str">
        <f>IF(C4746="","",IF(ISERROR(AVERAGE(ESITI_QUESTIONARI!N4746:T4746,ESITI_QUESTIONARI!V4746:X4746,ESITI_QUESTIONARI!Z4746:AD4746,ESITI_QUESTIONARI!AF4746:AH4746,ESITI_QUESTIONARI!AJ4746:AL4746,ESITI_QUESTIONARI!AN4746,ESITI_QUESTIONARI!AQ4746)),"NON RISPONDE",AVERAGE(ESITI_QUESTIONARI!N4746:T4746,ESITI_QUESTIONARI!V4746:X4746,ESITI_QUESTIONARI!Z4746:AD4746,ESITI_QUESTIONARI!AF4746:AH4746,ESITI_QUESTIONARI!AJ4746:AL4746,ESITI_QUESTIONARI!AN4746,ESITI_QUESTIONARI!AQ4746)))</f>
        <v/>
      </c>
    </row>
    <row r="4747" spans="1:8" x14ac:dyDescent="0.3">
      <c r="A4747" t="str">
        <f>IF(ESITI_QUESTIONARI!A4747="","",TRIM(ESITI_QUESTIONARI!A4747))</f>
        <v/>
      </c>
      <c r="B4747" t="str">
        <f t="shared" si="75"/>
        <v/>
      </c>
      <c r="C4747" t="str">
        <f>IF(ESITI_QUESTIONARI!C4747="","",TRIM(ESITI_QUESTIONARI!C4747))</f>
        <v/>
      </c>
      <c r="D4747" t="str">
        <f>IFERROR(UPPER(TRIM(ESITI_QUESTIONARI!U4747)),"")</f>
        <v/>
      </c>
      <c r="E4747" t="str">
        <f>IFERROR(UPPER(TRIM(ESITI_QUESTIONARI!Y4747)),"")</f>
        <v/>
      </c>
      <c r="F4747" t="str">
        <f>IFERROR(UPPER(TRIM(ESITI_QUESTIONARI!AE4747)),"")</f>
        <v/>
      </c>
      <c r="G4747" t="str">
        <f>IFERROR(UPPER(TRIM(ESITI_QUESTIONARI!AI4747)),"")</f>
        <v/>
      </c>
      <c r="H4747" s="8" t="str">
        <f>IF(C4747="","",IF(ISERROR(AVERAGE(ESITI_QUESTIONARI!N4747:T4747,ESITI_QUESTIONARI!V4747:X4747,ESITI_QUESTIONARI!Z4747:AD4747,ESITI_QUESTIONARI!AF4747:AH4747,ESITI_QUESTIONARI!AJ4747:AL4747,ESITI_QUESTIONARI!AN4747,ESITI_QUESTIONARI!AQ4747)),"NON RISPONDE",AVERAGE(ESITI_QUESTIONARI!N4747:T4747,ESITI_QUESTIONARI!V4747:X4747,ESITI_QUESTIONARI!Z4747:AD4747,ESITI_QUESTIONARI!AF4747:AH4747,ESITI_QUESTIONARI!AJ4747:AL4747,ESITI_QUESTIONARI!AN4747,ESITI_QUESTIONARI!AQ4747)))</f>
        <v/>
      </c>
    </row>
    <row r="4748" spans="1:8" x14ac:dyDescent="0.3">
      <c r="A4748" t="str">
        <f>IF(ESITI_QUESTIONARI!A4748="","",TRIM(ESITI_QUESTIONARI!A4748))</f>
        <v/>
      </c>
      <c r="B4748" t="str">
        <f t="shared" si="75"/>
        <v/>
      </c>
      <c r="C4748" t="str">
        <f>IF(ESITI_QUESTIONARI!C4748="","",TRIM(ESITI_QUESTIONARI!C4748))</f>
        <v/>
      </c>
      <c r="D4748" t="str">
        <f>IFERROR(UPPER(TRIM(ESITI_QUESTIONARI!U4748)),"")</f>
        <v/>
      </c>
      <c r="E4748" t="str">
        <f>IFERROR(UPPER(TRIM(ESITI_QUESTIONARI!Y4748)),"")</f>
        <v/>
      </c>
      <c r="F4748" t="str">
        <f>IFERROR(UPPER(TRIM(ESITI_QUESTIONARI!AE4748)),"")</f>
        <v/>
      </c>
      <c r="G4748" t="str">
        <f>IFERROR(UPPER(TRIM(ESITI_QUESTIONARI!AI4748)),"")</f>
        <v/>
      </c>
      <c r="H4748" s="8" t="str">
        <f>IF(C4748="","",IF(ISERROR(AVERAGE(ESITI_QUESTIONARI!N4748:T4748,ESITI_QUESTIONARI!V4748:X4748,ESITI_QUESTIONARI!Z4748:AD4748,ESITI_QUESTIONARI!AF4748:AH4748,ESITI_QUESTIONARI!AJ4748:AL4748,ESITI_QUESTIONARI!AN4748,ESITI_QUESTIONARI!AQ4748)),"NON RISPONDE",AVERAGE(ESITI_QUESTIONARI!N4748:T4748,ESITI_QUESTIONARI!V4748:X4748,ESITI_QUESTIONARI!Z4748:AD4748,ESITI_QUESTIONARI!AF4748:AH4748,ESITI_QUESTIONARI!AJ4748:AL4748,ESITI_QUESTIONARI!AN4748,ESITI_QUESTIONARI!AQ4748)))</f>
        <v/>
      </c>
    </row>
    <row r="4749" spans="1:8" x14ac:dyDescent="0.3">
      <c r="A4749" t="str">
        <f>IF(ESITI_QUESTIONARI!A4749="","",TRIM(ESITI_QUESTIONARI!A4749))</f>
        <v/>
      </c>
      <c r="B4749" t="str">
        <f t="shared" si="75"/>
        <v/>
      </c>
      <c r="C4749" t="str">
        <f>IF(ESITI_QUESTIONARI!C4749="","",TRIM(ESITI_QUESTIONARI!C4749))</f>
        <v/>
      </c>
      <c r="D4749" t="str">
        <f>IFERROR(UPPER(TRIM(ESITI_QUESTIONARI!U4749)),"")</f>
        <v/>
      </c>
      <c r="E4749" t="str">
        <f>IFERROR(UPPER(TRIM(ESITI_QUESTIONARI!Y4749)),"")</f>
        <v/>
      </c>
      <c r="F4749" t="str">
        <f>IFERROR(UPPER(TRIM(ESITI_QUESTIONARI!AE4749)),"")</f>
        <v/>
      </c>
      <c r="G4749" t="str">
        <f>IFERROR(UPPER(TRIM(ESITI_QUESTIONARI!AI4749)),"")</f>
        <v/>
      </c>
      <c r="H4749" s="8" t="str">
        <f>IF(C4749="","",IF(ISERROR(AVERAGE(ESITI_QUESTIONARI!N4749:T4749,ESITI_QUESTIONARI!V4749:X4749,ESITI_QUESTIONARI!Z4749:AD4749,ESITI_QUESTIONARI!AF4749:AH4749,ESITI_QUESTIONARI!AJ4749:AL4749,ESITI_QUESTIONARI!AN4749,ESITI_QUESTIONARI!AQ4749)),"NON RISPONDE",AVERAGE(ESITI_QUESTIONARI!N4749:T4749,ESITI_QUESTIONARI!V4749:X4749,ESITI_QUESTIONARI!Z4749:AD4749,ESITI_QUESTIONARI!AF4749:AH4749,ESITI_QUESTIONARI!AJ4749:AL4749,ESITI_QUESTIONARI!AN4749,ESITI_QUESTIONARI!AQ4749)))</f>
        <v/>
      </c>
    </row>
    <row r="4750" spans="1:8" x14ac:dyDescent="0.3">
      <c r="A4750" t="str">
        <f>IF(ESITI_QUESTIONARI!A4750="","",TRIM(ESITI_QUESTIONARI!A4750))</f>
        <v/>
      </c>
      <c r="B4750" t="str">
        <f t="shared" si="75"/>
        <v/>
      </c>
      <c r="C4750" t="str">
        <f>IF(ESITI_QUESTIONARI!C4750="","",TRIM(ESITI_QUESTIONARI!C4750))</f>
        <v/>
      </c>
      <c r="D4750" t="str">
        <f>IFERROR(UPPER(TRIM(ESITI_QUESTIONARI!U4750)),"")</f>
        <v/>
      </c>
      <c r="E4750" t="str">
        <f>IFERROR(UPPER(TRIM(ESITI_QUESTIONARI!Y4750)),"")</f>
        <v/>
      </c>
      <c r="F4750" t="str">
        <f>IFERROR(UPPER(TRIM(ESITI_QUESTIONARI!AE4750)),"")</f>
        <v/>
      </c>
      <c r="G4750" t="str">
        <f>IFERROR(UPPER(TRIM(ESITI_QUESTIONARI!AI4750)),"")</f>
        <v/>
      </c>
      <c r="H4750" s="8" t="str">
        <f>IF(C4750="","",IF(ISERROR(AVERAGE(ESITI_QUESTIONARI!N4750:T4750,ESITI_QUESTIONARI!V4750:X4750,ESITI_QUESTIONARI!Z4750:AD4750,ESITI_QUESTIONARI!AF4750:AH4750,ESITI_QUESTIONARI!AJ4750:AL4750,ESITI_QUESTIONARI!AN4750,ESITI_QUESTIONARI!AQ4750)),"NON RISPONDE",AVERAGE(ESITI_QUESTIONARI!N4750:T4750,ESITI_QUESTIONARI!V4750:X4750,ESITI_QUESTIONARI!Z4750:AD4750,ESITI_QUESTIONARI!AF4750:AH4750,ESITI_QUESTIONARI!AJ4750:AL4750,ESITI_QUESTIONARI!AN4750,ESITI_QUESTIONARI!AQ4750)))</f>
        <v/>
      </c>
    </row>
    <row r="4751" spans="1:8" x14ac:dyDescent="0.3">
      <c r="A4751" t="str">
        <f>IF(ESITI_QUESTIONARI!A4751="","",TRIM(ESITI_QUESTIONARI!A4751))</f>
        <v/>
      </c>
      <c r="B4751" t="str">
        <f t="shared" si="75"/>
        <v/>
      </c>
      <c r="C4751" t="str">
        <f>IF(ESITI_QUESTIONARI!C4751="","",TRIM(ESITI_QUESTIONARI!C4751))</f>
        <v/>
      </c>
      <c r="D4751" t="str">
        <f>IFERROR(UPPER(TRIM(ESITI_QUESTIONARI!U4751)),"")</f>
        <v/>
      </c>
      <c r="E4751" t="str">
        <f>IFERROR(UPPER(TRIM(ESITI_QUESTIONARI!Y4751)),"")</f>
        <v/>
      </c>
      <c r="F4751" t="str">
        <f>IFERROR(UPPER(TRIM(ESITI_QUESTIONARI!AE4751)),"")</f>
        <v/>
      </c>
      <c r="G4751" t="str">
        <f>IFERROR(UPPER(TRIM(ESITI_QUESTIONARI!AI4751)),"")</f>
        <v/>
      </c>
      <c r="H4751" s="8" t="str">
        <f>IF(C4751="","",IF(ISERROR(AVERAGE(ESITI_QUESTIONARI!N4751:T4751,ESITI_QUESTIONARI!V4751:X4751,ESITI_QUESTIONARI!Z4751:AD4751,ESITI_QUESTIONARI!AF4751:AH4751,ESITI_QUESTIONARI!AJ4751:AL4751,ESITI_QUESTIONARI!AN4751,ESITI_QUESTIONARI!AQ4751)),"NON RISPONDE",AVERAGE(ESITI_QUESTIONARI!N4751:T4751,ESITI_QUESTIONARI!V4751:X4751,ESITI_QUESTIONARI!Z4751:AD4751,ESITI_QUESTIONARI!AF4751:AH4751,ESITI_QUESTIONARI!AJ4751:AL4751,ESITI_QUESTIONARI!AN4751,ESITI_QUESTIONARI!AQ4751)))</f>
        <v/>
      </c>
    </row>
    <row r="4752" spans="1:8" x14ac:dyDescent="0.3">
      <c r="A4752" t="str">
        <f>IF(ESITI_QUESTIONARI!A4752="","",TRIM(ESITI_QUESTIONARI!A4752))</f>
        <v/>
      </c>
      <c r="B4752" t="str">
        <f t="shared" si="75"/>
        <v/>
      </c>
      <c r="C4752" t="str">
        <f>IF(ESITI_QUESTIONARI!C4752="","",TRIM(ESITI_QUESTIONARI!C4752))</f>
        <v/>
      </c>
      <c r="D4752" t="str">
        <f>IFERROR(UPPER(TRIM(ESITI_QUESTIONARI!U4752)),"")</f>
        <v/>
      </c>
      <c r="E4752" t="str">
        <f>IFERROR(UPPER(TRIM(ESITI_QUESTIONARI!Y4752)),"")</f>
        <v/>
      </c>
      <c r="F4752" t="str">
        <f>IFERROR(UPPER(TRIM(ESITI_QUESTIONARI!AE4752)),"")</f>
        <v/>
      </c>
      <c r="G4752" t="str">
        <f>IFERROR(UPPER(TRIM(ESITI_QUESTIONARI!AI4752)),"")</f>
        <v/>
      </c>
      <c r="H4752" s="8" t="str">
        <f>IF(C4752="","",IF(ISERROR(AVERAGE(ESITI_QUESTIONARI!N4752:T4752,ESITI_QUESTIONARI!V4752:X4752,ESITI_QUESTIONARI!Z4752:AD4752,ESITI_QUESTIONARI!AF4752:AH4752,ESITI_QUESTIONARI!AJ4752:AL4752,ESITI_QUESTIONARI!AN4752,ESITI_QUESTIONARI!AQ4752)),"NON RISPONDE",AVERAGE(ESITI_QUESTIONARI!N4752:T4752,ESITI_QUESTIONARI!V4752:X4752,ESITI_QUESTIONARI!Z4752:AD4752,ESITI_QUESTIONARI!AF4752:AH4752,ESITI_QUESTIONARI!AJ4752:AL4752,ESITI_QUESTIONARI!AN4752,ESITI_QUESTIONARI!AQ4752)))</f>
        <v/>
      </c>
    </row>
    <row r="4753" spans="1:8" x14ac:dyDescent="0.3">
      <c r="A4753" t="str">
        <f>IF(ESITI_QUESTIONARI!A4753="","",TRIM(ESITI_QUESTIONARI!A4753))</f>
        <v/>
      </c>
      <c r="B4753" t="str">
        <f t="shared" si="75"/>
        <v/>
      </c>
      <c r="C4753" t="str">
        <f>IF(ESITI_QUESTIONARI!C4753="","",TRIM(ESITI_QUESTIONARI!C4753))</f>
        <v/>
      </c>
      <c r="D4753" t="str">
        <f>IFERROR(UPPER(TRIM(ESITI_QUESTIONARI!U4753)),"")</f>
        <v/>
      </c>
      <c r="E4753" t="str">
        <f>IFERROR(UPPER(TRIM(ESITI_QUESTIONARI!Y4753)),"")</f>
        <v/>
      </c>
      <c r="F4753" t="str">
        <f>IFERROR(UPPER(TRIM(ESITI_QUESTIONARI!AE4753)),"")</f>
        <v/>
      </c>
      <c r="G4753" t="str">
        <f>IFERROR(UPPER(TRIM(ESITI_QUESTIONARI!AI4753)),"")</f>
        <v/>
      </c>
      <c r="H4753" s="8" t="str">
        <f>IF(C4753="","",IF(ISERROR(AVERAGE(ESITI_QUESTIONARI!N4753:T4753,ESITI_QUESTIONARI!V4753:X4753,ESITI_QUESTIONARI!Z4753:AD4753,ESITI_QUESTIONARI!AF4753:AH4753,ESITI_QUESTIONARI!AJ4753:AL4753,ESITI_QUESTIONARI!AN4753,ESITI_QUESTIONARI!AQ4753)),"NON RISPONDE",AVERAGE(ESITI_QUESTIONARI!N4753:T4753,ESITI_QUESTIONARI!V4753:X4753,ESITI_QUESTIONARI!Z4753:AD4753,ESITI_QUESTIONARI!AF4753:AH4753,ESITI_QUESTIONARI!AJ4753:AL4753,ESITI_QUESTIONARI!AN4753,ESITI_QUESTIONARI!AQ4753)))</f>
        <v/>
      </c>
    </row>
    <row r="4754" spans="1:8" x14ac:dyDescent="0.3">
      <c r="A4754" t="str">
        <f>IF(ESITI_QUESTIONARI!A4754="","",TRIM(ESITI_QUESTIONARI!A4754))</f>
        <v/>
      </c>
      <c r="B4754" t="str">
        <f t="shared" si="75"/>
        <v/>
      </c>
      <c r="C4754" t="str">
        <f>IF(ESITI_QUESTIONARI!C4754="","",TRIM(ESITI_QUESTIONARI!C4754))</f>
        <v/>
      </c>
      <c r="D4754" t="str">
        <f>IFERROR(UPPER(TRIM(ESITI_QUESTIONARI!U4754)),"")</f>
        <v/>
      </c>
      <c r="E4754" t="str">
        <f>IFERROR(UPPER(TRIM(ESITI_QUESTIONARI!Y4754)),"")</f>
        <v/>
      </c>
      <c r="F4754" t="str">
        <f>IFERROR(UPPER(TRIM(ESITI_QUESTIONARI!AE4754)),"")</f>
        <v/>
      </c>
      <c r="G4754" t="str">
        <f>IFERROR(UPPER(TRIM(ESITI_QUESTIONARI!AI4754)),"")</f>
        <v/>
      </c>
      <c r="H4754" s="8" t="str">
        <f>IF(C4754="","",IF(ISERROR(AVERAGE(ESITI_QUESTIONARI!N4754:T4754,ESITI_QUESTIONARI!V4754:X4754,ESITI_QUESTIONARI!Z4754:AD4754,ESITI_QUESTIONARI!AF4754:AH4754,ESITI_QUESTIONARI!AJ4754:AL4754,ESITI_QUESTIONARI!AN4754,ESITI_QUESTIONARI!AQ4754)),"NON RISPONDE",AVERAGE(ESITI_QUESTIONARI!N4754:T4754,ESITI_QUESTIONARI!V4754:X4754,ESITI_QUESTIONARI!Z4754:AD4754,ESITI_QUESTIONARI!AF4754:AH4754,ESITI_QUESTIONARI!AJ4754:AL4754,ESITI_QUESTIONARI!AN4754,ESITI_QUESTIONARI!AQ4754)))</f>
        <v/>
      </c>
    </row>
    <row r="4755" spans="1:8" x14ac:dyDescent="0.3">
      <c r="A4755" t="str">
        <f>IF(ESITI_QUESTIONARI!A4755="","",TRIM(ESITI_QUESTIONARI!A4755))</f>
        <v/>
      </c>
      <c r="B4755" t="str">
        <f t="shared" si="75"/>
        <v/>
      </c>
      <c r="C4755" t="str">
        <f>IF(ESITI_QUESTIONARI!C4755="","",TRIM(ESITI_QUESTIONARI!C4755))</f>
        <v/>
      </c>
      <c r="D4755" t="str">
        <f>IFERROR(UPPER(TRIM(ESITI_QUESTIONARI!U4755)),"")</f>
        <v/>
      </c>
      <c r="E4755" t="str">
        <f>IFERROR(UPPER(TRIM(ESITI_QUESTIONARI!Y4755)),"")</f>
        <v/>
      </c>
      <c r="F4755" t="str">
        <f>IFERROR(UPPER(TRIM(ESITI_QUESTIONARI!AE4755)),"")</f>
        <v/>
      </c>
      <c r="G4755" t="str">
        <f>IFERROR(UPPER(TRIM(ESITI_QUESTIONARI!AI4755)),"")</f>
        <v/>
      </c>
      <c r="H4755" s="8" t="str">
        <f>IF(C4755="","",IF(ISERROR(AVERAGE(ESITI_QUESTIONARI!N4755:T4755,ESITI_QUESTIONARI!V4755:X4755,ESITI_QUESTIONARI!Z4755:AD4755,ESITI_QUESTIONARI!AF4755:AH4755,ESITI_QUESTIONARI!AJ4755:AL4755,ESITI_QUESTIONARI!AN4755,ESITI_QUESTIONARI!AQ4755)),"NON RISPONDE",AVERAGE(ESITI_QUESTIONARI!N4755:T4755,ESITI_QUESTIONARI!V4755:X4755,ESITI_QUESTIONARI!Z4755:AD4755,ESITI_QUESTIONARI!AF4755:AH4755,ESITI_QUESTIONARI!AJ4755:AL4755,ESITI_QUESTIONARI!AN4755,ESITI_QUESTIONARI!AQ4755)))</f>
        <v/>
      </c>
    </row>
    <row r="4756" spans="1:8" x14ac:dyDescent="0.3">
      <c r="A4756" t="str">
        <f>IF(ESITI_QUESTIONARI!A4756="","",TRIM(ESITI_QUESTIONARI!A4756))</f>
        <v/>
      </c>
      <c r="B4756" t="str">
        <f t="shared" si="75"/>
        <v/>
      </c>
      <c r="C4756" t="str">
        <f>IF(ESITI_QUESTIONARI!C4756="","",TRIM(ESITI_QUESTIONARI!C4756))</f>
        <v/>
      </c>
      <c r="D4756" t="str">
        <f>IFERROR(UPPER(TRIM(ESITI_QUESTIONARI!U4756)),"")</f>
        <v/>
      </c>
      <c r="E4756" t="str">
        <f>IFERROR(UPPER(TRIM(ESITI_QUESTIONARI!Y4756)),"")</f>
        <v/>
      </c>
      <c r="F4756" t="str">
        <f>IFERROR(UPPER(TRIM(ESITI_QUESTIONARI!AE4756)),"")</f>
        <v/>
      </c>
      <c r="G4756" t="str">
        <f>IFERROR(UPPER(TRIM(ESITI_QUESTIONARI!AI4756)),"")</f>
        <v/>
      </c>
      <c r="H4756" s="8" t="str">
        <f>IF(C4756="","",IF(ISERROR(AVERAGE(ESITI_QUESTIONARI!N4756:T4756,ESITI_QUESTIONARI!V4756:X4756,ESITI_QUESTIONARI!Z4756:AD4756,ESITI_QUESTIONARI!AF4756:AH4756,ESITI_QUESTIONARI!AJ4756:AL4756,ESITI_QUESTIONARI!AN4756,ESITI_QUESTIONARI!AQ4756)),"NON RISPONDE",AVERAGE(ESITI_QUESTIONARI!N4756:T4756,ESITI_QUESTIONARI!V4756:X4756,ESITI_QUESTIONARI!Z4756:AD4756,ESITI_QUESTIONARI!AF4756:AH4756,ESITI_QUESTIONARI!AJ4756:AL4756,ESITI_QUESTIONARI!AN4756,ESITI_QUESTIONARI!AQ4756)))</f>
        <v/>
      </c>
    </row>
    <row r="4757" spans="1:8" x14ac:dyDescent="0.3">
      <c r="A4757" t="str">
        <f>IF(ESITI_QUESTIONARI!A4757="","",TRIM(ESITI_QUESTIONARI!A4757))</f>
        <v/>
      </c>
      <c r="B4757" t="str">
        <f t="shared" si="75"/>
        <v/>
      </c>
      <c r="C4757" t="str">
        <f>IF(ESITI_QUESTIONARI!C4757="","",TRIM(ESITI_QUESTIONARI!C4757))</f>
        <v/>
      </c>
      <c r="D4757" t="str">
        <f>IFERROR(UPPER(TRIM(ESITI_QUESTIONARI!U4757)),"")</f>
        <v/>
      </c>
      <c r="E4757" t="str">
        <f>IFERROR(UPPER(TRIM(ESITI_QUESTIONARI!Y4757)),"")</f>
        <v/>
      </c>
      <c r="F4757" t="str">
        <f>IFERROR(UPPER(TRIM(ESITI_QUESTIONARI!AE4757)),"")</f>
        <v/>
      </c>
      <c r="G4757" t="str">
        <f>IFERROR(UPPER(TRIM(ESITI_QUESTIONARI!AI4757)),"")</f>
        <v/>
      </c>
      <c r="H4757" s="8" t="str">
        <f>IF(C4757="","",IF(ISERROR(AVERAGE(ESITI_QUESTIONARI!N4757:T4757,ESITI_QUESTIONARI!V4757:X4757,ESITI_QUESTIONARI!Z4757:AD4757,ESITI_QUESTIONARI!AF4757:AH4757,ESITI_QUESTIONARI!AJ4757:AL4757,ESITI_QUESTIONARI!AN4757,ESITI_QUESTIONARI!AQ4757)),"NON RISPONDE",AVERAGE(ESITI_QUESTIONARI!N4757:T4757,ESITI_QUESTIONARI!V4757:X4757,ESITI_QUESTIONARI!Z4757:AD4757,ESITI_QUESTIONARI!AF4757:AH4757,ESITI_QUESTIONARI!AJ4757:AL4757,ESITI_QUESTIONARI!AN4757,ESITI_QUESTIONARI!AQ4757)))</f>
        <v/>
      </c>
    </row>
    <row r="4758" spans="1:8" x14ac:dyDescent="0.3">
      <c r="A4758" t="str">
        <f>IF(ESITI_QUESTIONARI!A4758="","",TRIM(ESITI_QUESTIONARI!A4758))</f>
        <v/>
      </c>
      <c r="B4758" t="str">
        <f t="shared" si="75"/>
        <v/>
      </c>
      <c r="C4758" t="str">
        <f>IF(ESITI_QUESTIONARI!C4758="","",TRIM(ESITI_QUESTIONARI!C4758))</f>
        <v/>
      </c>
      <c r="D4758" t="str">
        <f>IFERROR(UPPER(TRIM(ESITI_QUESTIONARI!U4758)),"")</f>
        <v/>
      </c>
      <c r="E4758" t="str">
        <f>IFERROR(UPPER(TRIM(ESITI_QUESTIONARI!Y4758)),"")</f>
        <v/>
      </c>
      <c r="F4758" t="str">
        <f>IFERROR(UPPER(TRIM(ESITI_QUESTIONARI!AE4758)),"")</f>
        <v/>
      </c>
      <c r="G4758" t="str">
        <f>IFERROR(UPPER(TRIM(ESITI_QUESTIONARI!AI4758)),"")</f>
        <v/>
      </c>
      <c r="H4758" s="8" t="str">
        <f>IF(C4758="","",IF(ISERROR(AVERAGE(ESITI_QUESTIONARI!N4758:T4758,ESITI_QUESTIONARI!V4758:X4758,ESITI_QUESTIONARI!Z4758:AD4758,ESITI_QUESTIONARI!AF4758:AH4758,ESITI_QUESTIONARI!AJ4758:AL4758,ESITI_QUESTIONARI!AN4758,ESITI_QUESTIONARI!AQ4758)),"NON RISPONDE",AVERAGE(ESITI_QUESTIONARI!N4758:T4758,ESITI_QUESTIONARI!V4758:X4758,ESITI_QUESTIONARI!Z4758:AD4758,ESITI_QUESTIONARI!AF4758:AH4758,ESITI_QUESTIONARI!AJ4758:AL4758,ESITI_QUESTIONARI!AN4758,ESITI_QUESTIONARI!AQ4758)))</f>
        <v/>
      </c>
    </row>
    <row r="4759" spans="1:8" x14ac:dyDescent="0.3">
      <c r="A4759" t="str">
        <f>IF(ESITI_QUESTIONARI!A4759="","",TRIM(ESITI_QUESTIONARI!A4759))</f>
        <v/>
      </c>
      <c r="B4759" t="str">
        <f t="shared" si="75"/>
        <v/>
      </c>
      <c r="C4759" t="str">
        <f>IF(ESITI_QUESTIONARI!C4759="","",TRIM(ESITI_QUESTIONARI!C4759))</f>
        <v/>
      </c>
      <c r="D4759" t="str">
        <f>IFERROR(UPPER(TRIM(ESITI_QUESTIONARI!U4759)),"")</f>
        <v/>
      </c>
      <c r="E4759" t="str">
        <f>IFERROR(UPPER(TRIM(ESITI_QUESTIONARI!Y4759)),"")</f>
        <v/>
      </c>
      <c r="F4759" t="str">
        <f>IFERROR(UPPER(TRIM(ESITI_QUESTIONARI!AE4759)),"")</f>
        <v/>
      </c>
      <c r="G4759" t="str">
        <f>IFERROR(UPPER(TRIM(ESITI_QUESTIONARI!AI4759)),"")</f>
        <v/>
      </c>
      <c r="H4759" s="8" t="str">
        <f>IF(C4759="","",IF(ISERROR(AVERAGE(ESITI_QUESTIONARI!N4759:T4759,ESITI_QUESTIONARI!V4759:X4759,ESITI_QUESTIONARI!Z4759:AD4759,ESITI_QUESTIONARI!AF4759:AH4759,ESITI_QUESTIONARI!AJ4759:AL4759,ESITI_QUESTIONARI!AN4759,ESITI_QUESTIONARI!AQ4759)),"NON RISPONDE",AVERAGE(ESITI_QUESTIONARI!N4759:T4759,ESITI_QUESTIONARI!V4759:X4759,ESITI_QUESTIONARI!Z4759:AD4759,ESITI_QUESTIONARI!AF4759:AH4759,ESITI_QUESTIONARI!AJ4759:AL4759,ESITI_QUESTIONARI!AN4759,ESITI_QUESTIONARI!AQ4759)))</f>
        <v/>
      </c>
    </row>
    <row r="4760" spans="1:8" x14ac:dyDescent="0.3">
      <c r="A4760" t="str">
        <f>IF(ESITI_QUESTIONARI!A4760="","",TRIM(ESITI_QUESTIONARI!A4760))</f>
        <v/>
      </c>
      <c r="B4760" t="str">
        <f t="shared" si="75"/>
        <v/>
      </c>
      <c r="C4760" t="str">
        <f>IF(ESITI_QUESTIONARI!C4760="","",TRIM(ESITI_QUESTIONARI!C4760))</f>
        <v/>
      </c>
      <c r="D4760" t="str">
        <f>IFERROR(UPPER(TRIM(ESITI_QUESTIONARI!U4760)),"")</f>
        <v/>
      </c>
      <c r="E4760" t="str">
        <f>IFERROR(UPPER(TRIM(ESITI_QUESTIONARI!Y4760)),"")</f>
        <v/>
      </c>
      <c r="F4760" t="str">
        <f>IFERROR(UPPER(TRIM(ESITI_QUESTIONARI!AE4760)),"")</f>
        <v/>
      </c>
      <c r="G4760" t="str">
        <f>IFERROR(UPPER(TRIM(ESITI_QUESTIONARI!AI4760)),"")</f>
        <v/>
      </c>
      <c r="H4760" s="8" t="str">
        <f>IF(C4760="","",IF(ISERROR(AVERAGE(ESITI_QUESTIONARI!N4760:T4760,ESITI_QUESTIONARI!V4760:X4760,ESITI_QUESTIONARI!Z4760:AD4760,ESITI_QUESTIONARI!AF4760:AH4760,ESITI_QUESTIONARI!AJ4760:AL4760,ESITI_QUESTIONARI!AN4760,ESITI_QUESTIONARI!AQ4760)),"NON RISPONDE",AVERAGE(ESITI_QUESTIONARI!N4760:T4760,ESITI_QUESTIONARI!V4760:X4760,ESITI_QUESTIONARI!Z4760:AD4760,ESITI_QUESTIONARI!AF4760:AH4760,ESITI_QUESTIONARI!AJ4760:AL4760,ESITI_QUESTIONARI!AN4760,ESITI_QUESTIONARI!AQ4760)))</f>
        <v/>
      </c>
    </row>
    <row r="4761" spans="1:8" x14ac:dyDescent="0.3">
      <c r="A4761" t="str">
        <f>IF(ESITI_QUESTIONARI!A4761="","",TRIM(ESITI_QUESTIONARI!A4761))</f>
        <v/>
      </c>
      <c r="B4761" t="str">
        <f t="shared" si="75"/>
        <v/>
      </c>
      <c r="C4761" t="str">
        <f>IF(ESITI_QUESTIONARI!C4761="","",TRIM(ESITI_QUESTIONARI!C4761))</f>
        <v/>
      </c>
      <c r="D4761" t="str">
        <f>IFERROR(UPPER(TRIM(ESITI_QUESTIONARI!U4761)),"")</f>
        <v/>
      </c>
      <c r="E4761" t="str">
        <f>IFERROR(UPPER(TRIM(ESITI_QUESTIONARI!Y4761)),"")</f>
        <v/>
      </c>
      <c r="F4761" t="str">
        <f>IFERROR(UPPER(TRIM(ESITI_QUESTIONARI!AE4761)),"")</f>
        <v/>
      </c>
      <c r="G4761" t="str">
        <f>IFERROR(UPPER(TRIM(ESITI_QUESTIONARI!AI4761)),"")</f>
        <v/>
      </c>
      <c r="H4761" s="8" t="str">
        <f>IF(C4761="","",IF(ISERROR(AVERAGE(ESITI_QUESTIONARI!N4761:T4761,ESITI_QUESTIONARI!V4761:X4761,ESITI_QUESTIONARI!Z4761:AD4761,ESITI_QUESTIONARI!AF4761:AH4761,ESITI_QUESTIONARI!AJ4761:AL4761,ESITI_QUESTIONARI!AN4761,ESITI_QUESTIONARI!AQ4761)),"NON RISPONDE",AVERAGE(ESITI_QUESTIONARI!N4761:T4761,ESITI_QUESTIONARI!V4761:X4761,ESITI_QUESTIONARI!Z4761:AD4761,ESITI_QUESTIONARI!AF4761:AH4761,ESITI_QUESTIONARI!AJ4761:AL4761,ESITI_QUESTIONARI!AN4761,ESITI_QUESTIONARI!AQ4761)))</f>
        <v/>
      </c>
    </row>
    <row r="4762" spans="1:8" x14ac:dyDescent="0.3">
      <c r="A4762" t="str">
        <f>IF(ESITI_QUESTIONARI!A4762="","",TRIM(ESITI_QUESTIONARI!A4762))</f>
        <v/>
      </c>
      <c r="B4762" t="str">
        <f t="shared" si="75"/>
        <v/>
      </c>
      <c r="C4762" t="str">
        <f>IF(ESITI_QUESTIONARI!C4762="","",TRIM(ESITI_QUESTIONARI!C4762))</f>
        <v/>
      </c>
      <c r="D4762" t="str">
        <f>IFERROR(UPPER(TRIM(ESITI_QUESTIONARI!U4762)),"")</f>
        <v/>
      </c>
      <c r="E4762" t="str">
        <f>IFERROR(UPPER(TRIM(ESITI_QUESTIONARI!Y4762)),"")</f>
        <v/>
      </c>
      <c r="F4762" t="str">
        <f>IFERROR(UPPER(TRIM(ESITI_QUESTIONARI!AE4762)),"")</f>
        <v/>
      </c>
      <c r="G4762" t="str">
        <f>IFERROR(UPPER(TRIM(ESITI_QUESTIONARI!AI4762)),"")</f>
        <v/>
      </c>
      <c r="H4762" s="8" t="str">
        <f>IF(C4762="","",IF(ISERROR(AVERAGE(ESITI_QUESTIONARI!N4762:T4762,ESITI_QUESTIONARI!V4762:X4762,ESITI_QUESTIONARI!Z4762:AD4762,ESITI_QUESTIONARI!AF4762:AH4762,ESITI_QUESTIONARI!AJ4762:AL4762,ESITI_QUESTIONARI!AN4762,ESITI_QUESTIONARI!AQ4762)),"NON RISPONDE",AVERAGE(ESITI_QUESTIONARI!N4762:T4762,ESITI_QUESTIONARI!V4762:X4762,ESITI_QUESTIONARI!Z4762:AD4762,ESITI_QUESTIONARI!AF4762:AH4762,ESITI_QUESTIONARI!AJ4762:AL4762,ESITI_QUESTIONARI!AN4762,ESITI_QUESTIONARI!AQ4762)))</f>
        <v/>
      </c>
    </row>
    <row r="4763" spans="1:8" x14ac:dyDescent="0.3">
      <c r="A4763" t="str">
        <f>IF(ESITI_QUESTIONARI!A4763="","",TRIM(ESITI_QUESTIONARI!A4763))</f>
        <v/>
      </c>
      <c r="B4763" t="str">
        <f t="shared" si="75"/>
        <v/>
      </c>
      <c r="C4763" t="str">
        <f>IF(ESITI_QUESTIONARI!C4763="","",TRIM(ESITI_QUESTIONARI!C4763))</f>
        <v/>
      </c>
      <c r="D4763" t="str">
        <f>IFERROR(UPPER(TRIM(ESITI_QUESTIONARI!U4763)),"")</f>
        <v/>
      </c>
      <c r="E4763" t="str">
        <f>IFERROR(UPPER(TRIM(ESITI_QUESTIONARI!Y4763)),"")</f>
        <v/>
      </c>
      <c r="F4763" t="str">
        <f>IFERROR(UPPER(TRIM(ESITI_QUESTIONARI!AE4763)),"")</f>
        <v/>
      </c>
      <c r="G4763" t="str">
        <f>IFERROR(UPPER(TRIM(ESITI_QUESTIONARI!AI4763)),"")</f>
        <v/>
      </c>
      <c r="H4763" s="8" t="str">
        <f>IF(C4763="","",IF(ISERROR(AVERAGE(ESITI_QUESTIONARI!N4763:T4763,ESITI_QUESTIONARI!V4763:X4763,ESITI_QUESTIONARI!Z4763:AD4763,ESITI_QUESTIONARI!AF4763:AH4763,ESITI_QUESTIONARI!AJ4763:AL4763,ESITI_QUESTIONARI!AN4763,ESITI_QUESTIONARI!AQ4763)),"NON RISPONDE",AVERAGE(ESITI_QUESTIONARI!N4763:T4763,ESITI_QUESTIONARI!V4763:X4763,ESITI_QUESTIONARI!Z4763:AD4763,ESITI_QUESTIONARI!AF4763:AH4763,ESITI_QUESTIONARI!AJ4763:AL4763,ESITI_QUESTIONARI!AN4763,ESITI_QUESTIONARI!AQ4763)))</f>
        <v/>
      </c>
    </row>
    <row r="4764" spans="1:8" x14ac:dyDescent="0.3">
      <c r="A4764" t="str">
        <f>IF(ESITI_QUESTIONARI!A4764="","",TRIM(ESITI_QUESTIONARI!A4764))</f>
        <v/>
      </c>
      <c r="B4764" t="str">
        <f t="shared" si="75"/>
        <v/>
      </c>
      <c r="C4764" t="str">
        <f>IF(ESITI_QUESTIONARI!C4764="","",TRIM(ESITI_QUESTIONARI!C4764))</f>
        <v/>
      </c>
      <c r="D4764" t="str">
        <f>IFERROR(UPPER(TRIM(ESITI_QUESTIONARI!U4764)),"")</f>
        <v/>
      </c>
      <c r="E4764" t="str">
        <f>IFERROR(UPPER(TRIM(ESITI_QUESTIONARI!Y4764)),"")</f>
        <v/>
      </c>
      <c r="F4764" t="str">
        <f>IFERROR(UPPER(TRIM(ESITI_QUESTIONARI!AE4764)),"")</f>
        <v/>
      </c>
      <c r="G4764" t="str">
        <f>IFERROR(UPPER(TRIM(ESITI_QUESTIONARI!AI4764)),"")</f>
        <v/>
      </c>
      <c r="H4764" s="8" t="str">
        <f>IF(C4764="","",IF(ISERROR(AVERAGE(ESITI_QUESTIONARI!N4764:T4764,ESITI_QUESTIONARI!V4764:X4764,ESITI_QUESTIONARI!Z4764:AD4764,ESITI_QUESTIONARI!AF4764:AH4764,ESITI_QUESTIONARI!AJ4764:AL4764,ESITI_QUESTIONARI!AN4764,ESITI_QUESTIONARI!AQ4764)),"NON RISPONDE",AVERAGE(ESITI_QUESTIONARI!N4764:T4764,ESITI_QUESTIONARI!V4764:X4764,ESITI_QUESTIONARI!Z4764:AD4764,ESITI_QUESTIONARI!AF4764:AH4764,ESITI_QUESTIONARI!AJ4764:AL4764,ESITI_QUESTIONARI!AN4764,ESITI_QUESTIONARI!AQ4764)))</f>
        <v/>
      </c>
    </row>
    <row r="4765" spans="1:8" x14ac:dyDescent="0.3">
      <c r="A4765" t="str">
        <f>IF(ESITI_QUESTIONARI!A4765="","",TRIM(ESITI_QUESTIONARI!A4765))</f>
        <v/>
      </c>
      <c r="B4765" t="str">
        <f t="shared" si="75"/>
        <v/>
      </c>
      <c r="C4765" t="str">
        <f>IF(ESITI_QUESTIONARI!C4765="","",TRIM(ESITI_QUESTIONARI!C4765))</f>
        <v/>
      </c>
      <c r="D4765" t="str">
        <f>IFERROR(UPPER(TRIM(ESITI_QUESTIONARI!U4765)),"")</f>
        <v/>
      </c>
      <c r="E4765" t="str">
        <f>IFERROR(UPPER(TRIM(ESITI_QUESTIONARI!Y4765)),"")</f>
        <v/>
      </c>
      <c r="F4765" t="str">
        <f>IFERROR(UPPER(TRIM(ESITI_QUESTIONARI!AE4765)),"")</f>
        <v/>
      </c>
      <c r="G4765" t="str">
        <f>IFERROR(UPPER(TRIM(ESITI_QUESTIONARI!AI4765)),"")</f>
        <v/>
      </c>
      <c r="H4765" s="8" t="str">
        <f>IF(C4765="","",IF(ISERROR(AVERAGE(ESITI_QUESTIONARI!N4765:T4765,ESITI_QUESTIONARI!V4765:X4765,ESITI_QUESTIONARI!Z4765:AD4765,ESITI_QUESTIONARI!AF4765:AH4765,ESITI_QUESTIONARI!AJ4765:AL4765,ESITI_QUESTIONARI!AN4765,ESITI_QUESTIONARI!AQ4765)),"NON RISPONDE",AVERAGE(ESITI_QUESTIONARI!N4765:T4765,ESITI_QUESTIONARI!V4765:X4765,ESITI_QUESTIONARI!Z4765:AD4765,ESITI_QUESTIONARI!AF4765:AH4765,ESITI_QUESTIONARI!AJ4765:AL4765,ESITI_QUESTIONARI!AN4765,ESITI_QUESTIONARI!AQ4765)))</f>
        <v/>
      </c>
    </row>
    <row r="4766" spans="1:8" x14ac:dyDescent="0.3">
      <c r="A4766" t="str">
        <f>IF(ESITI_QUESTIONARI!A4766="","",TRIM(ESITI_QUESTIONARI!A4766))</f>
        <v/>
      </c>
      <c r="B4766" t="str">
        <f t="shared" si="75"/>
        <v/>
      </c>
      <c r="C4766" t="str">
        <f>IF(ESITI_QUESTIONARI!C4766="","",TRIM(ESITI_QUESTIONARI!C4766))</f>
        <v/>
      </c>
      <c r="D4766" t="str">
        <f>IFERROR(UPPER(TRIM(ESITI_QUESTIONARI!U4766)),"")</f>
        <v/>
      </c>
      <c r="E4766" t="str">
        <f>IFERROR(UPPER(TRIM(ESITI_QUESTIONARI!Y4766)),"")</f>
        <v/>
      </c>
      <c r="F4766" t="str">
        <f>IFERROR(UPPER(TRIM(ESITI_QUESTIONARI!AE4766)),"")</f>
        <v/>
      </c>
      <c r="G4766" t="str">
        <f>IFERROR(UPPER(TRIM(ESITI_QUESTIONARI!AI4766)),"")</f>
        <v/>
      </c>
      <c r="H4766" s="8" t="str">
        <f>IF(C4766="","",IF(ISERROR(AVERAGE(ESITI_QUESTIONARI!N4766:T4766,ESITI_QUESTIONARI!V4766:X4766,ESITI_QUESTIONARI!Z4766:AD4766,ESITI_QUESTIONARI!AF4766:AH4766,ESITI_QUESTIONARI!AJ4766:AL4766,ESITI_QUESTIONARI!AN4766,ESITI_QUESTIONARI!AQ4766)),"NON RISPONDE",AVERAGE(ESITI_QUESTIONARI!N4766:T4766,ESITI_QUESTIONARI!V4766:X4766,ESITI_QUESTIONARI!Z4766:AD4766,ESITI_QUESTIONARI!AF4766:AH4766,ESITI_QUESTIONARI!AJ4766:AL4766,ESITI_QUESTIONARI!AN4766,ESITI_QUESTIONARI!AQ4766)))</f>
        <v/>
      </c>
    </row>
    <row r="4767" spans="1:8" x14ac:dyDescent="0.3">
      <c r="A4767" t="str">
        <f>IF(ESITI_QUESTIONARI!A4767="","",TRIM(ESITI_QUESTIONARI!A4767))</f>
        <v/>
      </c>
      <c r="B4767" t="str">
        <f t="shared" si="75"/>
        <v/>
      </c>
      <c r="C4767" t="str">
        <f>IF(ESITI_QUESTIONARI!C4767="","",TRIM(ESITI_QUESTIONARI!C4767))</f>
        <v/>
      </c>
      <c r="D4767" t="str">
        <f>IFERROR(UPPER(TRIM(ESITI_QUESTIONARI!U4767)),"")</f>
        <v/>
      </c>
      <c r="E4767" t="str">
        <f>IFERROR(UPPER(TRIM(ESITI_QUESTIONARI!Y4767)),"")</f>
        <v/>
      </c>
      <c r="F4767" t="str">
        <f>IFERROR(UPPER(TRIM(ESITI_QUESTIONARI!AE4767)),"")</f>
        <v/>
      </c>
      <c r="G4767" t="str">
        <f>IFERROR(UPPER(TRIM(ESITI_QUESTIONARI!AI4767)),"")</f>
        <v/>
      </c>
      <c r="H4767" s="8" t="str">
        <f>IF(C4767="","",IF(ISERROR(AVERAGE(ESITI_QUESTIONARI!N4767:T4767,ESITI_QUESTIONARI!V4767:X4767,ESITI_QUESTIONARI!Z4767:AD4767,ESITI_QUESTIONARI!AF4767:AH4767,ESITI_QUESTIONARI!AJ4767:AL4767,ESITI_QUESTIONARI!AN4767,ESITI_QUESTIONARI!AQ4767)),"NON RISPONDE",AVERAGE(ESITI_QUESTIONARI!N4767:T4767,ESITI_QUESTIONARI!V4767:X4767,ESITI_QUESTIONARI!Z4767:AD4767,ESITI_QUESTIONARI!AF4767:AH4767,ESITI_QUESTIONARI!AJ4767:AL4767,ESITI_QUESTIONARI!AN4767,ESITI_QUESTIONARI!AQ4767)))</f>
        <v/>
      </c>
    </row>
    <row r="4768" spans="1:8" x14ac:dyDescent="0.3">
      <c r="A4768" t="str">
        <f>IF(ESITI_QUESTIONARI!A4768="","",TRIM(ESITI_QUESTIONARI!A4768))</f>
        <v/>
      </c>
      <c r="B4768" t="str">
        <f t="shared" si="75"/>
        <v/>
      </c>
      <c r="C4768" t="str">
        <f>IF(ESITI_QUESTIONARI!C4768="","",TRIM(ESITI_QUESTIONARI!C4768))</f>
        <v/>
      </c>
      <c r="D4768" t="str">
        <f>IFERROR(UPPER(TRIM(ESITI_QUESTIONARI!U4768)),"")</f>
        <v/>
      </c>
      <c r="E4768" t="str">
        <f>IFERROR(UPPER(TRIM(ESITI_QUESTIONARI!Y4768)),"")</f>
        <v/>
      </c>
      <c r="F4768" t="str">
        <f>IFERROR(UPPER(TRIM(ESITI_QUESTIONARI!AE4768)),"")</f>
        <v/>
      </c>
      <c r="G4768" t="str">
        <f>IFERROR(UPPER(TRIM(ESITI_QUESTIONARI!AI4768)),"")</f>
        <v/>
      </c>
      <c r="H4768" s="8" t="str">
        <f>IF(C4768="","",IF(ISERROR(AVERAGE(ESITI_QUESTIONARI!N4768:T4768,ESITI_QUESTIONARI!V4768:X4768,ESITI_QUESTIONARI!Z4768:AD4768,ESITI_QUESTIONARI!AF4768:AH4768,ESITI_QUESTIONARI!AJ4768:AL4768,ESITI_QUESTIONARI!AN4768,ESITI_QUESTIONARI!AQ4768)),"NON RISPONDE",AVERAGE(ESITI_QUESTIONARI!N4768:T4768,ESITI_QUESTIONARI!V4768:X4768,ESITI_QUESTIONARI!Z4768:AD4768,ESITI_QUESTIONARI!AF4768:AH4768,ESITI_QUESTIONARI!AJ4768:AL4768,ESITI_QUESTIONARI!AN4768,ESITI_QUESTIONARI!AQ4768)))</f>
        <v/>
      </c>
    </row>
    <row r="4769" spans="1:8" x14ac:dyDescent="0.3">
      <c r="A4769" t="str">
        <f>IF(ESITI_QUESTIONARI!A4769="","",TRIM(ESITI_QUESTIONARI!A4769))</f>
        <v/>
      </c>
      <c r="B4769" t="str">
        <f t="shared" si="75"/>
        <v/>
      </c>
      <c r="C4769" t="str">
        <f>IF(ESITI_QUESTIONARI!C4769="","",TRIM(ESITI_QUESTIONARI!C4769))</f>
        <v/>
      </c>
      <c r="D4769" t="str">
        <f>IFERROR(UPPER(TRIM(ESITI_QUESTIONARI!U4769)),"")</f>
        <v/>
      </c>
      <c r="E4769" t="str">
        <f>IFERROR(UPPER(TRIM(ESITI_QUESTIONARI!Y4769)),"")</f>
        <v/>
      </c>
      <c r="F4769" t="str">
        <f>IFERROR(UPPER(TRIM(ESITI_QUESTIONARI!AE4769)),"")</f>
        <v/>
      </c>
      <c r="G4769" t="str">
        <f>IFERROR(UPPER(TRIM(ESITI_QUESTIONARI!AI4769)),"")</f>
        <v/>
      </c>
      <c r="H4769" s="8" t="str">
        <f>IF(C4769="","",IF(ISERROR(AVERAGE(ESITI_QUESTIONARI!N4769:T4769,ESITI_QUESTIONARI!V4769:X4769,ESITI_QUESTIONARI!Z4769:AD4769,ESITI_QUESTIONARI!AF4769:AH4769,ESITI_QUESTIONARI!AJ4769:AL4769,ESITI_QUESTIONARI!AN4769,ESITI_QUESTIONARI!AQ4769)),"NON RISPONDE",AVERAGE(ESITI_QUESTIONARI!N4769:T4769,ESITI_QUESTIONARI!V4769:X4769,ESITI_QUESTIONARI!Z4769:AD4769,ESITI_QUESTIONARI!AF4769:AH4769,ESITI_QUESTIONARI!AJ4769:AL4769,ESITI_QUESTIONARI!AN4769,ESITI_QUESTIONARI!AQ4769)))</f>
        <v/>
      </c>
    </row>
    <row r="4770" spans="1:8" x14ac:dyDescent="0.3">
      <c r="A4770" t="str">
        <f>IF(ESITI_QUESTIONARI!A4770="","",TRIM(ESITI_QUESTIONARI!A4770))</f>
        <v/>
      </c>
      <c r="B4770" t="str">
        <f t="shared" si="75"/>
        <v/>
      </c>
      <c r="C4770" t="str">
        <f>IF(ESITI_QUESTIONARI!C4770="","",TRIM(ESITI_QUESTIONARI!C4770))</f>
        <v/>
      </c>
      <c r="D4770" t="str">
        <f>IFERROR(UPPER(TRIM(ESITI_QUESTIONARI!U4770)),"")</f>
        <v/>
      </c>
      <c r="E4770" t="str">
        <f>IFERROR(UPPER(TRIM(ESITI_QUESTIONARI!Y4770)),"")</f>
        <v/>
      </c>
      <c r="F4770" t="str">
        <f>IFERROR(UPPER(TRIM(ESITI_QUESTIONARI!AE4770)),"")</f>
        <v/>
      </c>
      <c r="G4770" t="str">
        <f>IFERROR(UPPER(TRIM(ESITI_QUESTIONARI!AI4770)),"")</f>
        <v/>
      </c>
      <c r="H4770" s="8" t="str">
        <f>IF(C4770="","",IF(ISERROR(AVERAGE(ESITI_QUESTIONARI!N4770:T4770,ESITI_QUESTIONARI!V4770:X4770,ESITI_QUESTIONARI!Z4770:AD4770,ESITI_QUESTIONARI!AF4770:AH4770,ESITI_QUESTIONARI!AJ4770:AL4770,ESITI_QUESTIONARI!AN4770,ESITI_QUESTIONARI!AQ4770)),"NON RISPONDE",AVERAGE(ESITI_QUESTIONARI!N4770:T4770,ESITI_QUESTIONARI!V4770:X4770,ESITI_QUESTIONARI!Z4770:AD4770,ESITI_QUESTIONARI!AF4770:AH4770,ESITI_QUESTIONARI!AJ4770:AL4770,ESITI_QUESTIONARI!AN4770,ESITI_QUESTIONARI!AQ4770)))</f>
        <v/>
      </c>
    </row>
    <row r="4771" spans="1:8" x14ac:dyDescent="0.3">
      <c r="A4771" t="str">
        <f>IF(ESITI_QUESTIONARI!A4771="","",TRIM(ESITI_QUESTIONARI!A4771))</f>
        <v/>
      </c>
      <c r="B4771" t="str">
        <f t="shared" si="75"/>
        <v/>
      </c>
      <c r="C4771" t="str">
        <f>IF(ESITI_QUESTIONARI!C4771="","",TRIM(ESITI_QUESTIONARI!C4771))</f>
        <v/>
      </c>
      <c r="D4771" t="str">
        <f>IFERROR(UPPER(TRIM(ESITI_QUESTIONARI!U4771)),"")</f>
        <v/>
      </c>
      <c r="E4771" t="str">
        <f>IFERROR(UPPER(TRIM(ESITI_QUESTIONARI!Y4771)),"")</f>
        <v/>
      </c>
      <c r="F4771" t="str">
        <f>IFERROR(UPPER(TRIM(ESITI_QUESTIONARI!AE4771)),"")</f>
        <v/>
      </c>
      <c r="G4771" t="str">
        <f>IFERROR(UPPER(TRIM(ESITI_QUESTIONARI!AI4771)),"")</f>
        <v/>
      </c>
      <c r="H4771" s="8" t="str">
        <f>IF(C4771="","",IF(ISERROR(AVERAGE(ESITI_QUESTIONARI!N4771:T4771,ESITI_QUESTIONARI!V4771:X4771,ESITI_QUESTIONARI!Z4771:AD4771,ESITI_QUESTIONARI!AF4771:AH4771,ESITI_QUESTIONARI!AJ4771:AL4771,ESITI_QUESTIONARI!AN4771,ESITI_QUESTIONARI!AQ4771)),"NON RISPONDE",AVERAGE(ESITI_QUESTIONARI!N4771:T4771,ESITI_QUESTIONARI!V4771:X4771,ESITI_QUESTIONARI!Z4771:AD4771,ESITI_QUESTIONARI!AF4771:AH4771,ESITI_QUESTIONARI!AJ4771:AL4771,ESITI_QUESTIONARI!AN4771,ESITI_QUESTIONARI!AQ4771)))</f>
        <v/>
      </c>
    </row>
    <row r="4772" spans="1:8" x14ac:dyDescent="0.3">
      <c r="A4772" t="str">
        <f>IF(ESITI_QUESTIONARI!A4772="","",TRIM(ESITI_QUESTIONARI!A4772))</f>
        <v/>
      </c>
      <c r="B4772" t="str">
        <f t="shared" si="75"/>
        <v/>
      </c>
      <c r="C4772" t="str">
        <f>IF(ESITI_QUESTIONARI!C4772="","",TRIM(ESITI_QUESTIONARI!C4772))</f>
        <v/>
      </c>
      <c r="D4772" t="str">
        <f>IFERROR(UPPER(TRIM(ESITI_QUESTIONARI!U4772)),"")</f>
        <v/>
      </c>
      <c r="E4772" t="str">
        <f>IFERROR(UPPER(TRIM(ESITI_QUESTIONARI!Y4772)),"")</f>
        <v/>
      </c>
      <c r="F4772" t="str">
        <f>IFERROR(UPPER(TRIM(ESITI_QUESTIONARI!AE4772)),"")</f>
        <v/>
      </c>
      <c r="G4772" t="str">
        <f>IFERROR(UPPER(TRIM(ESITI_QUESTIONARI!AI4772)),"")</f>
        <v/>
      </c>
      <c r="H4772" s="8" t="str">
        <f>IF(C4772="","",IF(ISERROR(AVERAGE(ESITI_QUESTIONARI!N4772:T4772,ESITI_QUESTIONARI!V4772:X4772,ESITI_QUESTIONARI!Z4772:AD4772,ESITI_QUESTIONARI!AF4772:AH4772,ESITI_QUESTIONARI!AJ4772:AL4772,ESITI_QUESTIONARI!AN4772,ESITI_QUESTIONARI!AQ4772)),"NON RISPONDE",AVERAGE(ESITI_QUESTIONARI!N4772:T4772,ESITI_QUESTIONARI!V4772:X4772,ESITI_QUESTIONARI!Z4772:AD4772,ESITI_QUESTIONARI!AF4772:AH4772,ESITI_QUESTIONARI!AJ4772:AL4772,ESITI_QUESTIONARI!AN4772,ESITI_QUESTIONARI!AQ4772)))</f>
        <v/>
      </c>
    </row>
    <row r="4773" spans="1:8" x14ac:dyDescent="0.3">
      <c r="A4773" t="str">
        <f>IF(ESITI_QUESTIONARI!A4773="","",TRIM(ESITI_QUESTIONARI!A4773))</f>
        <v/>
      </c>
      <c r="B4773" t="str">
        <f t="shared" si="75"/>
        <v/>
      </c>
      <c r="C4773" t="str">
        <f>IF(ESITI_QUESTIONARI!C4773="","",TRIM(ESITI_QUESTIONARI!C4773))</f>
        <v/>
      </c>
      <c r="D4773" t="str">
        <f>IFERROR(UPPER(TRIM(ESITI_QUESTIONARI!U4773)),"")</f>
        <v/>
      </c>
      <c r="E4773" t="str">
        <f>IFERROR(UPPER(TRIM(ESITI_QUESTIONARI!Y4773)),"")</f>
        <v/>
      </c>
      <c r="F4773" t="str">
        <f>IFERROR(UPPER(TRIM(ESITI_QUESTIONARI!AE4773)),"")</f>
        <v/>
      </c>
      <c r="G4773" t="str">
        <f>IFERROR(UPPER(TRIM(ESITI_QUESTIONARI!AI4773)),"")</f>
        <v/>
      </c>
      <c r="H4773" s="8" t="str">
        <f>IF(C4773="","",IF(ISERROR(AVERAGE(ESITI_QUESTIONARI!N4773:T4773,ESITI_QUESTIONARI!V4773:X4773,ESITI_QUESTIONARI!Z4773:AD4773,ESITI_QUESTIONARI!AF4773:AH4773,ESITI_QUESTIONARI!AJ4773:AL4773,ESITI_QUESTIONARI!AN4773,ESITI_QUESTIONARI!AQ4773)),"NON RISPONDE",AVERAGE(ESITI_QUESTIONARI!N4773:T4773,ESITI_QUESTIONARI!V4773:X4773,ESITI_QUESTIONARI!Z4773:AD4773,ESITI_QUESTIONARI!AF4773:AH4773,ESITI_QUESTIONARI!AJ4773:AL4773,ESITI_QUESTIONARI!AN4773,ESITI_QUESTIONARI!AQ4773)))</f>
        <v/>
      </c>
    </row>
    <row r="4774" spans="1:8" x14ac:dyDescent="0.3">
      <c r="A4774" t="str">
        <f>IF(ESITI_QUESTIONARI!A4774="","",TRIM(ESITI_QUESTIONARI!A4774))</f>
        <v/>
      </c>
      <c r="B4774" t="str">
        <f t="shared" si="75"/>
        <v/>
      </c>
      <c r="C4774" t="str">
        <f>IF(ESITI_QUESTIONARI!C4774="","",TRIM(ESITI_QUESTIONARI!C4774))</f>
        <v/>
      </c>
      <c r="D4774" t="str">
        <f>IFERROR(UPPER(TRIM(ESITI_QUESTIONARI!U4774)),"")</f>
        <v/>
      </c>
      <c r="E4774" t="str">
        <f>IFERROR(UPPER(TRIM(ESITI_QUESTIONARI!Y4774)),"")</f>
        <v/>
      </c>
      <c r="F4774" t="str">
        <f>IFERROR(UPPER(TRIM(ESITI_QUESTIONARI!AE4774)),"")</f>
        <v/>
      </c>
      <c r="G4774" t="str">
        <f>IFERROR(UPPER(TRIM(ESITI_QUESTIONARI!AI4774)),"")</f>
        <v/>
      </c>
      <c r="H4774" s="8" t="str">
        <f>IF(C4774="","",IF(ISERROR(AVERAGE(ESITI_QUESTIONARI!N4774:T4774,ESITI_QUESTIONARI!V4774:X4774,ESITI_QUESTIONARI!Z4774:AD4774,ESITI_QUESTIONARI!AF4774:AH4774,ESITI_QUESTIONARI!AJ4774:AL4774,ESITI_QUESTIONARI!AN4774,ESITI_QUESTIONARI!AQ4774)),"NON RISPONDE",AVERAGE(ESITI_QUESTIONARI!N4774:T4774,ESITI_QUESTIONARI!V4774:X4774,ESITI_QUESTIONARI!Z4774:AD4774,ESITI_QUESTIONARI!AF4774:AH4774,ESITI_QUESTIONARI!AJ4774:AL4774,ESITI_QUESTIONARI!AN4774,ESITI_QUESTIONARI!AQ4774)))</f>
        <v/>
      </c>
    </row>
    <row r="4775" spans="1:8" x14ac:dyDescent="0.3">
      <c r="A4775" t="str">
        <f>IF(ESITI_QUESTIONARI!A4775="","",TRIM(ESITI_QUESTIONARI!A4775))</f>
        <v/>
      </c>
      <c r="B4775" t="str">
        <f t="shared" si="75"/>
        <v/>
      </c>
      <c r="C4775" t="str">
        <f>IF(ESITI_QUESTIONARI!C4775="","",TRIM(ESITI_QUESTIONARI!C4775))</f>
        <v/>
      </c>
      <c r="D4775" t="str">
        <f>IFERROR(UPPER(TRIM(ESITI_QUESTIONARI!U4775)),"")</f>
        <v/>
      </c>
      <c r="E4775" t="str">
        <f>IFERROR(UPPER(TRIM(ESITI_QUESTIONARI!Y4775)),"")</f>
        <v/>
      </c>
      <c r="F4775" t="str">
        <f>IFERROR(UPPER(TRIM(ESITI_QUESTIONARI!AE4775)),"")</f>
        <v/>
      </c>
      <c r="G4775" t="str">
        <f>IFERROR(UPPER(TRIM(ESITI_QUESTIONARI!AI4775)),"")</f>
        <v/>
      </c>
      <c r="H4775" s="8" t="str">
        <f>IF(C4775="","",IF(ISERROR(AVERAGE(ESITI_QUESTIONARI!N4775:T4775,ESITI_QUESTIONARI!V4775:X4775,ESITI_QUESTIONARI!Z4775:AD4775,ESITI_QUESTIONARI!AF4775:AH4775,ESITI_QUESTIONARI!AJ4775:AL4775,ESITI_QUESTIONARI!AN4775,ESITI_QUESTIONARI!AQ4775)),"NON RISPONDE",AVERAGE(ESITI_QUESTIONARI!N4775:T4775,ESITI_QUESTIONARI!V4775:X4775,ESITI_QUESTIONARI!Z4775:AD4775,ESITI_QUESTIONARI!AF4775:AH4775,ESITI_QUESTIONARI!AJ4775:AL4775,ESITI_QUESTIONARI!AN4775,ESITI_QUESTIONARI!AQ4775)))</f>
        <v/>
      </c>
    </row>
    <row r="4776" spans="1:8" x14ac:dyDescent="0.3">
      <c r="A4776" t="str">
        <f>IF(ESITI_QUESTIONARI!A4776="","",TRIM(ESITI_QUESTIONARI!A4776))</f>
        <v/>
      </c>
      <c r="B4776" t="str">
        <f t="shared" si="75"/>
        <v/>
      </c>
      <c r="C4776" t="str">
        <f>IF(ESITI_QUESTIONARI!C4776="","",TRIM(ESITI_QUESTIONARI!C4776))</f>
        <v/>
      </c>
      <c r="D4776" t="str">
        <f>IFERROR(UPPER(TRIM(ESITI_QUESTIONARI!U4776)),"")</f>
        <v/>
      </c>
      <c r="E4776" t="str">
        <f>IFERROR(UPPER(TRIM(ESITI_QUESTIONARI!Y4776)),"")</f>
        <v/>
      </c>
      <c r="F4776" t="str">
        <f>IFERROR(UPPER(TRIM(ESITI_QUESTIONARI!AE4776)),"")</f>
        <v/>
      </c>
      <c r="G4776" t="str">
        <f>IFERROR(UPPER(TRIM(ESITI_QUESTIONARI!AI4776)),"")</f>
        <v/>
      </c>
      <c r="H4776" s="8" t="str">
        <f>IF(C4776="","",IF(ISERROR(AVERAGE(ESITI_QUESTIONARI!N4776:T4776,ESITI_QUESTIONARI!V4776:X4776,ESITI_QUESTIONARI!Z4776:AD4776,ESITI_QUESTIONARI!AF4776:AH4776,ESITI_QUESTIONARI!AJ4776:AL4776,ESITI_QUESTIONARI!AN4776,ESITI_QUESTIONARI!AQ4776)),"NON RISPONDE",AVERAGE(ESITI_QUESTIONARI!N4776:T4776,ESITI_QUESTIONARI!V4776:X4776,ESITI_QUESTIONARI!Z4776:AD4776,ESITI_QUESTIONARI!AF4776:AH4776,ESITI_QUESTIONARI!AJ4776:AL4776,ESITI_QUESTIONARI!AN4776,ESITI_QUESTIONARI!AQ4776)))</f>
        <v/>
      </c>
    </row>
    <row r="4777" spans="1:8" x14ac:dyDescent="0.3">
      <c r="A4777" t="str">
        <f>IF(ESITI_QUESTIONARI!A4777="","",TRIM(ESITI_QUESTIONARI!A4777))</f>
        <v/>
      </c>
      <c r="B4777" t="str">
        <f t="shared" si="75"/>
        <v/>
      </c>
      <c r="C4777" t="str">
        <f>IF(ESITI_QUESTIONARI!C4777="","",TRIM(ESITI_QUESTIONARI!C4777))</f>
        <v/>
      </c>
      <c r="D4777" t="str">
        <f>IFERROR(UPPER(TRIM(ESITI_QUESTIONARI!U4777)),"")</f>
        <v/>
      </c>
      <c r="E4777" t="str">
        <f>IFERROR(UPPER(TRIM(ESITI_QUESTIONARI!Y4777)),"")</f>
        <v/>
      </c>
      <c r="F4777" t="str">
        <f>IFERROR(UPPER(TRIM(ESITI_QUESTIONARI!AE4777)),"")</f>
        <v/>
      </c>
      <c r="G4777" t="str">
        <f>IFERROR(UPPER(TRIM(ESITI_QUESTIONARI!AI4777)),"")</f>
        <v/>
      </c>
      <c r="H4777" s="8" t="str">
        <f>IF(C4777="","",IF(ISERROR(AVERAGE(ESITI_QUESTIONARI!N4777:T4777,ESITI_QUESTIONARI!V4777:X4777,ESITI_QUESTIONARI!Z4777:AD4777,ESITI_QUESTIONARI!AF4777:AH4777,ESITI_QUESTIONARI!AJ4777:AL4777,ESITI_QUESTIONARI!AN4777,ESITI_QUESTIONARI!AQ4777)),"NON RISPONDE",AVERAGE(ESITI_QUESTIONARI!N4777:T4777,ESITI_QUESTIONARI!V4777:X4777,ESITI_QUESTIONARI!Z4777:AD4777,ESITI_QUESTIONARI!AF4777:AH4777,ESITI_QUESTIONARI!AJ4777:AL4777,ESITI_QUESTIONARI!AN4777,ESITI_QUESTIONARI!AQ4777)))</f>
        <v/>
      </c>
    </row>
    <row r="4778" spans="1:8" x14ac:dyDescent="0.3">
      <c r="A4778" t="str">
        <f>IF(ESITI_QUESTIONARI!A4778="","",TRIM(ESITI_QUESTIONARI!A4778))</f>
        <v/>
      </c>
      <c r="B4778" t="str">
        <f t="shared" si="75"/>
        <v/>
      </c>
      <c r="C4778" t="str">
        <f>IF(ESITI_QUESTIONARI!C4778="","",TRIM(ESITI_QUESTIONARI!C4778))</f>
        <v/>
      </c>
      <c r="D4778" t="str">
        <f>IFERROR(UPPER(TRIM(ESITI_QUESTIONARI!U4778)),"")</f>
        <v/>
      </c>
      <c r="E4778" t="str">
        <f>IFERROR(UPPER(TRIM(ESITI_QUESTIONARI!Y4778)),"")</f>
        <v/>
      </c>
      <c r="F4778" t="str">
        <f>IFERROR(UPPER(TRIM(ESITI_QUESTIONARI!AE4778)),"")</f>
        <v/>
      </c>
      <c r="G4778" t="str">
        <f>IFERROR(UPPER(TRIM(ESITI_QUESTIONARI!AI4778)),"")</f>
        <v/>
      </c>
      <c r="H4778" s="8" t="str">
        <f>IF(C4778="","",IF(ISERROR(AVERAGE(ESITI_QUESTIONARI!N4778:T4778,ESITI_QUESTIONARI!V4778:X4778,ESITI_QUESTIONARI!Z4778:AD4778,ESITI_QUESTIONARI!AF4778:AH4778,ESITI_QUESTIONARI!AJ4778:AL4778,ESITI_QUESTIONARI!AN4778,ESITI_QUESTIONARI!AQ4778)),"NON RISPONDE",AVERAGE(ESITI_QUESTIONARI!N4778:T4778,ESITI_QUESTIONARI!V4778:X4778,ESITI_QUESTIONARI!Z4778:AD4778,ESITI_QUESTIONARI!AF4778:AH4778,ESITI_QUESTIONARI!AJ4778:AL4778,ESITI_QUESTIONARI!AN4778,ESITI_QUESTIONARI!AQ4778)))</f>
        <v/>
      </c>
    </row>
    <row r="4779" spans="1:8" x14ac:dyDescent="0.3">
      <c r="A4779" t="str">
        <f>IF(ESITI_QUESTIONARI!A4779="","",TRIM(ESITI_QUESTIONARI!A4779))</f>
        <v/>
      </c>
      <c r="B4779" t="str">
        <f t="shared" si="75"/>
        <v/>
      </c>
      <c r="C4779" t="str">
        <f>IF(ESITI_QUESTIONARI!C4779="","",TRIM(ESITI_QUESTIONARI!C4779))</f>
        <v/>
      </c>
      <c r="D4779" t="str">
        <f>IFERROR(UPPER(TRIM(ESITI_QUESTIONARI!U4779)),"")</f>
        <v/>
      </c>
      <c r="E4779" t="str">
        <f>IFERROR(UPPER(TRIM(ESITI_QUESTIONARI!Y4779)),"")</f>
        <v/>
      </c>
      <c r="F4779" t="str">
        <f>IFERROR(UPPER(TRIM(ESITI_QUESTIONARI!AE4779)),"")</f>
        <v/>
      </c>
      <c r="G4779" t="str">
        <f>IFERROR(UPPER(TRIM(ESITI_QUESTIONARI!AI4779)),"")</f>
        <v/>
      </c>
      <c r="H4779" s="8" t="str">
        <f>IF(C4779="","",IF(ISERROR(AVERAGE(ESITI_QUESTIONARI!N4779:T4779,ESITI_QUESTIONARI!V4779:X4779,ESITI_QUESTIONARI!Z4779:AD4779,ESITI_QUESTIONARI!AF4779:AH4779,ESITI_QUESTIONARI!AJ4779:AL4779,ESITI_QUESTIONARI!AN4779,ESITI_QUESTIONARI!AQ4779)),"NON RISPONDE",AVERAGE(ESITI_QUESTIONARI!N4779:T4779,ESITI_QUESTIONARI!V4779:X4779,ESITI_QUESTIONARI!Z4779:AD4779,ESITI_QUESTIONARI!AF4779:AH4779,ESITI_QUESTIONARI!AJ4779:AL4779,ESITI_QUESTIONARI!AN4779,ESITI_QUESTIONARI!AQ4779)))</f>
        <v/>
      </c>
    </row>
    <row r="4780" spans="1:8" x14ac:dyDescent="0.3">
      <c r="A4780" t="str">
        <f>IF(ESITI_QUESTIONARI!A4780="","",TRIM(ESITI_QUESTIONARI!A4780))</f>
        <v/>
      </c>
      <c r="B4780" t="str">
        <f t="shared" si="75"/>
        <v/>
      </c>
      <c r="C4780" t="str">
        <f>IF(ESITI_QUESTIONARI!C4780="","",TRIM(ESITI_QUESTIONARI!C4780))</f>
        <v/>
      </c>
      <c r="D4780" t="str">
        <f>IFERROR(UPPER(TRIM(ESITI_QUESTIONARI!U4780)),"")</f>
        <v/>
      </c>
      <c r="E4780" t="str">
        <f>IFERROR(UPPER(TRIM(ESITI_QUESTIONARI!Y4780)),"")</f>
        <v/>
      </c>
      <c r="F4780" t="str">
        <f>IFERROR(UPPER(TRIM(ESITI_QUESTIONARI!AE4780)),"")</f>
        <v/>
      </c>
      <c r="G4780" t="str">
        <f>IFERROR(UPPER(TRIM(ESITI_QUESTIONARI!AI4780)),"")</f>
        <v/>
      </c>
      <c r="H4780" s="8" t="str">
        <f>IF(C4780="","",IF(ISERROR(AVERAGE(ESITI_QUESTIONARI!N4780:T4780,ESITI_QUESTIONARI!V4780:X4780,ESITI_QUESTIONARI!Z4780:AD4780,ESITI_QUESTIONARI!AF4780:AH4780,ESITI_QUESTIONARI!AJ4780:AL4780,ESITI_QUESTIONARI!AN4780,ESITI_QUESTIONARI!AQ4780)),"NON RISPONDE",AVERAGE(ESITI_QUESTIONARI!N4780:T4780,ESITI_QUESTIONARI!V4780:X4780,ESITI_QUESTIONARI!Z4780:AD4780,ESITI_QUESTIONARI!AF4780:AH4780,ESITI_QUESTIONARI!AJ4780:AL4780,ESITI_QUESTIONARI!AN4780,ESITI_QUESTIONARI!AQ4780)))</f>
        <v/>
      </c>
    </row>
    <row r="4781" spans="1:8" x14ac:dyDescent="0.3">
      <c r="A4781" t="str">
        <f>IF(ESITI_QUESTIONARI!A4781="","",TRIM(ESITI_QUESTIONARI!A4781))</f>
        <v/>
      </c>
      <c r="B4781" t="str">
        <f t="shared" si="75"/>
        <v/>
      </c>
      <c r="C4781" t="str">
        <f>IF(ESITI_QUESTIONARI!C4781="","",TRIM(ESITI_QUESTIONARI!C4781))</f>
        <v/>
      </c>
      <c r="D4781" t="str">
        <f>IFERROR(UPPER(TRIM(ESITI_QUESTIONARI!U4781)),"")</f>
        <v/>
      </c>
      <c r="E4781" t="str">
        <f>IFERROR(UPPER(TRIM(ESITI_QUESTIONARI!Y4781)),"")</f>
        <v/>
      </c>
      <c r="F4781" t="str">
        <f>IFERROR(UPPER(TRIM(ESITI_QUESTIONARI!AE4781)),"")</f>
        <v/>
      </c>
      <c r="G4781" t="str">
        <f>IFERROR(UPPER(TRIM(ESITI_QUESTIONARI!AI4781)),"")</f>
        <v/>
      </c>
      <c r="H4781" s="8" t="str">
        <f>IF(C4781="","",IF(ISERROR(AVERAGE(ESITI_QUESTIONARI!N4781:T4781,ESITI_QUESTIONARI!V4781:X4781,ESITI_QUESTIONARI!Z4781:AD4781,ESITI_QUESTIONARI!AF4781:AH4781,ESITI_QUESTIONARI!AJ4781:AL4781,ESITI_QUESTIONARI!AN4781,ESITI_QUESTIONARI!AQ4781)),"NON RISPONDE",AVERAGE(ESITI_QUESTIONARI!N4781:T4781,ESITI_QUESTIONARI!V4781:X4781,ESITI_QUESTIONARI!Z4781:AD4781,ESITI_QUESTIONARI!AF4781:AH4781,ESITI_QUESTIONARI!AJ4781:AL4781,ESITI_QUESTIONARI!AN4781,ESITI_QUESTIONARI!AQ4781)))</f>
        <v/>
      </c>
    </row>
    <row r="4782" spans="1:8" x14ac:dyDescent="0.3">
      <c r="A4782" t="str">
        <f>IF(ESITI_QUESTIONARI!A4782="","",TRIM(ESITI_QUESTIONARI!A4782))</f>
        <v/>
      </c>
      <c r="B4782" t="str">
        <f t="shared" si="75"/>
        <v/>
      </c>
      <c r="C4782" t="str">
        <f>IF(ESITI_QUESTIONARI!C4782="","",TRIM(ESITI_QUESTIONARI!C4782))</f>
        <v/>
      </c>
      <c r="D4782" t="str">
        <f>IFERROR(UPPER(TRIM(ESITI_QUESTIONARI!U4782)),"")</f>
        <v/>
      </c>
      <c r="E4782" t="str">
        <f>IFERROR(UPPER(TRIM(ESITI_QUESTIONARI!Y4782)),"")</f>
        <v/>
      </c>
      <c r="F4782" t="str">
        <f>IFERROR(UPPER(TRIM(ESITI_QUESTIONARI!AE4782)),"")</f>
        <v/>
      </c>
      <c r="G4782" t="str">
        <f>IFERROR(UPPER(TRIM(ESITI_QUESTIONARI!AI4782)),"")</f>
        <v/>
      </c>
      <c r="H4782" s="8" t="str">
        <f>IF(C4782="","",IF(ISERROR(AVERAGE(ESITI_QUESTIONARI!N4782:T4782,ESITI_QUESTIONARI!V4782:X4782,ESITI_QUESTIONARI!Z4782:AD4782,ESITI_QUESTIONARI!AF4782:AH4782,ESITI_QUESTIONARI!AJ4782:AL4782,ESITI_QUESTIONARI!AN4782,ESITI_QUESTIONARI!AQ4782)),"NON RISPONDE",AVERAGE(ESITI_QUESTIONARI!N4782:T4782,ESITI_QUESTIONARI!V4782:X4782,ESITI_QUESTIONARI!Z4782:AD4782,ESITI_QUESTIONARI!AF4782:AH4782,ESITI_QUESTIONARI!AJ4782:AL4782,ESITI_QUESTIONARI!AN4782,ESITI_QUESTIONARI!AQ4782)))</f>
        <v/>
      </c>
    </row>
    <row r="4783" spans="1:8" x14ac:dyDescent="0.3">
      <c r="A4783" t="str">
        <f>IF(ESITI_QUESTIONARI!A4783="","",TRIM(ESITI_QUESTIONARI!A4783))</f>
        <v/>
      </c>
      <c r="B4783" t="str">
        <f t="shared" si="75"/>
        <v/>
      </c>
      <c r="C4783" t="str">
        <f>IF(ESITI_QUESTIONARI!C4783="","",TRIM(ESITI_QUESTIONARI!C4783))</f>
        <v/>
      </c>
      <c r="D4783" t="str">
        <f>IFERROR(UPPER(TRIM(ESITI_QUESTIONARI!U4783)),"")</f>
        <v/>
      </c>
      <c r="E4783" t="str">
        <f>IFERROR(UPPER(TRIM(ESITI_QUESTIONARI!Y4783)),"")</f>
        <v/>
      </c>
      <c r="F4783" t="str">
        <f>IFERROR(UPPER(TRIM(ESITI_QUESTIONARI!AE4783)),"")</f>
        <v/>
      </c>
      <c r="G4783" t="str">
        <f>IFERROR(UPPER(TRIM(ESITI_QUESTIONARI!AI4783)),"")</f>
        <v/>
      </c>
      <c r="H4783" s="8" t="str">
        <f>IF(C4783="","",IF(ISERROR(AVERAGE(ESITI_QUESTIONARI!N4783:T4783,ESITI_QUESTIONARI!V4783:X4783,ESITI_QUESTIONARI!Z4783:AD4783,ESITI_QUESTIONARI!AF4783:AH4783,ESITI_QUESTIONARI!AJ4783:AL4783,ESITI_QUESTIONARI!AN4783,ESITI_QUESTIONARI!AQ4783)),"NON RISPONDE",AVERAGE(ESITI_QUESTIONARI!N4783:T4783,ESITI_QUESTIONARI!V4783:X4783,ESITI_QUESTIONARI!Z4783:AD4783,ESITI_QUESTIONARI!AF4783:AH4783,ESITI_QUESTIONARI!AJ4783:AL4783,ESITI_QUESTIONARI!AN4783,ESITI_QUESTIONARI!AQ4783)))</f>
        <v/>
      </c>
    </row>
    <row r="4784" spans="1:8" x14ac:dyDescent="0.3">
      <c r="A4784" t="str">
        <f>IF(ESITI_QUESTIONARI!A4784="","",TRIM(ESITI_QUESTIONARI!A4784))</f>
        <v/>
      </c>
      <c r="B4784" t="str">
        <f t="shared" si="75"/>
        <v/>
      </c>
      <c r="C4784" t="str">
        <f>IF(ESITI_QUESTIONARI!C4784="","",TRIM(ESITI_QUESTIONARI!C4784))</f>
        <v/>
      </c>
      <c r="D4784" t="str">
        <f>IFERROR(UPPER(TRIM(ESITI_QUESTIONARI!U4784)),"")</f>
        <v/>
      </c>
      <c r="E4784" t="str">
        <f>IFERROR(UPPER(TRIM(ESITI_QUESTIONARI!Y4784)),"")</f>
        <v/>
      </c>
      <c r="F4784" t="str">
        <f>IFERROR(UPPER(TRIM(ESITI_QUESTIONARI!AE4784)),"")</f>
        <v/>
      </c>
      <c r="G4784" t="str">
        <f>IFERROR(UPPER(TRIM(ESITI_QUESTIONARI!AI4784)),"")</f>
        <v/>
      </c>
      <c r="H4784" s="8" t="str">
        <f>IF(C4784="","",IF(ISERROR(AVERAGE(ESITI_QUESTIONARI!N4784:T4784,ESITI_QUESTIONARI!V4784:X4784,ESITI_QUESTIONARI!Z4784:AD4784,ESITI_QUESTIONARI!AF4784:AH4784,ESITI_QUESTIONARI!AJ4784:AL4784,ESITI_QUESTIONARI!AN4784,ESITI_QUESTIONARI!AQ4784)),"NON RISPONDE",AVERAGE(ESITI_QUESTIONARI!N4784:T4784,ESITI_QUESTIONARI!V4784:X4784,ESITI_QUESTIONARI!Z4784:AD4784,ESITI_QUESTIONARI!AF4784:AH4784,ESITI_QUESTIONARI!AJ4784:AL4784,ESITI_QUESTIONARI!AN4784,ESITI_QUESTIONARI!AQ4784)))</f>
        <v/>
      </c>
    </row>
    <row r="4785" spans="1:8" x14ac:dyDescent="0.3">
      <c r="A4785" t="str">
        <f>IF(ESITI_QUESTIONARI!A4785="","",TRIM(ESITI_QUESTIONARI!A4785))</f>
        <v/>
      </c>
      <c r="B4785" t="str">
        <f t="shared" si="75"/>
        <v/>
      </c>
      <c r="C4785" t="str">
        <f>IF(ESITI_QUESTIONARI!C4785="","",TRIM(ESITI_QUESTIONARI!C4785))</f>
        <v/>
      </c>
      <c r="D4785" t="str">
        <f>IFERROR(UPPER(TRIM(ESITI_QUESTIONARI!U4785)),"")</f>
        <v/>
      </c>
      <c r="E4785" t="str">
        <f>IFERROR(UPPER(TRIM(ESITI_QUESTIONARI!Y4785)),"")</f>
        <v/>
      </c>
      <c r="F4785" t="str">
        <f>IFERROR(UPPER(TRIM(ESITI_QUESTIONARI!AE4785)),"")</f>
        <v/>
      </c>
      <c r="G4785" t="str">
        <f>IFERROR(UPPER(TRIM(ESITI_QUESTIONARI!AI4785)),"")</f>
        <v/>
      </c>
      <c r="H4785" s="8" t="str">
        <f>IF(C4785="","",IF(ISERROR(AVERAGE(ESITI_QUESTIONARI!N4785:T4785,ESITI_QUESTIONARI!V4785:X4785,ESITI_QUESTIONARI!Z4785:AD4785,ESITI_QUESTIONARI!AF4785:AH4785,ESITI_QUESTIONARI!AJ4785:AL4785,ESITI_QUESTIONARI!AN4785,ESITI_QUESTIONARI!AQ4785)),"NON RISPONDE",AVERAGE(ESITI_QUESTIONARI!N4785:T4785,ESITI_QUESTIONARI!V4785:X4785,ESITI_QUESTIONARI!Z4785:AD4785,ESITI_QUESTIONARI!AF4785:AH4785,ESITI_QUESTIONARI!AJ4785:AL4785,ESITI_QUESTIONARI!AN4785,ESITI_QUESTIONARI!AQ4785)))</f>
        <v/>
      </c>
    </row>
    <row r="4786" spans="1:8" x14ac:dyDescent="0.3">
      <c r="A4786" t="str">
        <f>IF(ESITI_QUESTIONARI!A4786="","",TRIM(ESITI_QUESTIONARI!A4786))</f>
        <v/>
      </c>
      <c r="B4786" t="str">
        <f t="shared" si="75"/>
        <v/>
      </c>
      <c r="C4786" t="str">
        <f>IF(ESITI_QUESTIONARI!C4786="","",TRIM(ESITI_QUESTIONARI!C4786))</f>
        <v/>
      </c>
      <c r="D4786" t="str">
        <f>IFERROR(UPPER(TRIM(ESITI_QUESTIONARI!U4786)),"")</f>
        <v/>
      </c>
      <c r="E4786" t="str">
        <f>IFERROR(UPPER(TRIM(ESITI_QUESTIONARI!Y4786)),"")</f>
        <v/>
      </c>
      <c r="F4786" t="str">
        <f>IFERROR(UPPER(TRIM(ESITI_QUESTIONARI!AE4786)),"")</f>
        <v/>
      </c>
      <c r="G4786" t="str">
        <f>IFERROR(UPPER(TRIM(ESITI_QUESTIONARI!AI4786)),"")</f>
        <v/>
      </c>
      <c r="H4786" s="8" t="str">
        <f>IF(C4786="","",IF(ISERROR(AVERAGE(ESITI_QUESTIONARI!N4786:T4786,ESITI_QUESTIONARI!V4786:X4786,ESITI_QUESTIONARI!Z4786:AD4786,ESITI_QUESTIONARI!AF4786:AH4786,ESITI_QUESTIONARI!AJ4786:AL4786,ESITI_QUESTIONARI!AN4786,ESITI_QUESTIONARI!AQ4786)),"NON RISPONDE",AVERAGE(ESITI_QUESTIONARI!N4786:T4786,ESITI_QUESTIONARI!V4786:X4786,ESITI_QUESTIONARI!Z4786:AD4786,ESITI_QUESTIONARI!AF4786:AH4786,ESITI_QUESTIONARI!AJ4786:AL4786,ESITI_QUESTIONARI!AN4786,ESITI_QUESTIONARI!AQ4786)))</f>
        <v/>
      </c>
    </row>
    <row r="4787" spans="1:8" x14ac:dyDescent="0.3">
      <c r="A4787" t="str">
        <f>IF(ESITI_QUESTIONARI!A4787="","",TRIM(ESITI_QUESTIONARI!A4787))</f>
        <v/>
      </c>
      <c r="B4787" t="str">
        <f t="shared" si="75"/>
        <v/>
      </c>
      <c r="C4787" t="str">
        <f>IF(ESITI_QUESTIONARI!C4787="","",TRIM(ESITI_QUESTIONARI!C4787))</f>
        <v/>
      </c>
      <c r="D4787" t="str">
        <f>IFERROR(UPPER(TRIM(ESITI_QUESTIONARI!U4787)),"")</f>
        <v/>
      </c>
      <c r="E4787" t="str">
        <f>IFERROR(UPPER(TRIM(ESITI_QUESTIONARI!Y4787)),"")</f>
        <v/>
      </c>
      <c r="F4787" t="str">
        <f>IFERROR(UPPER(TRIM(ESITI_QUESTIONARI!AE4787)),"")</f>
        <v/>
      </c>
      <c r="G4787" t="str">
        <f>IFERROR(UPPER(TRIM(ESITI_QUESTIONARI!AI4787)),"")</f>
        <v/>
      </c>
      <c r="H4787" s="8" t="str">
        <f>IF(C4787="","",IF(ISERROR(AVERAGE(ESITI_QUESTIONARI!N4787:T4787,ESITI_QUESTIONARI!V4787:X4787,ESITI_QUESTIONARI!Z4787:AD4787,ESITI_QUESTIONARI!AF4787:AH4787,ESITI_QUESTIONARI!AJ4787:AL4787,ESITI_QUESTIONARI!AN4787,ESITI_QUESTIONARI!AQ4787)),"NON RISPONDE",AVERAGE(ESITI_QUESTIONARI!N4787:T4787,ESITI_QUESTIONARI!V4787:X4787,ESITI_QUESTIONARI!Z4787:AD4787,ESITI_QUESTIONARI!AF4787:AH4787,ESITI_QUESTIONARI!AJ4787:AL4787,ESITI_QUESTIONARI!AN4787,ESITI_QUESTIONARI!AQ4787)))</f>
        <v/>
      </c>
    </row>
    <row r="4788" spans="1:8" x14ac:dyDescent="0.3">
      <c r="A4788" t="str">
        <f>IF(ESITI_QUESTIONARI!A4788="","",TRIM(ESITI_QUESTIONARI!A4788))</f>
        <v/>
      </c>
      <c r="B4788" t="str">
        <f t="shared" si="75"/>
        <v/>
      </c>
      <c r="C4788" t="str">
        <f>IF(ESITI_QUESTIONARI!C4788="","",TRIM(ESITI_QUESTIONARI!C4788))</f>
        <v/>
      </c>
      <c r="D4788" t="str">
        <f>IFERROR(UPPER(TRIM(ESITI_QUESTIONARI!U4788)),"")</f>
        <v/>
      </c>
      <c r="E4788" t="str">
        <f>IFERROR(UPPER(TRIM(ESITI_QUESTIONARI!Y4788)),"")</f>
        <v/>
      </c>
      <c r="F4788" t="str">
        <f>IFERROR(UPPER(TRIM(ESITI_QUESTIONARI!AE4788)),"")</f>
        <v/>
      </c>
      <c r="G4788" t="str">
        <f>IFERROR(UPPER(TRIM(ESITI_QUESTIONARI!AI4788)),"")</f>
        <v/>
      </c>
      <c r="H4788" s="8" t="str">
        <f>IF(C4788="","",IF(ISERROR(AVERAGE(ESITI_QUESTIONARI!N4788:T4788,ESITI_QUESTIONARI!V4788:X4788,ESITI_QUESTIONARI!Z4788:AD4788,ESITI_QUESTIONARI!AF4788:AH4788,ESITI_QUESTIONARI!AJ4788:AL4788,ESITI_QUESTIONARI!AN4788,ESITI_QUESTIONARI!AQ4788)),"NON RISPONDE",AVERAGE(ESITI_QUESTIONARI!N4788:T4788,ESITI_QUESTIONARI!V4788:X4788,ESITI_QUESTIONARI!Z4788:AD4788,ESITI_QUESTIONARI!AF4788:AH4788,ESITI_QUESTIONARI!AJ4788:AL4788,ESITI_QUESTIONARI!AN4788,ESITI_QUESTIONARI!AQ4788)))</f>
        <v/>
      </c>
    </row>
    <row r="4789" spans="1:8" x14ac:dyDescent="0.3">
      <c r="A4789" t="str">
        <f>IF(ESITI_QUESTIONARI!A4789="","",TRIM(ESITI_QUESTIONARI!A4789))</f>
        <v/>
      </c>
      <c r="B4789" t="str">
        <f t="shared" si="75"/>
        <v/>
      </c>
      <c r="C4789" t="str">
        <f>IF(ESITI_QUESTIONARI!C4789="","",TRIM(ESITI_QUESTIONARI!C4789))</f>
        <v/>
      </c>
      <c r="D4789" t="str">
        <f>IFERROR(UPPER(TRIM(ESITI_QUESTIONARI!U4789)),"")</f>
        <v/>
      </c>
      <c r="E4789" t="str">
        <f>IFERROR(UPPER(TRIM(ESITI_QUESTIONARI!Y4789)),"")</f>
        <v/>
      </c>
      <c r="F4789" t="str">
        <f>IFERROR(UPPER(TRIM(ESITI_QUESTIONARI!AE4789)),"")</f>
        <v/>
      </c>
      <c r="G4789" t="str">
        <f>IFERROR(UPPER(TRIM(ESITI_QUESTIONARI!AI4789)),"")</f>
        <v/>
      </c>
      <c r="H4789" s="8" t="str">
        <f>IF(C4789="","",IF(ISERROR(AVERAGE(ESITI_QUESTIONARI!N4789:T4789,ESITI_QUESTIONARI!V4789:X4789,ESITI_QUESTIONARI!Z4789:AD4789,ESITI_QUESTIONARI!AF4789:AH4789,ESITI_QUESTIONARI!AJ4789:AL4789,ESITI_QUESTIONARI!AN4789,ESITI_QUESTIONARI!AQ4789)),"NON RISPONDE",AVERAGE(ESITI_QUESTIONARI!N4789:T4789,ESITI_QUESTIONARI!V4789:X4789,ESITI_QUESTIONARI!Z4789:AD4789,ESITI_QUESTIONARI!AF4789:AH4789,ESITI_QUESTIONARI!AJ4789:AL4789,ESITI_QUESTIONARI!AN4789,ESITI_QUESTIONARI!AQ4789)))</f>
        <v/>
      </c>
    </row>
    <row r="4790" spans="1:8" x14ac:dyDescent="0.3">
      <c r="A4790" t="str">
        <f>IF(ESITI_QUESTIONARI!A4790="","",TRIM(ESITI_QUESTIONARI!A4790))</f>
        <v/>
      </c>
      <c r="B4790" t="str">
        <f t="shared" si="75"/>
        <v/>
      </c>
      <c r="C4790" t="str">
        <f>IF(ESITI_QUESTIONARI!C4790="","",TRIM(ESITI_QUESTIONARI!C4790))</f>
        <v/>
      </c>
      <c r="D4790" t="str">
        <f>IFERROR(UPPER(TRIM(ESITI_QUESTIONARI!U4790)),"")</f>
        <v/>
      </c>
      <c r="E4790" t="str">
        <f>IFERROR(UPPER(TRIM(ESITI_QUESTIONARI!Y4790)),"")</f>
        <v/>
      </c>
      <c r="F4790" t="str">
        <f>IFERROR(UPPER(TRIM(ESITI_QUESTIONARI!AE4790)),"")</f>
        <v/>
      </c>
      <c r="G4790" t="str">
        <f>IFERROR(UPPER(TRIM(ESITI_QUESTIONARI!AI4790)),"")</f>
        <v/>
      </c>
      <c r="H4790" s="8" t="str">
        <f>IF(C4790="","",IF(ISERROR(AVERAGE(ESITI_QUESTIONARI!N4790:T4790,ESITI_QUESTIONARI!V4790:X4790,ESITI_QUESTIONARI!Z4790:AD4790,ESITI_QUESTIONARI!AF4790:AH4790,ESITI_QUESTIONARI!AJ4790:AL4790,ESITI_QUESTIONARI!AN4790,ESITI_QUESTIONARI!AQ4790)),"NON RISPONDE",AVERAGE(ESITI_QUESTIONARI!N4790:T4790,ESITI_QUESTIONARI!V4790:X4790,ESITI_QUESTIONARI!Z4790:AD4790,ESITI_QUESTIONARI!AF4790:AH4790,ESITI_QUESTIONARI!AJ4790:AL4790,ESITI_QUESTIONARI!AN4790,ESITI_QUESTIONARI!AQ4790)))</f>
        <v/>
      </c>
    </row>
    <row r="4791" spans="1:8" x14ac:dyDescent="0.3">
      <c r="A4791" t="str">
        <f>IF(ESITI_QUESTIONARI!A4791="","",TRIM(ESITI_QUESTIONARI!A4791))</f>
        <v/>
      </c>
      <c r="B4791" t="str">
        <f t="shared" si="75"/>
        <v/>
      </c>
      <c r="C4791" t="str">
        <f>IF(ESITI_QUESTIONARI!C4791="","",TRIM(ESITI_QUESTIONARI!C4791))</f>
        <v/>
      </c>
      <c r="D4791" t="str">
        <f>IFERROR(UPPER(TRIM(ESITI_QUESTIONARI!U4791)),"")</f>
        <v/>
      </c>
      <c r="E4791" t="str">
        <f>IFERROR(UPPER(TRIM(ESITI_QUESTIONARI!Y4791)),"")</f>
        <v/>
      </c>
      <c r="F4791" t="str">
        <f>IFERROR(UPPER(TRIM(ESITI_QUESTIONARI!AE4791)),"")</f>
        <v/>
      </c>
      <c r="G4791" t="str">
        <f>IFERROR(UPPER(TRIM(ESITI_QUESTIONARI!AI4791)),"")</f>
        <v/>
      </c>
      <c r="H4791" s="8" t="str">
        <f>IF(C4791="","",IF(ISERROR(AVERAGE(ESITI_QUESTIONARI!N4791:T4791,ESITI_QUESTIONARI!V4791:X4791,ESITI_QUESTIONARI!Z4791:AD4791,ESITI_QUESTIONARI!AF4791:AH4791,ESITI_QUESTIONARI!AJ4791:AL4791,ESITI_QUESTIONARI!AN4791,ESITI_QUESTIONARI!AQ4791)),"NON RISPONDE",AVERAGE(ESITI_QUESTIONARI!N4791:T4791,ESITI_QUESTIONARI!V4791:X4791,ESITI_QUESTIONARI!Z4791:AD4791,ESITI_QUESTIONARI!AF4791:AH4791,ESITI_QUESTIONARI!AJ4791:AL4791,ESITI_QUESTIONARI!AN4791,ESITI_QUESTIONARI!AQ4791)))</f>
        <v/>
      </c>
    </row>
    <row r="4792" spans="1:8" x14ac:dyDescent="0.3">
      <c r="A4792" t="str">
        <f>IF(ESITI_QUESTIONARI!A4792="","",TRIM(ESITI_QUESTIONARI!A4792))</f>
        <v/>
      </c>
      <c r="B4792" t="str">
        <f t="shared" si="75"/>
        <v/>
      </c>
      <c r="C4792" t="str">
        <f>IF(ESITI_QUESTIONARI!C4792="","",TRIM(ESITI_QUESTIONARI!C4792))</f>
        <v/>
      </c>
      <c r="D4792" t="str">
        <f>IFERROR(UPPER(TRIM(ESITI_QUESTIONARI!U4792)),"")</f>
        <v/>
      </c>
      <c r="E4792" t="str">
        <f>IFERROR(UPPER(TRIM(ESITI_QUESTIONARI!Y4792)),"")</f>
        <v/>
      </c>
      <c r="F4792" t="str">
        <f>IFERROR(UPPER(TRIM(ESITI_QUESTIONARI!AE4792)),"")</f>
        <v/>
      </c>
      <c r="G4792" t="str">
        <f>IFERROR(UPPER(TRIM(ESITI_QUESTIONARI!AI4792)),"")</f>
        <v/>
      </c>
      <c r="H4792" s="8" t="str">
        <f>IF(C4792="","",IF(ISERROR(AVERAGE(ESITI_QUESTIONARI!N4792:T4792,ESITI_QUESTIONARI!V4792:X4792,ESITI_QUESTIONARI!Z4792:AD4792,ESITI_QUESTIONARI!AF4792:AH4792,ESITI_QUESTIONARI!AJ4792:AL4792,ESITI_QUESTIONARI!AN4792,ESITI_QUESTIONARI!AQ4792)),"NON RISPONDE",AVERAGE(ESITI_QUESTIONARI!N4792:T4792,ESITI_QUESTIONARI!V4792:X4792,ESITI_QUESTIONARI!Z4792:AD4792,ESITI_QUESTIONARI!AF4792:AH4792,ESITI_QUESTIONARI!AJ4792:AL4792,ESITI_QUESTIONARI!AN4792,ESITI_QUESTIONARI!AQ4792)))</f>
        <v/>
      </c>
    </row>
    <row r="4793" spans="1:8" x14ac:dyDescent="0.3">
      <c r="A4793" t="str">
        <f>IF(ESITI_QUESTIONARI!A4793="","",TRIM(ESITI_QUESTIONARI!A4793))</f>
        <v/>
      </c>
      <c r="B4793" t="str">
        <f t="shared" si="75"/>
        <v/>
      </c>
      <c r="C4793" t="str">
        <f>IF(ESITI_QUESTIONARI!C4793="","",TRIM(ESITI_QUESTIONARI!C4793))</f>
        <v/>
      </c>
      <c r="D4793" t="str">
        <f>IFERROR(UPPER(TRIM(ESITI_QUESTIONARI!U4793)),"")</f>
        <v/>
      </c>
      <c r="E4793" t="str">
        <f>IFERROR(UPPER(TRIM(ESITI_QUESTIONARI!Y4793)),"")</f>
        <v/>
      </c>
      <c r="F4793" t="str">
        <f>IFERROR(UPPER(TRIM(ESITI_QUESTIONARI!AE4793)),"")</f>
        <v/>
      </c>
      <c r="G4793" t="str">
        <f>IFERROR(UPPER(TRIM(ESITI_QUESTIONARI!AI4793)),"")</f>
        <v/>
      </c>
      <c r="H4793" s="8" t="str">
        <f>IF(C4793="","",IF(ISERROR(AVERAGE(ESITI_QUESTIONARI!N4793:T4793,ESITI_QUESTIONARI!V4793:X4793,ESITI_QUESTIONARI!Z4793:AD4793,ESITI_QUESTIONARI!AF4793:AH4793,ESITI_QUESTIONARI!AJ4793:AL4793,ESITI_QUESTIONARI!AN4793,ESITI_QUESTIONARI!AQ4793)),"NON RISPONDE",AVERAGE(ESITI_QUESTIONARI!N4793:T4793,ESITI_QUESTIONARI!V4793:X4793,ESITI_QUESTIONARI!Z4793:AD4793,ESITI_QUESTIONARI!AF4793:AH4793,ESITI_QUESTIONARI!AJ4793:AL4793,ESITI_QUESTIONARI!AN4793,ESITI_QUESTIONARI!AQ4793)))</f>
        <v/>
      </c>
    </row>
    <row r="4794" spans="1:8" x14ac:dyDescent="0.3">
      <c r="A4794" t="str">
        <f>IF(ESITI_QUESTIONARI!A4794="","",TRIM(ESITI_QUESTIONARI!A4794))</f>
        <v/>
      </c>
      <c r="B4794" t="str">
        <f t="shared" si="75"/>
        <v/>
      </c>
      <c r="C4794" t="str">
        <f>IF(ESITI_QUESTIONARI!C4794="","",TRIM(ESITI_QUESTIONARI!C4794))</f>
        <v/>
      </c>
      <c r="D4794" t="str">
        <f>IFERROR(UPPER(TRIM(ESITI_QUESTIONARI!U4794)),"")</f>
        <v/>
      </c>
      <c r="E4794" t="str">
        <f>IFERROR(UPPER(TRIM(ESITI_QUESTIONARI!Y4794)),"")</f>
        <v/>
      </c>
      <c r="F4794" t="str">
        <f>IFERROR(UPPER(TRIM(ESITI_QUESTIONARI!AE4794)),"")</f>
        <v/>
      </c>
      <c r="G4794" t="str">
        <f>IFERROR(UPPER(TRIM(ESITI_QUESTIONARI!AI4794)),"")</f>
        <v/>
      </c>
      <c r="H4794" s="8" t="str">
        <f>IF(C4794="","",IF(ISERROR(AVERAGE(ESITI_QUESTIONARI!N4794:T4794,ESITI_QUESTIONARI!V4794:X4794,ESITI_QUESTIONARI!Z4794:AD4794,ESITI_QUESTIONARI!AF4794:AH4794,ESITI_QUESTIONARI!AJ4794:AL4794,ESITI_QUESTIONARI!AN4794,ESITI_QUESTIONARI!AQ4794)),"NON RISPONDE",AVERAGE(ESITI_QUESTIONARI!N4794:T4794,ESITI_QUESTIONARI!V4794:X4794,ESITI_QUESTIONARI!Z4794:AD4794,ESITI_QUESTIONARI!AF4794:AH4794,ESITI_QUESTIONARI!AJ4794:AL4794,ESITI_QUESTIONARI!AN4794,ESITI_QUESTIONARI!AQ4794)))</f>
        <v/>
      </c>
    </row>
    <row r="4795" spans="1:8" x14ac:dyDescent="0.3">
      <c r="A4795" t="str">
        <f>IF(ESITI_QUESTIONARI!A4795="","",TRIM(ESITI_QUESTIONARI!A4795))</f>
        <v/>
      </c>
      <c r="B4795" t="str">
        <f t="shared" si="75"/>
        <v/>
      </c>
      <c r="C4795" t="str">
        <f>IF(ESITI_QUESTIONARI!C4795="","",TRIM(ESITI_QUESTIONARI!C4795))</f>
        <v/>
      </c>
      <c r="D4795" t="str">
        <f>IFERROR(UPPER(TRIM(ESITI_QUESTIONARI!U4795)),"")</f>
        <v/>
      </c>
      <c r="E4795" t="str">
        <f>IFERROR(UPPER(TRIM(ESITI_QUESTIONARI!Y4795)),"")</f>
        <v/>
      </c>
      <c r="F4795" t="str">
        <f>IFERROR(UPPER(TRIM(ESITI_QUESTIONARI!AE4795)),"")</f>
        <v/>
      </c>
      <c r="G4795" t="str">
        <f>IFERROR(UPPER(TRIM(ESITI_QUESTIONARI!AI4795)),"")</f>
        <v/>
      </c>
      <c r="H4795" s="8" t="str">
        <f>IF(C4795="","",IF(ISERROR(AVERAGE(ESITI_QUESTIONARI!N4795:T4795,ESITI_QUESTIONARI!V4795:X4795,ESITI_QUESTIONARI!Z4795:AD4795,ESITI_QUESTIONARI!AF4795:AH4795,ESITI_QUESTIONARI!AJ4795:AL4795,ESITI_QUESTIONARI!AN4795,ESITI_QUESTIONARI!AQ4795)),"NON RISPONDE",AVERAGE(ESITI_QUESTIONARI!N4795:T4795,ESITI_QUESTIONARI!V4795:X4795,ESITI_QUESTIONARI!Z4795:AD4795,ESITI_QUESTIONARI!AF4795:AH4795,ESITI_QUESTIONARI!AJ4795:AL4795,ESITI_QUESTIONARI!AN4795,ESITI_QUESTIONARI!AQ4795)))</f>
        <v/>
      </c>
    </row>
    <row r="4796" spans="1:8" x14ac:dyDescent="0.3">
      <c r="A4796" t="str">
        <f>IF(ESITI_QUESTIONARI!A4796="","",TRIM(ESITI_QUESTIONARI!A4796))</f>
        <v/>
      </c>
      <c r="B4796" t="str">
        <f t="shared" si="75"/>
        <v/>
      </c>
      <c r="C4796" t="str">
        <f>IF(ESITI_QUESTIONARI!C4796="","",TRIM(ESITI_QUESTIONARI!C4796))</f>
        <v/>
      </c>
      <c r="D4796" t="str">
        <f>IFERROR(UPPER(TRIM(ESITI_QUESTIONARI!U4796)),"")</f>
        <v/>
      </c>
      <c r="E4796" t="str">
        <f>IFERROR(UPPER(TRIM(ESITI_QUESTIONARI!Y4796)),"")</f>
        <v/>
      </c>
      <c r="F4796" t="str">
        <f>IFERROR(UPPER(TRIM(ESITI_QUESTIONARI!AE4796)),"")</f>
        <v/>
      </c>
      <c r="G4796" t="str">
        <f>IFERROR(UPPER(TRIM(ESITI_QUESTIONARI!AI4796)),"")</f>
        <v/>
      </c>
      <c r="H4796" s="8" t="str">
        <f>IF(C4796="","",IF(ISERROR(AVERAGE(ESITI_QUESTIONARI!N4796:T4796,ESITI_QUESTIONARI!V4796:X4796,ESITI_QUESTIONARI!Z4796:AD4796,ESITI_QUESTIONARI!AF4796:AH4796,ESITI_QUESTIONARI!AJ4796:AL4796,ESITI_QUESTIONARI!AN4796,ESITI_QUESTIONARI!AQ4796)),"NON RISPONDE",AVERAGE(ESITI_QUESTIONARI!N4796:T4796,ESITI_QUESTIONARI!V4796:X4796,ESITI_QUESTIONARI!Z4796:AD4796,ESITI_QUESTIONARI!AF4796:AH4796,ESITI_QUESTIONARI!AJ4796:AL4796,ESITI_QUESTIONARI!AN4796,ESITI_QUESTIONARI!AQ4796)))</f>
        <v/>
      </c>
    </row>
    <row r="4797" spans="1:8" x14ac:dyDescent="0.3">
      <c r="A4797" t="str">
        <f>IF(ESITI_QUESTIONARI!A4797="","",TRIM(ESITI_QUESTIONARI!A4797))</f>
        <v/>
      </c>
      <c r="B4797" t="str">
        <f t="shared" si="75"/>
        <v/>
      </c>
      <c r="C4797" t="str">
        <f>IF(ESITI_QUESTIONARI!C4797="","",TRIM(ESITI_QUESTIONARI!C4797))</f>
        <v/>
      </c>
      <c r="D4797" t="str">
        <f>IFERROR(UPPER(TRIM(ESITI_QUESTIONARI!U4797)),"")</f>
        <v/>
      </c>
      <c r="E4797" t="str">
        <f>IFERROR(UPPER(TRIM(ESITI_QUESTIONARI!Y4797)),"")</f>
        <v/>
      </c>
      <c r="F4797" t="str">
        <f>IFERROR(UPPER(TRIM(ESITI_QUESTIONARI!AE4797)),"")</f>
        <v/>
      </c>
      <c r="G4797" t="str">
        <f>IFERROR(UPPER(TRIM(ESITI_QUESTIONARI!AI4797)),"")</f>
        <v/>
      </c>
      <c r="H4797" s="8" t="str">
        <f>IF(C4797="","",IF(ISERROR(AVERAGE(ESITI_QUESTIONARI!N4797:T4797,ESITI_QUESTIONARI!V4797:X4797,ESITI_QUESTIONARI!Z4797:AD4797,ESITI_QUESTIONARI!AF4797:AH4797,ESITI_QUESTIONARI!AJ4797:AL4797,ESITI_QUESTIONARI!AN4797,ESITI_QUESTIONARI!AQ4797)),"NON RISPONDE",AVERAGE(ESITI_QUESTIONARI!N4797:T4797,ESITI_QUESTIONARI!V4797:X4797,ESITI_QUESTIONARI!Z4797:AD4797,ESITI_QUESTIONARI!AF4797:AH4797,ESITI_QUESTIONARI!AJ4797:AL4797,ESITI_QUESTIONARI!AN4797,ESITI_QUESTIONARI!AQ4797)))</f>
        <v/>
      </c>
    </row>
    <row r="4798" spans="1:8" x14ac:dyDescent="0.3">
      <c r="A4798" t="str">
        <f>IF(ESITI_QUESTIONARI!A4798="","",TRIM(ESITI_QUESTIONARI!A4798))</f>
        <v/>
      </c>
      <c r="B4798" t="str">
        <f t="shared" si="75"/>
        <v/>
      </c>
      <c r="C4798" t="str">
        <f>IF(ESITI_QUESTIONARI!C4798="","",TRIM(ESITI_QUESTIONARI!C4798))</f>
        <v/>
      </c>
      <c r="D4798" t="str">
        <f>IFERROR(UPPER(TRIM(ESITI_QUESTIONARI!U4798)),"")</f>
        <v/>
      </c>
      <c r="E4798" t="str">
        <f>IFERROR(UPPER(TRIM(ESITI_QUESTIONARI!Y4798)),"")</f>
        <v/>
      </c>
      <c r="F4798" t="str">
        <f>IFERROR(UPPER(TRIM(ESITI_QUESTIONARI!AE4798)),"")</f>
        <v/>
      </c>
      <c r="G4798" t="str">
        <f>IFERROR(UPPER(TRIM(ESITI_QUESTIONARI!AI4798)),"")</f>
        <v/>
      </c>
      <c r="H4798" s="8" t="str">
        <f>IF(C4798="","",IF(ISERROR(AVERAGE(ESITI_QUESTIONARI!N4798:T4798,ESITI_QUESTIONARI!V4798:X4798,ESITI_QUESTIONARI!Z4798:AD4798,ESITI_QUESTIONARI!AF4798:AH4798,ESITI_QUESTIONARI!AJ4798:AL4798,ESITI_QUESTIONARI!AN4798,ESITI_QUESTIONARI!AQ4798)),"NON RISPONDE",AVERAGE(ESITI_QUESTIONARI!N4798:T4798,ESITI_QUESTIONARI!V4798:X4798,ESITI_QUESTIONARI!Z4798:AD4798,ESITI_QUESTIONARI!AF4798:AH4798,ESITI_QUESTIONARI!AJ4798:AL4798,ESITI_QUESTIONARI!AN4798,ESITI_QUESTIONARI!AQ4798)))</f>
        <v/>
      </c>
    </row>
    <row r="4799" spans="1:8" x14ac:dyDescent="0.3">
      <c r="A4799" t="str">
        <f>IF(ESITI_QUESTIONARI!A4799="","",TRIM(ESITI_QUESTIONARI!A4799))</f>
        <v/>
      </c>
      <c r="B4799" t="str">
        <f t="shared" si="75"/>
        <v/>
      </c>
      <c r="C4799" t="str">
        <f>IF(ESITI_QUESTIONARI!C4799="","",TRIM(ESITI_QUESTIONARI!C4799))</f>
        <v/>
      </c>
      <c r="D4799" t="str">
        <f>IFERROR(UPPER(TRIM(ESITI_QUESTIONARI!U4799)),"")</f>
        <v/>
      </c>
      <c r="E4799" t="str">
        <f>IFERROR(UPPER(TRIM(ESITI_QUESTIONARI!Y4799)),"")</f>
        <v/>
      </c>
      <c r="F4799" t="str">
        <f>IFERROR(UPPER(TRIM(ESITI_QUESTIONARI!AE4799)),"")</f>
        <v/>
      </c>
      <c r="G4799" t="str">
        <f>IFERROR(UPPER(TRIM(ESITI_QUESTIONARI!AI4799)),"")</f>
        <v/>
      </c>
      <c r="H4799" s="8" t="str">
        <f>IF(C4799="","",IF(ISERROR(AVERAGE(ESITI_QUESTIONARI!N4799:T4799,ESITI_QUESTIONARI!V4799:X4799,ESITI_QUESTIONARI!Z4799:AD4799,ESITI_QUESTIONARI!AF4799:AH4799,ESITI_QUESTIONARI!AJ4799:AL4799,ESITI_QUESTIONARI!AN4799,ESITI_QUESTIONARI!AQ4799)),"NON RISPONDE",AVERAGE(ESITI_QUESTIONARI!N4799:T4799,ESITI_QUESTIONARI!V4799:X4799,ESITI_QUESTIONARI!Z4799:AD4799,ESITI_QUESTIONARI!AF4799:AH4799,ESITI_QUESTIONARI!AJ4799:AL4799,ESITI_QUESTIONARI!AN4799,ESITI_QUESTIONARI!AQ4799)))</f>
        <v/>
      </c>
    </row>
    <row r="4800" spans="1:8" x14ac:dyDescent="0.3">
      <c r="A4800" t="str">
        <f>IF(ESITI_QUESTIONARI!A4800="","",TRIM(ESITI_QUESTIONARI!A4800))</f>
        <v/>
      </c>
      <c r="B4800" t="str">
        <f t="shared" si="75"/>
        <v/>
      </c>
      <c r="C4800" t="str">
        <f>IF(ESITI_QUESTIONARI!C4800="","",TRIM(ESITI_QUESTIONARI!C4800))</f>
        <v/>
      </c>
      <c r="D4800" t="str">
        <f>IFERROR(UPPER(TRIM(ESITI_QUESTIONARI!U4800)),"")</f>
        <v/>
      </c>
      <c r="E4800" t="str">
        <f>IFERROR(UPPER(TRIM(ESITI_QUESTIONARI!Y4800)),"")</f>
        <v/>
      </c>
      <c r="F4800" t="str">
        <f>IFERROR(UPPER(TRIM(ESITI_QUESTIONARI!AE4800)),"")</f>
        <v/>
      </c>
      <c r="G4800" t="str">
        <f>IFERROR(UPPER(TRIM(ESITI_QUESTIONARI!AI4800)),"")</f>
        <v/>
      </c>
      <c r="H4800" s="8" t="str">
        <f>IF(C4800="","",IF(ISERROR(AVERAGE(ESITI_QUESTIONARI!N4800:T4800,ESITI_QUESTIONARI!V4800:X4800,ESITI_QUESTIONARI!Z4800:AD4800,ESITI_QUESTIONARI!AF4800:AH4800,ESITI_QUESTIONARI!AJ4800:AL4800,ESITI_QUESTIONARI!AN4800,ESITI_QUESTIONARI!AQ4800)),"NON RISPONDE",AVERAGE(ESITI_QUESTIONARI!N4800:T4800,ESITI_QUESTIONARI!V4800:X4800,ESITI_QUESTIONARI!Z4800:AD4800,ESITI_QUESTIONARI!AF4800:AH4800,ESITI_QUESTIONARI!AJ4800:AL4800,ESITI_QUESTIONARI!AN4800,ESITI_QUESTIONARI!AQ4800)))</f>
        <v/>
      </c>
    </row>
    <row r="4801" spans="1:8" x14ac:dyDescent="0.3">
      <c r="A4801" t="str">
        <f>IF(ESITI_QUESTIONARI!A4801="","",TRIM(ESITI_QUESTIONARI!A4801))</f>
        <v/>
      </c>
      <c r="B4801" t="str">
        <f t="shared" si="75"/>
        <v/>
      </c>
      <c r="C4801" t="str">
        <f>IF(ESITI_QUESTIONARI!C4801="","",TRIM(ESITI_QUESTIONARI!C4801))</f>
        <v/>
      </c>
      <c r="D4801" t="str">
        <f>IFERROR(UPPER(TRIM(ESITI_QUESTIONARI!U4801)),"")</f>
        <v/>
      </c>
      <c r="E4801" t="str">
        <f>IFERROR(UPPER(TRIM(ESITI_QUESTIONARI!Y4801)),"")</f>
        <v/>
      </c>
      <c r="F4801" t="str">
        <f>IFERROR(UPPER(TRIM(ESITI_QUESTIONARI!AE4801)),"")</f>
        <v/>
      </c>
      <c r="G4801" t="str">
        <f>IFERROR(UPPER(TRIM(ESITI_QUESTIONARI!AI4801)),"")</f>
        <v/>
      </c>
      <c r="H4801" s="8" t="str">
        <f>IF(C4801="","",IF(ISERROR(AVERAGE(ESITI_QUESTIONARI!N4801:T4801,ESITI_QUESTIONARI!V4801:X4801,ESITI_QUESTIONARI!Z4801:AD4801,ESITI_QUESTIONARI!AF4801:AH4801,ESITI_QUESTIONARI!AJ4801:AL4801,ESITI_QUESTIONARI!AN4801,ESITI_QUESTIONARI!AQ4801)),"NON RISPONDE",AVERAGE(ESITI_QUESTIONARI!N4801:T4801,ESITI_QUESTIONARI!V4801:X4801,ESITI_QUESTIONARI!Z4801:AD4801,ESITI_QUESTIONARI!AF4801:AH4801,ESITI_QUESTIONARI!AJ4801:AL4801,ESITI_QUESTIONARI!AN4801,ESITI_QUESTIONARI!AQ4801)))</f>
        <v/>
      </c>
    </row>
    <row r="4802" spans="1:8" x14ac:dyDescent="0.3">
      <c r="A4802" t="str">
        <f>IF(ESITI_QUESTIONARI!A4802="","",TRIM(ESITI_QUESTIONARI!A4802))</f>
        <v/>
      </c>
      <c r="B4802" t="str">
        <f t="shared" si="75"/>
        <v/>
      </c>
      <c r="C4802" t="str">
        <f>IF(ESITI_QUESTIONARI!C4802="","",TRIM(ESITI_QUESTIONARI!C4802))</f>
        <v/>
      </c>
      <c r="D4802" t="str">
        <f>IFERROR(UPPER(TRIM(ESITI_QUESTIONARI!U4802)),"")</f>
        <v/>
      </c>
      <c r="E4802" t="str">
        <f>IFERROR(UPPER(TRIM(ESITI_QUESTIONARI!Y4802)),"")</f>
        <v/>
      </c>
      <c r="F4802" t="str">
        <f>IFERROR(UPPER(TRIM(ESITI_QUESTIONARI!AE4802)),"")</f>
        <v/>
      </c>
      <c r="G4802" t="str">
        <f>IFERROR(UPPER(TRIM(ESITI_QUESTIONARI!AI4802)),"")</f>
        <v/>
      </c>
      <c r="H4802" s="8" t="str">
        <f>IF(C4802="","",IF(ISERROR(AVERAGE(ESITI_QUESTIONARI!N4802:T4802,ESITI_QUESTIONARI!V4802:X4802,ESITI_QUESTIONARI!Z4802:AD4802,ESITI_QUESTIONARI!AF4802:AH4802,ESITI_QUESTIONARI!AJ4802:AL4802,ESITI_QUESTIONARI!AN4802,ESITI_QUESTIONARI!AQ4802)),"NON RISPONDE",AVERAGE(ESITI_QUESTIONARI!N4802:T4802,ESITI_QUESTIONARI!V4802:X4802,ESITI_QUESTIONARI!Z4802:AD4802,ESITI_QUESTIONARI!AF4802:AH4802,ESITI_QUESTIONARI!AJ4802:AL4802,ESITI_QUESTIONARI!AN4802,ESITI_QUESTIONARI!AQ4802)))</f>
        <v/>
      </c>
    </row>
    <row r="4803" spans="1:8" x14ac:dyDescent="0.3">
      <c r="A4803" t="str">
        <f>IF(ESITI_QUESTIONARI!A4803="","",TRIM(ESITI_QUESTIONARI!A4803))</f>
        <v/>
      </c>
      <c r="B4803" t="str">
        <f t="shared" ref="B4803:B4866" si="76">IF(C4803="","",C4803)</f>
        <v/>
      </c>
      <c r="C4803" t="str">
        <f>IF(ESITI_QUESTIONARI!C4803="","",TRIM(ESITI_QUESTIONARI!C4803))</f>
        <v/>
      </c>
      <c r="D4803" t="str">
        <f>IFERROR(UPPER(TRIM(ESITI_QUESTIONARI!U4803)),"")</f>
        <v/>
      </c>
      <c r="E4803" t="str">
        <f>IFERROR(UPPER(TRIM(ESITI_QUESTIONARI!Y4803)),"")</f>
        <v/>
      </c>
      <c r="F4803" t="str">
        <f>IFERROR(UPPER(TRIM(ESITI_QUESTIONARI!AE4803)),"")</f>
        <v/>
      </c>
      <c r="G4803" t="str">
        <f>IFERROR(UPPER(TRIM(ESITI_QUESTIONARI!AI4803)),"")</f>
        <v/>
      </c>
      <c r="H4803" s="8" t="str">
        <f>IF(C4803="","",IF(ISERROR(AVERAGE(ESITI_QUESTIONARI!N4803:T4803,ESITI_QUESTIONARI!V4803:X4803,ESITI_QUESTIONARI!Z4803:AD4803,ESITI_QUESTIONARI!AF4803:AH4803,ESITI_QUESTIONARI!AJ4803:AL4803,ESITI_QUESTIONARI!AN4803,ESITI_QUESTIONARI!AQ4803)),"NON RISPONDE",AVERAGE(ESITI_QUESTIONARI!N4803:T4803,ESITI_QUESTIONARI!V4803:X4803,ESITI_QUESTIONARI!Z4803:AD4803,ESITI_QUESTIONARI!AF4803:AH4803,ESITI_QUESTIONARI!AJ4803:AL4803,ESITI_QUESTIONARI!AN4803,ESITI_QUESTIONARI!AQ4803)))</f>
        <v/>
      </c>
    </row>
    <row r="4804" spans="1:8" x14ac:dyDescent="0.3">
      <c r="A4804" t="str">
        <f>IF(ESITI_QUESTIONARI!A4804="","",TRIM(ESITI_QUESTIONARI!A4804))</f>
        <v/>
      </c>
      <c r="B4804" t="str">
        <f t="shared" si="76"/>
        <v/>
      </c>
      <c r="C4804" t="str">
        <f>IF(ESITI_QUESTIONARI!C4804="","",TRIM(ESITI_QUESTIONARI!C4804))</f>
        <v/>
      </c>
      <c r="D4804" t="str">
        <f>IFERROR(UPPER(TRIM(ESITI_QUESTIONARI!U4804)),"")</f>
        <v/>
      </c>
      <c r="E4804" t="str">
        <f>IFERROR(UPPER(TRIM(ESITI_QUESTIONARI!Y4804)),"")</f>
        <v/>
      </c>
      <c r="F4804" t="str">
        <f>IFERROR(UPPER(TRIM(ESITI_QUESTIONARI!AE4804)),"")</f>
        <v/>
      </c>
      <c r="G4804" t="str">
        <f>IFERROR(UPPER(TRIM(ESITI_QUESTIONARI!AI4804)),"")</f>
        <v/>
      </c>
      <c r="H4804" s="8" t="str">
        <f>IF(C4804="","",IF(ISERROR(AVERAGE(ESITI_QUESTIONARI!N4804:T4804,ESITI_QUESTIONARI!V4804:X4804,ESITI_QUESTIONARI!Z4804:AD4804,ESITI_QUESTIONARI!AF4804:AH4804,ESITI_QUESTIONARI!AJ4804:AL4804,ESITI_QUESTIONARI!AN4804,ESITI_QUESTIONARI!AQ4804)),"NON RISPONDE",AVERAGE(ESITI_QUESTIONARI!N4804:T4804,ESITI_QUESTIONARI!V4804:X4804,ESITI_QUESTIONARI!Z4804:AD4804,ESITI_QUESTIONARI!AF4804:AH4804,ESITI_QUESTIONARI!AJ4804:AL4804,ESITI_QUESTIONARI!AN4804,ESITI_QUESTIONARI!AQ4804)))</f>
        <v/>
      </c>
    </row>
    <row r="4805" spans="1:8" x14ac:dyDescent="0.3">
      <c r="A4805" t="str">
        <f>IF(ESITI_QUESTIONARI!A4805="","",TRIM(ESITI_QUESTIONARI!A4805))</f>
        <v/>
      </c>
      <c r="B4805" t="str">
        <f t="shared" si="76"/>
        <v/>
      </c>
      <c r="C4805" t="str">
        <f>IF(ESITI_QUESTIONARI!C4805="","",TRIM(ESITI_QUESTIONARI!C4805))</f>
        <v/>
      </c>
      <c r="D4805" t="str">
        <f>IFERROR(UPPER(TRIM(ESITI_QUESTIONARI!U4805)),"")</f>
        <v/>
      </c>
      <c r="E4805" t="str">
        <f>IFERROR(UPPER(TRIM(ESITI_QUESTIONARI!Y4805)),"")</f>
        <v/>
      </c>
      <c r="F4805" t="str">
        <f>IFERROR(UPPER(TRIM(ESITI_QUESTIONARI!AE4805)),"")</f>
        <v/>
      </c>
      <c r="G4805" t="str">
        <f>IFERROR(UPPER(TRIM(ESITI_QUESTIONARI!AI4805)),"")</f>
        <v/>
      </c>
      <c r="H4805" s="8" t="str">
        <f>IF(C4805="","",IF(ISERROR(AVERAGE(ESITI_QUESTIONARI!N4805:T4805,ESITI_QUESTIONARI!V4805:X4805,ESITI_QUESTIONARI!Z4805:AD4805,ESITI_QUESTIONARI!AF4805:AH4805,ESITI_QUESTIONARI!AJ4805:AL4805,ESITI_QUESTIONARI!AN4805,ESITI_QUESTIONARI!AQ4805)),"NON RISPONDE",AVERAGE(ESITI_QUESTIONARI!N4805:T4805,ESITI_QUESTIONARI!V4805:X4805,ESITI_QUESTIONARI!Z4805:AD4805,ESITI_QUESTIONARI!AF4805:AH4805,ESITI_QUESTIONARI!AJ4805:AL4805,ESITI_QUESTIONARI!AN4805,ESITI_QUESTIONARI!AQ4805)))</f>
        <v/>
      </c>
    </row>
    <row r="4806" spans="1:8" x14ac:dyDescent="0.3">
      <c r="A4806" t="str">
        <f>IF(ESITI_QUESTIONARI!A4806="","",TRIM(ESITI_QUESTIONARI!A4806))</f>
        <v/>
      </c>
      <c r="B4806" t="str">
        <f t="shared" si="76"/>
        <v/>
      </c>
      <c r="C4806" t="str">
        <f>IF(ESITI_QUESTIONARI!C4806="","",TRIM(ESITI_QUESTIONARI!C4806))</f>
        <v/>
      </c>
      <c r="D4806" t="str">
        <f>IFERROR(UPPER(TRIM(ESITI_QUESTIONARI!U4806)),"")</f>
        <v/>
      </c>
      <c r="E4806" t="str">
        <f>IFERROR(UPPER(TRIM(ESITI_QUESTIONARI!Y4806)),"")</f>
        <v/>
      </c>
      <c r="F4806" t="str">
        <f>IFERROR(UPPER(TRIM(ESITI_QUESTIONARI!AE4806)),"")</f>
        <v/>
      </c>
      <c r="G4806" t="str">
        <f>IFERROR(UPPER(TRIM(ESITI_QUESTIONARI!AI4806)),"")</f>
        <v/>
      </c>
      <c r="H4806" s="8" t="str">
        <f>IF(C4806="","",IF(ISERROR(AVERAGE(ESITI_QUESTIONARI!N4806:T4806,ESITI_QUESTIONARI!V4806:X4806,ESITI_QUESTIONARI!Z4806:AD4806,ESITI_QUESTIONARI!AF4806:AH4806,ESITI_QUESTIONARI!AJ4806:AL4806,ESITI_QUESTIONARI!AN4806,ESITI_QUESTIONARI!AQ4806)),"NON RISPONDE",AVERAGE(ESITI_QUESTIONARI!N4806:T4806,ESITI_QUESTIONARI!V4806:X4806,ESITI_QUESTIONARI!Z4806:AD4806,ESITI_QUESTIONARI!AF4806:AH4806,ESITI_QUESTIONARI!AJ4806:AL4806,ESITI_QUESTIONARI!AN4806,ESITI_QUESTIONARI!AQ4806)))</f>
        <v/>
      </c>
    </row>
    <row r="4807" spans="1:8" x14ac:dyDescent="0.3">
      <c r="A4807" t="str">
        <f>IF(ESITI_QUESTIONARI!A4807="","",TRIM(ESITI_QUESTIONARI!A4807))</f>
        <v/>
      </c>
      <c r="B4807" t="str">
        <f t="shared" si="76"/>
        <v/>
      </c>
      <c r="C4807" t="str">
        <f>IF(ESITI_QUESTIONARI!C4807="","",TRIM(ESITI_QUESTIONARI!C4807))</f>
        <v/>
      </c>
      <c r="D4807" t="str">
        <f>IFERROR(UPPER(TRIM(ESITI_QUESTIONARI!U4807)),"")</f>
        <v/>
      </c>
      <c r="E4807" t="str">
        <f>IFERROR(UPPER(TRIM(ESITI_QUESTIONARI!Y4807)),"")</f>
        <v/>
      </c>
      <c r="F4807" t="str">
        <f>IFERROR(UPPER(TRIM(ESITI_QUESTIONARI!AE4807)),"")</f>
        <v/>
      </c>
      <c r="G4807" t="str">
        <f>IFERROR(UPPER(TRIM(ESITI_QUESTIONARI!AI4807)),"")</f>
        <v/>
      </c>
      <c r="H4807" s="8" t="str">
        <f>IF(C4807="","",IF(ISERROR(AVERAGE(ESITI_QUESTIONARI!N4807:T4807,ESITI_QUESTIONARI!V4807:X4807,ESITI_QUESTIONARI!Z4807:AD4807,ESITI_QUESTIONARI!AF4807:AH4807,ESITI_QUESTIONARI!AJ4807:AL4807,ESITI_QUESTIONARI!AN4807,ESITI_QUESTIONARI!AQ4807)),"NON RISPONDE",AVERAGE(ESITI_QUESTIONARI!N4807:T4807,ESITI_QUESTIONARI!V4807:X4807,ESITI_QUESTIONARI!Z4807:AD4807,ESITI_QUESTIONARI!AF4807:AH4807,ESITI_QUESTIONARI!AJ4807:AL4807,ESITI_QUESTIONARI!AN4807,ESITI_QUESTIONARI!AQ4807)))</f>
        <v/>
      </c>
    </row>
    <row r="4808" spans="1:8" x14ac:dyDescent="0.3">
      <c r="A4808" t="str">
        <f>IF(ESITI_QUESTIONARI!A4808="","",TRIM(ESITI_QUESTIONARI!A4808))</f>
        <v/>
      </c>
      <c r="B4808" t="str">
        <f t="shared" si="76"/>
        <v/>
      </c>
      <c r="C4808" t="str">
        <f>IF(ESITI_QUESTIONARI!C4808="","",TRIM(ESITI_QUESTIONARI!C4808))</f>
        <v/>
      </c>
      <c r="D4808" t="str">
        <f>IFERROR(UPPER(TRIM(ESITI_QUESTIONARI!U4808)),"")</f>
        <v/>
      </c>
      <c r="E4808" t="str">
        <f>IFERROR(UPPER(TRIM(ESITI_QUESTIONARI!Y4808)),"")</f>
        <v/>
      </c>
      <c r="F4808" t="str">
        <f>IFERROR(UPPER(TRIM(ESITI_QUESTIONARI!AE4808)),"")</f>
        <v/>
      </c>
      <c r="G4808" t="str">
        <f>IFERROR(UPPER(TRIM(ESITI_QUESTIONARI!AI4808)),"")</f>
        <v/>
      </c>
      <c r="H4808" s="8" t="str">
        <f>IF(C4808="","",IF(ISERROR(AVERAGE(ESITI_QUESTIONARI!N4808:T4808,ESITI_QUESTIONARI!V4808:X4808,ESITI_QUESTIONARI!Z4808:AD4808,ESITI_QUESTIONARI!AF4808:AH4808,ESITI_QUESTIONARI!AJ4808:AL4808,ESITI_QUESTIONARI!AN4808,ESITI_QUESTIONARI!AQ4808)),"NON RISPONDE",AVERAGE(ESITI_QUESTIONARI!N4808:T4808,ESITI_QUESTIONARI!V4808:X4808,ESITI_QUESTIONARI!Z4808:AD4808,ESITI_QUESTIONARI!AF4808:AH4808,ESITI_QUESTIONARI!AJ4808:AL4808,ESITI_QUESTIONARI!AN4808,ESITI_QUESTIONARI!AQ4808)))</f>
        <v/>
      </c>
    </row>
    <row r="4809" spans="1:8" x14ac:dyDescent="0.3">
      <c r="A4809" t="str">
        <f>IF(ESITI_QUESTIONARI!A4809="","",TRIM(ESITI_QUESTIONARI!A4809))</f>
        <v/>
      </c>
      <c r="B4809" t="str">
        <f t="shared" si="76"/>
        <v/>
      </c>
      <c r="C4809" t="str">
        <f>IF(ESITI_QUESTIONARI!C4809="","",TRIM(ESITI_QUESTIONARI!C4809))</f>
        <v/>
      </c>
      <c r="D4809" t="str">
        <f>IFERROR(UPPER(TRIM(ESITI_QUESTIONARI!U4809)),"")</f>
        <v/>
      </c>
      <c r="E4809" t="str">
        <f>IFERROR(UPPER(TRIM(ESITI_QUESTIONARI!Y4809)),"")</f>
        <v/>
      </c>
      <c r="F4809" t="str">
        <f>IFERROR(UPPER(TRIM(ESITI_QUESTIONARI!AE4809)),"")</f>
        <v/>
      </c>
      <c r="G4809" t="str">
        <f>IFERROR(UPPER(TRIM(ESITI_QUESTIONARI!AI4809)),"")</f>
        <v/>
      </c>
      <c r="H4809" s="8" t="str">
        <f>IF(C4809="","",IF(ISERROR(AVERAGE(ESITI_QUESTIONARI!N4809:T4809,ESITI_QUESTIONARI!V4809:X4809,ESITI_QUESTIONARI!Z4809:AD4809,ESITI_QUESTIONARI!AF4809:AH4809,ESITI_QUESTIONARI!AJ4809:AL4809,ESITI_QUESTIONARI!AN4809,ESITI_QUESTIONARI!AQ4809)),"NON RISPONDE",AVERAGE(ESITI_QUESTIONARI!N4809:T4809,ESITI_QUESTIONARI!V4809:X4809,ESITI_QUESTIONARI!Z4809:AD4809,ESITI_QUESTIONARI!AF4809:AH4809,ESITI_QUESTIONARI!AJ4809:AL4809,ESITI_QUESTIONARI!AN4809,ESITI_QUESTIONARI!AQ4809)))</f>
        <v/>
      </c>
    </row>
    <row r="4810" spans="1:8" x14ac:dyDescent="0.3">
      <c r="A4810" t="str">
        <f>IF(ESITI_QUESTIONARI!A4810="","",TRIM(ESITI_QUESTIONARI!A4810))</f>
        <v/>
      </c>
      <c r="B4810" t="str">
        <f t="shared" si="76"/>
        <v/>
      </c>
      <c r="C4810" t="str">
        <f>IF(ESITI_QUESTIONARI!C4810="","",TRIM(ESITI_QUESTIONARI!C4810))</f>
        <v/>
      </c>
      <c r="D4810" t="str">
        <f>IFERROR(UPPER(TRIM(ESITI_QUESTIONARI!U4810)),"")</f>
        <v/>
      </c>
      <c r="E4810" t="str">
        <f>IFERROR(UPPER(TRIM(ESITI_QUESTIONARI!Y4810)),"")</f>
        <v/>
      </c>
      <c r="F4810" t="str">
        <f>IFERROR(UPPER(TRIM(ESITI_QUESTIONARI!AE4810)),"")</f>
        <v/>
      </c>
      <c r="G4810" t="str">
        <f>IFERROR(UPPER(TRIM(ESITI_QUESTIONARI!AI4810)),"")</f>
        <v/>
      </c>
      <c r="H4810" s="8" t="str">
        <f>IF(C4810="","",IF(ISERROR(AVERAGE(ESITI_QUESTIONARI!N4810:T4810,ESITI_QUESTIONARI!V4810:X4810,ESITI_QUESTIONARI!Z4810:AD4810,ESITI_QUESTIONARI!AF4810:AH4810,ESITI_QUESTIONARI!AJ4810:AL4810,ESITI_QUESTIONARI!AN4810,ESITI_QUESTIONARI!AQ4810)),"NON RISPONDE",AVERAGE(ESITI_QUESTIONARI!N4810:T4810,ESITI_QUESTIONARI!V4810:X4810,ESITI_QUESTIONARI!Z4810:AD4810,ESITI_QUESTIONARI!AF4810:AH4810,ESITI_QUESTIONARI!AJ4810:AL4810,ESITI_QUESTIONARI!AN4810,ESITI_QUESTIONARI!AQ4810)))</f>
        <v/>
      </c>
    </row>
    <row r="4811" spans="1:8" x14ac:dyDescent="0.3">
      <c r="A4811" t="str">
        <f>IF(ESITI_QUESTIONARI!A4811="","",TRIM(ESITI_QUESTIONARI!A4811))</f>
        <v/>
      </c>
      <c r="B4811" t="str">
        <f t="shared" si="76"/>
        <v/>
      </c>
      <c r="C4811" t="str">
        <f>IF(ESITI_QUESTIONARI!C4811="","",TRIM(ESITI_QUESTIONARI!C4811))</f>
        <v/>
      </c>
      <c r="D4811" t="str">
        <f>IFERROR(UPPER(TRIM(ESITI_QUESTIONARI!U4811)),"")</f>
        <v/>
      </c>
      <c r="E4811" t="str">
        <f>IFERROR(UPPER(TRIM(ESITI_QUESTIONARI!Y4811)),"")</f>
        <v/>
      </c>
      <c r="F4811" t="str">
        <f>IFERROR(UPPER(TRIM(ESITI_QUESTIONARI!AE4811)),"")</f>
        <v/>
      </c>
      <c r="G4811" t="str">
        <f>IFERROR(UPPER(TRIM(ESITI_QUESTIONARI!AI4811)),"")</f>
        <v/>
      </c>
      <c r="H4811" s="8" t="str">
        <f>IF(C4811="","",IF(ISERROR(AVERAGE(ESITI_QUESTIONARI!N4811:T4811,ESITI_QUESTIONARI!V4811:X4811,ESITI_QUESTIONARI!Z4811:AD4811,ESITI_QUESTIONARI!AF4811:AH4811,ESITI_QUESTIONARI!AJ4811:AL4811,ESITI_QUESTIONARI!AN4811,ESITI_QUESTIONARI!AQ4811)),"NON RISPONDE",AVERAGE(ESITI_QUESTIONARI!N4811:T4811,ESITI_QUESTIONARI!V4811:X4811,ESITI_QUESTIONARI!Z4811:AD4811,ESITI_QUESTIONARI!AF4811:AH4811,ESITI_QUESTIONARI!AJ4811:AL4811,ESITI_QUESTIONARI!AN4811,ESITI_QUESTIONARI!AQ4811)))</f>
        <v/>
      </c>
    </row>
    <row r="4812" spans="1:8" x14ac:dyDescent="0.3">
      <c r="A4812" t="str">
        <f>IF(ESITI_QUESTIONARI!A4812="","",TRIM(ESITI_QUESTIONARI!A4812))</f>
        <v/>
      </c>
      <c r="B4812" t="str">
        <f t="shared" si="76"/>
        <v/>
      </c>
      <c r="C4812" t="str">
        <f>IF(ESITI_QUESTIONARI!C4812="","",TRIM(ESITI_QUESTIONARI!C4812))</f>
        <v/>
      </c>
      <c r="D4812" t="str">
        <f>IFERROR(UPPER(TRIM(ESITI_QUESTIONARI!U4812)),"")</f>
        <v/>
      </c>
      <c r="E4812" t="str">
        <f>IFERROR(UPPER(TRIM(ESITI_QUESTIONARI!Y4812)),"")</f>
        <v/>
      </c>
      <c r="F4812" t="str">
        <f>IFERROR(UPPER(TRIM(ESITI_QUESTIONARI!AE4812)),"")</f>
        <v/>
      </c>
      <c r="G4812" t="str">
        <f>IFERROR(UPPER(TRIM(ESITI_QUESTIONARI!AI4812)),"")</f>
        <v/>
      </c>
      <c r="H4812" s="8" t="str">
        <f>IF(C4812="","",IF(ISERROR(AVERAGE(ESITI_QUESTIONARI!N4812:T4812,ESITI_QUESTIONARI!V4812:X4812,ESITI_QUESTIONARI!Z4812:AD4812,ESITI_QUESTIONARI!AF4812:AH4812,ESITI_QUESTIONARI!AJ4812:AL4812,ESITI_QUESTIONARI!AN4812,ESITI_QUESTIONARI!AQ4812)),"NON RISPONDE",AVERAGE(ESITI_QUESTIONARI!N4812:T4812,ESITI_QUESTIONARI!V4812:X4812,ESITI_QUESTIONARI!Z4812:AD4812,ESITI_QUESTIONARI!AF4812:AH4812,ESITI_QUESTIONARI!AJ4812:AL4812,ESITI_QUESTIONARI!AN4812,ESITI_QUESTIONARI!AQ4812)))</f>
        <v/>
      </c>
    </row>
    <row r="4813" spans="1:8" x14ac:dyDescent="0.3">
      <c r="A4813" t="str">
        <f>IF(ESITI_QUESTIONARI!A4813="","",TRIM(ESITI_QUESTIONARI!A4813))</f>
        <v/>
      </c>
      <c r="B4813" t="str">
        <f t="shared" si="76"/>
        <v/>
      </c>
      <c r="C4813" t="str">
        <f>IF(ESITI_QUESTIONARI!C4813="","",TRIM(ESITI_QUESTIONARI!C4813))</f>
        <v/>
      </c>
      <c r="D4813" t="str">
        <f>IFERROR(UPPER(TRIM(ESITI_QUESTIONARI!U4813)),"")</f>
        <v/>
      </c>
      <c r="E4813" t="str">
        <f>IFERROR(UPPER(TRIM(ESITI_QUESTIONARI!Y4813)),"")</f>
        <v/>
      </c>
      <c r="F4813" t="str">
        <f>IFERROR(UPPER(TRIM(ESITI_QUESTIONARI!AE4813)),"")</f>
        <v/>
      </c>
      <c r="G4813" t="str">
        <f>IFERROR(UPPER(TRIM(ESITI_QUESTIONARI!AI4813)),"")</f>
        <v/>
      </c>
      <c r="H4813" s="8" t="str">
        <f>IF(C4813="","",IF(ISERROR(AVERAGE(ESITI_QUESTIONARI!N4813:T4813,ESITI_QUESTIONARI!V4813:X4813,ESITI_QUESTIONARI!Z4813:AD4813,ESITI_QUESTIONARI!AF4813:AH4813,ESITI_QUESTIONARI!AJ4813:AL4813,ESITI_QUESTIONARI!AN4813,ESITI_QUESTIONARI!AQ4813)),"NON RISPONDE",AVERAGE(ESITI_QUESTIONARI!N4813:T4813,ESITI_QUESTIONARI!V4813:X4813,ESITI_QUESTIONARI!Z4813:AD4813,ESITI_QUESTIONARI!AF4813:AH4813,ESITI_QUESTIONARI!AJ4813:AL4813,ESITI_QUESTIONARI!AN4813,ESITI_QUESTIONARI!AQ4813)))</f>
        <v/>
      </c>
    </row>
    <row r="4814" spans="1:8" x14ac:dyDescent="0.3">
      <c r="A4814" t="str">
        <f>IF(ESITI_QUESTIONARI!A4814="","",TRIM(ESITI_QUESTIONARI!A4814))</f>
        <v/>
      </c>
      <c r="B4814" t="str">
        <f t="shared" si="76"/>
        <v/>
      </c>
      <c r="C4814" t="str">
        <f>IF(ESITI_QUESTIONARI!C4814="","",TRIM(ESITI_QUESTIONARI!C4814))</f>
        <v/>
      </c>
      <c r="D4814" t="str">
        <f>IFERROR(UPPER(TRIM(ESITI_QUESTIONARI!U4814)),"")</f>
        <v/>
      </c>
      <c r="E4814" t="str">
        <f>IFERROR(UPPER(TRIM(ESITI_QUESTIONARI!Y4814)),"")</f>
        <v/>
      </c>
      <c r="F4814" t="str">
        <f>IFERROR(UPPER(TRIM(ESITI_QUESTIONARI!AE4814)),"")</f>
        <v/>
      </c>
      <c r="G4814" t="str">
        <f>IFERROR(UPPER(TRIM(ESITI_QUESTIONARI!AI4814)),"")</f>
        <v/>
      </c>
      <c r="H4814" s="8" t="str">
        <f>IF(C4814="","",IF(ISERROR(AVERAGE(ESITI_QUESTIONARI!N4814:T4814,ESITI_QUESTIONARI!V4814:X4814,ESITI_QUESTIONARI!Z4814:AD4814,ESITI_QUESTIONARI!AF4814:AH4814,ESITI_QUESTIONARI!AJ4814:AL4814,ESITI_QUESTIONARI!AN4814,ESITI_QUESTIONARI!AQ4814)),"NON RISPONDE",AVERAGE(ESITI_QUESTIONARI!N4814:T4814,ESITI_QUESTIONARI!V4814:X4814,ESITI_QUESTIONARI!Z4814:AD4814,ESITI_QUESTIONARI!AF4814:AH4814,ESITI_QUESTIONARI!AJ4814:AL4814,ESITI_QUESTIONARI!AN4814,ESITI_QUESTIONARI!AQ4814)))</f>
        <v/>
      </c>
    </row>
    <row r="4815" spans="1:8" x14ac:dyDescent="0.3">
      <c r="A4815" t="str">
        <f>IF(ESITI_QUESTIONARI!A4815="","",TRIM(ESITI_QUESTIONARI!A4815))</f>
        <v/>
      </c>
      <c r="B4815" t="str">
        <f t="shared" si="76"/>
        <v/>
      </c>
      <c r="C4815" t="str">
        <f>IF(ESITI_QUESTIONARI!C4815="","",TRIM(ESITI_QUESTIONARI!C4815))</f>
        <v/>
      </c>
      <c r="D4815" t="str">
        <f>IFERROR(UPPER(TRIM(ESITI_QUESTIONARI!U4815)),"")</f>
        <v/>
      </c>
      <c r="E4815" t="str">
        <f>IFERROR(UPPER(TRIM(ESITI_QUESTIONARI!Y4815)),"")</f>
        <v/>
      </c>
      <c r="F4815" t="str">
        <f>IFERROR(UPPER(TRIM(ESITI_QUESTIONARI!AE4815)),"")</f>
        <v/>
      </c>
      <c r="G4815" t="str">
        <f>IFERROR(UPPER(TRIM(ESITI_QUESTIONARI!AI4815)),"")</f>
        <v/>
      </c>
      <c r="H4815" s="8" t="str">
        <f>IF(C4815="","",IF(ISERROR(AVERAGE(ESITI_QUESTIONARI!N4815:T4815,ESITI_QUESTIONARI!V4815:X4815,ESITI_QUESTIONARI!Z4815:AD4815,ESITI_QUESTIONARI!AF4815:AH4815,ESITI_QUESTIONARI!AJ4815:AL4815,ESITI_QUESTIONARI!AN4815,ESITI_QUESTIONARI!AQ4815)),"NON RISPONDE",AVERAGE(ESITI_QUESTIONARI!N4815:T4815,ESITI_QUESTIONARI!V4815:X4815,ESITI_QUESTIONARI!Z4815:AD4815,ESITI_QUESTIONARI!AF4815:AH4815,ESITI_QUESTIONARI!AJ4815:AL4815,ESITI_QUESTIONARI!AN4815,ESITI_QUESTIONARI!AQ4815)))</f>
        <v/>
      </c>
    </row>
    <row r="4816" spans="1:8" x14ac:dyDescent="0.3">
      <c r="A4816" t="str">
        <f>IF(ESITI_QUESTIONARI!A4816="","",TRIM(ESITI_QUESTIONARI!A4816))</f>
        <v/>
      </c>
      <c r="B4816" t="str">
        <f t="shared" si="76"/>
        <v/>
      </c>
      <c r="C4816" t="str">
        <f>IF(ESITI_QUESTIONARI!C4816="","",TRIM(ESITI_QUESTIONARI!C4816))</f>
        <v/>
      </c>
      <c r="D4816" t="str">
        <f>IFERROR(UPPER(TRIM(ESITI_QUESTIONARI!U4816)),"")</f>
        <v/>
      </c>
      <c r="E4816" t="str">
        <f>IFERROR(UPPER(TRIM(ESITI_QUESTIONARI!Y4816)),"")</f>
        <v/>
      </c>
      <c r="F4816" t="str">
        <f>IFERROR(UPPER(TRIM(ESITI_QUESTIONARI!AE4816)),"")</f>
        <v/>
      </c>
      <c r="G4816" t="str">
        <f>IFERROR(UPPER(TRIM(ESITI_QUESTIONARI!AI4816)),"")</f>
        <v/>
      </c>
      <c r="H4816" s="8" t="str">
        <f>IF(C4816="","",IF(ISERROR(AVERAGE(ESITI_QUESTIONARI!N4816:T4816,ESITI_QUESTIONARI!V4816:X4816,ESITI_QUESTIONARI!Z4816:AD4816,ESITI_QUESTIONARI!AF4816:AH4816,ESITI_QUESTIONARI!AJ4816:AL4816,ESITI_QUESTIONARI!AN4816,ESITI_QUESTIONARI!AQ4816)),"NON RISPONDE",AVERAGE(ESITI_QUESTIONARI!N4816:T4816,ESITI_QUESTIONARI!V4816:X4816,ESITI_QUESTIONARI!Z4816:AD4816,ESITI_QUESTIONARI!AF4816:AH4816,ESITI_QUESTIONARI!AJ4816:AL4816,ESITI_QUESTIONARI!AN4816,ESITI_QUESTIONARI!AQ4816)))</f>
        <v/>
      </c>
    </row>
    <row r="4817" spans="1:8" x14ac:dyDescent="0.3">
      <c r="A4817" t="str">
        <f>IF(ESITI_QUESTIONARI!A4817="","",TRIM(ESITI_QUESTIONARI!A4817))</f>
        <v/>
      </c>
      <c r="B4817" t="str">
        <f t="shared" si="76"/>
        <v/>
      </c>
      <c r="C4817" t="str">
        <f>IF(ESITI_QUESTIONARI!C4817="","",TRIM(ESITI_QUESTIONARI!C4817))</f>
        <v/>
      </c>
      <c r="D4817" t="str">
        <f>IFERROR(UPPER(TRIM(ESITI_QUESTIONARI!U4817)),"")</f>
        <v/>
      </c>
      <c r="E4817" t="str">
        <f>IFERROR(UPPER(TRIM(ESITI_QUESTIONARI!Y4817)),"")</f>
        <v/>
      </c>
      <c r="F4817" t="str">
        <f>IFERROR(UPPER(TRIM(ESITI_QUESTIONARI!AE4817)),"")</f>
        <v/>
      </c>
      <c r="G4817" t="str">
        <f>IFERROR(UPPER(TRIM(ESITI_QUESTIONARI!AI4817)),"")</f>
        <v/>
      </c>
      <c r="H4817" s="8" t="str">
        <f>IF(C4817="","",IF(ISERROR(AVERAGE(ESITI_QUESTIONARI!N4817:T4817,ESITI_QUESTIONARI!V4817:X4817,ESITI_QUESTIONARI!Z4817:AD4817,ESITI_QUESTIONARI!AF4817:AH4817,ESITI_QUESTIONARI!AJ4817:AL4817,ESITI_QUESTIONARI!AN4817,ESITI_QUESTIONARI!AQ4817)),"NON RISPONDE",AVERAGE(ESITI_QUESTIONARI!N4817:T4817,ESITI_QUESTIONARI!V4817:X4817,ESITI_QUESTIONARI!Z4817:AD4817,ESITI_QUESTIONARI!AF4817:AH4817,ESITI_QUESTIONARI!AJ4817:AL4817,ESITI_QUESTIONARI!AN4817,ESITI_QUESTIONARI!AQ4817)))</f>
        <v/>
      </c>
    </row>
    <row r="4818" spans="1:8" x14ac:dyDescent="0.3">
      <c r="A4818" t="str">
        <f>IF(ESITI_QUESTIONARI!A4818="","",TRIM(ESITI_QUESTIONARI!A4818))</f>
        <v/>
      </c>
      <c r="B4818" t="str">
        <f t="shared" si="76"/>
        <v/>
      </c>
      <c r="C4818" t="str">
        <f>IF(ESITI_QUESTIONARI!C4818="","",TRIM(ESITI_QUESTIONARI!C4818))</f>
        <v/>
      </c>
      <c r="D4818" t="str">
        <f>IFERROR(UPPER(TRIM(ESITI_QUESTIONARI!U4818)),"")</f>
        <v/>
      </c>
      <c r="E4818" t="str">
        <f>IFERROR(UPPER(TRIM(ESITI_QUESTIONARI!Y4818)),"")</f>
        <v/>
      </c>
      <c r="F4818" t="str">
        <f>IFERROR(UPPER(TRIM(ESITI_QUESTIONARI!AE4818)),"")</f>
        <v/>
      </c>
      <c r="G4818" t="str">
        <f>IFERROR(UPPER(TRIM(ESITI_QUESTIONARI!AI4818)),"")</f>
        <v/>
      </c>
      <c r="H4818" s="8" t="str">
        <f>IF(C4818="","",IF(ISERROR(AVERAGE(ESITI_QUESTIONARI!N4818:T4818,ESITI_QUESTIONARI!V4818:X4818,ESITI_QUESTIONARI!Z4818:AD4818,ESITI_QUESTIONARI!AF4818:AH4818,ESITI_QUESTIONARI!AJ4818:AL4818,ESITI_QUESTIONARI!AN4818,ESITI_QUESTIONARI!AQ4818)),"NON RISPONDE",AVERAGE(ESITI_QUESTIONARI!N4818:T4818,ESITI_QUESTIONARI!V4818:X4818,ESITI_QUESTIONARI!Z4818:AD4818,ESITI_QUESTIONARI!AF4818:AH4818,ESITI_QUESTIONARI!AJ4818:AL4818,ESITI_QUESTIONARI!AN4818,ESITI_QUESTIONARI!AQ4818)))</f>
        <v/>
      </c>
    </row>
    <row r="4819" spans="1:8" x14ac:dyDescent="0.3">
      <c r="A4819" t="str">
        <f>IF(ESITI_QUESTIONARI!A4819="","",TRIM(ESITI_QUESTIONARI!A4819))</f>
        <v/>
      </c>
      <c r="B4819" t="str">
        <f t="shared" si="76"/>
        <v/>
      </c>
      <c r="C4819" t="str">
        <f>IF(ESITI_QUESTIONARI!C4819="","",TRIM(ESITI_QUESTIONARI!C4819))</f>
        <v/>
      </c>
      <c r="D4819" t="str">
        <f>IFERROR(UPPER(TRIM(ESITI_QUESTIONARI!U4819)),"")</f>
        <v/>
      </c>
      <c r="E4819" t="str">
        <f>IFERROR(UPPER(TRIM(ESITI_QUESTIONARI!Y4819)),"")</f>
        <v/>
      </c>
      <c r="F4819" t="str">
        <f>IFERROR(UPPER(TRIM(ESITI_QUESTIONARI!AE4819)),"")</f>
        <v/>
      </c>
      <c r="G4819" t="str">
        <f>IFERROR(UPPER(TRIM(ESITI_QUESTIONARI!AI4819)),"")</f>
        <v/>
      </c>
      <c r="H4819" s="8" t="str">
        <f>IF(C4819="","",IF(ISERROR(AVERAGE(ESITI_QUESTIONARI!N4819:T4819,ESITI_QUESTIONARI!V4819:X4819,ESITI_QUESTIONARI!Z4819:AD4819,ESITI_QUESTIONARI!AF4819:AH4819,ESITI_QUESTIONARI!AJ4819:AL4819,ESITI_QUESTIONARI!AN4819,ESITI_QUESTIONARI!AQ4819)),"NON RISPONDE",AVERAGE(ESITI_QUESTIONARI!N4819:T4819,ESITI_QUESTIONARI!V4819:X4819,ESITI_QUESTIONARI!Z4819:AD4819,ESITI_QUESTIONARI!AF4819:AH4819,ESITI_QUESTIONARI!AJ4819:AL4819,ESITI_QUESTIONARI!AN4819,ESITI_QUESTIONARI!AQ4819)))</f>
        <v/>
      </c>
    </row>
    <row r="4820" spans="1:8" x14ac:dyDescent="0.3">
      <c r="A4820" t="str">
        <f>IF(ESITI_QUESTIONARI!A4820="","",TRIM(ESITI_QUESTIONARI!A4820))</f>
        <v/>
      </c>
      <c r="B4820" t="str">
        <f t="shared" si="76"/>
        <v/>
      </c>
      <c r="C4820" t="str">
        <f>IF(ESITI_QUESTIONARI!C4820="","",TRIM(ESITI_QUESTIONARI!C4820))</f>
        <v/>
      </c>
      <c r="D4820" t="str">
        <f>IFERROR(UPPER(TRIM(ESITI_QUESTIONARI!U4820)),"")</f>
        <v/>
      </c>
      <c r="E4820" t="str">
        <f>IFERROR(UPPER(TRIM(ESITI_QUESTIONARI!Y4820)),"")</f>
        <v/>
      </c>
      <c r="F4820" t="str">
        <f>IFERROR(UPPER(TRIM(ESITI_QUESTIONARI!AE4820)),"")</f>
        <v/>
      </c>
      <c r="G4820" t="str">
        <f>IFERROR(UPPER(TRIM(ESITI_QUESTIONARI!AI4820)),"")</f>
        <v/>
      </c>
      <c r="H4820" s="8" t="str">
        <f>IF(C4820="","",IF(ISERROR(AVERAGE(ESITI_QUESTIONARI!N4820:T4820,ESITI_QUESTIONARI!V4820:X4820,ESITI_QUESTIONARI!Z4820:AD4820,ESITI_QUESTIONARI!AF4820:AH4820,ESITI_QUESTIONARI!AJ4820:AL4820,ESITI_QUESTIONARI!AN4820,ESITI_QUESTIONARI!AQ4820)),"NON RISPONDE",AVERAGE(ESITI_QUESTIONARI!N4820:T4820,ESITI_QUESTIONARI!V4820:X4820,ESITI_QUESTIONARI!Z4820:AD4820,ESITI_QUESTIONARI!AF4820:AH4820,ESITI_QUESTIONARI!AJ4820:AL4820,ESITI_QUESTIONARI!AN4820,ESITI_QUESTIONARI!AQ4820)))</f>
        <v/>
      </c>
    </row>
    <row r="4821" spans="1:8" x14ac:dyDescent="0.3">
      <c r="A4821" t="str">
        <f>IF(ESITI_QUESTIONARI!A4821="","",TRIM(ESITI_QUESTIONARI!A4821))</f>
        <v/>
      </c>
      <c r="B4821" t="str">
        <f t="shared" si="76"/>
        <v/>
      </c>
      <c r="C4821" t="str">
        <f>IF(ESITI_QUESTIONARI!C4821="","",TRIM(ESITI_QUESTIONARI!C4821))</f>
        <v/>
      </c>
      <c r="D4821" t="str">
        <f>IFERROR(UPPER(TRIM(ESITI_QUESTIONARI!U4821)),"")</f>
        <v/>
      </c>
      <c r="E4821" t="str">
        <f>IFERROR(UPPER(TRIM(ESITI_QUESTIONARI!Y4821)),"")</f>
        <v/>
      </c>
      <c r="F4821" t="str">
        <f>IFERROR(UPPER(TRIM(ESITI_QUESTIONARI!AE4821)),"")</f>
        <v/>
      </c>
      <c r="G4821" t="str">
        <f>IFERROR(UPPER(TRIM(ESITI_QUESTIONARI!AI4821)),"")</f>
        <v/>
      </c>
      <c r="H4821" s="8" t="str">
        <f>IF(C4821="","",IF(ISERROR(AVERAGE(ESITI_QUESTIONARI!N4821:T4821,ESITI_QUESTIONARI!V4821:X4821,ESITI_QUESTIONARI!Z4821:AD4821,ESITI_QUESTIONARI!AF4821:AH4821,ESITI_QUESTIONARI!AJ4821:AL4821,ESITI_QUESTIONARI!AN4821,ESITI_QUESTIONARI!AQ4821)),"NON RISPONDE",AVERAGE(ESITI_QUESTIONARI!N4821:T4821,ESITI_QUESTIONARI!V4821:X4821,ESITI_QUESTIONARI!Z4821:AD4821,ESITI_QUESTIONARI!AF4821:AH4821,ESITI_QUESTIONARI!AJ4821:AL4821,ESITI_QUESTIONARI!AN4821,ESITI_QUESTIONARI!AQ4821)))</f>
        <v/>
      </c>
    </row>
    <row r="4822" spans="1:8" x14ac:dyDescent="0.3">
      <c r="A4822" t="str">
        <f>IF(ESITI_QUESTIONARI!A4822="","",TRIM(ESITI_QUESTIONARI!A4822))</f>
        <v/>
      </c>
      <c r="B4822" t="str">
        <f t="shared" si="76"/>
        <v/>
      </c>
      <c r="C4822" t="str">
        <f>IF(ESITI_QUESTIONARI!C4822="","",TRIM(ESITI_QUESTIONARI!C4822))</f>
        <v/>
      </c>
      <c r="D4822" t="str">
        <f>IFERROR(UPPER(TRIM(ESITI_QUESTIONARI!U4822)),"")</f>
        <v/>
      </c>
      <c r="E4822" t="str">
        <f>IFERROR(UPPER(TRIM(ESITI_QUESTIONARI!Y4822)),"")</f>
        <v/>
      </c>
      <c r="F4822" t="str">
        <f>IFERROR(UPPER(TRIM(ESITI_QUESTIONARI!AE4822)),"")</f>
        <v/>
      </c>
      <c r="G4822" t="str">
        <f>IFERROR(UPPER(TRIM(ESITI_QUESTIONARI!AI4822)),"")</f>
        <v/>
      </c>
      <c r="H4822" s="8" t="str">
        <f>IF(C4822="","",IF(ISERROR(AVERAGE(ESITI_QUESTIONARI!N4822:T4822,ESITI_QUESTIONARI!V4822:X4822,ESITI_QUESTIONARI!Z4822:AD4822,ESITI_QUESTIONARI!AF4822:AH4822,ESITI_QUESTIONARI!AJ4822:AL4822,ESITI_QUESTIONARI!AN4822,ESITI_QUESTIONARI!AQ4822)),"NON RISPONDE",AVERAGE(ESITI_QUESTIONARI!N4822:T4822,ESITI_QUESTIONARI!V4822:X4822,ESITI_QUESTIONARI!Z4822:AD4822,ESITI_QUESTIONARI!AF4822:AH4822,ESITI_QUESTIONARI!AJ4822:AL4822,ESITI_QUESTIONARI!AN4822,ESITI_QUESTIONARI!AQ4822)))</f>
        <v/>
      </c>
    </row>
    <row r="4823" spans="1:8" x14ac:dyDescent="0.3">
      <c r="A4823" t="str">
        <f>IF(ESITI_QUESTIONARI!A4823="","",TRIM(ESITI_QUESTIONARI!A4823))</f>
        <v/>
      </c>
      <c r="B4823" t="str">
        <f t="shared" si="76"/>
        <v/>
      </c>
      <c r="C4823" t="str">
        <f>IF(ESITI_QUESTIONARI!C4823="","",TRIM(ESITI_QUESTIONARI!C4823))</f>
        <v/>
      </c>
      <c r="D4823" t="str">
        <f>IFERROR(UPPER(TRIM(ESITI_QUESTIONARI!U4823)),"")</f>
        <v/>
      </c>
      <c r="E4823" t="str">
        <f>IFERROR(UPPER(TRIM(ESITI_QUESTIONARI!Y4823)),"")</f>
        <v/>
      </c>
      <c r="F4823" t="str">
        <f>IFERROR(UPPER(TRIM(ESITI_QUESTIONARI!AE4823)),"")</f>
        <v/>
      </c>
      <c r="G4823" t="str">
        <f>IFERROR(UPPER(TRIM(ESITI_QUESTIONARI!AI4823)),"")</f>
        <v/>
      </c>
      <c r="H4823" s="8" t="str">
        <f>IF(C4823="","",IF(ISERROR(AVERAGE(ESITI_QUESTIONARI!N4823:T4823,ESITI_QUESTIONARI!V4823:X4823,ESITI_QUESTIONARI!Z4823:AD4823,ESITI_QUESTIONARI!AF4823:AH4823,ESITI_QUESTIONARI!AJ4823:AL4823,ESITI_QUESTIONARI!AN4823,ESITI_QUESTIONARI!AQ4823)),"NON RISPONDE",AVERAGE(ESITI_QUESTIONARI!N4823:T4823,ESITI_QUESTIONARI!V4823:X4823,ESITI_QUESTIONARI!Z4823:AD4823,ESITI_QUESTIONARI!AF4823:AH4823,ESITI_QUESTIONARI!AJ4823:AL4823,ESITI_QUESTIONARI!AN4823,ESITI_QUESTIONARI!AQ4823)))</f>
        <v/>
      </c>
    </row>
    <row r="4824" spans="1:8" x14ac:dyDescent="0.3">
      <c r="A4824" t="str">
        <f>IF(ESITI_QUESTIONARI!A4824="","",TRIM(ESITI_QUESTIONARI!A4824))</f>
        <v/>
      </c>
      <c r="B4824" t="str">
        <f t="shared" si="76"/>
        <v/>
      </c>
      <c r="C4824" t="str">
        <f>IF(ESITI_QUESTIONARI!C4824="","",TRIM(ESITI_QUESTIONARI!C4824))</f>
        <v/>
      </c>
      <c r="D4824" t="str">
        <f>IFERROR(UPPER(TRIM(ESITI_QUESTIONARI!U4824)),"")</f>
        <v/>
      </c>
      <c r="E4824" t="str">
        <f>IFERROR(UPPER(TRIM(ESITI_QUESTIONARI!Y4824)),"")</f>
        <v/>
      </c>
      <c r="F4824" t="str">
        <f>IFERROR(UPPER(TRIM(ESITI_QUESTIONARI!AE4824)),"")</f>
        <v/>
      </c>
      <c r="G4824" t="str">
        <f>IFERROR(UPPER(TRIM(ESITI_QUESTIONARI!AI4824)),"")</f>
        <v/>
      </c>
      <c r="H4824" s="8" t="str">
        <f>IF(C4824="","",IF(ISERROR(AVERAGE(ESITI_QUESTIONARI!N4824:T4824,ESITI_QUESTIONARI!V4824:X4824,ESITI_QUESTIONARI!Z4824:AD4824,ESITI_QUESTIONARI!AF4824:AH4824,ESITI_QUESTIONARI!AJ4824:AL4824,ESITI_QUESTIONARI!AN4824,ESITI_QUESTIONARI!AQ4824)),"NON RISPONDE",AVERAGE(ESITI_QUESTIONARI!N4824:T4824,ESITI_QUESTIONARI!V4824:X4824,ESITI_QUESTIONARI!Z4824:AD4824,ESITI_QUESTIONARI!AF4824:AH4824,ESITI_QUESTIONARI!AJ4824:AL4824,ESITI_QUESTIONARI!AN4824,ESITI_QUESTIONARI!AQ4824)))</f>
        <v/>
      </c>
    </row>
    <row r="4825" spans="1:8" x14ac:dyDescent="0.3">
      <c r="A4825" t="str">
        <f>IF(ESITI_QUESTIONARI!A4825="","",TRIM(ESITI_QUESTIONARI!A4825))</f>
        <v/>
      </c>
      <c r="B4825" t="str">
        <f t="shared" si="76"/>
        <v/>
      </c>
      <c r="C4825" t="str">
        <f>IF(ESITI_QUESTIONARI!C4825="","",TRIM(ESITI_QUESTIONARI!C4825))</f>
        <v/>
      </c>
      <c r="D4825" t="str">
        <f>IFERROR(UPPER(TRIM(ESITI_QUESTIONARI!U4825)),"")</f>
        <v/>
      </c>
      <c r="E4825" t="str">
        <f>IFERROR(UPPER(TRIM(ESITI_QUESTIONARI!Y4825)),"")</f>
        <v/>
      </c>
      <c r="F4825" t="str">
        <f>IFERROR(UPPER(TRIM(ESITI_QUESTIONARI!AE4825)),"")</f>
        <v/>
      </c>
      <c r="G4825" t="str">
        <f>IFERROR(UPPER(TRIM(ESITI_QUESTIONARI!AI4825)),"")</f>
        <v/>
      </c>
      <c r="H4825" s="8" t="str">
        <f>IF(C4825="","",IF(ISERROR(AVERAGE(ESITI_QUESTIONARI!N4825:T4825,ESITI_QUESTIONARI!V4825:X4825,ESITI_QUESTIONARI!Z4825:AD4825,ESITI_QUESTIONARI!AF4825:AH4825,ESITI_QUESTIONARI!AJ4825:AL4825,ESITI_QUESTIONARI!AN4825,ESITI_QUESTIONARI!AQ4825)),"NON RISPONDE",AVERAGE(ESITI_QUESTIONARI!N4825:T4825,ESITI_QUESTIONARI!V4825:X4825,ESITI_QUESTIONARI!Z4825:AD4825,ESITI_QUESTIONARI!AF4825:AH4825,ESITI_QUESTIONARI!AJ4825:AL4825,ESITI_QUESTIONARI!AN4825,ESITI_QUESTIONARI!AQ4825)))</f>
        <v/>
      </c>
    </row>
    <row r="4826" spans="1:8" x14ac:dyDescent="0.3">
      <c r="A4826" t="str">
        <f>IF(ESITI_QUESTIONARI!A4826="","",TRIM(ESITI_QUESTIONARI!A4826))</f>
        <v/>
      </c>
      <c r="B4826" t="str">
        <f t="shared" si="76"/>
        <v/>
      </c>
      <c r="C4826" t="str">
        <f>IF(ESITI_QUESTIONARI!C4826="","",TRIM(ESITI_QUESTIONARI!C4826))</f>
        <v/>
      </c>
      <c r="D4826" t="str">
        <f>IFERROR(UPPER(TRIM(ESITI_QUESTIONARI!U4826)),"")</f>
        <v/>
      </c>
      <c r="E4826" t="str">
        <f>IFERROR(UPPER(TRIM(ESITI_QUESTIONARI!Y4826)),"")</f>
        <v/>
      </c>
      <c r="F4826" t="str">
        <f>IFERROR(UPPER(TRIM(ESITI_QUESTIONARI!AE4826)),"")</f>
        <v/>
      </c>
      <c r="G4826" t="str">
        <f>IFERROR(UPPER(TRIM(ESITI_QUESTIONARI!AI4826)),"")</f>
        <v/>
      </c>
      <c r="H4826" s="8" t="str">
        <f>IF(C4826="","",IF(ISERROR(AVERAGE(ESITI_QUESTIONARI!N4826:T4826,ESITI_QUESTIONARI!V4826:X4826,ESITI_QUESTIONARI!Z4826:AD4826,ESITI_QUESTIONARI!AF4826:AH4826,ESITI_QUESTIONARI!AJ4826:AL4826,ESITI_QUESTIONARI!AN4826,ESITI_QUESTIONARI!AQ4826)),"NON RISPONDE",AVERAGE(ESITI_QUESTIONARI!N4826:T4826,ESITI_QUESTIONARI!V4826:X4826,ESITI_QUESTIONARI!Z4826:AD4826,ESITI_QUESTIONARI!AF4826:AH4826,ESITI_QUESTIONARI!AJ4826:AL4826,ESITI_QUESTIONARI!AN4826,ESITI_QUESTIONARI!AQ4826)))</f>
        <v/>
      </c>
    </row>
    <row r="4827" spans="1:8" x14ac:dyDescent="0.3">
      <c r="A4827" t="str">
        <f>IF(ESITI_QUESTIONARI!A4827="","",TRIM(ESITI_QUESTIONARI!A4827))</f>
        <v/>
      </c>
      <c r="B4827" t="str">
        <f t="shared" si="76"/>
        <v/>
      </c>
      <c r="C4827" t="str">
        <f>IF(ESITI_QUESTIONARI!C4827="","",TRIM(ESITI_QUESTIONARI!C4827))</f>
        <v/>
      </c>
      <c r="D4827" t="str">
        <f>IFERROR(UPPER(TRIM(ESITI_QUESTIONARI!U4827)),"")</f>
        <v/>
      </c>
      <c r="E4827" t="str">
        <f>IFERROR(UPPER(TRIM(ESITI_QUESTIONARI!Y4827)),"")</f>
        <v/>
      </c>
      <c r="F4827" t="str">
        <f>IFERROR(UPPER(TRIM(ESITI_QUESTIONARI!AE4827)),"")</f>
        <v/>
      </c>
      <c r="G4827" t="str">
        <f>IFERROR(UPPER(TRIM(ESITI_QUESTIONARI!AI4827)),"")</f>
        <v/>
      </c>
      <c r="H4827" s="8" t="str">
        <f>IF(C4827="","",IF(ISERROR(AVERAGE(ESITI_QUESTIONARI!N4827:T4827,ESITI_QUESTIONARI!V4827:X4827,ESITI_QUESTIONARI!Z4827:AD4827,ESITI_QUESTIONARI!AF4827:AH4827,ESITI_QUESTIONARI!AJ4827:AL4827,ESITI_QUESTIONARI!AN4827,ESITI_QUESTIONARI!AQ4827)),"NON RISPONDE",AVERAGE(ESITI_QUESTIONARI!N4827:T4827,ESITI_QUESTIONARI!V4827:X4827,ESITI_QUESTIONARI!Z4827:AD4827,ESITI_QUESTIONARI!AF4827:AH4827,ESITI_QUESTIONARI!AJ4827:AL4827,ESITI_QUESTIONARI!AN4827,ESITI_QUESTIONARI!AQ4827)))</f>
        <v/>
      </c>
    </row>
    <row r="4828" spans="1:8" x14ac:dyDescent="0.3">
      <c r="A4828" t="str">
        <f>IF(ESITI_QUESTIONARI!A4828="","",TRIM(ESITI_QUESTIONARI!A4828))</f>
        <v/>
      </c>
      <c r="B4828" t="str">
        <f t="shared" si="76"/>
        <v/>
      </c>
      <c r="C4828" t="str">
        <f>IF(ESITI_QUESTIONARI!C4828="","",TRIM(ESITI_QUESTIONARI!C4828))</f>
        <v/>
      </c>
      <c r="D4828" t="str">
        <f>IFERROR(UPPER(TRIM(ESITI_QUESTIONARI!U4828)),"")</f>
        <v/>
      </c>
      <c r="E4828" t="str">
        <f>IFERROR(UPPER(TRIM(ESITI_QUESTIONARI!Y4828)),"")</f>
        <v/>
      </c>
      <c r="F4828" t="str">
        <f>IFERROR(UPPER(TRIM(ESITI_QUESTIONARI!AE4828)),"")</f>
        <v/>
      </c>
      <c r="G4828" t="str">
        <f>IFERROR(UPPER(TRIM(ESITI_QUESTIONARI!AI4828)),"")</f>
        <v/>
      </c>
      <c r="H4828" s="8" t="str">
        <f>IF(C4828="","",IF(ISERROR(AVERAGE(ESITI_QUESTIONARI!N4828:T4828,ESITI_QUESTIONARI!V4828:X4828,ESITI_QUESTIONARI!Z4828:AD4828,ESITI_QUESTIONARI!AF4828:AH4828,ESITI_QUESTIONARI!AJ4828:AL4828,ESITI_QUESTIONARI!AN4828,ESITI_QUESTIONARI!AQ4828)),"NON RISPONDE",AVERAGE(ESITI_QUESTIONARI!N4828:T4828,ESITI_QUESTIONARI!V4828:X4828,ESITI_QUESTIONARI!Z4828:AD4828,ESITI_QUESTIONARI!AF4828:AH4828,ESITI_QUESTIONARI!AJ4828:AL4828,ESITI_QUESTIONARI!AN4828,ESITI_QUESTIONARI!AQ4828)))</f>
        <v/>
      </c>
    </row>
    <row r="4829" spans="1:8" x14ac:dyDescent="0.3">
      <c r="A4829" t="str">
        <f>IF(ESITI_QUESTIONARI!A4829="","",TRIM(ESITI_QUESTIONARI!A4829))</f>
        <v/>
      </c>
      <c r="B4829" t="str">
        <f t="shared" si="76"/>
        <v/>
      </c>
      <c r="C4829" t="str">
        <f>IF(ESITI_QUESTIONARI!C4829="","",TRIM(ESITI_QUESTIONARI!C4829))</f>
        <v/>
      </c>
      <c r="D4829" t="str">
        <f>IFERROR(UPPER(TRIM(ESITI_QUESTIONARI!U4829)),"")</f>
        <v/>
      </c>
      <c r="E4829" t="str">
        <f>IFERROR(UPPER(TRIM(ESITI_QUESTIONARI!Y4829)),"")</f>
        <v/>
      </c>
      <c r="F4829" t="str">
        <f>IFERROR(UPPER(TRIM(ESITI_QUESTIONARI!AE4829)),"")</f>
        <v/>
      </c>
      <c r="G4829" t="str">
        <f>IFERROR(UPPER(TRIM(ESITI_QUESTIONARI!AI4829)),"")</f>
        <v/>
      </c>
      <c r="H4829" s="8" t="str">
        <f>IF(C4829="","",IF(ISERROR(AVERAGE(ESITI_QUESTIONARI!N4829:T4829,ESITI_QUESTIONARI!V4829:X4829,ESITI_QUESTIONARI!Z4829:AD4829,ESITI_QUESTIONARI!AF4829:AH4829,ESITI_QUESTIONARI!AJ4829:AL4829,ESITI_QUESTIONARI!AN4829,ESITI_QUESTIONARI!AQ4829)),"NON RISPONDE",AVERAGE(ESITI_QUESTIONARI!N4829:T4829,ESITI_QUESTIONARI!V4829:X4829,ESITI_QUESTIONARI!Z4829:AD4829,ESITI_QUESTIONARI!AF4829:AH4829,ESITI_QUESTIONARI!AJ4829:AL4829,ESITI_QUESTIONARI!AN4829,ESITI_QUESTIONARI!AQ4829)))</f>
        <v/>
      </c>
    </row>
    <row r="4830" spans="1:8" x14ac:dyDescent="0.3">
      <c r="A4830" t="str">
        <f>IF(ESITI_QUESTIONARI!A4830="","",TRIM(ESITI_QUESTIONARI!A4830))</f>
        <v/>
      </c>
      <c r="B4830" t="str">
        <f t="shared" si="76"/>
        <v/>
      </c>
      <c r="C4830" t="str">
        <f>IF(ESITI_QUESTIONARI!C4830="","",TRIM(ESITI_QUESTIONARI!C4830))</f>
        <v/>
      </c>
      <c r="D4830" t="str">
        <f>IFERROR(UPPER(TRIM(ESITI_QUESTIONARI!U4830)),"")</f>
        <v/>
      </c>
      <c r="E4830" t="str">
        <f>IFERROR(UPPER(TRIM(ESITI_QUESTIONARI!Y4830)),"")</f>
        <v/>
      </c>
      <c r="F4830" t="str">
        <f>IFERROR(UPPER(TRIM(ESITI_QUESTIONARI!AE4830)),"")</f>
        <v/>
      </c>
      <c r="G4830" t="str">
        <f>IFERROR(UPPER(TRIM(ESITI_QUESTIONARI!AI4830)),"")</f>
        <v/>
      </c>
      <c r="H4830" s="8" t="str">
        <f>IF(C4830="","",IF(ISERROR(AVERAGE(ESITI_QUESTIONARI!N4830:T4830,ESITI_QUESTIONARI!V4830:X4830,ESITI_QUESTIONARI!Z4830:AD4830,ESITI_QUESTIONARI!AF4830:AH4830,ESITI_QUESTIONARI!AJ4830:AL4830,ESITI_QUESTIONARI!AN4830,ESITI_QUESTIONARI!AQ4830)),"NON RISPONDE",AVERAGE(ESITI_QUESTIONARI!N4830:T4830,ESITI_QUESTIONARI!V4830:X4830,ESITI_QUESTIONARI!Z4830:AD4830,ESITI_QUESTIONARI!AF4830:AH4830,ESITI_QUESTIONARI!AJ4830:AL4830,ESITI_QUESTIONARI!AN4830,ESITI_QUESTIONARI!AQ4830)))</f>
        <v/>
      </c>
    </row>
    <row r="4831" spans="1:8" x14ac:dyDescent="0.3">
      <c r="A4831" t="str">
        <f>IF(ESITI_QUESTIONARI!A4831="","",TRIM(ESITI_QUESTIONARI!A4831))</f>
        <v/>
      </c>
      <c r="B4831" t="str">
        <f t="shared" si="76"/>
        <v/>
      </c>
      <c r="C4831" t="str">
        <f>IF(ESITI_QUESTIONARI!C4831="","",TRIM(ESITI_QUESTIONARI!C4831))</f>
        <v/>
      </c>
      <c r="D4831" t="str">
        <f>IFERROR(UPPER(TRIM(ESITI_QUESTIONARI!U4831)),"")</f>
        <v/>
      </c>
      <c r="E4831" t="str">
        <f>IFERROR(UPPER(TRIM(ESITI_QUESTIONARI!Y4831)),"")</f>
        <v/>
      </c>
      <c r="F4831" t="str">
        <f>IFERROR(UPPER(TRIM(ESITI_QUESTIONARI!AE4831)),"")</f>
        <v/>
      </c>
      <c r="G4831" t="str">
        <f>IFERROR(UPPER(TRIM(ESITI_QUESTIONARI!AI4831)),"")</f>
        <v/>
      </c>
      <c r="H4831" s="8" t="str">
        <f>IF(C4831="","",IF(ISERROR(AVERAGE(ESITI_QUESTIONARI!N4831:T4831,ESITI_QUESTIONARI!V4831:X4831,ESITI_QUESTIONARI!Z4831:AD4831,ESITI_QUESTIONARI!AF4831:AH4831,ESITI_QUESTIONARI!AJ4831:AL4831,ESITI_QUESTIONARI!AN4831,ESITI_QUESTIONARI!AQ4831)),"NON RISPONDE",AVERAGE(ESITI_QUESTIONARI!N4831:T4831,ESITI_QUESTIONARI!V4831:X4831,ESITI_QUESTIONARI!Z4831:AD4831,ESITI_QUESTIONARI!AF4831:AH4831,ESITI_QUESTIONARI!AJ4831:AL4831,ESITI_QUESTIONARI!AN4831,ESITI_QUESTIONARI!AQ4831)))</f>
        <v/>
      </c>
    </row>
    <row r="4832" spans="1:8" x14ac:dyDescent="0.3">
      <c r="A4832" t="str">
        <f>IF(ESITI_QUESTIONARI!A4832="","",TRIM(ESITI_QUESTIONARI!A4832))</f>
        <v/>
      </c>
      <c r="B4832" t="str">
        <f t="shared" si="76"/>
        <v/>
      </c>
      <c r="C4832" t="str">
        <f>IF(ESITI_QUESTIONARI!C4832="","",TRIM(ESITI_QUESTIONARI!C4832))</f>
        <v/>
      </c>
      <c r="D4832" t="str">
        <f>IFERROR(UPPER(TRIM(ESITI_QUESTIONARI!U4832)),"")</f>
        <v/>
      </c>
      <c r="E4832" t="str">
        <f>IFERROR(UPPER(TRIM(ESITI_QUESTIONARI!Y4832)),"")</f>
        <v/>
      </c>
      <c r="F4832" t="str">
        <f>IFERROR(UPPER(TRIM(ESITI_QUESTIONARI!AE4832)),"")</f>
        <v/>
      </c>
      <c r="G4832" t="str">
        <f>IFERROR(UPPER(TRIM(ESITI_QUESTIONARI!AI4832)),"")</f>
        <v/>
      </c>
      <c r="H4832" s="8" t="str">
        <f>IF(C4832="","",IF(ISERROR(AVERAGE(ESITI_QUESTIONARI!N4832:T4832,ESITI_QUESTIONARI!V4832:X4832,ESITI_QUESTIONARI!Z4832:AD4832,ESITI_QUESTIONARI!AF4832:AH4832,ESITI_QUESTIONARI!AJ4832:AL4832,ESITI_QUESTIONARI!AN4832,ESITI_QUESTIONARI!AQ4832)),"NON RISPONDE",AVERAGE(ESITI_QUESTIONARI!N4832:T4832,ESITI_QUESTIONARI!V4832:X4832,ESITI_QUESTIONARI!Z4832:AD4832,ESITI_QUESTIONARI!AF4832:AH4832,ESITI_QUESTIONARI!AJ4832:AL4832,ESITI_QUESTIONARI!AN4832,ESITI_QUESTIONARI!AQ4832)))</f>
        <v/>
      </c>
    </row>
    <row r="4833" spans="1:8" x14ac:dyDescent="0.3">
      <c r="A4833" t="str">
        <f>IF(ESITI_QUESTIONARI!A4833="","",TRIM(ESITI_QUESTIONARI!A4833))</f>
        <v/>
      </c>
      <c r="B4833" t="str">
        <f t="shared" si="76"/>
        <v/>
      </c>
      <c r="C4833" t="str">
        <f>IF(ESITI_QUESTIONARI!C4833="","",TRIM(ESITI_QUESTIONARI!C4833))</f>
        <v/>
      </c>
      <c r="D4833" t="str">
        <f>IFERROR(UPPER(TRIM(ESITI_QUESTIONARI!U4833)),"")</f>
        <v/>
      </c>
      <c r="E4833" t="str">
        <f>IFERROR(UPPER(TRIM(ESITI_QUESTIONARI!Y4833)),"")</f>
        <v/>
      </c>
      <c r="F4833" t="str">
        <f>IFERROR(UPPER(TRIM(ESITI_QUESTIONARI!AE4833)),"")</f>
        <v/>
      </c>
      <c r="G4833" t="str">
        <f>IFERROR(UPPER(TRIM(ESITI_QUESTIONARI!AI4833)),"")</f>
        <v/>
      </c>
      <c r="H4833" s="8" t="str">
        <f>IF(C4833="","",IF(ISERROR(AVERAGE(ESITI_QUESTIONARI!N4833:T4833,ESITI_QUESTIONARI!V4833:X4833,ESITI_QUESTIONARI!Z4833:AD4833,ESITI_QUESTIONARI!AF4833:AH4833,ESITI_QUESTIONARI!AJ4833:AL4833,ESITI_QUESTIONARI!AN4833,ESITI_QUESTIONARI!AQ4833)),"NON RISPONDE",AVERAGE(ESITI_QUESTIONARI!N4833:T4833,ESITI_QUESTIONARI!V4833:X4833,ESITI_QUESTIONARI!Z4833:AD4833,ESITI_QUESTIONARI!AF4833:AH4833,ESITI_QUESTIONARI!AJ4833:AL4833,ESITI_QUESTIONARI!AN4833,ESITI_QUESTIONARI!AQ4833)))</f>
        <v/>
      </c>
    </row>
    <row r="4834" spans="1:8" x14ac:dyDescent="0.3">
      <c r="A4834" t="str">
        <f>IF(ESITI_QUESTIONARI!A4834="","",TRIM(ESITI_QUESTIONARI!A4834))</f>
        <v/>
      </c>
      <c r="B4834" t="str">
        <f t="shared" si="76"/>
        <v/>
      </c>
      <c r="C4834" t="str">
        <f>IF(ESITI_QUESTIONARI!C4834="","",TRIM(ESITI_QUESTIONARI!C4834))</f>
        <v/>
      </c>
      <c r="D4834" t="str">
        <f>IFERROR(UPPER(TRIM(ESITI_QUESTIONARI!U4834)),"")</f>
        <v/>
      </c>
      <c r="E4834" t="str">
        <f>IFERROR(UPPER(TRIM(ESITI_QUESTIONARI!Y4834)),"")</f>
        <v/>
      </c>
      <c r="F4834" t="str">
        <f>IFERROR(UPPER(TRIM(ESITI_QUESTIONARI!AE4834)),"")</f>
        <v/>
      </c>
      <c r="G4834" t="str">
        <f>IFERROR(UPPER(TRIM(ESITI_QUESTIONARI!AI4834)),"")</f>
        <v/>
      </c>
      <c r="H4834" s="8" t="str">
        <f>IF(C4834="","",IF(ISERROR(AVERAGE(ESITI_QUESTIONARI!N4834:T4834,ESITI_QUESTIONARI!V4834:X4834,ESITI_QUESTIONARI!Z4834:AD4834,ESITI_QUESTIONARI!AF4834:AH4834,ESITI_QUESTIONARI!AJ4834:AL4834,ESITI_QUESTIONARI!AN4834,ESITI_QUESTIONARI!AQ4834)),"NON RISPONDE",AVERAGE(ESITI_QUESTIONARI!N4834:T4834,ESITI_QUESTIONARI!V4834:X4834,ESITI_QUESTIONARI!Z4834:AD4834,ESITI_QUESTIONARI!AF4834:AH4834,ESITI_QUESTIONARI!AJ4834:AL4834,ESITI_QUESTIONARI!AN4834,ESITI_QUESTIONARI!AQ4834)))</f>
        <v/>
      </c>
    </row>
    <row r="4835" spans="1:8" x14ac:dyDescent="0.3">
      <c r="A4835" t="str">
        <f>IF(ESITI_QUESTIONARI!A4835="","",TRIM(ESITI_QUESTIONARI!A4835))</f>
        <v/>
      </c>
      <c r="B4835" t="str">
        <f t="shared" si="76"/>
        <v/>
      </c>
      <c r="C4835" t="str">
        <f>IF(ESITI_QUESTIONARI!C4835="","",TRIM(ESITI_QUESTIONARI!C4835))</f>
        <v/>
      </c>
      <c r="D4835" t="str">
        <f>IFERROR(UPPER(TRIM(ESITI_QUESTIONARI!U4835)),"")</f>
        <v/>
      </c>
      <c r="E4835" t="str">
        <f>IFERROR(UPPER(TRIM(ESITI_QUESTIONARI!Y4835)),"")</f>
        <v/>
      </c>
      <c r="F4835" t="str">
        <f>IFERROR(UPPER(TRIM(ESITI_QUESTIONARI!AE4835)),"")</f>
        <v/>
      </c>
      <c r="G4835" t="str">
        <f>IFERROR(UPPER(TRIM(ESITI_QUESTIONARI!AI4835)),"")</f>
        <v/>
      </c>
      <c r="H4835" s="8" t="str">
        <f>IF(C4835="","",IF(ISERROR(AVERAGE(ESITI_QUESTIONARI!N4835:T4835,ESITI_QUESTIONARI!V4835:X4835,ESITI_QUESTIONARI!Z4835:AD4835,ESITI_QUESTIONARI!AF4835:AH4835,ESITI_QUESTIONARI!AJ4835:AL4835,ESITI_QUESTIONARI!AN4835,ESITI_QUESTIONARI!AQ4835)),"NON RISPONDE",AVERAGE(ESITI_QUESTIONARI!N4835:T4835,ESITI_QUESTIONARI!V4835:X4835,ESITI_QUESTIONARI!Z4835:AD4835,ESITI_QUESTIONARI!AF4835:AH4835,ESITI_QUESTIONARI!AJ4835:AL4835,ESITI_QUESTIONARI!AN4835,ESITI_QUESTIONARI!AQ4835)))</f>
        <v/>
      </c>
    </row>
    <row r="4836" spans="1:8" x14ac:dyDescent="0.3">
      <c r="A4836" t="str">
        <f>IF(ESITI_QUESTIONARI!A4836="","",TRIM(ESITI_QUESTIONARI!A4836))</f>
        <v/>
      </c>
      <c r="B4836" t="str">
        <f t="shared" si="76"/>
        <v/>
      </c>
      <c r="C4836" t="str">
        <f>IF(ESITI_QUESTIONARI!C4836="","",TRIM(ESITI_QUESTIONARI!C4836))</f>
        <v/>
      </c>
      <c r="D4836" t="str">
        <f>IFERROR(UPPER(TRIM(ESITI_QUESTIONARI!U4836)),"")</f>
        <v/>
      </c>
      <c r="E4836" t="str">
        <f>IFERROR(UPPER(TRIM(ESITI_QUESTIONARI!Y4836)),"")</f>
        <v/>
      </c>
      <c r="F4836" t="str">
        <f>IFERROR(UPPER(TRIM(ESITI_QUESTIONARI!AE4836)),"")</f>
        <v/>
      </c>
      <c r="G4836" t="str">
        <f>IFERROR(UPPER(TRIM(ESITI_QUESTIONARI!AI4836)),"")</f>
        <v/>
      </c>
      <c r="H4836" s="8" t="str">
        <f>IF(C4836="","",IF(ISERROR(AVERAGE(ESITI_QUESTIONARI!N4836:T4836,ESITI_QUESTIONARI!V4836:X4836,ESITI_QUESTIONARI!Z4836:AD4836,ESITI_QUESTIONARI!AF4836:AH4836,ESITI_QUESTIONARI!AJ4836:AL4836,ESITI_QUESTIONARI!AN4836,ESITI_QUESTIONARI!AQ4836)),"NON RISPONDE",AVERAGE(ESITI_QUESTIONARI!N4836:T4836,ESITI_QUESTIONARI!V4836:X4836,ESITI_QUESTIONARI!Z4836:AD4836,ESITI_QUESTIONARI!AF4836:AH4836,ESITI_QUESTIONARI!AJ4836:AL4836,ESITI_QUESTIONARI!AN4836,ESITI_QUESTIONARI!AQ4836)))</f>
        <v/>
      </c>
    </row>
    <row r="4837" spans="1:8" x14ac:dyDescent="0.3">
      <c r="A4837" t="str">
        <f>IF(ESITI_QUESTIONARI!A4837="","",TRIM(ESITI_QUESTIONARI!A4837))</f>
        <v/>
      </c>
      <c r="B4837" t="str">
        <f t="shared" si="76"/>
        <v/>
      </c>
      <c r="C4837" t="str">
        <f>IF(ESITI_QUESTIONARI!C4837="","",TRIM(ESITI_QUESTIONARI!C4837))</f>
        <v/>
      </c>
      <c r="D4837" t="str">
        <f>IFERROR(UPPER(TRIM(ESITI_QUESTIONARI!U4837)),"")</f>
        <v/>
      </c>
      <c r="E4837" t="str">
        <f>IFERROR(UPPER(TRIM(ESITI_QUESTIONARI!Y4837)),"")</f>
        <v/>
      </c>
      <c r="F4837" t="str">
        <f>IFERROR(UPPER(TRIM(ESITI_QUESTIONARI!AE4837)),"")</f>
        <v/>
      </c>
      <c r="G4837" t="str">
        <f>IFERROR(UPPER(TRIM(ESITI_QUESTIONARI!AI4837)),"")</f>
        <v/>
      </c>
      <c r="H4837" s="8" t="str">
        <f>IF(C4837="","",IF(ISERROR(AVERAGE(ESITI_QUESTIONARI!N4837:T4837,ESITI_QUESTIONARI!V4837:X4837,ESITI_QUESTIONARI!Z4837:AD4837,ESITI_QUESTIONARI!AF4837:AH4837,ESITI_QUESTIONARI!AJ4837:AL4837,ESITI_QUESTIONARI!AN4837,ESITI_QUESTIONARI!AQ4837)),"NON RISPONDE",AVERAGE(ESITI_QUESTIONARI!N4837:T4837,ESITI_QUESTIONARI!V4837:X4837,ESITI_QUESTIONARI!Z4837:AD4837,ESITI_QUESTIONARI!AF4837:AH4837,ESITI_QUESTIONARI!AJ4837:AL4837,ESITI_QUESTIONARI!AN4837,ESITI_QUESTIONARI!AQ4837)))</f>
        <v/>
      </c>
    </row>
    <row r="4838" spans="1:8" x14ac:dyDescent="0.3">
      <c r="A4838" t="str">
        <f>IF(ESITI_QUESTIONARI!A4838="","",TRIM(ESITI_QUESTIONARI!A4838))</f>
        <v/>
      </c>
      <c r="B4838" t="str">
        <f t="shared" si="76"/>
        <v/>
      </c>
      <c r="C4838" t="str">
        <f>IF(ESITI_QUESTIONARI!C4838="","",TRIM(ESITI_QUESTIONARI!C4838))</f>
        <v/>
      </c>
      <c r="D4838" t="str">
        <f>IFERROR(UPPER(TRIM(ESITI_QUESTIONARI!U4838)),"")</f>
        <v/>
      </c>
      <c r="E4838" t="str">
        <f>IFERROR(UPPER(TRIM(ESITI_QUESTIONARI!Y4838)),"")</f>
        <v/>
      </c>
      <c r="F4838" t="str">
        <f>IFERROR(UPPER(TRIM(ESITI_QUESTIONARI!AE4838)),"")</f>
        <v/>
      </c>
      <c r="G4838" t="str">
        <f>IFERROR(UPPER(TRIM(ESITI_QUESTIONARI!AI4838)),"")</f>
        <v/>
      </c>
      <c r="H4838" s="8" t="str">
        <f>IF(C4838="","",IF(ISERROR(AVERAGE(ESITI_QUESTIONARI!N4838:T4838,ESITI_QUESTIONARI!V4838:X4838,ESITI_QUESTIONARI!Z4838:AD4838,ESITI_QUESTIONARI!AF4838:AH4838,ESITI_QUESTIONARI!AJ4838:AL4838,ESITI_QUESTIONARI!AN4838,ESITI_QUESTIONARI!AQ4838)),"NON RISPONDE",AVERAGE(ESITI_QUESTIONARI!N4838:T4838,ESITI_QUESTIONARI!V4838:X4838,ESITI_QUESTIONARI!Z4838:AD4838,ESITI_QUESTIONARI!AF4838:AH4838,ESITI_QUESTIONARI!AJ4838:AL4838,ESITI_QUESTIONARI!AN4838,ESITI_QUESTIONARI!AQ4838)))</f>
        <v/>
      </c>
    </row>
    <row r="4839" spans="1:8" x14ac:dyDescent="0.3">
      <c r="A4839" t="str">
        <f>IF(ESITI_QUESTIONARI!A4839="","",TRIM(ESITI_QUESTIONARI!A4839))</f>
        <v/>
      </c>
      <c r="B4839" t="str">
        <f t="shared" si="76"/>
        <v/>
      </c>
      <c r="C4839" t="str">
        <f>IF(ESITI_QUESTIONARI!C4839="","",TRIM(ESITI_QUESTIONARI!C4839))</f>
        <v/>
      </c>
      <c r="D4839" t="str">
        <f>IFERROR(UPPER(TRIM(ESITI_QUESTIONARI!U4839)),"")</f>
        <v/>
      </c>
      <c r="E4839" t="str">
        <f>IFERROR(UPPER(TRIM(ESITI_QUESTIONARI!Y4839)),"")</f>
        <v/>
      </c>
      <c r="F4839" t="str">
        <f>IFERROR(UPPER(TRIM(ESITI_QUESTIONARI!AE4839)),"")</f>
        <v/>
      </c>
      <c r="G4839" t="str">
        <f>IFERROR(UPPER(TRIM(ESITI_QUESTIONARI!AI4839)),"")</f>
        <v/>
      </c>
      <c r="H4839" s="8" t="str">
        <f>IF(C4839="","",IF(ISERROR(AVERAGE(ESITI_QUESTIONARI!N4839:T4839,ESITI_QUESTIONARI!V4839:X4839,ESITI_QUESTIONARI!Z4839:AD4839,ESITI_QUESTIONARI!AF4839:AH4839,ESITI_QUESTIONARI!AJ4839:AL4839,ESITI_QUESTIONARI!AN4839,ESITI_QUESTIONARI!AQ4839)),"NON RISPONDE",AVERAGE(ESITI_QUESTIONARI!N4839:T4839,ESITI_QUESTIONARI!V4839:X4839,ESITI_QUESTIONARI!Z4839:AD4839,ESITI_QUESTIONARI!AF4839:AH4839,ESITI_QUESTIONARI!AJ4839:AL4839,ESITI_QUESTIONARI!AN4839,ESITI_QUESTIONARI!AQ4839)))</f>
        <v/>
      </c>
    </row>
    <row r="4840" spans="1:8" x14ac:dyDescent="0.3">
      <c r="A4840" t="str">
        <f>IF(ESITI_QUESTIONARI!A4840="","",TRIM(ESITI_QUESTIONARI!A4840))</f>
        <v/>
      </c>
      <c r="B4840" t="str">
        <f t="shared" si="76"/>
        <v/>
      </c>
      <c r="C4840" t="str">
        <f>IF(ESITI_QUESTIONARI!C4840="","",TRIM(ESITI_QUESTIONARI!C4840))</f>
        <v/>
      </c>
      <c r="D4840" t="str">
        <f>IFERROR(UPPER(TRIM(ESITI_QUESTIONARI!U4840)),"")</f>
        <v/>
      </c>
      <c r="E4840" t="str">
        <f>IFERROR(UPPER(TRIM(ESITI_QUESTIONARI!Y4840)),"")</f>
        <v/>
      </c>
      <c r="F4840" t="str">
        <f>IFERROR(UPPER(TRIM(ESITI_QUESTIONARI!AE4840)),"")</f>
        <v/>
      </c>
      <c r="G4840" t="str">
        <f>IFERROR(UPPER(TRIM(ESITI_QUESTIONARI!AI4840)),"")</f>
        <v/>
      </c>
      <c r="H4840" s="8" t="str">
        <f>IF(C4840="","",IF(ISERROR(AVERAGE(ESITI_QUESTIONARI!N4840:T4840,ESITI_QUESTIONARI!V4840:X4840,ESITI_QUESTIONARI!Z4840:AD4840,ESITI_QUESTIONARI!AF4840:AH4840,ESITI_QUESTIONARI!AJ4840:AL4840,ESITI_QUESTIONARI!AN4840,ESITI_QUESTIONARI!AQ4840)),"NON RISPONDE",AVERAGE(ESITI_QUESTIONARI!N4840:T4840,ESITI_QUESTIONARI!V4840:X4840,ESITI_QUESTIONARI!Z4840:AD4840,ESITI_QUESTIONARI!AF4840:AH4840,ESITI_QUESTIONARI!AJ4840:AL4840,ESITI_QUESTIONARI!AN4840,ESITI_QUESTIONARI!AQ4840)))</f>
        <v/>
      </c>
    </row>
    <row r="4841" spans="1:8" x14ac:dyDescent="0.3">
      <c r="A4841" t="str">
        <f>IF(ESITI_QUESTIONARI!A4841="","",TRIM(ESITI_QUESTIONARI!A4841))</f>
        <v/>
      </c>
      <c r="B4841" t="str">
        <f t="shared" si="76"/>
        <v/>
      </c>
      <c r="C4841" t="str">
        <f>IF(ESITI_QUESTIONARI!C4841="","",TRIM(ESITI_QUESTIONARI!C4841))</f>
        <v/>
      </c>
      <c r="D4841" t="str">
        <f>IFERROR(UPPER(TRIM(ESITI_QUESTIONARI!U4841)),"")</f>
        <v/>
      </c>
      <c r="E4841" t="str">
        <f>IFERROR(UPPER(TRIM(ESITI_QUESTIONARI!Y4841)),"")</f>
        <v/>
      </c>
      <c r="F4841" t="str">
        <f>IFERROR(UPPER(TRIM(ESITI_QUESTIONARI!AE4841)),"")</f>
        <v/>
      </c>
      <c r="G4841" t="str">
        <f>IFERROR(UPPER(TRIM(ESITI_QUESTIONARI!AI4841)),"")</f>
        <v/>
      </c>
      <c r="H4841" s="8" t="str">
        <f>IF(C4841="","",IF(ISERROR(AVERAGE(ESITI_QUESTIONARI!N4841:T4841,ESITI_QUESTIONARI!V4841:X4841,ESITI_QUESTIONARI!Z4841:AD4841,ESITI_QUESTIONARI!AF4841:AH4841,ESITI_QUESTIONARI!AJ4841:AL4841,ESITI_QUESTIONARI!AN4841,ESITI_QUESTIONARI!AQ4841)),"NON RISPONDE",AVERAGE(ESITI_QUESTIONARI!N4841:T4841,ESITI_QUESTIONARI!V4841:X4841,ESITI_QUESTIONARI!Z4841:AD4841,ESITI_QUESTIONARI!AF4841:AH4841,ESITI_QUESTIONARI!AJ4841:AL4841,ESITI_QUESTIONARI!AN4841,ESITI_QUESTIONARI!AQ4841)))</f>
        <v/>
      </c>
    </row>
    <row r="4842" spans="1:8" x14ac:dyDescent="0.3">
      <c r="A4842" t="str">
        <f>IF(ESITI_QUESTIONARI!A4842="","",TRIM(ESITI_QUESTIONARI!A4842))</f>
        <v/>
      </c>
      <c r="B4842" t="str">
        <f t="shared" si="76"/>
        <v/>
      </c>
      <c r="C4842" t="str">
        <f>IF(ESITI_QUESTIONARI!C4842="","",TRIM(ESITI_QUESTIONARI!C4842))</f>
        <v/>
      </c>
      <c r="D4842" t="str">
        <f>IFERROR(UPPER(TRIM(ESITI_QUESTIONARI!U4842)),"")</f>
        <v/>
      </c>
      <c r="E4842" t="str">
        <f>IFERROR(UPPER(TRIM(ESITI_QUESTIONARI!Y4842)),"")</f>
        <v/>
      </c>
      <c r="F4842" t="str">
        <f>IFERROR(UPPER(TRIM(ESITI_QUESTIONARI!AE4842)),"")</f>
        <v/>
      </c>
      <c r="G4842" t="str">
        <f>IFERROR(UPPER(TRIM(ESITI_QUESTIONARI!AI4842)),"")</f>
        <v/>
      </c>
      <c r="H4842" s="8" t="str">
        <f>IF(C4842="","",IF(ISERROR(AVERAGE(ESITI_QUESTIONARI!N4842:T4842,ESITI_QUESTIONARI!V4842:X4842,ESITI_QUESTIONARI!Z4842:AD4842,ESITI_QUESTIONARI!AF4842:AH4842,ESITI_QUESTIONARI!AJ4842:AL4842,ESITI_QUESTIONARI!AN4842,ESITI_QUESTIONARI!AQ4842)),"NON RISPONDE",AVERAGE(ESITI_QUESTIONARI!N4842:T4842,ESITI_QUESTIONARI!V4842:X4842,ESITI_QUESTIONARI!Z4842:AD4842,ESITI_QUESTIONARI!AF4842:AH4842,ESITI_QUESTIONARI!AJ4842:AL4842,ESITI_QUESTIONARI!AN4842,ESITI_QUESTIONARI!AQ4842)))</f>
        <v/>
      </c>
    </row>
    <row r="4843" spans="1:8" x14ac:dyDescent="0.3">
      <c r="A4843" t="str">
        <f>IF(ESITI_QUESTIONARI!A4843="","",TRIM(ESITI_QUESTIONARI!A4843))</f>
        <v/>
      </c>
      <c r="B4843" t="str">
        <f t="shared" si="76"/>
        <v/>
      </c>
      <c r="C4843" t="str">
        <f>IF(ESITI_QUESTIONARI!C4843="","",TRIM(ESITI_QUESTIONARI!C4843))</f>
        <v/>
      </c>
      <c r="D4843" t="str">
        <f>IFERROR(UPPER(TRIM(ESITI_QUESTIONARI!U4843)),"")</f>
        <v/>
      </c>
      <c r="E4843" t="str">
        <f>IFERROR(UPPER(TRIM(ESITI_QUESTIONARI!Y4843)),"")</f>
        <v/>
      </c>
      <c r="F4843" t="str">
        <f>IFERROR(UPPER(TRIM(ESITI_QUESTIONARI!AE4843)),"")</f>
        <v/>
      </c>
      <c r="G4843" t="str">
        <f>IFERROR(UPPER(TRIM(ESITI_QUESTIONARI!AI4843)),"")</f>
        <v/>
      </c>
      <c r="H4843" s="8" t="str">
        <f>IF(C4843="","",IF(ISERROR(AVERAGE(ESITI_QUESTIONARI!N4843:T4843,ESITI_QUESTIONARI!V4843:X4843,ESITI_QUESTIONARI!Z4843:AD4843,ESITI_QUESTIONARI!AF4843:AH4843,ESITI_QUESTIONARI!AJ4843:AL4843,ESITI_QUESTIONARI!AN4843,ESITI_QUESTIONARI!AQ4843)),"NON RISPONDE",AVERAGE(ESITI_QUESTIONARI!N4843:T4843,ESITI_QUESTIONARI!V4843:X4843,ESITI_QUESTIONARI!Z4843:AD4843,ESITI_QUESTIONARI!AF4843:AH4843,ESITI_QUESTIONARI!AJ4843:AL4843,ESITI_QUESTIONARI!AN4843,ESITI_QUESTIONARI!AQ4843)))</f>
        <v/>
      </c>
    </row>
    <row r="4844" spans="1:8" x14ac:dyDescent="0.3">
      <c r="A4844" t="str">
        <f>IF(ESITI_QUESTIONARI!A4844="","",TRIM(ESITI_QUESTIONARI!A4844))</f>
        <v/>
      </c>
      <c r="B4844" t="str">
        <f t="shared" si="76"/>
        <v/>
      </c>
      <c r="C4844" t="str">
        <f>IF(ESITI_QUESTIONARI!C4844="","",TRIM(ESITI_QUESTIONARI!C4844))</f>
        <v/>
      </c>
      <c r="D4844" t="str">
        <f>IFERROR(UPPER(TRIM(ESITI_QUESTIONARI!U4844)),"")</f>
        <v/>
      </c>
      <c r="E4844" t="str">
        <f>IFERROR(UPPER(TRIM(ESITI_QUESTIONARI!Y4844)),"")</f>
        <v/>
      </c>
      <c r="F4844" t="str">
        <f>IFERROR(UPPER(TRIM(ESITI_QUESTIONARI!AE4844)),"")</f>
        <v/>
      </c>
      <c r="G4844" t="str">
        <f>IFERROR(UPPER(TRIM(ESITI_QUESTIONARI!AI4844)),"")</f>
        <v/>
      </c>
      <c r="H4844" s="8" t="str">
        <f>IF(C4844="","",IF(ISERROR(AVERAGE(ESITI_QUESTIONARI!N4844:T4844,ESITI_QUESTIONARI!V4844:X4844,ESITI_QUESTIONARI!Z4844:AD4844,ESITI_QUESTIONARI!AF4844:AH4844,ESITI_QUESTIONARI!AJ4844:AL4844,ESITI_QUESTIONARI!AN4844,ESITI_QUESTIONARI!AQ4844)),"NON RISPONDE",AVERAGE(ESITI_QUESTIONARI!N4844:T4844,ESITI_QUESTIONARI!V4844:X4844,ESITI_QUESTIONARI!Z4844:AD4844,ESITI_QUESTIONARI!AF4844:AH4844,ESITI_QUESTIONARI!AJ4844:AL4844,ESITI_QUESTIONARI!AN4844,ESITI_QUESTIONARI!AQ4844)))</f>
        <v/>
      </c>
    </row>
    <row r="4845" spans="1:8" x14ac:dyDescent="0.3">
      <c r="A4845" t="str">
        <f>IF(ESITI_QUESTIONARI!A4845="","",TRIM(ESITI_QUESTIONARI!A4845))</f>
        <v/>
      </c>
      <c r="B4845" t="str">
        <f t="shared" si="76"/>
        <v/>
      </c>
      <c r="C4845" t="str">
        <f>IF(ESITI_QUESTIONARI!C4845="","",TRIM(ESITI_QUESTIONARI!C4845))</f>
        <v/>
      </c>
      <c r="D4845" t="str">
        <f>IFERROR(UPPER(TRIM(ESITI_QUESTIONARI!U4845)),"")</f>
        <v/>
      </c>
      <c r="E4845" t="str">
        <f>IFERROR(UPPER(TRIM(ESITI_QUESTIONARI!Y4845)),"")</f>
        <v/>
      </c>
      <c r="F4845" t="str">
        <f>IFERROR(UPPER(TRIM(ESITI_QUESTIONARI!AE4845)),"")</f>
        <v/>
      </c>
      <c r="G4845" t="str">
        <f>IFERROR(UPPER(TRIM(ESITI_QUESTIONARI!AI4845)),"")</f>
        <v/>
      </c>
      <c r="H4845" s="8" t="str">
        <f>IF(C4845="","",IF(ISERROR(AVERAGE(ESITI_QUESTIONARI!N4845:T4845,ESITI_QUESTIONARI!V4845:X4845,ESITI_QUESTIONARI!Z4845:AD4845,ESITI_QUESTIONARI!AF4845:AH4845,ESITI_QUESTIONARI!AJ4845:AL4845,ESITI_QUESTIONARI!AN4845,ESITI_QUESTIONARI!AQ4845)),"NON RISPONDE",AVERAGE(ESITI_QUESTIONARI!N4845:T4845,ESITI_QUESTIONARI!V4845:X4845,ESITI_QUESTIONARI!Z4845:AD4845,ESITI_QUESTIONARI!AF4845:AH4845,ESITI_QUESTIONARI!AJ4845:AL4845,ESITI_QUESTIONARI!AN4845,ESITI_QUESTIONARI!AQ4845)))</f>
        <v/>
      </c>
    </row>
    <row r="4846" spans="1:8" x14ac:dyDescent="0.3">
      <c r="A4846" t="str">
        <f>IF(ESITI_QUESTIONARI!A4846="","",TRIM(ESITI_QUESTIONARI!A4846))</f>
        <v/>
      </c>
      <c r="B4846" t="str">
        <f t="shared" si="76"/>
        <v/>
      </c>
      <c r="C4846" t="str">
        <f>IF(ESITI_QUESTIONARI!C4846="","",TRIM(ESITI_QUESTIONARI!C4846))</f>
        <v/>
      </c>
      <c r="D4846" t="str">
        <f>IFERROR(UPPER(TRIM(ESITI_QUESTIONARI!U4846)),"")</f>
        <v/>
      </c>
      <c r="E4846" t="str">
        <f>IFERROR(UPPER(TRIM(ESITI_QUESTIONARI!Y4846)),"")</f>
        <v/>
      </c>
      <c r="F4846" t="str">
        <f>IFERROR(UPPER(TRIM(ESITI_QUESTIONARI!AE4846)),"")</f>
        <v/>
      </c>
      <c r="G4846" t="str">
        <f>IFERROR(UPPER(TRIM(ESITI_QUESTIONARI!AI4846)),"")</f>
        <v/>
      </c>
      <c r="H4846" s="8" t="str">
        <f>IF(C4846="","",IF(ISERROR(AVERAGE(ESITI_QUESTIONARI!N4846:T4846,ESITI_QUESTIONARI!V4846:X4846,ESITI_QUESTIONARI!Z4846:AD4846,ESITI_QUESTIONARI!AF4846:AH4846,ESITI_QUESTIONARI!AJ4846:AL4846,ESITI_QUESTIONARI!AN4846,ESITI_QUESTIONARI!AQ4846)),"NON RISPONDE",AVERAGE(ESITI_QUESTIONARI!N4846:T4846,ESITI_QUESTIONARI!V4846:X4846,ESITI_QUESTIONARI!Z4846:AD4846,ESITI_QUESTIONARI!AF4846:AH4846,ESITI_QUESTIONARI!AJ4846:AL4846,ESITI_QUESTIONARI!AN4846,ESITI_QUESTIONARI!AQ4846)))</f>
        <v/>
      </c>
    </row>
    <row r="4847" spans="1:8" x14ac:dyDescent="0.3">
      <c r="A4847" t="str">
        <f>IF(ESITI_QUESTIONARI!A4847="","",TRIM(ESITI_QUESTIONARI!A4847))</f>
        <v/>
      </c>
      <c r="B4847" t="str">
        <f t="shared" si="76"/>
        <v/>
      </c>
      <c r="C4847" t="str">
        <f>IF(ESITI_QUESTIONARI!C4847="","",TRIM(ESITI_QUESTIONARI!C4847))</f>
        <v/>
      </c>
      <c r="D4847" t="str">
        <f>IFERROR(UPPER(TRIM(ESITI_QUESTIONARI!U4847)),"")</f>
        <v/>
      </c>
      <c r="E4847" t="str">
        <f>IFERROR(UPPER(TRIM(ESITI_QUESTIONARI!Y4847)),"")</f>
        <v/>
      </c>
      <c r="F4847" t="str">
        <f>IFERROR(UPPER(TRIM(ESITI_QUESTIONARI!AE4847)),"")</f>
        <v/>
      </c>
      <c r="G4847" t="str">
        <f>IFERROR(UPPER(TRIM(ESITI_QUESTIONARI!AI4847)),"")</f>
        <v/>
      </c>
      <c r="H4847" s="8" t="str">
        <f>IF(C4847="","",IF(ISERROR(AVERAGE(ESITI_QUESTIONARI!N4847:T4847,ESITI_QUESTIONARI!V4847:X4847,ESITI_QUESTIONARI!Z4847:AD4847,ESITI_QUESTIONARI!AF4847:AH4847,ESITI_QUESTIONARI!AJ4847:AL4847,ESITI_QUESTIONARI!AN4847,ESITI_QUESTIONARI!AQ4847)),"NON RISPONDE",AVERAGE(ESITI_QUESTIONARI!N4847:T4847,ESITI_QUESTIONARI!V4847:X4847,ESITI_QUESTIONARI!Z4847:AD4847,ESITI_QUESTIONARI!AF4847:AH4847,ESITI_QUESTIONARI!AJ4847:AL4847,ESITI_QUESTIONARI!AN4847,ESITI_QUESTIONARI!AQ4847)))</f>
        <v/>
      </c>
    </row>
    <row r="4848" spans="1:8" x14ac:dyDescent="0.3">
      <c r="A4848" t="str">
        <f>IF(ESITI_QUESTIONARI!A4848="","",TRIM(ESITI_QUESTIONARI!A4848))</f>
        <v/>
      </c>
      <c r="B4848" t="str">
        <f t="shared" si="76"/>
        <v/>
      </c>
      <c r="C4848" t="str">
        <f>IF(ESITI_QUESTIONARI!C4848="","",TRIM(ESITI_QUESTIONARI!C4848))</f>
        <v/>
      </c>
      <c r="D4848" t="str">
        <f>IFERROR(UPPER(TRIM(ESITI_QUESTIONARI!U4848)),"")</f>
        <v/>
      </c>
      <c r="E4848" t="str">
        <f>IFERROR(UPPER(TRIM(ESITI_QUESTIONARI!Y4848)),"")</f>
        <v/>
      </c>
      <c r="F4848" t="str">
        <f>IFERROR(UPPER(TRIM(ESITI_QUESTIONARI!AE4848)),"")</f>
        <v/>
      </c>
      <c r="G4848" t="str">
        <f>IFERROR(UPPER(TRIM(ESITI_QUESTIONARI!AI4848)),"")</f>
        <v/>
      </c>
      <c r="H4848" s="8" t="str">
        <f>IF(C4848="","",IF(ISERROR(AVERAGE(ESITI_QUESTIONARI!N4848:T4848,ESITI_QUESTIONARI!V4848:X4848,ESITI_QUESTIONARI!Z4848:AD4848,ESITI_QUESTIONARI!AF4848:AH4848,ESITI_QUESTIONARI!AJ4848:AL4848,ESITI_QUESTIONARI!AN4848,ESITI_QUESTIONARI!AQ4848)),"NON RISPONDE",AVERAGE(ESITI_QUESTIONARI!N4848:T4848,ESITI_QUESTIONARI!V4848:X4848,ESITI_QUESTIONARI!Z4848:AD4848,ESITI_QUESTIONARI!AF4848:AH4848,ESITI_QUESTIONARI!AJ4848:AL4848,ESITI_QUESTIONARI!AN4848,ESITI_QUESTIONARI!AQ4848)))</f>
        <v/>
      </c>
    </row>
    <row r="4849" spans="1:8" x14ac:dyDescent="0.3">
      <c r="A4849" t="str">
        <f>IF(ESITI_QUESTIONARI!A4849="","",TRIM(ESITI_QUESTIONARI!A4849))</f>
        <v/>
      </c>
      <c r="B4849" t="str">
        <f t="shared" si="76"/>
        <v/>
      </c>
      <c r="C4849" t="str">
        <f>IF(ESITI_QUESTIONARI!C4849="","",TRIM(ESITI_QUESTIONARI!C4849))</f>
        <v/>
      </c>
      <c r="D4849" t="str">
        <f>IFERROR(UPPER(TRIM(ESITI_QUESTIONARI!U4849)),"")</f>
        <v/>
      </c>
      <c r="E4849" t="str">
        <f>IFERROR(UPPER(TRIM(ESITI_QUESTIONARI!Y4849)),"")</f>
        <v/>
      </c>
      <c r="F4849" t="str">
        <f>IFERROR(UPPER(TRIM(ESITI_QUESTIONARI!AE4849)),"")</f>
        <v/>
      </c>
      <c r="G4849" t="str">
        <f>IFERROR(UPPER(TRIM(ESITI_QUESTIONARI!AI4849)),"")</f>
        <v/>
      </c>
      <c r="H4849" s="8" t="str">
        <f>IF(C4849="","",IF(ISERROR(AVERAGE(ESITI_QUESTIONARI!N4849:T4849,ESITI_QUESTIONARI!V4849:X4849,ESITI_QUESTIONARI!Z4849:AD4849,ESITI_QUESTIONARI!AF4849:AH4849,ESITI_QUESTIONARI!AJ4849:AL4849,ESITI_QUESTIONARI!AN4849,ESITI_QUESTIONARI!AQ4849)),"NON RISPONDE",AVERAGE(ESITI_QUESTIONARI!N4849:T4849,ESITI_QUESTIONARI!V4849:X4849,ESITI_QUESTIONARI!Z4849:AD4849,ESITI_QUESTIONARI!AF4849:AH4849,ESITI_QUESTIONARI!AJ4849:AL4849,ESITI_QUESTIONARI!AN4849,ESITI_QUESTIONARI!AQ4849)))</f>
        <v/>
      </c>
    </row>
    <row r="4850" spans="1:8" x14ac:dyDescent="0.3">
      <c r="A4850" t="str">
        <f>IF(ESITI_QUESTIONARI!A4850="","",TRIM(ESITI_QUESTIONARI!A4850))</f>
        <v/>
      </c>
      <c r="B4850" t="str">
        <f t="shared" si="76"/>
        <v/>
      </c>
      <c r="C4850" t="str">
        <f>IF(ESITI_QUESTIONARI!C4850="","",TRIM(ESITI_QUESTIONARI!C4850))</f>
        <v/>
      </c>
      <c r="D4850" t="str">
        <f>IFERROR(UPPER(TRIM(ESITI_QUESTIONARI!U4850)),"")</f>
        <v/>
      </c>
      <c r="E4850" t="str">
        <f>IFERROR(UPPER(TRIM(ESITI_QUESTIONARI!Y4850)),"")</f>
        <v/>
      </c>
      <c r="F4850" t="str">
        <f>IFERROR(UPPER(TRIM(ESITI_QUESTIONARI!AE4850)),"")</f>
        <v/>
      </c>
      <c r="G4850" t="str">
        <f>IFERROR(UPPER(TRIM(ESITI_QUESTIONARI!AI4850)),"")</f>
        <v/>
      </c>
      <c r="H4850" s="8" t="str">
        <f>IF(C4850="","",IF(ISERROR(AVERAGE(ESITI_QUESTIONARI!N4850:T4850,ESITI_QUESTIONARI!V4850:X4850,ESITI_QUESTIONARI!Z4850:AD4850,ESITI_QUESTIONARI!AF4850:AH4850,ESITI_QUESTIONARI!AJ4850:AL4850,ESITI_QUESTIONARI!AN4850,ESITI_QUESTIONARI!AQ4850)),"NON RISPONDE",AVERAGE(ESITI_QUESTIONARI!N4850:T4850,ESITI_QUESTIONARI!V4850:X4850,ESITI_QUESTIONARI!Z4850:AD4850,ESITI_QUESTIONARI!AF4850:AH4850,ESITI_QUESTIONARI!AJ4850:AL4850,ESITI_QUESTIONARI!AN4850,ESITI_QUESTIONARI!AQ4850)))</f>
        <v/>
      </c>
    </row>
    <row r="4851" spans="1:8" x14ac:dyDescent="0.3">
      <c r="A4851" t="str">
        <f>IF(ESITI_QUESTIONARI!A4851="","",TRIM(ESITI_QUESTIONARI!A4851))</f>
        <v/>
      </c>
      <c r="B4851" t="str">
        <f t="shared" si="76"/>
        <v/>
      </c>
      <c r="C4851" t="str">
        <f>IF(ESITI_QUESTIONARI!C4851="","",TRIM(ESITI_QUESTIONARI!C4851))</f>
        <v/>
      </c>
      <c r="D4851" t="str">
        <f>IFERROR(UPPER(TRIM(ESITI_QUESTIONARI!U4851)),"")</f>
        <v/>
      </c>
      <c r="E4851" t="str">
        <f>IFERROR(UPPER(TRIM(ESITI_QUESTIONARI!Y4851)),"")</f>
        <v/>
      </c>
      <c r="F4851" t="str">
        <f>IFERROR(UPPER(TRIM(ESITI_QUESTIONARI!AE4851)),"")</f>
        <v/>
      </c>
      <c r="G4851" t="str">
        <f>IFERROR(UPPER(TRIM(ESITI_QUESTIONARI!AI4851)),"")</f>
        <v/>
      </c>
      <c r="H4851" s="8" t="str">
        <f>IF(C4851="","",IF(ISERROR(AVERAGE(ESITI_QUESTIONARI!N4851:T4851,ESITI_QUESTIONARI!V4851:X4851,ESITI_QUESTIONARI!Z4851:AD4851,ESITI_QUESTIONARI!AF4851:AH4851,ESITI_QUESTIONARI!AJ4851:AL4851,ESITI_QUESTIONARI!AN4851,ESITI_QUESTIONARI!AQ4851)),"NON RISPONDE",AVERAGE(ESITI_QUESTIONARI!N4851:T4851,ESITI_QUESTIONARI!V4851:X4851,ESITI_QUESTIONARI!Z4851:AD4851,ESITI_QUESTIONARI!AF4851:AH4851,ESITI_QUESTIONARI!AJ4851:AL4851,ESITI_QUESTIONARI!AN4851,ESITI_QUESTIONARI!AQ4851)))</f>
        <v/>
      </c>
    </row>
    <row r="4852" spans="1:8" x14ac:dyDescent="0.3">
      <c r="A4852" t="str">
        <f>IF(ESITI_QUESTIONARI!A4852="","",TRIM(ESITI_QUESTIONARI!A4852))</f>
        <v/>
      </c>
      <c r="B4852" t="str">
        <f t="shared" si="76"/>
        <v/>
      </c>
      <c r="C4852" t="str">
        <f>IF(ESITI_QUESTIONARI!C4852="","",TRIM(ESITI_QUESTIONARI!C4852))</f>
        <v/>
      </c>
      <c r="D4852" t="str">
        <f>IFERROR(UPPER(TRIM(ESITI_QUESTIONARI!U4852)),"")</f>
        <v/>
      </c>
      <c r="E4852" t="str">
        <f>IFERROR(UPPER(TRIM(ESITI_QUESTIONARI!Y4852)),"")</f>
        <v/>
      </c>
      <c r="F4852" t="str">
        <f>IFERROR(UPPER(TRIM(ESITI_QUESTIONARI!AE4852)),"")</f>
        <v/>
      </c>
      <c r="G4852" t="str">
        <f>IFERROR(UPPER(TRIM(ESITI_QUESTIONARI!AI4852)),"")</f>
        <v/>
      </c>
      <c r="H4852" s="8" t="str">
        <f>IF(C4852="","",IF(ISERROR(AVERAGE(ESITI_QUESTIONARI!N4852:T4852,ESITI_QUESTIONARI!V4852:X4852,ESITI_QUESTIONARI!Z4852:AD4852,ESITI_QUESTIONARI!AF4852:AH4852,ESITI_QUESTIONARI!AJ4852:AL4852,ESITI_QUESTIONARI!AN4852,ESITI_QUESTIONARI!AQ4852)),"NON RISPONDE",AVERAGE(ESITI_QUESTIONARI!N4852:T4852,ESITI_QUESTIONARI!V4852:X4852,ESITI_QUESTIONARI!Z4852:AD4852,ESITI_QUESTIONARI!AF4852:AH4852,ESITI_QUESTIONARI!AJ4852:AL4852,ESITI_QUESTIONARI!AN4852,ESITI_QUESTIONARI!AQ4852)))</f>
        <v/>
      </c>
    </row>
    <row r="4853" spans="1:8" x14ac:dyDescent="0.3">
      <c r="A4853" t="str">
        <f>IF(ESITI_QUESTIONARI!A4853="","",TRIM(ESITI_QUESTIONARI!A4853))</f>
        <v/>
      </c>
      <c r="B4853" t="str">
        <f t="shared" si="76"/>
        <v/>
      </c>
      <c r="C4853" t="str">
        <f>IF(ESITI_QUESTIONARI!C4853="","",TRIM(ESITI_QUESTIONARI!C4853))</f>
        <v/>
      </c>
      <c r="D4853" t="str">
        <f>IFERROR(UPPER(TRIM(ESITI_QUESTIONARI!U4853)),"")</f>
        <v/>
      </c>
      <c r="E4853" t="str">
        <f>IFERROR(UPPER(TRIM(ESITI_QUESTIONARI!Y4853)),"")</f>
        <v/>
      </c>
      <c r="F4853" t="str">
        <f>IFERROR(UPPER(TRIM(ESITI_QUESTIONARI!AE4853)),"")</f>
        <v/>
      </c>
      <c r="G4853" t="str">
        <f>IFERROR(UPPER(TRIM(ESITI_QUESTIONARI!AI4853)),"")</f>
        <v/>
      </c>
      <c r="H4853" s="8" t="str">
        <f>IF(C4853="","",IF(ISERROR(AVERAGE(ESITI_QUESTIONARI!N4853:T4853,ESITI_QUESTIONARI!V4853:X4853,ESITI_QUESTIONARI!Z4853:AD4853,ESITI_QUESTIONARI!AF4853:AH4853,ESITI_QUESTIONARI!AJ4853:AL4853,ESITI_QUESTIONARI!AN4853,ESITI_QUESTIONARI!AQ4853)),"NON RISPONDE",AVERAGE(ESITI_QUESTIONARI!N4853:T4853,ESITI_QUESTIONARI!V4853:X4853,ESITI_QUESTIONARI!Z4853:AD4853,ESITI_QUESTIONARI!AF4853:AH4853,ESITI_QUESTIONARI!AJ4853:AL4853,ESITI_QUESTIONARI!AN4853,ESITI_QUESTIONARI!AQ4853)))</f>
        <v/>
      </c>
    </row>
    <row r="4854" spans="1:8" x14ac:dyDescent="0.3">
      <c r="A4854" t="str">
        <f>IF(ESITI_QUESTIONARI!A4854="","",TRIM(ESITI_QUESTIONARI!A4854))</f>
        <v/>
      </c>
      <c r="B4854" t="str">
        <f t="shared" si="76"/>
        <v/>
      </c>
      <c r="C4854" t="str">
        <f>IF(ESITI_QUESTIONARI!C4854="","",TRIM(ESITI_QUESTIONARI!C4854))</f>
        <v/>
      </c>
      <c r="D4854" t="str">
        <f>IFERROR(UPPER(TRIM(ESITI_QUESTIONARI!U4854)),"")</f>
        <v/>
      </c>
      <c r="E4854" t="str">
        <f>IFERROR(UPPER(TRIM(ESITI_QUESTIONARI!Y4854)),"")</f>
        <v/>
      </c>
      <c r="F4854" t="str">
        <f>IFERROR(UPPER(TRIM(ESITI_QUESTIONARI!AE4854)),"")</f>
        <v/>
      </c>
      <c r="G4854" t="str">
        <f>IFERROR(UPPER(TRIM(ESITI_QUESTIONARI!AI4854)),"")</f>
        <v/>
      </c>
      <c r="H4854" s="8" t="str">
        <f>IF(C4854="","",IF(ISERROR(AVERAGE(ESITI_QUESTIONARI!N4854:T4854,ESITI_QUESTIONARI!V4854:X4854,ESITI_QUESTIONARI!Z4854:AD4854,ESITI_QUESTIONARI!AF4854:AH4854,ESITI_QUESTIONARI!AJ4854:AL4854,ESITI_QUESTIONARI!AN4854,ESITI_QUESTIONARI!AQ4854)),"NON RISPONDE",AVERAGE(ESITI_QUESTIONARI!N4854:T4854,ESITI_QUESTIONARI!V4854:X4854,ESITI_QUESTIONARI!Z4854:AD4854,ESITI_QUESTIONARI!AF4854:AH4854,ESITI_QUESTIONARI!AJ4854:AL4854,ESITI_QUESTIONARI!AN4854,ESITI_QUESTIONARI!AQ4854)))</f>
        <v/>
      </c>
    </row>
    <row r="4855" spans="1:8" x14ac:dyDescent="0.3">
      <c r="A4855" t="str">
        <f>IF(ESITI_QUESTIONARI!A4855="","",TRIM(ESITI_QUESTIONARI!A4855))</f>
        <v/>
      </c>
      <c r="B4855" t="str">
        <f t="shared" si="76"/>
        <v/>
      </c>
      <c r="C4855" t="str">
        <f>IF(ESITI_QUESTIONARI!C4855="","",TRIM(ESITI_QUESTIONARI!C4855))</f>
        <v/>
      </c>
      <c r="D4855" t="str">
        <f>IFERROR(UPPER(TRIM(ESITI_QUESTIONARI!U4855)),"")</f>
        <v/>
      </c>
      <c r="E4855" t="str">
        <f>IFERROR(UPPER(TRIM(ESITI_QUESTIONARI!Y4855)),"")</f>
        <v/>
      </c>
      <c r="F4855" t="str">
        <f>IFERROR(UPPER(TRIM(ESITI_QUESTIONARI!AE4855)),"")</f>
        <v/>
      </c>
      <c r="G4855" t="str">
        <f>IFERROR(UPPER(TRIM(ESITI_QUESTIONARI!AI4855)),"")</f>
        <v/>
      </c>
      <c r="H4855" s="8" t="str">
        <f>IF(C4855="","",IF(ISERROR(AVERAGE(ESITI_QUESTIONARI!N4855:T4855,ESITI_QUESTIONARI!V4855:X4855,ESITI_QUESTIONARI!Z4855:AD4855,ESITI_QUESTIONARI!AF4855:AH4855,ESITI_QUESTIONARI!AJ4855:AL4855,ESITI_QUESTIONARI!AN4855,ESITI_QUESTIONARI!AQ4855)),"NON RISPONDE",AVERAGE(ESITI_QUESTIONARI!N4855:T4855,ESITI_QUESTIONARI!V4855:X4855,ESITI_QUESTIONARI!Z4855:AD4855,ESITI_QUESTIONARI!AF4855:AH4855,ESITI_QUESTIONARI!AJ4855:AL4855,ESITI_QUESTIONARI!AN4855,ESITI_QUESTIONARI!AQ4855)))</f>
        <v/>
      </c>
    </row>
    <row r="4856" spans="1:8" x14ac:dyDescent="0.3">
      <c r="A4856" t="str">
        <f>IF(ESITI_QUESTIONARI!A4856="","",TRIM(ESITI_QUESTIONARI!A4856))</f>
        <v/>
      </c>
      <c r="B4856" t="str">
        <f t="shared" si="76"/>
        <v/>
      </c>
      <c r="C4856" t="str">
        <f>IF(ESITI_QUESTIONARI!C4856="","",TRIM(ESITI_QUESTIONARI!C4856))</f>
        <v/>
      </c>
      <c r="D4856" t="str">
        <f>IFERROR(UPPER(TRIM(ESITI_QUESTIONARI!U4856)),"")</f>
        <v/>
      </c>
      <c r="E4856" t="str">
        <f>IFERROR(UPPER(TRIM(ESITI_QUESTIONARI!Y4856)),"")</f>
        <v/>
      </c>
      <c r="F4856" t="str">
        <f>IFERROR(UPPER(TRIM(ESITI_QUESTIONARI!AE4856)),"")</f>
        <v/>
      </c>
      <c r="G4856" t="str">
        <f>IFERROR(UPPER(TRIM(ESITI_QUESTIONARI!AI4856)),"")</f>
        <v/>
      </c>
      <c r="H4856" s="8" t="str">
        <f>IF(C4856="","",IF(ISERROR(AVERAGE(ESITI_QUESTIONARI!N4856:T4856,ESITI_QUESTIONARI!V4856:X4856,ESITI_QUESTIONARI!Z4856:AD4856,ESITI_QUESTIONARI!AF4856:AH4856,ESITI_QUESTIONARI!AJ4856:AL4856,ESITI_QUESTIONARI!AN4856,ESITI_QUESTIONARI!AQ4856)),"NON RISPONDE",AVERAGE(ESITI_QUESTIONARI!N4856:T4856,ESITI_QUESTIONARI!V4856:X4856,ESITI_QUESTIONARI!Z4856:AD4856,ESITI_QUESTIONARI!AF4856:AH4856,ESITI_QUESTIONARI!AJ4856:AL4856,ESITI_QUESTIONARI!AN4856,ESITI_QUESTIONARI!AQ4856)))</f>
        <v/>
      </c>
    </row>
    <row r="4857" spans="1:8" x14ac:dyDescent="0.3">
      <c r="A4857" t="str">
        <f>IF(ESITI_QUESTIONARI!A4857="","",TRIM(ESITI_QUESTIONARI!A4857))</f>
        <v/>
      </c>
      <c r="B4857" t="str">
        <f t="shared" si="76"/>
        <v/>
      </c>
      <c r="C4857" t="str">
        <f>IF(ESITI_QUESTIONARI!C4857="","",TRIM(ESITI_QUESTIONARI!C4857))</f>
        <v/>
      </c>
      <c r="D4857" t="str">
        <f>IFERROR(UPPER(TRIM(ESITI_QUESTIONARI!U4857)),"")</f>
        <v/>
      </c>
      <c r="E4857" t="str">
        <f>IFERROR(UPPER(TRIM(ESITI_QUESTIONARI!Y4857)),"")</f>
        <v/>
      </c>
      <c r="F4857" t="str">
        <f>IFERROR(UPPER(TRIM(ESITI_QUESTIONARI!AE4857)),"")</f>
        <v/>
      </c>
      <c r="G4857" t="str">
        <f>IFERROR(UPPER(TRIM(ESITI_QUESTIONARI!AI4857)),"")</f>
        <v/>
      </c>
      <c r="H4857" s="8" t="str">
        <f>IF(C4857="","",IF(ISERROR(AVERAGE(ESITI_QUESTIONARI!N4857:T4857,ESITI_QUESTIONARI!V4857:X4857,ESITI_QUESTIONARI!Z4857:AD4857,ESITI_QUESTIONARI!AF4857:AH4857,ESITI_QUESTIONARI!AJ4857:AL4857,ESITI_QUESTIONARI!AN4857,ESITI_QUESTIONARI!AQ4857)),"NON RISPONDE",AVERAGE(ESITI_QUESTIONARI!N4857:T4857,ESITI_QUESTIONARI!V4857:X4857,ESITI_QUESTIONARI!Z4857:AD4857,ESITI_QUESTIONARI!AF4857:AH4857,ESITI_QUESTIONARI!AJ4857:AL4857,ESITI_QUESTIONARI!AN4857,ESITI_QUESTIONARI!AQ4857)))</f>
        <v/>
      </c>
    </row>
    <row r="4858" spans="1:8" x14ac:dyDescent="0.3">
      <c r="A4858" t="str">
        <f>IF(ESITI_QUESTIONARI!A4858="","",TRIM(ESITI_QUESTIONARI!A4858))</f>
        <v/>
      </c>
      <c r="B4858" t="str">
        <f t="shared" si="76"/>
        <v/>
      </c>
      <c r="C4858" t="str">
        <f>IF(ESITI_QUESTIONARI!C4858="","",TRIM(ESITI_QUESTIONARI!C4858))</f>
        <v/>
      </c>
      <c r="D4858" t="str">
        <f>IFERROR(UPPER(TRIM(ESITI_QUESTIONARI!U4858)),"")</f>
        <v/>
      </c>
      <c r="E4858" t="str">
        <f>IFERROR(UPPER(TRIM(ESITI_QUESTIONARI!Y4858)),"")</f>
        <v/>
      </c>
      <c r="F4858" t="str">
        <f>IFERROR(UPPER(TRIM(ESITI_QUESTIONARI!AE4858)),"")</f>
        <v/>
      </c>
      <c r="G4858" t="str">
        <f>IFERROR(UPPER(TRIM(ESITI_QUESTIONARI!AI4858)),"")</f>
        <v/>
      </c>
      <c r="H4858" s="8" t="str">
        <f>IF(C4858="","",IF(ISERROR(AVERAGE(ESITI_QUESTIONARI!N4858:T4858,ESITI_QUESTIONARI!V4858:X4858,ESITI_QUESTIONARI!Z4858:AD4858,ESITI_QUESTIONARI!AF4858:AH4858,ESITI_QUESTIONARI!AJ4858:AL4858,ESITI_QUESTIONARI!AN4858,ESITI_QUESTIONARI!AQ4858)),"NON RISPONDE",AVERAGE(ESITI_QUESTIONARI!N4858:T4858,ESITI_QUESTIONARI!V4858:X4858,ESITI_QUESTIONARI!Z4858:AD4858,ESITI_QUESTIONARI!AF4858:AH4858,ESITI_QUESTIONARI!AJ4858:AL4858,ESITI_QUESTIONARI!AN4858,ESITI_QUESTIONARI!AQ4858)))</f>
        <v/>
      </c>
    </row>
    <row r="4859" spans="1:8" x14ac:dyDescent="0.3">
      <c r="A4859" t="str">
        <f>IF(ESITI_QUESTIONARI!A4859="","",TRIM(ESITI_QUESTIONARI!A4859))</f>
        <v/>
      </c>
      <c r="B4859" t="str">
        <f t="shared" si="76"/>
        <v/>
      </c>
      <c r="C4859" t="str">
        <f>IF(ESITI_QUESTIONARI!C4859="","",TRIM(ESITI_QUESTIONARI!C4859))</f>
        <v/>
      </c>
      <c r="D4859" t="str">
        <f>IFERROR(UPPER(TRIM(ESITI_QUESTIONARI!U4859)),"")</f>
        <v/>
      </c>
      <c r="E4859" t="str">
        <f>IFERROR(UPPER(TRIM(ESITI_QUESTIONARI!Y4859)),"")</f>
        <v/>
      </c>
      <c r="F4859" t="str">
        <f>IFERROR(UPPER(TRIM(ESITI_QUESTIONARI!AE4859)),"")</f>
        <v/>
      </c>
      <c r="G4859" t="str">
        <f>IFERROR(UPPER(TRIM(ESITI_QUESTIONARI!AI4859)),"")</f>
        <v/>
      </c>
      <c r="H4859" s="8" t="str">
        <f>IF(C4859="","",IF(ISERROR(AVERAGE(ESITI_QUESTIONARI!N4859:T4859,ESITI_QUESTIONARI!V4859:X4859,ESITI_QUESTIONARI!Z4859:AD4859,ESITI_QUESTIONARI!AF4859:AH4859,ESITI_QUESTIONARI!AJ4859:AL4859,ESITI_QUESTIONARI!AN4859,ESITI_QUESTIONARI!AQ4859)),"NON RISPONDE",AVERAGE(ESITI_QUESTIONARI!N4859:T4859,ESITI_QUESTIONARI!V4859:X4859,ESITI_QUESTIONARI!Z4859:AD4859,ESITI_QUESTIONARI!AF4859:AH4859,ESITI_QUESTIONARI!AJ4859:AL4859,ESITI_QUESTIONARI!AN4859,ESITI_QUESTIONARI!AQ4859)))</f>
        <v/>
      </c>
    </row>
    <row r="4860" spans="1:8" x14ac:dyDescent="0.3">
      <c r="A4860" t="str">
        <f>IF(ESITI_QUESTIONARI!A4860="","",TRIM(ESITI_QUESTIONARI!A4860))</f>
        <v/>
      </c>
      <c r="B4860" t="str">
        <f t="shared" si="76"/>
        <v/>
      </c>
      <c r="C4860" t="str">
        <f>IF(ESITI_QUESTIONARI!C4860="","",TRIM(ESITI_QUESTIONARI!C4860))</f>
        <v/>
      </c>
      <c r="D4860" t="str">
        <f>IFERROR(UPPER(TRIM(ESITI_QUESTIONARI!U4860)),"")</f>
        <v/>
      </c>
      <c r="E4860" t="str">
        <f>IFERROR(UPPER(TRIM(ESITI_QUESTIONARI!Y4860)),"")</f>
        <v/>
      </c>
      <c r="F4860" t="str">
        <f>IFERROR(UPPER(TRIM(ESITI_QUESTIONARI!AE4860)),"")</f>
        <v/>
      </c>
      <c r="G4860" t="str">
        <f>IFERROR(UPPER(TRIM(ESITI_QUESTIONARI!AI4860)),"")</f>
        <v/>
      </c>
      <c r="H4860" s="8" t="str">
        <f>IF(C4860="","",IF(ISERROR(AVERAGE(ESITI_QUESTIONARI!N4860:T4860,ESITI_QUESTIONARI!V4860:X4860,ESITI_QUESTIONARI!Z4860:AD4860,ESITI_QUESTIONARI!AF4860:AH4860,ESITI_QUESTIONARI!AJ4860:AL4860,ESITI_QUESTIONARI!AN4860,ESITI_QUESTIONARI!AQ4860)),"NON RISPONDE",AVERAGE(ESITI_QUESTIONARI!N4860:T4860,ESITI_QUESTIONARI!V4860:X4860,ESITI_QUESTIONARI!Z4860:AD4860,ESITI_QUESTIONARI!AF4860:AH4860,ESITI_QUESTIONARI!AJ4860:AL4860,ESITI_QUESTIONARI!AN4860,ESITI_QUESTIONARI!AQ4860)))</f>
        <v/>
      </c>
    </row>
    <row r="4861" spans="1:8" x14ac:dyDescent="0.3">
      <c r="A4861" t="str">
        <f>IF(ESITI_QUESTIONARI!A4861="","",TRIM(ESITI_QUESTIONARI!A4861))</f>
        <v/>
      </c>
      <c r="B4861" t="str">
        <f t="shared" si="76"/>
        <v/>
      </c>
      <c r="C4861" t="str">
        <f>IF(ESITI_QUESTIONARI!C4861="","",TRIM(ESITI_QUESTIONARI!C4861))</f>
        <v/>
      </c>
      <c r="D4861" t="str">
        <f>IFERROR(UPPER(TRIM(ESITI_QUESTIONARI!U4861)),"")</f>
        <v/>
      </c>
      <c r="E4861" t="str">
        <f>IFERROR(UPPER(TRIM(ESITI_QUESTIONARI!Y4861)),"")</f>
        <v/>
      </c>
      <c r="F4861" t="str">
        <f>IFERROR(UPPER(TRIM(ESITI_QUESTIONARI!AE4861)),"")</f>
        <v/>
      </c>
      <c r="G4861" t="str">
        <f>IFERROR(UPPER(TRIM(ESITI_QUESTIONARI!AI4861)),"")</f>
        <v/>
      </c>
      <c r="H4861" s="8" t="str">
        <f>IF(C4861="","",IF(ISERROR(AVERAGE(ESITI_QUESTIONARI!N4861:T4861,ESITI_QUESTIONARI!V4861:X4861,ESITI_QUESTIONARI!Z4861:AD4861,ESITI_QUESTIONARI!AF4861:AH4861,ESITI_QUESTIONARI!AJ4861:AL4861,ESITI_QUESTIONARI!AN4861,ESITI_QUESTIONARI!AQ4861)),"NON RISPONDE",AVERAGE(ESITI_QUESTIONARI!N4861:T4861,ESITI_QUESTIONARI!V4861:X4861,ESITI_QUESTIONARI!Z4861:AD4861,ESITI_QUESTIONARI!AF4861:AH4861,ESITI_QUESTIONARI!AJ4861:AL4861,ESITI_QUESTIONARI!AN4861,ESITI_QUESTIONARI!AQ4861)))</f>
        <v/>
      </c>
    </row>
    <row r="4862" spans="1:8" x14ac:dyDescent="0.3">
      <c r="A4862" t="str">
        <f>IF(ESITI_QUESTIONARI!A4862="","",TRIM(ESITI_QUESTIONARI!A4862))</f>
        <v/>
      </c>
      <c r="B4862" t="str">
        <f t="shared" si="76"/>
        <v/>
      </c>
      <c r="C4862" t="str">
        <f>IF(ESITI_QUESTIONARI!C4862="","",TRIM(ESITI_QUESTIONARI!C4862))</f>
        <v/>
      </c>
      <c r="D4862" t="str">
        <f>IFERROR(UPPER(TRIM(ESITI_QUESTIONARI!U4862)),"")</f>
        <v/>
      </c>
      <c r="E4862" t="str">
        <f>IFERROR(UPPER(TRIM(ESITI_QUESTIONARI!Y4862)),"")</f>
        <v/>
      </c>
      <c r="F4862" t="str">
        <f>IFERROR(UPPER(TRIM(ESITI_QUESTIONARI!AE4862)),"")</f>
        <v/>
      </c>
      <c r="G4862" t="str">
        <f>IFERROR(UPPER(TRIM(ESITI_QUESTIONARI!AI4862)),"")</f>
        <v/>
      </c>
      <c r="H4862" s="8" t="str">
        <f>IF(C4862="","",IF(ISERROR(AVERAGE(ESITI_QUESTIONARI!N4862:T4862,ESITI_QUESTIONARI!V4862:X4862,ESITI_QUESTIONARI!Z4862:AD4862,ESITI_QUESTIONARI!AF4862:AH4862,ESITI_QUESTIONARI!AJ4862:AL4862,ESITI_QUESTIONARI!AN4862,ESITI_QUESTIONARI!AQ4862)),"NON RISPONDE",AVERAGE(ESITI_QUESTIONARI!N4862:T4862,ESITI_QUESTIONARI!V4862:X4862,ESITI_QUESTIONARI!Z4862:AD4862,ESITI_QUESTIONARI!AF4862:AH4862,ESITI_QUESTIONARI!AJ4862:AL4862,ESITI_QUESTIONARI!AN4862,ESITI_QUESTIONARI!AQ4862)))</f>
        <v/>
      </c>
    </row>
    <row r="4863" spans="1:8" x14ac:dyDescent="0.3">
      <c r="A4863" t="str">
        <f>IF(ESITI_QUESTIONARI!A4863="","",TRIM(ESITI_QUESTIONARI!A4863))</f>
        <v/>
      </c>
      <c r="B4863" t="str">
        <f t="shared" si="76"/>
        <v/>
      </c>
      <c r="C4863" t="str">
        <f>IF(ESITI_QUESTIONARI!C4863="","",TRIM(ESITI_QUESTIONARI!C4863))</f>
        <v/>
      </c>
      <c r="D4863" t="str">
        <f>IFERROR(UPPER(TRIM(ESITI_QUESTIONARI!U4863)),"")</f>
        <v/>
      </c>
      <c r="E4863" t="str">
        <f>IFERROR(UPPER(TRIM(ESITI_QUESTIONARI!Y4863)),"")</f>
        <v/>
      </c>
      <c r="F4863" t="str">
        <f>IFERROR(UPPER(TRIM(ESITI_QUESTIONARI!AE4863)),"")</f>
        <v/>
      </c>
      <c r="G4863" t="str">
        <f>IFERROR(UPPER(TRIM(ESITI_QUESTIONARI!AI4863)),"")</f>
        <v/>
      </c>
      <c r="H4863" s="8" t="str">
        <f>IF(C4863="","",IF(ISERROR(AVERAGE(ESITI_QUESTIONARI!N4863:T4863,ESITI_QUESTIONARI!V4863:X4863,ESITI_QUESTIONARI!Z4863:AD4863,ESITI_QUESTIONARI!AF4863:AH4863,ESITI_QUESTIONARI!AJ4863:AL4863,ESITI_QUESTIONARI!AN4863,ESITI_QUESTIONARI!AQ4863)),"NON RISPONDE",AVERAGE(ESITI_QUESTIONARI!N4863:T4863,ESITI_QUESTIONARI!V4863:X4863,ESITI_QUESTIONARI!Z4863:AD4863,ESITI_QUESTIONARI!AF4863:AH4863,ESITI_QUESTIONARI!AJ4863:AL4863,ESITI_QUESTIONARI!AN4863,ESITI_QUESTIONARI!AQ4863)))</f>
        <v/>
      </c>
    </row>
    <row r="4864" spans="1:8" x14ac:dyDescent="0.3">
      <c r="A4864" t="str">
        <f>IF(ESITI_QUESTIONARI!A4864="","",TRIM(ESITI_QUESTIONARI!A4864))</f>
        <v/>
      </c>
      <c r="B4864" t="str">
        <f t="shared" si="76"/>
        <v/>
      </c>
      <c r="C4864" t="str">
        <f>IF(ESITI_QUESTIONARI!C4864="","",TRIM(ESITI_QUESTIONARI!C4864))</f>
        <v/>
      </c>
      <c r="D4864" t="str">
        <f>IFERROR(UPPER(TRIM(ESITI_QUESTIONARI!U4864)),"")</f>
        <v/>
      </c>
      <c r="E4864" t="str">
        <f>IFERROR(UPPER(TRIM(ESITI_QUESTIONARI!Y4864)),"")</f>
        <v/>
      </c>
      <c r="F4864" t="str">
        <f>IFERROR(UPPER(TRIM(ESITI_QUESTIONARI!AE4864)),"")</f>
        <v/>
      </c>
      <c r="G4864" t="str">
        <f>IFERROR(UPPER(TRIM(ESITI_QUESTIONARI!AI4864)),"")</f>
        <v/>
      </c>
      <c r="H4864" s="8" t="str">
        <f>IF(C4864="","",IF(ISERROR(AVERAGE(ESITI_QUESTIONARI!N4864:T4864,ESITI_QUESTIONARI!V4864:X4864,ESITI_QUESTIONARI!Z4864:AD4864,ESITI_QUESTIONARI!AF4864:AH4864,ESITI_QUESTIONARI!AJ4864:AL4864,ESITI_QUESTIONARI!AN4864,ESITI_QUESTIONARI!AQ4864)),"NON RISPONDE",AVERAGE(ESITI_QUESTIONARI!N4864:T4864,ESITI_QUESTIONARI!V4864:X4864,ESITI_QUESTIONARI!Z4864:AD4864,ESITI_QUESTIONARI!AF4864:AH4864,ESITI_QUESTIONARI!AJ4864:AL4864,ESITI_QUESTIONARI!AN4864,ESITI_QUESTIONARI!AQ4864)))</f>
        <v/>
      </c>
    </row>
    <row r="4865" spans="1:8" x14ac:dyDescent="0.3">
      <c r="A4865" t="str">
        <f>IF(ESITI_QUESTIONARI!A4865="","",TRIM(ESITI_QUESTIONARI!A4865))</f>
        <v/>
      </c>
      <c r="B4865" t="str">
        <f t="shared" si="76"/>
        <v/>
      </c>
      <c r="C4865" t="str">
        <f>IF(ESITI_QUESTIONARI!C4865="","",TRIM(ESITI_QUESTIONARI!C4865))</f>
        <v/>
      </c>
      <c r="D4865" t="str">
        <f>IFERROR(UPPER(TRIM(ESITI_QUESTIONARI!U4865)),"")</f>
        <v/>
      </c>
      <c r="E4865" t="str">
        <f>IFERROR(UPPER(TRIM(ESITI_QUESTIONARI!Y4865)),"")</f>
        <v/>
      </c>
      <c r="F4865" t="str">
        <f>IFERROR(UPPER(TRIM(ESITI_QUESTIONARI!AE4865)),"")</f>
        <v/>
      </c>
      <c r="G4865" t="str">
        <f>IFERROR(UPPER(TRIM(ESITI_QUESTIONARI!AI4865)),"")</f>
        <v/>
      </c>
      <c r="H4865" s="8" t="str">
        <f>IF(C4865="","",IF(ISERROR(AVERAGE(ESITI_QUESTIONARI!N4865:T4865,ESITI_QUESTIONARI!V4865:X4865,ESITI_QUESTIONARI!Z4865:AD4865,ESITI_QUESTIONARI!AF4865:AH4865,ESITI_QUESTIONARI!AJ4865:AL4865,ESITI_QUESTIONARI!AN4865,ESITI_QUESTIONARI!AQ4865)),"NON RISPONDE",AVERAGE(ESITI_QUESTIONARI!N4865:T4865,ESITI_QUESTIONARI!V4865:X4865,ESITI_QUESTIONARI!Z4865:AD4865,ESITI_QUESTIONARI!AF4865:AH4865,ESITI_QUESTIONARI!AJ4865:AL4865,ESITI_QUESTIONARI!AN4865,ESITI_QUESTIONARI!AQ4865)))</f>
        <v/>
      </c>
    </row>
    <row r="4866" spans="1:8" x14ac:dyDescent="0.3">
      <c r="A4866" t="str">
        <f>IF(ESITI_QUESTIONARI!A4866="","",TRIM(ESITI_QUESTIONARI!A4866))</f>
        <v/>
      </c>
      <c r="B4866" t="str">
        <f t="shared" si="76"/>
        <v/>
      </c>
      <c r="C4866" t="str">
        <f>IF(ESITI_QUESTIONARI!C4866="","",TRIM(ESITI_QUESTIONARI!C4866))</f>
        <v/>
      </c>
      <c r="D4866" t="str">
        <f>IFERROR(UPPER(TRIM(ESITI_QUESTIONARI!U4866)),"")</f>
        <v/>
      </c>
      <c r="E4866" t="str">
        <f>IFERROR(UPPER(TRIM(ESITI_QUESTIONARI!Y4866)),"")</f>
        <v/>
      </c>
      <c r="F4866" t="str">
        <f>IFERROR(UPPER(TRIM(ESITI_QUESTIONARI!AE4866)),"")</f>
        <v/>
      </c>
      <c r="G4866" t="str">
        <f>IFERROR(UPPER(TRIM(ESITI_QUESTIONARI!AI4866)),"")</f>
        <v/>
      </c>
      <c r="H4866" s="8" t="str">
        <f>IF(C4866="","",IF(ISERROR(AVERAGE(ESITI_QUESTIONARI!N4866:T4866,ESITI_QUESTIONARI!V4866:X4866,ESITI_QUESTIONARI!Z4866:AD4866,ESITI_QUESTIONARI!AF4866:AH4866,ESITI_QUESTIONARI!AJ4866:AL4866,ESITI_QUESTIONARI!AN4866,ESITI_QUESTIONARI!AQ4866)),"NON RISPONDE",AVERAGE(ESITI_QUESTIONARI!N4866:T4866,ESITI_QUESTIONARI!V4866:X4866,ESITI_QUESTIONARI!Z4866:AD4866,ESITI_QUESTIONARI!AF4866:AH4866,ESITI_QUESTIONARI!AJ4866:AL4866,ESITI_QUESTIONARI!AN4866,ESITI_QUESTIONARI!AQ4866)))</f>
        <v/>
      </c>
    </row>
    <row r="4867" spans="1:8" x14ac:dyDescent="0.3">
      <c r="A4867" t="str">
        <f>IF(ESITI_QUESTIONARI!A4867="","",TRIM(ESITI_QUESTIONARI!A4867))</f>
        <v/>
      </c>
      <c r="B4867" t="str">
        <f t="shared" ref="B4867:B4930" si="77">IF(C4867="","",C4867)</f>
        <v/>
      </c>
      <c r="C4867" t="str">
        <f>IF(ESITI_QUESTIONARI!C4867="","",TRIM(ESITI_QUESTIONARI!C4867))</f>
        <v/>
      </c>
      <c r="D4867" t="str">
        <f>IFERROR(UPPER(TRIM(ESITI_QUESTIONARI!U4867)),"")</f>
        <v/>
      </c>
      <c r="E4867" t="str">
        <f>IFERROR(UPPER(TRIM(ESITI_QUESTIONARI!Y4867)),"")</f>
        <v/>
      </c>
      <c r="F4867" t="str">
        <f>IFERROR(UPPER(TRIM(ESITI_QUESTIONARI!AE4867)),"")</f>
        <v/>
      </c>
      <c r="G4867" t="str">
        <f>IFERROR(UPPER(TRIM(ESITI_QUESTIONARI!AI4867)),"")</f>
        <v/>
      </c>
      <c r="H4867" s="8" t="str">
        <f>IF(C4867="","",IF(ISERROR(AVERAGE(ESITI_QUESTIONARI!N4867:T4867,ESITI_QUESTIONARI!V4867:X4867,ESITI_QUESTIONARI!Z4867:AD4867,ESITI_QUESTIONARI!AF4867:AH4867,ESITI_QUESTIONARI!AJ4867:AL4867,ESITI_QUESTIONARI!AN4867,ESITI_QUESTIONARI!AQ4867)),"NON RISPONDE",AVERAGE(ESITI_QUESTIONARI!N4867:T4867,ESITI_QUESTIONARI!V4867:X4867,ESITI_QUESTIONARI!Z4867:AD4867,ESITI_QUESTIONARI!AF4867:AH4867,ESITI_QUESTIONARI!AJ4867:AL4867,ESITI_QUESTIONARI!AN4867,ESITI_QUESTIONARI!AQ4867)))</f>
        <v/>
      </c>
    </row>
    <row r="4868" spans="1:8" x14ac:dyDescent="0.3">
      <c r="A4868" t="str">
        <f>IF(ESITI_QUESTIONARI!A4868="","",TRIM(ESITI_QUESTIONARI!A4868))</f>
        <v/>
      </c>
      <c r="B4868" t="str">
        <f t="shared" si="77"/>
        <v/>
      </c>
      <c r="C4868" t="str">
        <f>IF(ESITI_QUESTIONARI!C4868="","",TRIM(ESITI_QUESTIONARI!C4868))</f>
        <v/>
      </c>
      <c r="D4868" t="str">
        <f>IFERROR(UPPER(TRIM(ESITI_QUESTIONARI!U4868)),"")</f>
        <v/>
      </c>
      <c r="E4868" t="str">
        <f>IFERROR(UPPER(TRIM(ESITI_QUESTIONARI!Y4868)),"")</f>
        <v/>
      </c>
      <c r="F4868" t="str">
        <f>IFERROR(UPPER(TRIM(ESITI_QUESTIONARI!AE4868)),"")</f>
        <v/>
      </c>
      <c r="G4868" t="str">
        <f>IFERROR(UPPER(TRIM(ESITI_QUESTIONARI!AI4868)),"")</f>
        <v/>
      </c>
      <c r="H4868" s="8" t="str">
        <f>IF(C4868="","",IF(ISERROR(AVERAGE(ESITI_QUESTIONARI!N4868:T4868,ESITI_QUESTIONARI!V4868:X4868,ESITI_QUESTIONARI!Z4868:AD4868,ESITI_QUESTIONARI!AF4868:AH4868,ESITI_QUESTIONARI!AJ4868:AL4868,ESITI_QUESTIONARI!AN4868,ESITI_QUESTIONARI!AQ4868)),"NON RISPONDE",AVERAGE(ESITI_QUESTIONARI!N4868:T4868,ESITI_QUESTIONARI!V4868:X4868,ESITI_QUESTIONARI!Z4868:AD4868,ESITI_QUESTIONARI!AF4868:AH4868,ESITI_QUESTIONARI!AJ4868:AL4868,ESITI_QUESTIONARI!AN4868,ESITI_QUESTIONARI!AQ4868)))</f>
        <v/>
      </c>
    </row>
    <row r="4869" spans="1:8" x14ac:dyDescent="0.3">
      <c r="A4869" t="str">
        <f>IF(ESITI_QUESTIONARI!A4869="","",TRIM(ESITI_QUESTIONARI!A4869))</f>
        <v/>
      </c>
      <c r="B4869" t="str">
        <f t="shared" si="77"/>
        <v/>
      </c>
      <c r="C4869" t="str">
        <f>IF(ESITI_QUESTIONARI!C4869="","",TRIM(ESITI_QUESTIONARI!C4869))</f>
        <v/>
      </c>
      <c r="D4869" t="str">
        <f>IFERROR(UPPER(TRIM(ESITI_QUESTIONARI!U4869)),"")</f>
        <v/>
      </c>
      <c r="E4869" t="str">
        <f>IFERROR(UPPER(TRIM(ESITI_QUESTIONARI!Y4869)),"")</f>
        <v/>
      </c>
      <c r="F4869" t="str">
        <f>IFERROR(UPPER(TRIM(ESITI_QUESTIONARI!AE4869)),"")</f>
        <v/>
      </c>
      <c r="G4869" t="str">
        <f>IFERROR(UPPER(TRIM(ESITI_QUESTIONARI!AI4869)),"")</f>
        <v/>
      </c>
      <c r="H4869" s="8" t="str">
        <f>IF(C4869="","",IF(ISERROR(AVERAGE(ESITI_QUESTIONARI!N4869:T4869,ESITI_QUESTIONARI!V4869:X4869,ESITI_QUESTIONARI!Z4869:AD4869,ESITI_QUESTIONARI!AF4869:AH4869,ESITI_QUESTIONARI!AJ4869:AL4869,ESITI_QUESTIONARI!AN4869,ESITI_QUESTIONARI!AQ4869)),"NON RISPONDE",AVERAGE(ESITI_QUESTIONARI!N4869:T4869,ESITI_QUESTIONARI!V4869:X4869,ESITI_QUESTIONARI!Z4869:AD4869,ESITI_QUESTIONARI!AF4869:AH4869,ESITI_QUESTIONARI!AJ4869:AL4869,ESITI_QUESTIONARI!AN4869,ESITI_QUESTIONARI!AQ4869)))</f>
        <v/>
      </c>
    </row>
    <row r="4870" spans="1:8" x14ac:dyDescent="0.3">
      <c r="A4870" t="str">
        <f>IF(ESITI_QUESTIONARI!A4870="","",TRIM(ESITI_QUESTIONARI!A4870))</f>
        <v/>
      </c>
      <c r="B4870" t="str">
        <f t="shared" si="77"/>
        <v/>
      </c>
      <c r="C4870" t="str">
        <f>IF(ESITI_QUESTIONARI!C4870="","",TRIM(ESITI_QUESTIONARI!C4870))</f>
        <v/>
      </c>
      <c r="D4870" t="str">
        <f>IFERROR(UPPER(TRIM(ESITI_QUESTIONARI!U4870)),"")</f>
        <v/>
      </c>
      <c r="E4870" t="str">
        <f>IFERROR(UPPER(TRIM(ESITI_QUESTIONARI!Y4870)),"")</f>
        <v/>
      </c>
      <c r="F4870" t="str">
        <f>IFERROR(UPPER(TRIM(ESITI_QUESTIONARI!AE4870)),"")</f>
        <v/>
      </c>
      <c r="G4870" t="str">
        <f>IFERROR(UPPER(TRIM(ESITI_QUESTIONARI!AI4870)),"")</f>
        <v/>
      </c>
      <c r="H4870" s="8" t="str">
        <f>IF(C4870="","",IF(ISERROR(AVERAGE(ESITI_QUESTIONARI!N4870:T4870,ESITI_QUESTIONARI!V4870:X4870,ESITI_QUESTIONARI!Z4870:AD4870,ESITI_QUESTIONARI!AF4870:AH4870,ESITI_QUESTIONARI!AJ4870:AL4870,ESITI_QUESTIONARI!AN4870,ESITI_QUESTIONARI!AQ4870)),"NON RISPONDE",AVERAGE(ESITI_QUESTIONARI!N4870:T4870,ESITI_QUESTIONARI!V4870:X4870,ESITI_QUESTIONARI!Z4870:AD4870,ESITI_QUESTIONARI!AF4870:AH4870,ESITI_QUESTIONARI!AJ4870:AL4870,ESITI_QUESTIONARI!AN4870,ESITI_QUESTIONARI!AQ4870)))</f>
        <v/>
      </c>
    </row>
    <row r="4871" spans="1:8" x14ac:dyDescent="0.3">
      <c r="A4871" t="str">
        <f>IF(ESITI_QUESTIONARI!A4871="","",TRIM(ESITI_QUESTIONARI!A4871))</f>
        <v/>
      </c>
      <c r="B4871" t="str">
        <f t="shared" si="77"/>
        <v/>
      </c>
      <c r="C4871" t="str">
        <f>IF(ESITI_QUESTIONARI!C4871="","",TRIM(ESITI_QUESTIONARI!C4871))</f>
        <v/>
      </c>
      <c r="D4871" t="str">
        <f>IFERROR(UPPER(TRIM(ESITI_QUESTIONARI!U4871)),"")</f>
        <v/>
      </c>
      <c r="E4871" t="str">
        <f>IFERROR(UPPER(TRIM(ESITI_QUESTIONARI!Y4871)),"")</f>
        <v/>
      </c>
      <c r="F4871" t="str">
        <f>IFERROR(UPPER(TRIM(ESITI_QUESTIONARI!AE4871)),"")</f>
        <v/>
      </c>
      <c r="G4871" t="str">
        <f>IFERROR(UPPER(TRIM(ESITI_QUESTIONARI!AI4871)),"")</f>
        <v/>
      </c>
      <c r="H4871" s="8" t="str">
        <f>IF(C4871="","",IF(ISERROR(AVERAGE(ESITI_QUESTIONARI!N4871:T4871,ESITI_QUESTIONARI!V4871:X4871,ESITI_QUESTIONARI!Z4871:AD4871,ESITI_QUESTIONARI!AF4871:AH4871,ESITI_QUESTIONARI!AJ4871:AL4871,ESITI_QUESTIONARI!AN4871,ESITI_QUESTIONARI!AQ4871)),"NON RISPONDE",AVERAGE(ESITI_QUESTIONARI!N4871:T4871,ESITI_QUESTIONARI!V4871:X4871,ESITI_QUESTIONARI!Z4871:AD4871,ESITI_QUESTIONARI!AF4871:AH4871,ESITI_QUESTIONARI!AJ4871:AL4871,ESITI_QUESTIONARI!AN4871,ESITI_QUESTIONARI!AQ4871)))</f>
        <v/>
      </c>
    </row>
    <row r="4872" spans="1:8" x14ac:dyDescent="0.3">
      <c r="A4872" t="str">
        <f>IF(ESITI_QUESTIONARI!A4872="","",TRIM(ESITI_QUESTIONARI!A4872))</f>
        <v/>
      </c>
      <c r="B4872" t="str">
        <f t="shared" si="77"/>
        <v/>
      </c>
      <c r="C4872" t="str">
        <f>IF(ESITI_QUESTIONARI!C4872="","",TRIM(ESITI_QUESTIONARI!C4872))</f>
        <v/>
      </c>
      <c r="D4872" t="str">
        <f>IFERROR(UPPER(TRIM(ESITI_QUESTIONARI!U4872)),"")</f>
        <v/>
      </c>
      <c r="E4872" t="str">
        <f>IFERROR(UPPER(TRIM(ESITI_QUESTIONARI!Y4872)),"")</f>
        <v/>
      </c>
      <c r="F4872" t="str">
        <f>IFERROR(UPPER(TRIM(ESITI_QUESTIONARI!AE4872)),"")</f>
        <v/>
      </c>
      <c r="G4872" t="str">
        <f>IFERROR(UPPER(TRIM(ESITI_QUESTIONARI!AI4872)),"")</f>
        <v/>
      </c>
      <c r="H4872" s="8" t="str">
        <f>IF(C4872="","",IF(ISERROR(AVERAGE(ESITI_QUESTIONARI!N4872:T4872,ESITI_QUESTIONARI!V4872:X4872,ESITI_QUESTIONARI!Z4872:AD4872,ESITI_QUESTIONARI!AF4872:AH4872,ESITI_QUESTIONARI!AJ4872:AL4872,ESITI_QUESTIONARI!AN4872,ESITI_QUESTIONARI!AQ4872)),"NON RISPONDE",AVERAGE(ESITI_QUESTIONARI!N4872:T4872,ESITI_QUESTIONARI!V4872:X4872,ESITI_QUESTIONARI!Z4872:AD4872,ESITI_QUESTIONARI!AF4872:AH4872,ESITI_QUESTIONARI!AJ4872:AL4872,ESITI_QUESTIONARI!AN4872,ESITI_QUESTIONARI!AQ4872)))</f>
        <v/>
      </c>
    </row>
    <row r="4873" spans="1:8" x14ac:dyDescent="0.3">
      <c r="A4873" t="str">
        <f>IF(ESITI_QUESTIONARI!A4873="","",TRIM(ESITI_QUESTIONARI!A4873))</f>
        <v/>
      </c>
      <c r="B4873" t="str">
        <f t="shared" si="77"/>
        <v/>
      </c>
      <c r="C4873" t="str">
        <f>IF(ESITI_QUESTIONARI!C4873="","",TRIM(ESITI_QUESTIONARI!C4873))</f>
        <v/>
      </c>
      <c r="D4873" t="str">
        <f>IFERROR(UPPER(TRIM(ESITI_QUESTIONARI!U4873)),"")</f>
        <v/>
      </c>
      <c r="E4873" t="str">
        <f>IFERROR(UPPER(TRIM(ESITI_QUESTIONARI!Y4873)),"")</f>
        <v/>
      </c>
      <c r="F4873" t="str">
        <f>IFERROR(UPPER(TRIM(ESITI_QUESTIONARI!AE4873)),"")</f>
        <v/>
      </c>
      <c r="G4873" t="str">
        <f>IFERROR(UPPER(TRIM(ESITI_QUESTIONARI!AI4873)),"")</f>
        <v/>
      </c>
      <c r="H4873" s="8" t="str">
        <f>IF(C4873="","",IF(ISERROR(AVERAGE(ESITI_QUESTIONARI!N4873:T4873,ESITI_QUESTIONARI!V4873:X4873,ESITI_QUESTIONARI!Z4873:AD4873,ESITI_QUESTIONARI!AF4873:AH4873,ESITI_QUESTIONARI!AJ4873:AL4873,ESITI_QUESTIONARI!AN4873,ESITI_QUESTIONARI!AQ4873)),"NON RISPONDE",AVERAGE(ESITI_QUESTIONARI!N4873:T4873,ESITI_QUESTIONARI!V4873:X4873,ESITI_QUESTIONARI!Z4873:AD4873,ESITI_QUESTIONARI!AF4873:AH4873,ESITI_QUESTIONARI!AJ4873:AL4873,ESITI_QUESTIONARI!AN4873,ESITI_QUESTIONARI!AQ4873)))</f>
        <v/>
      </c>
    </row>
    <row r="4874" spans="1:8" x14ac:dyDescent="0.3">
      <c r="A4874" t="str">
        <f>IF(ESITI_QUESTIONARI!A4874="","",TRIM(ESITI_QUESTIONARI!A4874))</f>
        <v/>
      </c>
      <c r="B4874" t="str">
        <f t="shared" si="77"/>
        <v/>
      </c>
      <c r="C4874" t="str">
        <f>IF(ESITI_QUESTIONARI!C4874="","",TRIM(ESITI_QUESTIONARI!C4874))</f>
        <v/>
      </c>
      <c r="D4874" t="str">
        <f>IFERROR(UPPER(TRIM(ESITI_QUESTIONARI!U4874)),"")</f>
        <v/>
      </c>
      <c r="E4874" t="str">
        <f>IFERROR(UPPER(TRIM(ESITI_QUESTIONARI!Y4874)),"")</f>
        <v/>
      </c>
      <c r="F4874" t="str">
        <f>IFERROR(UPPER(TRIM(ESITI_QUESTIONARI!AE4874)),"")</f>
        <v/>
      </c>
      <c r="G4874" t="str">
        <f>IFERROR(UPPER(TRIM(ESITI_QUESTIONARI!AI4874)),"")</f>
        <v/>
      </c>
      <c r="H4874" s="8" t="str">
        <f>IF(C4874="","",IF(ISERROR(AVERAGE(ESITI_QUESTIONARI!N4874:T4874,ESITI_QUESTIONARI!V4874:X4874,ESITI_QUESTIONARI!Z4874:AD4874,ESITI_QUESTIONARI!AF4874:AH4874,ESITI_QUESTIONARI!AJ4874:AL4874,ESITI_QUESTIONARI!AN4874,ESITI_QUESTIONARI!AQ4874)),"NON RISPONDE",AVERAGE(ESITI_QUESTIONARI!N4874:T4874,ESITI_QUESTIONARI!V4874:X4874,ESITI_QUESTIONARI!Z4874:AD4874,ESITI_QUESTIONARI!AF4874:AH4874,ESITI_QUESTIONARI!AJ4874:AL4874,ESITI_QUESTIONARI!AN4874,ESITI_QUESTIONARI!AQ4874)))</f>
        <v/>
      </c>
    </row>
    <row r="4875" spans="1:8" x14ac:dyDescent="0.3">
      <c r="A4875" t="str">
        <f>IF(ESITI_QUESTIONARI!A4875="","",TRIM(ESITI_QUESTIONARI!A4875))</f>
        <v/>
      </c>
      <c r="B4875" t="str">
        <f t="shared" si="77"/>
        <v/>
      </c>
      <c r="C4875" t="str">
        <f>IF(ESITI_QUESTIONARI!C4875="","",TRIM(ESITI_QUESTIONARI!C4875))</f>
        <v/>
      </c>
      <c r="D4875" t="str">
        <f>IFERROR(UPPER(TRIM(ESITI_QUESTIONARI!U4875)),"")</f>
        <v/>
      </c>
      <c r="E4875" t="str">
        <f>IFERROR(UPPER(TRIM(ESITI_QUESTIONARI!Y4875)),"")</f>
        <v/>
      </c>
      <c r="F4875" t="str">
        <f>IFERROR(UPPER(TRIM(ESITI_QUESTIONARI!AE4875)),"")</f>
        <v/>
      </c>
      <c r="G4875" t="str">
        <f>IFERROR(UPPER(TRIM(ESITI_QUESTIONARI!AI4875)),"")</f>
        <v/>
      </c>
      <c r="H4875" s="8" t="str">
        <f>IF(C4875="","",IF(ISERROR(AVERAGE(ESITI_QUESTIONARI!N4875:T4875,ESITI_QUESTIONARI!V4875:X4875,ESITI_QUESTIONARI!Z4875:AD4875,ESITI_QUESTIONARI!AF4875:AH4875,ESITI_QUESTIONARI!AJ4875:AL4875,ESITI_QUESTIONARI!AN4875,ESITI_QUESTIONARI!AQ4875)),"NON RISPONDE",AVERAGE(ESITI_QUESTIONARI!N4875:T4875,ESITI_QUESTIONARI!V4875:X4875,ESITI_QUESTIONARI!Z4875:AD4875,ESITI_QUESTIONARI!AF4875:AH4875,ESITI_QUESTIONARI!AJ4875:AL4875,ESITI_QUESTIONARI!AN4875,ESITI_QUESTIONARI!AQ4875)))</f>
        <v/>
      </c>
    </row>
    <row r="4876" spans="1:8" x14ac:dyDescent="0.3">
      <c r="A4876" t="str">
        <f>IF(ESITI_QUESTIONARI!A4876="","",TRIM(ESITI_QUESTIONARI!A4876))</f>
        <v/>
      </c>
      <c r="B4876" t="str">
        <f t="shared" si="77"/>
        <v/>
      </c>
      <c r="C4876" t="str">
        <f>IF(ESITI_QUESTIONARI!C4876="","",TRIM(ESITI_QUESTIONARI!C4876))</f>
        <v/>
      </c>
      <c r="D4876" t="str">
        <f>IFERROR(UPPER(TRIM(ESITI_QUESTIONARI!U4876)),"")</f>
        <v/>
      </c>
      <c r="E4876" t="str">
        <f>IFERROR(UPPER(TRIM(ESITI_QUESTIONARI!Y4876)),"")</f>
        <v/>
      </c>
      <c r="F4876" t="str">
        <f>IFERROR(UPPER(TRIM(ESITI_QUESTIONARI!AE4876)),"")</f>
        <v/>
      </c>
      <c r="G4876" t="str">
        <f>IFERROR(UPPER(TRIM(ESITI_QUESTIONARI!AI4876)),"")</f>
        <v/>
      </c>
      <c r="H4876" s="8" t="str">
        <f>IF(C4876="","",IF(ISERROR(AVERAGE(ESITI_QUESTIONARI!N4876:T4876,ESITI_QUESTIONARI!V4876:X4876,ESITI_QUESTIONARI!Z4876:AD4876,ESITI_QUESTIONARI!AF4876:AH4876,ESITI_QUESTIONARI!AJ4876:AL4876,ESITI_QUESTIONARI!AN4876,ESITI_QUESTIONARI!AQ4876)),"NON RISPONDE",AVERAGE(ESITI_QUESTIONARI!N4876:T4876,ESITI_QUESTIONARI!V4876:X4876,ESITI_QUESTIONARI!Z4876:AD4876,ESITI_QUESTIONARI!AF4876:AH4876,ESITI_QUESTIONARI!AJ4876:AL4876,ESITI_QUESTIONARI!AN4876,ESITI_QUESTIONARI!AQ4876)))</f>
        <v/>
      </c>
    </row>
    <row r="4877" spans="1:8" x14ac:dyDescent="0.3">
      <c r="A4877" t="str">
        <f>IF(ESITI_QUESTIONARI!A4877="","",TRIM(ESITI_QUESTIONARI!A4877))</f>
        <v/>
      </c>
      <c r="B4877" t="str">
        <f t="shared" si="77"/>
        <v/>
      </c>
      <c r="C4877" t="str">
        <f>IF(ESITI_QUESTIONARI!C4877="","",TRIM(ESITI_QUESTIONARI!C4877))</f>
        <v/>
      </c>
      <c r="D4877" t="str">
        <f>IFERROR(UPPER(TRIM(ESITI_QUESTIONARI!U4877)),"")</f>
        <v/>
      </c>
      <c r="E4877" t="str">
        <f>IFERROR(UPPER(TRIM(ESITI_QUESTIONARI!Y4877)),"")</f>
        <v/>
      </c>
      <c r="F4877" t="str">
        <f>IFERROR(UPPER(TRIM(ESITI_QUESTIONARI!AE4877)),"")</f>
        <v/>
      </c>
      <c r="G4877" t="str">
        <f>IFERROR(UPPER(TRIM(ESITI_QUESTIONARI!AI4877)),"")</f>
        <v/>
      </c>
      <c r="H4877" s="8" t="str">
        <f>IF(C4877="","",IF(ISERROR(AVERAGE(ESITI_QUESTIONARI!N4877:T4877,ESITI_QUESTIONARI!V4877:X4877,ESITI_QUESTIONARI!Z4877:AD4877,ESITI_QUESTIONARI!AF4877:AH4877,ESITI_QUESTIONARI!AJ4877:AL4877,ESITI_QUESTIONARI!AN4877,ESITI_QUESTIONARI!AQ4877)),"NON RISPONDE",AVERAGE(ESITI_QUESTIONARI!N4877:T4877,ESITI_QUESTIONARI!V4877:X4877,ESITI_QUESTIONARI!Z4877:AD4877,ESITI_QUESTIONARI!AF4877:AH4877,ESITI_QUESTIONARI!AJ4877:AL4877,ESITI_QUESTIONARI!AN4877,ESITI_QUESTIONARI!AQ4877)))</f>
        <v/>
      </c>
    </row>
    <row r="4878" spans="1:8" x14ac:dyDescent="0.3">
      <c r="A4878" t="str">
        <f>IF(ESITI_QUESTIONARI!A4878="","",TRIM(ESITI_QUESTIONARI!A4878))</f>
        <v/>
      </c>
      <c r="B4878" t="str">
        <f t="shared" si="77"/>
        <v/>
      </c>
      <c r="C4878" t="str">
        <f>IF(ESITI_QUESTIONARI!C4878="","",TRIM(ESITI_QUESTIONARI!C4878))</f>
        <v/>
      </c>
      <c r="D4878" t="str">
        <f>IFERROR(UPPER(TRIM(ESITI_QUESTIONARI!U4878)),"")</f>
        <v/>
      </c>
      <c r="E4878" t="str">
        <f>IFERROR(UPPER(TRIM(ESITI_QUESTIONARI!Y4878)),"")</f>
        <v/>
      </c>
      <c r="F4878" t="str">
        <f>IFERROR(UPPER(TRIM(ESITI_QUESTIONARI!AE4878)),"")</f>
        <v/>
      </c>
      <c r="G4878" t="str">
        <f>IFERROR(UPPER(TRIM(ESITI_QUESTIONARI!AI4878)),"")</f>
        <v/>
      </c>
      <c r="H4878" s="8" t="str">
        <f>IF(C4878="","",IF(ISERROR(AVERAGE(ESITI_QUESTIONARI!N4878:T4878,ESITI_QUESTIONARI!V4878:X4878,ESITI_QUESTIONARI!Z4878:AD4878,ESITI_QUESTIONARI!AF4878:AH4878,ESITI_QUESTIONARI!AJ4878:AL4878,ESITI_QUESTIONARI!AN4878,ESITI_QUESTIONARI!AQ4878)),"NON RISPONDE",AVERAGE(ESITI_QUESTIONARI!N4878:T4878,ESITI_QUESTIONARI!V4878:X4878,ESITI_QUESTIONARI!Z4878:AD4878,ESITI_QUESTIONARI!AF4878:AH4878,ESITI_QUESTIONARI!AJ4878:AL4878,ESITI_QUESTIONARI!AN4878,ESITI_QUESTIONARI!AQ4878)))</f>
        <v/>
      </c>
    </row>
    <row r="4879" spans="1:8" x14ac:dyDescent="0.3">
      <c r="A4879" t="str">
        <f>IF(ESITI_QUESTIONARI!A4879="","",TRIM(ESITI_QUESTIONARI!A4879))</f>
        <v/>
      </c>
      <c r="B4879" t="str">
        <f t="shared" si="77"/>
        <v/>
      </c>
      <c r="C4879" t="str">
        <f>IF(ESITI_QUESTIONARI!C4879="","",TRIM(ESITI_QUESTIONARI!C4879))</f>
        <v/>
      </c>
      <c r="D4879" t="str">
        <f>IFERROR(UPPER(TRIM(ESITI_QUESTIONARI!U4879)),"")</f>
        <v/>
      </c>
      <c r="E4879" t="str">
        <f>IFERROR(UPPER(TRIM(ESITI_QUESTIONARI!Y4879)),"")</f>
        <v/>
      </c>
      <c r="F4879" t="str">
        <f>IFERROR(UPPER(TRIM(ESITI_QUESTIONARI!AE4879)),"")</f>
        <v/>
      </c>
      <c r="G4879" t="str">
        <f>IFERROR(UPPER(TRIM(ESITI_QUESTIONARI!AI4879)),"")</f>
        <v/>
      </c>
      <c r="H4879" s="8" t="str">
        <f>IF(C4879="","",IF(ISERROR(AVERAGE(ESITI_QUESTIONARI!N4879:T4879,ESITI_QUESTIONARI!V4879:X4879,ESITI_QUESTIONARI!Z4879:AD4879,ESITI_QUESTIONARI!AF4879:AH4879,ESITI_QUESTIONARI!AJ4879:AL4879,ESITI_QUESTIONARI!AN4879,ESITI_QUESTIONARI!AQ4879)),"NON RISPONDE",AVERAGE(ESITI_QUESTIONARI!N4879:T4879,ESITI_QUESTIONARI!V4879:X4879,ESITI_QUESTIONARI!Z4879:AD4879,ESITI_QUESTIONARI!AF4879:AH4879,ESITI_QUESTIONARI!AJ4879:AL4879,ESITI_QUESTIONARI!AN4879,ESITI_QUESTIONARI!AQ4879)))</f>
        <v/>
      </c>
    </row>
    <row r="4880" spans="1:8" x14ac:dyDescent="0.3">
      <c r="A4880" t="str">
        <f>IF(ESITI_QUESTIONARI!A4880="","",TRIM(ESITI_QUESTIONARI!A4880))</f>
        <v/>
      </c>
      <c r="B4880" t="str">
        <f t="shared" si="77"/>
        <v/>
      </c>
      <c r="C4880" t="str">
        <f>IF(ESITI_QUESTIONARI!C4880="","",TRIM(ESITI_QUESTIONARI!C4880))</f>
        <v/>
      </c>
      <c r="D4880" t="str">
        <f>IFERROR(UPPER(TRIM(ESITI_QUESTIONARI!U4880)),"")</f>
        <v/>
      </c>
      <c r="E4880" t="str">
        <f>IFERROR(UPPER(TRIM(ESITI_QUESTIONARI!Y4880)),"")</f>
        <v/>
      </c>
      <c r="F4880" t="str">
        <f>IFERROR(UPPER(TRIM(ESITI_QUESTIONARI!AE4880)),"")</f>
        <v/>
      </c>
      <c r="G4880" t="str">
        <f>IFERROR(UPPER(TRIM(ESITI_QUESTIONARI!AI4880)),"")</f>
        <v/>
      </c>
      <c r="H4880" s="8" t="str">
        <f>IF(C4880="","",IF(ISERROR(AVERAGE(ESITI_QUESTIONARI!N4880:T4880,ESITI_QUESTIONARI!V4880:X4880,ESITI_QUESTIONARI!Z4880:AD4880,ESITI_QUESTIONARI!AF4880:AH4880,ESITI_QUESTIONARI!AJ4880:AL4880,ESITI_QUESTIONARI!AN4880,ESITI_QUESTIONARI!AQ4880)),"NON RISPONDE",AVERAGE(ESITI_QUESTIONARI!N4880:T4880,ESITI_QUESTIONARI!V4880:X4880,ESITI_QUESTIONARI!Z4880:AD4880,ESITI_QUESTIONARI!AF4880:AH4880,ESITI_QUESTIONARI!AJ4880:AL4880,ESITI_QUESTIONARI!AN4880,ESITI_QUESTIONARI!AQ4880)))</f>
        <v/>
      </c>
    </row>
    <row r="4881" spans="1:8" x14ac:dyDescent="0.3">
      <c r="A4881" t="str">
        <f>IF(ESITI_QUESTIONARI!A4881="","",TRIM(ESITI_QUESTIONARI!A4881))</f>
        <v/>
      </c>
      <c r="B4881" t="str">
        <f t="shared" si="77"/>
        <v/>
      </c>
      <c r="C4881" t="str">
        <f>IF(ESITI_QUESTIONARI!C4881="","",TRIM(ESITI_QUESTIONARI!C4881))</f>
        <v/>
      </c>
      <c r="D4881" t="str">
        <f>IFERROR(UPPER(TRIM(ESITI_QUESTIONARI!U4881)),"")</f>
        <v/>
      </c>
      <c r="E4881" t="str">
        <f>IFERROR(UPPER(TRIM(ESITI_QUESTIONARI!Y4881)),"")</f>
        <v/>
      </c>
      <c r="F4881" t="str">
        <f>IFERROR(UPPER(TRIM(ESITI_QUESTIONARI!AE4881)),"")</f>
        <v/>
      </c>
      <c r="G4881" t="str">
        <f>IFERROR(UPPER(TRIM(ESITI_QUESTIONARI!AI4881)),"")</f>
        <v/>
      </c>
      <c r="H4881" s="8" t="str">
        <f>IF(C4881="","",IF(ISERROR(AVERAGE(ESITI_QUESTIONARI!N4881:T4881,ESITI_QUESTIONARI!V4881:X4881,ESITI_QUESTIONARI!Z4881:AD4881,ESITI_QUESTIONARI!AF4881:AH4881,ESITI_QUESTIONARI!AJ4881:AL4881,ESITI_QUESTIONARI!AN4881,ESITI_QUESTIONARI!AQ4881)),"NON RISPONDE",AVERAGE(ESITI_QUESTIONARI!N4881:T4881,ESITI_QUESTIONARI!V4881:X4881,ESITI_QUESTIONARI!Z4881:AD4881,ESITI_QUESTIONARI!AF4881:AH4881,ESITI_QUESTIONARI!AJ4881:AL4881,ESITI_QUESTIONARI!AN4881,ESITI_QUESTIONARI!AQ4881)))</f>
        <v/>
      </c>
    </row>
    <row r="4882" spans="1:8" x14ac:dyDescent="0.3">
      <c r="A4882" t="str">
        <f>IF(ESITI_QUESTIONARI!A4882="","",TRIM(ESITI_QUESTIONARI!A4882))</f>
        <v/>
      </c>
      <c r="B4882" t="str">
        <f t="shared" si="77"/>
        <v/>
      </c>
      <c r="C4882" t="str">
        <f>IF(ESITI_QUESTIONARI!C4882="","",TRIM(ESITI_QUESTIONARI!C4882))</f>
        <v/>
      </c>
      <c r="D4882" t="str">
        <f>IFERROR(UPPER(TRIM(ESITI_QUESTIONARI!U4882)),"")</f>
        <v/>
      </c>
      <c r="E4882" t="str">
        <f>IFERROR(UPPER(TRIM(ESITI_QUESTIONARI!Y4882)),"")</f>
        <v/>
      </c>
      <c r="F4882" t="str">
        <f>IFERROR(UPPER(TRIM(ESITI_QUESTIONARI!AE4882)),"")</f>
        <v/>
      </c>
      <c r="G4882" t="str">
        <f>IFERROR(UPPER(TRIM(ESITI_QUESTIONARI!AI4882)),"")</f>
        <v/>
      </c>
      <c r="H4882" s="8" t="str">
        <f>IF(C4882="","",IF(ISERROR(AVERAGE(ESITI_QUESTIONARI!N4882:T4882,ESITI_QUESTIONARI!V4882:X4882,ESITI_QUESTIONARI!Z4882:AD4882,ESITI_QUESTIONARI!AF4882:AH4882,ESITI_QUESTIONARI!AJ4882:AL4882,ESITI_QUESTIONARI!AN4882,ESITI_QUESTIONARI!AQ4882)),"NON RISPONDE",AVERAGE(ESITI_QUESTIONARI!N4882:T4882,ESITI_QUESTIONARI!V4882:X4882,ESITI_QUESTIONARI!Z4882:AD4882,ESITI_QUESTIONARI!AF4882:AH4882,ESITI_QUESTIONARI!AJ4882:AL4882,ESITI_QUESTIONARI!AN4882,ESITI_QUESTIONARI!AQ4882)))</f>
        <v/>
      </c>
    </row>
    <row r="4883" spans="1:8" x14ac:dyDescent="0.3">
      <c r="A4883" t="str">
        <f>IF(ESITI_QUESTIONARI!A4883="","",TRIM(ESITI_QUESTIONARI!A4883))</f>
        <v/>
      </c>
      <c r="B4883" t="str">
        <f t="shared" si="77"/>
        <v/>
      </c>
      <c r="C4883" t="str">
        <f>IF(ESITI_QUESTIONARI!C4883="","",TRIM(ESITI_QUESTIONARI!C4883))</f>
        <v/>
      </c>
      <c r="D4883" t="str">
        <f>IFERROR(UPPER(TRIM(ESITI_QUESTIONARI!U4883)),"")</f>
        <v/>
      </c>
      <c r="E4883" t="str">
        <f>IFERROR(UPPER(TRIM(ESITI_QUESTIONARI!Y4883)),"")</f>
        <v/>
      </c>
      <c r="F4883" t="str">
        <f>IFERROR(UPPER(TRIM(ESITI_QUESTIONARI!AE4883)),"")</f>
        <v/>
      </c>
      <c r="G4883" t="str">
        <f>IFERROR(UPPER(TRIM(ESITI_QUESTIONARI!AI4883)),"")</f>
        <v/>
      </c>
      <c r="H4883" s="8" t="str">
        <f>IF(C4883="","",IF(ISERROR(AVERAGE(ESITI_QUESTIONARI!N4883:T4883,ESITI_QUESTIONARI!V4883:X4883,ESITI_QUESTIONARI!Z4883:AD4883,ESITI_QUESTIONARI!AF4883:AH4883,ESITI_QUESTIONARI!AJ4883:AL4883,ESITI_QUESTIONARI!AN4883,ESITI_QUESTIONARI!AQ4883)),"NON RISPONDE",AVERAGE(ESITI_QUESTIONARI!N4883:T4883,ESITI_QUESTIONARI!V4883:X4883,ESITI_QUESTIONARI!Z4883:AD4883,ESITI_QUESTIONARI!AF4883:AH4883,ESITI_QUESTIONARI!AJ4883:AL4883,ESITI_QUESTIONARI!AN4883,ESITI_QUESTIONARI!AQ4883)))</f>
        <v/>
      </c>
    </row>
    <row r="4884" spans="1:8" x14ac:dyDescent="0.3">
      <c r="A4884" t="str">
        <f>IF(ESITI_QUESTIONARI!A4884="","",TRIM(ESITI_QUESTIONARI!A4884))</f>
        <v/>
      </c>
      <c r="B4884" t="str">
        <f t="shared" si="77"/>
        <v/>
      </c>
      <c r="C4884" t="str">
        <f>IF(ESITI_QUESTIONARI!C4884="","",TRIM(ESITI_QUESTIONARI!C4884))</f>
        <v/>
      </c>
      <c r="D4884" t="str">
        <f>IFERROR(UPPER(TRIM(ESITI_QUESTIONARI!U4884)),"")</f>
        <v/>
      </c>
      <c r="E4884" t="str">
        <f>IFERROR(UPPER(TRIM(ESITI_QUESTIONARI!Y4884)),"")</f>
        <v/>
      </c>
      <c r="F4884" t="str">
        <f>IFERROR(UPPER(TRIM(ESITI_QUESTIONARI!AE4884)),"")</f>
        <v/>
      </c>
      <c r="G4884" t="str">
        <f>IFERROR(UPPER(TRIM(ESITI_QUESTIONARI!AI4884)),"")</f>
        <v/>
      </c>
      <c r="H4884" s="8" t="str">
        <f>IF(C4884="","",IF(ISERROR(AVERAGE(ESITI_QUESTIONARI!N4884:T4884,ESITI_QUESTIONARI!V4884:X4884,ESITI_QUESTIONARI!Z4884:AD4884,ESITI_QUESTIONARI!AF4884:AH4884,ESITI_QUESTIONARI!AJ4884:AL4884,ESITI_QUESTIONARI!AN4884,ESITI_QUESTIONARI!AQ4884)),"NON RISPONDE",AVERAGE(ESITI_QUESTIONARI!N4884:T4884,ESITI_QUESTIONARI!V4884:X4884,ESITI_QUESTIONARI!Z4884:AD4884,ESITI_QUESTIONARI!AF4884:AH4884,ESITI_QUESTIONARI!AJ4884:AL4884,ESITI_QUESTIONARI!AN4884,ESITI_QUESTIONARI!AQ4884)))</f>
        <v/>
      </c>
    </row>
    <row r="4885" spans="1:8" x14ac:dyDescent="0.3">
      <c r="A4885" t="str">
        <f>IF(ESITI_QUESTIONARI!A4885="","",TRIM(ESITI_QUESTIONARI!A4885))</f>
        <v/>
      </c>
      <c r="B4885" t="str">
        <f t="shared" si="77"/>
        <v/>
      </c>
      <c r="C4885" t="str">
        <f>IF(ESITI_QUESTIONARI!C4885="","",TRIM(ESITI_QUESTIONARI!C4885))</f>
        <v/>
      </c>
      <c r="D4885" t="str">
        <f>IFERROR(UPPER(TRIM(ESITI_QUESTIONARI!U4885)),"")</f>
        <v/>
      </c>
      <c r="E4885" t="str">
        <f>IFERROR(UPPER(TRIM(ESITI_QUESTIONARI!Y4885)),"")</f>
        <v/>
      </c>
      <c r="F4885" t="str">
        <f>IFERROR(UPPER(TRIM(ESITI_QUESTIONARI!AE4885)),"")</f>
        <v/>
      </c>
      <c r="G4885" t="str">
        <f>IFERROR(UPPER(TRIM(ESITI_QUESTIONARI!AI4885)),"")</f>
        <v/>
      </c>
      <c r="H4885" s="8" t="str">
        <f>IF(C4885="","",IF(ISERROR(AVERAGE(ESITI_QUESTIONARI!N4885:T4885,ESITI_QUESTIONARI!V4885:X4885,ESITI_QUESTIONARI!Z4885:AD4885,ESITI_QUESTIONARI!AF4885:AH4885,ESITI_QUESTIONARI!AJ4885:AL4885,ESITI_QUESTIONARI!AN4885,ESITI_QUESTIONARI!AQ4885)),"NON RISPONDE",AVERAGE(ESITI_QUESTIONARI!N4885:T4885,ESITI_QUESTIONARI!V4885:X4885,ESITI_QUESTIONARI!Z4885:AD4885,ESITI_QUESTIONARI!AF4885:AH4885,ESITI_QUESTIONARI!AJ4885:AL4885,ESITI_QUESTIONARI!AN4885,ESITI_QUESTIONARI!AQ4885)))</f>
        <v/>
      </c>
    </row>
    <row r="4886" spans="1:8" x14ac:dyDescent="0.3">
      <c r="A4886" t="str">
        <f>IF(ESITI_QUESTIONARI!A4886="","",TRIM(ESITI_QUESTIONARI!A4886))</f>
        <v/>
      </c>
      <c r="B4886" t="str">
        <f t="shared" si="77"/>
        <v/>
      </c>
      <c r="C4886" t="str">
        <f>IF(ESITI_QUESTIONARI!C4886="","",TRIM(ESITI_QUESTIONARI!C4886))</f>
        <v/>
      </c>
      <c r="D4886" t="str">
        <f>IFERROR(UPPER(TRIM(ESITI_QUESTIONARI!U4886)),"")</f>
        <v/>
      </c>
      <c r="E4886" t="str">
        <f>IFERROR(UPPER(TRIM(ESITI_QUESTIONARI!Y4886)),"")</f>
        <v/>
      </c>
      <c r="F4886" t="str">
        <f>IFERROR(UPPER(TRIM(ESITI_QUESTIONARI!AE4886)),"")</f>
        <v/>
      </c>
      <c r="G4886" t="str">
        <f>IFERROR(UPPER(TRIM(ESITI_QUESTIONARI!AI4886)),"")</f>
        <v/>
      </c>
      <c r="H4886" s="8" t="str">
        <f>IF(C4886="","",IF(ISERROR(AVERAGE(ESITI_QUESTIONARI!N4886:T4886,ESITI_QUESTIONARI!V4886:X4886,ESITI_QUESTIONARI!Z4886:AD4886,ESITI_QUESTIONARI!AF4886:AH4886,ESITI_QUESTIONARI!AJ4886:AL4886,ESITI_QUESTIONARI!AN4886,ESITI_QUESTIONARI!AQ4886)),"NON RISPONDE",AVERAGE(ESITI_QUESTIONARI!N4886:T4886,ESITI_QUESTIONARI!V4886:X4886,ESITI_QUESTIONARI!Z4886:AD4886,ESITI_QUESTIONARI!AF4886:AH4886,ESITI_QUESTIONARI!AJ4886:AL4886,ESITI_QUESTIONARI!AN4886,ESITI_QUESTIONARI!AQ4886)))</f>
        <v/>
      </c>
    </row>
    <row r="4887" spans="1:8" x14ac:dyDescent="0.3">
      <c r="A4887" t="str">
        <f>IF(ESITI_QUESTIONARI!A4887="","",TRIM(ESITI_QUESTIONARI!A4887))</f>
        <v/>
      </c>
      <c r="B4887" t="str">
        <f t="shared" si="77"/>
        <v/>
      </c>
      <c r="C4887" t="str">
        <f>IF(ESITI_QUESTIONARI!C4887="","",TRIM(ESITI_QUESTIONARI!C4887))</f>
        <v/>
      </c>
      <c r="D4887" t="str">
        <f>IFERROR(UPPER(TRIM(ESITI_QUESTIONARI!U4887)),"")</f>
        <v/>
      </c>
      <c r="E4887" t="str">
        <f>IFERROR(UPPER(TRIM(ESITI_QUESTIONARI!Y4887)),"")</f>
        <v/>
      </c>
      <c r="F4887" t="str">
        <f>IFERROR(UPPER(TRIM(ESITI_QUESTIONARI!AE4887)),"")</f>
        <v/>
      </c>
      <c r="G4887" t="str">
        <f>IFERROR(UPPER(TRIM(ESITI_QUESTIONARI!AI4887)),"")</f>
        <v/>
      </c>
      <c r="H4887" s="8" t="str">
        <f>IF(C4887="","",IF(ISERROR(AVERAGE(ESITI_QUESTIONARI!N4887:T4887,ESITI_QUESTIONARI!V4887:X4887,ESITI_QUESTIONARI!Z4887:AD4887,ESITI_QUESTIONARI!AF4887:AH4887,ESITI_QUESTIONARI!AJ4887:AL4887,ESITI_QUESTIONARI!AN4887,ESITI_QUESTIONARI!AQ4887)),"NON RISPONDE",AVERAGE(ESITI_QUESTIONARI!N4887:T4887,ESITI_QUESTIONARI!V4887:X4887,ESITI_QUESTIONARI!Z4887:AD4887,ESITI_QUESTIONARI!AF4887:AH4887,ESITI_QUESTIONARI!AJ4887:AL4887,ESITI_QUESTIONARI!AN4887,ESITI_QUESTIONARI!AQ4887)))</f>
        <v/>
      </c>
    </row>
    <row r="4888" spans="1:8" x14ac:dyDescent="0.3">
      <c r="A4888" t="str">
        <f>IF(ESITI_QUESTIONARI!A4888="","",TRIM(ESITI_QUESTIONARI!A4888))</f>
        <v/>
      </c>
      <c r="B4888" t="str">
        <f t="shared" si="77"/>
        <v/>
      </c>
      <c r="C4888" t="str">
        <f>IF(ESITI_QUESTIONARI!C4888="","",TRIM(ESITI_QUESTIONARI!C4888))</f>
        <v/>
      </c>
      <c r="D4888" t="str">
        <f>IFERROR(UPPER(TRIM(ESITI_QUESTIONARI!U4888)),"")</f>
        <v/>
      </c>
      <c r="E4888" t="str">
        <f>IFERROR(UPPER(TRIM(ESITI_QUESTIONARI!Y4888)),"")</f>
        <v/>
      </c>
      <c r="F4888" t="str">
        <f>IFERROR(UPPER(TRIM(ESITI_QUESTIONARI!AE4888)),"")</f>
        <v/>
      </c>
      <c r="G4888" t="str">
        <f>IFERROR(UPPER(TRIM(ESITI_QUESTIONARI!AI4888)),"")</f>
        <v/>
      </c>
      <c r="H4888" s="8" t="str">
        <f>IF(C4888="","",IF(ISERROR(AVERAGE(ESITI_QUESTIONARI!N4888:T4888,ESITI_QUESTIONARI!V4888:X4888,ESITI_QUESTIONARI!Z4888:AD4888,ESITI_QUESTIONARI!AF4888:AH4888,ESITI_QUESTIONARI!AJ4888:AL4888,ESITI_QUESTIONARI!AN4888,ESITI_QUESTIONARI!AQ4888)),"NON RISPONDE",AVERAGE(ESITI_QUESTIONARI!N4888:T4888,ESITI_QUESTIONARI!V4888:X4888,ESITI_QUESTIONARI!Z4888:AD4888,ESITI_QUESTIONARI!AF4888:AH4888,ESITI_QUESTIONARI!AJ4888:AL4888,ESITI_QUESTIONARI!AN4888,ESITI_QUESTIONARI!AQ4888)))</f>
        <v/>
      </c>
    </row>
    <row r="4889" spans="1:8" x14ac:dyDescent="0.3">
      <c r="A4889" t="str">
        <f>IF(ESITI_QUESTIONARI!A4889="","",TRIM(ESITI_QUESTIONARI!A4889))</f>
        <v/>
      </c>
      <c r="B4889" t="str">
        <f t="shared" si="77"/>
        <v/>
      </c>
      <c r="C4889" t="str">
        <f>IF(ESITI_QUESTIONARI!C4889="","",TRIM(ESITI_QUESTIONARI!C4889))</f>
        <v/>
      </c>
      <c r="D4889" t="str">
        <f>IFERROR(UPPER(TRIM(ESITI_QUESTIONARI!U4889)),"")</f>
        <v/>
      </c>
      <c r="E4889" t="str">
        <f>IFERROR(UPPER(TRIM(ESITI_QUESTIONARI!Y4889)),"")</f>
        <v/>
      </c>
      <c r="F4889" t="str">
        <f>IFERROR(UPPER(TRIM(ESITI_QUESTIONARI!AE4889)),"")</f>
        <v/>
      </c>
      <c r="G4889" t="str">
        <f>IFERROR(UPPER(TRIM(ESITI_QUESTIONARI!AI4889)),"")</f>
        <v/>
      </c>
      <c r="H4889" s="8" t="str">
        <f>IF(C4889="","",IF(ISERROR(AVERAGE(ESITI_QUESTIONARI!N4889:T4889,ESITI_QUESTIONARI!V4889:X4889,ESITI_QUESTIONARI!Z4889:AD4889,ESITI_QUESTIONARI!AF4889:AH4889,ESITI_QUESTIONARI!AJ4889:AL4889,ESITI_QUESTIONARI!AN4889,ESITI_QUESTIONARI!AQ4889)),"NON RISPONDE",AVERAGE(ESITI_QUESTIONARI!N4889:T4889,ESITI_QUESTIONARI!V4889:X4889,ESITI_QUESTIONARI!Z4889:AD4889,ESITI_QUESTIONARI!AF4889:AH4889,ESITI_QUESTIONARI!AJ4889:AL4889,ESITI_QUESTIONARI!AN4889,ESITI_QUESTIONARI!AQ4889)))</f>
        <v/>
      </c>
    </row>
    <row r="4890" spans="1:8" x14ac:dyDescent="0.3">
      <c r="A4890" t="str">
        <f>IF(ESITI_QUESTIONARI!A4890="","",TRIM(ESITI_QUESTIONARI!A4890))</f>
        <v/>
      </c>
      <c r="B4890" t="str">
        <f t="shared" si="77"/>
        <v/>
      </c>
      <c r="C4890" t="str">
        <f>IF(ESITI_QUESTIONARI!C4890="","",TRIM(ESITI_QUESTIONARI!C4890))</f>
        <v/>
      </c>
      <c r="D4890" t="str">
        <f>IFERROR(UPPER(TRIM(ESITI_QUESTIONARI!U4890)),"")</f>
        <v/>
      </c>
      <c r="E4890" t="str">
        <f>IFERROR(UPPER(TRIM(ESITI_QUESTIONARI!Y4890)),"")</f>
        <v/>
      </c>
      <c r="F4890" t="str">
        <f>IFERROR(UPPER(TRIM(ESITI_QUESTIONARI!AE4890)),"")</f>
        <v/>
      </c>
      <c r="G4890" t="str">
        <f>IFERROR(UPPER(TRIM(ESITI_QUESTIONARI!AI4890)),"")</f>
        <v/>
      </c>
      <c r="H4890" s="8" t="str">
        <f>IF(C4890="","",IF(ISERROR(AVERAGE(ESITI_QUESTIONARI!N4890:T4890,ESITI_QUESTIONARI!V4890:X4890,ESITI_QUESTIONARI!Z4890:AD4890,ESITI_QUESTIONARI!AF4890:AH4890,ESITI_QUESTIONARI!AJ4890:AL4890,ESITI_QUESTIONARI!AN4890,ESITI_QUESTIONARI!AQ4890)),"NON RISPONDE",AVERAGE(ESITI_QUESTIONARI!N4890:T4890,ESITI_QUESTIONARI!V4890:X4890,ESITI_QUESTIONARI!Z4890:AD4890,ESITI_QUESTIONARI!AF4890:AH4890,ESITI_QUESTIONARI!AJ4890:AL4890,ESITI_QUESTIONARI!AN4890,ESITI_QUESTIONARI!AQ4890)))</f>
        <v/>
      </c>
    </row>
    <row r="4891" spans="1:8" x14ac:dyDescent="0.3">
      <c r="A4891" t="str">
        <f>IF(ESITI_QUESTIONARI!A4891="","",TRIM(ESITI_QUESTIONARI!A4891))</f>
        <v/>
      </c>
      <c r="B4891" t="str">
        <f t="shared" si="77"/>
        <v/>
      </c>
      <c r="C4891" t="str">
        <f>IF(ESITI_QUESTIONARI!C4891="","",TRIM(ESITI_QUESTIONARI!C4891))</f>
        <v/>
      </c>
      <c r="D4891" t="str">
        <f>IFERROR(UPPER(TRIM(ESITI_QUESTIONARI!U4891)),"")</f>
        <v/>
      </c>
      <c r="E4891" t="str">
        <f>IFERROR(UPPER(TRIM(ESITI_QUESTIONARI!Y4891)),"")</f>
        <v/>
      </c>
      <c r="F4891" t="str">
        <f>IFERROR(UPPER(TRIM(ESITI_QUESTIONARI!AE4891)),"")</f>
        <v/>
      </c>
      <c r="G4891" t="str">
        <f>IFERROR(UPPER(TRIM(ESITI_QUESTIONARI!AI4891)),"")</f>
        <v/>
      </c>
      <c r="H4891" s="8" t="str">
        <f>IF(C4891="","",IF(ISERROR(AVERAGE(ESITI_QUESTIONARI!N4891:T4891,ESITI_QUESTIONARI!V4891:X4891,ESITI_QUESTIONARI!Z4891:AD4891,ESITI_QUESTIONARI!AF4891:AH4891,ESITI_QUESTIONARI!AJ4891:AL4891,ESITI_QUESTIONARI!AN4891,ESITI_QUESTIONARI!AQ4891)),"NON RISPONDE",AVERAGE(ESITI_QUESTIONARI!N4891:T4891,ESITI_QUESTIONARI!V4891:X4891,ESITI_QUESTIONARI!Z4891:AD4891,ESITI_QUESTIONARI!AF4891:AH4891,ESITI_QUESTIONARI!AJ4891:AL4891,ESITI_QUESTIONARI!AN4891,ESITI_QUESTIONARI!AQ4891)))</f>
        <v/>
      </c>
    </row>
    <row r="4892" spans="1:8" x14ac:dyDescent="0.3">
      <c r="A4892" t="str">
        <f>IF(ESITI_QUESTIONARI!A4892="","",TRIM(ESITI_QUESTIONARI!A4892))</f>
        <v/>
      </c>
      <c r="B4892" t="str">
        <f t="shared" si="77"/>
        <v/>
      </c>
      <c r="C4892" t="str">
        <f>IF(ESITI_QUESTIONARI!C4892="","",TRIM(ESITI_QUESTIONARI!C4892))</f>
        <v/>
      </c>
      <c r="D4892" t="str">
        <f>IFERROR(UPPER(TRIM(ESITI_QUESTIONARI!U4892)),"")</f>
        <v/>
      </c>
      <c r="E4892" t="str">
        <f>IFERROR(UPPER(TRIM(ESITI_QUESTIONARI!Y4892)),"")</f>
        <v/>
      </c>
      <c r="F4892" t="str">
        <f>IFERROR(UPPER(TRIM(ESITI_QUESTIONARI!AE4892)),"")</f>
        <v/>
      </c>
      <c r="G4892" t="str">
        <f>IFERROR(UPPER(TRIM(ESITI_QUESTIONARI!AI4892)),"")</f>
        <v/>
      </c>
      <c r="H4892" s="8" t="str">
        <f>IF(C4892="","",IF(ISERROR(AVERAGE(ESITI_QUESTIONARI!N4892:T4892,ESITI_QUESTIONARI!V4892:X4892,ESITI_QUESTIONARI!Z4892:AD4892,ESITI_QUESTIONARI!AF4892:AH4892,ESITI_QUESTIONARI!AJ4892:AL4892,ESITI_QUESTIONARI!AN4892,ESITI_QUESTIONARI!AQ4892)),"NON RISPONDE",AVERAGE(ESITI_QUESTIONARI!N4892:T4892,ESITI_QUESTIONARI!V4892:X4892,ESITI_QUESTIONARI!Z4892:AD4892,ESITI_QUESTIONARI!AF4892:AH4892,ESITI_QUESTIONARI!AJ4892:AL4892,ESITI_QUESTIONARI!AN4892,ESITI_QUESTIONARI!AQ4892)))</f>
        <v/>
      </c>
    </row>
    <row r="4893" spans="1:8" x14ac:dyDescent="0.3">
      <c r="A4893" t="str">
        <f>IF(ESITI_QUESTIONARI!A4893="","",TRIM(ESITI_QUESTIONARI!A4893))</f>
        <v/>
      </c>
      <c r="B4893" t="str">
        <f t="shared" si="77"/>
        <v/>
      </c>
      <c r="C4893" t="str">
        <f>IF(ESITI_QUESTIONARI!C4893="","",TRIM(ESITI_QUESTIONARI!C4893))</f>
        <v/>
      </c>
      <c r="D4893" t="str">
        <f>IFERROR(UPPER(TRIM(ESITI_QUESTIONARI!U4893)),"")</f>
        <v/>
      </c>
      <c r="E4893" t="str">
        <f>IFERROR(UPPER(TRIM(ESITI_QUESTIONARI!Y4893)),"")</f>
        <v/>
      </c>
      <c r="F4893" t="str">
        <f>IFERROR(UPPER(TRIM(ESITI_QUESTIONARI!AE4893)),"")</f>
        <v/>
      </c>
      <c r="G4893" t="str">
        <f>IFERROR(UPPER(TRIM(ESITI_QUESTIONARI!AI4893)),"")</f>
        <v/>
      </c>
      <c r="H4893" s="8" t="str">
        <f>IF(C4893="","",IF(ISERROR(AVERAGE(ESITI_QUESTIONARI!N4893:T4893,ESITI_QUESTIONARI!V4893:X4893,ESITI_QUESTIONARI!Z4893:AD4893,ESITI_QUESTIONARI!AF4893:AH4893,ESITI_QUESTIONARI!AJ4893:AL4893,ESITI_QUESTIONARI!AN4893,ESITI_QUESTIONARI!AQ4893)),"NON RISPONDE",AVERAGE(ESITI_QUESTIONARI!N4893:T4893,ESITI_QUESTIONARI!V4893:X4893,ESITI_QUESTIONARI!Z4893:AD4893,ESITI_QUESTIONARI!AF4893:AH4893,ESITI_QUESTIONARI!AJ4893:AL4893,ESITI_QUESTIONARI!AN4893,ESITI_QUESTIONARI!AQ4893)))</f>
        <v/>
      </c>
    </row>
    <row r="4894" spans="1:8" x14ac:dyDescent="0.3">
      <c r="A4894" t="str">
        <f>IF(ESITI_QUESTIONARI!A4894="","",TRIM(ESITI_QUESTIONARI!A4894))</f>
        <v/>
      </c>
      <c r="B4894" t="str">
        <f t="shared" si="77"/>
        <v/>
      </c>
      <c r="C4894" t="str">
        <f>IF(ESITI_QUESTIONARI!C4894="","",TRIM(ESITI_QUESTIONARI!C4894))</f>
        <v/>
      </c>
      <c r="D4894" t="str">
        <f>IFERROR(UPPER(TRIM(ESITI_QUESTIONARI!U4894)),"")</f>
        <v/>
      </c>
      <c r="E4894" t="str">
        <f>IFERROR(UPPER(TRIM(ESITI_QUESTIONARI!Y4894)),"")</f>
        <v/>
      </c>
      <c r="F4894" t="str">
        <f>IFERROR(UPPER(TRIM(ESITI_QUESTIONARI!AE4894)),"")</f>
        <v/>
      </c>
      <c r="G4894" t="str">
        <f>IFERROR(UPPER(TRIM(ESITI_QUESTIONARI!AI4894)),"")</f>
        <v/>
      </c>
      <c r="H4894" s="8" t="str">
        <f>IF(C4894="","",IF(ISERROR(AVERAGE(ESITI_QUESTIONARI!N4894:T4894,ESITI_QUESTIONARI!V4894:X4894,ESITI_QUESTIONARI!Z4894:AD4894,ESITI_QUESTIONARI!AF4894:AH4894,ESITI_QUESTIONARI!AJ4894:AL4894,ESITI_QUESTIONARI!AN4894,ESITI_QUESTIONARI!AQ4894)),"NON RISPONDE",AVERAGE(ESITI_QUESTIONARI!N4894:T4894,ESITI_QUESTIONARI!V4894:X4894,ESITI_QUESTIONARI!Z4894:AD4894,ESITI_QUESTIONARI!AF4894:AH4894,ESITI_QUESTIONARI!AJ4894:AL4894,ESITI_QUESTIONARI!AN4894,ESITI_QUESTIONARI!AQ4894)))</f>
        <v/>
      </c>
    </row>
    <row r="4895" spans="1:8" x14ac:dyDescent="0.3">
      <c r="A4895" t="str">
        <f>IF(ESITI_QUESTIONARI!A4895="","",TRIM(ESITI_QUESTIONARI!A4895))</f>
        <v/>
      </c>
      <c r="B4895" t="str">
        <f t="shared" si="77"/>
        <v/>
      </c>
      <c r="C4895" t="str">
        <f>IF(ESITI_QUESTIONARI!C4895="","",TRIM(ESITI_QUESTIONARI!C4895))</f>
        <v/>
      </c>
      <c r="D4895" t="str">
        <f>IFERROR(UPPER(TRIM(ESITI_QUESTIONARI!U4895)),"")</f>
        <v/>
      </c>
      <c r="E4895" t="str">
        <f>IFERROR(UPPER(TRIM(ESITI_QUESTIONARI!Y4895)),"")</f>
        <v/>
      </c>
      <c r="F4895" t="str">
        <f>IFERROR(UPPER(TRIM(ESITI_QUESTIONARI!AE4895)),"")</f>
        <v/>
      </c>
      <c r="G4895" t="str">
        <f>IFERROR(UPPER(TRIM(ESITI_QUESTIONARI!AI4895)),"")</f>
        <v/>
      </c>
      <c r="H4895" s="8" t="str">
        <f>IF(C4895="","",IF(ISERROR(AVERAGE(ESITI_QUESTIONARI!N4895:T4895,ESITI_QUESTIONARI!V4895:X4895,ESITI_QUESTIONARI!Z4895:AD4895,ESITI_QUESTIONARI!AF4895:AH4895,ESITI_QUESTIONARI!AJ4895:AL4895,ESITI_QUESTIONARI!AN4895,ESITI_QUESTIONARI!AQ4895)),"NON RISPONDE",AVERAGE(ESITI_QUESTIONARI!N4895:T4895,ESITI_QUESTIONARI!V4895:X4895,ESITI_QUESTIONARI!Z4895:AD4895,ESITI_QUESTIONARI!AF4895:AH4895,ESITI_QUESTIONARI!AJ4895:AL4895,ESITI_QUESTIONARI!AN4895,ESITI_QUESTIONARI!AQ4895)))</f>
        <v/>
      </c>
    </row>
    <row r="4896" spans="1:8" x14ac:dyDescent="0.3">
      <c r="A4896" t="str">
        <f>IF(ESITI_QUESTIONARI!A4896="","",TRIM(ESITI_QUESTIONARI!A4896))</f>
        <v/>
      </c>
      <c r="B4896" t="str">
        <f t="shared" si="77"/>
        <v/>
      </c>
      <c r="C4896" t="str">
        <f>IF(ESITI_QUESTIONARI!C4896="","",TRIM(ESITI_QUESTIONARI!C4896))</f>
        <v/>
      </c>
      <c r="D4896" t="str">
        <f>IFERROR(UPPER(TRIM(ESITI_QUESTIONARI!U4896)),"")</f>
        <v/>
      </c>
      <c r="E4896" t="str">
        <f>IFERROR(UPPER(TRIM(ESITI_QUESTIONARI!Y4896)),"")</f>
        <v/>
      </c>
      <c r="F4896" t="str">
        <f>IFERROR(UPPER(TRIM(ESITI_QUESTIONARI!AE4896)),"")</f>
        <v/>
      </c>
      <c r="G4896" t="str">
        <f>IFERROR(UPPER(TRIM(ESITI_QUESTIONARI!AI4896)),"")</f>
        <v/>
      </c>
      <c r="H4896" s="8" t="str">
        <f>IF(C4896="","",IF(ISERROR(AVERAGE(ESITI_QUESTIONARI!N4896:T4896,ESITI_QUESTIONARI!V4896:X4896,ESITI_QUESTIONARI!Z4896:AD4896,ESITI_QUESTIONARI!AF4896:AH4896,ESITI_QUESTIONARI!AJ4896:AL4896,ESITI_QUESTIONARI!AN4896,ESITI_QUESTIONARI!AQ4896)),"NON RISPONDE",AVERAGE(ESITI_QUESTIONARI!N4896:T4896,ESITI_QUESTIONARI!V4896:X4896,ESITI_QUESTIONARI!Z4896:AD4896,ESITI_QUESTIONARI!AF4896:AH4896,ESITI_QUESTIONARI!AJ4896:AL4896,ESITI_QUESTIONARI!AN4896,ESITI_QUESTIONARI!AQ4896)))</f>
        <v/>
      </c>
    </row>
    <row r="4897" spans="1:8" x14ac:dyDescent="0.3">
      <c r="A4897" t="str">
        <f>IF(ESITI_QUESTIONARI!A4897="","",TRIM(ESITI_QUESTIONARI!A4897))</f>
        <v/>
      </c>
      <c r="B4897" t="str">
        <f t="shared" si="77"/>
        <v/>
      </c>
      <c r="C4897" t="str">
        <f>IF(ESITI_QUESTIONARI!C4897="","",TRIM(ESITI_QUESTIONARI!C4897))</f>
        <v/>
      </c>
      <c r="D4897" t="str">
        <f>IFERROR(UPPER(TRIM(ESITI_QUESTIONARI!U4897)),"")</f>
        <v/>
      </c>
      <c r="E4897" t="str">
        <f>IFERROR(UPPER(TRIM(ESITI_QUESTIONARI!Y4897)),"")</f>
        <v/>
      </c>
      <c r="F4897" t="str">
        <f>IFERROR(UPPER(TRIM(ESITI_QUESTIONARI!AE4897)),"")</f>
        <v/>
      </c>
      <c r="G4897" t="str">
        <f>IFERROR(UPPER(TRIM(ESITI_QUESTIONARI!AI4897)),"")</f>
        <v/>
      </c>
      <c r="H4897" s="8" t="str">
        <f>IF(C4897="","",IF(ISERROR(AVERAGE(ESITI_QUESTIONARI!N4897:T4897,ESITI_QUESTIONARI!V4897:X4897,ESITI_QUESTIONARI!Z4897:AD4897,ESITI_QUESTIONARI!AF4897:AH4897,ESITI_QUESTIONARI!AJ4897:AL4897,ESITI_QUESTIONARI!AN4897,ESITI_QUESTIONARI!AQ4897)),"NON RISPONDE",AVERAGE(ESITI_QUESTIONARI!N4897:T4897,ESITI_QUESTIONARI!V4897:X4897,ESITI_QUESTIONARI!Z4897:AD4897,ESITI_QUESTIONARI!AF4897:AH4897,ESITI_QUESTIONARI!AJ4897:AL4897,ESITI_QUESTIONARI!AN4897,ESITI_QUESTIONARI!AQ4897)))</f>
        <v/>
      </c>
    </row>
    <row r="4898" spans="1:8" x14ac:dyDescent="0.3">
      <c r="A4898" t="str">
        <f>IF(ESITI_QUESTIONARI!A4898="","",TRIM(ESITI_QUESTIONARI!A4898))</f>
        <v/>
      </c>
      <c r="B4898" t="str">
        <f t="shared" si="77"/>
        <v/>
      </c>
      <c r="C4898" t="str">
        <f>IF(ESITI_QUESTIONARI!C4898="","",TRIM(ESITI_QUESTIONARI!C4898))</f>
        <v/>
      </c>
      <c r="D4898" t="str">
        <f>IFERROR(UPPER(TRIM(ESITI_QUESTIONARI!U4898)),"")</f>
        <v/>
      </c>
      <c r="E4898" t="str">
        <f>IFERROR(UPPER(TRIM(ESITI_QUESTIONARI!Y4898)),"")</f>
        <v/>
      </c>
      <c r="F4898" t="str">
        <f>IFERROR(UPPER(TRIM(ESITI_QUESTIONARI!AE4898)),"")</f>
        <v/>
      </c>
      <c r="G4898" t="str">
        <f>IFERROR(UPPER(TRIM(ESITI_QUESTIONARI!AI4898)),"")</f>
        <v/>
      </c>
      <c r="H4898" s="8" t="str">
        <f>IF(C4898="","",IF(ISERROR(AVERAGE(ESITI_QUESTIONARI!N4898:T4898,ESITI_QUESTIONARI!V4898:X4898,ESITI_QUESTIONARI!Z4898:AD4898,ESITI_QUESTIONARI!AF4898:AH4898,ESITI_QUESTIONARI!AJ4898:AL4898,ESITI_QUESTIONARI!AN4898,ESITI_QUESTIONARI!AQ4898)),"NON RISPONDE",AVERAGE(ESITI_QUESTIONARI!N4898:T4898,ESITI_QUESTIONARI!V4898:X4898,ESITI_QUESTIONARI!Z4898:AD4898,ESITI_QUESTIONARI!AF4898:AH4898,ESITI_QUESTIONARI!AJ4898:AL4898,ESITI_QUESTIONARI!AN4898,ESITI_QUESTIONARI!AQ4898)))</f>
        <v/>
      </c>
    </row>
    <row r="4899" spans="1:8" x14ac:dyDescent="0.3">
      <c r="A4899" t="str">
        <f>IF(ESITI_QUESTIONARI!A4899="","",TRIM(ESITI_QUESTIONARI!A4899))</f>
        <v/>
      </c>
      <c r="B4899" t="str">
        <f t="shared" si="77"/>
        <v/>
      </c>
      <c r="C4899" t="str">
        <f>IF(ESITI_QUESTIONARI!C4899="","",TRIM(ESITI_QUESTIONARI!C4899))</f>
        <v/>
      </c>
      <c r="D4899" t="str">
        <f>IFERROR(UPPER(TRIM(ESITI_QUESTIONARI!U4899)),"")</f>
        <v/>
      </c>
      <c r="E4899" t="str">
        <f>IFERROR(UPPER(TRIM(ESITI_QUESTIONARI!Y4899)),"")</f>
        <v/>
      </c>
      <c r="F4899" t="str">
        <f>IFERROR(UPPER(TRIM(ESITI_QUESTIONARI!AE4899)),"")</f>
        <v/>
      </c>
      <c r="G4899" t="str">
        <f>IFERROR(UPPER(TRIM(ESITI_QUESTIONARI!AI4899)),"")</f>
        <v/>
      </c>
      <c r="H4899" s="8" t="str">
        <f>IF(C4899="","",IF(ISERROR(AVERAGE(ESITI_QUESTIONARI!N4899:T4899,ESITI_QUESTIONARI!V4899:X4899,ESITI_QUESTIONARI!Z4899:AD4899,ESITI_QUESTIONARI!AF4899:AH4899,ESITI_QUESTIONARI!AJ4899:AL4899,ESITI_QUESTIONARI!AN4899,ESITI_QUESTIONARI!AQ4899)),"NON RISPONDE",AVERAGE(ESITI_QUESTIONARI!N4899:T4899,ESITI_QUESTIONARI!V4899:X4899,ESITI_QUESTIONARI!Z4899:AD4899,ESITI_QUESTIONARI!AF4899:AH4899,ESITI_QUESTIONARI!AJ4899:AL4899,ESITI_QUESTIONARI!AN4899,ESITI_QUESTIONARI!AQ4899)))</f>
        <v/>
      </c>
    </row>
    <row r="4900" spans="1:8" x14ac:dyDescent="0.3">
      <c r="A4900" t="str">
        <f>IF(ESITI_QUESTIONARI!A4900="","",TRIM(ESITI_QUESTIONARI!A4900))</f>
        <v/>
      </c>
      <c r="B4900" t="str">
        <f t="shared" si="77"/>
        <v/>
      </c>
      <c r="C4900" t="str">
        <f>IF(ESITI_QUESTIONARI!C4900="","",TRIM(ESITI_QUESTIONARI!C4900))</f>
        <v/>
      </c>
      <c r="D4900" t="str">
        <f>IFERROR(UPPER(TRIM(ESITI_QUESTIONARI!U4900)),"")</f>
        <v/>
      </c>
      <c r="E4900" t="str">
        <f>IFERROR(UPPER(TRIM(ESITI_QUESTIONARI!Y4900)),"")</f>
        <v/>
      </c>
      <c r="F4900" t="str">
        <f>IFERROR(UPPER(TRIM(ESITI_QUESTIONARI!AE4900)),"")</f>
        <v/>
      </c>
      <c r="G4900" t="str">
        <f>IFERROR(UPPER(TRIM(ESITI_QUESTIONARI!AI4900)),"")</f>
        <v/>
      </c>
      <c r="H4900" s="8" t="str">
        <f>IF(C4900="","",IF(ISERROR(AVERAGE(ESITI_QUESTIONARI!N4900:T4900,ESITI_QUESTIONARI!V4900:X4900,ESITI_QUESTIONARI!Z4900:AD4900,ESITI_QUESTIONARI!AF4900:AH4900,ESITI_QUESTIONARI!AJ4900:AL4900,ESITI_QUESTIONARI!AN4900,ESITI_QUESTIONARI!AQ4900)),"NON RISPONDE",AVERAGE(ESITI_QUESTIONARI!N4900:T4900,ESITI_QUESTIONARI!V4900:X4900,ESITI_QUESTIONARI!Z4900:AD4900,ESITI_QUESTIONARI!AF4900:AH4900,ESITI_QUESTIONARI!AJ4900:AL4900,ESITI_QUESTIONARI!AN4900,ESITI_QUESTIONARI!AQ4900)))</f>
        <v/>
      </c>
    </row>
    <row r="4901" spans="1:8" x14ac:dyDescent="0.3">
      <c r="A4901" t="str">
        <f>IF(ESITI_QUESTIONARI!A4901="","",TRIM(ESITI_QUESTIONARI!A4901))</f>
        <v/>
      </c>
      <c r="B4901" t="str">
        <f t="shared" si="77"/>
        <v/>
      </c>
      <c r="C4901" t="str">
        <f>IF(ESITI_QUESTIONARI!C4901="","",TRIM(ESITI_QUESTIONARI!C4901))</f>
        <v/>
      </c>
      <c r="D4901" t="str">
        <f>IFERROR(UPPER(TRIM(ESITI_QUESTIONARI!U4901)),"")</f>
        <v/>
      </c>
      <c r="E4901" t="str">
        <f>IFERROR(UPPER(TRIM(ESITI_QUESTIONARI!Y4901)),"")</f>
        <v/>
      </c>
      <c r="F4901" t="str">
        <f>IFERROR(UPPER(TRIM(ESITI_QUESTIONARI!AE4901)),"")</f>
        <v/>
      </c>
      <c r="G4901" t="str">
        <f>IFERROR(UPPER(TRIM(ESITI_QUESTIONARI!AI4901)),"")</f>
        <v/>
      </c>
      <c r="H4901" s="8" t="str">
        <f>IF(C4901="","",IF(ISERROR(AVERAGE(ESITI_QUESTIONARI!N4901:T4901,ESITI_QUESTIONARI!V4901:X4901,ESITI_QUESTIONARI!Z4901:AD4901,ESITI_QUESTIONARI!AF4901:AH4901,ESITI_QUESTIONARI!AJ4901:AL4901,ESITI_QUESTIONARI!AN4901,ESITI_QUESTIONARI!AQ4901)),"NON RISPONDE",AVERAGE(ESITI_QUESTIONARI!N4901:T4901,ESITI_QUESTIONARI!V4901:X4901,ESITI_QUESTIONARI!Z4901:AD4901,ESITI_QUESTIONARI!AF4901:AH4901,ESITI_QUESTIONARI!AJ4901:AL4901,ESITI_QUESTIONARI!AN4901,ESITI_QUESTIONARI!AQ4901)))</f>
        <v/>
      </c>
    </row>
    <row r="4902" spans="1:8" x14ac:dyDescent="0.3">
      <c r="A4902" t="str">
        <f>IF(ESITI_QUESTIONARI!A4902="","",TRIM(ESITI_QUESTIONARI!A4902))</f>
        <v/>
      </c>
      <c r="B4902" t="str">
        <f t="shared" si="77"/>
        <v/>
      </c>
      <c r="C4902" t="str">
        <f>IF(ESITI_QUESTIONARI!C4902="","",TRIM(ESITI_QUESTIONARI!C4902))</f>
        <v/>
      </c>
      <c r="D4902" t="str">
        <f>IFERROR(UPPER(TRIM(ESITI_QUESTIONARI!U4902)),"")</f>
        <v/>
      </c>
      <c r="E4902" t="str">
        <f>IFERROR(UPPER(TRIM(ESITI_QUESTIONARI!Y4902)),"")</f>
        <v/>
      </c>
      <c r="F4902" t="str">
        <f>IFERROR(UPPER(TRIM(ESITI_QUESTIONARI!AE4902)),"")</f>
        <v/>
      </c>
      <c r="G4902" t="str">
        <f>IFERROR(UPPER(TRIM(ESITI_QUESTIONARI!AI4902)),"")</f>
        <v/>
      </c>
      <c r="H4902" s="8" t="str">
        <f>IF(C4902="","",IF(ISERROR(AVERAGE(ESITI_QUESTIONARI!N4902:T4902,ESITI_QUESTIONARI!V4902:X4902,ESITI_QUESTIONARI!Z4902:AD4902,ESITI_QUESTIONARI!AF4902:AH4902,ESITI_QUESTIONARI!AJ4902:AL4902,ESITI_QUESTIONARI!AN4902,ESITI_QUESTIONARI!AQ4902)),"NON RISPONDE",AVERAGE(ESITI_QUESTIONARI!N4902:T4902,ESITI_QUESTIONARI!V4902:X4902,ESITI_QUESTIONARI!Z4902:AD4902,ESITI_QUESTIONARI!AF4902:AH4902,ESITI_QUESTIONARI!AJ4902:AL4902,ESITI_QUESTIONARI!AN4902,ESITI_QUESTIONARI!AQ4902)))</f>
        <v/>
      </c>
    </row>
    <row r="4903" spans="1:8" x14ac:dyDescent="0.3">
      <c r="A4903" t="str">
        <f>IF(ESITI_QUESTIONARI!A4903="","",TRIM(ESITI_QUESTIONARI!A4903))</f>
        <v/>
      </c>
      <c r="B4903" t="str">
        <f t="shared" si="77"/>
        <v/>
      </c>
      <c r="C4903" t="str">
        <f>IF(ESITI_QUESTIONARI!C4903="","",TRIM(ESITI_QUESTIONARI!C4903))</f>
        <v/>
      </c>
      <c r="D4903" t="str">
        <f>IFERROR(UPPER(TRIM(ESITI_QUESTIONARI!U4903)),"")</f>
        <v/>
      </c>
      <c r="E4903" t="str">
        <f>IFERROR(UPPER(TRIM(ESITI_QUESTIONARI!Y4903)),"")</f>
        <v/>
      </c>
      <c r="F4903" t="str">
        <f>IFERROR(UPPER(TRIM(ESITI_QUESTIONARI!AE4903)),"")</f>
        <v/>
      </c>
      <c r="G4903" t="str">
        <f>IFERROR(UPPER(TRIM(ESITI_QUESTIONARI!AI4903)),"")</f>
        <v/>
      </c>
      <c r="H4903" s="8" t="str">
        <f>IF(C4903="","",IF(ISERROR(AVERAGE(ESITI_QUESTIONARI!N4903:T4903,ESITI_QUESTIONARI!V4903:X4903,ESITI_QUESTIONARI!Z4903:AD4903,ESITI_QUESTIONARI!AF4903:AH4903,ESITI_QUESTIONARI!AJ4903:AL4903,ESITI_QUESTIONARI!AN4903,ESITI_QUESTIONARI!AQ4903)),"NON RISPONDE",AVERAGE(ESITI_QUESTIONARI!N4903:T4903,ESITI_QUESTIONARI!V4903:X4903,ESITI_QUESTIONARI!Z4903:AD4903,ESITI_QUESTIONARI!AF4903:AH4903,ESITI_QUESTIONARI!AJ4903:AL4903,ESITI_QUESTIONARI!AN4903,ESITI_QUESTIONARI!AQ4903)))</f>
        <v/>
      </c>
    </row>
    <row r="4904" spans="1:8" x14ac:dyDescent="0.3">
      <c r="A4904" t="str">
        <f>IF(ESITI_QUESTIONARI!A4904="","",TRIM(ESITI_QUESTIONARI!A4904))</f>
        <v/>
      </c>
      <c r="B4904" t="str">
        <f t="shared" si="77"/>
        <v/>
      </c>
      <c r="C4904" t="str">
        <f>IF(ESITI_QUESTIONARI!C4904="","",TRIM(ESITI_QUESTIONARI!C4904))</f>
        <v/>
      </c>
      <c r="D4904" t="str">
        <f>IFERROR(UPPER(TRIM(ESITI_QUESTIONARI!U4904)),"")</f>
        <v/>
      </c>
      <c r="E4904" t="str">
        <f>IFERROR(UPPER(TRIM(ESITI_QUESTIONARI!Y4904)),"")</f>
        <v/>
      </c>
      <c r="F4904" t="str">
        <f>IFERROR(UPPER(TRIM(ESITI_QUESTIONARI!AE4904)),"")</f>
        <v/>
      </c>
      <c r="G4904" t="str">
        <f>IFERROR(UPPER(TRIM(ESITI_QUESTIONARI!AI4904)),"")</f>
        <v/>
      </c>
      <c r="H4904" s="8" t="str">
        <f>IF(C4904="","",IF(ISERROR(AVERAGE(ESITI_QUESTIONARI!N4904:T4904,ESITI_QUESTIONARI!V4904:X4904,ESITI_QUESTIONARI!Z4904:AD4904,ESITI_QUESTIONARI!AF4904:AH4904,ESITI_QUESTIONARI!AJ4904:AL4904,ESITI_QUESTIONARI!AN4904,ESITI_QUESTIONARI!AQ4904)),"NON RISPONDE",AVERAGE(ESITI_QUESTIONARI!N4904:T4904,ESITI_QUESTIONARI!V4904:X4904,ESITI_QUESTIONARI!Z4904:AD4904,ESITI_QUESTIONARI!AF4904:AH4904,ESITI_QUESTIONARI!AJ4904:AL4904,ESITI_QUESTIONARI!AN4904,ESITI_QUESTIONARI!AQ4904)))</f>
        <v/>
      </c>
    </row>
    <row r="4905" spans="1:8" x14ac:dyDescent="0.3">
      <c r="A4905" t="str">
        <f>IF(ESITI_QUESTIONARI!A4905="","",TRIM(ESITI_QUESTIONARI!A4905))</f>
        <v/>
      </c>
      <c r="B4905" t="str">
        <f t="shared" si="77"/>
        <v/>
      </c>
      <c r="C4905" t="str">
        <f>IF(ESITI_QUESTIONARI!C4905="","",TRIM(ESITI_QUESTIONARI!C4905))</f>
        <v/>
      </c>
      <c r="D4905" t="str">
        <f>IFERROR(UPPER(TRIM(ESITI_QUESTIONARI!U4905)),"")</f>
        <v/>
      </c>
      <c r="E4905" t="str">
        <f>IFERROR(UPPER(TRIM(ESITI_QUESTIONARI!Y4905)),"")</f>
        <v/>
      </c>
      <c r="F4905" t="str">
        <f>IFERROR(UPPER(TRIM(ESITI_QUESTIONARI!AE4905)),"")</f>
        <v/>
      </c>
      <c r="G4905" t="str">
        <f>IFERROR(UPPER(TRIM(ESITI_QUESTIONARI!AI4905)),"")</f>
        <v/>
      </c>
      <c r="H4905" s="8" t="str">
        <f>IF(C4905="","",IF(ISERROR(AVERAGE(ESITI_QUESTIONARI!N4905:T4905,ESITI_QUESTIONARI!V4905:X4905,ESITI_QUESTIONARI!Z4905:AD4905,ESITI_QUESTIONARI!AF4905:AH4905,ESITI_QUESTIONARI!AJ4905:AL4905,ESITI_QUESTIONARI!AN4905,ESITI_QUESTIONARI!AQ4905)),"NON RISPONDE",AVERAGE(ESITI_QUESTIONARI!N4905:T4905,ESITI_QUESTIONARI!V4905:X4905,ESITI_QUESTIONARI!Z4905:AD4905,ESITI_QUESTIONARI!AF4905:AH4905,ESITI_QUESTIONARI!AJ4905:AL4905,ESITI_QUESTIONARI!AN4905,ESITI_QUESTIONARI!AQ4905)))</f>
        <v/>
      </c>
    </row>
    <row r="4906" spans="1:8" x14ac:dyDescent="0.3">
      <c r="A4906" t="str">
        <f>IF(ESITI_QUESTIONARI!A4906="","",TRIM(ESITI_QUESTIONARI!A4906))</f>
        <v/>
      </c>
      <c r="B4906" t="str">
        <f t="shared" si="77"/>
        <v/>
      </c>
      <c r="C4906" t="str">
        <f>IF(ESITI_QUESTIONARI!C4906="","",TRIM(ESITI_QUESTIONARI!C4906))</f>
        <v/>
      </c>
      <c r="D4906" t="str">
        <f>IFERROR(UPPER(TRIM(ESITI_QUESTIONARI!U4906)),"")</f>
        <v/>
      </c>
      <c r="E4906" t="str">
        <f>IFERROR(UPPER(TRIM(ESITI_QUESTIONARI!Y4906)),"")</f>
        <v/>
      </c>
      <c r="F4906" t="str">
        <f>IFERROR(UPPER(TRIM(ESITI_QUESTIONARI!AE4906)),"")</f>
        <v/>
      </c>
      <c r="G4906" t="str">
        <f>IFERROR(UPPER(TRIM(ESITI_QUESTIONARI!AI4906)),"")</f>
        <v/>
      </c>
      <c r="H4906" s="8" t="str">
        <f>IF(C4906="","",IF(ISERROR(AVERAGE(ESITI_QUESTIONARI!N4906:T4906,ESITI_QUESTIONARI!V4906:X4906,ESITI_QUESTIONARI!Z4906:AD4906,ESITI_QUESTIONARI!AF4906:AH4906,ESITI_QUESTIONARI!AJ4906:AL4906,ESITI_QUESTIONARI!AN4906,ESITI_QUESTIONARI!AQ4906)),"NON RISPONDE",AVERAGE(ESITI_QUESTIONARI!N4906:T4906,ESITI_QUESTIONARI!V4906:X4906,ESITI_QUESTIONARI!Z4906:AD4906,ESITI_QUESTIONARI!AF4906:AH4906,ESITI_QUESTIONARI!AJ4906:AL4906,ESITI_QUESTIONARI!AN4906,ESITI_QUESTIONARI!AQ4906)))</f>
        <v/>
      </c>
    </row>
    <row r="4907" spans="1:8" x14ac:dyDescent="0.3">
      <c r="A4907" t="str">
        <f>IF(ESITI_QUESTIONARI!A4907="","",TRIM(ESITI_QUESTIONARI!A4907))</f>
        <v/>
      </c>
      <c r="B4907" t="str">
        <f t="shared" si="77"/>
        <v/>
      </c>
      <c r="C4907" t="str">
        <f>IF(ESITI_QUESTIONARI!C4907="","",TRIM(ESITI_QUESTIONARI!C4907))</f>
        <v/>
      </c>
      <c r="D4907" t="str">
        <f>IFERROR(UPPER(TRIM(ESITI_QUESTIONARI!U4907)),"")</f>
        <v/>
      </c>
      <c r="E4907" t="str">
        <f>IFERROR(UPPER(TRIM(ESITI_QUESTIONARI!Y4907)),"")</f>
        <v/>
      </c>
      <c r="F4907" t="str">
        <f>IFERROR(UPPER(TRIM(ESITI_QUESTIONARI!AE4907)),"")</f>
        <v/>
      </c>
      <c r="G4907" t="str">
        <f>IFERROR(UPPER(TRIM(ESITI_QUESTIONARI!AI4907)),"")</f>
        <v/>
      </c>
      <c r="H4907" s="8" t="str">
        <f>IF(C4907="","",IF(ISERROR(AVERAGE(ESITI_QUESTIONARI!N4907:T4907,ESITI_QUESTIONARI!V4907:X4907,ESITI_QUESTIONARI!Z4907:AD4907,ESITI_QUESTIONARI!AF4907:AH4907,ESITI_QUESTIONARI!AJ4907:AL4907,ESITI_QUESTIONARI!AN4907,ESITI_QUESTIONARI!AQ4907)),"NON RISPONDE",AVERAGE(ESITI_QUESTIONARI!N4907:T4907,ESITI_QUESTIONARI!V4907:X4907,ESITI_QUESTIONARI!Z4907:AD4907,ESITI_QUESTIONARI!AF4907:AH4907,ESITI_QUESTIONARI!AJ4907:AL4907,ESITI_QUESTIONARI!AN4907,ESITI_QUESTIONARI!AQ4907)))</f>
        <v/>
      </c>
    </row>
    <row r="4908" spans="1:8" x14ac:dyDescent="0.3">
      <c r="A4908" t="str">
        <f>IF(ESITI_QUESTIONARI!A4908="","",TRIM(ESITI_QUESTIONARI!A4908))</f>
        <v/>
      </c>
      <c r="B4908" t="str">
        <f t="shared" si="77"/>
        <v/>
      </c>
      <c r="C4908" t="str">
        <f>IF(ESITI_QUESTIONARI!C4908="","",TRIM(ESITI_QUESTIONARI!C4908))</f>
        <v/>
      </c>
      <c r="D4908" t="str">
        <f>IFERROR(UPPER(TRIM(ESITI_QUESTIONARI!U4908)),"")</f>
        <v/>
      </c>
      <c r="E4908" t="str">
        <f>IFERROR(UPPER(TRIM(ESITI_QUESTIONARI!Y4908)),"")</f>
        <v/>
      </c>
      <c r="F4908" t="str">
        <f>IFERROR(UPPER(TRIM(ESITI_QUESTIONARI!AE4908)),"")</f>
        <v/>
      </c>
      <c r="G4908" t="str">
        <f>IFERROR(UPPER(TRIM(ESITI_QUESTIONARI!AI4908)),"")</f>
        <v/>
      </c>
      <c r="H4908" s="8" t="str">
        <f>IF(C4908="","",IF(ISERROR(AVERAGE(ESITI_QUESTIONARI!N4908:T4908,ESITI_QUESTIONARI!V4908:X4908,ESITI_QUESTIONARI!Z4908:AD4908,ESITI_QUESTIONARI!AF4908:AH4908,ESITI_QUESTIONARI!AJ4908:AL4908,ESITI_QUESTIONARI!AN4908,ESITI_QUESTIONARI!AQ4908)),"NON RISPONDE",AVERAGE(ESITI_QUESTIONARI!N4908:T4908,ESITI_QUESTIONARI!V4908:X4908,ESITI_QUESTIONARI!Z4908:AD4908,ESITI_QUESTIONARI!AF4908:AH4908,ESITI_QUESTIONARI!AJ4908:AL4908,ESITI_QUESTIONARI!AN4908,ESITI_QUESTIONARI!AQ4908)))</f>
        <v/>
      </c>
    </row>
    <row r="4909" spans="1:8" x14ac:dyDescent="0.3">
      <c r="A4909" t="str">
        <f>IF(ESITI_QUESTIONARI!A4909="","",TRIM(ESITI_QUESTIONARI!A4909))</f>
        <v/>
      </c>
      <c r="B4909" t="str">
        <f t="shared" si="77"/>
        <v/>
      </c>
      <c r="C4909" t="str">
        <f>IF(ESITI_QUESTIONARI!C4909="","",TRIM(ESITI_QUESTIONARI!C4909))</f>
        <v/>
      </c>
      <c r="D4909" t="str">
        <f>IFERROR(UPPER(TRIM(ESITI_QUESTIONARI!U4909)),"")</f>
        <v/>
      </c>
      <c r="E4909" t="str">
        <f>IFERROR(UPPER(TRIM(ESITI_QUESTIONARI!Y4909)),"")</f>
        <v/>
      </c>
      <c r="F4909" t="str">
        <f>IFERROR(UPPER(TRIM(ESITI_QUESTIONARI!AE4909)),"")</f>
        <v/>
      </c>
      <c r="G4909" t="str">
        <f>IFERROR(UPPER(TRIM(ESITI_QUESTIONARI!AI4909)),"")</f>
        <v/>
      </c>
      <c r="H4909" s="8" t="str">
        <f>IF(C4909="","",IF(ISERROR(AVERAGE(ESITI_QUESTIONARI!N4909:T4909,ESITI_QUESTIONARI!V4909:X4909,ESITI_QUESTIONARI!Z4909:AD4909,ESITI_QUESTIONARI!AF4909:AH4909,ESITI_QUESTIONARI!AJ4909:AL4909,ESITI_QUESTIONARI!AN4909,ESITI_QUESTIONARI!AQ4909)),"NON RISPONDE",AVERAGE(ESITI_QUESTIONARI!N4909:T4909,ESITI_QUESTIONARI!V4909:X4909,ESITI_QUESTIONARI!Z4909:AD4909,ESITI_QUESTIONARI!AF4909:AH4909,ESITI_QUESTIONARI!AJ4909:AL4909,ESITI_QUESTIONARI!AN4909,ESITI_QUESTIONARI!AQ4909)))</f>
        <v/>
      </c>
    </row>
    <row r="4910" spans="1:8" x14ac:dyDescent="0.3">
      <c r="A4910" t="str">
        <f>IF(ESITI_QUESTIONARI!A4910="","",TRIM(ESITI_QUESTIONARI!A4910))</f>
        <v/>
      </c>
      <c r="B4910" t="str">
        <f t="shared" si="77"/>
        <v/>
      </c>
      <c r="C4910" t="str">
        <f>IF(ESITI_QUESTIONARI!C4910="","",TRIM(ESITI_QUESTIONARI!C4910))</f>
        <v/>
      </c>
      <c r="D4910" t="str">
        <f>IFERROR(UPPER(TRIM(ESITI_QUESTIONARI!U4910)),"")</f>
        <v/>
      </c>
      <c r="E4910" t="str">
        <f>IFERROR(UPPER(TRIM(ESITI_QUESTIONARI!Y4910)),"")</f>
        <v/>
      </c>
      <c r="F4910" t="str">
        <f>IFERROR(UPPER(TRIM(ESITI_QUESTIONARI!AE4910)),"")</f>
        <v/>
      </c>
      <c r="G4910" t="str">
        <f>IFERROR(UPPER(TRIM(ESITI_QUESTIONARI!AI4910)),"")</f>
        <v/>
      </c>
      <c r="H4910" s="8" t="str">
        <f>IF(C4910="","",IF(ISERROR(AVERAGE(ESITI_QUESTIONARI!N4910:T4910,ESITI_QUESTIONARI!V4910:X4910,ESITI_QUESTIONARI!Z4910:AD4910,ESITI_QUESTIONARI!AF4910:AH4910,ESITI_QUESTIONARI!AJ4910:AL4910,ESITI_QUESTIONARI!AN4910,ESITI_QUESTIONARI!AQ4910)),"NON RISPONDE",AVERAGE(ESITI_QUESTIONARI!N4910:T4910,ESITI_QUESTIONARI!V4910:X4910,ESITI_QUESTIONARI!Z4910:AD4910,ESITI_QUESTIONARI!AF4910:AH4910,ESITI_QUESTIONARI!AJ4910:AL4910,ESITI_QUESTIONARI!AN4910,ESITI_QUESTIONARI!AQ4910)))</f>
        <v/>
      </c>
    </row>
    <row r="4911" spans="1:8" x14ac:dyDescent="0.3">
      <c r="A4911" t="str">
        <f>IF(ESITI_QUESTIONARI!A4911="","",TRIM(ESITI_QUESTIONARI!A4911))</f>
        <v/>
      </c>
      <c r="B4911" t="str">
        <f t="shared" si="77"/>
        <v/>
      </c>
      <c r="C4911" t="str">
        <f>IF(ESITI_QUESTIONARI!C4911="","",TRIM(ESITI_QUESTIONARI!C4911))</f>
        <v/>
      </c>
      <c r="D4911" t="str">
        <f>IFERROR(UPPER(TRIM(ESITI_QUESTIONARI!U4911)),"")</f>
        <v/>
      </c>
      <c r="E4911" t="str">
        <f>IFERROR(UPPER(TRIM(ESITI_QUESTIONARI!Y4911)),"")</f>
        <v/>
      </c>
      <c r="F4911" t="str">
        <f>IFERROR(UPPER(TRIM(ESITI_QUESTIONARI!AE4911)),"")</f>
        <v/>
      </c>
      <c r="G4911" t="str">
        <f>IFERROR(UPPER(TRIM(ESITI_QUESTIONARI!AI4911)),"")</f>
        <v/>
      </c>
      <c r="H4911" s="8" t="str">
        <f>IF(C4911="","",IF(ISERROR(AVERAGE(ESITI_QUESTIONARI!N4911:T4911,ESITI_QUESTIONARI!V4911:X4911,ESITI_QUESTIONARI!Z4911:AD4911,ESITI_QUESTIONARI!AF4911:AH4911,ESITI_QUESTIONARI!AJ4911:AL4911,ESITI_QUESTIONARI!AN4911,ESITI_QUESTIONARI!AQ4911)),"NON RISPONDE",AVERAGE(ESITI_QUESTIONARI!N4911:T4911,ESITI_QUESTIONARI!V4911:X4911,ESITI_QUESTIONARI!Z4911:AD4911,ESITI_QUESTIONARI!AF4911:AH4911,ESITI_QUESTIONARI!AJ4911:AL4911,ESITI_QUESTIONARI!AN4911,ESITI_QUESTIONARI!AQ4911)))</f>
        <v/>
      </c>
    </row>
    <row r="4912" spans="1:8" x14ac:dyDescent="0.3">
      <c r="A4912" t="str">
        <f>IF(ESITI_QUESTIONARI!A4912="","",TRIM(ESITI_QUESTIONARI!A4912))</f>
        <v/>
      </c>
      <c r="B4912" t="str">
        <f t="shared" si="77"/>
        <v/>
      </c>
      <c r="C4912" t="str">
        <f>IF(ESITI_QUESTIONARI!C4912="","",TRIM(ESITI_QUESTIONARI!C4912))</f>
        <v/>
      </c>
      <c r="D4912" t="str">
        <f>IFERROR(UPPER(TRIM(ESITI_QUESTIONARI!U4912)),"")</f>
        <v/>
      </c>
      <c r="E4912" t="str">
        <f>IFERROR(UPPER(TRIM(ESITI_QUESTIONARI!Y4912)),"")</f>
        <v/>
      </c>
      <c r="F4912" t="str">
        <f>IFERROR(UPPER(TRIM(ESITI_QUESTIONARI!AE4912)),"")</f>
        <v/>
      </c>
      <c r="G4912" t="str">
        <f>IFERROR(UPPER(TRIM(ESITI_QUESTIONARI!AI4912)),"")</f>
        <v/>
      </c>
      <c r="H4912" s="8" t="str">
        <f>IF(C4912="","",IF(ISERROR(AVERAGE(ESITI_QUESTIONARI!N4912:T4912,ESITI_QUESTIONARI!V4912:X4912,ESITI_QUESTIONARI!Z4912:AD4912,ESITI_QUESTIONARI!AF4912:AH4912,ESITI_QUESTIONARI!AJ4912:AL4912,ESITI_QUESTIONARI!AN4912,ESITI_QUESTIONARI!AQ4912)),"NON RISPONDE",AVERAGE(ESITI_QUESTIONARI!N4912:T4912,ESITI_QUESTIONARI!V4912:X4912,ESITI_QUESTIONARI!Z4912:AD4912,ESITI_QUESTIONARI!AF4912:AH4912,ESITI_QUESTIONARI!AJ4912:AL4912,ESITI_QUESTIONARI!AN4912,ESITI_QUESTIONARI!AQ4912)))</f>
        <v/>
      </c>
    </row>
    <row r="4913" spans="1:8" x14ac:dyDescent="0.3">
      <c r="A4913" t="str">
        <f>IF(ESITI_QUESTIONARI!A4913="","",TRIM(ESITI_QUESTIONARI!A4913))</f>
        <v/>
      </c>
      <c r="B4913" t="str">
        <f t="shared" si="77"/>
        <v/>
      </c>
      <c r="C4913" t="str">
        <f>IF(ESITI_QUESTIONARI!C4913="","",TRIM(ESITI_QUESTIONARI!C4913))</f>
        <v/>
      </c>
      <c r="D4913" t="str">
        <f>IFERROR(UPPER(TRIM(ESITI_QUESTIONARI!U4913)),"")</f>
        <v/>
      </c>
      <c r="E4913" t="str">
        <f>IFERROR(UPPER(TRIM(ESITI_QUESTIONARI!Y4913)),"")</f>
        <v/>
      </c>
      <c r="F4913" t="str">
        <f>IFERROR(UPPER(TRIM(ESITI_QUESTIONARI!AE4913)),"")</f>
        <v/>
      </c>
      <c r="G4913" t="str">
        <f>IFERROR(UPPER(TRIM(ESITI_QUESTIONARI!AI4913)),"")</f>
        <v/>
      </c>
      <c r="H4913" s="8" t="str">
        <f>IF(C4913="","",IF(ISERROR(AVERAGE(ESITI_QUESTIONARI!N4913:T4913,ESITI_QUESTIONARI!V4913:X4913,ESITI_QUESTIONARI!Z4913:AD4913,ESITI_QUESTIONARI!AF4913:AH4913,ESITI_QUESTIONARI!AJ4913:AL4913,ESITI_QUESTIONARI!AN4913,ESITI_QUESTIONARI!AQ4913)),"NON RISPONDE",AVERAGE(ESITI_QUESTIONARI!N4913:T4913,ESITI_QUESTIONARI!V4913:X4913,ESITI_QUESTIONARI!Z4913:AD4913,ESITI_QUESTIONARI!AF4913:AH4913,ESITI_QUESTIONARI!AJ4913:AL4913,ESITI_QUESTIONARI!AN4913,ESITI_QUESTIONARI!AQ4913)))</f>
        <v/>
      </c>
    </row>
    <row r="4914" spans="1:8" x14ac:dyDescent="0.3">
      <c r="A4914" t="str">
        <f>IF(ESITI_QUESTIONARI!A4914="","",TRIM(ESITI_QUESTIONARI!A4914))</f>
        <v/>
      </c>
      <c r="B4914" t="str">
        <f t="shared" si="77"/>
        <v/>
      </c>
      <c r="C4914" t="str">
        <f>IF(ESITI_QUESTIONARI!C4914="","",TRIM(ESITI_QUESTIONARI!C4914))</f>
        <v/>
      </c>
      <c r="D4914" t="str">
        <f>IFERROR(UPPER(TRIM(ESITI_QUESTIONARI!U4914)),"")</f>
        <v/>
      </c>
      <c r="E4914" t="str">
        <f>IFERROR(UPPER(TRIM(ESITI_QUESTIONARI!Y4914)),"")</f>
        <v/>
      </c>
      <c r="F4914" t="str">
        <f>IFERROR(UPPER(TRIM(ESITI_QUESTIONARI!AE4914)),"")</f>
        <v/>
      </c>
      <c r="G4914" t="str">
        <f>IFERROR(UPPER(TRIM(ESITI_QUESTIONARI!AI4914)),"")</f>
        <v/>
      </c>
      <c r="H4914" s="8" t="str">
        <f>IF(C4914="","",IF(ISERROR(AVERAGE(ESITI_QUESTIONARI!N4914:T4914,ESITI_QUESTIONARI!V4914:X4914,ESITI_QUESTIONARI!Z4914:AD4914,ESITI_QUESTIONARI!AF4914:AH4914,ESITI_QUESTIONARI!AJ4914:AL4914,ESITI_QUESTIONARI!AN4914,ESITI_QUESTIONARI!AQ4914)),"NON RISPONDE",AVERAGE(ESITI_QUESTIONARI!N4914:T4914,ESITI_QUESTIONARI!V4914:X4914,ESITI_QUESTIONARI!Z4914:AD4914,ESITI_QUESTIONARI!AF4914:AH4914,ESITI_QUESTIONARI!AJ4914:AL4914,ESITI_QUESTIONARI!AN4914,ESITI_QUESTIONARI!AQ4914)))</f>
        <v/>
      </c>
    </row>
    <row r="4915" spans="1:8" x14ac:dyDescent="0.3">
      <c r="A4915" t="str">
        <f>IF(ESITI_QUESTIONARI!A4915="","",TRIM(ESITI_QUESTIONARI!A4915))</f>
        <v/>
      </c>
      <c r="B4915" t="str">
        <f t="shared" si="77"/>
        <v/>
      </c>
      <c r="C4915" t="str">
        <f>IF(ESITI_QUESTIONARI!C4915="","",TRIM(ESITI_QUESTIONARI!C4915))</f>
        <v/>
      </c>
      <c r="D4915" t="str">
        <f>IFERROR(UPPER(TRIM(ESITI_QUESTIONARI!U4915)),"")</f>
        <v/>
      </c>
      <c r="E4915" t="str">
        <f>IFERROR(UPPER(TRIM(ESITI_QUESTIONARI!Y4915)),"")</f>
        <v/>
      </c>
      <c r="F4915" t="str">
        <f>IFERROR(UPPER(TRIM(ESITI_QUESTIONARI!AE4915)),"")</f>
        <v/>
      </c>
      <c r="G4915" t="str">
        <f>IFERROR(UPPER(TRIM(ESITI_QUESTIONARI!AI4915)),"")</f>
        <v/>
      </c>
      <c r="H4915" s="8" t="str">
        <f>IF(C4915="","",IF(ISERROR(AVERAGE(ESITI_QUESTIONARI!N4915:T4915,ESITI_QUESTIONARI!V4915:X4915,ESITI_QUESTIONARI!Z4915:AD4915,ESITI_QUESTIONARI!AF4915:AH4915,ESITI_QUESTIONARI!AJ4915:AL4915,ESITI_QUESTIONARI!AN4915,ESITI_QUESTIONARI!AQ4915)),"NON RISPONDE",AVERAGE(ESITI_QUESTIONARI!N4915:T4915,ESITI_QUESTIONARI!V4915:X4915,ESITI_QUESTIONARI!Z4915:AD4915,ESITI_QUESTIONARI!AF4915:AH4915,ESITI_QUESTIONARI!AJ4915:AL4915,ESITI_QUESTIONARI!AN4915,ESITI_QUESTIONARI!AQ4915)))</f>
        <v/>
      </c>
    </row>
    <row r="4916" spans="1:8" x14ac:dyDescent="0.3">
      <c r="A4916" t="str">
        <f>IF(ESITI_QUESTIONARI!A4916="","",TRIM(ESITI_QUESTIONARI!A4916))</f>
        <v/>
      </c>
      <c r="B4916" t="str">
        <f t="shared" si="77"/>
        <v/>
      </c>
      <c r="C4916" t="str">
        <f>IF(ESITI_QUESTIONARI!C4916="","",TRIM(ESITI_QUESTIONARI!C4916))</f>
        <v/>
      </c>
      <c r="D4916" t="str">
        <f>IFERROR(UPPER(TRIM(ESITI_QUESTIONARI!U4916)),"")</f>
        <v/>
      </c>
      <c r="E4916" t="str">
        <f>IFERROR(UPPER(TRIM(ESITI_QUESTIONARI!Y4916)),"")</f>
        <v/>
      </c>
      <c r="F4916" t="str">
        <f>IFERROR(UPPER(TRIM(ESITI_QUESTIONARI!AE4916)),"")</f>
        <v/>
      </c>
      <c r="G4916" t="str">
        <f>IFERROR(UPPER(TRIM(ESITI_QUESTIONARI!AI4916)),"")</f>
        <v/>
      </c>
      <c r="H4916" s="8" t="str">
        <f>IF(C4916="","",IF(ISERROR(AVERAGE(ESITI_QUESTIONARI!N4916:T4916,ESITI_QUESTIONARI!V4916:X4916,ESITI_QUESTIONARI!Z4916:AD4916,ESITI_QUESTIONARI!AF4916:AH4916,ESITI_QUESTIONARI!AJ4916:AL4916,ESITI_QUESTIONARI!AN4916,ESITI_QUESTIONARI!AQ4916)),"NON RISPONDE",AVERAGE(ESITI_QUESTIONARI!N4916:T4916,ESITI_QUESTIONARI!V4916:X4916,ESITI_QUESTIONARI!Z4916:AD4916,ESITI_QUESTIONARI!AF4916:AH4916,ESITI_QUESTIONARI!AJ4916:AL4916,ESITI_QUESTIONARI!AN4916,ESITI_QUESTIONARI!AQ4916)))</f>
        <v/>
      </c>
    </row>
    <row r="4917" spans="1:8" x14ac:dyDescent="0.3">
      <c r="A4917" t="str">
        <f>IF(ESITI_QUESTIONARI!A4917="","",TRIM(ESITI_QUESTIONARI!A4917))</f>
        <v/>
      </c>
      <c r="B4917" t="str">
        <f t="shared" si="77"/>
        <v/>
      </c>
      <c r="C4917" t="str">
        <f>IF(ESITI_QUESTIONARI!C4917="","",TRIM(ESITI_QUESTIONARI!C4917))</f>
        <v/>
      </c>
      <c r="D4917" t="str">
        <f>IFERROR(UPPER(TRIM(ESITI_QUESTIONARI!U4917)),"")</f>
        <v/>
      </c>
      <c r="E4917" t="str">
        <f>IFERROR(UPPER(TRIM(ESITI_QUESTIONARI!Y4917)),"")</f>
        <v/>
      </c>
      <c r="F4917" t="str">
        <f>IFERROR(UPPER(TRIM(ESITI_QUESTIONARI!AE4917)),"")</f>
        <v/>
      </c>
      <c r="G4917" t="str">
        <f>IFERROR(UPPER(TRIM(ESITI_QUESTIONARI!AI4917)),"")</f>
        <v/>
      </c>
      <c r="H4917" s="8" t="str">
        <f>IF(C4917="","",IF(ISERROR(AVERAGE(ESITI_QUESTIONARI!N4917:T4917,ESITI_QUESTIONARI!V4917:X4917,ESITI_QUESTIONARI!Z4917:AD4917,ESITI_QUESTIONARI!AF4917:AH4917,ESITI_QUESTIONARI!AJ4917:AL4917,ESITI_QUESTIONARI!AN4917,ESITI_QUESTIONARI!AQ4917)),"NON RISPONDE",AVERAGE(ESITI_QUESTIONARI!N4917:T4917,ESITI_QUESTIONARI!V4917:X4917,ESITI_QUESTIONARI!Z4917:AD4917,ESITI_QUESTIONARI!AF4917:AH4917,ESITI_QUESTIONARI!AJ4917:AL4917,ESITI_QUESTIONARI!AN4917,ESITI_QUESTIONARI!AQ4917)))</f>
        <v/>
      </c>
    </row>
    <row r="4918" spans="1:8" x14ac:dyDescent="0.3">
      <c r="A4918" t="str">
        <f>IF(ESITI_QUESTIONARI!A4918="","",TRIM(ESITI_QUESTIONARI!A4918))</f>
        <v/>
      </c>
      <c r="B4918" t="str">
        <f t="shared" si="77"/>
        <v/>
      </c>
      <c r="C4918" t="str">
        <f>IF(ESITI_QUESTIONARI!C4918="","",TRIM(ESITI_QUESTIONARI!C4918))</f>
        <v/>
      </c>
      <c r="D4918" t="str">
        <f>IFERROR(UPPER(TRIM(ESITI_QUESTIONARI!U4918)),"")</f>
        <v/>
      </c>
      <c r="E4918" t="str">
        <f>IFERROR(UPPER(TRIM(ESITI_QUESTIONARI!Y4918)),"")</f>
        <v/>
      </c>
      <c r="F4918" t="str">
        <f>IFERROR(UPPER(TRIM(ESITI_QUESTIONARI!AE4918)),"")</f>
        <v/>
      </c>
      <c r="G4918" t="str">
        <f>IFERROR(UPPER(TRIM(ESITI_QUESTIONARI!AI4918)),"")</f>
        <v/>
      </c>
      <c r="H4918" s="8" t="str">
        <f>IF(C4918="","",IF(ISERROR(AVERAGE(ESITI_QUESTIONARI!N4918:T4918,ESITI_QUESTIONARI!V4918:X4918,ESITI_QUESTIONARI!Z4918:AD4918,ESITI_QUESTIONARI!AF4918:AH4918,ESITI_QUESTIONARI!AJ4918:AL4918,ESITI_QUESTIONARI!AN4918,ESITI_QUESTIONARI!AQ4918)),"NON RISPONDE",AVERAGE(ESITI_QUESTIONARI!N4918:T4918,ESITI_QUESTIONARI!V4918:X4918,ESITI_QUESTIONARI!Z4918:AD4918,ESITI_QUESTIONARI!AF4918:AH4918,ESITI_QUESTIONARI!AJ4918:AL4918,ESITI_QUESTIONARI!AN4918,ESITI_QUESTIONARI!AQ4918)))</f>
        <v/>
      </c>
    </row>
    <row r="4919" spans="1:8" x14ac:dyDescent="0.3">
      <c r="A4919" t="str">
        <f>IF(ESITI_QUESTIONARI!A4919="","",TRIM(ESITI_QUESTIONARI!A4919))</f>
        <v/>
      </c>
      <c r="B4919" t="str">
        <f t="shared" si="77"/>
        <v/>
      </c>
      <c r="C4919" t="str">
        <f>IF(ESITI_QUESTIONARI!C4919="","",TRIM(ESITI_QUESTIONARI!C4919))</f>
        <v/>
      </c>
      <c r="D4919" t="str">
        <f>IFERROR(UPPER(TRIM(ESITI_QUESTIONARI!U4919)),"")</f>
        <v/>
      </c>
      <c r="E4919" t="str">
        <f>IFERROR(UPPER(TRIM(ESITI_QUESTIONARI!Y4919)),"")</f>
        <v/>
      </c>
      <c r="F4919" t="str">
        <f>IFERROR(UPPER(TRIM(ESITI_QUESTIONARI!AE4919)),"")</f>
        <v/>
      </c>
      <c r="G4919" t="str">
        <f>IFERROR(UPPER(TRIM(ESITI_QUESTIONARI!AI4919)),"")</f>
        <v/>
      </c>
      <c r="H4919" s="8" t="str">
        <f>IF(C4919="","",IF(ISERROR(AVERAGE(ESITI_QUESTIONARI!N4919:T4919,ESITI_QUESTIONARI!V4919:X4919,ESITI_QUESTIONARI!Z4919:AD4919,ESITI_QUESTIONARI!AF4919:AH4919,ESITI_QUESTIONARI!AJ4919:AL4919,ESITI_QUESTIONARI!AN4919,ESITI_QUESTIONARI!AQ4919)),"NON RISPONDE",AVERAGE(ESITI_QUESTIONARI!N4919:T4919,ESITI_QUESTIONARI!V4919:X4919,ESITI_QUESTIONARI!Z4919:AD4919,ESITI_QUESTIONARI!AF4919:AH4919,ESITI_QUESTIONARI!AJ4919:AL4919,ESITI_QUESTIONARI!AN4919,ESITI_QUESTIONARI!AQ4919)))</f>
        <v/>
      </c>
    </row>
    <row r="4920" spans="1:8" x14ac:dyDescent="0.3">
      <c r="A4920" t="str">
        <f>IF(ESITI_QUESTIONARI!A4920="","",TRIM(ESITI_QUESTIONARI!A4920))</f>
        <v/>
      </c>
      <c r="B4920" t="str">
        <f t="shared" si="77"/>
        <v/>
      </c>
      <c r="C4920" t="str">
        <f>IF(ESITI_QUESTIONARI!C4920="","",TRIM(ESITI_QUESTIONARI!C4920))</f>
        <v/>
      </c>
      <c r="D4920" t="str">
        <f>IFERROR(UPPER(TRIM(ESITI_QUESTIONARI!U4920)),"")</f>
        <v/>
      </c>
      <c r="E4920" t="str">
        <f>IFERROR(UPPER(TRIM(ESITI_QUESTIONARI!Y4920)),"")</f>
        <v/>
      </c>
      <c r="F4920" t="str">
        <f>IFERROR(UPPER(TRIM(ESITI_QUESTIONARI!AE4920)),"")</f>
        <v/>
      </c>
      <c r="G4920" t="str">
        <f>IFERROR(UPPER(TRIM(ESITI_QUESTIONARI!AI4920)),"")</f>
        <v/>
      </c>
      <c r="H4920" s="8" t="str">
        <f>IF(C4920="","",IF(ISERROR(AVERAGE(ESITI_QUESTIONARI!N4920:T4920,ESITI_QUESTIONARI!V4920:X4920,ESITI_QUESTIONARI!Z4920:AD4920,ESITI_QUESTIONARI!AF4920:AH4920,ESITI_QUESTIONARI!AJ4920:AL4920,ESITI_QUESTIONARI!AN4920,ESITI_QUESTIONARI!AQ4920)),"NON RISPONDE",AVERAGE(ESITI_QUESTIONARI!N4920:T4920,ESITI_QUESTIONARI!V4920:X4920,ESITI_QUESTIONARI!Z4920:AD4920,ESITI_QUESTIONARI!AF4920:AH4920,ESITI_QUESTIONARI!AJ4920:AL4920,ESITI_QUESTIONARI!AN4920,ESITI_QUESTIONARI!AQ4920)))</f>
        <v/>
      </c>
    </row>
    <row r="4921" spans="1:8" x14ac:dyDescent="0.3">
      <c r="A4921" t="str">
        <f>IF(ESITI_QUESTIONARI!A4921="","",TRIM(ESITI_QUESTIONARI!A4921))</f>
        <v/>
      </c>
      <c r="B4921" t="str">
        <f t="shared" si="77"/>
        <v/>
      </c>
      <c r="C4921" t="str">
        <f>IF(ESITI_QUESTIONARI!C4921="","",TRIM(ESITI_QUESTIONARI!C4921))</f>
        <v/>
      </c>
      <c r="D4921" t="str">
        <f>IFERROR(UPPER(TRIM(ESITI_QUESTIONARI!U4921)),"")</f>
        <v/>
      </c>
      <c r="E4921" t="str">
        <f>IFERROR(UPPER(TRIM(ESITI_QUESTIONARI!Y4921)),"")</f>
        <v/>
      </c>
      <c r="F4921" t="str">
        <f>IFERROR(UPPER(TRIM(ESITI_QUESTIONARI!AE4921)),"")</f>
        <v/>
      </c>
      <c r="G4921" t="str">
        <f>IFERROR(UPPER(TRIM(ESITI_QUESTIONARI!AI4921)),"")</f>
        <v/>
      </c>
      <c r="H4921" s="8" t="str">
        <f>IF(C4921="","",IF(ISERROR(AVERAGE(ESITI_QUESTIONARI!N4921:T4921,ESITI_QUESTIONARI!V4921:X4921,ESITI_QUESTIONARI!Z4921:AD4921,ESITI_QUESTIONARI!AF4921:AH4921,ESITI_QUESTIONARI!AJ4921:AL4921,ESITI_QUESTIONARI!AN4921,ESITI_QUESTIONARI!AQ4921)),"NON RISPONDE",AVERAGE(ESITI_QUESTIONARI!N4921:T4921,ESITI_QUESTIONARI!V4921:X4921,ESITI_QUESTIONARI!Z4921:AD4921,ESITI_QUESTIONARI!AF4921:AH4921,ESITI_QUESTIONARI!AJ4921:AL4921,ESITI_QUESTIONARI!AN4921,ESITI_QUESTIONARI!AQ4921)))</f>
        <v/>
      </c>
    </row>
    <row r="4922" spans="1:8" x14ac:dyDescent="0.3">
      <c r="A4922" t="str">
        <f>IF(ESITI_QUESTIONARI!A4922="","",TRIM(ESITI_QUESTIONARI!A4922))</f>
        <v/>
      </c>
      <c r="B4922" t="str">
        <f t="shared" si="77"/>
        <v/>
      </c>
      <c r="C4922" t="str">
        <f>IF(ESITI_QUESTIONARI!C4922="","",TRIM(ESITI_QUESTIONARI!C4922))</f>
        <v/>
      </c>
      <c r="D4922" t="str">
        <f>IFERROR(UPPER(TRIM(ESITI_QUESTIONARI!U4922)),"")</f>
        <v/>
      </c>
      <c r="E4922" t="str">
        <f>IFERROR(UPPER(TRIM(ESITI_QUESTIONARI!Y4922)),"")</f>
        <v/>
      </c>
      <c r="F4922" t="str">
        <f>IFERROR(UPPER(TRIM(ESITI_QUESTIONARI!AE4922)),"")</f>
        <v/>
      </c>
      <c r="G4922" t="str">
        <f>IFERROR(UPPER(TRIM(ESITI_QUESTIONARI!AI4922)),"")</f>
        <v/>
      </c>
      <c r="H4922" s="8" t="str">
        <f>IF(C4922="","",IF(ISERROR(AVERAGE(ESITI_QUESTIONARI!N4922:T4922,ESITI_QUESTIONARI!V4922:X4922,ESITI_QUESTIONARI!Z4922:AD4922,ESITI_QUESTIONARI!AF4922:AH4922,ESITI_QUESTIONARI!AJ4922:AL4922,ESITI_QUESTIONARI!AN4922,ESITI_QUESTIONARI!AQ4922)),"NON RISPONDE",AVERAGE(ESITI_QUESTIONARI!N4922:T4922,ESITI_QUESTIONARI!V4922:X4922,ESITI_QUESTIONARI!Z4922:AD4922,ESITI_QUESTIONARI!AF4922:AH4922,ESITI_QUESTIONARI!AJ4922:AL4922,ESITI_QUESTIONARI!AN4922,ESITI_QUESTIONARI!AQ4922)))</f>
        <v/>
      </c>
    </row>
    <row r="4923" spans="1:8" x14ac:dyDescent="0.3">
      <c r="A4923" t="str">
        <f>IF(ESITI_QUESTIONARI!A4923="","",TRIM(ESITI_QUESTIONARI!A4923))</f>
        <v/>
      </c>
      <c r="B4923" t="str">
        <f t="shared" si="77"/>
        <v/>
      </c>
      <c r="C4923" t="str">
        <f>IF(ESITI_QUESTIONARI!C4923="","",TRIM(ESITI_QUESTIONARI!C4923))</f>
        <v/>
      </c>
      <c r="D4923" t="str">
        <f>IFERROR(UPPER(TRIM(ESITI_QUESTIONARI!U4923)),"")</f>
        <v/>
      </c>
      <c r="E4923" t="str">
        <f>IFERROR(UPPER(TRIM(ESITI_QUESTIONARI!Y4923)),"")</f>
        <v/>
      </c>
      <c r="F4923" t="str">
        <f>IFERROR(UPPER(TRIM(ESITI_QUESTIONARI!AE4923)),"")</f>
        <v/>
      </c>
      <c r="G4923" t="str">
        <f>IFERROR(UPPER(TRIM(ESITI_QUESTIONARI!AI4923)),"")</f>
        <v/>
      </c>
      <c r="H4923" s="8" t="str">
        <f>IF(C4923="","",IF(ISERROR(AVERAGE(ESITI_QUESTIONARI!N4923:T4923,ESITI_QUESTIONARI!V4923:X4923,ESITI_QUESTIONARI!Z4923:AD4923,ESITI_QUESTIONARI!AF4923:AH4923,ESITI_QUESTIONARI!AJ4923:AL4923,ESITI_QUESTIONARI!AN4923,ESITI_QUESTIONARI!AQ4923)),"NON RISPONDE",AVERAGE(ESITI_QUESTIONARI!N4923:T4923,ESITI_QUESTIONARI!V4923:X4923,ESITI_QUESTIONARI!Z4923:AD4923,ESITI_QUESTIONARI!AF4923:AH4923,ESITI_QUESTIONARI!AJ4923:AL4923,ESITI_QUESTIONARI!AN4923,ESITI_QUESTIONARI!AQ4923)))</f>
        <v/>
      </c>
    </row>
    <row r="4924" spans="1:8" x14ac:dyDescent="0.3">
      <c r="A4924" t="str">
        <f>IF(ESITI_QUESTIONARI!A4924="","",TRIM(ESITI_QUESTIONARI!A4924))</f>
        <v/>
      </c>
      <c r="B4924" t="str">
        <f t="shared" si="77"/>
        <v/>
      </c>
      <c r="C4924" t="str">
        <f>IF(ESITI_QUESTIONARI!C4924="","",TRIM(ESITI_QUESTIONARI!C4924))</f>
        <v/>
      </c>
      <c r="D4924" t="str">
        <f>IFERROR(UPPER(TRIM(ESITI_QUESTIONARI!U4924)),"")</f>
        <v/>
      </c>
      <c r="E4924" t="str">
        <f>IFERROR(UPPER(TRIM(ESITI_QUESTIONARI!Y4924)),"")</f>
        <v/>
      </c>
      <c r="F4924" t="str">
        <f>IFERROR(UPPER(TRIM(ESITI_QUESTIONARI!AE4924)),"")</f>
        <v/>
      </c>
      <c r="G4924" t="str">
        <f>IFERROR(UPPER(TRIM(ESITI_QUESTIONARI!AI4924)),"")</f>
        <v/>
      </c>
      <c r="H4924" s="8" t="str">
        <f>IF(C4924="","",IF(ISERROR(AVERAGE(ESITI_QUESTIONARI!N4924:T4924,ESITI_QUESTIONARI!V4924:X4924,ESITI_QUESTIONARI!Z4924:AD4924,ESITI_QUESTIONARI!AF4924:AH4924,ESITI_QUESTIONARI!AJ4924:AL4924,ESITI_QUESTIONARI!AN4924,ESITI_QUESTIONARI!AQ4924)),"NON RISPONDE",AVERAGE(ESITI_QUESTIONARI!N4924:T4924,ESITI_QUESTIONARI!V4924:X4924,ESITI_QUESTIONARI!Z4924:AD4924,ESITI_QUESTIONARI!AF4924:AH4924,ESITI_QUESTIONARI!AJ4924:AL4924,ESITI_QUESTIONARI!AN4924,ESITI_QUESTIONARI!AQ4924)))</f>
        <v/>
      </c>
    </row>
    <row r="4925" spans="1:8" x14ac:dyDescent="0.3">
      <c r="A4925" t="str">
        <f>IF(ESITI_QUESTIONARI!A4925="","",TRIM(ESITI_QUESTIONARI!A4925))</f>
        <v/>
      </c>
      <c r="B4925" t="str">
        <f t="shared" si="77"/>
        <v/>
      </c>
      <c r="C4925" t="str">
        <f>IF(ESITI_QUESTIONARI!C4925="","",TRIM(ESITI_QUESTIONARI!C4925))</f>
        <v/>
      </c>
      <c r="D4925" t="str">
        <f>IFERROR(UPPER(TRIM(ESITI_QUESTIONARI!U4925)),"")</f>
        <v/>
      </c>
      <c r="E4925" t="str">
        <f>IFERROR(UPPER(TRIM(ESITI_QUESTIONARI!Y4925)),"")</f>
        <v/>
      </c>
      <c r="F4925" t="str">
        <f>IFERROR(UPPER(TRIM(ESITI_QUESTIONARI!AE4925)),"")</f>
        <v/>
      </c>
      <c r="G4925" t="str">
        <f>IFERROR(UPPER(TRIM(ESITI_QUESTIONARI!AI4925)),"")</f>
        <v/>
      </c>
      <c r="H4925" s="8" t="str">
        <f>IF(C4925="","",IF(ISERROR(AVERAGE(ESITI_QUESTIONARI!N4925:T4925,ESITI_QUESTIONARI!V4925:X4925,ESITI_QUESTIONARI!Z4925:AD4925,ESITI_QUESTIONARI!AF4925:AH4925,ESITI_QUESTIONARI!AJ4925:AL4925,ESITI_QUESTIONARI!AN4925,ESITI_QUESTIONARI!AQ4925)),"NON RISPONDE",AVERAGE(ESITI_QUESTIONARI!N4925:T4925,ESITI_QUESTIONARI!V4925:X4925,ESITI_QUESTIONARI!Z4925:AD4925,ESITI_QUESTIONARI!AF4925:AH4925,ESITI_QUESTIONARI!AJ4925:AL4925,ESITI_QUESTIONARI!AN4925,ESITI_QUESTIONARI!AQ4925)))</f>
        <v/>
      </c>
    </row>
    <row r="4926" spans="1:8" x14ac:dyDescent="0.3">
      <c r="A4926" t="str">
        <f>IF(ESITI_QUESTIONARI!A4926="","",TRIM(ESITI_QUESTIONARI!A4926))</f>
        <v/>
      </c>
      <c r="B4926" t="str">
        <f t="shared" si="77"/>
        <v/>
      </c>
      <c r="C4926" t="str">
        <f>IF(ESITI_QUESTIONARI!C4926="","",TRIM(ESITI_QUESTIONARI!C4926))</f>
        <v/>
      </c>
      <c r="D4926" t="str">
        <f>IFERROR(UPPER(TRIM(ESITI_QUESTIONARI!U4926)),"")</f>
        <v/>
      </c>
      <c r="E4926" t="str">
        <f>IFERROR(UPPER(TRIM(ESITI_QUESTIONARI!Y4926)),"")</f>
        <v/>
      </c>
      <c r="F4926" t="str">
        <f>IFERROR(UPPER(TRIM(ESITI_QUESTIONARI!AE4926)),"")</f>
        <v/>
      </c>
      <c r="G4926" t="str">
        <f>IFERROR(UPPER(TRIM(ESITI_QUESTIONARI!AI4926)),"")</f>
        <v/>
      </c>
      <c r="H4926" s="8" t="str">
        <f>IF(C4926="","",IF(ISERROR(AVERAGE(ESITI_QUESTIONARI!N4926:T4926,ESITI_QUESTIONARI!V4926:X4926,ESITI_QUESTIONARI!Z4926:AD4926,ESITI_QUESTIONARI!AF4926:AH4926,ESITI_QUESTIONARI!AJ4926:AL4926,ESITI_QUESTIONARI!AN4926,ESITI_QUESTIONARI!AQ4926)),"NON RISPONDE",AVERAGE(ESITI_QUESTIONARI!N4926:T4926,ESITI_QUESTIONARI!V4926:X4926,ESITI_QUESTIONARI!Z4926:AD4926,ESITI_QUESTIONARI!AF4926:AH4926,ESITI_QUESTIONARI!AJ4926:AL4926,ESITI_QUESTIONARI!AN4926,ESITI_QUESTIONARI!AQ4926)))</f>
        <v/>
      </c>
    </row>
    <row r="4927" spans="1:8" x14ac:dyDescent="0.3">
      <c r="A4927" t="str">
        <f>IF(ESITI_QUESTIONARI!A4927="","",TRIM(ESITI_QUESTIONARI!A4927))</f>
        <v/>
      </c>
      <c r="B4927" t="str">
        <f t="shared" si="77"/>
        <v/>
      </c>
      <c r="C4927" t="str">
        <f>IF(ESITI_QUESTIONARI!C4927="","",TRIM(ESITI_QUESTIONARI!C4927))</f>
        <v/>
      </c>
      <c r="D4927" t="str">
        <f>IFERROR(UPPER(TRIM(ESITI_QUESTIONARI!U4927)),"")</f>
        <v/>
      </c>
      <c r="E4927" t="str">
        <f>IFERROR(UPPER(TRIM(ESITI_QUESTIONARI!Y4927)),"")</f>
        <v/>
      </c>
      <c r="F4927" t="str">
        <f>IFERROR(UPPER(TRIM(ESITI_QUESTIONARI!AE4927)),"")</f>
        <v/>
      </c>
      <c r="G4927" t="str">
        <f>IFERROR(UPPER(TRIM(ESITI_QUESTIONARI!AI4927)),"")</f>
        <v/>
      </c>
      <c r="H4927" s="8" t="str">
        <f>IF(C4927="","",IF(ISERROR(AVERAGE(ESITI_QUESTIONARI!N4927:T4927,ESITI_QUESTIONARI!V4927:X4927,ESITI_QUESTIONARI!Z4927:AD4927,ESITI_QUESTIONARI!AF4927:AH4927,ESITI_QUESTIONARI!AJ4927:AL4927,ESITI_QUESTIONARI!AN4927,ESITI_QUESTIONARI!AQ4927)),"NON RISPONDE",AVERAGE(ESITI_QUESTIONARI!N4927:T4927,ESITI_QUESTIONARI!V4927:X4927,ESITI_QUESTIONARI!Z4927:AD4927,ESITI_QUESTIONARI!AF4927:AH4927,ESITI_QUESTIONARI!AJ4927:AL4927,ESITI_QUESTIONARI!AN4927,ESITI_QUESTIONARI!AQ4927)))</f>
        <v/>
      </c>
    </row>
    <row r="4928" spans="1:8" x14ac:dyDescent="0.3">
      <c r="A4928" t="str">
        <f>IF(ESITI_QUESTIONARI!A4928="","",TRIM(ESITI_QUESTIONARI!A4928))</f>
        <v/>
      </c>
      <c r="B4928" t="str">
        <f t="shared" si="77"/>
        <v/>
      </c>
      <c r="C4928" t="str">
        <f>IF(ESITI_QUESTIONARI!C4928="","",TRIM(ESITI_QUESTIONARI!C4928))</f>
        <v/>
      </c>
      <c r="D4928" t="str">
        <f>IFERROR(UPPER(TRIM(ESITI_QUESTIONARI!U4928)),"")</f>
        <v/>
      </c>
      <c r="E4928" t="str">
        <f>IFERROR(UPPER(TRIM(ESITI_QUESTIONARI!Y4928)),"")</f>
        <v/>
      </c>
      <c r="F4928" t="str">
        <f>IFERROR(UPPER(TRIM(ESITI_QUESTIONARI!AE4928)),"")</f>
        <v/>
      </c>
      <c r="G4928" t="str">
        <f>IFERROR(UPPER(TRIM(ESITI_QUESTIONARI!AI4928)),"")</f>
        <v/>
      </c>
      <c r="H4928" s="8" t="str">
        <f>IF(C4928="","",IF(ISERROR(AVERAGE(ESITI_QUESTIONARI!N4928:T4928,ESITI_QUESTIONARI!V4928:X4928,ESITI_QUESTIONARI!Z4928:AD4928,ESITI_QUESTIONARI!AF4928:AH4928,ESITI_QUESTIONARI!AJ4928:AL4928,ESITI_QUESTIONARI!AN4928,ESITI_QUESTIONARI!AQ4928)),"NON RISPONDE",AVERAGE(ESITI_QUESTIONARI!N4928:T4928,ESITI_QUESTIONARI!V4928:X4928,ESITI_QUESTIONARI!Z4928:AD4928,ESITI_QUESTIONARI!AF4928:AH4928,ESITI_QUESTIONARI!AJ4928:AL4928,ESITI_QUESTIONARI!AN4928,ESITI_QUESTIONARI!AQ4928)))</f>
        <v/>
      </c>
    </row>
    <row r="4929" spans="1:8" x14ac:dyDescent="0.3">
      <c r="A4929" t="str">
        <f>IF(ESITI_QUESTIONARI!A4929="","",TRIM(ESITI_QUESTIONARI!A4929))</f>
        <v/>
      </c>
      <c r="B4929" t="str">
        <f t="shared" si="77"/>
        <v/>
      </c>
      <c r="C4929" t="str">
        <f>IF(ESITI_QUESTIONARI!C4929="","",TRIM(ESITI_QUESTIONARI!C4929))</f>
        <v/>
      </c>
      <c r="D4929" t="str">
        <f>IFERROR(UPPER(TRIM(ESITI_QUESTIONARI!U4929)),"")</f>
        <v/>
      </c>
      <c r="E4929" t="str">
        <f>IFERROR(UPPER(TRIM(ESITI_QUESTIONARI!Y4929)),"")</f>
        <v/>
      </c>
      <c r="F4929" t="str">
        <f>IFERROR(UPPER(TRIM(ESITI_QUESTIONARI!AE4929)),"")</f>
        <v/>
      </c>
      <c r="G4929" t="str">
        <f>IFERROR(UPPER(TRIM(ESITI_QUESTIONARI!AI4929)),"")</f>
        <v/>
      </c>
      <c r="H4929" s="8" t="str">
        <f>IF(C4929="","",IF(ISERROR(AVERAGE(ESITI_QUESTIONARI!N4929:T4929,ESITI_QUESTIONARI!V4929:X4929,ESITI_QUESTIONARI!Z4929:AD4929,ESITI_QUESTIONARI!AF4929:AH4929,ESITI_QUESTIONARI!AJ4929:AL4929,ESITI_QUESTIONARI!AN4929,ESITI_QUESTIONARI!AQ4929)),"NON RISPONDE",AVERAGE(ESITI_QUESTIONARI!N4929:T4929,ESITI_QUESTIONARI!V4929:X4929,ESITI_QUESTIONARI!Z4929:AD4929,ESITI_QUESTIONARI!AF4929:AH4929,ESITI_QUESTIONARI!AJ4929:AL4929,ESITI_QUESTIONARI!AN4929,ESITI_QUESTIONARI!AQ4929)))</f>
        <v/>
      </c>
    </row>
    <row r="4930" spans="1:8" x14ac:dyDescent="0.3">
      <c r="A4930" t="str">
        <f>IF(ESITI_QUESTIONARI!A4930="","",TRIM(ESITI_QUESTIONARI!A4930))</f>
        <v/>
      </c>
      <c r="B4930" t="str">
        <f t="shared" si="77"/>
        <v/>
      </c>
      <c r="C4930" t="str">
        <f>IF(ESITI_QUESTIONARI!C4930="","",TRIM(ESITI_QUESTIONARI!C4930))</f>
        <v/>
      </c>
      <c r="D4930" t="str">
        <f>IFERROR(UPPER(TRIM(ESITI_QUESTIONARI!U4930)),"")</f>
        <v/>
      </c>
      <c r="E4930" t="str">
        <f>IFERROR(UPPER(TRIM(ESITI_QUESTIONARI!Y4930)),"")</f>
        <v/>
      </c>
      <c r="F4930" t="str">
        <f>IFERROR(UPPER(TRIM(ESITI_QUESTIONARI!AE4930)),"")</f>
        <v/>
      </c>
      <c r="G4930" t="str">
        <f>IFERROR(UPPER(TRIM(ESITI_QUESTIONARI!AI4930)),"")</f>
        <v/>
      </c>
      <c r="H4930" s="8" t="str">
        <f>IF(C4930="","",IF(ISERROR(AVERAGE(ESITI_QUESTIONARI!N4930:T4930,ESITI_QUESTIONARI!V4930:X4930,ESITI_QUESTIONARI!Z4930:AD4930,ESITI_QUESTIONARI!AF4930:AH4930,ESITI_QUESTIONARI!AJ4930:AL4930,ESITI_QUESTIONARI!AN4930,ESITI_QUESTIONARI!AQ4930)),"NON RISPONDE",AVERAGE(ESITI_QUESTIONARI!N4930:T4930,ESITI_QUESTIONARI!V4930:X4930,ESITI_QUESTIONARI!Z4930:AD4930,ESITI_QUESTIONARI!AF4930:AH4930,ESITI_QUESTIONARI!AJ4930:AL4930,ESITI_QUESTIONARI!AN4930,ESITI_QUESTIONARI!AQ4930)))</f>
        <v/>
      </c>
    </row>
    <row r="4931" spans="1:8" x14ac:dyDescent="0.3">
      <c r="A4931" t="str">
        <f>IF(ESITI_QUESTIONARI!A4931="","",TRIM(ESITI_QUESTIONARI!A4931))</f>
        <v/>
      </c>
      <c r="B4931" t="str">
        <f t="shared" ref="B4931:B4994" si="78">IF(C4931="","",C4931)</f>
        <v/>
      </c>
      <c r="C4931" t="str">
        <f>IF(ESITI_QUESTIONARI!C4931="","",TRIM(ESITI_QUESTIONARI!C4931))</f>
        <v/>
      </c>
      <c r="D4931" t="str">
        <f>IFERROR(UPPER(TRIM(ESITI_QUESTIONARI!U4931)),"")</f>
        <v/>
      </c>
      <c r="E4931" t="str">
        <f>IFERROR(UPPER(TRIM(ESITI_QUESTIONARI!Y4931)),"")</f>
        <v/>
      </c>
      <c r="F4931" t="str">
        <f>IFERROR(UPPER(TRIM(ESITI_QUESTIONARI!AE4931)),"")</f>
        <v/>
      </c>
      <c r="G4931" t="str">
        <f>IFERROR(UPPER(TRIM(ESITI_QUESTIONARI!AI4931)),"")</f>
        <v/>
      </c>
      <c r="H4931" s="8" t="str">
        <f>IF(C4931="","",IF(ISERROR(AVERAGE(ESITI_QUESTIONARI!N4931:T4931,ESITI_QUESTIONARI!V4931:X4931,ESITI_QUESTIONARI!Z4931:AD4931,ESITI_QUESTIONARI!AF4931:AH4931,ESITI_QUESTIONARI!AJ4931:AL4931,ESITI_QUESTIONARI!AN4931,ESITI_QUESTIONARI!AQ4931)),"NON RISPONDE",AVERAGE(ESITI_QUESTIONARI!N4931:T4931,ESITI_QUESTIONARI!V4931:X4931,ESITI_QUESTIONARI!Z4931:AD4931,ESITI_QUESTIONARI!AF4931:AH4931,ESITI_QUESTIONARI!AJ4931:AL4931,ESITI_QUESTIONARI!AN4931,ESITI_QUESTIONARI!AQ4931)))</f>
        <v/>
      </c>
    </row>
    <row r="4932" spans="1:8" x14ac:dyDescent="0.3">
      <c r="A4932" t="str">
        <f>IF(ESITI_QUESTIONARI!A4932="","",TRIM(ESITI_QUESTIONARI!A4932))</f>
        <v/>
      </c>
      <c r="B4932" t="str">
        <f t="shared" si="78"/>
        <v/>
      </c>
      <c r="C4932" t="str">
        <f>IF(ESITI_QUESTIONARI!C4932="","",TRIM(ESITI_QUESTIONARI!C4932))</f>
        <v/>
      </c>
      <c r="D4932" t="str">
        <f>IFERROR(UPPER(TRIM(ESITI_QUESTIONARI!U4932)),"")</f>
        <v/>
      </c>
      <c r="E4932" t="str">
        <f>IFERROR(UPPER(TRIM(ESITI_QUESTIONARI!Y4932)),"")</f>
        <v/>
      </c>
      <c r="F4932" t="str">
        <f>IFERROR(UPPER(TRIM(ESITI_QUESTIONARI!AE4932)),"")</f>
        <v/>
      </c>
      <c r="G4932" t="str">
        <f>IFERROR(UPPER(TRIM(ESITI_QUESTIONARI!AI4932)),"")</f>
        <v/>
      </c>
      <c r="H4932" s="8" t="str">
        <f>IF(C4932="","",IF(ISERROR(AVERAGE(ESITI_QUESTIONARI!N4932:T4932,ESITI_QUESTIONARI!V4932:X4932,ESITI_QUESTIONARI!Z4932:AD4932,ESITI_QUESTIONARI!AF4932:AH4932,ESITI_QUESTIONARI!AJ4932:AL4932,ESITI_QUESTIONARI!AN4932,ESITI_QUESTIONARI!AQ4932)),"NON RISPONDE",AVERAGE(ESITI_QUESTIONARI!N4932:T4932,ESITI_QUESTIONARI!V4932:X4932,ESITI_QUESTIONARI!Z4932:AD4932,ESITI_QUESTIONARI!AF4932:AH4932,ESITI_QUESTIONARI!AJ4932:AL4932,ESITI_QUESTIONARI!AN4932,ESITI_QUESTIONARI!AQ4932)))</f>
        <v/>
      </c>
    </row>
    <row r="4933" spans="1:8" x14ac:dyDescent="0.3">
      <c r="A4933" t="str">
        <f>IF(ESITI_QUESTIONARI!A4933="","",TRIM(ESITI_QUESTIONARI!A4933))</f>
        <v/>
      </c>
      <c r="B4933" t="str">
        <f t="shared" si="78"/>
        <v/>
      </c>
      <c r="C4933" t="str">
        <f>IF(ESITI_QUESTIONARI!C4933="","",TRIM(ESITI_QUESTIONARI!C4933))</f>
        <v/>
      </c>
      <c r="D4933" t="str">
        <f>IFERROR(UPPER(TRIM(ESITI_QUESTIONARI!U4933)),"")</f>
        <v/>
      </c>
      <c r="E4933" t="str">
        <f>IFERROR(UPPER(TRIM(ESITI_QUESTIONARI!Y4933)),"")</f>
        <v/>
      </c>
      <c r="F4933" t="str">
        <f>IFERROR(UPPER(TRIM(ESITI_QUESTIONARI!AE4933)),"")</f>
        <v/>
      </c>
      <c r="G4933" t="str">
        <f>IFERROR(UPPER(TRIM(ESITI_QUESTIONARI!AI4933)),"")</f>
        <v/>
      </c>
      <c r="H4933" s="8" t="str">
        <f>IF(C4933="","",IF(ISERROR(AVERAGE(ESITI_QUESTIONARI!N4933:T4933,ESITI_QUESTIONARI!V4933:X4933,ESITI_QUESTIONARI!Z4933:AD4933,ESITI_QUESTIONARI!AF4933:AH4933,ESITI_QUESTIONARI!AJ4933:AL4933,ESITI_QUESTIONARI!AN4933,ESITI_QUESTIONARI!AQ4933)),"NON RISPONDE",AVERAGE(ESITI_QUESTIONARI!N4933:T4933,ESITI_QUESTIONARI!V4933:X4933,ESITI_QUESTIONARI!Z4933:AD4933,ESITI_QUESTIONARI!AF4933:AH4933,ESITI_QUESTIONARI!AJ4933:AL4933,ESITI_QUESTIONARI!AN4933,ESITI_QUESTIONARI!AQ4933)))</f>
        <v/>
      </c>
    </row>
    <row r="4934" spans="1:8" x14ac:dyDescent="0.3">
      <c r="A4934" t="str">
        <f>IF(ESITI_QUESTIONARI!A4934="","",TRIM(ESITI_QUESTIONARI!A4934))</f>
        <v/>
      </c>
      <c r="B4934" t="str">
        <f t="shared" si="78"/>
        <v/>
      </c>
      <c r="C4934" t="str">
        <f>IF(ESITI_QUESTIONARI!C4934="","",TRIM(ESITI_QUESTIONARI!C4934))</f>
        <v/>
      </c>
      <c r="D4934" t="str">
        <f>IFERROR(UPPER(TRIM(ESITI_QUESTIONARI!U4934)),"")</f>
        <v/>
      </c>
      <c r="E4934" t="str">
        <f>IFERROR(UPPER(TRIM(ESITI_QUESTIONARI!Y4934)),"")</f>
        <v/>
      </c>
      <c r="F4934" t="str">
        <f>IFERROR(UPPER(TRIM(ESITI_QUESTIONARI!AE4934)),"")</f>
        <v/>
      </c>
      <c r="G4934" t="str">
        <f>IFERROR(UPPER(TRIM(ESITI_QUESTIONARI!AI4934)),"")</f>
        <v/>
      </c>
      <c r="H4934" s="8" t="str">
        <f>IF(C4934="","",IF(ISERROR(AVERAGE(ESITI_QUESTIONARI!N4934:T4934,ESITI_QUESTIONARI!V4934:X4934,ESITI_QUESTIONARI!Z4934:AD4934,ESITI_QUESTIONARI!AF4934:AH4934,ESITI_QUESTIONARI!AJ4934:AL4934,ESITI_QUESTIONARI!AN4934,ESITI_QUESTIONARI!AQ4934)),"NON RISPONDE",AVERAGE(ESITI_QUESTIONARI!N4934:T4934,ESITI_QUESTIONARI!V4934:X4934,ESITI_QUESTIONARI!Z4934:AD4934,ESITI_QUESTIONARI!AF4934:AH4934,ESITI_QUESTIONARI!AJ4934:AL4934,ESITI_QUESTIONARI!AN4934,ESITI_QUESTIONARI!AQ4934)))</f>
        <v/>
      </c>
    </row>
    <row r="4935" spans="1:8" x14ac:dyDescent="0.3">
      <c r="A4935" t="str">
        <f>IF(ESITI_QUESTIONARI!A4935="","",TRIM(ESITI_QUESTIONARI!A4935))</f>
        <v/>
      </c>
      <c r="B4935" t="str">
        <f t="shared" si="78"/>
        <v/>
      </c>
      <c r="C4935" t="str">
        <f>IF(ESITI_QUESTIONARI!C4935="","",TRIM(ESITI_QUESTIONARI!C4935))</f>
        <v/>
      </c>
      <c r="D4935" t="str">
        <f>IFERROR(UPPER(TRIM(ESITI_QUESTIONARI!U4935)),"")</f>
        <v/>
      </c>
      <c r="E4935" t="str">
        <f>IFERROR(UPPER(TRIM(ESITI_QUESTIONARI!Y4935)),"")</f>
        <v/>
      </c>
      <c r="F4935" t="str">
        <f>IFERROR(UPPER(TRIM(ESITI_QUESTIONARI!AE4935)),"")</f>
        <v/>
      </c>
      <c r="G4935" t="str">
        <f>IFERROR(UPPER(TRIM(ESITI_QUESTIONARI!AI4935)),"")</f>
        <v/>
      </c>
      <c r="H4935" s="8" t="str">
        <f>IF(C4935="","",IF(ISERROR(AVERAGE(ESITI_QUESTIONARI!N4935:T4935,ESITI_QUESTIONARI!V4935:X4935,ESITI_QUESTIONARI!Z4935:AD4935,ESITI_QUESTIONARI!AF4935:AH4935,ESITI_QUESTIONARI!AJ4935:AL4935,ESITI_QUESTIONARI!AN4935,ESITI_QUESTIONARI!AQ4935)),"NON RISPONDE",AVERAGE(ESITI_QUESTIONARI!N4935:T4935,ESITI_QUESTIONARI!V4935:X4935,ESITI_QUESTIONARI!Z4935:AD4935,ESITI_QUESTIONARI!AF4935:AH4935,ESITI_QUESTIONARI!AJ4935:AL4935,ESITI_QUESTIONARI!AN4935,ESITI_QUESTIONARI!AQ4935)))</f>
        <v/>
      </c>
    </row>
    <row r="4936" spans="1:8" x14ac:dyDescent="0.3">
      <c r="A4936" t="str">
        <f>IF(ESITI_QUESTIONARI!A4936="","",TRIM(ESITI_QUESTIONARI!A4936))</f>
        <v/>
      </c>
      <c r="B4936" t="str">
        <f t="shared" si="78"/>
        <v/>
      </c>
      <c r="C4936" t="str">
        <f>IF(ESITI_QUESTIONARI!C4936="","",TRIM(ESITI_QUESTIONARI!C4936))</f>
        <v/>
      </c>
      <c r="D4936" t="str">
        <f>IFERROR(UPPER(TRIM(ESITI_QUESTIONARI!U4936)),"")</f>
        <v/>
      </c>
      <c r="E4936" t="str">
        <f>IFERROR(UPPER(TRIM(ESITI_QUESTIONARI!Y4936)),"")</f>
        <v/>
      </c>
      <c r="F4936" t="str">
        <f>IFERROR(UPPER(TRIM(ESITI_QUESTIONARI!AE4936)),"")</f>
        <v/>
      </c>
      <c r="G4936" t="str">
        <f>IFERROR(UPPER(TRIM(ESITI_QUESTIONARI!AI4936)),"")</f>
        <v/>
      </c>
      <c r="H4936" s="8" t="str">
        <f>IF(C4936="","",IF(ISERROR(AVERAGE(ESITI_QUESTIONARI!N4936:T4936,ESITI_QUESTIONARI!V4936:X4936,ESITI_QUESTIONARI!Z4936:AD4936,ESITI_QUESTIONARI!AF4936:AH4936,ESITI_QUESTIONARI!AJ4936:AL4936,ESITI_QUESTIONARI!AN4936,ESITI_QUESTIONARI!AQ4936)),"NON RISPONDE",AVERAGE(ESITI_QUESTIONARI!N4936:T4936,ESITI_QUESTIONARI!V4936:X4936,ESITI_QUESTIONARI!Z4936:AD4936,ESITI_QUESTIONARI!AF4936:AH4936,ESITI_QUESTIONARI!AJ4936:AL4936,ESITI_QUESTIONARI!AN4936,ESITI_QUESTIONARI!AQ4936)))</f>
        <v/>
      </c>
    </row>
    <row r="4937" spans="1:8" x14ac:dyDescent="0.3">
      <c r="A4937" t="str">
        <f>IF(ESITI_QUESTIONARI!A4937="","",TRIM(ESITI_QUESTIONARI!A4937))</f>
        <v/>
      </c>
      <c r="B4937" t="str">
        <f t="shared" si="78"/>
        <v/>
      </c>
      <c r="C4937" t="str">
        <f>IF(ESITI_QUESTIONARI!C4937="","",TRIM(ESITI_QUESTIONARI!C4937))</f>
        <v/>
      </c>
      <c r="D4937" t="str">
        <f>IFERROR(UPPER(TRIM(ESITI_QUESTIONARI!U4937)),"")</f>
        <v/>
      </c>
      <c r="E4937" t="str">
        <f>IFERROR(UPPER(TRIM(ESITI_QUESTIONARI!Y4937)),"")</f>
        <v/>
      </c>
      <c r="F4937" t="str">
        <f>IFERROR(UPPER(TRIM(ESITI_QUESTIONARI!AE4937)),"")</f>
        <v/>
      </c>
      <c r="G4937" t="str">
        <f>IFERROR(UPPER(TRIM(ESITI_QUESTIONARI!AI4937)),"")</f>
        <v/>
      </c>
      <c r="H4937" s="8" t="str">
        <f>IF(C4937="","",IF(ISERROR(AVERAGE(ESITI_QUESTIONARI!N4937:T4937,ESITI_QUESTIONARI!V4937:X4937,ESITI_QUESTIONARI!Z4937:AD4937,ESITI_QUESTIONARI!AF4937:AH4937,ESITI_QUESTIONARI!AJ4937:AL4937,ESITI_QUESTIONARI!AN4937,ESITI_QUESTIONARI!AQ4937)),"NON RISPONDE",AVERAGE(ESITI_QUESTIONARI!N4937:T4937,ESITI_QUESTIONARI!V4937:X4937,ESITI_QUESTIONARI!Z4937:AD4937,ESITI_QUESTIONARI!AF4937:AH4937,ESITI_QUESTIONARI!AJ4937:AL4937,ESITI_QUESTIONARI!AN4937,ESITI_QUESTIONARI!AQ4937)))</f>
        <v/>
      </c>
    </row>
    <row r="4938" spans="1:8" x14ac:dyDescent="0.3">
      <c r="A4938" t="str">
        <f>IF(ESITI_QUESTIONARI!A4938="","",TRIM(ESITI_QUESTIONARI!A4938))</f>
        <v/>
      </c>
      <c r="B4938" t="str">
        <f t="shared" si="78"/>
        <v/>
      </c>
      <c r="C4938" t="str">
        <f>IF(ESITI_QUESTIONARI!C4938="","",TRIM(ESITI_QUESTIONARI!C4938))</f>
        <v/>
      </c>
      <c r="D4938" t="str">
        <f>IFERROR(UPPER(TRIM(ESITI_QUESTIONARI!U4938)),"")</f>
        <v/>
      </c>
      <c r="E4938" t="str">
        <f>IFERROR(UPPER(TRIM(ESITI_QUESTIONARI!Y4938)),"")</f>
        <v/>
      </c>
      <c r="F4938" t="str">
        <f>IFERROR(UPPER(TRIM(ESITI_QUESTIONARI!AE4938)),"")</f>
        <v/>
      </c>
      <c r="G4938" t="str">
        <f>IFERROR(UPPER(TRIM(ESITI_QUESTIONARI!AI4938)),"")</f>
        <v/>
      </c>
      <c r="H4938" s="8" t="str">
        <f>IF(C4938="","",IF(ISERROR(AVERAGE(ESITI_QUESTIONARI!N4938:T4938,ESITI_QUESTIONARI!V4938:X4938,ESITI_QUESTIONARI!Z4938:AD4938,ESITI_QUESTIONARI!AF4938:AH4938,ESITI_QUESTIONARI!AJ4938:AL4938,ESITI_QUESTIONARI!AN4938,ESITI_QUESTIONARI!AQ4938)),"NON RISPONDE",AVERAGE(ESITI_QUESTIONARI!N4938:T4938,ESITI_QUESTIONARI!V4938:X4938,ESITI_QUESTIONARI!Z4938:AD4938,ESITI_QUESTIONARI!AF4938:AH4938,ESITI_QUESTIONARI!AJ4938:AL4938,ESITI_QUESTIONARI!AN4938,ESITI_QUESTIONARI!AQ4938)))</f>
        <v/>
      </c>
    </row>
    <row r="4939" spans="1:8" x14ac:dyDescent="0.3">
      <c r="A4939" t="str">
        <f>IF(ESITI_QUESTIONARI!A4939="","",TRIM(ESITI_QUESTIONARI!A4939))</f>
        <v/>
      </c>
      <c r="B4939" t="str">
        <f t="shared" si="78"/>
        <v/>
      </c>
      <c r="C4939" t="str">
        <f>IF(ESITI_QUESTIONARI!C4939="","",TRIM(ESITI_QUESTIONARI!C4939))</f>
        <v/>
      </c>
      <c r="D4939" t="str">
        <f>IFERROR(UPPER(TRIM(ESITI_QUESTIONARI!U4939)),"")</f>
        <v/>
      </c>
      <c r="E4939" t="str">
        <f>IFERROR(UPPER(TRIM(ESITI_QUESTIONARI!Y4939)),"")</f>
        <v/>
      </c>
      <c r="F4939" t="str">
        <f>IFERROR(UPPER(TRIM(ESITI_QUESTIONARI!AE4939)),"")</f>
        <v/>
      </c>
      <c r="G4939" t="str">
        <f>IFERROR(UPPER(TRIM(ESITI_QUESTIONARI!AI4939)),"")</f>
        <v/>
      </c>
      <c r="H4939" s="8" t="str">
        <f>IF(C4939="","",IF(ISERROR(AVERAGE(ESITI_QUESTIONARI!N4939:T4939,ESITI_QUESTIONARI!V4939:X4939,ESITI_QUESTIONARI!Z4939:AD4939,ESITI_QUESTIONARI!AF4939:AH4939,ESITI_QUESTIONARI!AJ4939:AL4939,ESITI_QUESTIONARI!AN4939,ESITI_QUESTIONARI!AQ4939)),"NON RISPONDE",AVERAGE(ESITI_QUESTIONARI!N4939:T4939,ESITI_QUESTIONARI!V4939:X4939,ESITI_QUESTIONARI!Z4939:AD4939,ESITI_QUESTIONARI!AF4939:AH4939,ESITI_QUESTIONARI!AJ4939:AL4939,ESITI_QUESTIONARI!AN4939,ESITI_QUESTIONARI!AQ4939)))</f>
        <v/>
      </c>
    </row>
    <row r="4940" spans="1:8" x14ac:dyDescent="0.3">
      <c r="A4940" t="str">
        <f>IF(ESITI_QUESTIONARI!A4940="","",TRIM(ESITI_QUESTIONARI!A4940))</f>
        <v/>
      </c>
      <c r="B4940" t="str">
        <f t="shared" si="78"/>
        <v/>
      </c>
      <c r="C4940" t="str">
        <f>IF(ESITI_QUESTIONARI!C4940="","",TRIM(ESITI_QUESTIONARI!C4940))</f>
        <v/>
      </c>
      <c r="D4940" t="str">
        <f>IFERROR(UPPER(TRIM(ESITI_QUESTIONARI!U4940)),"")</f>
        <v/>
      </c>
      <c r="E4940" t="str">
        <f>IFERROR(UPPER(TRIM(ESITI_QUESTIONARI!Y4940)),"")</f>
        <v/>
      </c>
      <c r="F4940" t="str">
        <f>IFERROR(UPPER(TRIM(ESITI_QUESTIONARI!AE4940)),"")</f>
        <v/>
      </c>
      <c r="G4940" t="str">
        <f>IFERROR(UPPER(TRIM(ESITI_QUESTIONARI!AI4940)),"")</f>
        <v/>
      </c>
      <c r="H4940" s="8" t="str">
        <f>IF(C4940="","",IF(ISERROR(AVERAGE(ESITI_QUESTIONARI!N4940:T4940,ESITI_QUESTIONARI!V4940:X4940,ESITI_QUESTIONARI!Z4940:AD4940,ESITI_QUESTIONARI!AF4940:AH4940,ESITI_QUESTIONARI!AJ4940:AL4940,ESITI_QUESTIONARI!AN4940,ESITI_QUESTIONARI!AQ4940)),"NON RISPONDE",AVERAGE(ESITI_QUESTIONARI!N4940:T4940,ESITI_QUESTIONARI!V4940:X4940,ESITI_QUESTIONARI!Z4940:AD4940,ESITI_QUESTIONARI!AF4940:AH4940,ESITI_QUESTIONARI!AJ4940:AL4940,ESITI_QUESTIONARI!AN4940,ESITI_QUESTIONARI!AQ4940)))</f>
        <v/>
      </c>
    </row>
    <row r="4941" spans="1:8" x14ac:dyDescent="0.3">
      <c r="A4941" t="str">
        <f>IF(ESITI_QUESTIONARI!A4941="","",TRIM(ESITI_QUESTIONARI!A4941))</f>
        <v/>
      </c>
      <c r="B4941" t="str">
        <f t="shared" si="78"/>
        <v/>
      </c>
      <c r="C4941" t="str">
        <f>IF(ESITI_QUESTIONARI!C4941="","",TRIM(ESITI_QUESTIONARI!C4941))</f>
        <v/>
      </c>
      <c r="D4941" t="str">
        <f>IFERROR(UPPER(TRIM(ESITI_QUESTIONARI!U4941)),"")</f>
        <v/>
      </c>
      <c r="E4941" t="str">
        <f>IFERROR(UPPER(TRIM(ESITI_QUESTIONARI!Y4941)),"")</f>
        <v/>
      </c>
      <c r="F4941" t="str">
        <f>IFERROR(UPPER(TRIM(ESITI_QUESTIONARI!AE4941)),"")</f>
        <v/>
      </c>
      <c r="G4941" t="str">
        <f>IFERROR(UPPER(TRIM(ESITI_QUESTIONARI!AI4941)),"")</f>
        <v/>
      </c>
      <c r="H4941" s="8" t="str">
        <f>IF(C4941="","",IF(ISERROR(AVERAGE(ESITI_QUESTIONARI!N4941:T4941,ESITI_QUESTIONARI!V4941:X4941,ESITI_QUESTIONARI!Z4941:AD4941,ESITI_QUESTIONARI!AF4941:AH4941,ESITI_QUESTIONARI!AJ4941:AL4941,ESITI_QUESTIONARI!AN4941,ESITI_QUESTIONARI!AQ4941)),"NON RISPONDE",AVERAGE(ESITI_QUESTIONARI!N4941:T4941,ESITI_QUESTIONARI!V4941:X4941,ESITI_QUESTIONARI!Z4941:AD4941,ESITI_QUESTIONARI!AF4941:AH4941,ESITI_QUESTIONARI!AJ4941:AL4941,ESITI_QUESTIONARI!AN4941,ESITI_QUESTIONARI!AQ4941)))</f>
        <v/>
      </c>
    </row>
    <row r="4942" spans="1:8" x14ac:dyDescent="0.3">
      <c r="A4942" t="str">
        <f>IF(ESITI_QUESTIONARI!A4942="","",TRIM(ESITI_QUESTIONARI!A4942))</f>
        <v/>
      </c>
      <c r="B4942" t="str">
        <f t="shared" si="78"/>
        <v/>
      </c>
      <c r="C4942" t="str">
        <f>IF(ESITI_QUESTIONARI!C4942="","",TRIM(ESITI_QUESTIONARI!C4942))</f>
        <v/>
      </c>
      <c r="D4942" t="str">
        <f>IFERROR(UPPER(TRIM(ESITI_QUESTIONARI!U4942)),"")</f>
        <v/>
      </c>
      <c r="E4942" t="str">
        <f>IFERROR(UPPER(TRIM(ESITI_QUESTIONARI!Y4942)),"")</f>
        <v/>
      </c>
      <c r="F4942" t="str">
        <f>IFERROR(UPPER(TRIM(ESITI_QUESTIONARI!AE4942)),"")</f>
        <v/>
      </c>
      <c r="G4942" t="str">
        <f>IFERROR(UPPER(TRIM(ESITI_QUESTIONARI!AI4942)),"")</f>
        <v/>
      </c>
      <c r="H4942" s="8" t="str">
        <f>IF(C4942="","",IF(ISERROR(AVERAGE(ESITI_QUESTIONARI!N4942:T4942,ESITI_QUESTIONARI!V4942:X4942,ESITI_QUESTIONARI!Z4942:AD4942,ESITI_QUESTIONARI!AF4942:AH4942,ESITI_QUESTIONARI!AJ4942:AL4942,ESITI_QUESTIONARI!AN4942,ESITI_QUESTIONARI!AQ4942)),"NON RISPONDE",AVERAGE(ESITI_QUESTIONARI!N4942:T4942,ESITI_QUESTIONARI!V4942:X4942,ESITI_QUESTIONARI!Z4942:AD4942,ESITI_QUESTIONARI!AF4942:AH4942,ESITI_QUESTIONARI!AJ4942:AL4942,ESITI_QUESTIONARI!AN4942,ESITI_QUESTIONARI!AQ4942)))</f>
        <v/>
      </c>
    </row>
    <row r="4943" spans="1:8" x14ac:dyDescent="0.3">
      <c r="A4943" t="str">
        <f>IF(ESITI_QUESTIONARI!A4943="","",TRIM(ESITI_QUESTIONARI!A4943))</f>
        <v/>
      </c>
      <c r="B4943" t="str">
        <f t="shared" si="78"/>
        <v/>
      </c>
      <c r="C4943" t="str">
        <f>IF(ESITI_QUESTIONARI!C4943="","",TRIM(ESITI_QUESTIONARI!C4943))</f>
        <v/>
      </c>
      <c r="D4943" t="str">
        <f>IFERROR(UPPER(TRIM(ESITI_QUESTIONARI!U4943)),"")</f>
        <v/>
      </c>
      <c r="E4943" t="str">
        <f>IFERROR(UPPER(TRIM(ESITI_QUESTIONARI!Y4943)),"")</f>
        <v/>
      </c>
      <c r="F4943" t="str">
        <f>IFERROR(UPPER(TRIM(ESITI_QUESTIONARI!AE4943)),"")</f>
        <v/>
      </c>
      <c r="G4943" t="str">
        <f>IFERROR(UPPER(TRIM(ESITI_QUESTIONARI!AI4943)),"")</f>
        <v/>
      </c>
      <c r="H4943" s="8" t="str">
        <f>IF(C4943="","",IF(ISERROR(AVERAGE(ESITI_QUESTIONARI!N4943:T4943,ESITI_QUESTIONARI!V4943:X4943,ESITI_QUESTIONARI!Z4943:AD4943,ESITI_QUESTIONARI!AF4943:AH4943,ESITI_QUESTIONARI!AJ4943:AL4943,ESITI_QUESTIONARI!AN4943,ESITI_QUESTIONARI!AQ4943)),"NON RISPONDE",AVERAGE(ESITI_QUESTIONARI!N4943:T4943,ESITI_QUESTIONARI!V4943:X4943,ESITI_QUESTIONARI!Z4943:AD4943,ESITI_QUESTIONARI!AF4943:AH4943,ESITI_QUESTIONARI!AJ4943:AL4943,ESITI_QUESTIONARI!AN4943,ESITI_QUESTIONARI!AQ4943)))</f>
        <v/>
      </c>
    </row>
    <row r="4944" spans="1:8" x14ac:dyDescent="0.3">
      <c r="A4944" t="str">
        <f>IF(ESITI_QUESTIONARI!A4944="","",TRIM(ESITI_QUESTIONARI!A4944))</f>
        <v/>
      </c>
      <c r="B4944" t="str">
        <f t="shared" si="78"/>
        <v/>
      </c>
      <c r="C4944" t="str">
        <f>IF(ESITI_QUESTIONARI!C4944="","",TRIM(ESITI_QUESTIONARI!C4944))</f>
        <v/>
      </c>
      <c r="D4944" t="str">
        <f>IFERROR(UPPER(TRIM(ESITI_QUESTIONARI!U4944)),"")</f>
        <v/>
      </c>
      <c r="E4944" t="str">
        <f>IFERROR(UPPER(TRIM(ESITI_QUESTIONARI!Y4944)),"")</f>
        <v/>
      </c>
      <c r="F4944" t="str">
        <f>IFERROR(UPPER(TRIM(ESITI_QUESTIONARI!AE4944)),"")</f>
        <v/>
      </c>
      <c r="G4944" t="str">
        <f>IFERROR(UPPER(TRIM(ESITI_QUESTIONARI!AI4944)),"")</f>
        <v/>
      </c>
      <c r="H4944" s="8" t="str">
        <f>IF(C4944="","",IF(ISERROR(AVERAGE(ESITI_QUESTIONARI!N4944:T4944,ESITI_QUESTIONARI!V4944:X4944,ESITI_QUESTIONARI!Z4944:AD4944,ESITI_QUESTIONARI!AF4944:AH4944,ESITI_QUESTIONARI!AJ4944:AL4944,ESITI_QUESTIONARI!AN4944,ESITI_QUESTIONARI!AQ4944)),"NON RISPONDE",AVERAGE(ESITI_QUESTIONARI!N4944:T4944,ESITI_QUESTIONARI!V4944:X4944,ESITI_QUESTIONARI!Z4944:AD4944,ESITI_QUESTIONARI!AF4944:AH4944,ESITI_QUESTIONARI!AJ4944:AL4944,ESITI_QUESTIONARI!AN4944,ESITI_QUESTIONARI!AQ4944)))</f>
        <v/>
      </c>
    </row>
    <row r="4945" spans="1:8" x14ac:dyDescent="0.3">
      <c r="A4945" t="str">
        <f>IF(ESITI_QUESTIONARI!A4945="","",TRIM(ESITI_QUESTIONARI!A4945))</f>
        <v/>
      </c>
      <c r="B4945" t="str">
        <f t="shared" si="78"/>
        <v/>
      </c>
      <c r="C4945" t="str">
        <f>IF(ESITI_QUESTIONARI!C4945="","",TRIM(ESITI_QUESTIONARI!C4945))</f>
        <v/>
      </c>
      <c r="D4945" t="str">
        <f>IFERROR(UPPER(TRIM(ESITI_QUESTIONARI!U4945)),"")</f>
        <v/>
      </c>
      <c r="E4945" t="str">
        <f>IFERROR(UPPER(TRIM(ESITI_QUESTIONARI!Y4945)),"")</f>
        <v/>
      </c>
      <c r="F4945" t="str">
        <f>IFERROR(UPPER(TRIM(ESITI_QUESTIONARI!AE4945)),"")</f>
        <v/>
      </c>
      <c r="G4945" t="str">
        <f>IFERROR(UPPER(TRIM(ESITI_QUESTIONARI!AI4945)),"")</f>
        <v/>
      </c>
      <c r="H4945" s="8" t="str">
        <f>IF(C4945="","",IF(ISERROR(AVERAGE(ESITI_QUESTIONARI!N4945:T4945,ESITI_QUESTIONARI!V4945:X4945,ESITI_QUESTIONARI!Z4945:AD4945,ESITI_QUESTIONARI!AF4945:AH4945,ESITI_QUESTIONARI!AJ4945:AL4945,ESITI_QUESTIONARI!AN4945,ESITI_QUESTIONARI!AQ4945)),"NON RISPONDE",AVERAGE(ESITI_QUESTIONARI!N4945:T4945,ESITI_QUESTIONARI!V4945:X4945,ESITI_QUESTIONARI!Z4945:AD4945,ESITI_QUESTIONARI!AF4945:AH4945,ESITI_QUESTIONARI!AJ4945:AL4945,ESITI_QUESTIONARI!AN4945,ESITI_QUESTIONARI!AQ4945)))</f>
        <v/>
      </c>
    </row>
    <row r="4946" spans="1:8" x14ac:dyDescent="0.3">
      <c r="A4946" t="str">
        <f>IF(ESITI_QUESTIONARI!A4946="","",TRIM(ESITI_QUESTIONARI!A4946))</f>
        <v/>
      </c>
      <c r="B4946" t="str">
        <f t="shared" si="78"/>
        <v/>
      </c>
      <c r="C4946" t="str">
        <f>IF(ESITI_QUESTIONARI!C4946="","",TRIM(ESITI_QUESTIONARI!C4946))</f>
        <v/>
      </c>
      <c r="D4946" t="str">
        <f>IFERROR(UPPER(TRIM(ESITI_QUESTIONARI!U4946)),"")</f>
        <v/>
      </c>
      <c r="E4946" t="str">
        <f>IFERROR(UPPER(TRIM(ESITI_QUESTIONARI!Y4946)),"")</f>
        <v/>
      </c>
      <c r="F4946" t="str">
        <f>IFERROR(UPPER(TRIM(ESITI_QUESTIONARI!AE4946)),"")</f>
        <v/>
      </c>
      <c r="G4946" t="str">
        <f>IFERROR(UPPER(TRIM(ESITI_QUESTIONARI!AI4946)),"")</f>
        <v/>
      </c>
      <c r="H4946" s="8" t="str">
        <f>IF(C4946="","",IF(ISERROR(AVERAGE(ESITI_QUESTIONARI!N4946:T4946,ESITI_QUESTIONARI!V4946:X4946,ESITI_QUESTIONARI!Z4946:AD4946,ESITI_QUESTIONARI!AF4946:AH4946,ESITI_QUESTIONARI!AJ4946:AL4946,ESITI_QUESTIONARI!AN4946,ESITI_QUESTIONARI!AQ4946)),"NON RISPONDE",AVERAGE(ESITI_QUESTIONARI!N4946:T4946,ESITI_QUESTIONARI!V4946:X4946,ESITI_QUESTIONARI!Z4946:AD4946,ESITI_QUESTIONARI!AF4946:AH4946,ESITI_QUESTIONARI!AJ4946:AL4946,ESITI_QUESTIONARI!AN4946,ESITI_QUESTIONARI!AQ4946)))</f>
        <v/>
      </c>
    </row>
    <row r="4947" spans="1:8" x14ac:dyDescent="0.3">
      <c r="A4947" t="str">
        <f>IF(ESITI_QUESTIONARI!A4947="","",TRIM(ESITI_QUESTIONARI!A4947))</f>
        <v/>
      </c>
      <c r="B4947" t="str">
        <f t="shared" si="78"/>
        <v/>
      </c>
      <c r="C4947" t="str">
        <f>IF(ESITI_QUESTIONARI!C4947="","",TRIM(ESITI_QUESTIONARI!C4947))</f>
        <v/>
      </c>
      <c r="D4947" t="str">
        <f>IFERROR(UPPER(TRIM(ESITI_QUESTIONARI!U4947)),"")</f>
        <v/>
      </c>
      <c r="E4947" t="str">
        <f>IFERROR(UPPER(TRIM(ESITI_QUESTIONARI!Y4947)),"")</f>
        <v/>
      </c>
      <c r="F4947" t="str">
        <f>IFERROR(UPPER(TRIM(ESITI_QUESTIONARI!AE4947)),"")</f>
        <v/>
      </c>
      <c r="G4947" t="str">
        <f>IFERROR(UPPER(TRIM(ESITI_QUESTIONARI!AI4947)),"")</f>
        <v/>
      </c>
      <c r="H4947" s="8" t="str">
        <f>IF(C4947="","",IF(ISERROR(AVERAGE(ESITI_QUESTIONARI!N4947:T4947,ESITI_QUESTIONARI!V4947:X4947,ESITI_QUESTIONARI!Z4947:AD4947,ESITI_QUESTIONARI!AF4947:AH4947,ESITI_QUESTIONARI!AJ4947:AL4947,ESITI_QUESTIONARI!AN4947,ESITI_QUESTIONARI!AQ4947)),"NON RISPONDE",AVERAGE(ESITI_QUESTIONARI!N4947:T4947,ESITI_QUESTIONARI!V4947:X4947,ESITI_QUESTIONARI!Z4947:AD4947,ESITI_QUESTIONARI!AF4947:AH4947,ESITI_QUESTIONARI!AJ4947:AL4947,ESITI_QUESTIONARI!AN4947,ESITI_QUESTIONARI!AQ4947)))</f>
        <v/>
      </c>
    </row>
    <row r="4948" spans="1:8" x14ac:dyDescent="0.3">
      <c r="A4948" t="str">
        <f>IF(ESITI_QUESTIONARI!A4948="","",TRIM(ESITI_QUESTIONARI!A4948))</f>
        <v/>
      </c>
      <c r="B4948" t="str">
        <f t="shared" si="78"/>
        <v/>
      </c>
      <c r="C4948" t="str">
        <f>IF(ESITI_QUESTIONARI!C4948="","",TRIM(ESITI_QUESTIONARI!C4948))</f>
        <v/>
      </c>
      <c r="D4948" t="str">
        <f>IFERROR(UPPER(TRIM(ESITI_QUESTIONARI!U4948)),"")</f>
        <v/>
      </c>
      <c r="E4948" t="str">
        <f>IFERROR(UPPER(TRIM(ESITI_QUESTIONARI!Y4948)),"")</f>
        <v/>
      </c>
      <c r="F4948" t="str">
        <f>IFERROR(UPPER(TRIM(ESITI_QUESTIONARI!AE4948)),"")</f>
        <v/>
      </c>
      <c r="G4948" t="str">
        <f>IFERROR(UPPER(TRIM(ESITI_QUESTIONARI!AI4948)),"")</f>
        <v/>
      </c>
      <c r="H4948" s="8" t="str">
        <f>IF(C4948="","",IF(ISERROR(AVERAGE(ESITI_QUESTIONARI!N4948:T4948,ESITI_QUESTIONARI!V4948:X4948,ESITI_QUESTIONARI!Z4948:AD4948,ESITI_QUESTIONARI!AF4948:AH4948,ESITI_QUESTIONARI!AJ4948:AL4948,ESITI_QUESTIONARI!AN4948,ESITI_QUESTIONARI!AQ4948)),"NON RISPONDE",AVERAGE(ESITI_QUESTIONARI!N4948:T4948,ESITI_QUESTIONARI!V4948:X4948,ESITI_QUESTIONARI!Z4948:AD4948,ESITI_QUESTIONARI!AF4948:AH4948,ESITI_QUESTIONARI!AJ4948:AL4948,ESITI_QUESTIONARI!AN4948,ESITI_QUESTIONARI!AQ4948)))</f>
        <v/>
      </c>
    </row>
    <row r="4949" spans="1:8" x14ac:dyDescent="0.3">
      <c r="A4949" t="str">
        <f>IF(ESITI_QUESTIONARI!A4949="","",TRIM(ESITI_QUESTIONARI!A4949))</f>
        <v/>
      </c>
      <c r="B4949" t="str">
        <f t="shared" si="78"/>
        <v/>
      </c>
      <c r="C4949" t="str">
        <f>IF(ESITI_QUESTIONARI!C4949="","",TRIM(ESITI_QUESTIONARI!C4949))</f>
        <v/>
      </c>
      <c r="D4949" t="str">
        <f>IFERROR(UPPER(TRIM(ESITI_QUESTIONARI!U4949)),"")</f>
        <v/>
      </c>
      <c r="E4949" t="str">
        <f>IFERROR(UPPER(TRIM(ESITI_QUESTIONARI!Y4949)),"")</f>
        <v/>
      </c>
      <c r="F4949" t="str">
        <f>IFERROR(UPPER(TRIM(ESITI_QUESTIONARI!AE4949)),"")</f>
        <v/>
      </c>
      <c r="G4949" t="str">
        <f>IFERROR(UPPER(TRIM(ESITI_QUESTIONARI!AI4949)),"")</f>
        <v/>
      </c>
      <c r="H4949" s="8" t="str">
        <f>IF(C4949="","",IF(ISERROR(AVERAGE(ESITI_QUESTIONARI!N4949:T4949,ESITI_QUESTIONARI!V4949:X4949,ESITI_QUESTIONARI!Z4949:AD4949,ESITI_QUESTIONARI!AF4949:AH4949,ESITI_QUESTIONARI!AJ4949:AL4949,ESITI_QUESTIONARI!AN4949,ESITI_QUESTIONARI!AQ4949)),"NON RISPONDE",AVERAGE(ESITI_QUESTIONARI!N4949:T4949,ESITI_QUESTIONARI!V4949:X4949,ESITI_QUESTIONARI!Z4949:AD4949,ESITI_QUESTIONARI!AF4949:AH4949,ESITI_QUESTIONARI!AJ4949:AL4949,ESITI_QUESTIONARI!AN4949,ESITI_QUESTIONARI!AQ4949)))</f>
        <v/>
      </c>
    </row>
    <row r="4950" spans="1:8" x14ac:dyDescent="0.3">
      <c r="A4950" t="str">
        <f>IF(ESITI_QUESTIONARI!A4950="","",TRIM(ESITI_QUESTIONARI!A4950))</f>
        <v/>
      </c>
      <c r="B4950" t="str">
        <f t="shared" si="78"/>
        <v/>
      </c>
      <c r="C4950" t="str">
        <f>IF(ESITI_QUESTIONARI!C4950="","",TRIM(ESITI_QUESTIONARI!C4950))</f>
        <v/>
      </c>
      <c r="D4950" t="str">
        <f>IFERROR(UPPER(TRIM(ESITI_QUESTIONARI!U4950)),"")</f>
        <v/>
      </c>
      <c r="E4950" t="str">
        <f>IFERROR(UPPER(TRIM(ESITI_QUESTIONARI!Y4950)),"")</f>
        <v/>
      </c>
      <c r="F4950" t="str">
        <f>IFERROR(UPPER(TRIM(ESITI_QUESTIONARI!AE4950)),"")</f>
        <v/>
      </c>
      <c r="G4950" t="str">
        <f>IFERROR(UPPER(TRIM(ESITI_QUESTIONARI!AI4950)),"")</f>
        <v/>
      </c>
      <c r="H4950" s="8" t="str">
        <f>IF(C4950="","",IF(ISERROR(AVERAGE(ESITI_QUESTIONARI!N4950:T4950,ESITI_QUESTIONARI!V4950:X4950,ESITI_QUESTIONARI!Z4950:AD4950,ESITI_QUESTIONARI!AF4950:AH4950,ESITI_QUESTIONARI!AJ4950:AL4950,ESITI_QUESTIONARI!AN4950,ESITI_QUESTIONARI!AQ4950)),"NON RISPONDE",AVERAGE(ESITI_QUESTIONARI!N4950:T4950,ESITI_QUESTIONARI!V4950:X4950,ESITI_QUESTIONARI!Z4950:AD4950,ESITI_QUESTIONARI!AF4950:AH4950,ESITI_QUESTIONARI!AJ4950:AL4950,ESITI_QUESTIONARI!AN4950,ESITI_QUESTIONARI!AQ4950)))</f>
        <v/>
      </c>
    </row>
    <row r="4951" spans="1:8" x14ac:dyDescent="0.3">
      <c r="A4951" t="str">
        <f>IF(ESITI_QUESTIONARI!A4951="","",TRIM(ESITI_QUESTIONARI!A4951))</f>
        <v/>
      </c>
      <c r="B4951" t="str">
        <f t="shared" si="78"/>
        <v/>
      </c>
      <c r="C4951" t="str">
        <f>IF(ESITI_QUESTIONARI!C4951="","",TRIM(ESITI_QUESTIONARI!C4951))</f>
        <v/>
      </c>
      <c r="D4951" t="str">
        <f>IFERROR(UPPER(TRIM(ESITI_QUESTIONARI!U4951)),"")</f>
        <v/>
      </c>
      <c r="E4951" t="str">
        <f>IFERROR(UPPER(TRIM(ESITI_QUESTIONARI!Y4951)),"")</f>
        <v/>
      </c>
      <c r="F4951" t="str">
        <f>IFERROR(UPPER(TRIM(ESITI_QUESTIONARI!AE4951)),"")</f>
        <v/>
      </c>
      <c r="G4951" t="str">
        <f>IFERROR(UPPER(TRIM(ESITI_QUESTIONARI!AI4951)),"")</f>
        <v/>
      </c>
      <c r="H4951" s="8" t="str">
        <f>IF(C4951="","",IF(ISERROR(AVERAGE(ESITI_QUESTIONARI!N4951:T4951,ESITI_QUESTIONARI!V4951:X4951,ESITI_QUESTIONARI!Z4951:AD4951,ESITI_QUESTIONARI!AF4951:AH4951,ESITI_QUESTIONARI!AJ4951:AL4951,ESITI_QUESTIONARI!AN4951,ESITI_QUESTIONARI!AQ4951)),"NON RISPONDE",AVERAGE(ESITI_QUESTIONARI!N4951:T4951,ESITI_QUESTIONARI!V4951:X4951,ESITI_QUESTIONARI!Z4951:AD4951,ESITI_QUESTIONARI!AF4951:AH4951,ESITI_QUESTIONARI!AJ4951:AL4951,ESITI_QUESTIONARI!AN4951,ESITI_QUESTIONARI!AQ4951)))</f>
        <v/>
      </c>
    </row>
    <row r="4952" spans="1:8" x14ac:dyDescent="0.3">
      <c r="A4952" t="str">
        <f>IF(ESITI_QUESTIONARI!A4952="","",TRIM(ESITI_QUESTIONARI!A4952))</f>
        <v/>
      </c>
      <c r="B4952" t="str">
        <f t="shared" si="78"/>
        <v/>
      </c>
      <c r="C4952" t="str">
        <f>IF(ESITI_QUESTIONARI!C4952="","",TRIM(ESITI_QUESTIONARI!C4952))</f>
        <v/>
      </c>
      <c r="D4952" t="str">
        <f>IFERROR(UPPER(TRIM(ESITI_QUESTIONARI!U4952)),"")</f>
        <v/>
      </c>
      <c r="E4952" t="str">
        <f>IFERROR(UPPER(TRIM(ESITI_QUESTIONARI!Y4952)),"")</f>
        <v/>
      </c>
      <c r="F4952" t="str">
        <f>IFERROR(UPPER(TRIM(ESITI_QUESTIONARI!AE4952)),"")</f>
        <v/>
      </c>
      <c r="G4952" t="str">
        <f>IFERROR(UPPER(TRIM(ESITI_QUESTIONARI!AI4952)),"")</f>
        <v/>
      </c>
      <c r="H4952" s="8" t="str">
        <f>IF(C4952="","",IF(ISERROR(AVERAGE(ESITI_QUESTIONARI!N4952:T4952,ESITI_QUESTIONARI!V4952:X4952,ESITI_QUESTIONARI!Z4952:AD4952,ESITI_QUESTIONARI!AF4952:AH4952,ESITI_QUESTIONARI!AJ4952:AL4952,ESITI_QUESTIONARI!AN4952,ESITI_QUESTIONARI!AQ4952)),"NON RISPONDE",AVERAGE(ESITI_QUESTIONARI!N4952:T4952,ESITI_QUESTIONARI!V4952:X4952,ESITI_QUESTIONARI!Z4952:AD4952,ESITI_QUESTIONARI!AF4952:AH4952,ESITI_QUESTIONARI!AJ4952:AL4952,ESITI_QUESTIONARI!AN4952,ESITI_QUESTIONARI!AQ4952)))</f>
        <v/>
      </c>
    </row>
    <row r="4953" spans="1:8" x14ac:dyDescent="0.3">
      <c r="A4953" t="str">
        <f>IF(ESITI_QUESTIONARI!A4953="","",TRIM(ESITI_QUESTIONARI!A4953))</f>
        <v/>
      </c>
      <c r="B4953" t="str">
        <f t="shared" si="78"/>
        <v/>
      </c>
      <c r="C4953" t="str">
        <f>IF(ESITI_QUESTIONARI!C4953="","",TRIM(ESITI_QUESTIONARI!C4953))</f>
        <v/>
      </c>
      <c r="D4953" t="str">
        <f>IFERROR(UPPER(TRIM(ESITI_QUESTIONARI!U4953)),"")</f>
        <v/>
      </c>
      <c r="E4953" t="str">
        <f>IFERROR(UPPER(TRIM(ESITI_QUESTIONARI!Y4953)),"")</f>
        <v/>
      </c>
      <c r="F4953" t="str">
        <f>IFERROR(UPPER(TRIM(ESITI_QUESTIONARI!AE4953)),"")</f>
        <v/>
      </c>
      <c r="G4953" t="str">
        <f>IFERROR(UPPER(TRIM(ESITI_QUESTIONARI!AI4953)),"")</f>
        <v/>
      </c>
      <c r="H4953" s="8" t="str">
        <f>IF(C4953="","",IF(ISERROR(AVERAGE(ESITI_QUESTIONARI!N4953:T4953,ESITI_QUESTIONARI!V4953:X4953,ESITI_QUESTIONARI!Z4953:AD4953,ESITI_QUESTIONARI!AF4953:AH4953,ESITI_QUESTIONARI!AJ4953:AL4953,ESITI_QUESTIONARI!AN4953,ESITI_QUESTIONARI!AQ4953)),"NON RISPONDE",AVERAGE(ESITI_QUESTIONARI!N4953:T4953,ESITI_QUESTIONARI!V4953:X4953,ESITI_QUESTIONARI!Z4953:AD4953,ESITI_QUESTIONARI!AF4953:AH4953,ESITI_QUESTIONARI!AJ4953:AL4953,ESITI_QUESTIONARI!AN4953,ESITI_QUESTIONARI!AQ4953)))</f>
        <v/>
      </c>
    </row>
    <row r="4954" spans="1:8" x14ac:dyDescent="0.3">
      <c r="A4954" t="str">
        <f>IF(ESITI_QUESTIONARI!A4954="","",TRIM(ESITI_QUESTIONARI!A4954))</f>
        <v/>
      </c>
      <c r="B4954" t="str">
        <f t="shared" si="78"/>
        <v/>
      </c>
      <c r="C4954" t="str">
        <f>IF(ESITI_QUESTIONARI!C4954="","",TRIM(ESITI_QUESTIONARI!C4954))</f>
        <v/>
      </c>
      <c r="D4954" t="str">
        <f>IFERROR(UPPER(TRIM(ESITI_QUESTIONARI!U4954)),"")</f>
        <v/>
      </c>
      <c r="E4954" t="str">
        <f>IFERROR(UPPER(TRIM(ESITI_QUESTIONARI!Y4954)),"")</f>
        <v/>
      </c>
      <c r="F4954" t="str">
        <f>IFERROR(UPPER(TRIM(ESITI_QUESTIONARI!AE4954)),"")</f>
        <v/>
      </c>
      <c r="G4954" t="str">
        <f>IFERROR(UPPER(TRIM(ESITI_QUESTIONARI!AI4954)),"")</f>
        <v/>
      </c>
      <c r="H4954" s="8" t="str">
        <f>IF(C4954="","",IF(ISERROR(AVERAGE(ESITI_QUESTIONARI!N4954:T4954,ESITI_QUESTIONARI!V4954:X4954,ESITI_QUESTIONARI!Z4954:AD4954,ESITI_QUESTIONARI!AF4954:AH4954,ESITI_QUESTIONARI!AJ4954:AL4954,ESITI_QUESTIONARI!AN4954,ESITI_QUESTIONARI!AQ4954)),"NON RISPONDE",AVERAGE(ESITI_QUESTIONARI!N4954:T4954,ESITI_QUESTIONARI!V4954:X4954,ESITI_QUESTIONARI!Z4954:AD4954,ESITI_QUESTIONARI!AF4954:AH4954,ESITI_QUESTIONARI!AJ4954:AL4954,ESITI_QUESTIONARI!AN4954,ESITI_QUESTIONARI!AQ4954)))</f>
        <v/>
      </c>
    </row>
    <row r="4955" spans="1:8" x14ac:dyDescent="0.3">
      <c r="A4955" t="str">
        <f>IF(ESITI_QUESTIONARI!A4955="","",TRIM(ESITI_QUESTIONARI!A4955))</f>
        <v/>
      </c>
      <c r="B4955" t="str">
        <f t="shared" si="78"/>
        <v/>
      </c>
      <c r="C4955" t="str">
        <f>IF(ESITI_QUESTIONARI!C4955="","",TRIM(ESITI_QUESTIONARI!C4955))</f>
        <v/>
      </c>
      <c r="D4955" t="str">
        <f>IFERROR(UPPER(TRIM(ESITI_QUESTIONARI!U4955)),"")</f>
        <v/>
      </c>
      <c r="E4955" t="str">
        <f>IFERROR(UPPER(TRIM(ESITI_QUESTIONARI!Y4955)),"")</f>
        <v/>
      </c>
      <c r="F4955" t="str">
        <f>IFERROR(UPPER(TRIM(ESITI_QUESTIONARI!AE4955)),"")</f>
        <v/>
      </c>
      <c r="G4955" t="str">
        <f>IFERROR(UPPER(TRIM(ESITI_QUESTIONARI!AI4955)),"")</f>
        <v/>
      </c>
      <c r="H4955" s="8" t="str">
        <f>IF(C4955="","",IF(ISERROR(AVERAGE(ESITI_QUESTIONARI!N4955:T4955,ESITI_QUESTIONARI!V4955:X4955,ESITI_QUESTIONARI!Z4955:AD4955,ESITI_QUESTIONARI!AF4955:AH4955,ESITI_QUESTIONARI!AJ4955:AL4955,ESITI_QUESTIONARI!AN4955,ESITI_QUESTIONARI!AQ4955)),"NON RISPONDE",AVERAGE(ESITI_QUESTIONARI!N4955:T4955,ESITI_QUESTIONARI!V4955:X4955,ESITI_QUESTIONARI!Z4955:AD4955,ESITI_QUESTIONARI!AF4955:AH4955,ESITI_QUESTIONARI!AJ4955:AL4955,ESITI_QUESTIONARI!AN4955,ESITI_QUESTIONARI!AQ4955)))</f>
        <v/>
      </c>
    </row>
    <row r="4956" spans="1:8" x14ac:dyDescent="0.3">
      <c r="A4956" t="str">
        <f>IF(ESITI_QUESTIONARI!A4956="","",TRIM(ESITI_QUESTIONARI!A4956))</f>
        <v/>
      </c>
      <c r="B4956" t="str">
        <f t="shared" si="78"/>
        <v/>
      </c>
      <c r="C4956" t="str">
        <f>IF(ESITI_QUESTIONARI!C4956="","",TRIM(ESITI_QUESTIONARI!C4956))</f>
        <v/>
      </c>
      <c r="D4956" t="str">
        <f>IFERROR(UPPER(TRIM(ESITI_QUESTIONARI!U4956)),"")</f>
        <v/>
      </c>
      <c r="E4956" t="str">
        <f>IFERROR(UPPER(TRIM(ESITI_QUESTIONARI!Y4956)),"")</f>
        <v/>
      </c>
      <c r="F4956" t="str">
        <f>IFERROR(UPPER(TRIM(ESITI_QUESTIONARI!AE4956)),"")</f>
        <v/>
      </c>
      <c r="G4956" t="str">
        <f>IFERROR(UPPER(TRIM(ESITI_QUESTIONARI!AI4956)),"")</f>
        <v/>
      </c>
      <c r="H4956" s="8" t="str">
        <f>IF(C4956="","",IF(ISERROR(AVERAGE(ESITI_QUESTIONARI!N4956:T4956,ESITI_QUESTIONARI!V4956:X4956,ESITI_QUESTIONARI!Z4956:AD4956,ESITI_QUESTIONARI!AF4956:AH4956,ESITI_QUESTIONARI!AJ4956:AL4956,ESITI_QUESTIONARI!AN4956,ESITI_QUESTIONARI!AQ4956)),"NON RISPONDE",AVERAGE(ESITI_QUESTIONARI!N4956:T4956,ESITI_QUESTIONARI!V4956:X4956,ESITI_QUESTIONARI!Z4956:AD4956,ESITI_QUESTIONARI!AF4956:AH4956,ESITI_QUESTIONARI!AJ4956:AL4956,ESITI_QUESTIONARI!AN4956,ESITI_QUESTIONARI!AQ4956)))</f>
        <v/>
      </c>
    </row>
    <row r="4957" spans="1:8" x14ac:dyDescent="0.3">
      <c r="A4957" t="str">
        <f>IF(ESITI_QUESTIONARI!A4957="","",TRIM(ESITI_QUESTIONARI!A4957))</f>
        <v/>
      </c>
      <c r="B4957" t="str">
        <f t="shared" si="78"/>
        <v/>
      </c>
      <c r="C4957" t="str">
        <f>IF(ESITI_QUESTIONARI!C4957="","",TRIM(ESITI_QUESTIONARI!C4957))</f>
        <v/>
      </c>
      <c r="D4957" t="str">
        <f>IFERROR(UPPER(TRIM(ESITI_QUESTIONARI!U4957)),"")</f>
        <v/>
      </c>
      <c r="E4957" t="str">
        <f>IFERROR(UPPER(TRIM(ESITI_QUESTIONARI!Y4957)),"")</f>
        <v/>
      </c>
      <c r="F4957" t="str">
        <f>IFERROR(UPPER(TRIM(ESITI_QUESTIONARI!AE4957)),"")</f>
        <v/>
      </c>
      <c r="G4957" t="str">
        <f>IFERROR(UPPER(TRIM(ESITI_QUESTIONARI!AI4957)),"")</f>
        <v/>
      </c>
      <c r="H4957" s="8" t="str">
        <f>IF(C4957="","",IF(ISERROR(AVERAGE(ESITI_QUESTIONARI!N4957:T4957,ESITI_QUESTIONARI!V4957:X4957,ESITI_QUESTIONARI!Z4957:AD4957,ESITI_QUESTIONARI!AF4957:AH4957,ESITI_QUESTIONARI!AJ4957:AL4957,ESITI_QUESTIONARI!AN4957,ESITI_QUESTIONARI!AQ4957)),"NON RISPONDE",AVERAGE(ESITI_QUESTIONARI!N4957:T4957,ESITI_QUESTIONARI!V4957:X4957,ESITI_QUESTIONARI!Z4957:AD4957,ESITI_QUESTIONARI!AF4957:AH4957,ESITI_QUESTIONARI!AJ4957:AL4957,ESITI_QUESTIONARI!AN4957,ESITI_QUESTIONARI!AQ4957)))</f>
        <v/>
      </c>
    </row>
    <row r="4958" spans="1:8" x14ac:dyDescent="0.3">
      <c r="A4958" t="str">
        <f>IF(ESITI_QUESTIONARI!A4958="","",TRIM(ESITI_QUESTIONARI!A4958))</f>
        <v/>
      </c>
      <c r="B4958" t="str">
        <f t="shared" si="78"/>
        <v/>
      </c>
      <c r="C4958" t="str">
        <f>IF(ESITI_QUESTIONARI!C4958="","",TRIM(ESITI_QUESTIONARI!C4958))</f>
        <v/>
      </c>
      <c r="D4958" t="str">
        <f>IFERROR(UPPER(TRIM(ESITI_QUESTIONARI!U4958)),"")</f>
        <v/>
      </c>
      <c r="E4958" t="str">
        <f>IFERROR(UPPER(TRIM(ESITI_QUESTIONARI!Y4958)),"")</f>
        <v/>
      </c>
      <c r="F4958" t="str">
        <f>IFERROR(UPPER(TRIM(ESITI_QUESTIONARI!AE4958)),"")</f>
        <v/>
      </c>
      <c r="G4958" t="str">
        <f>IFERROR(UPPER(TRIM(ESITI_QUESTIONARI!AI4958)),"")</f>
        <v/>
      </c>
      <c r="H4958" s="8" t="str">
        <f>IF(C4958="","",IF(ISERROR(AVERAGE(ESITI_QUESTIONARI!N4958:T4958,ESITI_QUESTIONARI!V4958:X4958,ESITI_QUESTIONARI!Z4958:AD4958,ESITI_QUESTIONARI!AF4958:AH4958,ESITI_QUESTIONARI!AJ4958:AL4958,ESITI_QUESTIONARI!AN4958,ESITI_QUESTIONARI!AQ4958)),"NON RISPONDE",AVERAGE(ESITI_QUESTIONARI!N4958:T4958,ESITI_QUESTIONARI!V4958:X4958,ESITI_QUESTIONARI!Z4958:AD4958,ESITI_QUESTIONARI!AF4958:AH4958,ESITI_QUESTIONARI!AJ4958:AL4958,ESITI_QUESTIONARI!AN4958,ESITI_QUESTIONARI!AQ4958)))</f>
        <v/>
      </c>
    </row>
    <row r="4959" spans="1:8" x14ac:dyDescent="0.3">
      <c r="A4959" t="str">
        <f>IF(ESITI_QUESTIONARI!A4959="","",TRIM(ESITI_QUESTIONARI!A4959))</f>
        <v/>
      </c>
      <c r="B4959" t="str">
        <f t="shared" si="78"/>
        <v/>
      </c>
      <c r="C4959" t="str">
        <f>IF(ESITI_QUESTIONARI!C4959="","",TRIM(ESITI_QUESTIONARI!C4959))</f>
        <v/>
      </c>
      <c r="D4959" t="str">
        <f>IFERROR(UPPER(TRIM(ESITI_QUESTIONARI!U4959)),"")</f>
        <v/>
      </c>
      <c r="E4959" t="str">
        <f>IFERROR(UPPER(TRIM(ESITI_QUESTIONARI!Y4959)),"")</f>
        <v/>
      </c>
      <c r="F4959" t="str">
        <f>IFERROR(UPPER(TRIM(ESITI_QUESTIONARI!AE4959)),"")</f>
        <v/>
      </c>
      <c r="G4959" t="str">
        <f>IFERROR(UPPER(TRIM(ESITI_QUESTIONARI!AI4959)),"")</f>
        <v/>
      </c>
      <c r="H4959" s="8" t="str">
        <f>IF(C4959="","",IF(ISERROR(AVERAGE(ESITI_QUESTIONARI!N4959:T4959,ESITI_QUESTIONARI!V4959:X4959,ESITI_QUESTIONARI!Z4959:AD4959,ESITI_QUESTIONARI!AF4959:AH4959,ESITI_QUESTIONARI!AJ4959:AL4959,ESITI_QUESTIONARI!AN4959,ESITI_QUESTIONARI!AQ4959)),"NON RISPONDE",AVERAGE(ESITI_QUESTIONARI!N4959:T4959,ESITI_QUESTIONARI!V4959:X4959,ESITI_QUESTIONARI!Z4959:AD4959,ESITI_QUESTIONARI!AF4959:AH4959,ESITI_QUESTIONARI!AJ4959:AL4959,ESITI_QUESTIONARI!AN4959,ESITI_QUESTIONARI!AQ4959)))</f>
        <v/>
      </c>
    </row>
    <row r="4960" spans="1:8" x14ac:dyDescent="0.3">
      <c r="A4960" t="str">
        <f>IF(ESITI_QUESTIONARI!A4960="","",TRIM(ESITI_QUESTIONARI!A4960))</f>
        <v/>
      </c>
      <c r="B4960" t="str">
        <f t="shared" si="78"/>
        <v/>
      </c>
      <c r="C4960" t="str">
        <f>IF(ESITI_QUESTIONARI!C4960="","",TRIM(ESITI_QUESTIONARI!C4960))</f>
        <v/>
      </c>
      <c r="D4960" t="str">
        <f>IFERROR(UPPER(TRIM(ESITI_QUESTIONARI!U4960)),"")</f>
        <v/>
      </c>
      <c r="E4960" t="str">
        <f>IFERROR(UPPER(TRIM(ESITI_QUESTIONARI!Y4960)),"")</f>
        <v/>
      </c>
      <c r="F4960" t="str">
        <f>IFERROR(UPPER(TRIM(ESITI_QUESTIONARI!AE4960)),"")</f>
        <v/>
      </c>
      <c r="G4960" t="str">
        <f>IFERROR(UPPER(TRIM(ESITI_QUESTIONARI!AI4960)),"")</f>
        <v/>
      </c>
      <c r="H4960" s="8" t="str">
        <f>IF(C4960="","",IF(ISERROR(AVERAGE(ESITI_QUESTIONARI!N4960:T4960,ESITI_QUESTIONARI!V4960:X4960,ESITI_QUESTIONARI!Z4960:AD4960,ESITI_QUESTIONARI!AF4960:AH4960,ESITI_QUESTIONARI!AJ4960:AL4960,ESITI_QUESTIONARI!AN4960,ESITI_QUESTIONARI!AQ4960)),"NON RISPONDE",AVERAGE(ESITI_QUESTIONARI!N4960:T4960,ESITI_QUESTIONARI!V4960:X4960,ESITI_QUESTIONARI!Z4960:AD4960,ESITI_QUESTIONARI!AF4960:AH4960,ESITI_QUESTIONARI!AJ4960:AL4960,ESITI_QUESTIONARI!AN4960,ESITI_QUESTIONARI!AQ4960)))</f>
        <v/>
      </c>
    </row>
    <row r="4961" spans="1:8" x14ac:dyDescent="0.3">
      <c r="A4961" t="str">
        <f>IF(ESITI_QUESTIONARI!A4961="","",TRIM(ESITI_QUESTIONARI!A4961))</f>
        <v/>
      </c>
      <c r="B4961" t="str">
        <f t="shared" si="78"/>
        <v/>
      </c>
      <c r="C4961" t="str">
        <f>IF(ESITI_QUESTIONARI!C4961="","",TRIM(ESITI_QUESTIONARI!C4961))</f>
        <v/>
      </c>
      <c r="D4961" t="str">
        <f>IFERROR(UPPER(TRIM(ESITI_QUESTIONARI!U4961)),"")</f>
        <v/>
      </c>
      <c r="E4961" t="str">
        <f>IFERROR(UPPER(TRIM(ESITI_QUESTIONARI!Y4961)),"")</f>
        <v/>
      </c>
      <c r="F4961" t="str">
        <f>IFERROR(UPPER(TRIM(ESITI_QUESTIONARI!AE4961)),"")</f>
        <v/>
      </c>
      <c r="G4961" t="str">
        <f>IFERROR(UPPER(TRIM(ESITI_QUESTIONARI!AI4961)),"")</f>
        <v/>
      </c>
      <c r="H4961" s="8" t="str">
        <f>IF(C4961="","",IF(ISERROR(AVERAGE(ESITI_QUESTIONARI!N4961:T4961,ESITI_QUESTIONARI!V4961:X4961,ESITI_QUESTIONARI!Z4961:AD4961,ESITI_QUESTIONARI!AF4961:AH4961,ESITI_QUESTIONARI!AJ4961:AL4961,ESITI_QUESTIONARI!AN4961,ESITI_QUESTIONARI!AQ4961)),"NON RISPONDE",AVERAGE(ESITI_QUESTIONARI!N4961:T4961,ESITI_QUESTIONARI!V4961:X4961,ESITI_QUESTIONARI!Z4961:AD4961,ESITI_QUESTIONARI!AF4961:AH4961,ESITI_QUESTIONARI!AJ4961:AL4961,ESITI_QUESTIONARI!AN4961,ESITI_QUESTIONARI!AQ4961)))</f>
        <v/>
      </c>
    </row>
    <row r="4962" spans="1:8" x14ac:dyDescent="0.3">
      <c r="A4962" t="str">
        <f>IF(ESITI_QUESTIONARI!A4962="","",TRIM(ESITI_QUESTIONARI!A4962))</f>
        <v/>
      </c>
      <c r="B4962" t="str">
        <f t="shared" si="78"/>
        <v/>
      </c>
      <c r="C4962" t="str">
        <f>IF(ESITI_QUESTIONARI!C4962="","",TRIM(ESITI_QUESTIONARI!C4962))</f>
        <v/>
      </c>
      <c r="D4962" t="str">
        <f>IFERROR(UPPER(TRIM(ESITI_QUESTIONARI!U4962)),"")</f>
        <v/>
      </c>
      <c r="E4962" t="str">
        <f>IFERROR(UPPER(TRIM(ESITI_QUESTIONARI!Y4962)),"")</f>
        <v/>
      </c>
      <c r="F4962" t="str">
        <f>IFERROR(UPPER(TRIM(ESITI_QUESTIONARI!AE4962)),"")</f>
        <v/>
      </c>
      <c r="G4962" t="str">
        <f>IFERROR(UPPER(TRIM(ESITI_QUESTIONARI!AI4962)),"")</f>
        <v/>
      </c>
      <c r="H4962" s="8" t="str">
        <f>IF(C4962="","",IF(ISERROR(AVERAGE(ESITI_QUESTIONARI!N4962:T4962,ESITI_QUESTIONARI!V4962:X4962,ESITI_QUESTIONARI!Z4962:AD4962,ESITI_QUESTIONARI!AF4962:AH4962,ESITI_QUESTIONARI!AJ4962:AL4962,ESITI_QUESTIONARI!AN4962,ESITI_QUESTIONARI!AQ4962)),"NON RISPONDE",AVERAGE(ESITI_QUESTIONARI!N4962:T4962,ESITI_QUESTIONARI!V4962:X4962,ESITI_QUESTIONARI!Z4962:AD4962,ESITI_QUESTIONARI!AF4962:AH4962,ESITI_QUESTIONARI!AJ4962:AL4962,ESITI_QUESTIONARI!AN4962,ESITI_QUESTIONARI!AQ4962)))</f>
        <v/>
      </c>
    </row>
    <row r="4963" spans="1:8" x14ac:dyDescent="0.3">
      <c r="A4963" t="str">
        <f>IF(ESITI_QUESTIONARI!A4963="","",TRIM(ESITI_QUESTIONARI!A4963))</f>
        <v/>
      </c>
      <c r="B4963" t="str">
        <f t="shared" si="78"/>
        <v/>
      </c>
      <c r="C4963" t="str">
        <f>IF(ESITI_QUESTIONARI!C4963="","",TRIM(ESITI_QUESTIONARI!C4963))</f>
        <v/>
      </c>
      <c r="D4963" t="str">
        <f>IFERROR(UPPER(TRIM(ESITI_QUESTIONARI!U4963)),"")</f>
        <v/>
      </c>
      <c r="E4963" t="str">
        <f>IFERROR(UPPER(TRIM(ESITI_QUESTIONARI!Y4963)),"")</f>
        <v/>
      </c>
      <c r="F4963" t="str">
        <f>IFERROR(UPPER(TRIM(ESITI_QUESTIONARI!AE4963)),"")</f>
        <v/>
      </c>
      <c r="G4963" t="str">
        <f>IFERROR(UPPER(TRIM(ESITI_QUESTIONARI!AI4963)),"")</f>
        <v/>
      </c>
      <c r="H4963" s="8" t="str">
        <f>IF(C4963="","",IF(ISERROR(AVERAGE(ESITI_QUESTIONARI!N4963:T4963,ESITI_QUESTIONARI!V4963:X4963,ESITI_QUESTIONARI!Z4963:AD4963,ESITI_QUESTIONARI!AF4963:AH4963,ESITI_QUESTIONARI!AJ4963:AL4963,ESITI_QUESTIONARI!AN4963,ESITI_QUESTIONARI!AQ4963)),"NON RISPONDE",AVERAGE(ESITI_QUESTIONARI!N4963:T4963,ESITI_QUESTIONARI!V4963:X4963,ESITI_QUESTIONARI!Z4963:AD4963,ESITI_QUESTIONARI!AF4963:AH4963,ESITI_QUESTIONARI!AJ4963:AL4963,ESITI_QUESTIONARI!AN4963,ESITI_QUESTIONARI!AQ4963)))</f>
        <v/>
      </c>
    </row>
    <row r="4964" spans="1:8" x14ac:dyDescent="0.3">
      <c r="A4964" t="str">
        <f>IF(ESITI_QUESTIONARI!A4964="","",TRIM(ESITI_QUESTIONARI!A4964))</f>
        <v/>
      </c>
      <c r="B4964" t="str">
        <f t="shared" si="78"/>
        <v/>
      </c>
      <c r="C4964" t="str">
        <f>IF(ESITI_QUESTIONARI!C4964="","",TRIM(ESITI_QUESTIONARI!C4964))</f>
        <v/>
      </c>
      <c r="D4964" t="str">
        <f>IFERROR(UPPER(TRIM(ESITI_QUESTIONARI!U4964)),"")</f>
        <v/>
      </c>
      <c r="E4964" t="str">
        <f>IFERROR(UPPER(TRIM(ESITI_QUESTIONARI!Y4964)),"")</f>
        <v/>
      </c>
      <c r="F4964" t="str">
        <f>IFERROR(UPPER(TRIM(ESITI_QUESTIONARI!AE4964)),"")</f>
        <v/>
      </c>
      <c r="G4964" t="str">
        <f>IFERROR(UPPER(TRIM(ESITI_QUESTIONARI!AI4964)),"")</f>
        <v/>
      </c>
      <c r="H4964" s="8" t="str">
        <f>IF(C4964="","",IF(ISERROR(AVERAGE(ESITI_QUESTIONARI!N4964:T4964,ESITI_QUESTIONARI!V4964:X4964,ESITI_QUESTIONARI!Z4964:AD4964,ESITI_QUESTIONARI!AF4964:AH4964,ESITI_QUESTIONARI!AJ4964:AL4964,ESITI_QUESTIONARI!AN4964,ESITI_QUESTIONARI!AQ4964)),"NON RISPONDE",AVERAGE(ESITI_QUESTIONARI!N4964:T4964,ESITI_QUESTIONARI!V4964:X4964,ESITI_QUESTIONARI!Z4964:AD4964,ESITI_QUESTIONARI!AF4964:AH4964,ESITI_QUESTIONARI!AJ4964:AL4964,ESITI_QUESTIONARI!AN4964,ESITI_QUESTIONARI!AQ4964)))</f>
        <v/>
      </c>
    </row>
    <row r="4965" spans="1:8" x14ac:dyDescent="0.3">
      <c r="A4965" t="str">
        <f>IF(ESITI_QUESTIONARI!A4965="","",TRIM(ESITI_QUESTIONARI!A4965))</f>
        <v/>
      </c>
      <c r="B4965" t="str">
        <f t="shared" si="78"/>
        <v/>
      </c>
      <c r="C4965" t="str">
        <f>IF(ESITI_QUESTIONARI!C4965="","",TRIM(ESITI_QUESTIONARI!C4965))</f>
        <v/>
      </c>
      <c r="D4965" t="str">
        <f>IFERROR(UPPER(TRIM(ESITI_QUESTIONARI!U4965)),"")</f>
        <v/>
      </c>
      <c r="E4965" t="str">
        <f>IFERROR(UPPER(TRIM(ESITI_QUESTIONARI!Y4965)),"")</f>
        <v/>
      </c>
      <c r="F4965" t="str">
        <f>IFERROR(UPPER(TRIM(ESITI_QUESTIONARI!AE4965)),"")</f>
        <v/>
      </c>
      <c r="G4965" t="str">
        <f>IFERROR(UPPER(TRIM(ESITI_QUESTIONARI!AI4965)),"")</f>
        <v/>
      </c>
      <c r="H4965" s="8" t="str">
        <f>IF(C4965="","",IF(ISERROR(AVERAGE(ESITI_QUESTIONARI!N4965:T4965,ESITI_QUESTIONARI!V4965:X4965,ESITI_QUESTIONARI!Z4965:AD4965,ESITI_QUESTIONARI!AF4965:AH4965,ESITI_QUESTIONARI!AJ4965:AL4965,ESITI_QUESTIONARI!AN4965,ESITI_QUESTIONARI!AQ4965)),"NON RISPONDE",AVERAGE(ESITI_QUESTIONARI!N4965:T4965,ESITI_QUESTIONARI!V4965:X4965,ESITI_QUESTIONARI!Z4965:AD4965,ESITI_QUESTIONARI!AF4965:AH4965,ESITI_QUESTIONARI!AJ4965:AL4965,ESITI_QUESTIONARI!AN4965,ESITI_QUESTIONARI!AQ4965)))</f>
        <v/>
      </c>
    </row>
    <row r="4966" spans="1:8" x14ac:dyDescent="0.3">
      <c r="A4966" t="str">
        <f>IF(ESITI_QUESTIONARI!A4966="","",TRIM(ESITI_QUESTIONARI!A4966))</f>
        <v/>
      </c>
      <c r="B4966" t="str">
        <f t="shared" si="78"/>
        <v/>
      </c>
      <c r="C4966" t="str">
        <f>IF(ESITI_QUESTIONARI!C4966="","",TRIM(ESITI_QUESTIONARI!C4966))</f>
        <v/>
      </c>
      <c r="D4966" t="str">
        <f>IFERROR(UPPER(TRIM(ESITI_QUESTIONARI!U4966)),"")</f>
        <v/>
      </c>
      <c r="E4966" t="str">
        <f>IFERROR(UPPER(TRIM(ESITI_QUESTIONARI!Y4966)),"")</f>
        <v/>
      </c>
      <c r="F4966" t="str">
        <f>IFERROR(UPPER(TRIM(ESITI_QUESTIONARI!AE4966)),"")</f>
        <v/>
      </c>
      <c r="G4966" t="str">
        <f>IFERROR(UPPER(TRIM(ESITI_QUESTIONARI!AI4966)),"")</f>
        <v/>
      </c>
      <c r="H4966" s="8" t="str">
        <f>IF(C4966="","",IF(ISERROR(AVERAGE(ESITI_QUESTIONARI!N4966:T4966,ESITI_QUESTIONARI!V4966:X4966,ESITI_QUESTIONARI!Z4966:AD4966,ESITI_QUESTIONARI!AF4966:AH4966,ESITI_QUESTIONARI!AJ4966:AL4966,ESITI_QUESTIONARI!AN4966,ESITI_QUESTIONARI!AQ4966)),"NON RISPONDE",AVERAGE(ESITI_QUESTIONARI!N4966:T4966,ESITI_QUESTIONARI!V4966:X4966,ESITI_QUESTIONARI!Z4966:AD4966,ESITI_QUESTIONARI!AF4966:AH4966,ESITI_QUESTIONARI!AJ4966:AL4966,ESITI_QUESTIONARI!AN4966,ESITI_QUESTIONARI!AQ4966)))</f>
        <v/>
      </c>
    </row>
    <row r="4967" spans="1:8" x14ac:dyDescent="0.3">
      <c r="A4967" t="str">
        <f>IF(ESITI_QUESTIONARI!A4967="","",TRIM(ESITI_QUESTIONARI!A4967))</f>
        <v/>
      </c>
      <c r="B4967" t="str">
        <f t="shared" si="78"/>
        <v/>
      </c>
      <c r="C4967" t="str">
        <f>IF(ESITI_QUESTIONARI!C4967="","",TRIM(ESITI_QUESTIONARI!C4967))</f>
        <v/>
      </c>
      <c r="D4967" t="str">
        <f>IFERROR(UPPER(TRIM(ESITI_QUESTIONARI!U4967)),"")</f>
        <v/>
      </c>
      <c r="E4967" t="str">
        <f>IFERROR(UPPER(TRIM(ESITI_QUESTIONARI!Y4967)),"")</f>
        <v/>
      </c>
      <c r="F4967" t="str">
        <f>IFERROR(UPPER(TRIM(ESITI_QUESTIONARI!AE4967)),"")</f>
        <v/>
      </c>
      <c r="G4967" t="str">
        <f>IFERROR(UPPER(TRIM(ESITI_QUESTIONARI!AI4967)),"")</f>
        <v/>
      </c>
      <c r="H4967" s="8" t="str">
        <f>IF(C4967="","",IF(ISERROR(AVERAGE(ESITI_QUESTIONARI!N4967:T4967,ESITI_QUESTIONARI!V4967:X4967,ESITI_QUESTIONARI!Z4967:AD4967,ESITI_QUESTIONARI!AF4967:AH4967,ESITI_QUESTIONARI!AJ4967:AL4967,ESITI_QUESTIONARI!AN4967,ESITI_QUESTIONARI!AQ4967)),"NON RISPONDE",AVERAGE(ESITI_QUESTIONARI!N4967:T4967,ESITI_QUESTIONARI!V4967:X4967,ESITI_QUESTIONARI!Z4967:AD4967,ESITI_QUESTIONARI!AF4967:AH4967,ESITI_QUESTIONARI!AJ4967:AL4967,ESITI_QUESTIONARI!AN4967,ESITI_QUESTIONARI!AQ4967)))</f>
        <v/>
      </c>
    </row>
    <row r="4968" spans="1:8" x14ac:dyDescent="0.3">
      <c r="A4968" t="str">
        <f>IF(ESITI_QUESTIONARI!A4968="","",TRIM(ESITI_QUESTIONARI!A4968))</f>
        <v/>
      </c>
      <c r="B4968" t="str">
        <f t="shared" si="78"/>
        <v/>
      </c>
      <c r="C4968" t="str">
        <f>IF(ESITI_QUESTIONARI!C4968="","",TRIM(ESITI_QUESTIONARI!C4968))</f>
        <v/>
      </c>
      <c r="D4968" t="str">
        <f>IFERROR(UPPER(TRIM(ESITI_QUESTIONARI!U4968)),"")</f>
        <v/>
      </c>
      <c r="E4968" t="str">
        <f>IFERROR(UPPER(TRIM(ESITI_QUESTIONARI!Y4968)),"")</f>
        <v/>
      </c>
      <c r="F4968" t="str">
        <f>IFERROR(UPPER(TRIM(ESITI_QUESTIONARI!AE4968)),"")</f>
        <v/>
      </c>
      <c r="G4968" t="str">
        <f>IFERROR(UPPER(TRIM(ESITI_QUESTIONARI!AI4968)),"")</f>
        <v/>
      </c>
      <c r="H4968" s="8" t="str">
        <f>IF(C4968="","",IF(ISERROR(AVERAGE(ESITI_QUESTIONARI!N4968:T4968,ESITI_QUESTIONARI!V4968:X4968,ESITI_QUESTIONARI!Z4968:AD4968,ESITI_QUESTIONARI!AF4968:AH4968,ESITI_QUESTIONARI!AJ4968:AL4968,ESITI_QUESTIONARI!AN4968,ESITI_QUESTIONARI!AQ4968)),"NON RISPONDE",AVERAGE(ESITI_QUESTIONARI!N4968:T4968,ESITI_QUESTIONARI!V4968:X4968,ESITI_QUESTIONARI!Z4968:AD4968,ESITI_QUESTIONARI!AF4968:AH4968,ESITI_QUESTIONARI!AJ4968:AL4968,ESITI_QUESTIONARI!AN4968,ESITI_QUESTIONARI!AQ4968)))</f>
        <v/>
      </c>
    </row>
    <row r="4969" spans="1:8" x14ac:dyDescent="0.3">
      <c r="A4969" t="str">
        <f>IF(ESITI_QUESTIONARI!A4969="","",TRIM(ESITI_QUESTIONARI!A4969))</f>
        <v/>
      </c>
      <c r="B4969" t="str">
        <f t="shared" si="78"/>
        <v/>
      </c>
      <c r="C4969" t="str">
        <f>IF(ESITI_QUESTIONARI!C4969="","",TRIM(ESITI_QUESTIONARI!C4969))</f>
        <v/>
      </c>
      <c r="D4969" t="str">
        <f>IFERROR(UPPER(TRIM(ESITI_QUESTIONARI!U4969)),"")</f>
        <v/>
      </c>
      <c r="E4969" t="str">
        <f>IFERROR(UPPER(TRIM(ESITI_QUESTIONARI!Y4969)),"")</f>
        <v/>
      </c>
      <c r="F4969" t="str">
        <f>IFERROR(UPPER(TRIM(ESITI_QUESTIONARI!AE4969)),"")</f>
        <v/>
      </c>
      <c r="G4969" t="str">
        <f>IFERROR(UPPER(TRIM(ESITI_QUESTIONARI!AI4969)),"")</f>
        <v/>
      </c>
      <c r="H4969" s="8" t="str">
        <f>IF(C4969="","",IF(ISERROR(AVERAGE(ESITI_QUESTIONARI!N4969:T4969,ESITI_QUESTIONARI!V4969:X4969,ESITI_QUESTIONARI!Z4969:AD4969,ESITI_QUESTIONARI!AF4969:AH4969,ESITI_QUESTIONARI!AJ4969:AL4969,ESITI_QUESTIONARI!AN4969,ESITI_QUESTIONARI!AQ4969)),"NON RISPONDE",AVERAGE(ESITI_QUESTIONARI!N4969:T4969,ESITI_QUESTIONARI!V4969:X4969,ESITI_QUESTIONARI!Z4969:AD4969,ESITI_QUESTIONARI!AF4969:AH4969,ESITI_QUESTIONARI!AJ4969:AL4969,ESITI_QUESTIONARI!AN4969,ESITI_QUESTIONARI!AQ4969)))</f>
        <v/>
      </c>
    </row>
    <row r="4970" spans="1:8" x14ac:dyDescent="0.3">
      <c r="A4970" t="str">
        <f>IF(ESITI_QUESTIONARI!A4970="","",TRIM(ESITI_QUESTIONARI!A4970))</f>
        <v/>
      </c>
      <c r="B4970" t="str">
        <f t="shared" si="78"/>
        <v/>
      </c>
      <c r="C4970" t="str">
        <f>IF(ESITI_QUESTIONARI!C4970="","",TRIM(ESITI_QUESTIONARI!C4970))</f>
        <v/>
      </c>
      <c r="D4970" t="str">
        <f>IFERROR(UPPER(TRIM(ESITI_QUESTIONARI!U4970)),"")</f>
        <v/>
      </c>
      <c r="E4970" t="str">
        <f>IFERROR(UPPER(TRIM(ESITI_QUESTIONARI!Y4970)),"")</f>
        <v/>
      </c>
      <c r="F4970" t="str">
        <f>IFERROR(UPPER(TRIM(ESITI_QUESTIONARI!AE4970)),"")</f>
        <v/>
      </c>
      <c r="G4970" t="str">
        <f>IFERROR(UPPER(TRIM(ESITI_QUESTIONARI!AI4970)),"")</f>
        <v/>
      </c>
      <c r="H4970" s="8" t="str">
        <f>IF(C4970="","",IF(ISERROR(AVERAGE(ESITI_QUESTIONARI!N4970:T4970,ESITI_QUESTIONARI!V4970:X4970,ESITI_QUESTIONARI!Z4970:AD4970,ESITI_QUESTIONARI!AF4970:AH4970,ESITI_QUESTIONARI!AJ4970:AL4970,ESITI_QUESTIONARI!AN4970,ESITI_QUESTIONARI!AQ4970)),"NON RISPONDE",AVERAGE(ESITI_QUESTIONARI!N4970:T4970,ESITI_QUESTIONARI!V4970:X4970,ESITI_QUESTIONARI!Z4970:AD4970,ESITI_QUESTIONARI!AF4970:AH4970,ESITI_QUESTIONARI!AJ4970:AL4970,ESITI_QUESTIONARI!AN4970,ESITI_QUESTIONARI!AQ4970)))</f>
        <v/>
      </c>
    </row>
    <row r="4971" spans="1:8" x14ac:dyDescent="0.3">
      <c r="A4971" t="str">
        <f>IF(ESITI_QUESTIONARI!A4971="","",TRIM(ESITI_QUESTIONARI!A4971))</f>
        <v/>
      </c>
      <c r="B4971" t="str">
        <f t="shared" si="78"/>
        <v/>
      </c>
      <c r="C4971" t="str">
        <f>IF(ESITI_QUESTIONARI!C4971="","",TRIM(ESITI_QUESTIONARI!C4971))</f>
        <v/>
      </c>
      <c r="D4971" t="str">
        <f>IFERROR(UPPER(TRIM(ESITI_QUESTIONARI!U4971)),"")</f>
        <v/>
      </c>
      <c r="E4971" t="str">
        <f>IFERROR(UPPER(TRIM(ESITI_QUESTIONARI!Y4971)),"")</f>
        <v/>
      </c>
      <c r="F4971" t="str">
        <f>IFERROR(UPPER(TRIM(ESITI_QUESTIONARI!AE4971)),"")</f>
        <v/>
      </c>
      <c r="G4971" t="str">
        <f>IFERROR(UPPER(TRIM(ESITI_QUESTIONARI!AI4971)),"")</f>
        <v/>
      </c>
      <c r="H4971" s="8" t="str">
        <f>IF(C4971="","",IF(ISERROR(AVERAGE(ESITI_QUESTIONARI!N4971:T4971,ESITI_QUESTIONARI!V4971:X4971,ESITI_QUESTIONARI!Z4971:AD4971,ESITI_QUESTIONARI!AF4971:AH4971,ESITI_QUESTIONARI!AJ4971:AL4971,ESITI_QUESTIONARI!AN4971,ESITI_QUESTIONARI!AQ4971)),"NON RISPONDE",AVERAGE(ESITI_QUESTIONARI!N4971:T4971,ESITI_QUESTIONARI!V4971:X4971,ESITI_QUESTIONARI!Z4971:AD4971,ESITI_QUESTIONARI!AF4971:AH4971,ESITI_QUESTIONARI!AJ4971:AL4971,ESITI_QUESTIONARI!AN4971,ESITI_QUESTIONARI!AQ4971)))</f>
        <v/>
      </c>
    </row>
    <row r="4972" spans="1:8" x14ac:dyDescent="0.3">
      <c r="A4972" t="str">
        <f>IF(ESITI_QUESTIONARI!A4972="","",TRIM(ESITI_QUESTIONARI!A4972))</f>
        <v/>
      </c>
      <c r="B4972" t="str">
        <f t="shared" si="78"/>
        <v/>
      </c>
      <c r="C4972" t="str">
        <f>IF(ESITI_QUESTIONARI!C4972="","",TRIM(ESITI_QUESTIONARI!C4972))</f>
        <v/>
      </c>
      <c r="D4972" t="str">
        <f>IFERROR(UPPER(TRIM(ESITI_QUESTIONARI!U4972)),"")</f>
        <v/>
      </c>
      <c r="E4972" t="str">
        <f>IFERROR(UPPER(TRIM(ESITI_QUESTIONARI!Y4972)),"")</f>
        <v/>
      </c>
      <c r="F4972" t="str">
        <f>IFERROR(UPPER(TRIM(ESITI_QUESTIONARI!AE4972)),"")</f>
        <v/>
      </c>
      <c r="G4972" t="str">
        <f>IFERROR(UPPER(TRIM(ESITI_QUESTIONARI!AI4972)),"")</f>
        <v/>
      </c>
      <c r="H4972" s="8" t="str">
        <f>IF(C4972="","",IF(ISERROR(AVERAGE(ESITI_QUESTIONARI!N4972:T4972,ESITI_QUESTIONARI!V4972:X4972,ESITI_QUESTIONARI!Z4972:AD4972,ESITI_QUESTIONARI!AF4972:AH4972,ESITI_QUESTIONARI!AJ4972:AL4972,ESITI_QUESTIONARI!AN4972,ESITI_QUESTIONARI!AQ4972)),"NON RISPONDE",AVERAGE(ESITI_QUESTIONARI!N4972:T4972,ESITI_QUESTIONARI!V4972:X4972,ESITI_QUESTIONARI!Z4972:AD4972,ESITI_QUESTIONARI!AF4972:AH4972,ESITI_QUESTIONARI!AJ4972:AL4972,ESITI_QUESTIONARI!AN4972,ESITI_QUESTIONARI!AQ4972)))</f>
        <v/>
      </c>
    </row>
    <row r="4973" spans="1:8" x14ac:dyDescent="0.3">
      <c r="A4973" t="str">
        <f>IF(ESITI_QUESTIONARI!A4973="","",TRIM(ESITI_QUESTIONARI!A4973))</f>
        <v/>
      </c>
      <c r="B4973" t="str">
        <f t="shared" si="78"/>
        <v/>
      </c>
      <c r="C4973" t="str">
        <f>IF(ESITI_QUESTIONARI!C4973="","",TRIM(ESITI_QUESTIONARI!C4973))</f>
        <v/>
      </c>
      <c r="D4973" t="str">
        <f>IFERROR(UPPER(TRIM(ESITI_QUESTIONARI!U4973)),"")</f>
        <v/>
      </c>
      <c r="E4973" t="str">
        <f>IFERROR(UPPER(TRIM(ESITI_QUESTIONARI!Y4973)),"")</f>
        <v/>
      </c>
      <c r="F4973" t="str">
        <f>IFERROR(UPPER(TRIM(ESITI_QUESTIONARI!AE4973)),"")</f>
        <v/>
      </c>
      <c r="G4973" t="str">
        <f>IFERROR(UPPER(TRIM(ESITI_QUESTIONARI!AI4973)),"")</f>
        <v/>
      </c>
      <c r="H4973" s="8" t="str">
        <f>IF(C4973="","",IF(ISERROR(AVERAGE(ESITI_QUESTIONARI!N4973:T4973,ESITI_QUESTIONARI!V4973:X4973,ESITI_QUESTIONARI!Z4973:AD4973,ESITI_QUESTIONARI!AF4973:AH4973,ESITI_QUESTIONARI!AJ4973:AL4973,ESITI_QUESTIONARI!AN4973,ESITI_QUESTIONARI!AQ4973)),"NON RISPONDE",AVERAGE(ESITI_QUESTIONARI!N4973:T4973,ESITI_QUESTIONARI!V4973:X4973,ESITI_QUESTIONARI!Z4973:AD4973,ESITI_QUESTIONARI!AF4973:AH4973,ESITI_QUESTIONARI!AJ4973:AL4973,ESITI_QUESTIONARI!AN4973,ESITI_QUESTIONARI!AQ4973)))</f>
        <v/>
      </c>
    </row>
    <row r="4974" spans="1:8" x14ac:dyDescent="0.3">
      <c r="A4974" t="str">
        <f>IF(ESITI_QUESTIONARI!A4974="","",TRIM(ESITI_QUESTIONARI!A4974))</f>
        <v/>
      </c>
      <c r="B4974" t="str">
        <f t="shared" si="78"/>
        <v/>
      </c>
      <c r="C4974" t="str">
        <f>IF(ESITI_QUESTIONARI!C4974="","",TRIM(ESITI_QUESTIONARI!C4974))</f>
        <v/>
      </c>
      <c r="D4974" t="str">
        <f>IFERROR(UPPER(TRIM(ESITI_QUESTIONARI!U4974)),"")</f>
        <v/>
      </c>
      <c r="E4974" t="str">
        <f>IFERROR(UPPER(TRIM(ESITI_QUESTIONARI!Y4974)),"")</f>
        <v/>
      </c>
      <c r="F4974" t="str">
        <f>IFERROR(UPPER(TRIM(ESITI_QUESTIONARI!AE4974)),"")</f>
        <v/>
      </c>
      <c r="G4974" t="str">
        <f>IFERROR(UPPER(TRIM(ESITI_QUESTIONARI!AI4974)),"")</f>
        <v/>
      </c>
      <c r="H4974" s="8" t="str">
        <f>IF(C4974="","",IF(ISERROR(AVERAGE(ESITI_QUESTIONARI!N4974:T4974,ESITI_QUESTIONARI!V4974:X4974,ESITI_QUESTIONARI!Z4974:AD4974,ESITI_QUESTIONARI!AF4974:AH4974,ESITI_QUESTIONARI!AJ4974:AL4974,ESITI_QUESTIONARI!AN4974,ESITI_QUESTIONARI!AQ4974)),"NON RISPONDE",AVERAGE(ESITI_QUESTIONARI!N4974:T4974,ESITI_QUESTIONARI!V4974:X4974,ESITI_QUESTIONARI!Z4974:AD4974,ESITI_QUESTIONARI!AF4974:AH4974,ESITI_QUESTIONARI!AJ4974:AL4974,ESITI_QUESTIONARI!AN4974,ESITI_QUESTIONARI!AQ4974)))</f>
        <v/>
      </c>
    </row>
    <row r="4975" spans="1:8" x14ac:dyDescent="0.3">
      <c r="A4975" t="str">
        <f>IF(ESITI_QUESTIONARI!A4975="","",TRIM(ESITI_QUESTIONARI!A4975))</f>
        <v/>
      </c>
      <c r="B4975" t="str">
        <f t="shared" si="78"/>
        <v/>
      </c>
      <c r="C4975" t="str">
        <f>IF(ESITI_QUESTIONARI!C4975="","",TRIM(ESITI_QUESTIONARI!C4975))</f>
        <v/>
      </c>
      <c r="D4975" t="str">
        <f>IFERROR(UPPER(TRIM(ESITI_QUESTIONARI!U4975)),"")</f>
        <v/>
      </c>
      <c r="E4975" t="str">
        <f>IFERROR(UPPER(TRIM(ESITI_QUESTIONARI!Y4975)),"")</f>
        <v/>
      </c>
      <c r="F4975" t="str">
        <f>IFERROR(UPPER(TRIM(ESITI_QUESTIONARI!AE4975)),"")</f>
        <v/>
      </c>
      <c r="G4975" t="str">
        <f>IFERROR(UPPER(TRIM(ESITI_QUESTIONARI!AI4975)),"")</f>
        <v/>
      </c>
      <c r="H4975" s="8" t="str">
        <f>IF(C4975="","",IF(ISERROR(AVERAGE(ESITI_QUESTIONARI!N4975:T4975,ESITI_QUESTIONARI!V4975:X4975,ESITI_QUESTIONARI!Z4975:AD4975,ESITI_QUESTIONARI!AF4975:AH4975,ESITI_QUESTIONARI!AJ4975:AL4975,ESITI_QUESTIONARI!AN4975,ESITI_QUESTIONARI!AQ4975)),"NON RISPONDE",AVERAGE(ESITI_QUESTIONARI!N4975:T4975,ESITI_QUESTIONARI!V4975:X4975,ESITI_QUESTIONARI!Z4975:AD4975,ESITI_QUESTIONARI!AF4975:AH4975,ESITI_QUESTIONARI!AJ4975:AL4975,ESITI_QUESTIONARI!AN4975,ESITI_QUESTIONARI!AQ4975)))</f>
        <v/>
      </c>
    </row>
    <row r="4976" spans="1:8" x14ac:dyDescent="0.3">
      <c r="A4976" t="str">
        <f>IF(ESITI_QUESTIONARI!A4976="","",TRIM(ESITI_QUESTIONARI!A4976))</f>
        <v/>
      </c>
      <c r="B4976" t="str">
        <f t="shared" si="78"/>
        <v/>
      </c>
      <c r="C4976" t="str">
        <f>IF(ESITI_QUESTIONARI!C4976="","",TRIM(ESITI_QUESTIONARI!C4976))</f>
        <v/>
      </c>
      <c r="D4976" t="str">
        <f>IFERROR(UPPER(TRIM(ESITI_QUESTIONARI!U4976)),"")</f>
        <v/>
      </c>
      <c r="E4976" t="str">
        <f>IFERROR(UPPER(TRIM(ESITI_QUESTIONARI!Y4976)),"")</f>
        <v/>
      </c>
      <c r="F4976" t="str">
        <f>IFERROR(UPPER(TRIM(ESITI_QUESTIONARI!AE4976)),"")</f>
        <v/>
      </c>
      <c r="G4976" t="str">
        <f>IFERROR(UPPER(TRIM(ESITI_QUESTIONARI!AI4976)),"")</f>
        <v/>
      </c>
      <c r="H4976" s="8" t="str">
        <f>IF(C4976="","",IF(ISERROR(AVERAGE(ESITI_QUESTIONARI!N4976:T4976,ESITI_QUESTIONARI!V4976:X4976,ESITI_QUESTIONARI!Z4976:AD4976,ESITI_QUESTIONARI!AF4976:AH4976,ESITI_QUESTIONARI!AJ4976:AL4976,ESITI_QUESTIONARI!AN4976,ESITI_QUESTIONARI!AQ4976)),"NON RISPONDE",AVERAGE(ESITI_QUESTIONARI!N4976:T4976,ESITI_QUESTIONARI!V4976:X4976,ESITI_QUESTIONARI!Z4976:AD4976,ESITI_QUESTIONARI!AF4976:AH4976,ESITI_QUESTIONARI!AJ4976:AL4976,ESITI_QUESTIONARI!AN4976,ESITI_QUESTIONARI!AQ4976)))</f>
        <v/>
      </c>
    </row>
    <row r="4977" spans="1:8" x14ac:dyDescent="0.3">
      <c r="A4977" t="str">
        <f>IF(ESITI_QUESTIONARI!A4977="","",TRIM(ESITI_QUESTIONARI!A4977))</f>
        <v/>
      </c>
      <c r="B4977" t="str">
        <f t="shared" si="78"/>
        <v/>
      </c>
      <c r="C4977" t="str">
        <f>IF(ESITI_QUESTIONARI!C4977="","",TRIM(ESITI_QUESTIONARI!C4977))</f>
        <v/>
      </c>
      <c r="D4977" t="str">
        <f>IFERROR(UPPER(TRIM(ESITI_QUESTIONARI!U4977)),"")</f>
        <v/>
      </c>
      <c r="E4977" t="str">
        <f>IFERROR(UPPER(TRIM(ESITI_QUESTIONARI!Y4977)),"")</f>
        <v/>
      </c>
      <c r="F4977" t="str">
        <f>IFERROR(UPPER(TRIM(ESITI_QUESTIONARI!AE4977)),"")</f>
        <v/>
      </c>
      <c r="G4977" t="str">
        <f>IFERROR(UPPER(TRIM(ESITI_QUESTIONARI!AI4977)),"")</f>
        <v/>
      </c>
      <c r="H4977" s="8" t="str">
        <f>IF(C4977="","",IF(ISERROR(AVERAGE(ESITI_QUESTIONARI!N4977:T4977,ESITI_QUESTIONARI!V4977:X4977,ESITI_QUESTIONARI!Z4977:AD4977,ESITI_QUESTIONARI!AF4977:AH4977,ESITI_QUESTIONARI!AJ4977:AL4977,ESITI_QUESTIONARI!AN4977,ESITI_QUESTIONARI!AQ4977)),"NON RISPONDE",AVERAGE(ESITI_QUESTIONARI!N4977:T4977,ESITI_QUESTIONARI!V4977:X4977,ESITI_QUESTIONARI!Z4977:AD4977,ESITI_QUESTIONARI!AF4977:AH4977,ESITI_QUESTIONARI!AJ4977:AL4977,ESITI_QUESTIONARI!AN4977,ESITI_QUESTIONARI!AQ4977)))</f>
        <v/>
      </c>
    </row>
    <row r="4978" spans="1:8" x14ac:dyDescent="0.3">
      <c r="A4978" t="str">
        <f>IF(ESITI_QUESTIONARI!A4978="","",TRIM(ESITI_QUESTIONARI!A4978))</f>
        <v/>
      </c>
      <c r="B4978" t="str">
        <f t="shared" si="78"/>
        <v/>
      </c>
      <c r="C4978" t="str">
        <f>IF(ESITI_QUESTIONARI!C4978="","",TRIM(ESITI_QUESTIONARI!C4978))</f>
        <v/>
      </c>
      <c r="D4978" t="str">
        <f>IFERROR(UPPER(TRIM(ESITI_QUESTIONARI!U4978)),"")</f>
        <v/>
      </c>
      <c r="E4978" t="str">
        <f>IFERROR(UPPER(TRIM(ESITI_QUESTIONARI!Y4978)),"")</f>
        <v/>
      </c>
      <c r="F4978" t="str">
        <f>IFERROR(UPPER(TRIM(ESITI_QUESTIONARI!AE4978)),"")</f>
        <v/>
      </c>
      <c r="G4978" t="str">
        <f>IFERROR(UPPER(TRIM(ESITI_QUESTIONARI!AI4978)),"")</f>
        <v/>
      </c>
      <c r="H4978" s="8" t="str">
        <f>IF(C4978="","",IF(ISERROR(AVERAGE(ESITI_QUESTIONARI!N4978:T4978,ESITI_QUESTIONARI!V4978:X4978,ESITI_QUESTIONARI!Z4978:AD4978,ESITI_QUESTIONARI!AF4978:AH4978,ESITI_QUESTIONARI!AJ4978:AL4978,ESITI_QUESTIONARI!AN4978,ESITI_QUESTIONARI!AQ4978)),"NON RISPONDE",AVERAGE(ESITI_QUESTIONARI!N4978:T4978,ESITI_QUESTIONARI!V4978:X4978,ESITI_QUESTIONARI!Z4978:AD4978,ESITI_QUESTIONARI!AF4978:AH4978,ESITI_QUESTIONARI!AJ4978:AL4978,ESITI_QUESTIONARI!AN4978,ESITI_QUESTIONARI!AQ4978)))</f>
        <v/>
      </c>
    </row>
    <row r="4979" spans="1:8" x14ac:dyDescent="0.3">
      <c r="A4979" t="str">
        <f>IF(ESITI_QUESTIONARI!A4979="","",TRIM(ESITI_QUESTIONARI!A4979))</f>
        <v/>
      </c>
      <c r="B4979" t="str">
        <f t="shared" si="78"/>
        <v/>
      </c>
      <c r="C4979" t="str">
        <f>IF(ESITI_QUESTIONARI!C4979="","",TRIM(ESITI_QUESTIONARI!C4979))</f>
        <v/>
      </c>
      <c r="D4979" t="str">
        <f>IFERROR(UPPER(TRIM(ESITI_QUESTIONARI!U4979)),"")</f>
        <v/>
      </c>
      <c r="E4979" t="str">
        <f>IFERROR(UPPER(TRIM(ESITI_QUESTIONARI!Y4979)),"")</f>
        <v/>
      </c>
      <c r="F4979" t="str">
        <f>IFERROR(UPPER(TRIM(ESITI_QUESTIONARI!AE4979)),"")</f>
        <v/>
      </c>
      <c r="G4979" t="str">
        <f>IFERROR(UPPER(TRIM(ESITI_QUESTIONARI!AI4979)),"")</f>
        <v/>
      </c>
      <c r="H4979" s="8" t="str">
        <f>IF(C4979="","",IF(ISERROR(AVERAGE(ESITI_QUESTIONARI!N4979:T4979,ESITI_QUESTIONARI!V4979:X4979,ESITI_QUESTIONARI!Z4979:AD4979,ESITI_QUESTIONARI!AF4979:AH4979,ESITI_QUESTIONARI!AJ4979:AL4979,ESITI_QUESTIONARI!AN4979,ESITI_QUESTIONARI!AQ4979)),"NON RISPONDE",AVERAGE(ESITI_QUESTIONARI!N4979:T4979,ESITI_QUESTIONARI!V4979:X4979,ESITI_QUESTIONARI!Z4979:AD4979,ESITI_QUESTIONARI!AF4979:AH4979,ESITI_QUESTIONARI!AJ4979:AL4979,ESITI_QUESTIONARI!AN4979,ESITI_QUESTIONARI!AQ4979)))</f>
        <v/>
      </c>
    </row>
    <row r="4980" spans="1:8" x14ac:dyDescent="0.3">
      <c r="A4980" t="str">
        <f>IF(ESITI_QUESTIONARI!A4980="","",TRIM(ESITI_QUESTIONARI!A4980))</f>
        <v/>
      </c>
      <c r="B4980" t="str">
        <f t="shared" si="78"/>
        <v/>
      </c>
      <c r="C4980" t="str">
        <f>IF(ESITI_QUESTIONARI!C4980="","",TRIM(ESITI_QUESTIONARI!C4980))</f>
        <v/>
      </c>
      <c r="D4980" t="str">
        <f>IFERROR(UPPER(TRIM(ESITI_QUESTIONARI!U4980)),"")</f>
        <v/>
      </c>
      <c r="E4980" t="str">
        <f>IFERROR(UPPER(TRIM(ESITI_QUESTIONARI!Y4980)),"")</f>
        <v/>
      </c>
      <c r="F4980" t="str">
        <f>IFERROR(UPPER(TRIM(ESITI_QUESTIONARI!AE4980)),"")</f>
        <v/>
      </c>
      <c r="G4980" t="str">
        <f>IFERROR(UPPER(TRIM(ESITI_QUESTIONARI!AI4980)),"")</f>
        <v/>
      </c>
      <c r="H4980" s="8" t="str">
        <f>IF(C4980="","",IF(ISERROR(AVERAGE(ESITI_QUESTIONARI!N4980:T4980,ESITI_QUESTIONARI!V4980:X4980,ESITI_QUESTIONARI!Z4980:AD4980,ESITI_QUESTIONARI!AF4980:AH4980,ESITI_QUESTIONARI!AJ4980:AL4980,ESITI_QUESTIONARI!AN4980,ESITI_QUESTIONARI!AQ4980)),"NON RISPONDE",AVERAGE(ESITI_QUESTIONARI!N4980:T4980,ESITI_QUESTIONARI!V4980:X4980,ESITI_QUESTIONARI!Z4980:AD4980,ESITI_QUESTIONARI!AF4980:AH4980,ESITI_QUESTIONARI!AJ4980:AL4980,ESITI_QUESTIONARI!AN4980,ESITI_QUESTIONARI!AQ4980)))</f>
        <v/>
      </c>
    </row>
    <row r="4981" spans="1:8" x14ac:dyDescent="0.3">
      <c r="A4981" t="str">
        <f>IF(ESITI_QUESTIONARI!A4981="","",TRIM(ESITI_QUESTIONARI!A4981))</f>
        <v/>
      </c>
      <c r="B4981" t="str">
        <f t="shared" si="78"/>
        <v/>
      </c>
      <c r="C4981" t="str">
        <f>IF(ESITI_QUESTIONARI!C4981="","",TRIM(ESITI_QUESTIONARI!C4981))</f>
        <v/>
      </c>
      <c r="D4981" t="str">
        <f>IFERROR(UPPER(TRIM(ESITI_QUESTIONARI!U4981)),"")</f>
        <v/>
      </c>
      <c r="E4981" t="str">
        <f>IFERROR(UPPER(TRIM(ESITI_QUESTIONARI!Y4981)),"")</f>
        <v/>
      </c>
      <c r="F4981" t="str">
        <f>IFERROR(UPPER(TRIM(ESITI_QUESTIONARI!AE4981)),"")</f>
        <v/>
      </c>
      <c r="G4981" t="str">
        <f>IFERROR(UPPER(TRIM(ESITI_QUESTIONARI!AI4981)),"")</f>
        <v/>
      </c>
      <c r="H4981" s="8" t="str">
        <f>IF(C4981="","",IF(ISERROR(AVERAGE(ESITI_QUESTIONARI!N4981:T4981,ESITI_QUESTIONARI!V4981:X4981,ESITI_QUESTIONARI!Z4981:AD4981,ESITI_QUESTIONARI!AF4981:AH4981,ESITI_QUESTIONARI!AJ4981:AL4981,ESITI_QUESTIONARI!AN4981,ESITI_QUESTIONARI!AQ4981)),"NON RISPONDE",AVERAGE(ESITI_QUESTIONARI!N4981:T4981,ESITI_QUESTIONARI!V4981:X4981,ESITI_QUESTIONARI!Z4981:AD4981,ESITI_QUESTIONARI!AF4981:AH4981,ESITI_QUESTIONARI!AJ4981:AL4981,ESITI_QUESTIONARI!AN4981,ESITI_QUESTIONARI!AQ4981)))</f>
        <v/>
      </c>
    </row>
    <row r="4982" spans="1:8" x14ac:dyDescent="0.3">
      <c r="A4982" t="str">
        <f>IF(ESITI_QUESTIONARI!A4982="","",TRIM(ESITI_QUESTIONARI!A4982))</f>
        <v/>
      </c>
      <c r="B4982" t="str">
        <f t="shared" si="78"/>
        <v/>
      </c>
      <c r="C4982" t="str">
        <f>IF(ESITI_QUESTIONARI!C4982="","",TRIM(ESITI_QUESTIONARI!C4982))</f>
        <v/>
      </c>
      <c r="D4982" t="str">
        <f>IFERROR(UPPER(TRIM(ESITI_QUESTIONARI!U4982)),"")</f>
        <v/>
      </c>
      <c r="E4982" t="str">
        <f>IFERROR(UPPER(TRIM(ESITI_QUESTIONARI!Y4982)),"")</f>
        <v/>
      </c>
      <c r="F4982" t="str">
        <f>IFERROR(UPPER(TRIM(ESITI_QUESTIONARI!AE4982)),"")</f>
        <v/>
      </c>
      <c r="G4982" t="str">
        <f>IFERROR(UPPER(TRIM(ESITI_QUESTIONARI!AI4982)),"")</f>
        <v/>
      </c>
      <c r="H4982" s="8" t="str">
        <f>IF(C4982="","",IF(ISERROR(AVERAGE(ESITI_QUESTIONARI!N4982:T4982,ESITI_QUESTIONARI!V4982:X4982,ESITI_QUESTIONARI!Z4982:AD4982,ESITI_QUESTIONARI!AF4982:AH4982,ESITI_QUESTIONARI!AJ4982:AL4982,ESITI_QUESTIONARI!AN4982,ESITI_QUESTIONARI!AQ4982)),"NON RISPONDE",AVERAGE(ESITI_QUESTIONARI!N4982:T4982,ESITI_QUESTIONARI!V4982:X4982,ESITI_QUESTIONARI!Z4982:AD4982,ESITI_QUESTIONARI!AF4982:AH4982,ESITI_QUESTIONARI!AJ4982:AL4982,ESITI_QUESTIONARI!AN4982,ESITI_QUESTIONARI!AQ4982)))</f>
        <v/>
      </c>
    </row>
    <row r="4983" spans="1:8" x14ac:dyDescent="0.3">
      <c r="A4983" t="str">
        <f>IF(ESITI_QUESTIONARI!A4983="","",TRIM(ESITI_QUESTIONARI!A4983))</f>
        <v/>
      </c>
      <c r="B4983" t="str">
        <f t="shared" si="78"/>
        <v/>
      </c>
      <c r="C4983" t="str">
        <f>IF(ESITI_QUESTIONARI!C4983="","",TRIM(ESITI_QUESTIONARI!C4983))</f>
        <v/>
      </c>
      <c r="D4983" t="str">
        <f>IFERROR(UPPER(TRIM(ESITI_QUESTIONARI!U4983)),"")</f>
        <v/>
      </c>
      <c r="E4983" t="str">
        <f>IFERROR(UPPER(TRIM(ESITI_QUESTIONARI!Y4983)),"")</f>
        <v/>
      </c>
      <c r="F4983" t="str">
        <f>IFERROR(UPPER(TRIM(ESITI_QUESTIONARI!AE4983)),"")</f>
        <v/>
      </c>
      <c r="G4983" t="str">
        <f>IFERROR(UPPER(TRIM(ESITI_QUESTIONARI!AI4983)),"")</f>
        <v/>
      </c>
      <c r="H4983" s="8" t="str">
        <f>IF(C4983="","",IF(ISERROR(AVERAGE(ESITI_QUESTIONARI!N4983:T4983,ESITI_QUESTIONARI!V4983:X4983,ESITI_QUESTIONARI!Z4983:AD4983,ESITI_QUESTIONARI!AF4983:AH4983,ESITI_QUESTIONARI!AJ4983:AL4983,ESITI_QUESTIONARI!AN4983,ESITI_QUESTIONARI!AQ4983)),"NON RISPONDE",AVERAGE(ESITI_QUESTIONARI!N4983:T4983,ESITI_QUESTIONARI!V4983:X4983,ESITI_QUESTIONARI!Z4983:AD4983,ESITI_QUESTIONARI!AF4983:AH4983,ESITI_QUESTIONARI!AJ4983:AL4983,ESITI_QUESTIONARI!AN4983,ESITI_QUESTIONARI!AQ4983)))</f>
        <v/>
      </c>
    </row>
    <row r="4984" spans="1:8" x14ac:dyDescent="0.3">
      <c r="A4984" t="str">
        <f>IF(ESITI_QUESTIONARI!A4984="","",TRIM(ESITI_QUESTIONARI!A4984))</f>
        <v/>
      </c>
      <c r="B4984" t="str">
        <f t="shared" si="78"/>
        <v/>
      </c>
      <c r="C4984" t="str">
        <f>IF(ESITI_QUESTIONARI!C4984="","",TRIM(ESITI_QUESTIONARI!C4984))</f>
        <v/>
      </c>
      <c r="D4984" t="str">
        <f>IFERROR(UPPER(TRIM(ESITI_QUESTIONARI!U4984)),"")</f>
        <v/>
      </c>
      <c r="E4984" t="str">
        <f>IFERROR(UPPER(TRIM(ESITI_QUESTIONARI!Y4984)),"")</f>
        <v/>
      </c>
      <c r="F4984" t="str">
        <f>IFERROR(UPPER(TRIM(ESITI_QUESTIONARI!AE4984)),"")</f>
        <v/>
      </c>
      <c r="G4984" t="str">
        <f>IFERROR(UPPER(TRIM(ESITI_QUESTIONARI!AI4984)),"")</f>
        <v/>
      </c>
      <c r="H4984" s="8" t="str">
        <f>IF(C4984="","",IF(ISERROR(AVERAGE(ESITI_QUESTIONARI!N4984:T4984,ESITI_QUESTIONARI!V4984:X4984,ESITI_QUESTIONARI!Z4984:AD4984,ESITI_QUESTIONARI!AF4984:AH4984,ESITI_QUESTIONARI!AJ4984:AL4984,ESITI_QUESTIONARI!AN4984,ESITI_QUESTIONARI!AQ4984)),"NON RISPONDE",AVERAGE(ESITI_QUESTIONARI!N4984:T4984,ESITI_QUESTIONARI!V4984:X4984,ESITI_QUESTIONARI!Z4984:AD4984,ESITI_QUESTIONARI!AF4984:AH4984,ESITI_QUESTIONARI!AJ4984:AL4984,ESITI_QUESTIONARI!AN4984,ESITI_QUESTIONARI!AQ4984)))</f>
        <v/>
      </c>
    </row>
    <row r="4985" spans="1:8" x14ac:dyDescent="0.3">
      <c r="A4985" t="str">
        <f>IF(ESITI_QUESTIONARI!A4985="","",TRIM(ESITI_QUESTIONARI!A4985))</f>
        <v/>
      </c>
      <c r="B4985" t="str">
        <f t="shared" si="78"/>
        <v/>
      </c>
      <c r="C4985" t="str">
        <f>IF(ESITI_QUESTIONARI!C4985="","",TRIM(ESITI_QUESTIONARI!C4985))</f>
        <v/>
      </c>
      <c r="D4985" t="str">
        <f>IFERROR(UPPER(TRIM(ESITI_QUESTIONARI!U4985)),"")</f>
        <v/>
      </c>
      <c r="E4985" t="str">
        <f>IFERROR(UPPER(TRIM(ESITI_QUESTIONARI!Y4985)),"")</f>
        <v/>
      </c>
      <c r="F4985" t="str">
        <f>IFERROR(UPPER(TRIM(ESITI_QUESTIONARI!AE4985)),"")</f>
        <v/>
      </c>
      <c r="G4985" t="str">
        <f>IFERROR(UPPER(TRIM(ESITI_QUESTIONARI!AI4985)),"")</f>
        <v/>
      </c>
      <c r="H4985" s="8" t="str">
        <f>IF(C4985="","",IF(ISERROR(AVERAGE(ESITI_QUESTIONARI!N4985:T4985,ESITI_QUESTIONARI!V4985:X4985,ESITI_QUESTIONARI!Z4985:AD4985,ESITI_QUESTIONARI!AF4985:AH4985,ESITI_QUESTIONARI!AJ4985:AL4985,ESITI_QUESTIONARI!AN4985,ESITI_QUESTIONARI!AQ4985)),"NON RISPONDE",AVERAGE(ESITI_QUESTIONARI!N4985:T4985,ESITI_QUESTIONARI!V4985:X4985,ESITI_QUESTIONARI!Z4985:AD4985,ESITI_QUESTIONARI!AF4985:AH4985,ESITI_QUESTIONARI!AJ4985:AL4985,ESITI_QUESTIONARI!AN4985,ESITI_QUESTIONARI!AQ4985)))</f>
        <v/>
      </c>
    </row>
    <row r="4986" spans="1:8" x14ac:dyDescent="0.3">
      <c r="A4986" t="str">
        <f>IF(ESITI_QUESTIONARI!A4986="","",TRIM(ESITI_QUESTIONARI!A4986))</f>
        <v/>
      </c>
      <c r="B4986" t="str">
        <f t="shared" si="78"/>
        <v/>
      </c>
      <c r="C4986" t="str">
        <f>IF(ESITI_QUESTIONARI!C4986="","",TRIM(ESITI_QUESTIONARI!C4986))</f>
        <v/>
      </c>
      <c r="D4986" t="str">
        <f>IFERROR(UPPER(TRIM(ESITI_QUESTIONARI!U4986)),"")</f>
        <v/>
      </c>
      <c r="E4986" t="str">
        <f>IFERROR(UPPER(TRIM(ESITI_QUESTIONARI!Y4986)),"")</f>
        <v/>
      </c>
      <c r="F4986" t="str">
        <f>IFERROR(UPPER(TRIM(ESITI_QUESTIONARI!AE4986)),"")</f>
        <v/>
      </c>
      <c r="G4986" t="str">
        <f>IFERROR(UPPER(TRIM(ESITI_QUESTIONARI!AI4986)),"")</f>
        <v/>
      </c>
      <c r="H4986" s="8" t="str">
        <f>IF(C4986="","",IF(ISERROR(AVERAGE(ESITI_QUESTIONARI!N4986:T4986,ESITI_QUESTIONARI!V4986:X4986,ESITI_QUESTIONARI!Z4986:AD4986,ESITI_QUESTIONARI!AF4986:AH4986,ESITI_QUESTIONARI!AJ4986:AL4986,ESITI_QUESTIONARI!AN4986,ESITI_QUESTIONARI!AQ4986)),"NON RISPONDE",AVERAGE(ESITI_QUESTIONARI!N4986:T4986,ESITI_QUESTIONARI!V4986:X4986,ESITI_QUESTIONARI!Z4986:AD4986,ESITI_QUESTIONARI!AF4986:AH4986,ESITI_QUESTIONARI!AJ4986:AL4986,ESITI_QUESTIONARI!AN4986,ESITI_QUESTIONARI!AQ4986)))</f>
        <v/>
      </c>
    </row>
    <row r="4987" spans="1:8" x14ac:dyDescent="0.3">
      <c r="A4987" t="str">
        <f>IF(ESITI_QUESTIONARI!A4987="","",TRIM(ESITI_QUESTIONARI!A4987))</f>
        <v/>
      </c>
      <c r="B4987" t="str">
        <f t="shared" si="78"/>
        <v/>
      </c>
      <c r="C4987" t="str">
        <f>IF(ESITI_QUESTIONARI!C4987="","",TRIM(ESITI_QUESTIONARI!C4987))</f>
        <v/>
      </c>
      <c r="D4987" t="str">
        <f>IFERROR(UPPER(TRIM(ESITI_QUESTIONARI!U4987)),"")</f>
        <v/>
      </c>
      <c r="E4987" t="str">
        <f>IFERROR(UPPER(TRIM(ESITI_QUESTIONARI!Y4987)),"")</f>
        <v/>
      </c>
      <c r="F4987" t="str">
        <f>IFERROR(UPPER(TRIM(ESITI_QUESTIONARI!AE4987)),"")</f>
        <v/>
      </c>
      <c r="G4987" t="str">
        <f>IFERROR(UPPER(TRIM(ESITI_QUESTIONARI!AI4987)),"")</f>
        <v/>
      </c>
      <c r="H4987" s="8" t="str">
        <f>IF(C4987="","",IF(ISERROR(AVERAGE(ESITI_QUESTIONARI!N4987:T4987,ESITI_QUESTIONARI!V4987:X4987,ESITI_QUESTIONARI!Z4987:AD4987,ESITI_QUESTIONARI!AF4987:AH4987,ESITI_QUESTIONARI!AJ4987:AL4987,ESITI_QUESTIONARI!AN4987,ESITI_QUESTIONARI!AQ4987)),"NON RISPONDE",AVERAGE(ESITI_QUESTIONARI!N4987:T4987,ESITI_QUESTIONARI!V4987:X4987,ESITI_QUESTIONARI!Z4987:AD4987,ESITI_QUESTIONARI!AF4987:AH4987,ESITI_QUESTIONARI!AJ4987:AL4987,ESITI_QUESTIONARI!AN4987,ESITI_QUESTIONARI!AQ4987)))</f>
        <v/>
      </c>
    </row>
    <row r="4988" spans="1:8" x14ac:dyDescent="0.3">
      <c r="A4988" t="str">
        <f>IF(ESITI_QUESTIONARI!A4988="","",TRIM(ESITI_QUESTIONARI!A4988))</f>
        <v/>
      </c>
      <c r="B4988" t="str">
        <f t="shared" si="78"/>
        <v/>
      </c>
      <c r="C4988" t="str">
        <f>IF(ESITI_QUESTIONARI!C4988="","",TRIM(ESITI_QUESTIONARI!C4988))</f>
        <v/>
      </c>
      <c r="D4988" t="str">
        <f>IFERROR(UPPER(TRIM(ESITI_QUESTIONARI!U4988)),"")</f>
        <v/>
      </c>
      <c r="E4988" t="str">
        <f>IFERROR(UPPER(TRIM(ESITI_QUESTIONARI!Y4988)),"")</f>
        <v/>
      </c>
      <c r="F4988" t="str">
        <f>IFERROR(UPPER(TRIM(ESITI_QUESTIONARI!AE4988)),"")</f>
        <v/>
      </c>
      <c r="G4988" t="str">
        <f>IFERROR(UPPER(TRIM(ESITI_QUESTIONARI!AI4988)),"")</f>
        <v/>
      </c>
      <c r="H4988" s="8" t="str">
        <f>IF(C4988="","",IF(ISERROR(AVERAGE(ESITI_QUESTIONARI!N4988:T4988,ESITI_QUESTIONARI!V4988:X4988,ESITI_QUESTIONARI!Z4988:AD4988,ESITI_QUESTIONARI!AF4988:AH4988,ESITI_QUESTIONARI!AJ4988:AL4988,ESITI_QUESTIONARI!AN4988,ESITI_QUESTIONARI!AQ4988)),"NON RISPONDE",AVERAGE(ESITI_QUESTIONARI!N4988:T4988,ESITI_QUESTIONARI!V4988:X4988,ESITI_QUESTIONARI!Z4988:AD4988,ESITI_QUESTIONARI!AF4988:AH4988,ESITI_QUESTIONARI!AJ4988:AL4988,ESITI_QUESTIONARI!AN4988,ESITI_QUESTIONARI!AQ4988)))</f>
        <v/>
      </c>
    </row>
    <row r="4989" spans="1:8" x14ac:dyDescent="0.3">
      <c r="A4989" t="str">
        <f>IF(ESITI_QUESTIONARI!A4989="","",TRIM(ESITI_QUESTIONARI!A4989))</f>
        <v/>
      </c>
      <c r="B4989" t="str">
        <f t="shared" si="78"/>
        <v/>
      </c>
      <c r="C4989" t="str">
        <f>IF(ESITI_QUESTIONARI!C4989="","",TRIM(ESITI_QUESTIONARI!C4989))</f>
        <v/>
      </c>
      <c r="D4989" t="str">
        <f>IFERROR(UPPER(TRIM(ESITI_QUESTIONARI!U4989)),"")</f>
        <v/>
      </c>
      <c r="E4989" t="str">
        <f>IFERROR(UPPER(TRIM(ESITI_QUESTIONARI!Y4989)),"")</f>
        <v/>
      </c>
      <c r="F4989" t="str">
        <f>IFERROR(UPPER(TRIM(ESITI_QUESTIONARI!AE4989)),"")</f>
        <v/>
      </c>
      <c r="G4989" t="str">
        <f>IFERROR(UPPER(TRIM(ESITI_QUESTIONARI!AI4989)),"")</f>
        <v/>
      </c>
      <c r="H4989" s="8" t="str">
        <f>IF(C4989="","",IF(ISERROR(AVERAGE(ESITI_QUESTIONARI!N4989:T4989,ESITI_QUESTIONARI!V4989:X4989,ESITI_QUESTIONARI!Z4989:AD4989,ESITI_QUESTIONARI!AF4989:AH4989,ESITI_QUESTIONARI!AJ4989:AL4989,ESITI_QUESTIONARI!AN4989,ESITI_QUESTIONARI!AQ4989)),"NON RISPONDE",AVERAGE(ESITI_QUESTIONARI!N4989:T4989,ESITI_QUESTIONARI!V4989:X4989,ESITI_QUESTIONARI!Z4989:AD4989,ESITI_QUESTIONARI!AF4989:AH4989,ESITI_QUESTIONARI!AJ4989:AL4989,ESITI_QUESTIONARI!AN4989,ESITI_QUESTIONARI!AQ4989)))</f>
        <v/>
      </c>
    </row>
    <row r="4990" spans="1:8" x14ac:dyDescent="0.3">
      <c r="A4990" t="str">
        <f>IF(ESITI_QUESTIONARI!A4990="","",TRIM(ESITI_QUESTIONARI!A4990))</f>
        <v/>
      </c>
      <c r="B4990" t="str">
        <f t="shared" si="78"/>
        <v/>
      </c>
      <c r="C4990" t="str">
        <f>IF(ESITI_QUESTIONARI!C4990="","",TRIM(ESITI_QUESTIONARI!C4990))</f>
        <v/>
      </c>
      <c r="D4990" t="str">
        <f>IFERROR(UPPER(TRIM(ESITI_QUESTIONARI!U4990)),"")</f>
        <v/>
      </c>
      <c r="E4990" t="str">
        <f>IFERROR(UPPER(TRIM(ESITI_QUESTIONARI!Y4990)),"")</f>
        <v/>
      </c>
      <c r="F4990" t="str">
        <f>IFERROR(UPPER(TRIM(ESITI_QUESTIONARI!AE4990)),"")</f>
        <v/>
      </c>
      <c r="G4990" t="str">
        <f>IFERROR(UPPER(TRIM(ESITI_QUESTIONARI!AI4990)),"")</f>
        <v/>
      </c>
      <c r="H4990" s="8" t="str">
        <f>IF(C4990="","",IF(ISERROR(AVERAGE(ESITI_QUESTIONARI!N4990:T4990,ESITI_QUESTIONARI!V4990:X4990,ESITI_QUESTIONARI!Z4990:AD4990,ESITI_QUESTIONARI!AF4990:AH4990,ESITI_QUESTIONARI!AJ4990:AL4990,ESITI_QUESTIONARI!AN4990,ESITI_QUESTIONARI!AQ4990)),"NON RISPONDE",AVERAGE(ESITI_QUESTIONARI!N4990:T4990,ESITI_QUESTIONARI!V4990:X4990,ESITI_QUESTIONARI!Z4990:AD4990,ESITI_QUESTIONARI!AF4990:AH4990,ESITI_QUESTIONARI!AJ4990:AL4990,ESITI_QUESTIONARI!AN4990,ESITI_QUESTIONARI!AQ4990)))</f>
        <v/>
      </c>
    </row>
    <row r="4991" spans="1:8" x14ac:dyDescent="0.3">
      <c r="A4991" t="str">
        <f>IF(ESITI_QUESTIONARI!A4991="","",TRIM(ESITI_QUESTIONARI!A4991))</f>
        <v/>
      </c>
      <c r="B4991" t="str">
        <f t="shared" si="78"/>
        <v/>
      </c>
      <c r="C4991" t="str">
        <f>IF(ESITI_QUESTIONARI!C4991="","",TRIM(ESITI_QUESTIONARI!C4991))</f>
        <v/>
      </c>
      <c r="D4991" t="str">
        <f>IFERROR(UPPER(TRIM(ESITI_QUESTIONARI!U4991)),"")</f>
        <v/>
      </c>
      <c r="E4991" t="str">
        <f>IFERROR(UPPER(TRIM(ESITI_QUESTIONARI!Y4991)),"")</f>
        <v/>
      </c>
      <c r="F4991" t="str">
        <f>IFERROR(UPPER(TRIM(ESITI_QUESTIONARI!AE4991)),"")</f>
        <v/>
      </c>
      <c r="G4991" t="str">
        <f>IFERROR(UPPER(TRIM(ESITI_QUESTIONARI!AI4991)),"")</f>
        <v/>
      </c>
      <c r="H4991" s="8" t="str">
        <f>IF(C4991="","",IF(ISERROR(AVERAGE(ESITI_QUESTIONARI!N4991:T4991,ESITI_QUESTIONARI!V4991:X4991,ESITI_QUESTIONARI!Z4991:AD4991,ESITI_QUESTIONARI!AF4991:AH4991,ESITI_QUESTIONARI!AJ4991:AL4991,ESITI_QUESTIONARI!AN4991,ESITI_QUESTIONARI!AQ4991)),"NON RISPONDE",AVERAGE(ESITI_QUESTIONARI!N4991:T4991,ESITI_QUESTIONARI!V4991:X4991,ESITI_QUESTIONARI!Z4991:AD4991,ESITI_QUESTIONARI!AF4991:AH4991,ESITI_QUESTIONARI!AJ4991:AL4991,ESITI_QUESTIONARI!AN4991,ESITI_QUESTIONARI!AQ4991)))</f>
        <v/>
      </c>
    </row>
    <row r="4992" spans="1:8" x14ac:dyDescent="0.3">
      <c r="A4992" t="str">
        <f>IF(ESITI_QUESTIONARI!A4992="","",TRIM(ESITI_QUESTIONARI!A4992))</f>
        <v/>
      </c>
      <c r="B4992" t="str">
        <f t="shared" si="78"/>
        <v/>
      </c>
      <c r="C4992" t="str">
        <f>IF(ESITI_QUESTIONARI!C4992="","",TRIM(ESITI_QUESTIONARI!C4992))</f>
        <v/>
      </c>
      <c r="D4992" t="str">
        <f>IFERROR(UPPER(TRIM(ESITI_QUESTIONARI!U4992)),"")</f>
        <v/>
      </c>
      <c r="E4992" t="str">
        <f>IFERROR(UPPER(TRIM(ESITI_QUESTIONARI!Y4992)),"")</f>
        <v/>
      </c>
      <c r="F4992" t="str">
        <f>IFERROR(UPPER(TRIM(ESITI_QUESTIONARI!AE4992)),"")</f>
        <v/>
      </c>
      <c r="G4992" t="str">
        <f>IFERROR(UPPER(TRIM(ESITI_QUESTIONARI!AI4992)),"")</f>
        <v/>
      </c>
      <c r="H4992" s="8" t="str">
        <f>IF(C4992="","",IF(ISERROR(AVERAGE(ESITI_QUESTIONARI!N4992:T4992,ESITI_QUESTIONARI!V4992:X4992,ESITI_QUESTIONARI!Z4992:AD4992,ESITI_QUESTIONARI!AF4992:AH4992,ESITI_QUESTIONARI!AJ4992:AL4992,ESITI_QUESTIONARI!AN4992,ESITI_QUESTIONARI!AQ4992)),"NON RISPONDE",AVERAGE(ESITI_QUESTIONARI!N4992:T4992,ESITI_QUESTIONARI!V4992:X4992,ESITI_QUESTIONARI!Z4992:AD4992,ESITI_QUESTIONARI!AF4992:AH4992,ESITI_QUESTIONARI!AJ4992:AL4992,ESITI_QUESTIONARI!AN4992,ESITI_QUESTIONARI!AQ4992)))</f>
        <v/>
      </c>
    </row>
    <row r="4993" spans="1:8" x14ac:dyDescent="0.3">
      <c r="A4993" t="str">
        <f>IF(ESITI_QUESTIONARI!A4993="","",TRIM(ESITI_QUESTIONARI!A4993))</f>
        <v/>
      </c>
      <c r="B4993" t="str">
        <f t="shared" si="78"/>
        <v/>
      </c>
      <c r="C4993" t="str">
        <f>IF(ESITI_QUESTIONARI!C4993="","",TRIM(ESITI_QUESTIONARI!C4993))</f>
        <v/>
      </c>
      <c r="D4993" t="str">
        <f>IFERROR(UPPER(TRIM(ESITI_QUESTIONARI!U4993)),"")</f>
        <v/>
      </c>
      <c r="E4993" t="str">
        <f>IFERROR(UPPER(TRIM(ESITI_QUESTIONARI!Y4993)),"")</f>
        <v/>
      </c>
      <c r="F4993" t="str">
        <f>IFERROR(UPPER(TRIM(ESITI_QUESTIONARI!AE4993)),"")</f>
        <v/>
      </c>
      <c r="G4993" t="str">
        <f>IFERROR(UPPER(TRIM(ESITI_QUESTIONARI!AI4993)),"")</f>
        <v/>
      </c>
      <c r="H4993" s="8" t="str">
        <f>IF(C4993="","",IF(ISERROR(AVERAGE(ESITI_QUESTIONARI!N4993:T4993,ESITI_QUESTIONARI!V4993:X4993,ESITI_QUESTIONARI!Z4993:AD4993,ESITI_QUESTIONARI!AF4993:AH4993,ESITI_QUESTIONARI!AJ4993:AL4993,ESITI_QUESTIONARI!AN4993,ESITI_QUESTIONARI!AQ4993)),"NON RISPONDE",AVERAGE(ESITI_QUESTIONARI!N4993:T4993,ESITI_QUESTIONARI!V4993:X4993,ESITI_QUESTIONARI!Z4993:AD4993,ESITI_QUESTIONARI!AF4993:AH4993,ESITI_QUESTIONARI!AJ4993:AL4993,ESITI_QUESTIONARI!AN4993,ESITI_QUESTIONARI!AQ4993)))</f>
        <v/>
      </c>
    </row>
    <row r="4994" spans="1:8" x14ac:dyDescent="0.3">
      <c r="A4994" t="str">
        <f>IF(ESITI_QUESTIONARI!A4994="","",TRIM(ESITI_QUESTIONARI!A4994))</f>
        <v/>
      </c>
      <c r="B4994" t="str">
        <f t="shared" si="78"/>
        <v/>
      </c>
      <c r="C4994" t="str">
        <f>IF(ESITI_QUESTIONARI!C4994="","",TRIM(ESITI_QUESTIONARI!C4994))</f>
        <v/>
      </c>
      <c r="D4994" t="str">
        <f>IFERROR(UPPER(TRIM(ESITI_QUESTIONARI!U4994)),"")</f>
        <v/>
      </c>
      <c r="E4994" t="str">
        <f>IFERROR(UPPER(TRIM(ESITI_QUESTIONARI!Y4994)),"")</f>
        <v/>
      </c>
      <c r="F4994" t="str">
        <f>IFERROR(UPPER(TRIM(ESITI_QUESTIONARI!AE4994)),"")</f>
        <v/>
      </c>
      <c r="G4994" t="str">
        <f>IFERROR(UPPER(TRIM(ESITI_QUESTIONARI!AI4994)),"")</f>
        <v/>
      </c>
      <c r="H4994" s="8" t="str">
        <f>IF(C4994="","",IF(ISERROR(AVERAGE(ESITI_QUESTIONARI!N4994:T4994,ESITI_QUESTIONARI!V4994:X4994,ESITI_QUESTIONARI!Z4994:AD4994,ESITI_QUESTIONARI!AF4994:AH4994,ESITI_QUESTIONARI!AJ4994:AL4994,ESITI_QUESTIONARI!AN4994,ESITI_QUESTIONARI!AQ4994)),"NON RISPONDE",AVERAGE(ESITI_QUESTIONARI!N4994:T4994,ESITI_QUESTIONARI!V4994:X4994,ESITI_QUESTIONARI!Z4994:AD4994,ESITI_QUESTIONARI!AF4994:AH4994,ESITI_QUESTIONARI!AJ4994:AL4994,ESITI_QUESTIONARI!AN4994,ESITI_QUESTIONARI!AQ4994)))</f>
        <v/>
      </c>
    </row>
    <row r="4995" spans="1:8" x14ac:dyDescent="0.3">
      <c r="A4995" t="str">
        <f>IF(ESITI_QUESTIONARI!A4995="","",TRIM(ESITI_QUESTIONARI!A4995))</f>
        <v/>
      </c>
      <c r="B4995" t="str">
        <f t="shared" ref="B4995:B5001" si="79">IF(C4995="","",C4995)</f>
        <v/>
      </c>
      <c r="C4995" t="str">
        <f>IF(ESITI_QUESTIONARI!C4995="","",TRIM(ESITI_QUESTIONARI!C4995))</f>
        <v/>
      </c>
      <c r="D4995" t="str">
        <f>IFERROR(UPPER(TRIM(ESITI_QUESTIONARI!U4995)),"")</f>
        <v/>
      </c>
      <c r="E4995" t="str">
        <f>IFERROR(UPPER(TRIM(ESITI_QUESTIONARI!Y4995)),"")</f>
        <v/>
      </c>
      <c r="F4995" t="str">
        <f>IFERROR(UPPER(TRIM(ESITI_QUESTIONARI!AE4995)),"")</f>
        <v/>
      </c>
      <c r="G4995" t="str">
        <f>IFERROR(UPPER(TRIM(ESITI_QUESTIONARI!AI4995)),"")</f>
        <v/>
      </c>
      <c r="H4995" s="8" t="str">
        <f>IF(C4995="","",IF(ISERROR(AVERAGE(ESITI_QUESTIONARI!N4995:T4995,ESITI_QUESTIONARI!V4995:X4995,ESITI_QUESTIONARI!Z4995:AD4995,ESITI_QUESTIONARI!AF4995:AH4995,ESITI_QUESTIONARI!AJ4995:AL4995,ESITI_QUESTIONARI!AN4995,ESITI_QUESTIONARI!AQ4995)),"NON RISPONDE",AVERAGE(ESITI_QUESTIONARI!N4995:T4995,ESITI_QUESTIONARI!V4995:X4995,ESITI_QUESTIONARI!Z4995:AD4995,ESITI_QUESTIONARI!AF4995:AH4995,ESITI_QUESTIONARI!AJ4995:AL4995,ESITI_QUESTIONARI!AN4995,ESITI_QUESTIONARI!AQ4995)))</f>
        <v/>
      </c>
    </row>
    <row r="4996" spans="1:8" x14ac:dyDescent="0.3">
      <c r="A4996" t="str">
        <f>IF(ESITI_QUESTIONARI!A4996="","",TRIM(ESITI_QUESTIONARI!A4996))</f>
        <v/>
      </c>
      <c r="B4996" t="str">
        <f t="shared" si="79"/>
        <v/>
      </c>
      <c r="C4996" t="str">
        <f>IF(ESITI_QUESTIONARI!C4996="","",TRIM(ESITI_QUESTIONARI!C4996))</f>
        <v/>
      </c>
      <c r="D4996" t="str">
        <f>IFERROR(UPPER(TRIM(ESITI_QUESTIONARI!U4996)),"")</f>
        <v/>
      </c>
      <c r="E4996" t="str">
        <f>IFERROR(UPPER(TRIM(ESITI_QUESTIONARI!Y4996)),"")</f>
        <v/>
      </c>
      <c r="F4996" t="str">
        <f>IFERROR(UPPER(TRIM(ESITI_QUESTIONARI!AE4996)),"")</f>
        <v/>
      </c>
      <c r="G4996" t="str">
        <f>IFERROR(UPPER(TRIM(ESITI_QUESTIONARI!AI4996)),"")</f>
        <v/>
      </c>
      <c r="H4996" s="8" t="str">
        <f>IF(C4996="","",IF(ISERROR(AVERAGE(ESITI_QUESTIONARI!N4996:T4996,ESITI_QUESTIONARI!V4996:X4996,ESITI_QUESTIONARI!Z4996:AD4996,ESITI_QUESTIONARI!AF4996:AH4996,ESITI_QUESTIONARI!AJ4996:AL4996,ESITI_QUESTIONARI!AN4996,ESITI_QUESTIONARI!AQ4996)),"NON RISPONDE",AVERAGE(ESITI_QUESTIONARI!N4996:T4996,ESITI_QUESTIONARI!V4996:X4996,ESITI_QUESTIONARI!Z4996:AD4996,ESITI_QUESTIONARI!AF4996:AH4996,ESITI_QUESTIONARI!AJ4996:AL4996,ESITI_QUESTIONARI!AN4996,ESITI_QUESTIONARI!AQ4996)))</f>
        <v/>
      </c>
    </row>
    <row r="4997" spans="1:8" x14ac:dyDescent="0.3">
      <c r="A4997" t="str">
        <f>IF(ESITI_QUESTIONARI!A4997="","",TRIM(ESITI_QUESTIONARI!A4997))</f>
        <v/>
      </c>
      <c r="B4997" t="str">
        <f t="shared" si="79"/>
        <v/>
      </c>
      <c r="C4997" t="str">
        <f>IF(ESITI_QUESTIONARI!C4997="","",TRIM(ESITI_QUESTIONARI!C4997))</f>
        <v/>
      </c>
      <c r="D4997" t="str">
        <f>IFERROR(UPPER(TRIM(ESITI_QUESTIONARI!U4997)),"")</f>
        <v/>
      </c>
      <c r="E4997" t="str">
        <f>IFERROR(UPPER(TRIM(ESITI_QUESTIONARI!Y4997)),"")</f>
        <v/>
      </c>
      <c r="F4997" t="str">
        <f>IFERROR(UPPER(TRIM(ESITI_QUESTIONARI!AE4997)),"")</f>
        <v/>
      </c>
      <c r="G4997" t="str">
        <f>IFERROR(UPPER(TRIM(ESITI_QUESTIONARI!AI4997)),"")</f>
        <v/>
      </c>
      <c r="H4997" s="8" t="str">
        <f>IF(C4997="","",IF(ISERROR(AVERAGE(ESITI_QUESTIONARI!N4997:T4997,ESITI_QUESTIONARI!V4997:X4997,ESITI_QUESTIONARI!Z4997:AD4997,ESITI_QUESTIONARI!AF4997:AH4997,ESITI_QUESTIONARI!AJ4997:AL4997,ESITI_QUESTIONARI!AN4997,ESITI_QUESTIONARI!AQ4997)),"NON RISPONDE",AVERAGE(ESITI_QUESTIONARI!N4997:T4997,ESITI_QUESTIONARI!V4997:X4997,ESITI_QUESTIONARI!Z4997:AD4997,ESITI_QUESTIONARI!AF4997:AH4997,ESITI_QUESTIONARI!AJ4997:AL4997,ESITI_QUESTIONARI!AN4997,ESITI_QUESTIONARI!AQ4997)))</f>
        <v/>
      </c>
    </row>
    <row r="4998" spans="1:8" x14ac:dyDescent="0.3">
      <c r="A4998" t="str">
        <f>IF(ESITI_QUESTIONARI!A4998="","",TRIM(ESITI_QUESTIONARI!A4998))</f>
        <v/>
      </c>
      <c r="B4998" t="str">
        <f t="shared" si="79"/>
        <v/>
      </c>
      <c r="C4998" t="str">
        <f>IF(ESITI_QUESTIONARI!C4998="","",TRIM(ESITI_QUESTIONARI!C4998))</f>
        <v/>
      </c>
      <c r="D4998" t="str">
        <f>IFERROR(UPPER(TRIM(ESITI_QUESTIONARI!U4998)),"")</f>
        <v/>
      </c>
      <c r="E4998" t="str">
        <f>IFERROR(UPPER(TRIM(ESITI_QUESTIONARI!Y4998)),"")</f>
        <v/>
      </c>
      <c r="F4998" t="str">
        <f>IFERROR(UPPER(TRIM(ESITI_QUESTIONARI!AE4998)),"")</f>
        <v/>
      </c>
      <c r="G4998" t="str">
        <f>IFERROR(UPPER(TRIM(ESITI_QUESTIONARI!AI4998)),"")</f>
        <v/>
      </c>
      <c r="H4998" s="8" t="str">
        <f>IF(C4998="","",IF(ISERROR(AVERAGE(ESITI_QUESTIONARI!N4998:T4998,ESITI_QUESTIONARI!V4998:X4998,ESITI_QUESTIONARI!Z4998:AD4998,ESITI_QUESTIONARI!AF4998:AH4998,ESITI_QUESTIONARI!AJ4998:AL4998,ESITI_QUESTIONARI!AN4998,ESITI_QUESTIONARI!AQ4998)),"NON RISPONDE",AVERAGE(ESITI_QUESTIONARI!N4998:T4998,ESITI_QUESTIONARI!V4998:X4998,ESITI_QUESTIONARI!Z4998:AD4998,ESITI_QUESTIONARI!AF4998:AH4998,ESITI_QUESTIONARI!AJ4998:AL4998,ESITI_QUESTIONARI!AN4998,ESITI_QUESTIONARI!AQ4998)))</f>
        <v/>
      </c>
    </row>
    <row r="4999" spans="1:8" x14ac:dyDescent="0.3">
      <c r="A4999" t="str">
        <f>IF(ESITI_QUESTIONARI!A4999="","",TRIM(ESITI_QUESTIONARI!A4999))</f>
        <v/>
      </c>
      <c r="B4999" t="str">
        <f t="shared" si="79"/>
        <v/>
      </c>
      <c r="C4999" t="str">
        <f>IF(ESITI_QUESTIONARI!C4999="","",TRIM(ESITI_QUESTIONARI!C4999))</f>
        <v/>
      </c>
      <c r="D4999" t="str">
        <f>IFERROR(UPPER(TRIM(ESITI_QUESTIONARI!U4999)),"")</f>
        <v/>
      </c>
      <c r="E4999" t="str">
        <f>IFERROR(UPPER(TRIM(ESITI_QUESTIONARI!Y4999)),"")</f>
        <v/>
      </c>
      <c r="F4999" t="str">
        <f>IFERROR(UPPER(TRIM(ESITI_QUESTIONARI!AE4999)),"")</f>
        <v/>
      </c>
      <c r="G4999" t="str">
        <f>IFERROR(UPPER(TRIM(ESITI_QUESTIONARI!AI4999)),"")</f>
        <v/>
      </c>
      <c r="H4999" s="8" t="str">
        <f>IF(C4999="","",IF(ISERROR(AVERAGE(ESITI_QUESTIONARI!N4999:T4999,ESITI_QUESTIONARI!V4999:X4999,ESITI_QUESTIONARI!Z4999:AD4999,ESITI_QUESTIONARI!AF4999:AH4999,ESITI_QUESTIONARI!AJ4999:AL4999,ESITI_QUESTIONARI!AN4999,ESITI_QUESTIONARI!AQ4999)),"NON RISPONDE",AVERAGE(ESITI_QUESTIONARI!N4999:T4999,ESITI_QUESTIONARI!V4999:X4999,ESITI_QUESTIONARI!Z4999:AD4999,ESITI_QUESTIONARI!AF4999:AH4999,ESITI_QUESTIONARI!AJ4999:AL4999,ESITI_QUESTIONARI!AN4999,ESITI_QUESTIONARI!AQ4999)))</f>
        <v/>
      </c>
    </row>
    <row r="5000" spans="1:8" x14ac:dyDescent="0.3">
      <c r="A5000" t="str">
        <f>IF(ESITI_QUESTIONARI!A5000="","",TRIM(ESITI_QUESTIONARI!A5000))</f>
        <v/>
      </c>
      <c r="B5000" t="str">
        <f t="shared" si="79"/>
        <v/>
      </c>
      <c r="C5000" t="str">
        <f>IF(ESITI_QUESTIONARI!C5000="","",TRIM(ESITI_QUESTIONARI!C5000))</f>
        <v/>
      </c>
      <c r="D5000" t="str">
        <f>IFERROR(UPPER(TRIM(ESITI_QUESTIONARI!U5000)),"")</f>
        <v/>
      </c>
      <c r="E5000" t="str">
        <f>IFERROR(UPPER(TRIM(ESITI_QUESTIONARI!Y5000)),"")</f>
        <v/>
      </c>
      <c r="F5000" t="str">
        <f>IFERROR(UPPER(TRIM(ESITI_QUESTIONARI!AE5000)),"")</f>
        <v/>
      </c>
      <c r="G5000" t="str">
        <f>IFERROR(UPPER(TRIM(ESITI_QUESTIONARI!AI5000)),"")</f>
        <v/>
      </c>
      <c r="H5000" s="8" t="str">
        <f>IF(C5000="","",IF(ISERROR(AVERAGE(ESITI_QUESTIONARI!N5000:T5000,ESITI_QUESTIONARI!V5000:X5000,ESITI_QUESTIONARI!Z5000:AD5000,ESITI_QUESTIONARI!AF5000:AH5000,ESITI_QUESTIONARI!AJ5000:AL5000,ESITI_QUESTIONARI!AN5000,ESITI_QUESTIONARI!AQ5000)),"NON RISPONDE",AVERAGE(ESITI_QUESTIONARI!N5000:T5000,ESITI_QUESTIONARI!V5000:X5000,ESITI_QUESTIONARI!Z5000:AD5000,ESITI_QUESTIONARI!AF5000:AH5000,ESITI_QUESTIONARI!AJ5000:AL5000,ESITI_QUESTIONARI!AN5000,ESITI_QUESTIONARI!AQ5000)))</f>
        <v/>
      </c>
    </row>
    <row r="5001" spans="1:8" x14ac:dyDescent="0.3">
      <c r="A5001" t="str">
        <f>IF(ESITI_QUESTIONARI!A5001="","",TRIM(ESITI_QUESTIONARI!A5001))</f>
        <v/>
      </c>
      <c r="B5001" t="str">
        <f t="shared" si="79"/>
        <v/>
      </c>
      <c r="C5001" t="str">
        <f>IF(ESITI_QUESTIONARI!C5001="","",TRIM(ESITI_QUESTIONARI!C5001))</f>
        <v/>
      </c>
      <c r="D5001" t="str">
        <f>IFERROR(UPPER(TRIM(ESITI_QUESTIONARI!U5001)),"")</f>
        <v/>
      </c>
      <c r="E5001" t="str">
        <f>IFERROR(UPPER(TRIM(ESITI_QUESTIONARI!Y5001)),"")</f>
        <v/>
      </c>
      <c r="F5001" t="str">
        <f>IFERROR(UPPER(TRIM(ESITI_QUESTIONARI!AE5001)),"")</f>
        <v/>
      </c>
      <c r="G5001" t="str">
        <f>IFERROR(UPPER(TRIM(ESITI_QUESTIONARI!AI5001)),"")</f>
        <v/>
      </c>
      <c r="H5001" s="8" t="str">
        <f>IF(C5001="","",IF(ISERROR(AVERAGE(ESITI_QUESTIONARI!N5001:T5001,ESITI_QUESTIONARI!V5001:X5001,ESITI_QUESTIONARI!Z5001:AD5001,ESITI_QUESTIONARI!AF5001:AH5001,ESITI_QUESTIONARI!AJ5001:AL5001,ESITI_QUESTIONARI!AN5001,ESITI_QUESTIONARI!AQ5001)),"NON RISPONDE",AVERAGE(ESITI_QUESTIONARI!N5001:T5001,ESITI_QUESTIONARI!V5001:X5001,ESITI_QUESTIONARI!Z5001:AD5001,ESITI_QUESTIONARI!AF5001:AH5001,ESITI_QUESTIONARI!AJ5001:AL5001,ESITI_QUESTIONARI!AN5001,ESITI_QUESTIONARI!AQ5001)))</f>
        <v/>
      </c>
    </row>
  </sheetData>
  <sheetProtection algorithmName="SHA-512" hashValue="BKNywXpZYrIkVz2lAf3QDcHzt6r4MLlb/VnYWMycuLZ8hQ4iurHHaKRxrSNDli32W/mGmopuC4FQEO+oow2yPw==" saltValue="CIdpZe6zW6P/KTV+svE/kA==" spinCount="100000" sheet="1" objects="1" scenarios="1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01"/>
  <sheetViews>
    <sheetView workbookViewId="0">
      <pane ySplit="1" topLeftCell="A2" activePane="bottomLeft" state="frozen"/>
      <selection pane="bottomLeft" activeCell="F23" sqref="F23"/>
    </sheetView>
  </sheetViews>
  <sheetFormatPr defaultRowHeight="14.4" x14ac:dyDescent="0.3"/>
  <cols>
    <col min="1" max="1" width="22.33203125" bestFit="1" customWidth="1"/>
    <col min="2" max="2" width="18.5546875" bestFit="1" customWidth="1"/>
    <col min="3" max="3" width="22" customWidth="1"/>
    <col min="4" max="4" width="16.109375" bestFit="1" customWidth="1"/>
    <col min="5" max="5" width="19" style="12" bestFit="1" customWidth="1"/>
    <col min="6" max="6" width="21.33203125" style="4" customWidth="1"/>
    <col min="7" max="7" width="20.109375" style="8" customWidth="1"/>
    <col min="8" max="8" width="19.33203125" style="8" customWidth="1"/>
    <col min="9" max="9" width="28" style="15" customWidth="1"/>
    <col min="10" max="10" width="20.88671875" style="4" customWidth="1"/>
  </cols>
  <sheetData>
    <row r="1" spans="1:10" x14ac:dyDescent="0.3">
      <c r="A1" s="1" t="s">
        <v>49</v>
      </c>
      <c r="B1" s="1" t="s">
        <v>48</v>
      </c>
      <c r="C1" s="1" t="s">
        <v>56</v>
      </c>
      <c r="D1" s="10" t="s">
        <v>57</v>
      </c>
      <c r="E1" s="11" t="s">
        <v>58</v>
      </c>
      <c r="F1" s="10" t="s">
        <v>59</v>
      </c>
      <c r="G1" s="5" t="s">
        <v>60</v>
      </c>
      <c r="H1" s="5" t="s">
        <v>61</v>
      </c>
      <c r="I1" s="14" t="s">
        <v>62</v>
      </c>
      <c r="J1" s="14" t="s">
        <v>63</v>
      </c>
    </row>
    <row r="2" spans="1:10" x14ac:dyDescent="0.3">
      <c r="A2" t="str">
        <f>IFERROR(INDEX(tbl_corsi[KEY_CORSO],1),"")</f>
        <v/>
      </c>
      <c r="B2" t="str">
        <f>IFERROR(INDEX(tbl_corsi[N_ALLIEVI_TOT],1),"")</f>
        <v/>
      </c>
      <c r="C2" t="str">
        <f>IF(A2="","",COUNTIFS(RISPOSTE_CALC!$B$2:$B$5001,A2,RISPOSTE_CALC!$H$2:$H$5001,"&gt;0"))</f>
        <v/>
      </c>
      <c r="D2" t="str">
        <f t="shared" ref="D2:D65" si="0">IF(B2="","",ROUNDUP(B2*0.8,0))</f>
        <v/>
      </c>
      <c r="E2" s="12" t="str">
        <f>IF(B2="","",tbl_output[[#This Row],[N_RISPONDENTI]]/tbl_output[[#This Row],[N_ALLIEVI_TOT]])</f>
        <v/>
      </c>
      <c r="F2" s="4" t="str">
        <f t="shared" ref="F2:F65" si="1">IF(B2="","",IF(B2&lt;8,"KO: iscritti&lt;8",IF(C2&lt;D2,"KO: risp&lt;80%","OK")))</f>
        <v/>
      </c>
      <c r="G2" s="8" t="str">
        <f>IF(ISERROR(IF(A2="","",AVERAGEIFS(RISPOSTE_CALC!$H$2:$H$5001,RISPOSTE_CALC!$B$2:$B$5001,A2,RISPOSTE_CALC!$H$2:$H$5001,"&gt;0"))),"",IF(A2="","",AVERAGEIFS(RISPOSTE_CALC!$H$2:$H$5001,RISPOSTE_CALC!$B$2:$B$5001,A2,RISPOSTE_CALC!$H$2:$H$5001,"&gt;0")))</f>
        <v/>
      </c>
      <c r="H2" s="8" t="str">
        <f t="shared" ref="H2:H65" si="2">IF(G2="","",G2*2)</f>
        <v/>
      </c>
      <c r="I2" s="15" t="e">
        <f>IF(SUM(C:C)/SUM(B:B)&gt;=0.8,SUM(C:C)/SUM(B:B),"KO")</f>
        <v>#DIV/0!</v>
      </c>
      <c r="J2" s="4" t="e">
        <f>IF(tbl_output[[#This Row],[%_RISPONDENTI_ANNUALITA'']]="KO","",AVERAGE(H:H))</f>
        <v>#DIV/0!</v>
      </c>
    </row>
    <row r="3" spans="1:10" x14ac:dyDescent="0.3">
      <c r="A3" t="str">
        <f>IFERROR(INDEX(tbl_corsi[KEY_CORSO],2),"")</f>
        <v/>
      </c>
      <c r="B3" t="str">
        <f>IFERROR(INDEX(tbl_corsi[N_ALLIEVI_TOT],2),"")</f>
        <v/>
      </c>
      <c r="C3" t="str">
        <f>IF(A3="","",COUNTIFS(RISPOSTE_CALC!$B$2:$B$5001,A3,RISPOSTE_CALC!$H$2:$H$5001,"&gt;0"))</f>
        <v/>
      </c>
      <c r="D3" t="str">
        <f t="shared" si="0"/>
        <v/>
      </c>
      <c r="E3" s="12" t="str">
        <f>IF(B3="","",tbl_output[[#This Row],[N_RISPONDENTI]]/tbl_output[[#This Row],[N_ALLIEVI_TOT]])</f>
        <v/>
      </c>
      <c r="F3" s="4" t="str">
        <f t="shared" si="1"/>
        <v/>
      </c>
      <c r="G3" s="8" t="str">
        <f>IF(ISERROR(IF(A3="","",AVERAGEIFS(RISPOSTE_CALC!$H$2:$H$5001,RISPOSTE_CALC!$B$2:$B$5001,A3,RISPOSTE_CALC!$H$2:$H$5001,"&gt;0"))),"",IF(A3="","",AVERAGEIFS(RISPOSTE_CALC!$H$2:$H$5001,RISPOSTE_CALC!$B$2:$B$5001,A3,RISPOSTE_CALC!$H$2:$H$5001,"&gt;0")))</f>
        <v/>
      </c>
      <c r="H3" s="8" t="str">
        <f t="shared" si="2"/>
        <v/>
      </c>
    </row>
    <row r="4" spans="1:10" x14ac:dyDescent="0.3">
      <c r="A4" t="str">
        <f>IFERROR(INDEX(tbl_corsi[KEY_CORSO],3),"")</f>
        <v/>
      </c>
      <c r="B4" t="str">
        <f>IFERROR(INDEX(tbl_corsi[N_ALLIEVI_TOT],3),"")</f>
        <v/>
      </c>
      <c r="C4" t="str">
        <f>IF(A4="","",COUNTIFS(RISPOSTE_CALC!$B$2:$B$5001,A4,RISPOSTE_CALC!$H$2:$H$5001,"&gt;0"))</f>
        <v/>
      </c>
      <c r="D4" t="str">
        <f t="shared" si="0"/>
        <v/>
      </c>
      <c r="E4" s="12" t="str">
        <f>IF(B4="","",tbl_output[[#This Row],[N_RISPONDENTI]]/tbl_output[[#This Row],[N_ALLIEVI_TOT]])</f>
        <v/>
      </c>
      <c r="F4" s="4" t="str">
        <f t="shared" si="1"/>
        <v/>
      </c>
      <c r="G4" s="8" t="str">
        <f>IF(ISERROR(IF(A4="","",AVERAGEIFS(RISPOSTE_CALC!$H$2:$H$5001,RISPOSTE_CALC!$B$2:$B$5001,A4,RISPOSTE_CALC!$H$2:$H$5001,"&gt;0"))),"",IF(A4="","",AVERAGEIFS(RISPOSTE_CALC!$H$2:$H$5001,RISPOSTE_CALC!$B$2:$B$5001,A4,RISPOSTE_CALC!$H$2:$H$5001,"&gt;0")))</f>
        <v/>
      </c>
      <c r="H4" s="8" t="str">
        <f t="shared" si="2"/>
        <v/>
      </c>
    </row>
    <row r="5" spans="1:10" x14ac:dyDescent="0.3">
      <c r="A5" t="str">
        <f>IFERROR(INDEX(tbl_corsi[KEY_CORSO],4),"")</f>
        <v/>
      </c>
      <c r="B5" t="str">
        <f>IFERROR(INDEX(tbl_corsi[N_ALLIEVI_TOT],4),"")</f>
        <v/>
      </c>
      <c r="C5" t="str">
        <f>IF(A5="","",COUNTIFS(RISPOSTE_CALC!$B$2:$B$5001,A5,RISPOSTE_CALC!$H$2:$H$5001,"&gt;0"))</f>
        <v/>
      </c>
      <c r="D5" t="str">
        <f t="shared" si="0"/>
        <v/>
      </c>
      <c r="E5" s="12" t="str">
        <f>IF(B5="","",tbl_output[[#This Row],[N_RISPONDENTI]]/tbl_output[[#This Row],[N_ALLIEVI_TOT]])</f>
        <v/>
      </c>
      <c r="F5" s="4" t="str">
        <f t="shared" si="1"/>
        <v/>
      </c>
      <c r="G5" s="8" t="str">
        <f>IF(ISERROR(IF(A5="","",AVERAGEIFS(RISPOSTE_CALC!$H$2:$H$5001,RISPOSTE_CALC!$B$2:$B$5001,A5,RISPOSTE_CALC!$H$2:$H$5001,"&gt;0"))),"",IF(A5="","",AVERAGEIFS(RISPOSTE_CALC!$H$2:$H$5001,RISPOSTE_CALC!$B$2:$B$5001,A5,RISPOSTE_CALC!$H$2:$H$5001,"&gt;0")))</f>
        <v/>
      </c>
      <c r="H5" s="8" t="str">
        <f t="shared" si="2"/>
        <v/>
      </c>
    </row>
    <row r="6" spans="1:10" x14ac:dyDescent="0.3">
      <c r="A6" t="str">
        <f>IFERROR(INDEX(tbl_corsi[KEY_CORSO],5),"")</f>
        <v/>
      </c>
      <c r="B6" t="str">
        <f>IFERROR(INDEX(tbl_corsi[N_ALLIEVI_TOT],5),"")</f>
        <v/>
      </c>
      <c r="C6" t="str">
        <f>IF(A6="","",COUNTIFS(RISPOSTE_CALC!$B$2:$B$5001,A6,RISPOSTE_CALC!$H$2:$H$5001,"&gt;0"))</f>
        <v/>
      </c>
      <c r="D6" t="str">
        <f t="shared" si="0"/>
        <v/>
      </c>
      <c r="E6" s="12" t="str">
        <f>IF(B6="","",tbl_output[[#This Row],[N_RISPONDENTI]]/tbl_output[[#This Row],[N_ALLIEVI_TOT]])</f>
        <v/>
      </c>
      <c r="F6" s="4" t="str">
        <f t="shared" si="1"/>
        <v/>
      </c>
      <c r="G6" s="8" t="str">
        <f>IF(ISERROR(IF(A6="","",AVERAGEIFS(RISPOSTE_CALC!$H$2:$H$5001,RISPOSTE_CALC!$B$2:$B$5001,A6,RISPOSTE_CALC!$H$2:$H$5001,"&gt;0"))),"",IF(A6="","",AVERAGEIFS(RISPOSTE_CALC!$H$2:$H$5001,RISPOSTE_CALC!$B$2:$B$5001,A6,RISPOSTE_CALC!$H$2:$H$5001,"&gt;0")))</f>
        <v/>
      </c>
      <c r="H6" s="8" t="str">
        <f t="shared" si="2"/>
        <v/>
      </c>
    </row>
    <row r="7" spans="1:10" x14ac:dyDescent="0.3">
      <c r="A7" t="str">
        <f>IFERROR(INDEX(tbl_corsi[KEY_CORSO],6),"")</f>
        <v/>
      </c>
      <c r="B7" t="str">
        <f>IFERROR(INDEX(tbl_corsi[N_ALLIEVI_TOT],6),"")</f>
        <v/>
      </c>
      <c r="C7" t="str">
        <f>IF(A7="","",COUNTIFS(RISPOSTE_CALC!$B$2:$B$5001,A7,RISPOSTE_CALC!$H$2:$H$5001,"&gt;0"))</f>
        <v/>
      </c>
      <c r="D7" t="str">
        <f t="shared" si="0"/>
        <v/>
      </c>
      <c r="E7" s="12" t="str">
        <f>IF(B7="","",tbl_output[[#This Row],[N_RISPONDENTI]]/tbl_output[[#This Row],[N_ALLIEVI_TOT]])</f>
        <v/>
      </c>
      <c r="F7" s="4" t="str">
        <f t="shared" si="1"/>
        <v/>
      </c>
      <c r="G7" s="8" t="str">
        <f>IF(ISERROR(IF(A7="","",AVERAGEIFS(RISPOSTE_CALC!$H$2:$H$5001,RISPOSTE_CALC!$B$2:$B$5001,A7,RISPOSTE_CALC!$H$2:$H$5001,"&gt;0"))),"",IF(A7="","",AVERAGEIFS(RISPOSTE_CALC!$H$2:$H$5001,RISPOSTE_CALC!$B$2:$B$5001,A7,RISPOSTE_CALC!$H$2:$H$5001,"&gt;0")))</f>
        <v/>
      </c>
      <c r="H7" s="8" t="str">
        <f t="shared" si="2"/>
        <v/>
      </c>
    </row>
    <row r="8" spans="1:10" x14ac:dyDescent="0.3">
      <c r="A8" t="str">
        <f>IFERROR(INDEX(tbl_corsi[KEY_CORSO],7),"")</f>
        <v/>
      </c>
      <c r="B8" t="str">
        <f>IFERROR(INDEX(tbl_corsi[N_ALLIEVI_TOT],7),"")</f>
        <v/>
      </c>
      <c r="C8" t="str">
        <f>IF(A8="","",COUNTIFS(RISPOSTE_CALC!$B$2:$B$5001,A8,RISPOSTE_CALC!$H$2:$H$5001,"&gt;0"))</f>
        <v/>
      </c>
      <c r="D8" t="str">
        <f t="shared" si="0"/>
        <v/>
      </c>
      <c r="E8" s="12" t="str">
        <f>IF(B8="","",tbl_output[[#This Row],[N_RISPONDENTI]]/tbl_output[[#This Row],[N_ALLIEVI_TOT]])</f>
        <v/>
      </c>
      <c r="F8" s="4" t="str">
        <f t="shared" si="1"/>
        <v/>
      </c>
      <c r="G8" s="8" t="str">
        <f>IF(ISERROR(IF(A8="","",AVERAGEIFS(RISPOSTE_CALC!$H$2:$H$5001,RISPOSTE_CALC!$B$2:$B$5001,A8,RISPOSTE_CALC!$H$2:$H$5001,"&gt;0"))),"",IF(A8="","",AVERAGEIFS(RISPOSTE_CALC!$H$2:$H$5001,RISPOSTE_CALC!$B$2:$B$5001,A8,RISPOSTE_CALC!$H$2:$H$5001,"&gt;0")))</f>
        <v/>
      </c>
      <c r="H8" s="8" t="str">
        <f t="shared" si="2"/>
        <v/>
      </c>
    </row>
    <row r="9" spans="1:10" x14ac:dyDescent="0.3">
      <c r="A9" t="str">
        <f>IFERROR(INDEX(tbl_corsi[KEY_CORSO],8),"")</f>
        <v/>
      </c>
      <c r="B9" t="str">
        <f>IFERROR(INDEX(tbl_corsi[N_ALLIEVI_TOT],8),"")</f>
        <v/>
      </c>
      <c r="C9" t="str">
        <f>IF(A9="","",COUNTIFS(RISPOSTE_CALC!$B$2:$B$5001,A9,RISPOSTE_CALC!$H$2:$H$5001,"&gt;0"))</f>
        <v/>
      </c>
      <c r="D9" t="str">
        <f t="shared" si="0"/>
        <v/>
      </c>
      <c r="E9" s="12" t="str">
        <f>IF(B9="","",tbl_output[[#This Row],[N_RISPONDENTI]]/tbl_output[[#This Row],[N_ALLIEVI_TOT]])</f>
        <v/>
      </c>
      <c r="F9" s="4" t="str">
        <f t="shared" si="1"/>
        <v/>
      </c>
      <c r="G9" s="8" t="str">
        <f>IF(ISERROR(IF(A9="","",AVERAGEIFS(RISPOSTE_CALC!$H$2:$H$5001,RISPOSTE_CALC!$B$2:$B$5001,A9,RISPOSTE_CALC!$H$2:$H$5001,"&gt;0"))),"",IF(A9="","",AVERAGEIFS(RISPOSTE_CALC!$H$2:$H$5001,RISPOSTE_CALC!$B$2:$B$5001,A9,RISPOSTE_CALC!$H$2:$H$5001,"&gt;0")))</f>
        <v/>
      </c>
      <c r="H9" s="8" t="str">
        <f t="shared" si="2"/>
        <v/>
      </c>
    </row>
    <row r="10" spans="1:10" x14ac:dyDescent="0.3">
      <c r="A10" t="str">
        <f>IFERROR(INDEX(tbl_corsi[KEY_CORSO],9),"")</f>
        <v/>
      </c>
      <c r="B10" t="str">
        <f>IFERROR(INDEX(tbl_corsi[N_ALLIEVI_TOT],9),"")</f>
        <v/>
      </c>
      <c r="C10" t="str">
        <f>IF(A10="","",COUNTIFS(RISPOSTE_CALC!$B$2:$B$5001,A10,RISPOSTE_CALC!$H$2:$H$5001,"&gt;0"))</f>
        <v/>
      </c>
      <c r="D10" t="str">
        <f t="shared" si="0"/>
        <v/>
      </c>
      <c r="E10" s="12" t="str">
        <f>IF(B10="","",tbl_output[[#This Row],[N_RISPONDENTI]]/tbl_output[[#This Row],[N_ALLIEVI_TOT]])</f>
        <v/>
      </c>
      <c r="F10" s="4" t="str">
        <f t="shared" si="1"/>
        <v/>
      </c>
      <c r="G10" s="8" t="str">
        <f>IF(ISERROR(IF(A10="","",AVERAGEIFS(RISPOSTE_CALC!$H$2:$H$5001,RISPOSTE_CALC!$B$2:$B$5001,A10,RISPOSTE_CALC!$H$2:$H$5001,"&gt;0"))),"",IF(A10="","",AVERAGEIFS(RISPOSTE_CALC!$H$2:$H$5001,RISPOSTE_CALC!$B$2:$B$5001,A10,RISPOSTE_CALC!$H$2:$H$5001,"&gt;0")))</f>
        <v/>
      </c>
      <c r="H10" s="8" t="str">
        <f t="shared" si="2"/>
        <v/>
      </c>
    </row>
    <row r="11" spans="1:10" x14ac:dyDescent="0.3">
      <c r="A11" t="str">
        <f>IFERROR(INDEX(tbl_corsi[KEY_CORSO],10),"")</f>
        <v/>
      </c>
      <c r="B11" t="str">
        <f>IFERROR(INDEX(tbl_corsi[N_ALLIEVI_TOT],10),"")</f>
        <v/>
      </c>
      <c r="C11" t="str">
        <f>IF(A11="","",COUNTIFS(RISPOSTE_CALC!$B$2:$B$5001,A11,RISPOSTE_CALC!$H$2:$H$5001,"&gt;0"))</f>
        <v/>
      </c>
      <c r="D11" t="str">
        <f t="shared" si="0"/>
        <v/>
      </c>
      <c r="E11" s="12" t="str">
        <f>IF(B11="","",tbl_output[[#This Row],[N_RISPONDENTI]]/tbl_output[[#This Row],[N_ALLIEVI_TOT]])</f>
        <v/>
      </c>
      <c r="F11" s="4" t="str">
        <f t="shared" si="1"/>
        <v/>
      </c>
      <c r="G11" s="8" t="str">
        <f>IF(ISERROR(IF(A11="","",AVERAGEIFS(RISPOSTE_CALC!$H$2:$H$5001,RISPOSTE_CALC!$B$2:$B$5001,A11,RISPOSTE_CALC!$H$2:$H$5001,"&gt;0"))),"",IF(A11="","",AVERAGEIFS(RISPOSTE_CALC!$H$2:$H$5001,RISPOSTE_CALC!$B$2:$B$5001,A11,RISPOSTE_CALC!$H$2:$H$5001,"&gt;0")))</f>
        <v/>
      </c>
      <c r="H11" s="8" t="str">
        <f t="shared" si="2"/>
        <v/>
      </c>
    </row>
    <row r="12" spans="1:10" x14ac:dyDescent="0.3">
      <c r="A12" t="str">
        <f>IFERROR(INDEX(tbl_corsi[KEY_CORSO],11),"")</f>
        <v/>
      </c>
      <c r="B12" t="str">
        <f>IFERROR(INDEX(tbl_corsi[N_ALLIEVI_TOT],11),"")</f>
        <v/>
      </c>
      <c r="C12" t="str">
        <f>IF(A12="","",COUNTIFS(RISPOSTE_CALC!$B$2:$B$5001,A12,RISPOSTE_CALC!$H$2:$H$5001,"&gt;0"))</f>
        <v/>
      </c>
      <c r="D12" t="str">
        <f t="shared" si="0"/>
        <v/>
      </c>
      <c r="E12" s="12" t="str">
        <f>IF(B12="","",tbl_output[[#This Row],[N_RISPONDENTI]]/tbl_output[[#This Row],[N_ALLIEVI_TOT]])</f>
        <v/>
      </c>
      <c r="F12" s="4" t="str">
        <f t="shared" si="1"/>
        <v/>
      </c>
      <c r="G12" s="8" t="str">
        <f>IF(ISERROR(IF(A12="","",AVERAGEIFS(RISPOSTE_CALC!$H$2:$H$5001,RISPOSTE_CALC!$B$2:$B$5001,A12,RISPOSTE_CALC!$H$2:$H$5001,"&gt;0"))),"",IF(A12="","",AVERAGEIFS(RISPOSTE_CALC!$H$2:$H$5001,RISPOSTE_CALC!$B$2:$B$5001,A12,RISPOSTE_CALC!$H$2:$H$5001,"&gt;0")))</f>
        <v/>
      </c>
      <c r="H12" s="8" t="str">
        <f t="shared" si="2"/>
        <v/>
      </c>
    </row>
    <row r="13" spans="1:10" x14ac:dyDescent="0.3">
      <c r="A13" t="str">
        <f>IFERROR(INDEX(tbl_corsi[KEY_CORSO],12),"")</f>
        <v/>
      </c>
      <c r="B13" t="str">
        <f>IFERROR(INDEX(tbl_corsi[N_ALLIEVI_TOT],12),"")</f>
        <v/>
      </c>
      <c r="C13" t="str">
        <f>IF(A13="","",COUNTIFS(RISPOSTE_CALC!$B$2:$B$5001,A13,RISPOSTE_CALC!$H$2:$H$5001,"&gt;0"))</f>
        <v/>
      </c>
      <c r="D13" t="str">
        <f t="shared" si="0"/>
        <v/>
      </c>
      <c r="E13" s="12" t="str">
        <f>IF(B13="","",tbl_output[[#This Row],[N_RISPONDENTI]]/tbl_output[[#This Row],[N_ALLIEVI_TOT]])</f>
        <v/>
      </c>
      <c r="F13" s="4" t="str">
        <f t="shared" si="1"/>
        <v/>
      </c>
      <c r="G13" s="8" t="str">
        <f>IF(ISERROR(IF(A13="","",AVERAGEIFS(RISPOSTE_CALC!$H$2:$H$5001,RISPOSTE_CALC!$B$2:$B$5001,A13,RISPOSTE_CALC!$H$2:$H$5001,"&gt;0"))),"",IF(A13="","",AVERAGEIFS(RISPOSTE_CALC!$H$2:$H$5001,RISPOSTE_CALC!$B$2:$B$5001,A13,RISPOSTE_CALC!$H$2:$H$5001,"&gt;0")))</f>
        <v/>
      </c>
      <c r="H13" s="8" t="str">
        <f t="shared" si="2"/>
        <v/>
      </c>
    </row>
    <row r="14" spans="1:10" x14ac:dyDescent="0.3">
      <c r="A14" t="str">
        <f>IFERROR(INDEX(tbl_corsi[KEY_CORSO],13),"")</f>
        <v/>
      </c>
      <c r="B14" t="str">
        <f>IFERROR(INDEX(tbl_corsi[N_ALLIEVI_TOT],13),"")</f>
        <v/>
      </c>
      <c r="C14" t="str">
        <f>IF(A14="","",COUNTIFS(RISPOSTE_CALC!$B$2:$B$5001,A14,RISPOSTE_CALC!$H$2:$H$5001,"&gt;0"))</f>
        <v/>
      </c>
      <c r="D14" t="str">
        <f t="shared" si="0"/>
        <v/>
      </c>
      <c r="E14" s="12" t="str">
        <f>IF(B14="","",tbl_output[[#This Row],[N_RISPONDENTI]]/tbl_output[[#This Row],[N_ALLIEVI_TOT]])</f>
        <v/>
      </c>
      <c r="F14" s="4" t="str">
        <f t="shared" si="1"/>
        <v/>
      </c>
      <c r="G14" s="8" t="str">
        <f>IF(ISERROR(IF(A14="","",AVERAGEIFS(RISPOSTE_CALC!$H$2:$H$5001,RISPOSTE_CALC!$B$2:$B$5001,A14,RISPOSTE_CALC!$H$2:$H$5001,"&gt;0"))),"",IF(A14="","",AVERAGEIFS(RISPOSTE_CALC!$H$2:$H$5001,RISPOSTE_CALC!$B$2:$B$5001,A14,RISPOSTE_CALC!$H$2:$H$5001,"&gt;0")))</f>
        <v/>
      </c>
      <c r="H14" s="8" t="str">
        <f t="shared" si="2"/>
        <v/>
      </c>
    </row>
    <row r="15" spans="1:10" x14ac:dyDescent="0.3">
      <c r="A15" t="str">
        <f>IFERROR(INDEX(tbl_corsi[KEY_CORSO],14),"")</f>
        <v/>
      </c>
      <c r="B15" t="str">
        <f>IFERROR(INDEX(tbl_corsi[N_ALLIEVI_TOT],14),"")</f>
        <v/>
      </c>
      <c r="C15" t="str">
        <f>IF(A15="","",COUNTIFS(RISPOSTE_CALC!$B$2:$B$5001,A15,RISPOSTE_CALC!$H$2:$H$5001,"&gt;0"))</f>
        <v/>
      </c>
      <c r="D15" t="str">
        <f t="shared" si="0"/>
        <v/>
      </c>
      <c r="E15" s="12" t="str">
        <f>IF(B15="","",tbl_output[[#This Row],[N_RISPONDENTI]]/tbl_output[[#This Row],[N_ALLIEVI_TOT]])</f>
        <v/>
      </c>
      <c r="F15" s="4" t="str">
        <f t="shared" si="1"/>
        <v/>
      </c>
      <c r="G15" s="8" t="str">
        <f>IF(ISERROR(IF(A15="","",AVERAGEIFS(RISPOSTE_CALC!$H$2:$H$5001,RISPOSTE_CALC!$B$2:$B$5001,A15,RISPOSTE_CALC!$H$2:$H$5001,"&gt;0"))),"",IF(A15="","",AVERAGEIFS(RISPOSTE_CALC!$H$2:$H$5001,RISPOSTE_CALC!$B$2:$B$5001,A15,RISPOSTE_CALC!$H$2:$H$5001,"&gt;0")))</f>
        <v/>
      </c>
      <c r="H15" s="8" t="str">
        <f t="shared" si="2"/>
        <v/>
      </c>
    </row>
    <row r="16" spans="1:10" x14ac:dyDescent="0.3">
      <c r="A16" t="str">
        <f>IFERROR(INDEX(tbl_corsi[KEY_CORSO],15),"")</f>
        <v/>
      </c>
      <c r="B16" t="str">
        <f>IFERROR(INDEX(tbl_corsi[N_ALLIEVI_TOT],15),"")</f>
        <v/>
      </c>
      <c r="C16" t="str">
        <f>IF(A16="","",COUNTIFS(RISPOSTE_CALC!$B$2:$B$5001,A16,RISPOSTE_CALC!$H$2:$H$5001,"&gt;0"))</f>
        <v/>
      </c>
      <c r="D16" t="str">
        <f t="shared" si="0"/>
        <v/>
      </c>
      <c r="E16" s="12" t="str">
        <f>IF(B16="","",tbl_output[[#This Row],[N_RISPONDENTI]]/tbl_output[[#This Row],[N_ALLIEVI_TOT]])</f>
        <v/>
      </c>
      <c r="F16" s="4" t="str">
        <f t="shared" si="1"/>
        <v/>
      </c>
      <c r="G16" s="8" t="str">
        <f>IF(ISERROR(IF(A16="","",AVERAGEIFS(RISPOSTE_CALC!$H$2:$H$5001,RISPOSTE_CALC!$B$2:$B$5001,A16,RISPOSTE_CALC!$H$2:$H$5001,"&gt;0"))),"",IF(A16="","",AVERAGEIFS(RISPOSTE_CALC!$H$2:$H$5001,RISPOSTE_CALC!$B$2:$B$5001,A16,RISPOSTE_CALC!$H$2:$H$5001,"&gt;0")))</f>
        <v/>
      </c>
      <c r="H16" s="8" t="str">
        <f t="shared" si="2"/>
        <v/>
      </c>
    </row>
    <row r="17" spans="1:8" x14ac:dyDescent="0.3">
      <c r="A17" t="str">
        <f>IFERROR(INDEX(tbl_corsi[KEY_CORSO],16),"")</f>
        <v/>
      </c>
      <c r="B17" t="str">
        <f>IFERROR(INDEX(tbl_corsi[N_ALLIEVI_TOT],16),"")</f>
        <v/>
      </c>
      <c r="C17" t="str">
        <f>IF(A17="","",COUNTIFS(RISPOSTE_CALC!$B$2:$B$5001,A17,RISPOSTE_CALC!$H$2:$H$5001,"&gt;0"))</f>
        <v/>
      </c>
      <c r="D17" t="str">
        <f t="shared" si="0"/>
        <v/>
      </c>
      <c r="E17" s="12" t="str">
        <f>IF(B17="","",tbl_output[[#This Row],[N_RISPONDENTI]]/tbl_output[[#This Row],[N_ALLIEVI_TOT]])</f>
        <v/>
      </c>
      <c r="F17" s="4" t="str">
        <f t="shared" si="1"/>
        <v/>
      </c>
      <c r="G17" s="8" t="str">
        <f>IF(ISERROR(IF(A17="","",AVERAGEIFS(RISPOSTE_CALC!$H$2:$H$5001,RISPOSTE_CALC!$B$2:$B$5001,A17,RISPOSTE_CALC!$H$2:$H$5001,"&gt;0"))),"",IF(A17="","",AVERAGEIFS(RISPOSTE_CALC!$H$2:$H$5001,RISPOSTE_CALC!$B$2:$B$5001,A17,RISPOSTE_CALC!$H$2:$H$5001,"&gt;0")))</f>
        <v/>
      </c>
      <c r="H17" s="8" t="str">
        <f t="shared" si="2"/>
        <v/>
      </c>
    </row>
    <row r="18" spans="1:8" x14ac:dyDescent="0.3">
      <c r="A18" t="str">
        <f>IFERROR(INDEX(tbl_corsi[KEY_CORSO],17),"")</f>
        <v/>
      </c>
      <c r="B18" t="str">
        <f>IFERROR(INDEX(tbl_corsi[N_ALLIEVI_TOT],17),"")</f>
        <v/>
      </c>
      <c r="C18" t="str">
        <f>IF(A18="","",COUNTIFS(RISPOSTE_CALC!$B$2:$B$5001,A18,RISPOSTE_CALC!$H$2:$H$5001,"&gt;0"))</f>
        <v/>
      </c>
      <c r="D18" t="str">
        <f t="shared" si="0"/>
        <v/>
      </c>
      <c r="E18" s="12" t="str">
        <f>IF(B18="","",tbl_output[[#This Row],[N_RISPONDENTI]]/tbl_output[[#This Row],[N_ALLIEVI_TOT]])</f>
        <v/>
      </c>
      <c r="F18" s="4" t="str">
        <f t="shared" si="1"/>
        <v/>
      </c>
      <c r="G18" s="8" t="str">
        <f>IF(ISERROR(IF(A18="","",AVERAGEIFS(RISPOSTE_CALC!$H$2:$H$5001,RISPOSTE_CALC!$B$2:$B$5001,A18,RISPOSTE_CALC!$H$2:$H$5001,"&gt;0"))),"",IF(A18="","",AVERAGEIFS(RISPOSTE_CALC!$H$2:$H$5001,RISPOSTE_CALC!$B$2:$B$5001,A18,RISPOSTE_CALC!$H$2:$H$5001,"&gt;0")))</f>
        <v/>
      </c>
      <c r="H18" s="8" t="str">
        <f t="shared" si="2"/>
        <v/>
      </c>
    </row>
    <row r="19" spans="1:8" x14ac:dyDescent="0.3">
      <c r="A19" t="str">
        <f>IFERROR(INDEX(tbl_corsi[KEY_CORSO],18),"")</f>
        <v/>
      </c>
      <c r="B19" t="str">
        <f>IFERROR(INDEX(tbl_corsi[N_ALLIEVI_TOT],18),"")</f>
        <v/>
      </c>
      <c r="C19" t="str">
        <f>IF(A19="","",COUNTIFS(RISPOSTE_CALC!$B$2:$B$5001,A19,RISPOSTE_CALC!$H$2:$H$5001,"&gt;0"))</f>
        <v/>
      </c>
      <c r="D19" t="str">
        <f t="shared" si="0"/>
        <v/>
      </c>
      <c r="E19" s="12" t="str">
        <f>IF(B19="","",tbl_output[[#This Row],[N_RISPONDENTI]]/tbl_output[[#This Row],[N_ALLIEVI_TOT]])</f>
        <v/>
      </c>
      <c r="F19" s="4" t="str">
        <f t="shared" si="1"/>
        <v/>
      </c>
      <c r="G19" s="8" t="str">
        <f>IF(ISERROR(IF(A19="","",AVERAGEIFS(RISPOSTE_CALC!$H$2:$H$5001,RISPOSTE_CALC!$B$2:$B$5001,A19,RISPOSTE_CALC!$H$2:$H$5001,"&gt;0"))),"",IF(A19="","",AVERAGEIFS(RISPOSTE_CALC!$H$2:$H$5001,RISPOSTE_CALC!$B$2:$B$5001,A19,RISPOSTE_CALC!$H$2:$H$5001,"&gt;0")))</f>
        <v/>
      </c>
      <c r="H19" s="8" t="str">
        <f t="shared" si="2"/>
        <v/>
      </c>
    </row>
    <row r="20" spans="1:8" x14ac:dyDescent="0.3">
      <c r="A20" t="str">
        <f>IFERROR(INDEX(tbl_corsi[KEY_CORSO],19),"")</f>
        <v/>
      </c>
      <c r="B20" t="str">
        <f>IFERROR(INDEX(tbl_corsi[N_ALLIEVI_TOT],19),"")</f>
        <v/>
      </c>
      <c r="C20" t="str">
        <f>IF(A20="","",COUNTIFS(RISPOSTE_CALC!$B$2:$B$5001,A20,RISPOSTE_CALC!$H$2:$H$5001,"&gt;0"))</f>
        <v/>
      </c>
      <c r="D20" t="str">
        <f t="shared" si="0"/>
        <v/>
      </c>
      <c r="E20" s="12" t="str">
        <f>IF(B20="","",tbl_output[[#This Row],[N_RISPONDENTI]]/tbl_output[[#This Row],[N_ALLIEVI_TOT]])</f>
        <v/>
      </c>
      <c r="F20" s="4" t="str">
        <f t="shared" si="1"/>
        <v/>
      </c>
      <c r="G20" s="8" t="str">
        <f>IF(ISERROR(IF(A20="","",AVERAGEIFS(RISPOSTE_CALC!$H$2:$H$5001,RISPOSTE_CALC!$B$2:$B$5001,A20,RISPOSTE_CALC!$H$2:$H$5001,"&gt;0"))),"",IF(A20="","",AVERAGEIFS(RISPOSTE_CALC!$H$2:$H$5001,RISPOSTE_CALC!$B$2:$B$5001,A20,RISPOSTE_CALC!$H$2:$H$5001,"&gt;0")))</f>
        <v/>
      </c>
      <c r="H20" s="8" t="str">
        <f t="shared" si="2"/>
        <v/>
      </c>
    </row>
    <row r="21" spans="1:8" x14ac:dyDescent="0.3">
      <c r="A21" t="str">
        <f>IFERROR(INDEX(tbl_corsi[KEY_CORSO],20),"")</f>
        <v/>
      </c>
      <c r="B21" t="str">
        <f>IFERROR(INDEX(tbl_corsi[N_ALLIEVI_TOT],20),"")</f>
        <v/>
      </c>
      <c r="C21" t="str">
        <f>IF(A21="","",COUNTIFS(RISPOSTE_CALC!$B$2:$B$5001,A21,RISPOSTE_CALC!$H$2:$H$5001,"&gt;0"))</f>
        <v/>
      </c>
      <c r="D21" t="str">
        <f t="shared" si="0"/>
        <v/>
      </c>
      <c r="E21" s="12" t="str">
        <f>IF(B21="","",tbl_output[[#This Row],[N_RISPONDENTI]]/tbl_output[[#This Row],[N_ALLIEVI_TOT]])</f>
        <v/>
      </c>
      <c r="F21" s="4" t="str">
        <f t="shared" si="1"/>
        <v/>
      </c>
      <c r="G21" s="8" t="str">
        <f>IF(ISERROR(IF(A21="","",AVERAGEIFS(RISPOSTE_CALC!$H$2:$H$5001,RISPOSTE_CALC!$B$2:$B$5001,A21,RISPOSTE_CALC!$H$2:$H$5001,"&gt;0"))),"",IF(A21="","",AVERAGEIFS(RISPOSTE_CALC!$H$2:$H$5001,RISPOSTE_CALC!$B$2:$B$5001,A21,RISPOSTE_CALC!$H$2:$H$5001,"&gt;0")))</f>
        <v/>
      </c>
      <c r="H21" s="8" t="str">
        <f t="shared" si="2"/>
        <v/>
      </c>
    </row>
    <row r="22" spans="1:8" x14ac:dyDescent="0.3">
      <c r="A22" t="str">
        <f>IFERROR(INDEX(tbl_corsi[KEY_CORSO],21),"")</f>
        <v/>
      </c>
      <c r="B22" t="str">
        <f>IFERROR(INDEX(tbl_corsi[N_ALLIEVI_TOT],21),"")</f>
        <v/>
      </c>
      <c r="C22" t="str">
        <f>IF(A22="","",COUNTIFS(RISPOSTE_CALC!$B$2:$B$5001,A22,RISPOSTE_CALC!$H$2:$H$5001,"&gt;0"))</f>
        <v/>
      </c>
      <c r="D22" t="str">
        <f t="shared" si="0"/>
        <v/>
      </c>
      <c r="E22" s="12" t="str">
        <f>IF(B22="","",tbl_output[[#This Row],[N_RISPONDENTI]]/tbl_output[[#This Row],[N_ALLIEVI_TOT]])</f>
        <v/>
      </c>
      <c r="F22" s="4" t="str">
        <f t="shared" si="1"/>
        <v/>
      </c>
      <c r="G22" s="8" t="str">
        <f>IF(ISERROR(IF(A22="","",AVERAGEIFS(RISPOSTE_CALC!$H$2:$H$5001,RISPOSTE_CALC!$B$2:$B$5001,A22,RISPOSTE_CALC!$H$2:$H$5001,"&gt;0"))),"",IF(A22="","",AVERAGEIFS(RISPOSTE_CALC!$H$2:$H$5001,RISPOSTE_CALC!$B$2:$B$5001,A22,RISPOSTE_CALC!$H$2:$H$5001,"&gt;0")))</f>
        <v/>
      </c>
      <c r="H22" s="8" t="str">
        <f t="shared" si="2"/>
        <v/>
      </c>
    </row>
    <row r="23" spans="1:8" x14ac:dyDescent="0.3">
      <c r="A23" t="str">
        <f>IFERROR(INDEX(tbl_corsi[KEY_CORSO],22),"")</f>
        <v/>
      </c>
      <c r="B23" t="str">
        <f>IFERROR(INDEX(tbl_corsi[N_ALLIEVI_TOT],22),"")</f>
        <v/>
      </c>
      <c r="C23" t="str">
        <f>IF(A23="","",COUNTIFS(RISPOSTE_CALC!$B$2:$B$5001,A23,RISPOSTE_CALC!$H$2:$H$5001,"&gt;0"))</f>
        <v/>
      </c>
      <c r="D23" t="str">
        <f t="shared" si="0"/>
        <v/>
      </c>
      <c r="E23" s="12" t="str">
        <f>IF(B23="","",tbl_output[[#This Row],[N_RISPONDENTI]]/tbl_output[[#This Row],[N_ALLIEVI_TOT]])</f>
        <v/>
      </c>
      <c r="F23" s="4" t="str">
        <f t="shared" si="1"/>
        <v/>
      </c>
      <c r="G23" s="8" t="str">
        <f>IF(ISERROR(IF(A23="","",AVERAGEIFS(RISPOSTE_CALC!$H$2:$H$5001,RISPOSTE_CALC!$B$2:$B$5001,A23,RISPOSTE_CALC!$H$2:$H$5001,"&gt;0"))),"",IF(A23="","",AVERAGEIFS(RISPOSTE_CALC!$H$2:$H$5001,RISPOSTE_CALC!$B$2:$B$5001,A23,RISPOSTE_CALC!$H$2:$H$5001,"&gt;0")))</f>
        <v/>
      </c>
      <c r="H23" s="8" t="str">
        <f t="shared" si="2"/>
        <v/>
      </c>
    </row>
    <row r="24" spans="1:8" x14ac:dyDescent="0.3">
      <c r="A24" t="str">
        <f>IFERROR(INDEX(tbl_corsi[KEY_CORSO],23),"")</f>
        <v/>
      </c>
      <c r="B24" t="str">
        <f>IFERROR(INDEX(tbl_corsi[N_ALLIEVI_TOT],23),"")</f>
        <v/>
      </c>
      <c r="C24" t="str">
        <f>IF(A24="","",COUNTIFS(RISPOSTE_CALC!$B$2:$B$5001,A24,RISPOSTE_CALC!$H$2:$H$5001,"&gt;0"))</f>
        <v/>
      </c>
      <c r="D24" t="str">
        <f t="shared" si="0"/>
        <v/>
      </c>
      <c r="E24" s="12" t="str">
        <f>IF(B24="","",tbl_output[[#This Row],[N_RISPONDENTI]]/tbl_output[[#This Row],[N_ALLIEVI_TOT]])</f>
        <v/>
      </c>
      <c r="F24" s="4" t="str">
        <f t="shared" si="1"/>
        <v/>
      </c>
      <c r="G24" s="8" t="str">
        <f>IF(ISERROR(IF(A24="","",AVERAGEIFS(RISPOSTE_CALC!$H$2:$H$5001,RISPOSTE_CALC!$B$2:$B$5001,A24,RISPOSTE_CALC!$H$2:$H$5001,"&gt;0"))),"",IF(A24="","",AVERAGEIFS(RISPOSTE_CALC!$H$2:$H$5001,RISPOSTE_CALC!$B$2:$B$5001,A24,RISPOSTE_CALC!$H$2:$H$5001,"&gt;0")))</f>
        <v/>
      </c>
      <c r="H24" s="8" t="str">
        <f t="shared" si="2"/>
        <v/>
      </c>
    </row>
    <row r="25" spans="1:8" x14ac:dyDescent="0.3">
      <c r="A25" t="str">
        <f>IFERROR(INDEX(tbl_corsi[KEY_CORSO],24),"")</f>
        <v/>
      </c>
      <c r="B25" t="str">
        <f>IFERROR(INDEX(tbl_corsi[N_ALLIEVI_TOT],24),"")</f>
        <v/>
      </c>
      <c r="C25" t="str">
        <f>IF(A25="","",COUNTIFS(RISPOSTE_CALC!$B$2:$B$5001,A25,RISPOSTE_CALC!$H$2:$H$5001,"&gt;0"))</f>
        <v/>
      </c>
      <c r="D25" t="str">
        <f t="shared" si="0"/>
        <v/>
      </c>
      <c r="E25" s="12" t="str">
        <f>IF(B25="","",tbl_output[[#This Row],[N_RISPONDENTI]]/tbl_output[[#This Row],[N_ALLIEVI_TOT]])</f>
        <v/>
      </c>
      <c r="F25" s="4" t="str">
        <f t="shared" si="1"/>
        <v/>
      </c>
      <c r="G25" s="8" t="str">
        <f>IF(ISERROR(IF(A25="","",AVERAGEIFS(RISPOSTE_CALC!$H$2:$H$5001,RISPOSTE_CALC!$B$2:$B$5001,A25,RISPOSTE_CALC!$H$2:$H$5001,"&gt;0"))),"",IF(A25="","",AVERAGEIFS(RISPOSTE_CALC!$H$2:$H$5001,RISPOSTE_CALC!$B$2:$B$5001,A25,RISPOSTE_CALC!$H$2:$H$5001,"&gt;0")))</f>
        <v/>
      </c>
      <c r="H25" s="8" t="str">
        <f t="shared" si="2"/>
        <v/>
      </c>
    </row>
    <row r="26" spans="1:8" x14ac:dyDescent="0.3">
      <c r="A26" t="str">
        <f>IFERROR(INDEX(tbl_corsi[KEY_CORSO],25),"")</f>
        <v/>
      </c>
      <c r="B26" t="str">
        <f>IFERROR(INDEX(tbl_corsi[N_ALLIEVI_TOT],25),"")</f>
        <v/>
      </c>
      <c r="C26" t="str">
        <f>IF(A26="","",COUNTIFS(RISPOSTE_CALC!$B$2:$B$5001,A26,RISPOSTE_CALC!$H$2:$H$5001,"&gt;0"))</f>
        <v/>
      </c>
      <c r="D26" t="str">
        <f t="shared" si="0"/>
        <v/>
      </c>
      <c r="E26" s="12" t="str">
        <f>IF(B26="","",tbl_output[[#This Row],[N_RISPONDENTI]]/tbl_output[[#This Row],[N_ALLIEVI_TOT]])</f>
        <v/>
      </c>
      <c r="F26" s="4" t="str">
        <f t="shared" si="1"/>
        <v/>
      </c>
      <c r="G26" s="8" t="str">
        <f>IF(ISERROR(IF(A26="","",AVERAGEIFS(RISPOSTE_CALC!$H$2:$H$5001,RISPOSTE_CALC!$B$2:$B$5001,A26,RISPOSTE_CALC!$H$2:$H$5001,"&gt;0"))),"",IF(A26="","",AVERAGEIFS(RISPOSTE_CALC!$H$2:$H$5001,RISPOSTE_CALC!$B$2:$B$5001,A26,RISPOSTE_CALC!$H$2:$H$5001,"&gt;0")))</f>
        <v/>
      </c>
      <c r="H26" s="8" t="str">
        <f t="shared" si="2"/>
        <v/>
      </c>
    </row>
    <row r="27" spans="1:8" x14ac:dyDescent="0.3">
      <c r="A27" t="str">
        <f>IFERROR(INDEX(tbl_corsi[KEY_CORSO],26),"")</f>
        <v/>
      </c>
      <c r="B27" t="str">
        <f>IFERROR(INDEX(tbl_corsi[N_ALLIEVI_TOT],26),"")</f>
        <v/>
      </c>
      <c r="C27" t="str">
        <f>IF(A27="","",COUNTIFS(RISPOSTE_CALC!$B$2:$B$5001,A27,RISPOSTE_CALC!$H$2:$H$5001,"&gt;0"))</f>
        <v/>
      </c>
      <c r="D27" t="str">
        <f t="shared" si="0"/>
        <v/>
      </c>
      <c r="E27" s="12" t="str">
        <f>IF(B27="","",tbl_output[[#This Row],[N_RISPONDENTI]]/tbl_output[[#This Row],[N_ALLIEVI_TOT]])</f>
        <v/>
      </c>
      <c r="F27" s="4" t="str">
        <f t="shared" si="1"/>
        <v/>
      </c>
      <c r="G27" s="8" t="str">
        <f>IF(ISERROR(IF(A27="","",AVERAGEIFS(RISPOSTE_CALC!$H$2:$H$5001,RISPOSTE_CALC!$B$2:$B$5001,A27,RISPOSTE_CALC!$H$2:$H$5001,"&gt;0"))),"",IF(A27="","",AVERAGEIFS(RISPOSTE_CALC!$H$2:$H$5001,RISPOSTE_CALC!$B$2:$B$5001,A27,RISPOSTE_CALC!$H$2:$H$5001,"&gt;0")))</f>
        <v/>
      </c>
      <c r="H27" s="8" t="str">
        <f t="shared" si="2"/>
        <v/>
      </c>
    </row>
    <row r="28" spans="1:8" x14ac:dyDescent="0.3">
      <c r="A28" t="str">
        <f>IFERROR(INDEX(tbl_corsi[KEY_CORSO],27),"")</f>
        <v/>
      </c>
      <c r="B28" t="str">
        <f>IFERROR(INDEX(tbl_corsi[N_ALLIEVI_TOT],27),"")</f>
        <v/>
      </c>
      <c r="C28" t="str">
        <f>IF(A28="","",COUNTIFS(RISPOSTE_CALC!$B$2:$B$5001,A28,RISPOSTE_CALC!$H$2:$H$5001,"&gt;0"))</f>
        <v/>
      </c>
      <c r="D28" t="str">
        <f t="shared" si="0"/>
        <v/>
      </c>
      <c r="E28" s="12" t="str">
        <f>IF(B28="","",tbl_output[[#This Row],[N_RISPONDENTI]]/tbl_output[[#This Row],[N_ALLIEVI_TOT]])</f>
        <v/>
      </c>
      <c r="F28" s="4" t="str">
        <f t="shared" si="1"/>
        <v/>
      </c>
      <c r="G28" s="8" t="str">
        <f>IF(ISERROR(IF(A28="","",AVERAGEIFS(RISPOSTE_CALC!$H$2:$H$5001,RISPOSTE_CALC!$B$2:$B$5001,A28,RISPOSTE_CALC!$H$2:$H$5001,"&gt;0"))),"",IF(A28="","",AVERAGEIFS(RISPOSTE_CALC!$H$2:$H$5001,RISPOSTE_CALC!$B$2:$B$5001,A28,RISPOSTE_CALC!$H$2:$H$5001,"&gt;0")))</f>
        <v/>
      </c>
      <c r="H28" s="8" t="str">
        <f t="shared" si="2"/>
        <v/>
      </c>
    </row>
    <row r="29" spans="1:8" x14ac:dyDescent="0.3">
      <c r="A29" t="str">
        <f>IFERROR(INDEX(tbl_corsi[KEY_CORSO],28),"")</f>
        <v/>
      </c>
      <c r="B29" t="str">
        <f>IFERROR(INDEX(tbl_corsi[N_ALLIEVI_TOT],28),"")</f>
        <v/>
      </c>
      <c r="C29" t="str">
        <f>IF(A29="","",COUNTIFS(RISPOSTE_CALC!$B$2:$B$5001,A29,RISPOSTE_CALC!$H$2:$H$5001,"&gt;0"))</f>
        <v/>
      </c>
      <c r="D29" t="str">
        <f t="shared" si="0"/>
        <v/>
      </c>
      <c r="E29" s="12" t="str">
        <f>IF(B29="","",tbl_output[[#This Row],[N_RISPONDENTI]]/tbl_output[[#This Row],[N_ALLIEVI_TOT]])</f>
        <v/>
      </c>
      <c r="F29" s="4" t="str">
        <f t="shared" si="1"/>
        <v/>
      </c>
      <c r="G29" s="8" t="str">
        <f>IF(ISERROR(IF(A29="","",AVERAGEIFS(RISPOSTE_CALC!$H$2:$H$5001,RISPOSTE_CALC!$B$2:$B$5001,A29,RISPOSTE_CALC!$H$2:$H$5001,"&gt;0"))),"",IF(A29="","",AVERAGEIFS(RISPOSTE_CALC!$H$2:$H$5001,RISPOSTE_CALC!$B$2:$B$5001,A29,RISPOSTE_CALC!$H$2:$H$5001,"&gt;0")))</f>
        <v/>
      </c>
      <c r="H29" s="8" t="str">
        <f t="shared" si="2"/>
        <v/>
      </c>
    </row>
    <row r="30" spans="1:8" x14ac:dyDescent="0.3">
      <c r="A30" t="str">
        <f>IFERROR(INDEX(tbl_corsi[KEY_CORSO],29),"")</f>
        <v/>
      </c>
      <c r="B30" t="str">
        <f>IFERROR(INDEX(tbl_corsi[N_ALLIEVI_TOT],29),"")</f>
        <v/>
      </c>
      <c r="C30" t="str">
        <f>IF(A30="","",COUNTIFS(RISPOSTE_CALC!$B$2:$B$5001,A30,RISPOSTE_CALC!$H$2:$H$5001,"&gt;0"))</f>
        <v/>
      </c>
      <c r="D30" t="str">
        <f t="shared" si="0"/>
        <v/>
      </c>
      <c r="E30" s="12" t="str">
        <f>IF(B30="","",tbl_output[[#This Row],[N_RISPONDENTI]]/tbl_output[[#This Row],[N_ALLIEVI_TOT]])</f>
        <v/>
      </c>
      <c r="F30" s="4" t="str">
        <f t="shared" si="1"/>
        <v/>
      </c>
      <c r="G30" s="8" t="str">
        <f>IF(ISERROR(IF(A30="","",AVERAGEIFS(RISPOSTE_CALC!$H$2:$H$5001,RISPOSTE_CALC!$B$2:$B$5001,A30,RISPOSTE_CALC!$H$2:$H$5001,"&gt;0"))),"",IF(A30="","",AVERAGEIFS(RISPOSTE_CALC!$H$2:$H$5001,RISPOSTE_CALC!$B$2:$B$5001,A30,RISPOSTE_CALC!$H$2:$H$5001,"&gt;0")))</f>
        <v/>
      </c>
      <c r="H30" s="8" t="str">
        <f t="shared" si="2"/>
        <v/>
      </c>
    </row>
    <row r="31" spans="1:8" x14ac:dyDescent="0.3">
      <c r="A31" t="str">
        <f>IFERROR(INDEX(tbl_corsi[KEY_CORSO],30),"")</f>
        <v/>
      </c>
      <c r="B31" t="str">
        <f>IFERROR(INDEX(tbl_corsi[N_ALLIEVI_TOT],30),"")</f>
        <v/>
      </c>
      <c r="C31" t="str">
        <f>IF(A31="","",COUNTIFS(RISPOSTE_CALC!$B$2:$B$5001,A31,RISPOSTE_CALC!$H$2:$H$5001,"&gt;0"))</f>
        <v/>
      </c>
      <c r="D31" t="str">
        <f t="shared" si="0"/>
        <v/>
      </c>
      <c r="E31" s="12" t="str">
        <f>IF(B31="","",tbl_output[[#This Row],[N_RISPONDENTI]]/tbl_output[[#This Row],[N_ALLIEVI_TOT]])</f>
        <v/>
      </c>
      <c r="F31" s="4" t="str">
        <f t="shared" si="1"/>
        <v/>
      </c>
      <c r="G31" s="8" t="str">
        <f>IF(ISERROR(IF(A31="","",AVERAGEIFS(RISPOSTE_CALC!$H$2:$H$5001,RISPOSTE_CALC!$B$2:$B$5001,A31,RISPOSTE_CALC!$H$2:$H$5001,"&gt;0"))),"",IF(A31="","",AVERAGEIFS(RISPOSTE_CALC!$H$2:$H$5001,RISPOSTE_CALC!$B$2:$B$5001,A31,RISPOSTE_CALC!$H$2:$H$5001,"&gt;0")))</f>
        <v/>
      </c>
      <c r="H31" s="8" t="str">
        <f t="shared" si="2"/>
        <v/>
      </c>
    </row>
    <row r="32" spans="1:8" x14ac:dyDescent="0.3">
      <c r="A32" t="str">
        <f>IFERROR(INDEX(tbl_corsi[KEY_CORSO],31),"")</f>
        <v/>
      </c>
      <c r="B32" t="str">
        <f>IFERROR(INDEX(tbl_corsi[N_ALLIEVI_TOT],31),"")</f>
        <v/>
      </c>
      <c r="C32" t="str">
        <f>IF(A32="","",COUNTIFS(RISPOSTE_CALC!$B$2:$B$5001,A32,RISPOSTE_CALC!$H$2:$H$5001,"&gt;0"))</f>
        <v/>
      </c>
      <c r="D32" t="str">
        <f t="shared" si="0"/>
        <v/>
      </c>
      <c r="E32" s="12" t="str">
        <f>IF(B32="","",tbl_output[[#This Row],[N_RISPONDENTI]]/tbl_output[[#This Row],[N_ALLIEVI_TOT]])</f>
        <v/>
      </c>
      <c r="F32" s="4" t="str">
        <f t="shared" si="1"/>
        <v/>
      </c>
      <c r="G32" s="8" t="str">
        <f>IF(ISERROR(IF(A32="","",AVERAGEIFS(RISPOSTE_CALC!$H$2:$H$5001,RISPOSTE_CALC!$B$2:$B$5001,A32,RISPOSTE_CALC!$H$2:$H$5001,"&gt;0"))),"",IF(A32="","",AVERAGEIFS(RISPOSTE_CALC!$H$2:$H$5001,RISPOSTE_CALC!$B$2:$B$5001,A32,RISPOSTE_CALC!$H$2:$H$5001,"&gt;0")))</f>
        <v/>
      </c>
      <c r="H32" s="8" t="str">
        <f t="shared" si="2"/>
        <v/>
      </c>
    </row>
    <row r="33" spans="1:8" x14ac:dyDescent="0.3">
      <c r="A33" t="str">
        <f>IFERROR(INDEX(tbl_corsi[KEY_CORSO],32),"")</f>
        <v/>
      </c>
      <c r="B33" t="str">
        <f>IFERROR(INDEX(tbl_corsi[N_ALLIEVI_TOT],32),"")</f>
        <v/>
      </c>
      <c r="C33" t="str">
        <f>IF(A33="","",COUNTIFS(RISPOSTE_CALC!$B$2:$B$5001,A33,RISPOSTE_CALC!$H$2:$H$5001,"&gt;0"))</f>
        <v/>
      </c>
      <c r="D33" t="str">
        <f t="shared" si="0"/>
        <v/>
      </c>
      <c r="E33" s="12" t="str">
        <f>IF(B33="","",tbl_output[[#This Row],[N_RISPONDENTI]]/tbl_output[[#This Row],[N_ALLIEVI_TOT]])</f>
        <v/>
      </c>
      <c r="F33" s="4" t="str">
        <f t="shared" si="1"/>
        <v/>
      </c>
      <c r="G33" s="8" t="str">
        <f>IF(ISERROR(IF(A33="","",AVERAGEIFS(RISPOSTE_CALC!$H$2:$H$5001,RISPOSTE_CALC!$B$2:$B$5001,A33,RISPOSTE_CALC!$H$2:$H$5001,"&gt;0"))),"",IF(A33="","",AVERAGEIFS(RISPOSTE_CALC!$H$2:$H$5001,RISPOSTE_CALC!$B$2:$B$5001,A33,RISPOSTE_CALC!$H$2:$H$5001,"&gt;0")))</f>
        <v/>
      </c>
      <c r="H33" s="8" t="str">
        <f t="shared" si="2"/>
        <v/>
      </c>
    </row>
    <row r="34" spans="1:8" x14ac:dyDescent="0.3">
      <c r="A34" t="str">
        <f>IFERROR(INDEX(tbl_corsi[KEY_CORSO],33),"")</f>
        <v/>
      </c>
      <c r="B34" t="str">
        <f>IFERROR(INDEX(tbl_corsi[N_ALLIEVI_TOT],33),"")</f>
        <v/>
      </c>
      <c r="C34" t="str">
        <f>IF(A34="","",COUNTIFS(RISPOSTE_CALC!$B$2:$B$5001,A34,RISPOSTE_CALC!$H$2:$H$5001,"&gt;0"))</f>
        <v/>
      </c>
      <c r="D34" t="str">
        <f t="shared" si="0"/>
        <v/>
      </c>
      <c r="E34" s="12" t="str">
        <f>IF(B34="","",tbl_output[[#This Row],[N_RISPONDENTI]]/tbl_output[[#This Row],[N_ALLIEVI_TOT]])</f>
        <v/>
      </c>
      <c r="F34" s="4" t="str">
        <f t="shared" si="1"/>
        <v/>
      </c>
      <c r="G34" s="8" t="str">
        <f>IF(ISERROR(IF(A34="","",AVERAGEIFS(RISPOSTE_CALC!$H$2:$H$5001,RISPOSTE_CALC!$B$2:$B$5001,A34,RISPOSTE_CALC!$H$2:$H$5001,"&gt;0"))),"",IF(A34="","",AVERAGEIFS(RISPOSTE_CALC!$H$2:$H$5001,RISPOSTE_CALC!$B$2:$B$5001,A34,RISPOSTE_CALC!$H$2:$H$5001,"&gt;0")))</f>
        <v/>
      </c>
      <c r="H34" s="8" t="str">
        <f t="shared" si="2"/>
        <v/>
      </c>
    </row>
    <row r="35" spans="1:8" x14ac:dyDescent="0.3">
      <c r="A35" t="str">
        <f>IFERROR(INDEX(tbl_corsi[KEY_CORSO],34),"")</f>
        <v/>
      </c>
      <c r="B35" t="str">
        <f>IFERROR(INDEX(tbl_corsi[N_ALLIEVI_TOT],34),"")</f>
        <v/>
      </c>
      <c r="C35" t="str">
        <f>IF(A35="","",COUNTIFS(RISPOSTE_CALC!$B$2:$B$5001,A35,RISPOSTE_CALC!$H$2:$H$5001,"&gt;0"))</f>
        <v/>
      </c>
      <c r="D35" t="str">
        <f t="shared" si="0"/>
        <v/>
      </c>
      <c r="E35" s="12" t="str">
        <f>IF(B35="","",tbl_output[[#This Row],[N_RISPONDENTI]]/tbl_output[[#This Row],[N_ALLIEVI_TOT]])</f>
        <v/>
      </c>
      <c r="F35" s="4" t="str">
        <f t="shared" si="1"/>
        <v/>
      </c>
      <c r="G35" s="8" t="str">
        <f>IF(ISERROR(IF(A35="","",AVERAGEIFS(RISPOSTE_CALC!$H$2:$H$5001,RISPOSTE_CALC!$B$2:$B$5001,A35,RISPOSTE_CALC!$H$2:$H$5001,"&gt;0"))),"",IF(A35="","",AVERAGEIFS(RISPOSTE_CALC!$H$2:$H$5001,RISPOSTE_CALC!$B$2:$B$5001,A35,RISPOSTE_CALC!$H$2:$H$5001,"&gt;0")))</f>
        <v/>
      </c>
      <c r="H35" s="8" t="str">
        <f t="shared" si="2"/>
        <v/>
      </c>
    </row>
    <row r="36" spans="1:8" x14ac:dyDescent="0.3">
      <c r="A36" t="str">
        <f>IFERROR(INDEX(tbl_corsi[KEY_CORSO],35),"")</f>
        <v/>
      </c>
      <c r="B36" t="str">
        <f>IFERROR(INDEX(tbl_corsi[N_ALLIEVI_TOT],35),"")</f>
        <v/>
      </c>
      <c r="C36" t="str">
        <f>IF(A36="","",COUNTIFS(RISPOSTE_CALC!$B$2:$B$5001,A36,RISPOSTE_CALC!$H$2:$H$5001,"&gt;0"))</f>
        <v/>
      </c>
      <c r="D36" t="str">
        <f t="shared" si="0"/>
        <v/>
      </c>
      <c r="E36" s="12" t="str">
        <f>IF(B36="","",tbl_output[[#This Row],[N_RISPONDENTI]]/tbl_output[[#This Row],[N_ALLIEVI_TOT]])</f>
        <v/>
      </c>
      <c r="F36" s="4" t="str">
        <f t="shared" si="1"/>
        <v/>
      </c>
      <c r="G36" s="8" t="str">
        <f>IF(ISERROR(IF(A36="","",AVERAGEIFS(RISPOSTE_CALC!$H$2:$H$5001,RISPOSTE_CALC!$B$2:$B$5001,A36,RISPOSTE_CALC!$H$2:$H$5001,"&gt;0"))),"",IF(A36="","",AVERAGEIFS(RISPOSTE_CALC!$H$2:$H$5001,RISPOSTE_CALC!$B$2:$B$5001,A36,RISPOSTE_CALC!$H$2:$H$5001,"&gt;0")))</f>
        <v/>
      </c>
      <c r="H36" s="8" t="str">
        <f t="shared" si="2"/>
        <v/>
      </c>
    </row>
    <row r="37" spans="1:8" x14ac:dyDescent="0.3">
      <c r="A37" t="str">
        <f>IFERROR(INDEX(tbl_corsi[KEY_CORSO],36),"")</f>
        <v/>
      </c>
      <c r="B37" t="str">
        <f>IFERROR(INDEX(tbl_corsi[N_ALLIEVI_TOT],36),"")</f>
        <v/>
      </c>
      <c r="C37" t="str">
        <f>IF(A37="","",COUNTIFS(RISPOSTE_CALC!$B$2:$B$5001,A37,RISPOSTE_CALC!$H$2:$H$5001,"&gt;0"))</f>
        <v/>
      </c>
      <c r="D37" t="str">
        <f t="shared" si="0"/>
        <v/>
      </c>
      <c r="E37" s="12" t="str">
        <f>IF(B37="","",tbl_output[[#This Row],[N_RISPONDENTI]]/tbl_output[[#This Row],[N_ALLIEVI_TOT]])</f>
        <v/>
      </c>
      <c r="F37" s="4" t="str">
        <f t="shared" si="1"/>
        <v/>
      </c>
      <c r="G37" s="8" t="str">
        <f>IF(ISERROR(IF(A37="","",AVERAGEIFS(RISPOSTE_CALC!$H$2:$H$5001,RISPOSTE_CALC!$B$2:$B$5001,A37,RISPOSTE_CALC!$H$2:$H$5001,"&gt;0"))),"",IF(A37="","",AVERAGEIFS(RISPOSTE_CALC!$H$2:$H$5001,RISPOSTE_CALC!$B$2:$B$5001,A37,RISPOSTE_CALC!$H$2:$H$5001,"&gt;0")))</f>
        <v/>
      </c>
      <c r="H37" s="8" t="str">
        <f t="shared" si="2"/>
        <v/>
      </c>
    </row>
    <row r="38" spans="1:8" x14ac:dyDescent="0.3">
      <c r="A38" t="str">
        <f>IFERROR(INDEX(tbl_corsi[KEY_CORSO],37),"")</f>
        <v/>
      </c>
      <c r="B38" t="str">
        <f>IFERROR(INDEX(tbl_corsi[N_ALLIEVI_TOT],37),"")</f>
        <v/>
      </c>
      <c r="C38" t="str">
        <f>IF(A38="","",COUNTIFS(RISPOSTE_CALC!$B$2:$B$5001,A38,RISPOSTE_CALC!$H$2:$H$5001,"&gt;0"))</f>
        <v/>
      </c>
      <c r="D38" t="str">
        <f t="shared" si="0"/>
        <v/>
      </c>
      <c r="E38" s="12" t="str">
        <f>IF(B38="","",tbl_output[[#This Row],[N_RISPONDENTI]]/tbl_output[[#This Row],[N_ALLIEVI_TOT]])</f>
        <v/>
      </c>
      <c r="F38" s="4" t="str">
        <f t="shared" si="1"/>
        <v/>
      </c>
      <c r="G38" s="8" t="str">
        <f>IF(ISERROR(IF(A38="","",AVERAGEIFS(RISPOSTE_CALC!$H$2:$H$5001,RISPOSTE_CALC!$B$2:$B$5001,A38,RISPOSTE_CALC!$H$2:$H$5001,"&gt;0"))),"",IF(A38="","",AVERAGEIFS(RISPOSTE_CALC!$H$2:$H$5001,RISPOSTE_CALC!$B$2:$B$5001,A38,RISPOSTE_CALC!$H$2:$H$5001,"&gt;0")))</f>
        <v/>
      </c>
      <c r="H38" s="8" t="str">
        <f t="shared" si="2"/>
        <v/>
      </c>
    </row>
    <row r="39" spans="1:8" x14ac:dyDescent="0.3">
      <c r="A39" t="str">
        <f>IFERROR(INDEX(tbl_corsi[KEY_CORSO],38),"")</f>
        <v/>
      </c>
      <c r="B39" t="str">
        <f>IFERROR(INDEX(tbl_corsi[N_ALLIEVI_TOT],38),"")</f>
        <v/>
      </c>
      <c r="C39" t="str">
        <f>IF(A39="","",COUNTIFS(RISPOSTE_CALC!$B$2:$B$5001,A39,RISPOSTE_CALC!$H$2:$H$5001,"&gt;0"))</f>
        <v/>
      </c>
      <c r="D39" t="str">
        <f t="shared" si="0"/>
        <v/>
      </c>
      <c r="E39" s="12" t="str">
        <f>IF(B39="","",tbl_output[[#This Row],[N_RISPONDENTI]]/tbl_output[[#This Row],[N_ALLIEVI_TOT]])</f>
        <v/>
      </c>
      <c r="F39" s="4" t="str">
        <f t="shared" si="1"/>
        <v/>
      </c>
      <c r="G39" s="8" t="str">
        <f>IF(ISERROR(IF(A39="","",AVERAGEIFS(RISPOSTE_CALC!$H$2:$H$5001,RISPOSTE_CALC!$B$2:$B$5001,A39,RISPOSTE_CALC!$H$2:$H$5001,"&gt;0"))),"",IF(A39="","",AVERAGEIFS(RISPOSTE_CALC!$H$2:$H$5001,RISPOSTE_CALC!$B$2:$B$5001,A39,RISPOSTE_CALC!$H$2:$H$5001,"&gt;0")))</f>
        <v/>
      </c>
      <c r="H39" s="8" t="str">
        <f t="shared" si="2"/>
        <v/>
      </c>
    </row>
    <row r="40" spans="1:8" x14ac:dyDescent="0.3">
      <c r="A40" t="str">
        <f>IFERROR(INDEX(tbl_corsi[KEY_CORSO],39),"")</f>
        <v/>
      </c>
      <c r="B40" t="str">
        <f>IFERROR(INDEX(tbl_corsi[N_ALLIEVI_TOT],39),"")</f>
        <v/>
      </c>
      <c r="C40" t="str">
        <f>IF(A40="","",COUNTIFS(RISPOSTE_CALC!$B$2:$B$5001,A40,RISPOSTE_CALC!$H$2:$H$5001,"&gt;0"))</f>
        <v/>
      </c>
      <c r="D40" t="str">
        <f t="shared" si="0"/>
        <v/>
      </c>
      <c r="E40" s="12" t="str">
        <f>IF(B40="","",tbl_output[[#This Row],[N_RISPONDENTI]]/tbl_output[[#This Row],[N_ALLIEVI_TOT]])</f>
        <v/>
      </c>
      <c r="F40" s="4" t="str">
        <f t="shared" si="1"/>
        <v/>
      </c>
      <c r="G40" s="8" t="str">
        <f>IF(ISERROR(IF(A40="","",AVERAGEIFS(RISPOSTE_CALC!$H$2:$H$5001,RISPOSTE_CALC!$B$2:$B$5001,A40,RISPOSTE_CALC!$H$2:$H$5001,"&gt;0"))),"",IF(A40="","",AVERAGEIFS(RISPOSTE_CALC!$H$2:$H$5001,RISPOSTE_CALC!$B$2:$B$5001,A40,RISPOSTE_CALC!$H$2:$H$5001,"&gt;0")))</f>
        <v/>
      </c>
      <c r="H40" s="8" t="str">
        <f t="shared" si="2"/>
        <v/>
      </c>
    </row>
    <row r="41" spans="1:8" x14ac:dyDescent="0.3">
      <c r="A41" t="str">
        <f>IFERROR(INDEX(tbl_corsi[KEY_CORSO],40),"")</f>
        <v/>
      </c>
      <c r="B41" t="str">
        <f>IFERROR(INDEX(tbl_corsi[N_ALLIEVI_TOT],40),"")</f>
        <v/>
      </c>
      <c r="C41" t="str">
        <f>IF(A41="","",COUNTIFS(RISPOSTE_CALC!$B$2:$B$5001,A41,RISPOSTE_CALC!$H$2:$H$5001,"&gt;0"))</f>
        <v/>
      </c>
      <c r="D41" t="str">
        <f t="shared" si="0"/>
        <v/>
      </c>
      <c r="E41" s="12" t="str">
        <f>IF(B41="","",tbl_output[[#This Row],[N_RISPONDENTI]]/tbl_output[[#This Row],[N_ALLIEVI_TOT]])</f>
        <v/>
      </c>
      <c r="F41" s="4" t="str">
        <f t="shared" si="1"/>
        <v/>
      </c>
      <c r="G41" s="8" t="str">
        <f>IF(ISERROR(IF(A41="","",AVERAGEIFS(RISPOSTE_CALC!$H$2:$H$5001,RISPOSTE_CALC!$B$2:$B$5001,A41,RISPOSTE_CALC!$H$2:$H$5001,"&gt;0"))),"",IF(A41="","",AVERAGEIFS(RISPOSTE_CALC!$H$2:$H$5001,RISPOSTE_CALC!$B$2:$B$5001,A41,RISPOSTE_CALC!$H$2:$H$5001,"&gt;0")))</f>
        <v/>
      </c>
      <c r="H41" s="8" t="str">
        <f t="shared" si="2"/>
        <v/>
      </c>
    </row>
    <row r="42" spans="1:8" x14ac:dyDescent="0.3">
      <c r="A42" t="str">
        <f>IFERROR(INDEX(tbl_corsi[KEY_CORSO],41),"")</f>
        <v/>
      </c>
      <c r="B42" t="str">
        <f>IFERROR(INDEX(tbl_corsi[N_ALLIEVI_TOT],41),"")</f>
        <v/>
      </c>
      <c r="C42" t="str">
        <f>IF(A42="","",COUNTIFS(RISPOSTE_CALC!$B$2:$B$5001,A42,RISPOSTE_CALC!$H$2:$H$5001,"&gt;0"))</f>
        <v/>
      </c>
      <c r="D42" t="str">
        <f t="shared" si="0"/>
        <v/>
      </c>
      <c r="E42" s="12" t="str">
        <f>IF(B42="","",tbl_output[[#This Row],[N_RISPONDENTI]]/tbl_output[[#This Row],[N_ALLIEVI_TOT]])</f>
        <v/>
      </c>
      <c r="F42" s="4" t="str">
        <f t="shared" si="1"/>
        <v/>
      </c>
      <c r="G42" s="8" t="str">
        <f>IF(ISERROR(IF(A42="","",AVERAGEIFS(RISPOSTE_CALC!$H$2:$H$5001,RISPOSTE_CALC!$B$2:$B$5001,A42,RISPOSTE_CALC!$H$2:$H$5001,"&gt;0"))),"",IF(A42="","",AVERAGEIFS(RISPOSTE_CALC!$H$2:$H$5001,RISPOSTE_CALC!$B$2:$B$5001,A42,RISPOSTE_CALC!$H$2:$H$5001,"&gt;0")))</f>
        <v/>
      </c>
      <c r="H42" s="8" t="str">
        <f t="shared" si="2"/>
        <v/>
      </c>
    </row>
    <row r="43" spans="1:8" x14ac:dyDescent="0.3">
      <c r="A43" t="str">
        <f>IFERROR(INDEX(tbl_corsi[KEY_CORSO],42),"")</f>
        <v/>
      </c>
      <c r="B43" t="str">
        <f>IFERROR(INDEX(tbl_corsi[N_ALLIEVI_TOT],42),"")</f>
        <v/>
      </c>
      <c r="C43" t="str">
        <f>IF(A43="","",COUNTIFS(RISPOSTE_CALC!$B$2:$B$5001,A43,RISPOSTE_CALC!$H$2:$H$5001,"&gt;0"))</f>
        <v/>
      </c>
      <c r="D43" t="str">
        <f t="shared" si="0"/>
        <v/>
      </c>
      <c r="E43" s="12" t="str">
        <f>IF(B43="","",tbl_output[[#This Row],[N_RISPONDENTI]]/tbl_output[[#This Row],[N_ALLIEVI_TOT]])</f>
        <v/>
      </c>
      <c r="F43" s="4" t="str">
        <f t="shared" si="1"/>
        <v/>
      </c>
      <c r="G43" s="8" t="str">
        <f>IF(ISERROR(IF(A43="","",AVERAGEIFS(RISPOSTE_CALC!$H$2:$H$5001,RISPOSTE_CALC!$B$2:$B$5001,A43,RISPOSTE_CALC!$H$2:$H$5001,"&gt;0"))),"",IF(A43="","",AVERAGEIFS(RISPOSTE_CALC!$H$2:$H$5001,RISPOSTE_CALC!$B$2:$B$5001,A43,RISPOSTE_CALC!$H$2:$H$5001,"&gt;0")))</f>
        <v/>
      </c>
      <c r="H43" s="8" t="str">
        <f t="shared" si="2"/>
        <v/>
      </c>
    </row>
    <row r="44" spans="1:8" x14ac:dyDescent="0.3">
      <c r="A44" t="str">
        <f>IFERROR(INDEX(tbl_corsi[KEY_CORSO],43),"")</f>
        <v/>
      </c>
      <c r="B44" t="str">
        <f>IFERROR(INDEX(tbl_corsi[N_ALLIEVI_TOT],43),"")</f>
        <v/>
      </c>
      <c r="C44" t="str">
        <f>IF(A44="","",COUNTIFS(RISPOSTE_CALC!$B$2:$B$5001,A44,RISPOSTE_CALC!$H$2:$H$5001,"&gt;0"))</f>
        <v/>
      </c>
      <c r="D44" t="str">
        <f t="shared" si="0"/>
        <v/>
      </c>
      <c r="E44" s="12" t="str">
        <f>IF(B44="","",tbl_output[[#This Row],[N_RISPONDENTI]]/tbl_output[[#This Row],[N_ALLIEVI_TOT]])</f>
        <v/>
      </c>
      <c r="F44" s="4" t="str">
        <f t="shared" si="1"/>
        <v/>
      </c>
      <c r="G44" s="8" t="str">
        <f>IF(ISERROR(IF(A44="","",AVERAGEIFS(RISPOSTE_CALC!$H$2:$H$5001,RISPOSTE_CALC!$B$2:$B$5001,A44,RISPOSTE_CALC!$H$2:$H$5001,"&gt;0"))),"",IF(A44="","",AVERAGEIFS(RISPOSTE_CALC!$H$2:$H$5001,RISPOSTE_CALC!$B$2:$B$5001,A44,RISPOSTE_CALC!$H$2:$H$5001,"&gt;0")))</f>
        <v/>
      </c>
      <c r="H44" s="8" t="str">
        <f t="shared" si="2"/>
        <v/>
      </c>
    </row>
    <row r="45" spans="1:8" x14ac:dyDescent="0.3">
      <c r="A45" t="str">
        <f>IFERROR(INDEX(tbl_corsi[KEY_CORSO],44),"")</f>
        <v/>
      </c>
      <c r="B45" t="str">
        <f>IFERROR(INDEX(tbl_corsi[N_ALLIEVI_TOT],44),"")</f>
        <v/>
      </c>
      <c r="C45" t="str">
        <f>IF(A45="","",COUNTIFS(RISPOSTE_CALC!$B$2:$B$5001,A45,RISPOSTE_CALC!$H$2:$H$5001,"&gt;0"))</f>
        <v/>
      </c>
      <c r="D45" t="str">
        <f t="shared" si="0"/>
        <v/>
      </c>
      <c r="E45" s="12" t="str">
        <f>IF(B45="","",tbl_output[[#This Row],[N_RISPONDENTI]]/tbl_output[[#This Row],[N_ALLIEVI_TOT]])</f>
        <v/>
      </c>
      <c r="F45" s="4" t="str">
        <f t="shared" si="1"/>
        <v/>
      </c>
      <c r="G45" s="8" t="str">
        <f>IF(ISERROR(IF(A45="","",AVERAGEIFS(RISPOSTE_CALC!$H$2:$H$5001,RISPOSTE_CALC!$B$2:$B$5001,A45,RISPOSTE_CALC!$H$2:$H$5001,"&gt;0"))),"",IF(A45="","",AVERAGEIFS(RISPOSTE_CALC!$H$2:$H$5001,RISPOSTE_CALC!$B$2:$B$5001,A45,RISPOSTE_CALC!$H$2:$H$5001,"&gt;0")))</f>
        <v/>
      </c>
      <c r="H45" s="8" t="str">
        <f t="shared" si="2"/>
        <v/>
      </c>
    </row>
    <row r="46" spans="1:8" x14ac:dyDescent="0.3">
      <c r="A46" t="str">
        <f>IFERROR(INDEX(tbl_corsi[KEY_CORSO],45),"")</f>
        <v/>
      </c>
      <c r="B46" t="str">
        <f>IFERROR(INDEX(tbl_corsi[N_ALLIEVI_TOT],45),"")</f>
        <v/>
      </c>
      <c r="C46" t="str">
        <f>IF(A46="","",COUNTIFS(RISPOSTE_CALC!$B$2:$B$5001,A46,RISPOSTE_CALC!$H$2:$H$5001,"&gt;0"))</f>
        <v/>
      </c>
      <c r="D46" t="str">
        <f t="shared" si="0"/>
        <v/>
      </c>
      <c r="E46" s="12" t="str">
        <f>IF(B46="","",tbl_output[[#This Row],[N_RISPONDENTI]]/tbl_output[[#This Row],[N_ALLIEVI_TOT]])</f>
        <v/>
      </c>
      <c r="F46" s="4" t="str">
        <f t="shared" si="1"/>
        <v/>
      </c>
      <c r="G46" s="8" t="str">
        <f>IF(ISERROR(IF(A46="","",AVERAGEIFS(RISPOSTE_CALC!$H$2:$H$5001,RISPOSTE_CALC!$B$2:$B$5001,A46,RISPOSTE_CALC!$H$2:$H$5001,"&gt;0"))),"",IF(A46="","",AVERAGEIFS(RISPOSTE_CALC!$H$2:$H$5001,RISPOSTE_CALC!$B$2:$B$5001,A46,RISPOSTE_CALC!$H$2:$H$5001,"&gt;0")))</f>
        <v/>
      </c>
      <c r="H46" s="8" t="str">
        <f t="shared" si="2"/>
        <v/>
      </c>
    </row>
    <row r="47" spans="1:8" x14ac:dyDescent="0.3">
      <c r="A47" t="str">
        <f>IFERROR(INDEX(tbl_corsi[KEY_CORSO],46),"")</f>
        <v/>
      </c>
      <c r="B47" t="str">
        <f>IFERROR(INDEX(tbl_corsi[N_ALLIEVI_TOT],46),"")</f>
        <v/>
      </c>
      <c r="C47" t="str">
        <f>IF(A47="","",COUNTIFS(RISPOSTE_CALC!$B$2:$B$5001,A47,RISPOSTE_CALC!$H$2:$H$5001,"&gt;0"))</f>
        <v/>
      </c>
      <c r="D47" t="str">
        <f t="shared" si="0"/>
        <v/>
      </c>
      <c r="E47" s="12" t="str">
        <f>IF(B47="","",tbl_output[[#This Row],[N_RISPONDENTI]]/tbl_output[[#This Row],[N_ALLIEVI_TOT]])</f>
        <v/>
      </c>
      <c r="F47" s="4" t="str">
        <f t="shared" si="1"/>
        <v/>
      </c>
      <c r="G47" s="8" t="str">
        <f>IF(ISERROR(IF(A47="","",AVERAGEIFS(RISPOSTE_CALC!$H$2:$H$5001,RISPOSTE_CALC!$B$2:$B$5001,A47,RISPOSTE_CALC!$H$2:$H$5001,"&gt;0"))),"",IF(A47="","",AVERAGEIFS(RISPOSTE_CALC!$H$2:$H$5001,RISPOSTE_CALC!$B$2:$B$5001,A47,RISPOSTE_CALC!$H$2:$H$5001,"&gt;0")))</f>
        <v/>
      </c>
      <c r="H47" s="8" t="str">
        <f t="shared" si="2"/>
        <v/>
      </c>
    </row>
    <row r="48" spans="1:8" x14ac:dyDescent="0.3">
      <c r="A48" t="str">
        <f>IFERROR(INDEX(tbl_corsi[KEY_CORSO],47),"")</f>
        <v/>
      </c>
      <c r="B48" t="str">
        <f>IFERROR(INDEX(tbl_corsi[N_ALLIEVI_TOT],47),"")</f>
        <v/>
      </c>
      <c r="C48" t="str">
        <f>IF(A48="","",COUNTIFS(RISPOSTE_CALC!$B$2:$B$5001,A48,RISPOSTE_CALC!$H$2:$H$5001,"&gt;0"))</f>
        <v/>
      </c>
      <c r="D48" t="str">
        <f t="shared" si="0"/>
        <v/>
      </c>
      <c r="E48" s="12" t="str">
        <f>IF(B48="","",tbl_output[[#This Row],[N_RISPONDENTI]]/tbl_output[[#This Row],[N_ALLIEVI_TOT]])</f>
        <v/>
      </c>
      <c r="F48" s="4" t="str">
        <f t="shared" si="1"/>
        <v/>
      </c>
      <c r="G48" s="8" t="str">
        <f>IF(ISERROR(IF(A48="","",AVERAGEIFS(RISPOSTE_CALC!$H$2:$H$5001,RISPOSTE_CALC!$B$2:$B$5001,A48,RISPOSTE_CALC!$H$2:$H$5001,"&gt;0"))),"",IF(A48="","",AVERAGEIFS(RISPOSTE_CALC!$H$2:$H$5001,RISPOSTE_CALC!$B$2:$B$5001,A48,RISPOSTE_CALC!$H$2:$H$5001,"&gt;0")))</f>
        <v/>
      </c>
      <c r="H48" s="8" t="str">
        <f t="shared" si="2"/>
        <v/>
      </c>
    </row>
    <row r="49" spans="1:8" x14ac:dyDescent="0.3">
      <c r="A49" t="str">
        <f>IFERROR(INDEX(tbl_corsi[KEY_CORSO],48),"")</f>
        <v/>
      </c>
      <c r="B49" t="str">
        <f>IFERROR(INDEX(tbl_corsi[N_ALLIEVI_TOT],48),"")</f>
        <v/>
      </c>
      <c r="C49" t="str">
        <f>IF(A49="","",COUNTIFS(RISPOSTE_CALC!$B$2:$B$5001,A49,RISPOSTE_CALC!$H$2:$H$5001,"&gt;0"))</f>
        <v/>
      </c>
      <c r="D49" t="str">
        <f t="shared" si="0"/>
        <v/>
      </c>
      <c r="E49" s="12" t="str">
        <f>IF(B49="","",tbl_output[[#This Row],[N_RISPONDENTI]]/tbl_output[[#This Row],[N_ALLIEVI_TOT]])</f>
        <v/>
      </c>
      <c r="F49" s="4" t="str">
        <f t="shared" si="1"/>
        <v/>
      </c>
      <c r="G49" s="8" t="str">
        <f>IF(ISERROR(IF(A49="","",AVERAGEIFS(RISPOSTE_CALC!$H$2:$H$5001,RISPOSTE_CALC!$B$2:$B$5001,A49,RISPOSTE_CALC!$H$2:$H$5001,"&gt;0"))),"",IF(A49="","",AVERAGEIFS(RISPOSTE_CALC!$H$2:$H$5001,RISPOSTE_CALC!$B$2:$B$5001,A49,RISPOSTE_CALC!$H$2:$H$5001,"&gt;0")))</f>
        <v/>
      </c>
      <c r="H49" s="8" t="str">
        <f t="shared" si="2"/>
        <v/>
      </c>
    </row>
    <row r="50" spans="1:8" x14ac:dyDescent="0.3">
      <c r="A50" t="str">
        <f>IFERROR(INDEX(tbl_corsi[KEY_CORSO],49),"")</f>
        <v/>
      </c>
      <c r="B50" t="str">
        <f>IFERROR(INDEX(tbl_corsi[N_ALLIEVI_TOT],49),"")</f>
        <v/>
      </c>
      <c r="C50" t="str">
        <f>IF(A50="","",COUNTIFS(RISPOSTE_CALC!$B$2:$B$5001,A50,RISPOSTE_CALC!$H$2:$H$5001,"&gt;0"))</f>
        <v/>
      </c>
      <c r="D50" t="str">
        <f t="shared" si="0"/>
        <v/>
      </c>
      <c r="E50" s="12" t="str">
        <f>IF(B50="","",tbl_output[[#This Row],[N_RISPONDENTI]]/tbl_output[[#This Row],[N_ALLIEVI_TOT]])</f>
        <v/>
      </c>
      <c r="F50" s="4" t="str">
        <f t="shared" si="1"/>
        <v/>
      </c>
      <c r="G50" s="8" t="str">
        <f>IF(ISERROR(IF(A50="","",AVERAGEIFS(RISPOSTE_CALC!$H$2:$H$5001,RISPOSTE_CALC!$B$2:$B$5001,A50,RISPOSTE_CALC!$H$2:$H$5001,"&gt;0"))),"",IF(A50="","",AVERAGEIFS(RISPOSTE_CALC!$H$2:$H$5001,RISPOSTE_CALC!$B$2:$B$5001,A50,RISPOSTE_CALC!$H$2:$H$5001,"&gt;0")))</f>
        <v/>
      </c>
      <c r="H50" s="8" t="str">
        <f t="shared" si="2"/>
        <v/>
      </c>
    </row>
    <row r="51" spans="1:8" x14ac:dyDescent="0.3">
      <c r="A51" t="str">
        <f>IFERROR(INDEX(tbl_corsi[KEY_CORSO],50),"")</f>
        <v/>
      </c>
      <c r="B51" t="str">
        <f>IFERROR(INDEX(tbl_corsi[N_ALLIEVI_TOT],50),"")</f>
        <v/>
      </c>
      <c r="C51" t="str">
        <f>IF(A51="","",COUNTIFS(RISPOSTE_CALC!$B$2:$B$5001,A51,RISPOSTE_CALC!$H$2:$H$5001,"&gt;0"))</f>
        <v/>
      </c>
      <c r="D51" t="str">
        <f t="shared" si="0"/>
        <v/>
      </c>
      <c r="E51" s="12" t="str">
        <f>IF(B51="","",tbl_output[[#This Row],[N_RISPONDENTI]]/tbl_output[[#This Row],[N_ALLIEVI_TOT]])</f>
        <v/>
      </c>
      <c r="F51" s="4" t="str">
        <f t="shared" si="1"/>
        <v/>
      </c>
      <c r="G51" s="8" t="str">
        <f>IF(ISERROR(IF(A51="","",AVERAGEIFS(RISPOSTE_CALC!$H$2:$H$5001,RISPOSTE_CALC!$B$2:$B$5001,A51,RISPOSTE_CALC!$H$2:$H$5001,"&gt;0"))),"",IF(A51="","",AVERAGEIFS(RISPOSTE_CALC!$H$2:$H$5001,RISPOSTE_CALC!$B$2:$B$5001,A51,RISPOSTE_CALC!$H$2:$H$5001,"&gt;0")))</f>
        <v/>
      </c>
      <c r="H51" s="8" t="str">
        <f t="shared" si="2"/>
        <v/>
      </c>
    </row>
    <row r="52" spans="1:8" x14ac:dyDescent="0.3">
      <c r="A52" t="str">
        <f>IFERROR(INDEX(tbl_corsi[KEY_CORSO],51),"")</f>
        <v/>
      </c>
      <c r="B52" t="str">
        <f>IFERROR(INDEX(tbl_corsi[N_ALLIEVI_TOT],51),"")</f>
        <v/>
      </c>
      <c r="C52" t="str">
        <f>IF(A52="","",COUNTIFS(RISPOSTE_CALC!$B$2:$B$5001,A52,RISPOSTE_CALC!$H$2:$H$5001,"&gt;0"))</f>
        <v/>
      </c>
      <c r="D52" t="str">
        <f t="shared" si="0"/>
        <v/>
      </c>
      <c r="E52" s="12" t="str">
        <f>IF(B52="","",tbl_output[[#This Row],[N_RISPONDENTI]]/tbl_output[[#This Row],[N_ALLIEVI_TOT]])</f>
        <v/>
      </c>
      <c r="F52" s="4" t="str">
        <f t="shared" si="1"/>
        <v/>
      </c>
      <c r="G52" s="8" t="str">
        <f>IF(ISERROR(IF(A52="","",AVERAGEIFS(RISPOSTE_CALC!$H$2:$H$5001,RISPOSTE_CALC!$B$2:$B$5001,A52,RISPOSTE_CALC!$H$2:$H$5001,"&gt;0"))),"",IF(A52="","",AVERAGEIFS(RISPOSTE_CALC!$H$2:$H$5001,RISPOSTE_CALC!$B$2:$B$5001,A52,RISPOSTE_CALC!$H$2:$H$5001,"&gt;0")))</f>
        <v/>
      </c>
      <c r="H52" s="8" t="str">
        <f t="shared" si="2"/>
        <v/>
      </c>
    </row>
    <row r="53" spans="1:8" x14ac:dyDescent="0.3">
      <c r="A53" t="str">
        <f>IFERROR(INDEX(tbl_corsi[KEY_CORSO],52),"")</f>
        <v/>
      </c>
      <c r="B53" t="str">
        <f>IFERROR(INDEX(tbl_corsi[N_ALLIEVI_TOT],52),"")</f>
        <v/>
      </c>
      <c r="C53" t="str">
        <f>IF(A53="","",COUNTIFS(RISPOSTE_CALC!$B$2:$B$5001,A53,RISPOSTE_CALC!$H$2:$H$5001,"&gt;0"))</f>
        <v/>
      </c>
      <c r="D53" t="str">
        <f t="shared" si="0"/>
        <v/>
      </c>
      <c r="E53" s="12" t="str">
        <f>IF(B53="","",tbl_output[[#This Row],[N_RISPONDENTI]]/tbl_output[[#This Row],[N_ALLIEVI_TOT]])</f>
        <v/>
      </c>
      <c r="F53" s="4" t="str">
        <f t="shared" si="1"/>
        <v/>
      </c>
      <c r="G53" s="8" t="str">
        <f>IF(ISERROR(IF(A53="","",AVERAGEIFS(RISPOSTE_CALC!$H$2:$H$5001,RISPOSTE_CALC!$B$2:$B$5001,A53,RISPOSTE_CALC!$H$2:$H$5001,"&gt;0"))),"",IF(A53="","",AVERAGEIFS(RISPOSTE_CALC!$H$2:$H$5001,RISPOSTE_CALC!$B$2:$B$5001,A53,RISPOSTE_CALC!$H$2:$H$5001,"&gt;0")))</f>
        <v/>
      </c>
      <c r="H53" s="8" t="str">
        <f t="shared" si="2"/>
        <v/>
      </c>
    </row>
    <row r="54" spans="1:8" x14ac:dyDescent="0.3">
      <c r="A54" t="str">
        <f>IFERROR(INDEX(tbl_corsi[KEY_CORSO],53),"")</f>
        <v/>
      </c>
      <c r="B54" t="str">
        <f>IFERROR(INDEX(tbl_corsi[N_ALLIEVI_TOT],53),"")</f>
        <v/>
      </c>
      <c r="C54" t="str">
        <f>IF(A54="","",COUNTIFS(RISPOSTE_CALC!$B$2:$B$5001,A54,RISPOSTE_CALC!$H$2:$H$5001,"&gt;0"))</f>
        <v/>
      </c>
      <c r="D54" t="str">
        <f t="shared" si="0"/>
        <v/>
      </c>
      <c r="E54" s="12" t="str">
        <f>IF(B54="","",tbl_output[[#This Row],[N_RISPONDENTI]]/tbl_output[[#This Row],[N_ALLIEVI_TOT]])</f>
        <v/>
      </c>
      <c r="F54" s="4" t="str">
        <f t="shared" si="1"/>
        <v/>
      </c>
      <c r="G54" s="8" t="str">
        <f>IF(ISERROR(IF(A54="","",AVERAGEIFS(RISPOSTE_CALC!$H$2:$H$5001,RISPOSTE_CALC!$B$2:$B$5001,A54,RISPOSTE_CALC!$H$2:$H$5001,"&gt;0"))),"",IF(A54="","",AVERAGEIFS(RISPOSTE_CALC!$H$2:$H$5001,RISPOSTE_CALC!$B$2:$B$5001,A54,RISPOSTE_CALC!$H$2:$H$5001,"&gt;0")))</f>
        <v/>
      </c>
      <c r="H54" s="8" t="str">
        <f t="shared" si="2"/>
        <v/>
      </c>
    </row>
    <row r="55" spans="1:8" x14ac:dyDescent="0.3">
      <c r="A55" t="str">
        <f>IFERROR(INDEX(tbl_corsi[KEY_CORSO],54),"")</f>
        <v/>
      </c>
      <c r="B55" t="str">
        <f>IFERROR(INDEX(tbl_corsi[N_ALLIEVI_TOT],54),"")</f>
        <v/>
      </c>
      <c r="C55" t="str">
        <f>IF(A55="","",COUNTIFS(RISPOSTE_CALC!$B$2:$B$5001,A55,RISPOSTE_CALC!$H$2:$H$5001,"&gt;0"))</f>
        <v/>
      </c>
      <c r="D55" t="str">
        <f t="shared" si="0"/>
        <v/>
      </c>
      <c r="E55" s="12" t="str">
        <f>IF(B55="","",tbl_output[[#This Row],[N_RISPONDENTI]]/tbl_output[[#This Row],[N_ALLIEVI_TOT]])</f>
        <v/>
      </c>
      <c r="F55" s="4" t="str">
        <f t="shared" si="1"/>
        <v/>
      </c>
      <c r="G55" s="8" t="str">
        <f>IF(ISERROR(IF(A55="","",AVERAGEIFS(RISPOSTE_CALC!$H$2:$H$5001,RISPOSTE_CALC!$B$2:$B$5001,A55,RISPOSTE_CALC!$H$2:$H$5001,"&gt;0"))),"",IF(A55="","",AVERAGEIFS(RISPOSTE_CALC!$H$2:$H$5001,RISPOSTE_CALC!$B$2:$B$5001,A55,RISPOSTE_CALC!$H$2:$H$5001,"&gt;0")))</f>
        <v/>
      </c>
      <c r="H55" s="8" t="str">
        <f t="shared" si="2"/>
        <v/>
      </c>
    </row>
    <row r="56" spans="1:8" x14ac:dyDescent="0.3">
      <c r="A56" t="str">
        <f>IFERROR(INDEX(tbl_corsi[KEY_CORSO],55),"")</f>
        <v/>
      </c>
      <c r="B56" t="str">
        <f>IFERROR(INDEX(tbl_corsi[N_ALLIEVI_TOT],55),"")</f>
        <v/>
      </c>
      <c r="C56" t="str">
        <f>IF(A56="","",COUNTIFS(RISPOSTE_CALC!$B$2:$B$5001,A56,RISPOSTE_CALC!$H$2:$H$5001,"&gt;0"))</f>
        <v/>
      </c>
      <c r="D56" t="str">
        <f t="shared" si="0"/>
        <v/>
      </c>
      <c r="E56" s="12" t="str">
        <f>IF(B56="","",tbl_output[[#This Row],[N_RISPONDENTI]]/tbl_output[[#This Row],[N_ALLIEVI_TOT]])</f>
        <v/>
      </c>
      <c r="F56" s="4" t="str">
        <f t="shared" si="1"/>
        <v/>
      </c>
      <c r="G56" s="8" t="str">
        <f>IF(ISERROR(IF(A56="","",AVERAGEIFS(RISPOSTE_CALC!$H$2:$H$5001,RISPOSTE_CALC!$B$2:$B$5001,A56,RISPOSTE_CALC!$H$2:$H$5001,"&gt;0"))),"",IF(A56="","",AVERAGEIFS(RISPOSTE_CALC!$H$2:$H$5001,RISPOSTE_CALC!$B$2:$B$5001,A56,RISPOSTE_CALC!$H$2:$H$5001,"&gt;0")))</f>
        <v/>
      </c>
      <c r="H56" s="8" t="str">
        <f t="shared" si="2"/>
        <v/>
      </c>
    </row>
    <row r="57" spans="1:8" x14ac:dyDescent="0.3">
      <c r="A57" t="str">
        <f>IFERROR(INDEX(tbl_corsi[KEY_CORSO],56),"")</f>
        <v/>
      </c>
      <c r="B57" t="str">
        <f>IFERROR(INDEX(tbl_corsi[N_ALLIEVI_TOT],56),"")</f>
        <v/>
      </c>
      <c r="C57" t="str">
        <f>IF(A57="","",COUNTIFS(RISPOSTE_CALC!$B$2:$B$5001,A57,RISPOSTE_CALC!$H$2:$H$5001,"&gt;0"))</f>
        <v/>
      </c>
      <c r="D57" t="str">
        <f t="shared" si="0"/>
        <v/>
      </c>
      <c r="E57" s="12" t="str">
        <f>IF(B57="","",tbl_output[[#This Row],[N_RISPONDENTI]]/tbl_output[[#This Row],[N_ALLIEVI_TOT]])</f>
        <v/>
      </c>
      <c r="F57" s="4" t="str">
        <f t="shared" si="1"/>
        <v/>
      </c>
      <c r="G57" s="8" t="str">
        <f>IF(ISERROR(IF(A57="","",AVERAGEIFS(RISPOSTE_CALC!$H$2:$H$5001,RISPOSTE_CALC!$B$2:$B$5001,A57,RISPOSTE_CALC!$H$2:$H$5001,"&gt;0"))),"",IF(A57="","",AVERAGEIFS(RISPOSTE_CALC!$H$2:$H$5001,RISPOSTE_CALC!$B$2:$B$5001,A57,RISPOSTE_CALC!$H$2:$H$5001,"&gt;0")))</f>
        <v/>
      </c>
      <c r="H57" s="8" t="str">
        <f t="shared" si="2"/>
        <v/>
      </c>
    </row>
    <row r="58" spans="1:8" x14ac:dyDescent="0.3">
      <c r="A58" t="str">
        <f>IFERROR(INDEX(tbl_corsi[KEY_CORSO],57),"")</f>
        <v/>
      </c>
      <c r="B58" t="str">
        <f>IFERROR(INDEX(tbl_corsi[N_ALLIEVI_TOT],57),"")</f>
        <v/>
      </c>
      <c r="C58" t="str">
        <f>IF(A58="","",COUNTIFS(RISPOSTE_CALC!$B$2:$B$5001,A58,RISPOSTE_CALC!$H$2:$H$5001,"&gt;0"))</f>
        <v/>
      </c>
      <c r="D58" t="str">
        <f t="shared" si="0"/>
        <v/>
      </c>
      <c r="E58" s="12" t="str">
        <f>IF(B58="","",tbl_output[[#This Row],[N_RISPONDENTI]]/tbl_output[[#This Row],[N_ALLIEVI_TOT]])</f>
        <v/>
      </c>
      <c r="F58" s="4" t="str">
        <f t="shared" si="1"/>
        <v/>
      </c>
      <c r="G58" s="8" t="str">
        <f>IF(ISERROR(IF(A58="","",AVERAGEIFS(RISPOSTE_CALC!$H$2:$H$5001,RISPOSTE_CALC!$B$2:$B$5001,A58,RISPOSTE_CALC!$H$2:$H$5001,"&gt;0"))),"",IF(A58="","",AVERAGEIFS(RISPOSTE_CALC!$H$2:$H$5001,RISPOSTE_CALC!$B$2:$B$5001,A58,RISPOSTE_CALC!$H$2:$H$5001,"&gt;0")))</f>
        <v/>
      </c>
      <c r="H58" s="8" t="str">
        <f t="shared" si="2"/>
        <v/>
      </c>
    </row>
    <row r="59" spans="1:8" x14ac:dyDescent="0.3">
      <c r="A59" t="str">
        <f>IFERROR(INDEX(tbl_corsi[KEY_CORSO],58),"")</f>
        <v/>
      </c>
      <c r="B59" t="str">
        <f>IFERROR(INDEX(tbl_corsi[N_ALLIEVI_TOT],58),"")</f>
        <v/>
      </c>
      <c r="C59" t="str">
        <f>IF(A59="","",COUNTIFS(RISPOSTE_CALC!$B$2:$B$5001,A59,RISPOSTE_CALC!$H$2:$H$5001,"&gt;0"))</f>
        <v/>
      </c>
      <c r="D59" t="str">
        <f t="shared" si="0"/>
        <v/>
      </c>
      <c r="E59" s="12" t="str">
        <f>IF(B59="","",tbl_output[[#This Row],[N_RISPONDENTI]]/tbl_output[[#This Row],[N_ALLIEVI_TOT]])</f>
        <v/>
      </c>
      <c r="F59" s="4" t="str">
        <f t="shared" si="1"/>
        <v/>
      </c>
      <c r="G59" s="8" t="str">
        <f>IF(ISERROR(IF(A59="","",AVERAGEIFS(RISPOSTE_CALC!$H$2:$H$5001,RISPOSTE_CALC!$B$2:$B$5001,A59,RISPOSTE_CALC!$H$2:$H$5001,"&gt;0"))),"",IF(A59="","",AVERAGEIFS(RISPOSTE_CALC!$H$2:$H$5001,RISPOSTE_CALC!$B$2:$B$5001,A59,RISPOSTE_CALC!$H$2:$H$5001,"&gt;0")))</f>
        <v/>
      </c>
      <c r="H59" s="8" t="str">
        <f t="shared" si="2"/>
        <v/>
      </c>
    </row>
    <row r="60" spans="1:8" x14ac:dyDescent="0.3">
      <c r="A60" t="str">
        <f>IFERROR(INDEX(tbl_corsi[KEY_CORSO],59),"")</f>
        <v/>
      </c>
      <c r="B60" t="str">
        <f>IFERROR(INDEX(tbl_corsi[N_ALLIEVI_TOT],59),"")</f>
        <v/>
      </c>
      <c r="C60" t="str">
        <f>IF(A60="","",COUNTIFS(RISPOSTE_CALC!$B$2:$B$5001,A60,RISPOSTE_CALC!$H$2:$H$5001,"&gt;0"))</f>
        <v/>
      </c>
      <c r="D60" t="str">
        <f t="shared" si="0"/>
        <v/>
      </c>
      <c r="E60" s="12" t="str">
        <f>IF(B60="","",tbl_output[[#This Row],[N_RISPONDENTI]]/tbl_output[[#This Row],[N_ALLIEVI_TOT]])</f>
        <v/>
      </c>
      <c r="F60" s="4" t="str">
        <f t="shared" si="1"/>
        <v/>
      </c>
      <c r="G60" s="8" t="str">
        <f>IF(ISERROR(IF(A60="","",AVERAGEIFS(RISPOSTE_CALC!$H$2:$H$5001,RISPOSTE_CALC!$B$2:$B$5001,A60,RISPOSTE_CALC!$H$2:$H$5001,"&gt;0"))),"",IF(A60="","",AVERAGEIFS(RISPOSTE_CALC!$H$2:$H$5001,RISPOSTE_CALC!$B$2:$B$5001,A60,RISPOSTE_CALC!$H$2:$H$5001,"&gt;0")))</f>
        <v/>
      </c>
      <c r="H60" s="8" t="str">
        <f t="shared" si="2"/>
        <v/>
      </c>
    </row>
    <row r="61" spans="1:8" x14ac:dyDescent="0.3">
      <c r="A61" t="str">
        <f>IFERROR(INDEX(tbl_corsi[KEY_CORSO],60),"")</f>
        <v/>
      </c>
      <c r="B61" t="str">
        <f>IFERROR(INDEX(tbl_corsi[N_ALLIEVI_TOT],60),"")</f>
        <v/>
      </c>
      <c r="C61" t="str">
        <f>IF(A61="","",COUNTIFS(RISPOSTE_CALC!$B$2:$B$5001,A61,RISPOSTE_CALC!$H$2:$H$5001,"&gt;0"))</f>
        <v/>
      </c>
      <c r="D61" t="str">
        <f t="shared" si="0"/>
        <v/>
      </c>
      <c r="E61" s="12" t="str">
        <f>IF(B61="","",tbl_output[[#This Row],[N_RISPONDENTI]]/tbl_output[[#This Row],[N_ALLIEVI_TOT]])</f>
        <v/>
      </c>
      <c r="F61" s="4" t="str">
        <f t="shared" si="1"/>
        <v/>
      </c>
      <c r="G61" s="8" t="str">
        <f>IF(ISERROR(IF(A61="","",AVERAGEIFS(RISPOSTE_CALC!$H$2:$H$5001,RISPOSTE_CALC!$B$2:$B$5001,A61,RISPOSTE_CALC!$H$2:$H$5001,"&gt;0"))),"",IF(A61="","",AVERAGEIFS(RISPOSTE_CALC!$H$2:$H$5001,RISPOSTE_CALC!$B$2:$B$5001,A61,RISPOSTE_CALC!$H$2:$H$5001,"&gt;0")))</f>
        <v/>
      </c>
      <c r="H61" s="8" t="str">
        <f t="shared" si="2"/>
        <v/>
      </c>
    </row>
    <row r="62" spans="1:8" x14ac:dyDescent="0.3">
      <c r="A62" t="str">
        <f>IFERROR(INDEX(tbl_corsi[KEY_CORSO],61),"")</f>
        <v/>
      </c>
      <c r="B62" t="str">
        <f>IFERROR(INDEX(tbl_corsi[N_ALLIEVI_TOT],61),"")</f>
        <v/>
      </c>
      <c r="C62" t="str">
        <f>IF(A62="","",COUNTIFS(RISPOSTE_CALC!$B$2:$B$5001,A62,RISPOSTE_CALC!$H$2:$H$5001,"&gt;0"))</f>
        <v/>
      </c>
      <c r="D62" t="str">
        <f t="shared" si="0"/>
        <v/>
      </c>
      <c r="E62" s="12" t="str">
        <f>IF(B62="","",tbl_output[[#This Row],[N_RISPONDENTI]]/tbl_output[[#This Row],[N_ALLIEVI_TOT]])</f>
        <v/>
      </c>
      <c r="F62" s="4" t="str">
        <f t="shared" si="1"/>
        <v/>
      </c>
      <c r="G62" s="8" t="str">
        <f>IF(ISERROR(IF(A62="","",AVERAGEIFS(RISPOSTE_CALC!$H$2:$H$5001,RISPOSTE_CALC!$B$2:$B$5001,A62,RISPOSTE_CALC!$H$2:$H$5001,"&gt;0"))),"",IF(A62="","",AVERAGEIFS(RISPOSTE_CALC!$H$2:$H$5001,RISPOSTE_CALC!$B$2:$B$5001,A62,RISPOSTE_CALC!$H$2:$H$5001,"&gt;0")))</f>
        <v/>
      </c>
      <c r="H62" s="8" t="str">
        <f t="shared" si="2"/>
        <v/>
      </c>
    </row>
    <row r="63" spans="1:8" x14ac:dyDescent="0.3">
      <c r="A63" t="str">
        <f>IFERROR(INDEX(tbl_corsi[KEY_CORSO],62),"")</f>
        <v/>
      </c>
      <c r="B63" t="str">
        <f>IFERROR(INDEX(tbl_corsi[N_ALLIEVI_TOT],62),"")</f>
        <v/>
      </c>
      <c r="C63" t="str">
        <f>IF(A63="","",COUNTIFS(RISPOSTE_CALC!$B$2:$B$5001,A63,RISPOSTE_CALC!$H$2:$H$5001,"&gt;0"))</f>
        <v/>
      </c>
      <c r="D63" t="str">
        <f t="shared" si="0"/>
        <v/>
      </c>
      <c r="E63" s="12" t="str">
        <f>IF(B63="","",tbl_output[[#This Row],[N_RISPONDENTI]]/tbl_output[[#This Row],[N_ALLIEVI_TOT]])</f>
        <v/>
      </c>
      <c r="F63" s="4" t="str">
        <f t="shared" si="1"/>
        <v/>
      </c>
      <c r="G63" s="8" t="str">
        <f>IF(ISERROR(IF(A63="","",AVERAGEIFS(RISPOSTE_CALC!$H$2:$H$5001,RISPOSTE_CALC!$B$2:$B$5001,A63,RISPOSTE_CALC!$H$2:$H$5001,"&gt;0"))),"",IF(A63="","",AVERAGEIFS(RISPOSTE_CALC!$H$2:$H$5001,RISPOSTE_CALC!$B$2:$B$5001,A63,RISPOSTE_CALC!$H$2:$H$5001,"&gt;0")))</f>
        <v/>
      </c>
      <c r="H63" s="8" t="str">
        <f t="shared" si="2"/>
        <v/>
      </c>
    </row>
    <row r="64" spans="1:8" x14ac:dyDescent="0.3">
      <c r="A64" t="str">
        <f>IFERROR(INDEX(tbl_corsi[KEY_CORSO],63),"")</f>
        <v/>
      </c>
      <c r="B64" t="str">
        <f>IFERROR(INDEX(tbl_corsi[N_ALLIEVI_TOT],63),"")</f>
        <v/>
      </c>
      <c r="C64" t="str">
        <f>IF(A64="","",COUNTIFS(RISPOSTE_CALC!$B$2:$B$5001,A64,RISPOSTE_CALC!$H$2:$H$5001,"&gt;0"))</f>
        <v/>
      </c>
      <c r="D64" t="str">
        <f t="shared" si="0"/>
        <v/>
      </c>
      <c r="E64" s="12" t="str">
        <f>IF(B64="","",tbl_output[[#This Row],[N_RISPONDENTI]]/tbl_output[[#This Row],[N_ALLIEVI_TOT]])</f>
        <v/>
      </c>
      <c r="F64" s="4" t="str">
        <f t="shared" si="1"/>
        <v/>
      </c>
      <c r="G64" s="8" t="str">
        <f>IF(ISERROR(IF(A64="","",AVERAGEIFS(RISPOSTE_CALC!$H$2:$H$5001,RISPOSTE_CALC!$B$2:$B$5001,A64,RISPOSTE_CALC!$H$2:$H$5001,"&gt;0"))),"",IF(A64="","",AVERAGEIFS(RISPOSTE_CALC!$H$2:$H$5001,RISPOSTE_CALC!$B$2:$B$5001,A64,RISPOSTE_CALC!$H$2:$H$5001,"&gt;0")))</f>
        <v/>
      </c>
      <c r="H64" s="8" t="str">
        <f t="shared" si="2"/>
        <v/>
      </c>
    </row>
    <row r="65" spans="1:8" x14ac:dyDescent="0.3">
      <c r="A65" t="str">
        <f>IFERROR(INDEX(tbl_corsi[KEY_CORSO],64),"")</f>
        <v/>
      </c>
      <c r="B65" t="str">
        <f>IFERROR(INDEX(tbl_corsi[N_ALLIEVI_TOT],64),"")</f>
        <v/>
      </c>
      <c r="C65" t="str">
        <f>IF(A65="","",COUNTIFS(RISPOSTE_CALC!$B$2:$B$5001,A65,RISPOSTE_CALC!$H$2:$H$5001,"&gt;0"))</f>
        <v/>
      </c>
      <c r="D65" t="str">
        <f t="shared" si="0"/>
        <v/>
      </c>
      <c r="E65" s="12" t="str">
        <f>IF(B65="","",tbl_output[[#This Row],[N_RISPONDENTI]]/tbl_output[[#This Row],[N_ALLIEVI_TOT]])</f>
        <v/>
      </c>
      <c r="F65" s="4" t="str">
        <f t="shared" si="1"/>
        <v/>
      </c>
      <c r="G65" s="8" t="str">
        <f>IF(ISERROR(IF(A65="","",AVERAGEIFS(RISPOSTE_CALC!$H$2:$H$5001,RISPOSTE_CALC!$B$2:$B$5001,A65,RISPOSTE_CALC!$H$2:$H$5001,"&gt;0"))),"",IF(A65="","",AVERAGEIFS(RISPOSTE_CALC!$H$2:$H$5001,RISPOSTE_CALC!$B$2:$B$5001,A65,RISPOSTE_CALC!$H$2:$H$5001,"&gt;0")))</f>
        <v/>
      </c>
      <c r="H65" s="8" t="str">
        <f t="shared" si="2"/>
        <v/>
      </c>
    </row>
    <row r="66" spans="1:8" x14ac:dyDescent="0.3">
      <c r="A66" t="str">
        <f>IFERROR(INDEX(tbl_corsi[KEY_CORSO],65),"")</f>
        <v/>
      </c>
      <c r="B66" t="str">
        <f>IFERROR(INDEX(tbl_corsi[N_ALLIEVI_TOT],65),"")</f>
        <v/>
      </c>
      <c r="C66" t="str">
        <f>IF(A66="","",COUNTIFS(RISPOSTE_CALC!$B$2:$B$5001,A66,RISPOSTE_CALC!$H$2:$H$5001,"&gt;0"))</f>
        <v/>
      </c>
      <c r="D66" t="str">
        <f t="shared" ref="D66:D129" si="3">IF(B66="","",ROUNDUP(B66*0.8,0))</f>
        <v/>
      </c>
      <c r="E66" s="12" t="str">
        <f>IF(B66="","",tbl_output[[#This Row],[N_RISPONDENTI]]/tbl_output[[#This Row],[N_ALLIEVI_TOT]])</f>
        <v/>
      </c>
      <c r="F66" s="4" t="str">
        <f t="shared" ref="F66:F129" si="4">IF(B66="","",IF(B66&lt;8,"KO: iscritti&lt;8",IF(C66&lt;D66,"KO: risp&lt;80%","OK")))</f>
        <v/>
      </c>
      <c r="G66" s="8" t="str">
        <f>IF(ISERROR(IF(A66="","",AVERAGEIFS(RISPOSTE_CALC!$H$2:$H$5001,RISPOSTE_CALC!$B$2:$B$5001,A66,RISPOSTE_CALC!$H$2:$H$5001,"&gt;0"))),"",IF(A66="","",AVERAGEIFS(RISPOSTE_CALC!$H$2:$H$5001,RISPOSTE_CALC!$B$2:$B$5001,A66,RISPOSTE_CALC!$H$2:$H$5001,"&gt;0")))</f>
        <v/>
      </c>
      <c r="H66" s="8" t="str">
        <f t="shared" ref="H66:H129" si="5">IF(G66="","",G66*2)</f>
        <v/>
      </c>
    </row>
    <row r="67" spans="1:8" x14ac:dyDescent="0.3">
      <c r="A67" t="str">
        <f>IFERROR(INDEX(tbl_corsi[KEY_CORSO],66),"")</f>
        <v/>
      </c>
      <c r="B67" t="str">
        <f>IFERROR(INDEX(tbl_corsi[N_ALLIEVI_TOT],66),"")</f>
        <v/>
      </c>
      <c r="C67" t="str">
        <f>IF(A67="","",COUNTIFS(RISPOSTE_CALC!$B$2:$B$5001,A67,RISPOSTE_CALC!$H$2:$H$5001,"&gt;0"))</f>
        <v/>
      </c>
      <c r="D67" t="str">
        <f t="shared" si="3"/>
        <v/>
      </c>
      <c r="E67" s="12" t="str">
        <f>IF(B67="","",tbl_output[[#This Row],[N_RISPONDENTI]]/tbl_output[[#This Row],[N_ALLIEVI_TOT]])</f>
        <v/>
      </c>
      <c r="F67" s="4" t="str">
        <f t="shared" si="4"/>
        <v/>
      </c>
      <c r="G67" s="8" t="str">
        <f>IF(ISERROR(IF(A67="","",AVERAGEIFS(RISPOSTE_CALC!$H$2:$H$5001,RISPOSTE_CALC!$B$2:$B$5001,A67,RISPOSTE_CALC!$H$2:$H$5001,"&gt;0"))),"",IF(A67="","",AVERAGEIFS(RISPOSTE_CALC!$H$2:$H$5001,RISPOSTE_CALC!$B$2:$B$5001,A67,RISPOSTE_CALC!$H$2:$H$5001,"&gt;0")))</f>
        <v/>
      </c>
      <c r="H67" s="8" t="str">
        <f t="shared" si="5"/>
        <v/>
      </c>
    </row>
    <row r="68" spans="1:8" x14ac:dyDescent="0.3">
      <c r="A68" t="str">
        <f>IFERROR(INDEX(tbl_corsi[KEY_CORSO],67),"")</f>
        <v/>
      </c>
      <c r="B68" t="str">
        <f>IFERROR(INDEX(tbl_corsi[N_ALLIEVI_TOT],67),"")</f>
        <v/>
      </c>
      <c r="C68" t="str">
        <f>IF(A68="","",COUNTIFS(RISPOSTE_CALC!$B$2:$B$5001,A68,RISPOSTE_CALC!$H$2:$H$5001,"&gt;0"))</f>
        <v/>
      </c>
      <c r="D68" t="str">
        <f t="shared" si="3"/>
        <v/>
      </c>
      <c r="E68" s="12" t="str">
        <f>IF(B68="","",tbl_output[[#This Row],[N_RISPONDENTI]]/tbl_output[[#This Row],[N_ALLIEVI_TOT]])</f>
        <v/>
      </c>
      <c r="F68" s="4" t="str">
        <f t="shared" si="4"/>
        <v/>
      </c>
      <c r="G68" s="8" t="str">
        <f>IF(ISERROR(IF(A68="","",AVERAGEIFS(RISPOSTE_CALC!$H$2:$H$5001,RISPOSTE_CALC!$B$2:$B$5001,A68,RISPOSTE_CALC!$H$2:$H$5001,"&gt;0"))),"",IF(A68="","",AVERAGEIFS(RISPOSTE_CALC!$H$2:$H$5001,RISPOSTE_CALC!$B$2:$B$5001,A68,RISPOSTE_CALC!$H$2:$H$5001,"&gt;0")))</f>
        <v/>
      </c>
      <c r="H68" s="8" t="str">
        <f t="shared" si="5"/>
        <v/>
      </c>
    </row>
    <row r="69" spans="1:8" x14ac:dyDescent="0.3">
      <c r="A69" t="str">
        <f>IFERROR(INDEX(tbl_corsi[KEY_CORSO],68),"")</f>
        <v/>
      </c>
      <c r="B69" t="str">
        <f>IFERROR(INDEX(tbl_corsi[N_ALLIEVI_TOT],68),"")</f>
        <v/>
      </c>
      <c r="C69" t="str">
        <f>IF(A69="","",COUNTIFS(RISPOSTE_CALC!$B$2:$B$5001,A69,RISPOSTE_CALC!$H$2:$H$5001,"&gt;0"))</f>
        <v/>
      </c>
      <c r="D69" t="str">
        <f t="shared" si="3"/>
        <v/>
      </c>
      <c r="E69" s="12" t="str">
        <f>IF(B69="","",tbl_output[[#This Row],[N_RISPONDENTI]]/tbl_output[[#This Row],[N_ALLIEVI_TOT]])</f>
        <v/>
      </c>
      <c r="F69" s="4" t="str">
        <f t="shared" si="4"/>
        <v/>
      </c>
      <c r="G69" s="8" t="str">
        <f>IF(ISERROR(IF(A69="","",AVERAGEIFS(RISPOSTE_CALC!$H$2:$H$5001,RISPOSTE_CALC!$B$2:$B$5001,A69,RISPOSTE_CALC!$H$2:$H$5001,"&gt;0"))),"",IF(A69="","",AVERAGEIFS(RISPOSTE_CALC!$H$2:$H$5001,RISPOSTE_CALC!$B$2:$B$5001,A69,RISPOSTE_CALC!$H$2:$H$5001,"&gt;0")))</f>
        <v/>
      </c>
      <c r="H69" s="8" t="str">
        <f t="shared" si="5"/>
        <v/>
      </c>
    </row>
    <row r="70" spans="1:8" x14ac:dyDescent="0.3">
      <c r="A70" t="str">
        <f>IFERROR(INDEX(tbl_corsi[KEY_CORSO],69),"")</f>
        <v/>
      </c>
      <c r="B70" t="str">
        <f>IFERROR(INDEX(tbl_corsi[N_ALLIEVI_TOT],69),"")</f>
        <v/>
      </c>
      <c r="C70" t="str">
        <f>IF(A70="","",COUNTIFS(RISPOSTE_CALC!$B$2:$B$5001,A70,RISPOSTE_CALC!$H$2:$H$5001,"&gt;0"))</f>
        <v/>
      </c>
      <c r="D70" t="str">
        <f t="shared" si="3"/>
        <v/>
      </c>
      <c r="E70" s="12" t="str">
        <f>IF(B70="","",tbl_output[[#This Row],[N_RISPONDENTI]]/tbl_output[[#This Row],[N_ALLIEVI_TOT]])</f>
        <v/>
      </c>
      <c r="F70" s="4" t="str">
        <f t="shared" si="4"/>
        <v/>
      </c>
      <c r="G70" s="8" t="str">
        <f>IF(ISERROR(IF(A70="","",AVERAGEIFS(RISPOSTE_CALC!$H$2:$H$5001,RISPOSTE_CALC!$B$2:$B$5001,A70,RISPOSTE_CALC!$H$2:$H$5001,"&gt;0"))),"",IF(A70="","",AVERAGEIFS(RISPOSTE_CALC!$H$2:$H$5001,RISPOSTE_CALC!$B$2:$B$5001,A70,RISPOSTE_CALC!$H$2:$H$5001,"&gt;0")))</f>
        <v/>
      </c>
      <c r="H70" s="8" t="str">
        <f t="shared" si="5"/>
        <v/>
      </c>
    </row>
    <row r="71" spans="1:8" x14ac:dyDescent="0.3">
      <c r="A71" t="str">
        <f>IFERROR(INDEX(tbl_corsi[KEY_CORSO],70),"")</f>
        <v/>
      </c>
      <c r="B71" t="str">
        <f>IFERROR(INDEX(tbl_corsi[N_ALLIEVI_TOT],70),"")</f>
        <v/>
      </c>
      <c r="C71" t="str">
        <f>IF(A71="","",COUNTIFS(RISPOSTE_CALC!$B$2:$B$5001,A71,RISPOSTE_CALC!$H$2:$H$5001,"&gt;0"))</f>
        <v/>
      </c>
      <c r="D71" t="str">
        <f t="shared" si="3"/>
        <v/>
      </c>
      <c r="E71" s="12" t="str">
        <f>IF(B71="","",tbl_output[[#This Row],[N_RISPONDENTI]]/tbl_output[[#This Row],[N_ALLIEVI_TOT]])</f>
        <v/>
      </c>
      <c r="F71" s="4" t="str">
        <f t="shared" si="4"/>
        <v/>
      </c>
      <c r="G71" s="8" t="str">
        <f>IF(ISERROR(IF(A71="","",AVERAGEIFS(RISPOSTE_CALC!$H$2:$H$5001,RISPOSTE_CALC!$B$2:$B$5001,A71,RISPOSTE_CALC!$H$2:$H$5001,"&gt;0"))),"",IF(A71="","",AVERAGEIFS(RISPOSTE_CALC!$H$2:$H$5001,RISPOSTE_CALC!$B$2:$B$5001,A71,RISPOSTE_CALC!$H$2:$H$5001,"&gt;0")))</f>
        <v/>
      </c>
      <c r="H71" s="8" t="str">
        <f t="shared" si="5"/>
        <v/>
      </c>
    </row>
    <row r="72" spans="1:8" x14ac:dyDescent="0.3">
      <c r="A72" t="str">
        <f>IFERROR(INDEX(tbl_corsi[KEY_CORSO],71),"")</f>
        <v/>
      </c>
      <c r="B72" t="str">
        <f>IFERROR(INDEX(tbl_corsi[N_ALLIEVI_TOT],71),"")</f>
        <v/>
      </c>
      <c r="C72" t="str">
        <f>IF(A72="","",COUNTIFS(RISPOSTE_CALC!$B$2:$B$5001,A72,RISPOSTE_CALC!$H$2:$H$5001,"&gt;0"))</f>
        <v/>
      </c>
      <c r="D72" t="str">
        <f t="shared" si="3"/>
        <v/>
      </c>
      <c r="E72" s="12" t="str">
        <f>IF(B72="","",tbl_output[[#This Row],[N_RISPONDENTI]]/tbl_output[[#This Row],[N_ALLIEVI_TOT]])</f>
        <v/>
      </c>
      <c r="F72" s="4" t="str">
        <f t="shared" si="4"/>
        <v/>
      </c>
      <c r="G72" s="8" t="str">
        <f>IF(ISERROR(IF(A72="","",AVERAGEIFS(RISPOSTE_CALC!$H$2:$H$5001,RISPOSTE_CALC!$B$2:$B$5001,A72,RISPOSTE_CALC!$H$2:$H$5001,"&gt;0"))),"",IF(A72="","",AVERAGEIFS(RISPOSTE_CALC!$H$2:$H$5001,RISPOSTE_CALC!$B$2:$B$5001,A72,RISPOSTE_CALC!$H$2:$H$5001,"&gt;0")))</f>
        <v/>
      </c>
      <c r="H72" s="8" t="str">
        <f t="shared" si="5"/>
        <v/>
      </c>
    </row>
    <row r="73" spans="1:8" x14ac:dyDescent="0.3">
      <c r="A73" t="str">
        <f>IFERROR(INDEX(tbl_corsi[KEY_CORSO],72),"")</f>
        <v/>
      </c>
      <c r="B73" t="str">
        <f>IFERROR(INDEX(tbl_corsi[N_ALLIEVI_TOT],72),"")</f>
        <v/>
      </c>
      <c r="C73" t="str">
        <f>IF(A73="","",COUNTIFS(RISPOSTE_CALC!$B$2:$B$5001,A73,RISPOSTE_CALC!$H$2:$H$5001,"&gt;0"))</f>
        <v/>
      </c>
      <c r="D73" t="str">
        <f t="shared" si="3"/>
        <v/>
      </c>
      <c r="E73" s="12" t="str">
        <f>IF(B73="","",tbl_output[[#This Row],[N_RISPONDENTI]]/tbl_output[[#This Row],[N_ALLIEVI_TOT]])</f>
        <v/>
      </c>
      <c r="F73" s="4" t="str">
        <f t="shared" si="4"/>
        <v/>
      </c>
      <c r="G73" s="8" t="str">
        <f>IF(ISERROR(IF(A73="","",AVERAGEIFS(RISPOSTE_CALC!$H$2:$H$5001,RISPOSTE_CALC!$B$2:$B$5001,A73,RISPOSTE_CALC!$H$2:$H$5001,"&gt;0"))),"",IF(A73="","",AVERAGEIFS(RISPOSTE_CALC!$H$2:$H$5001,RISPOSTE_CALC!$B$2:$B$5001,A73,RISPOSTE_CALC!$H$2:$H$5001,"&gt;0")))</f>
        <v/>
      </c>
      <c r="H73" s="8" t="str">
        <f t="shared" si="5"/>
        <v/>
      </c>
    </row>
    <row r="74" spans="1:8" x14ac:dyDescent="0.3">
      <c r="A74" t="str">
        <f>IFERROR(INDEX(tbl_corsi[KEY_CORSO],73),"")</f>
        <v/>
      </c>
      <c r="B74" t="str">
        <f>IFERROR(INDEX(tbl_corsi[N_ALLIEVI_TOT],73),"")</f>
        <v/>
      </c>
      <c r="C74" t="str">
        <f>IF(A74="","",COUNTIFS(RISPOSTE_CALC!$B$2:$B$5001,A74,RISPOSTE_CALC!$H$2:$H$5001,"&gt;0"))</f>
        <v/>
      </c>
      <c r="D74" t="str">
        <f t="shared" si="3"/>
        <v/>
      </c>
      <c r="E74" s="12" t="str">
        <f>IF(B74="","",tbl_output[[#This Row],[N_RISPONDENTI]]/tbl_output[[#This Row],[N_ALLIEVI_TOT]])</f>
        <v/>
      </c>
      <c r="F74" s="4" t="str">
        <f t="shared" si="4"/>
        <v/>
      </c>
      <c r="G74" s="8" t="str">
        <f>IF(ISERROR(IF(A74="","",AVERAGEIFS(RISPOSTE_CALC!$H$2:$H$5001,RISPOSTE_CALC!$B$2:$B$5001,A74,RISPOSTE_CALC!$H$2:$H$5001,"&gt;0"))),"",IF(A74="","",AVERAGEIFS(RISPOSTE_CALC!$H$2:$H$5001,RISPOSTE_CALC!$B$2:$B$5001,A74,RISPOSTE_CALC!$H$2:$H$5001,"&gt;0")))</f>
        <v/>
      </c>
      <c r="H74" s="8" t="str">
        <f t="shared" si="5"/>
        <v/>
      </c>
    </row>
    <row r="75" spans="1:8" x14ac:dyDescent="0.3">
      <c r="A75" t="str">
        <f>IFERROR(INDEX(tbl_corsi[KEY_CORSO],74),"")</f>
        <v/>
      </c>
      <c r="B75" t="str">
        <f>IFERROR(INDEX(tbl_corsi[N_ALLIEVI_TOT],74),"")</f>
        <v/>
      </c>
      <c r="C75" t="str">
        <f>IF(A75="","",COUNTIFS(RISPOSTE_CALC!$B$2:$B$5001,A75,RISPOSTE_CALC!$H$2:$H$5001,"&gt;0"))</f>
        <v/>
      </c>
      <c r="D75" t="str">
        <f t="shared" si="3"/>
        <v/>
      </c>
      <c r="E75" s="12" t="str">
        <f>IF(B75="","",tbl_output[[#This Row],[N_RISPONDENTI]]/tbl_output[[#This Row],[N_ALLIEVI_TOT]])</f>
        <v/>
      </c>
      <c r="F75" s="4" t="str">
        <f t="shared" si="4"/>
        <v/>
      </c>
      <c r="G75" s="8" t="str">
        <f>IF(ISERROR(IF(A75="","",AVERAGEIFS(RISPOSTE_CALC!$H$2:$H$5001,RISPOSTE_CALC!$B$2:$B$5001,A75,RISPOSTE_CALC!$H$2:$H$5001,"&gt;0"))),"",IF(A75="","",AVERAGEIFS(RISPOSTE_CALC!$H$2:$H$5001,RISPOSTE_CALC!$B$2:$B$5001,A75,RISPOSTE_CALC!$H$2:$H$5001,"&gt;0")))</f>
        <v/>
      </c>
      <c r="H75" s="8" t="str">
        <f t="shared" si="5"/>
        <v/>
      </c>
    </row>
    <row r="76" spans="1:8" x14ac:dyDescent="0.3">
      <c r="A76" t="str">
        <f>IFERROR(INDEX(tbl_corsi[KEY_CORSO],75),"")</f>
        <v/>
      </c>
      <c r="B76" t="str">
        <f>IFERROR(INDEX(tbl_corsi[N_ALLIEVI_TOT],75),"")</f>
        <v/>
      </c>
      <c r="C76" t="str">
        <f>IF(A76="","",COUNTIFS(RISPOSTE_CALC!$B$2:$B$5001,A76,RISPOSTE_CALC!$H$2:$H$5001,"&gt;0"))</f>
        <v/>
      </c>
      <c r="D76" t="str">
        <f t="shared" si="3"/>
        <v/>
      </c>
      <c r="E76" s="12" t="str">
        <f>IF(B76="","",tbl_output[[#This Row],[N_RISPONDENTI]]/tbl_output[[#This Row],[N_ALLIEVI_TOT]])</f>
        <v/>
      </c>
      <c r="F76" s="4" t="str">
        <f t="shared" si="4"/>
        <v/>
      </c>
      <c r="G76" s="8" t="str">
        <f>IF(ISERROR(IF(A76="","",AVERAGEIFS(RISPOSTE_CALC!$H$2:$H$5001,RISPOSTE_CALC!$B$2:$B$5001,A76,RISPOSTE_CALC!$H$2:$H$5001,"&gt;0"))),"",IF(A76="","",AVERAGEIFS(RISPOSTE_CALC!$H$2:$H$5001,RISPOSTE_CALC!$B$2:$B$5001,A76,RISPOSTE_CALC!$H$2:$H$5001,"&gt;0")))</f>
        <v/>
      </c>
      <c r="H76" s="8" t="str">
        <f t="shared" si="5"/>
        <v/>
      </c>
    </row>
    <row r="77" spans="1:8" x14ac:dyDescent="0.3">
      <c r="A77" t="str">
        <f>IFERROR(INDEX(tbl_corsi[KEY_CORSO],76),"")</f>
        <v/>
      </c>
      <c r="B77" t="str">
        <f>IFERROR(INDEX(tbl_corsi[N_ALLIEVI_TOT],76),"")</f>
        <v/>
      </c>
      <c r="C77" t="str">
        <f>IF(A77="","",COUNTIFS(RISPOSTE_CALC!$B$2:$B$5001,A77,RISPOSTE_CALC!$H$2:$H$5001,"&gt;0"))</f>
        <v/>
      </c>
      <c r="D77" t="str">
        <f t="shared" si="3"/>
        <v/>
      </c>
      <c r="E77" s="12" t="str">
        <f>IF(B77="","",tbl_output[[#This Row],[N_RISPONDENTI]]/tbl_output[[#This Row],[N_ALLIEVI_TOT]])</f>
        <v/>
      </c>
      <c r="F77" s="4" t="str">
        <f t="shared" si="4"/>
        <v/>
      </c>
      <c r="G77" s="8" t="str">
        <f>IF(ISERROR(IF(A77="","",AVERAGEIFS(RISPOSTE_CALC!$H$2:$H$5001,RISPOSTE_CALC!$B$2:$B$5001,A77,RISPOSTE_CALC!$H$2:$H$5001,"&gt;0"))),"",IF(A77="","",AVERAGEIFS(RISPOSTE_CALC!$H$2:$H$5001,RISPOSTE_CALC!$B$2:$B$5001,A77,RISPOSTE_CALC!$H$2:$H$5001,"&gt;0")))</f>
        <v/>
      </c>
      <c r="H77" s="8" t="str">
        <f t="shared" si="5"/>
        <v/>
      </c>
    </row>
    <row r="78" spans="1:8" x14ac:dyDescent="0.3">
      <c r="A78" t="str">
        <f>IFERROR(INDEX(tbl_corsi[KEY_CORSO],77),"")</f>
        <v/>
      </c>
      <c r="B78" t="str">
        <f>IFERROR(INDEX(tbl_corsi[N_ALLIEVI_TOT],77),"")</f>
        <v/>
      </c>
      <c r="C78" t="str">
        <f>IF(A78="","",COUNTIFS(RISPOSTE_CALC!$B$2:$B$5001,A78,RISPOSTE_CALC!$H$2:$H$5001,"&gt;0"))</f>
        <v/>
      </c>
      <c r="D78" t="str">
        <f t="shared" si="3"/>
        <v/>
      </c>
      <c r="E78" s="12" t="str">
        <f>IF(B78="","",tbl_output[[#This Row],[N_RISPONDENTI]]/tbl_output[[#This Row],[N_ALLIEVI_TOT]])</f>
        <v/>
      </c>
      <c r="F78" s="4" t="str">
        <f t="shared" si="4"/>
        <v/>
      </c>
      <c r="G78" s="8" t="str">
        <f>IF(ISERROR(IF(A78="","",AVERAGEIFS(RISPOSTE_CALC!$H$2:$H$5001,RISPOSTE_CALC!$B$2:$B$5001,A78,RISPOSTE_CALC!$H$2:$H$5001,"&gt;0"))),"",IF(A78="","",AVERAGEIFS(RISPOSTE_CALC!$H$2:$H$5001,RISPOSTE_CALC!$B$2:$B$5001,A78,RISPOSTE_CALC!$H$2:$H$5001,"&gt;0")))</f>
        <v/>
      </c>
      <c r="H78" s="8" t="str">
        <f t="shared" si="5"/>
        <v/>
      </c>
    </row>
    <row r="79" spans="1:8" x14ac:dyDescent="0.3">
      <c r="A79" t="str">
        <f>IFERROR(INDEX(tbl_corsi[KEY_CORSO],78),"")</f>
        <v/>
      </c>
      <c r="B79" t="str">
        <f>IFERROR(INDEX(tbl_corsi[N_ALLIEVI_TOT],78),"")</f>
        <v/>
      </c>
      <c r="C79" t="str">
        <f>IF(A79="","",COUNTIFS(RISPOSTE_CALC!$B$2:$B$5001,A79,RISPOSTE_CALC!$H$2:$H$5001,"&gt;0"))</f>
        <v/>
      </c>
      <c r="D79" t="str">
        <f t="shared" si="3"/>
        <v/>
      </c>
      <c r="E79" s="12" t="str">
        <f>IF(B79="","",tbl_output[[#This Row],[N_RISPONDENTI]]/tbl_output[[#This Row],[N_ALLIEVI_TOT]])</f>
        <v/>
      </c>
      <c r="F79" s="4" t="str">
        <f t="shared" si="4"/>
        <v/>
      </c>
      <c r="G79" s="8" t="str">
        <f>IF(ISERROR(IF(A79="","",AVERAGEIFS(RISPOSTE_CALC!$H$2:$H$5001,RISPOSTE_CALC!$B$2:$B$5001,A79,RISPOSTE_CALC!$H$2:$H$5001,"&gt;0"))),"",IF(A79="","",AVERAGEIFS(RISPOSTE_CALC!$H$2:$H$5001,RISPOSTE_CALC!$B$2:$B$5001,A79,RISPOSTE_CALC!$H$2:$H$5001,"&gt;0")))</f>
        <v/>
      </c>
      <c r="H79" s="8" t="str">
        <f t="shared" si="5"/>
        <v/>
      </c>
    </row>
    <row r="80" spans="1:8" x14ac:dyDescent="0.3">
      <c r="A80" t="str">
        <f>IFERROR(INDEX(tbl_corsi[KEY_CORSO],79),"")</f>
        <v/>
      </c>
      <c r="B80" t="str">
        <f>IFERROR(INDEX(tbl_corsi[N_ALLIEVI_TOT],79),"")</f>
        <v/>
      </c>
      <c r="C80" t="str">
        <f>IF(A80="","",COUNTIFS(RISPOSTE_CALC!$B$2:$B$5001,A80,RISPOSTE_CALC!$H$2:$H$5001,"&gt;0"))</f>
        <v/>
      </c>
      <c r="D80" t="str">
        <f t="shared" si="3"/>
        <v/>
      </c>
      <c r="E80" s="12" t="str">
        <f>IF(B80="","",tbl_output[[#This Row],[N_RISPONDENTI]]/tbl_output[[#This Row],[N_ALLIEVI_TOT]])</f>
        <v/>
      </c>
      <c r="F80" s="4" t="str">
        <f t="shared" si="4"/>
        <v/>
      </c>
      <c r="G80" s="8" t="str">
        <f>IF(ISERROR(IF(A80="","",AVERAGEIFS(RISPOSTE_CALC!$H$2:$H$5001,RISPOSTE_CALC!$B$2:$B$5001,A80,RISPOSTE_CALC!$H$2:$H$5001,"&gt;0"))),"",IF(A80="","",AVERAGEIFS(RISPOSTE_CALC!$H$2:$H$5001,RISPOSTE_CALC!$B$2:$B$5001,A80,RISPOSTE_CALC!$H$2:$H$5001,"&gt;0")))</f>
        <v/>
      </c>
      <c r="H80" s="8" t="str">
        <f t="shared" si="5"/>
        <v/>
      </c>
    </row>
    <row r="81" spans="1:8" x14ac:dyDescent="0.3">
      <c r="A81" t="str">
        <f>IFERROR(INDEX(tbl_corsi[KEY_CORSO],80),"")</f>
        <v/>
      </c>
      <c r="B81" t="str">
        <f>IFERROR(INDEX(tbl_corsi[N_ALLIEVI_TOT],80),"")</f>
        <v/>
      </c>
      <c r="C81" t="str">
        <f>IF(A81="","",COUNTIFS(RISPOSTE_CALC!$B$2:$B$5001,A81,RISPOSTE_CALC!$H$2:$H$5001,"&gt;0"))</f>
        <v/>
      </c>
      <c r="D81" t="str">
        <f t="shared" si="3"/>
        <v/>
      </c>
      <c r="E81" s="12" t="str">
        <f>IF(B81="","",tbl_output[[#This Row],[N_RISPONDENTI]]/tbl_output[[#This Row],[N_ALLIEVI_TOT]])</f>
        <v/>
      </c>
      <c r="F81" s="4" t="str">
        <f t="shared" si="4"/>
        <v/>
      </c>
      <c r="G81" s="8" t="str">
        <f>IF(ISERROR(IF(A81="","",AVERAGEIFS(RISPOSTE_CALC!$H$2:$H$5001,RISPOSTE_CALC!$B$2:$B$5001,A81,RISPOSTE_CALC!$H$2:$H$5001,"&gt;0"))),"",IF(A81="","",AVERAGEIFS(RISPOSTE_CALC!$H$2:$H$5001,RISPOSTE_CALC!$B$2:$B$5001,A81,RISPOSTE_CALC!$H$2:$H$5001,"&gt;0")))</f>
        <v/>
      </c>
      <c r="H81" s="8" t="str">
        <f t="shared" si="5"/>
        <v/>
      </c>
    </row>
    <row r="82" spans="1:8" x14ac:dyDescent="0.3">
      <c r="A82" t="str">
        <f>IFERROR(INDEX(tbl_corsi[KEY_CORSO],81),"")</f>
        <v/>
      </c>
      <c r="B82" t="str">
        <f>IFERROR(INDEX(tbl_corsi[N_ALLIEVI_TOT],81),"")</f>
        <v/>
      </c>
      <c r="C82" t="str">
        <f>IF(A82="","",COUNTIFS(RISPOSTE_CALC!$B$2:$B$5001,A82,RISPOSTE_CALC!$H$2:$H$5001,"&gt;0"))</f>
        <v/>
      </c>
      <c r="D82" t="str">
        <f t="shared" si="3"/>
        <v/>
      </c>
      <c r="E82" s="12" t="str">
        <f>IF(B82="","",tbl_output[[#This Row],[N_RISPONDENTI]]/tbl_output[[#This Row],[N_ALLIEVI_TOT]])</f>
        <v/>
      </c>
      <c r="F82" s="4" t="str">
        <f t="shared" si="4"/>
        <v/>
      </c>
      <c r="G82" s="8" t="str">
        <f>IF(ISERROR(IF(A82="","",AVERAGEIFS(RISPOSTE_CALC!$H$2:$H$5001,RISPOSTE_CALC!$B$2:$B$5001,A82,RISPOSTE_CALC!$H$2:$H$5001,"&gt;0"))),"",IF(A82="","",AVERAGEIFS(RISPOSTE_CALC!$H$2:$H$5001,RISPOSTE_CALC!$B$2:$B$5001,A82,RISPOSTE_CALC!$H$2:$H$5001,"&gt;0")))</f>
        <v/>
      </c>
      <c r="H82" s="8" t="str">
        <f t="shared" si="5"/>
        <v/>
      </c>
    </row>
    <row r="83" spans="1:8" x14ac:dyDescent="0.3">
      <c r="A83" t="str">
        <f>IFERROR(INDEX(tbl_corsi[KEY_CORSO],82),"")</f>
        <v/>
      </c>
      <c r="B83" t="str">
        <f>IFERROR(INDEX(tbl_corsi[N_ALLIEVI_TOT],82),"")</f>
        <v/>
      </c>
      <c r="C83" t="str">
        <f>IF(A83="","",COUNTIFS(RISPOSTE_CALC!$B$2:$B$5001,A83,RISPOSTE_CALC!$H$2:$H$5001,"&gt;0"))</f>
        <v/>
      </c>
      <c r="D83" t="str">
        <f t="shared" si="3"/>
        <v/>
      </c>
      <c r="E83" s="12" t="str">
        <f>IF(B83="","",tbl_output[[#This Row],[N_RISPONDENTI]]/tbl_output[[#This Row],[N_ALLIEVI_TOT]])</f>
        <v/>
      </c>
      <c r="F83" s="4" t="str">
        <f t="shared" si="4"/>
        <v/>
      </c>
      <c r="G83" s="8" t="str">
        <f>IF(ISERROR(IF(A83="","",AVERAGEIFS(RISPOSTE_CALC!$H$2:$H$5001,RISPOSTE_CALC!$B$2:$B$5001,A83,RISPOSTE_CALC!$H$2:$H$5001,"&gt;0"))),"",IF(A83="","",AVERAGEIFS(RISPOSTE_CALC!$H$2:$H$5001,RISPOSTE_CALC!$B$2:$B$5001,A83,RISPOSTE_CALC!$H$2:$H$5001,"&gt;0")))</f>
        <v/>
      </c>
      <c r="H83" s="8" t="str">
        <f t="shared" si="5"/>
        <v/>
      </c>
    </row>
    <row r="84" spans="1:8" x14ac:dyDescent="0.3">
      <c r="A84" t="str">
        <f>IFERROR(INDEX(tbl_corsi[KEY_CORSO],83),"")</f>
        <v/>
      </c>
      <c r="B84" t="str">
        <f>IFERROR(INDEX(tbl_corsi[N_ALLIEVI_TOT],83),"")</f>
        <v/>
      </c>
      <c r="C84" t="str">
        <f>IF(A84="","",COUNTIFS(RISPOSTE_CALC!$B$2:$B$5001,A84,RISPOSTE_CALC!$H$2:$H$5001,"&gt;0"))</f>
        <v/>
      </c>
      <c r="D84" t="str">
        <f t="shared" si="3"/>
        <v/>
      </c>
      <c r="E84" s="12" t="str">
        <f>IF(B84="","",tbl_output[[#This Row],[N_RISPONDENTI]]/tbl_output[[#This Row],[N_ALLIEVI_TOT]])</f>
        <v/>
      </c>
      <c r="F84" s="4" t="str">
        <f t="shared" si="4"/>
        <v/>
      </c>
      <c r="G84" s="8" t="str">
        <f>IF(ISERROR(IF(A84="","",AVERAGEIFS(RISPOSTE_CALC!$H$2:$H$5001,RISPOSTE_CALC!$B$2:$B$5001,A84,RISPOSTE_CALC!$H$2:$H$5001,"&gt;0"))),"",IF(A84="","",AVERAGEIFS(RISPOSTE_CALC!$H$2:$H$5001,RISPOSTE_CALC!$B$2:$B$5001,A84,RISPOSTE_CALC!$H$2:$H$5001,"&gt;0")))</f>
        <v/>
      </c>
      <c r="H84" s="8" t="str">
        <f t="shared" si="5"/>
        <v/>
      </c>
    </row>
    <row r="85" spans="1:8" x14ac:dyDescent="0.3">
      <c r="A85" t="str">
        <f>IFERROR(INDEX(tbl_corsi[KEY_CORSO],84),"")</f>
        <v/>
      </c>
      <c r="B85" t="str">
        <f>IFERROR(INDEX(tbl_corsi[N_ALLIEVI_TOT],84),"")</f>
        <v/>
      </c>
      <c r="C85" t="str">
        <f>IF(A85="","",COUNTIFS(RISPOSTE_CALC!$B$2:$B$5001,A85,RISPOSTE_CALC!$H$2:$H$5001,"&gt;0"))</f>
        <v/>
      </c>
      <c r="D85" t="str">
        <f t="shared" si="3"/>
        <v/>
      </c>
      <c r="E85" s="12" t="str">
        <f>IF(B85="","",tbl_output[[#This Row],[N_RISPONDENTI]]/tbl_output[[#This Row],[N_ALLIEVI_TOT]])</f>
        <v/>
      </c>
      <c r="F85" s="4" t="str">
        <f t="shared" si="4"/>
        <v/>
      </c>
      <c r="G85" s="8" t="str">
        <f>IF(ISERROR(IF(A85="","",AVERAGEIFS(RISPOSTE_CALC!$H$2:$H$5001,RISPOSTE_CALC!$B$2:$B$5001,A85,RISPOSTE_CALC!$H$2:$H$5001,"&gt;0"))),"",IF(A85="","",AVERAGEIFS(RISPOSTE_CALC!$H$2:$H$5001,RISPOSTE_CALC!$B$2:$B$5001,A85,RISPOSTE_CALC!$H$2:$H$5001,"&gt;0")))</f>
        <v/>
      </c>
      <c r="H85" s="8" t="str">
        <f t="shared" si="5"/>
        <v/>
      </c>
    </row>
    <row r="86" spans="1:8" x14ac:dyDescent="0.3">
      <c r="A86" t="str">
        <f>IFERROR(INDEX(tbl_corsi[KEY_CORSO],85),"")</f>
        <v/>
      </c>
      <c r="B86" t="str">
        <f>IFERROR(INDEX(tbl_corsi[N_ALLIEVI_TOT],85),"")</f>
        <v/>
      </c>
      <c r="C86" t="str">
        <f>IF(A86="","",COUNTIFS(RISPOSTE_CALC!$B$2:$B$5001,A86,RISPOSTE_CALC!$H$2:$H$5001,"&gt;0"))</f>
        <v/>
      </c>
      <c r="D86" t="str">
        <f t="shared" si="3"/>
        <v/>
      </c>
      <c r="E86" s="12" t="str">
        <f>IF(B86="","",tbl_output[[#This Row],[N_RISPONDENTI]]/tbl_output[[#This Row],[N_ALLIEVI_TOT]])</f>
        <v/>
      </c>
      <c r="F86" s="4" t="str">
        <f t="shared" si="4"/>
        <v/>
      </c>
      <c r="G86" s="8" t="str">
        <f>IF(ISERROR(IF(A86="","",AVERAGEIFS(RISPOSTE_CALC!$H$2:$H$5001,RISPOSTE_CALC!$B$2:$B$5001,A86,RISPOSTE_CALC!$H$2:$H$5001,"&gt;0"))),"",IF(A86="","",AVERAGEIFS(RISPOSTE_CALC!$H$2:$H$5001,RISPOSTE_CALC!$B$2:$B$5001,A86,RISPOSTE_CALC!$H$2:$H$5001,"&gt;0")))</f>
        <v/>
      </c>
      <c r="H86" s="8" t="str">
        <f t="shared" si="5"/>
        <v/>
      </c>
    </row>
    <row r="87" spans="1:8" x14ac:dyDescent="0.3">
      <c r="A87" t="str">
        <f>IFERROR(INDEX(tbl_corsi[KEY_CORSO],86),"")</f>
        <v/>
      </c>
      <c r="B87" t="str">
        <f>IFERROR(INDEX(tbl_corsi[N_ALLIEVI_TOT],86),"")</f>
        <v/>
      </c>
      <c r="C87" t="str">
        <f>IF(A87="","",COUNTIFS(RISPOSTE_CALC!$B$2:$B$5001,A87,RISPOSTE_CALC!$H$2:$H$5001,"&gt;0"))</f>
        <v/>
      </c>
      <c r="D87" t="str">
        <f t="shared" si="3"/>
        <v/>
      </c>
      <c r="E87" s="12" t="str">
        <f>IF(B87="","",tbl_output[[#This Row],[N_RISPONDENTI]]/tbl_output[[#This Row],[N_ALLIEVI_TOT]])</f>
        <v/>
      </c>
      <c r="F87" s="4" t="str">
        <f t="shared" si="4"/>
        <v/>
      </c>
      <c r="G87" s="8" t="str">
        <f>IF(ISERROR(IF(A87="","",AVERAGEIFS(RISPOSTE_CALC!$H$2:$H$5001,RISPOSTE_CALC!$B$2:$B$5001,A87,RISPOSTE_CALC!$H$2:$H$5001,"&gt;0"))),"",IF(A87="","",AVERAGEIFS(RISPOSTE_CALC!$H$2:$H$5001,RISPOSTE_CALC!$B$2:$B$5001,A87,RISPOSTE_CALC!$H$2:$H$5001,"&gt;0")))</f>
        <v/>
      </c>
      <c r="H87" s="8" t="str">
        <f t="shared" si="5"/>
        <v/>
      </c>
    </row>
    <row r="88" spans="1:8" x14ac:dyDescent="0.3">
      <c r="A88" t="str">
        <f>IFERROR(INDEX(tbl_corsi[KEY_CORSO],87),"")</f>
        <v/>
      </c>
      <c r="B88" t="str">
        <f>IFERROR(INDEX(tbl_corsi[N_ALLIEVI_TOT],87),"")</f>
        <v/>
      </c>
      <c r="C88" t="str">
        <f>IF(A88="","",COUNTIFS(RISPOSTE_CALC!$B$2:$B$5001,A88,RISPOSTE_CALC!$H$2:$H$5001,"&gt;0"))</f>
        <v/>
      </c>
      <c r="D88" t="str">
        <f t="shared" si="3"/>
        <v/>
      </c>
      <c r="E88" s="12" t="str">
        <f>IF(B88="","",tbl_output[[#This Row],[N_RISPONDENTI]]/tbl_output[[#This Row],[N_ALLIEVI_TOT]])</f>
        <v/>
      </c>
      <c r="F88" s="4" t="str">
        <f t="shared" si="4"/>
        <v/>
      </c>
      <c r="G88" s="8" t="str">
        <f>IF(ISERROR(IF(A88="","",AVERAGEIFS(RISPOSTE_CALC!$H$2:$H$5001,RISPOSTE_CALC!$B$2:$B$5001,A88,RISPOSTE_CALC!$H$2:$H$5001,"&gt;0"))),"",IF(A88="","",AVERAGEIFS(RISPOSTE_CALC!$H$2:$H$5001,RISPOSTE_CALC!$B$2:$B$5001,A88,RISPOSTE_CALC!$H$2:$H$5001,"&gt;0")))</f>
        <v/>
      </c>
      <c r="H88" s="8" t="str">
        <f t="shared" si="5"/>
        <v/>
      </c>
    </row>
    <row r="89" spans="1:8" x14ac:dyDescent="0.3">
      <c r="A89" t="str">
        <f>IFERROR(INDEX(tbl_corsi[KEY_CORSO],88),"")</f>
        <v/>
      </c>
      <c r="B89" t="str">
        <f>IFERROR(INDEX(tbl_corsi[N_ALLIEVI_TOT],88),"")</f>
        <v/>
      </c>
      <c r="C89" t="str">
        <f>IF(A89="","",COUNTIFS(RISPOSTE_CALC!$B$2:$B$5001,A89,RISPOSTE_CALC!$H$2:$H$5001,"&gt;0"))</f>
        <v/>
      </c>
      <c r="D89" t="str">
        <f t="shared" si="3"/>
        <v/>
      </c>
      <c r="E89" s="12" t="str">
        <f>IF(B89="","",tbl_output[[#This Row],[N_RISPONDENTI]]/tbl_output[[#This Row],[N_ALLIEVI_TOT]])</f>
        <v/>
      </c>
      <c r="F89" s="4" t="str">
        <f t="shared" si="4"/>
        <v/>
      </c>
      <c r="G89" s="8" t="str">
        <f>IF(ISERROR(IF(A89="","",AVERAGEIFS(RISPOSTE_CALC!$H$2:$H$5001,RISPOSTE_CALC!$B$2:$B$5001,A89,RISPOSTE_CALC!$H$2:$H$5001,"&gt;0"))),"",IF(A89="","",AVERAGEIFS(RISPOSTE_CALC!$H$2:$H$5001,RISPOSTE_CALC!$B$2:$B$5001,A89,RISPOSTE_CALC!$H$2:$H$5001,"&gt;0")))</f>
        <v/>
      </c>
      <c r="H89" s="8" t="str">
        <f t="shared" si="5"/>
        <v/>
      </c>
    </row>
    <row r="90" spans="1:8" x14ac:dyDescent="0.3">
      <c r="A90" t="str">
        <f>IFERROR(INDEX(tbl_corsi[KEY_CORSO],89),"")</f>
        <v/>
      </c>
      <c r="B90" t="str">
        <f>IFERROR(INDEX(tbl_corsi[N_ALLIEVI_TOT],89),"")</f>
        <v/>
      </c>
      <c r="C90" t="str">
        <f>IF(A90="","",COUNTIFS(RISPOSTE_CALC!$B$2:$B$5001,A90,RISPOSTE_CALC!$H$2:$H$5001,"&gt;0"))</f>
        <v/>
      </c>
      <c r="D90" t="str">
        <f t="shared" si="3"/>
        <v/>
      </c>
      <c r="E90" s="12" t="str">
        <f>IF(B90="","",tbl_output[[#This Row],[N_RISPONDENTI]]/tbl_output[[#This Row],[N_ALLIEVI_TOT]])</f>
        <v/>
      </c>
      <c r="F90" s="4" t="str">
        <f t="shared" si="4"/>
        <v/>
      </c>
      <c r="G90" s="8" t="str">
        <f>IF(ISERROR(IF(A90="","",AVERAGEIFS(RISPOSTE_CALC!$H$2:$H$5001,RISPOSTE_CALC!$B$2:$B$5001,A90,RISPOSTE_CALC!$H$2:$H$5001,"&gt;0"))),"",IF(A90="","",AVERAGEIFS(RISPOSTE_CALC!$H$2:$H$5001,RISPOSTE_CALC!$B$2:$B$5001,A90,RISPOSTE_CALC!$H$2:$H$5001,"&gt;0")))</f>
        <v/>
      </c>
      <c r="H90" s="8" t="str">
        <f t="shared" si="5"/>
        <v/>
      </c>
    </row>
    <row r="91" spans="1:8" x14ac:dyDescent="0.3">
      <c r="A91" t="str">
        <f>IFERROR(INDEX(tbl_corsi[KEY_CORSO],90),"")</f>
        <v/>
      </c>
      <c r="B91" t="str">
        <f>IFERROR(INDEX(tbl_corsi[N_ALLIEVI_TOT],90),"")</f>
        <v/>
      </c>
      <c r="C91" t="str">
        <f>IF(A91="","",COUNTIFS(RISPOSTE_CALC!$B$2:$B$5001,A91,RISPOSTE_CALC!$H$2:$H$5001,"&gt;0"))</f>
        <v/>
      </c>
      <c r="D91" t="str">
        <f t="shared" si="3"/>
        <v/>
      </c>
      <c r="E91" s="12" t="str">
        <f>IF(B91="","",tbl_output[[#This Row],[N_RISPONDENTI]]/tbl_output[[#This Row],[N_ALLIEVI_TOT]])</f>
        <v/>
      </c>
      <c r="F91" s="4" t="str">
        <f t="shared" si="4"/>
        <v/>
      </c>
      <c r="G91" s="8" t="str">
        <f>IF(ISERROR(IF(A91="","",AVERAGEIFS(RISPOSTE_CALC!$H$2:$H$5001,RISPOSTE_CALC!$B$2:$B$5001,A91,RISPOSTE_CALC!$H$2:$H$5001,"&gt;0"))),"",IF(A91="","",AVERAGEIFS(RISPOSTE_CALC!$H$2:$H$5001,RISPOSTE_CALC!$B$2:$B$5001,A91,RISPOSTE_CALC!$H$2:$H$5001,"&gt;0")))</f>
        <v/>
      </c>
      <c r="H91" s="8" t="str">
        <f t="shared" si="5"/>
        <v/>
      </c>
    </row>
    <row r="92" spans="1:8" x14ac:dyDescent="0.3">
      <c r="A92" t="str">
        <f>IFERROR(INDEX(tbl_corsi[KEY_CORSO],91),"")</f>
        <v/>
      </c>
      <c r="B92" t="str">
        <f>IFERROR(INDEX(tbl_corsi[N_ALLIEVI_TOT],91),"")</f>
        <v/>
      </c>
      <c r="C92" t="str">
        <f>IF(A92="","",COUNTIFS(RISPOSTE_CALC!$B$2:$B$5001,A92,RISPOSTE_CALC!$H$2:$H$5001,"&gt;0"))</f>
        <v/>
      </c>
      <c r="D92" t="str">
        <f t="shared" si="3"/>
        <v/>
      </c>
      <c r="E92" s="12" t="str">
        <f>IF(B92="","",tbl_output[[#This Row],[N_RISPONDENTI]]/tbl_output[[#This Row],[N_ALLIEVI_TOT]])</f>
        <v/>
      </c>
      <c r="F92" s="4" t="str">
        <f t="shared" si="4"/>
        <v/>
      </c>
      <c r="G92" s="8" t="str">
        <f>IF(ISERROR(IF(A92="","",AVERAGEIFS(RISPOSTE_CALC!$H$2:$H$5001,RISPOSTE_CALC!$B$2:$B$5001,A92,RISPOSTE_CALC!$H$2:$H$5001,"&gt;0"))),"",IF(A92="","",AVERAGEIFS(RISPOSTE_CALC!$H$2:$H$5001,RISPOSTE_CALC!$B$2:$B$5001,A92,RISPOSTE_CALC!$H$2:$H$5001,"&gt;0")))</f>
        <v/>
      </c>
      <c r="H92" s="8" t="str">
        <f t="shared" si="5"/>
        <v/>
      </c>
    </row>
    <row r="93" spans="1:8" x14ac:dyDescent="0.3">
      <c r="A93" t="str">
        <f>IFERROR(INDEX(tbl_corsi[KEY_CORSO],92),"")</f>
        <v/>
      </c>
      <c r="B93" t="str">
        <f>IFERROR(INDEX(tbl_corsi[N_ALLIEVI_TOT],92),"")</f>
        <v/>
      </c>
      <c r="C93" t="str">
        <f>IF(A93="","",COUNTIFS(RISPOSTE_CALC!$B$2:$B$5001,A93,RISPOSTE_CALC!$H$2:$H$5001,"&gt;0"))</f>
        <v/>
      </c>
      <c r="D93" t="str">
        <f t="shared" si="3"/>
        <v/>
      </c>
      <c r="E93" s="12" t="str">
        <f>IF(B93="","",tbl_output[[#This Row],[N_RISPONDENTI]]/tbl_output[[#This Row],[N_ALLIEVI_TOT]])</f>
        <v/>
      </c>
      <c r="F93" s="4" t="str">
        <f t="shared" si="4"/>
        <v/>
      </c>
      <c r="G93" s="8" t="str">
        <f>IF(ISERROR(IF(A93="","",AVERAGEIFS(RISPOSTE_CALC!$H$2:$H$5001,RISPOSTE_CALC!$B$2:$B$5001,A93,RISPOSTE_CALC!$H$2:$H$5001,"&gt;0"))),"",IF(A93="","",AVERAGEIFS(RISPOSTE_CALC!$H$2:$H$5001,RISPOSTE_CALC!$B$2:$B$5001,A93,RISPOSTE_CALC!$H$2:$H$5001,"&gt;0")))</f>
        <v/>
      </c>
      <c r="H93" s="8" t="str">
        <f t="shared" si="5"/>
        <v/>
      </c>
    </row>
    <row r="94" spans="1:8" x14ac:dyDescent="0.3">
      <c r="A94" t="str">
        <f>IFERROR(INDEX(tbl_corsi[KEY_CORSO],93),"")</f>
        <v/>
      </c>
      <c r="B94" t="str">
        <f>IFERROR(INDEX(tbl_corsi[N_ALLIEVI_TOT],93),"")</f>
        <v/>
      </c>
      <c r="C94" t="str">
        <f>IF(A94="","",COUNTIFS(RISPOSTE_CALC!$B$2:$B$5001,A94,RISPOSTE_CALC!$H$2:$H$5001,"&gt;0"))</f>
        <v/>
      </c>
      <c r="D94" t="str">
        <f t="shared" si="3"/>
        <v/>
      </c>
      <c r="E94" s="12" t="str">
        <f>IF(B94="","",tbl_output[[#This Row],[N_RISPONDENTI]]/tbl_output[[#This Row],[N_ALLIEVI_TOT]])</f>
        <v/>
      </c>
      <c r="F94" s="4" t="str">
        <f t="shared" si="4"/>
        <v/>
      </c>
      <c r="G94" s="8" t="str">
        <f>IF(ISERROR(IF(A94="","",AVERAGEIFS(RISPOSTE_CALC!$H$2:$H$5001,RISPOSTE_CALC!$B$2:$B$5001,A94,RISPOSTE_CALC!$H$2:$H$5001,"&gt;0"))),"",IF(A94="","",AVERAGEIFS(RISPOSTE_CALC!$H$2:$H$5001,RISPOSTE_CALC!$B$2:$B$5001,A94,RISPOSTE_CALC!$H$2:$H$5001,"&gt;0")))</f>
        <v/>
      </c>
      <c r="H94" s="8" t="str">
        <f t="shared" si="5"/>
        <v/>
      </c>
    </row>
    <row r="95" spans="1:8" x14ac:dyDescent="0.3">
      <c r="A95" t="str">
        <f>IFERROR(INDEX(tbl_corsi[KEY_CORSO],94),"")</f>
        <v/>
      </c>
      <c r="B95" t="str">
        <f>IFERROR(INDEX(tbl_corsi[N_ALLIEVI_TOT],94),"")</f>
        <v/>
      </c>
      <c r="C95" t="str">
        <f>IF(A95="","",COUNTIFS(RISPOSTE_CALC!$B$2:$B$5001,A95,RISPOSTE_CALC!$H$2:$H$5001,"&gt;0"))</f>
        <v/>
      </c>
      <c r="D95" t="str">
        <f t="shared" si="3"/>
        <v/>
      </c>
      <c r="E95" s="12" t="str">
        <f>IF(B95="","",tbl_output[[#This Row],[N_RISPONDENTI]]/tbl_output[[#This Row],[N_ALLIEVI_TOT]])</f>
        <v/>
      </c>
      <c r="F95" s="4" t="str">
        <f t="shared" si="4"/>
        <v/>
      </c>
      <c r="G95" s="8" t="str">
        <f>IF(ISERROR(IF(A95="","",AVERAGEIFS(RISPOSTE_CALC!$H$2:$H$5001,RISPOSTE_CALC!$B$2:$B$5001,A95,RISPOSTE_CALC!$H$2:$H$5001,"&gt;0"))),"",IF(A95="","",AVERAGEIFS(RISPOSTE_CALC!$H$2:$H$5001,RISPOSTE_CALC!$B$2:$B$5001,A95,RISPOSTE_CALC!$H$2:$H$5001,"&gt;0")))</f>
        <v/>
      </c>
      <c r="H95" s="8" t="str">
        <f t="shared" si="5"/>
        <v/>
      </c>
    </row>
    <row r="96" spans="1:8" x14ac:dyDescent="0.3">
      <c r="A96" t="str">
        <f>IFERROR(INDEX(tbl_corsi[KEY_CORSO],95),"")</f>
        <v/>
      </c>
      <c r="B96" t="str">
        <f>IFERROR(INDEX(tbl_corsi[N_ALLIEVI_TOT],95),"")</f>
        <v/>
      </c>
      <c r="C96" t="str">
        <f>IF(A96="","",COUNTIFS(RISPOSTE_CALC!$B$2:$B$5001,A96,RISPOSTE_CALC!$H$2:$H$5001,"&gt;0"))</f>
        <v/>
      </c>
      <c r="D96" t="str">
        <f t="shared" si="3"/>
        <v/>
      </c>
      <c r="E96" s="12" t="str">
        <f>IF(B96="","",tbl_output[[#This Row],[N_RISPONDENTI]]/tbl_output[[#This Row],[N_ALLIEVI_TOT]])</f>
        <v/>
      </c>
      <c r="F96" s="4" t="str">
        <f t="shared" si="4"/>
        <v/>
      </c>
      <c r="G96" s="8" t="str">
        <f>IF(ISERROR(IF(A96="","",AVERAGEIFS(RISPOSTE_CALC!$H$2:$H$5001,RISPOSTE_CALC!$B$2:$B$5001,A96,RISPOSTE_CALC!$H$2:$H$5001,"&gt;0"))),"",IF(A96="","",AVERAGEIFS(RISPOSTE_CALC!$H$2:$H$5001,RISPOSTE_CALC!$B$2:$B$5001,A96,RISPOSTE_CALC!$H$2:$H$5001,"&gt;0")))</f>
        <v/>
      </c>
      <c r="H96" s="8" t="str">
        <f t="shared" si="5"/>
        <v/>
      </c>
    </row>
    <row r="97" spans="1:8" x14ac:dyDescent="0.3">
      <c r="A97" t="str">
        <f>IFERROR(INDEX(tbl_corsi[KEY_CORSO],96),"")</f>
        <v/>
      </c>
      <c r="B97" t="str">
        <f>IFERROR(INDEX(tbl_corsi[N_ALLIEVI_TOT],96),"")</f>
        <v/>
      </c>
      <c r="C97" t="str">
        <f>IF(A97="","",COUNTIFS(RISPOSTE_CALC!$B$2:$B$5001,A97,RISPOSTE_CALC!$H$2:$H$5001,"&gt;0"))</f>
        <v/>
      </c>
      <c r="D97" t="str">
        <f t="shared" si="3"/>
        <v/>
      </c>
      <c r="E97" s="12" t="str">
        <f>IF(B97="","",tbl_output[[#This Row],[N_RISPONDENTI]]/tbl_output[[#This Row],[N_ALLIEVI_TOT]])</f>
        <v/>
      </c>
      <c r="F97" s="4" t="str">
        <f t="shared" si="4"/>
        <v/>
      </c>
      <c r="G97" s="8" t="str">
        <f>IF(ISERROR(IF(A97="","",AVERAGEIFS(RISPOSTE_CALC!$H$2:$H$5001,RISPOSTE_CALC!$B$2:$B$5001,A97,RISPOSTE_CALC!$H$2:$H$5001,"&gt;0"))),"",IF(A97="","",AVERAGEIFS(RISPOSTE_CALC!$H$2:$H$5001,RISPOSTE_CALC!$B$2:$B$5001,A97,RISPOSTE_CALC!$H$2:$H$5001,"&gt;0")))</f>
        <v/>
      </c>
      <c r="H97" s="8" t="str">
        <f t="shared" si="5"/>
        <v/>
      </c>
    </row>
    <row r="98" spans="1:8" x14ac:dyDescent="0.3">
      <c r="A98" t="str">
        <f>IFERROR(INDEX(tbl_corsi[KEY_CORSO],97),"")</f>
        <v/>
      </c>
      <c r="B98" t="str">
        <f>IFERROR(INDEX(tbl_corsi[N_ALLIEVI_TOT],97),"")</f>
        <v/>
      </c>
      <c r="C98" t="str">
        <f>IF(A98="","",COUNTIFS(RISPOSTE_CALC!$B$2:$B$5001,A98,RISPOSTE_CALC!$H$2:$H$5001,"&gt;0"))</f>
        <v/>
      </c>
      <c r="D98" t="str">
        <f t="shared" si="3"/>
        <v/>
      </c>
      <c r="E98" s="12" t="str">
        <f>IF(B98="","",tbl_output[[#This Row],[N_RISPONDENTI]]/tbl_output[[#This Row],[N_ALLIEVI_TOT]])</f>
        <v/>
      </c>
      <c r="F98" s="4" t="str">
        <f t="shared" si="4"/>
        <v/>
      </c>
      <c r="G98" s="8" t="str">
        <f>IF(ISERROR(IF(A98="","",AVERAGEIFS(RISPOSTE_CALC!$H$2:$H$5001,RISPOSTE_CALC!$B$2:$B$5001,A98,RISPOSTE_CALC!$H$2:$H$5001,"&gt;0"))),"",IF(A98="","",AVERAGEIFS(RISPOSTE_CALC!$H$2:$H$5001,RISPOSTE_CALC!$B$2:$B$5001,A98,RISPOSTE_CALC!$H$2:$H$5001,"&gt;0")))</f>
        <v/>
      </c>
      <c r="H98" s="8" t="str">
        <f t="shared" si="5"/>
        <v/>
      </c>
    </row>
    <row r="99" spans="1:8" x14ac:dyDescent="0.3">
      <c r="A99" t="str">
        <f>IFERROR(INDEX(tbl_corsi[KEY_CORSO],98),"")</f>
        <v/>
      </c>
      <c r="B99" t="str">
        <f>IFERROR(INDEX(tbl_corsi[N_ALLIEVI_TOT],98),"")</f>
        <v/>
      </c>
      <c r="C99" t="str">
        <f>IF(A99="","",COUNTIFS(RISPOSTE_CALC!$B$2:$B$5001,A99,RISPOSTE_CALC!$H$2:$H$5001,"&gt;0"))</f>
        <v/>
      </c>
      <c r="D99" t="str">
        <f t="shared" si="3"/>
        <v/>
      </c>
      <c r="E99" s="12" t="str">
        <f>IF(B99="","",tbl_output[[#This Row],[N_RISPONDENTI]]/tbl_output[[#This Row],[N_ALLIEVI_TOT]])</f>
        <v/>
      </c>
      <c r="F99" s="4" t="str">
        <f t="shared" si="4"/>
        <v/>
      </c>
      <c r="G99" s="8" t="str">
        <f>IF(ISERROR(IF(A99="","",AVERAGEIFS(RISPOSTE_CALC!$H$2:$H$5001,RISPOSTE_CALC!$B$2:$B$5001,A99,RISPOSTE_CALC!$H$2:$H$5001,"&gt;0"))),"",IF(A99="","",AVERAGEIFS(RISPOSTE_CALC!$H$2:$H$5001,RISPOSTE_CALC!$B$2:$B$5001,A99,RISPOSTE_CALC!$H$2:$H$5001,"&gt;0")))</f>
        <v/>
      </c>
      <c r="H99" s="8" t="str">
        <f t="shared" si="5"/>
        <v/>
      </c>
    </row>
    <row r="100" spans="1:8" x14ac:dyDescent="0.3">
      <c r="A100" t="str">
        <f>IFERROR(INDEX(tbl_corsi[KEY_CORSO],99),"")</f>
        <v/>
      </c>
      <c r="B100" t="str">
        <f>IFERROR(INDEX(tbl_corsi[N_ALLIEVI_TOT],99),"")</f>
        <v/>
      </c>
      <c r="C100" t="str">
        <f>IF(A100="","",COUNTIFS(RISPOSTE_CALC!$B$2:$B$5001,A100,RISPOSTE_CALC!$H$2:$H$5001,"&gt;0"))</f>
        <v/>
      </c>
      <c r="D100" t="str">
        <f t="shared" si="3"/>
        <v/>
      </c>
      <c r="E100" s="12" t="str">
        <f>IF(B100="","",tbl_output[[#This Row],[N_RISPONDENTI]]/tbl_output[[#This Row],[N_ALLIEVI_TOT]])</f>
        <v/>
      </c>
      <c r="F100" s="4" t="str">
        <f t="shared" si="4"/>
        <v/>
      </c>
      <c r="G100" s="8" t="str">
        <f>IF(ISERROR(IF(A100="","",AVERAGEIFS(RISPOSTE_CALC!$H$2:$H$5001,RISPOSTE_CALC!$B$2:$B$5001,A100,RISPOSTE_CALC!$H$2:$H$5001,"&gt;0"))),"",IF(A100="","",AVERAGEIFS(RISPOSTE_CALC!$H$2:$H$5001,RISPOSTE_CALC!$B$2:$B$5001,A100,RISPOSTE_CALC!$H$2:$H$5001,"&gt;0")))</f>
        <v/>
      </c>
      <c r="H100" s="8" t="str">
        <f t="shared" si="5"/>
        <v/>
      </c>
    </row>
    <row r="101" spans="1:8" x14ac:dyDescent="0.3">
      <c r="A101" t="str">
        <f>IFERROR(INDEX(tbl_corsi[KEY_CORSO],100),"")</f>
        <v/>
      </c>
      <c r="B101" t="str">
        <f>IFERROR(INDEX(tbl_corsi[N_ALLIEVI_TOT],100),"")</f>
        <v/>
      </c>
      <c r="C101" t="str">
        <f>IF(A101="","",COUNTIFS(RISPOSTE_CALC!$B$2:$B$5001,A101,RISPOSTE_CALC!$H$2:$H$5001,"&gt;0"))</f>
        <v/>
      </c>
      <c r="D101" t="str">
        <f t="shared" si="3"/>
        <v/>
      </c>
      <c r="E101" s="12" t="str">
        <f>IF(B101="","",tbl_output[[#This Row],[N_RISPONDENTI]]/tbl_output[[#This Row],[N_ALLIEVI_TOT]])</f>
        <v/>
      </c>
      <c r="F101" s="4" t="str">
        <f t="shared" si="4"/>
        <v/>
      </c>
      <c r="G101" s="8" t="str">
        <f>IF(ISERROR(IF(A101="","",AVERAGEIFS(RISPOSTE_CALC!$H$2:$H$5001,RISPOSTE_CALC!$B$2:$B$5001,A101,RISPOSTE_CALC!$H$2:$H$5001,"&gt;0"))),"",IF(A101="","",AVERAGEIFS(RISPOSTE_CALC!$H$2:$H$5001,RISPOSTE_CALC!$B$2:$B$5001,A101,RISPOSTE_CALC!$H$2:$H$5001,"&gt;0")))</f>
        <v/>
      </c>
      <c r="H101" s="8" t="str">
        <f t="shared" si="5"/>
        <v/>
      </c>
    </row>
    <row r="102" spans="1:8" x14ac:dyDescent="0.3">
      <c r="A102" t="str">
        <f>IFERROR(INDEX(tbl_corsi[KEY_CORSO],101),"")</f>
        <v/>
      </c>
      <c r="B102" t="str">
        <f>IFERROR(INDEX(tbl_corsi[N_ALLIEVI_TOT],101),"")</f>
        <v/>
      </c>
      <c r="C102" t="str">
        <f>IF(A102="","",COUNTIFS(RISPOSTE_CALC!$B$2:$B$5001,A102,RISPOSTE_CALC!$H$2:$H$5001,"&gt;0"))</f>
        <v/>
      </c>
      <c r="D102" t="str">
        <f t="shared" si="3"/>
        <v/>
      </c>
      <c r="E102" s="12" t="str">
        <f>IF(B102="","",tbl_output[[#This Row],[N_RISPONDENTI]]/tbl_output[[#This Row],[N_ALLIEVI_TOT]])</f>
        <v/>
      </c>
      <c r="F102" s="4" t="str">
        <f t="shared" si="4"/>
        <v/>
      </c>
      <c r="G102" s="8" t="str">
        <f>IF(ISERROR(IF(A102="","",AVERAGEIFS(RISPOSTE_CALC!$H$2:$H$5001,RISPOSTE_CALC!$B$2:$B$5001,A102,RISPOSTE_CALC!$H$2:$H$5001,"&gt;0"))),"",IF(A102="","",AVERAGEIFS(RISPOSTE_CALC!$H$2:$H$5001,RISPOSTE_CALC!$B$2:$B$5001,A102,RISPOSTE_CALC!$H$2:$H$5001,"&gt;0")))</f>
        <v/>
      </c>
      <c r="H102" s="8" t="str">
        <f t="shared" si="5"/>
        <v/>
      </c>
    </row>
    <row r="103" spans="1:8" x14ac:dyDescent="0.3">
      <c r="A103" t="str">
        <f>IFERROR(INDEX(tbl_corsi[KEY_CORSO],102),"")</f>
        <v/>
      </c>
      <c r="B103" t="str">
        <f>IFERROR(INDEX(tbl_corsi[N_ALLIEVI_TOT],102),"")</f>
        <v/>
      </c>
      <c r="C103" t="str">
        <f>IF(A103="","",COUNTIFS(RISPOSTE_CALC!$B$2:$B$5001,A103,RISPOSTE_CALC!$H$2:$H$5001,"&gt;0"))</f>
        <v/>
      </c>
      <c r="D103" t="str">
        <f t="shared" si="3"/>
        <v/>
      </c>
      <c r="E103" s="12" t="str">
        <f>IF(B103="","",tbl_output[[#This Row],[N_RISPONDENTI]]/tbl_output[[#This Row],[N_ALLIEVI_TOT]])</f>
        <v/>
      </c>
      <c r="F103" s="4" t="str">
        <f t="shared" si="4"/>
        <v/>
      </c>
      <c r="G103" s="8" t="str">
        <f>IF(ISERROR(IF(A103="","",AVERAGEIFS(RISPOSTE_CALC!$H$2:$H$5001,RISPOSTE_CALC!$B$2:$B$5001,A103,RISPOSTE_CALC!$H$2:$H$5001,"&gt;0"))),"",IF(A103="","",AVERAGEIFS(RISPOSTE_CALC!$H$2:$H$5001,RISPOSTE_CALC!$B$2:$B$5001,A103,RISPOSTE_CALC!$H$2:$H$5001,"&gt;0")))</f>
        <v/>
      </c>
      <c r="H103" s="8" t="str">
        <f t="shared" si="5"/>
        <v/>
      </c>
    </row>
    <row r="104" spans="1:8" x14ac:dyDescent="0.3">
      <c r="A104" t="str">
        <f>IFERROR(INDEX(tbl_corsi[KEY_CORSO],103),"")</f>
        <v/>
      </c>
      <c r="B104" t="str">
        <f>IFERROR(INDEX(tbl_corsi[N_ALLIEVI_TOT],103),"")</f>
        <v/>
      </c>
      <c r="C104" t="str">
        <f>IF(A104="","",COUNTIFS(RISPOSTE_CALC!$B$2:$B$5001,A104,RISPOSTE_CALC!$H$2:$H$5001,"&gt;0"))</f>
        <v/>
      </c>
      <c r="D104" t="str">
        <f t="shared" si="3"/>
        <v/>
      </c>
      <c r="E104" s="12" t="str">
        <f>IF(B104="","",tbl_output[[#This Row],[N_RISPONDENTI]]/tbl_output[[#This Row],[N_ALLIEVI_TOT]])</f>
        <v/>
      </c>
      <c r="F104" s="4" t="str">
        <f t="shared" si="4"/>
        <v/>
      </c>
      <c r="G104" s="8" t="str">
        <f>IF(ISERROR(IF(A104="","",AVERAGEIFS(RISPOSTE_CALC!$H$2:$H$5001,RISPOSTE_CALC!$B$2:$B$5001,A104,RISPOSTE_CALC!$H$2:$H$5001,"&gt;0"))),"",IF(A104="","",AVERAGEIFS(RISPOSTE_CALC!$H$2:$H$5001,RISPOSTE_CALC!$B$2:$B$5001,A104,RISPOSTE_CALC!$H$2:$H$5001,"&gt;0")))</f>
        <v/>
      </c>
      <c r="H104" s="8" t="str">
        <f t="shared" si="5"/>
        <v/>
      </c>
    </row>
    <row r="105" spans="1:8" x14ac:dyDescent="0.3">
      <c r="A105" t="str">
        <f>IFERROR(INDEX(tbl_corsi[KEY_CORSO],104),"")</f>
        <v/>
      </c>
      <c r="B105" t="str">
        <f>IFERROR(INDEX(tbl_corsi[N_ALLIEVI_TOT],104),"")</f>
        <v/>
      </c>
      <c r="C105" t="str">
        <f>IF(A105="","",COUNTIFS(RISPOSTE_CALC!$B$2:$B$5001,A105,RISPOSTE_CALC!$H$2:$H$5001,"&gt;0"))</f>
        <v/>
      </c>
      <c r="D105" t="str">
        <f t="shared" si="3"/>
        <v/>
      </c>
      <c r="E105" s="12" t="str">
        <f>IF(B105="","",tbl_output[[#This Row],[N_RISPONDENTI]]/tbl_output[[#This Row],[N_ALLIEVI_TOT]])</f>
        <v/>
      </c>
      <c r="F105" s="4" t="str">
        <f t="shared" si="4"/>
        <v/>
      </c>
      <c r="G105" s="8" t="str">
        <f>IF(ISERROR(IF(A105="","",AVERAGEIFS(RISPOSTE_CALC!$H$2:$H$5001,RISPOSTE_CALC!$B$2:$B$5001,A105,RISPOSTE_CALC!$H$2:$H$5001,"&gt;0"))),"",IF(A105="","",AVERAGEIFS(RISPOSTE_CALC!$H$2:$H$5001,RISPOSTE_CALC!$B$2:$B$5001,A105,RISPOSTE_CALC!$H$2:$H$5001,"&gt;0")))</f>
        <v/>
      </c>
      <c r="H105" s="8" t="str">
        <f t="shared" si="5"/>
        <v/>
      </c>
    </row>
    <row r="106" spans="1:8" x14ac:dyDescent="0.3">
      <c r="A106" t="str">
        <f>IFERROR(INDEX(tbl_corsi[KEY_CORSO],105),"")</f>
        <v/>
      </c>
      <c r="B106" t="str">
        <f>IFERROR(INDEX(tbl_corsi[N_ALLIEVI_TOT],105),"")</f>
        <v/>
      </c>
      <c r="C106" t="str">
        <f>IF(A106="","",COUNTIFS(RISPOSTE_CALC!$B$2:$B$5001,A106,RISPOSTE_CALC!$H$2:$H$5001,"&gt;0"))</f>
        <v/>
      </c>
      <c r="D106" t="str">
        <f t="shared" si="3"/>
        <v/>
      </c>
      <c r="E106" s="12" t="str">
        <f>IF(B106="","",tbl_output[[#This Row],[N_RISPONDENTI]]/tbl_output[[#This Row],[N_ALLIEVI_TOT]])</f>
        <v/>
      </c>
      <c r="F106" s="4" t="str">
        <f t="shared" si="4"/>
        <v/>
      </c>
      <c r="G106" s="8" t="str">
        <f>IF(ISERROR(IF(A106="","",AVERAGEIFS(RISPOSTE_CALC!$H$2:$H$5001,RISPOSTE_CALC!$B$2:$B$5001,A106,RISPOSTE_CALC!$H$2:$H$5001,"&gt;0"))),"",IF(A106="","",AVERAGEIFS(RISPOSTE_CALC!$H$2:$H$5001,RISPOSTE_CALC!$B$2:$B$5001,A106,RISPOSTE_CALC!$H$2:$H$5001,"&gt;0")))</f>
        <v/>
      </c>
      <c r="H106" s="8" t="str">
        <f t="shared" si="5"/>
        <v/>
      </c>
    </row>
    <row r="107" spans="1:8" x14ac:dyDescent="0.3">
      <c r="A107" t="str">
        <f>IFERROR(INDEX(tbl_corsi[KEY_CORSO],106),"")</f>
        <v/>
      </c>
      <c r="B107" t="str">
        <f>IFERROR(INDEX(tbl_corsi[N_ALLIEVI_TOT],106),"")</f>
        <v/>
      </c>
      <c r="C107" t="str">
        <f>IF(A107="","",COUNTIFS(RISPOSTE_CALC!$B$2:$B$5001,A107,RISPOSTE_CALC!$H$2:$H$5001,"&gt;0"))</f>
        <v/>
      </c>
      <c r="D107" t="str">
        <f t="shared" si="3"/>
        <v/>
      </c>
      <c r="E107" s="12" t="str">
        <f>IF(B107="","",tbl_output[[#This Row],[N_RISPONDENTI]]/tbl_output[[#This Row],[N_ALLIEVI_TOT]])</f>
        <v/>
      </c>
      <c r="F107" s="4" t="str">
        <f t="shared" si="4"/>
        <v/>
      </c>
      <c r="G107" s="8" t="str">
        <f>IF(ISERROR(IF(A107="","",AVERAGEIFS(RISPOSTE_CALC!$H$2:$H$5001,RISPOSTE_CALC!$B$2:$B$5001,A107,RISPOSTE_CALC!$H$2:$H$5001,"&gt;0"))),"",IF(A107="","",AVERAGEIFS(RISPOSTE_CALC!$H$2:$H$5001,RISPOSTE_CALC!$B$2:$B$5001,A107,RISPOSTE_CALC!$H$2:$H$5001,"&gt;0")))</f>
        <v/>
      </c>
      <c r="H107" s="8" t="str">
        <f t="shared" si="5"/>
        <v/>
      </c>
    </row>
    <row r="108" spans="1:8" x14ac:dyDescent="0.3">
      <c r="A108" t="str">
        <f>IFERROR(INDEX(tbl_corsi[KEY_CORSO],107),"")</f>
        <v/>
      </c>
      <c r="B108" t="str">
        <f>IFERROR(INDEX(tbl_corsi[N_ALLIEVI_TOT],107),"")</f>
        <v/>
      </c>
      <c r="C108" t="str">
        <f>IF(A108="","",COUNTIFS(RISPOSTE_CALC!$B$2:$B$5001,A108,RISPOSTE_CALC!$H$2:$H$5001,"&gt;0"))</f>
        <v/>
      </c>
      <c r="D108" t="str">
        <f t="shared" si="3"/>
        <v/>
      </c>
      <c r="E108" s="12" t="str">
        <f>IF(B108="","",tbl_output[[#This Row],[N_RISPONDENTI]]/tbl_output[[#This Row],[N_ALLIEVI_TOT]])</f>
        <v/>
      </c>
      <c r="F108" s="4" t="str">
        <f t="shared" si="4"/>
        <v/>
      </c>
      <c r="G108" s="8" t="str">
        <f>IF(ISERROR(IF(A108="","",AVERAGEIFS(RISPOSTE_CALC!$H$2:$H$5001,RISPOSTE_CALC!$B$2:$B$5001,A108,RISPOSTE_CALC!$H$2:$H$5001,"&gt;0"))),"",IF(A108="","",AVERAGEIFS(RISPOSTE_CALC!$H$2:$H$5001,RISPOSTE_CALC!$B$2:$B$5001,A108,RISPOSTE_CALC!$H$2:$H$5001,"&gt;0")))</f>
        <v/>
      </c>
      <c r="H108" s="8" t="str">
        <f t="shared" si="5"/>
        <v/>
      </c>
    </row>
    <row r="109" spans="1:8" x14ac:dyDescent="0.3">
      <c r="A109" t="str">
        <f>IFERROR(INDEX(tbl_corsi[KEY_CORSO],108),"")</f>
        <v/>
      </c>
      <c r="B109" t="str">
        <f>IFERROR(INDEX(tbl_corsi[N_ALLIEVI_TOT],108),"")</f>
        <v/>
      </c>
      <c r="C109" t="str">
        <f>IF(A109="","",COUNTIFS(RISPOSTE_CALC!$B$2:$B$5001,A109,RISPOSTE_CALC!$H$2:$H$5001,"&gt;0"))</f>
        <v/>
      </c>
      <c r="D109" t="str">
        <f t="shared" si="3"/>
        <v/>
      </c>
      <c r="E109" s="12" t="str">
        <f>IF(B109="","",tbl_output[[#This Row],[N_RISPONDENTI]]/tbl_output[[#This Row],[N_ALLIEVI_TOT]])</f>
        <v/>
      </c>
      <c r="F109" s="4" t="str">
        <f t="shared" si="4"/>
        <v/>
      </c>
      <c r="G109" s="8" t="str">
        <f>IF(ISERROR(IF(A109="","",AVERAGEIFS(RISPOSTE_CALC!$H$2:$H$5001,RISPOSTE_CALC!$B$2:$B$5001,A109,RISPOSTE_CALC!$H$2:$H$5001,"&gt;0"))),"",IF(A109="","",AVERAGEIFS(RISPOSTE_CALC!$H$2:$H$5001,RISPOSTE_CALC!$B$2:$B$5001,A109,RISPOSTE_CALC!$H$2:$H$5001,"&gt;0")))</f>
        <v/>
      </c>
      <c r="H109" s="8" t="str">
        <f t="shared" si="5"/>
        <v/>
      </c>
    </row>
    <row r="110" spans="1:8" x14ac:dyDescent="0.3">
      <c r="A110" t="str">
        <f>IFERROR(INDEX(tbl_corsi[KEY_CORSO],109),"")</f>
        <v/>
      </c>
      <c r="B110" t="str">
        <f>IFERROR(INDEX(tbl_corsi[N_ALLIEVI_TOT],109),"")</f>
        <v/>
      </c>
      <c r="C110" t="str">
        <f>IF(A110="","",COUNTIFS(RISPOSTE_CALC!$B$2:$B$5001,A110,RISPOSTE_CALC!$H$2:$H$5001,"&gt;0"))</f>
        <v/>
      </c>
      <c r="D110" t="str">
        <f t="shared" si="3"/>
        <v/>
      </c>
      <c r="E110" s="12" t="str">
        <f>IF(B110="","",tbl_output[[#This Row],[N_RISPONDENTI]]/tbl_output[[#This Row],[N_ALLIEVI_TOT]])</f>
        <v/>
      </c>
      <c r="F110" s="4" t="str">
        <f t="shared" si="4"/>
        <v/>
      </c>
      <c r="G110" s="8" t="str">
        <f>IF(ISERROR(IF(A110="","",AVERAGEIFS(RISPOSTE_CALC!$H$2:$H$5001,RISPOSTE_CALC!$B$2:$B$5001,A110,RISPOSTE_CALC!$H$2:$H$5001,"&gt;0"))),"",IF(A110="","",AVERAGEIFS(RISPOSTE_CALC!$H$2:$H$5001,RISPOSTE_CALC!$B$2:$B$5001,A110,RISPOSTE_CALC!$H$2:$H$5001,"&gt;0")))</f>
        <v/>
      </c>
      <c r="H110" s="8" t="str">
        <f t="shared" si="5"/>
        <v/>
      </c>
    </row>
    <row r="111" spans="1:8" x14ac:dyDescent="0.3">
      <c r="A111" t="str">
        <f>IFERROR(INDEX(tbl_corsi[KEY_CORSO],110),"")</f>
        <v/>
      </c>
      <c r="B111" t="str">
        <f>IFERROR(INDEX(tbl_corsi[N_ALLIEVI_TOT],110),"")</f>
        <v/>
      </c>
      <c r="C111" t="str">
        <f>IF(A111="","",COUNTIFS(RISPOSTE_CALC!$B$2:$B$5001,A111,RISPOSTE_CALC!$H$2:$H$5001,"&gt;0"))</f>
        <v/>
      </c>
      <c r="D111" t="str">
        <f t="shared" si="3"/>
        <v/>
      </c>
      <c r="E111" s="12" t="str">
        <f>IF(B111="","",tbl_output[[#This Row],[N_RISPONDENTI]]/tbl_output[[#This Row],[N_ALLIEVI_TOT]])</f>
        <v/>
      </c>
      <c r="F111" s="4" t="str">
        <f t="shared" si="4"/>
        <v/>
      </c>
      <c r="G111" s="8" t="str">
        <f>IF(ISERROR(IF(A111="","",AVERAGEIFS(RISPOSTE_CALC!$H$2:$H$5001,RISPOSTE_CALC!$B$2:$B$5001,A111,RISPOSTE_CALC!$H$2:$H$5001,"&gt;0"))),"",IF(A111="","",AVERAGEIFS(RISPOSTE_CALC!$H$2:$H$5001,RISPOSTE_CALC!$B$2:$B$5001,A111,RISPOSTE_CALC!$H$2:$H$5001,"&gt;0")))</f>
        <v/>
      </c>
      <c r="H111" s="8" t="str">
        <f t="shared" si="5"/>
        <v/>
      </c>
    </row>
    <row r="112" spans="1:8" x14ac:dyDescent="0.3">
      <c r="A112" t="str">
        <f>IFERROR(INDEX(tbl_corsi[KEY_CORSO],111),"")</f>
        <v/>
      </c>
      <c r="B112" t="str">
        <f>IFERROR(INDEX(tbl_corsi[N_ALLIEVI_TOT],111),"")</f>
        <v/>
      </c>
      <c r="C112" t="str">
        <f>IF(A112="","",COUNTIFS(RISPOSTE_CALC!$B$2:$B$5001,A112,RISPOSTE_CALC!$H$2:$H$5001,"&gt;0"))</f>
        <v/>
      </c>
      <c r="D112" t="str">
        <f t="shared" si="3"/>
        <v/>
      </c>
      <c r="E112" s="12" t="str">
        <f>IF(B112="","",tbl_output[[#This Row],[N_RISPONDENTI]]/tbl_output[[#This Row],[N_ALLIEVI_TOT]])</f>
        <v/>
      </c>
      <c r="F112" s="4" t="str">
        <f t="shared" si="4"/>
        <v/>
      </c>
      <c r="G112" s="8" t="str">
        <f>IF(ISERROR(IF(A112="","",AVERAGEIFS(RISPOSTE_CALC!$H$2:$H$5001,RISPOSTE_CALC!$B$2:$B$5001,A112,RISPOSTE_CALC!$H$2:$H$5001,"&gt;0"))),"",IF(A112="","",AVERAGEIFS(RISPOSTE_CALC!$H$2:$H$5001,RISPOSTE_CALC!$B$2:$B$5001,A112,RISPOSTE_CALC!$H$2:$H$5001,"&gt;0")))</f>
        <v/>
      </c>
      <c r="H112" s="8" t="str">
        <f t="shared" si="5"/>
        <v/>
      </c>
    </row>
    <row r="113" spans="1:8" x14ac:dyDescent="0.3">
      <c r="A113" t="str">
        <f>IFERROR(INDEX(tbl_corsi[KEY_CORSO],112),"")</f>
        <v/>
      </c>
      <c r="B113" t="str">
        <f>IFERROR(INDEX(tbl_corsi[N_ALLIEVI_TOT],112),"")</f>
        <v/>
      </c>
      <c r="C113" t="str">
        <f>IF(A113="","",COUNTIFS(RISPOSTE_CALC!$B$2:$B$5001,A113,RISPOSTE_CALC!$H$2:$H$5001,"&gt;0"))</f>
        <v/>
      </c>
      <c r="D113" t="str">
        <f t="shared" si="3"/>
        <v/>
      </c>
      <c r="E113" s="12" t="str">
        <f>IF(B113="","",tbl_output[[#This Row],[N_RISPONDENTI]]/tbl_output[[#This Row],[N_ALLIEVI_TOT]])</f>
        <v/>
      </c>
      <c r="F113" s="4" t="str">
        <f t="shared" si="4"/>
        <v/>
      </c>
      <c r="G113" s="8" t="str">
        <f>IF(ISERROR(IF(A113="","",AVERAGEIFS(RISPOSTE_CALC!$H$2:$H$5001,RISPOSTE_CALC!$B$2:$B$5001,A113,RISPOSTE_CALC!$H$2:$H$5001,"&gt;0"))),"",IF(A113="","",AVERAGEIFS(RISPOSTE_CALC!$H$2:$H$5001,RISPOSTE_CALC!$B$2:$B$5001,A113,RISPOSTE_CALC!$H$2:$H$5001,"&gt;0")))</f>
        <v/>
      </c>
      <c r="H113" s="8" t="str">
        <f t="shared" si="5"/>
        <v/>
      </c>
    </row>
    <row r="114" spans="1:8" x14ac:dyDescent="0.3">
      <c r="A114" t="str">
        <f>IFERROR(INDEX(tbl_corsi[KEY_CORSO],113),"")</f>
        <v/>
      </c>
      <c r="B114" t="str">
        <f>IFERROR(INDEX(tbl_corsi[N_ALLIEVI_TOT],113),"")</f>
        <v/>
      </c>
      <c r="C114" t="str">
        <f>IF(A114="","",COUNTIFS(RISPOSTE_CALC!$B$2:$B$5001,A114,RISPOSTE_CALC!$H$2:$H$5001,"&gt;0"))</f>
        <v/>
      </c>
      <c r="D114" t="str">
        <f t="shared" si="3"/>
        <v/>
      </c>
      <c r="E114" s="12" t="str">
        <f>IF(B114="","",tbl_output[[#This Row],[N_RISPONDENTI]]/tbl_output[[#This Row],[N_ALLIEVI_TOT]])</f>
        <v/>
      </c>
      <c r="F114" s="4" t="str">
        <f t="shared" si="4"/>
        <v/>
      </c>
      <c r="G114" s="8" t="str">
        <f>IF(ISERROR(IF(A114="","",AVERAGEIFS(RISPOSTE_CALC!$H$2:$H$5001,RISPOSTE_CALC!$B$2:$B$5001,A114,RISPOSTE_CALC!$H$2:$H$5001,"&gt;0"))),"",IF(A114="","",AVERAGEIFS(RISPOSTE_CALC!$H$2:$H$5001,RISPOSTE_CALC!$B$2:$B$5001,A114,RISPOSTE_CALC!$H$2:$H$5001,"&gt;0")))</f>
        <v/>
      </c>
      <c r="H114" s="8" t="str">
        <f t="shared" si="5"/>
        <v/>
      </c>
    </row>
    <row r="115" spans="1:8" x14ac:dyDescent="0.3">
      <c r="A115" t="str">
        <f>IFERROR(INDEX(tbl_corsi[KEY_CORSO],114),"")</f>
        <v/>
      </c>
      <c r="B115" t="str">
        <f>IFERROR(INDEX(tbl_corsi[N_ALLIEVI_TOT],114),"")</f>
        <v/>
      </c>
      <c r="C115" t="str">
        <f>IF(A115="","",COUNTIFS(RISPOSTE_CALC!$B$2:$B$5001,A115,RISPOSTE_CALC!$H$2:$H$5001,"&gt;0"))</f>
        <v/>
      </c>
      <c r="D115" t="str">
        <f t="shared" si="3"/>
        <v/>
      </c>
      <c r="E115" s="12" t="str">
        <f>IF(B115="","",tbl_output[[#This Row],[N_RISPONDENTI]]/tbl_output[[#This Row],[N_ALLIEVI_TOT]])</f>
        <v/>
      </c>
      <c r="F115" s="4" t="str">
        <f t="shared" si="4"/>
        <v/>
      </c>
      <c r="G115" s="8" t="str">
        <f>IF(ISERROR(IF(A115="","",AVERAGEIFS(RISPOSTE_CALC!$H$2:$H$5001,RISPOSTE_CALC!$B$2:$B$5001,A115,RISPOSTE_CALC!$H$2:$H$5001,"&gt;0"))),"",IF(A115="","",AVERAGEIFS(RISPOSTE_CALC!$H$2:$H$5001,RISPOSTE_CALC!$B$2:$B$5001,A115,RISPOSTE_CALC!$H$2:$H$5001,"&gt;0")))</f>
        <v/>
      </c>
      <c r="H115" s="8" t="str">
        <f t="shared" si="5"/>
        <v/>
      </c>
    </row>
    <row r="116" spans="1:8" x14ac:dyDescent="0.3">
      <c r="A116" t="str">
        <f>IFERROR(INDEX(tbl_corsi[KEY_CORSO],115),"")</f>
        <v/>
      </c>
      <c r="B116" t="str">
        <f>IFERROR(INDEX(tbl_corsi[N_ALLIEVI_TOT],115),"")</f>
        <v/>
      </c>
      <c r="C116" t="str">
        <f>IF(A116="","",COUNTIFS(RISPOSTE_CALC!$B$2:$B$5001,A116,RISPOSTE_CALC!$H$2:$H$5001,"&gt;0"))</f>
        <v/>
      </c>
      <c r="D116" t="str">
        <f t="shared" si="3"/>
        <v/>
      </c>
      <c r="E116" s="12" t="str">
        <f>IF(B116="","",tbl_output[[#This Row],[N_RISPONDENTI]]/tbl_output[[#This Row],[N_ALLIEVI_TOT]])</f>
        <v/>
      </c>
      <c r="F116" s="4" t="str">
        <f t="shared" si="4"/>
        <v/>
      </c>
      <c r="G116" s="8" t="str">
        <f>IF(ISERROR(IF(A116="","",AVERAGEIFS(RISPOSTE_CALC!$H$2:$H$5001,RISPOSTE_CALC!$B$2:$B$5001,A116,RISPOSTE_CALC!$H$2:$H$5001,"&gt;0"))),"",IF(A116="","",AVERAGEIFS(RISPOSTE_CALC!$H$2:$H$5001,RISPOSTE_CALC!$B$2:$B$5001,A116,RISPOSTE_CALC!$H$2:$H$5001,"&gt;0")))</f>
        <v/>
      </c>
      <c r="H116" s="8" t="str">
        <f t="shared" si="5"/>
        <v/>
      </c>
    </row>
    <row r="117" spans="1:8" x14ac:dyDescent="0.3">
      <c r="A117" t="str">
        <f>IFERROR(INDEX(tbl_corsi[KEY_CORSO],116),"")</f>
        <v/>
      </c>
      <c r="B117" t="str">
        <f>IFERROR(INDEX(tbl_corsi[N_ALLIEVI_TOT],116),"")</f>
        <v/>
      </c>
      <c r="C117" t="str">
        <f>IF(A117="","",COUNTIFS(RISPOSTE_CALC!$B$2:$B$5001,A117,RISPOSTE_CALC!$H$2:$H$5001,"&gt;0"))</f>
        <v/>
      </c>
      <c r="D117" t="str">
        <f t="shared" si="3"/>
        <v/>
      </c>
      <c r="E117" s="12" t="str">
        <f>IF(B117="","",tbl_output[[#This Row],[N_RISPONDENTI]]/tbl_output[[#This Row],[N_ALLIEVI_TOT]])</f>
        <v/>
      </c>
      <c r="F117" s="4" t="str">
        <f t="shared" si="4"/>
        <v/>
      </c>
      <c r="G117" s="8" t="str">
        <f>IF(ISERROR(IF(A117="","",AVERAGEIFS(RISPOSTE_CALC!$H$2:$H$5001,RISPOSTE_CALC!$B$2:$B$5001,A117,RISPOSTE_CALC!$H$2:$H$5001,"&gt;0"))),"",IF(A117="","",AVERAGEIFS(RISPOSTE_CALC!$H$2:$H$5001,RISPOSTE_CALC!$B$2:$B$5001,A117,RISPOSTE_CALC!$H$2:$H$5001,"&gt;0")))</f>
        <v/>
      </c>
      <c r="H117" s="8" t="str">
        <f t="shared" si="5"/>
        <v/>
      </c>
    </row>
    <row r="118" spans="1:8" x14ac:dyDescent="0.3">
      <c r="A118" t="str">
        <f>IFERROR(INDEX(tbl_corsi[KEY_CORSO],117),"")</f>
        <v/>
      </c>
      <c r="B118" t="str">
        <f>IFERROR(INDEX(tbl_corsi[N_ALLIEVI_TOT],117),"")</f>
        <v/>
      </c>
      <c r="C118" t="str">
        <f>IF(A118="","",COUNTIFS(RISPOSTE_CALC!$B$2:$B$5001,A118,RISPOSTE_CALC!$H$2:$H$5001,"&gt;0"))</f>
        <v/>
      </c>
      <c r="D118" t="str">
        <f t="shared" si="3"/>
        <v/>
      </c>
      <c r="E118" s="12" t="str">
        <f>IF(B118="","",tbl_output[[#This Row],[N_RISPONDENTI]]/tbl_output[[#This Row],[N_ALLIEVI_TOT]])</f>
        <v/>
      </c>
      <c r="F118" s="4" t="str">
        <f t="shared" si="4"/>
        <v/>
      </c>
      <c r="G118" s="8" t="str">
        <f>IF(ISERROR(IF(A118="","",AVERAGEIFS(RISPOSTE_CALC!$H$2:$H$5001,RISPOSTE_CALC!$B$2:$B$5001,A118,RISPOSTE_CALC!$H$2:$H$5001,"&gt;0"))),"",IF(A118="","",AVERAGEIFS(RISPOSTE_CALC!$H$2:$H$5001,RISPOSTE_CALC!$B$2:$B$5001,A118,RISPOSTE_CALC!$H$2:$H$5001,"&gt;0")))</f>
        <v/>
      </c>
      <c r="H118" s="8" t="str">
        <f t="shared" si="5"/>
        <v/>
      </c>
    </row>
    <row r="119" spans="1:8" x14ac:dyDescent="0.3">
      <c r="A119" t="str">
        <f>IFERROR(INDEX(tbl_corsi[KEY_CORSO],118),"")</f>
        <v/>
      </c>
      <c r="B119" t="str">
        <f>IFERROR(INDEX(tbl_corsi[N_ALLIEVI_TOT],118),"")</f>
        <v/>
      </c>
      <c r="C119" t="str">
        <f>IF(A119="","",COUNTIFS(RISPOSTE_CALC!$B$2:$B$5001,A119,RISPOSTE_CALC!$H$2:$H$5001,"&gt;0"))</f>
        <v/>
      </c>
      <c r="D119" t="str">
        <f t="shared" si="3"/>
        <v/>
      </c>
      <c r="E119" s="12" t="str">
        <f>IF(B119="","",tbl_output[[#This Row],[N_RISPONDENTI]]/tbl_output[[#This Row],[N_ALLIEVI_TOT]])</f>
        <v/>
      </c>
      <c r="F119" s="4" t="str">
        <f t="shared" si="4"/>
        <v/>
      </c>
      <c r="G119" s="8" t="str">
        <f>IF(ISERROR(IF(A119="","",AVERAGEIFS(RISPOSTE_CALC!$H$2:$H$5001,RISPOSTE_CALC!$B$2:$B$5001,A119,RISPOSTE_CALC!$H$2:$H$5001,"&gt;0"))),"",IF(A119="","",AVERAGEIFS(RISPOSTE_CALC!$H$2:$H$5001,RISPOSTE_CALC!$B$2:$B$5001,A119,RISPOSTE_CALC!$H$2:$H$5001,"&gt;0")))</f>
        <v/>
      </c>
      <c r="H119" s="8" t="str">
        <f t="shared" si="5"/>
        <v/>
      </c>
    </row>
    <row r="120" spans="1:8" x14ac:dyDescent="0.3">
      <c r="A120" t="str">
        <f>IFERROR(INDEX(tbl_corsi[KEY_CORSO],119),"")</f>
        <v/>
      </c>
      <c r="B120" t="str">
        <f>IFERROR(INDEX(tbl_corsi[N_ALLIEVI_TOT],119),"")</f>
        <v/>
      </c>
      <c r="C120" t="str">
        <f>IF(A120="","",COUNTIFS(RISPOSTE_CALC!$B$2:$B$5001,A120,RISPOSTE_CALC!$H$2:$H$5001,"&gt;0"))</f>
        <v/>
      </c>
      <c r="D120" t="str">
        <f t="shared" si="3"/>
        <v/>
      </c>
      <c r="E120" s="12" t="str">
        <f>IF(B120="","",tbl_output[[#This Row],[N_RISPONDENTI]]/tbl_output[[#This Row],[N_ALLIEVI_TOT]])</f>
        <v/>
      </c>
      <c r="F120" s="4" t="str">
        <f t="shared" si="4"/>
        <v/>
      </c>
      <c r="G120" s="8" t="str">
        <f>IF(ISERROR(IF(A120="","",AVERAGEIFS(RISPOSTE_CALC!$H$2:$H$5001,RISPOSTE_CALC!$B$2:$B$5001,A120,RISPOSTE_CALC!$H$2:$H$5001,"&gt;0"))),"",IF(A120="","",AVERAGEIFS(RISPOSTE_CALC!$H$2:$H$5001,RISPOSTE_CALC!$B$2:$B$5001,A120,RISPOSTE_CALC!$H$2:$H$5001,"&gt;0")))</f>
        <v/>
      </c>
      <c r="H120" s="8" t="str">
        <f t="shared" si="5"/>
        <v/>
      </c>
    </row>
    <row r="121" spans="1:8" x14ac:dyDescent="0.3">
      <c r="A121" t="str">
        <f>IFERROR(INDEX(tbl_corsi[KEY_CORSO],120),"")</f>
        <v/>
      </c>
      <c r="B121" t="str">
        <f>IFERROR(INDEX(tbl_corsi[N_ALLIEVI_TOT],120),"")</f>
        <v/>
      </c>
      <c r="C121" t="str">
        <f>IF(A121="","",COUNTIFS(RISPOSTE_CALC!$B$2:$B$5001,A121,RISPOSTE_CALC!$H$2:$H$5001,"&gt;0"))</f>
        <v/>
      </c>
      <c r="D121" t="str">
        <f t="shared" si="3"/>
        <v/>
      </c>
      <c r="E121" s="12" t="str">
        <f>IF(B121="","",tbl_output[[#This Row],[N_RISPONDENTI]]/tbl_output[[#This Row],[N_ALLIEVI_TOT]])</f>
        <v/>
      </c>
      <c r="F121" s="4" t="str">
        <f t="shared" si="4"/>
        <v/>
      </c>
      <c r="G121" s="8" t="str">
        <f>IF(ISERROR(IF(A121="","",AVERAGEIFS(RISPOSTE_CALC!$H$2:$H$5001,RISPOSTE_CALC!$B$2:$B$5001,A121,RISPOSTE_CALC!$H$2:$H$5001,"&gt;0"))),"",IF(A121="","",AVERAGEIFS(RISPOSTE_CALC!$H$2:$H$5001,RISPOSTE_CALC!$B$2:$B$5001,A121,RISPOSTE_CALC!$H$2:$H$5001,"&gt;0")))</f>
        <v/>
      </c>
      <c r="H121" s="8" t="str">
        <f t="shared" si="5"/>
        <v/>
      </c>
    </row>
    <row r="122" spans="1:8" x14ac:dyDescent="0.3">
      <c r="A122" t="str">
        <f>IFERROR(INDEX(tbl_corsi[KEY_CORSO],121),"")</f>
        <v/>
      </c>
      <c r="B122" t="str">
        <f>IFERROR(INDEX(tbl_corsi[N_ALLIEVI_TOT],121),"")</f>
        <v/>
      </c>
      <c r="C122" t="str">
        <f>IF(A122="","",COUNTIFS(RISPOSTE_CALC!$B$2:$B$5001,A122,RISPOSTE_CALC!$H$2:$H$5001,"&gt;0"))</f>
        <v/>
      </c>
      <c r="D122" t="str">
        <f t="shared" si="3"/>
        <v/>
      </c>
      <c r="E122" s="12" t="str">
        <f>IF(B122="","",tbl_output[[#This Row],[N_RISPONDENTI]]/tbl_output[[#This Row],[N_ALLIEVI_TOT]])</f>
        <v/>
      </c>
      <c r="F122" s="4" t="str">
        <f t="shared" si="4"/>
        <v/>
      </c>
      <c r="G122" s="8" t="str">
        <f>IF(ISERROR(IF(A122="","",AVERAGEIFS(RISPOSTE_CALC!$H$2:$H$5001,RISPOSTE_CALC!$B$2:$B$5001,A122,RISPOSTE_CALC!$H$2:$H$5001,"&gt;0"))),"",IF(A122="","",AVERAGEIFS(RISPOSTE_CALC!$H$2:$H$5001,RISPOSTE_CALC!$B$2:$B$5001,A122,RISPOSTE_CALC!$H$2:$H$5001,"&gt;0")))</f>
        <v/>
      </c>
      <c r="H122" s="8" t="str">
        <f t="shared" si="5"/>
        <v/>
      </c>
    </row>
    <row r="123" spans="1:8" x14ac:dyDescent="0.3">
      <c r="A123" t="str">
        <f>IFERROR(INDEX(tbl_corsi[KEY_CORSO],122),"")</f>
        <v/>
      </c>
      <c r="B123" t="str">
        <f>IFERROR(INDEX(tbl_corsi[N_ALLIEVI_TOT],122),"")</f>
        <v/>
      </c>
      <c r="C123" t="str">
        <f>IF(A123="","",COUNTIFS(RISPOSTE_CALC!$B$2:$B$5001,A123,RISPOSTE_CALC!$H$2:$H$5001,"&gt;0"))</f>
        <v/>
      </c>
      <c r="D123" t="str">
        <f t="shared" si="3"/>
        <v/>
      </c>
      <c r="E123" s="12" t="str">
        <f>IF(B123="","",tbl_output[[#This Row],[N_RISPONDENTI]]/tbl_output[[#This Row],[N_ALLIEVI_TOT]])</f>
        <v/>
      </c>
      <c r="F123" s="4" t="str">
        <f t="shared" si="4"/>
        <v/>
      </c>
      <c r="G123" s="8" t="str">
        <f>IF(ISERROR(IF(A123="","",AVERAGEIFS(RISPOSTE_CALC!$H$2:$H$5001,RISPOSTE_CALC!$B$2:$B$5001,A123,RISPOSTE_CALC!$H$2:$H$5001,"&gt;0"))),"",IF(A123="","",AVERAGEIFS(RISPOSTE_CALC!$H$2:$H$5001,RISPOSTE_CALC!$B$2:$B$5001,A123,RISPOSTE_CALC!$H$2:$H$5001,"&gt;0")))</f>
        <v/>
      </c>
      <c r="H123" s="8" t="str">
        <f t="shared" si="5"/>
        <v/>
      </c>
    </row>
    <row r="124" spans="1:8" x14ac:dyDescent="0.3">
      <c r="A124" t="str">
        <f>IFERROR(INDEX(tbl_corsi[KEY_CORSO],123),"")</f>
        <v/>
      </c>
      <c r="B124" t="str">
        <f>IFERROR(INDEX(tbl_corsi[N_ALLIEVI_TOT],123),"")</f>
        <v/>
      </c>
      <c r="C124" t="str">
        <f>IF(A124="","",COUNTIFS(RISPOSTE_CALC!$B$2:$B$5001,A124,RISPOSTE_CALC!$H$2:$H$5001,"&gt;0"))</f>
        <v/>
      </c>
      <c r="D124" t="str">
        <f t="shared" si="3"/>
        <v/>
      </c>
      <c r="E124" s="12" t="str">
        <f>IF(B124="","",tbl_output[[#This Row],[N_RISPONDENTI]]/tbl_output[[#This Row],[N_ALLIEVI_TOT]])</f>
        <v/>
      </c>
      <c r="F124" s="4" t="str">
        <f t="shared" si="4"/>
        <v/>
      </c>
      <c r="G124" s="8" t="str">
        <f>IF(ISERROR(IF(A124="","",AVERAGEIFS(RISPOSTE_CALC!$H$2:$H$5001,RISPOSTE_CALC!$B$2:$B$5001,A124,RISPOSTE_CALC!$H$2:$H$5001,"&gt;0"))),"",IF(A124="","",AVERAGEIFS(RISPOSTE_CALC!$H$2:$H$5001,RISPOSTE_CALC!$B$2:$B$5001,A124,RISPOSTE_CALC!$H$2:$H$5001,"&gt;0")))</f>
        <v/>
      </c>
      <c r="H124" s="8" t="str">
        <f t="shared" si="5"/>
        <v/>
      </c>
    </row>
    <row r="125" spans="1:8" x14ac:dyDescent="0.3">
      <c r="A125" t="str">
        <f>IFERROR(INDEX(tbl_corsi[KEY_CORSO],124),"")</f>
        <v/>
      </c>
      <c r="B125" t="str">
        <f>IFERROR(INDEX(tbl_corsi[N_ALLIEVI_TOT],124),"")</f>
        <v/>
      </c>
      <c r="C125" t="str">
        <f>IF(A125="","",COUNTIFS(RISPOSTE_CALC!$B$2:$B$5001,A125,RISPOSTE_CALC!$H$2:$H$5001,"&gt;0"))</f>
        <v/>
      </c>
      <c r="D125" t="str">
        <f t="shared" si="3"/>
        <v/>
      </c>
      <c r="E125" s="12" t="str">
        <f>IF(B125="","",tbl_output[[#This Row],[N_RISPONDENTI]]/tbl_output[[#This Row],[N_ALLIEVI_TOT]])</f>
        <v/>
      </c>
      <c r="F125" s="4" t="str">
        <f t="shared" si="4"/>
        <v/>
      </c>
      <c r="G125" s="8" t="str">
        <f>IF(ISERROR(IF(A125="","",AVERAGEIFS(RISPOSTE_CALC!$H$2:$H$5001,RISPOSTE_CALC!$B$2:$B$5001,A125,RISPOSTE_CALC!$H$2:$H$5001,"&gt;0"))),"",IF(A125="","",AVERAGEIFS(RISPOSTE_CALC!$H$2:$H$5001,RISPOSTE_CALC!$B$2:$B$5001,A125,RISPOSTE_CALC!$H$2:$H$5001,"&gt;0")))</f>
        <v/>
      </c>
      <c r="H125" s="8" t="str">
        <f t="shared" si="5"/>
        <v/>
      </c>
    </row>
    <row r="126" spans="1:8" x14ac:dyDescent="0.3">
      <c r="A126" t="str">
        <f>IFERROR(INDEX(tbl_corsi[KEY_CORSO],125),"")</f>
        <v/>
      </c>
      <c r="B126" t="str">
        <f>IFERROR(INDEX(tbl_corsi[N_ALLIEVI_TOT],125),"")</f>
        <v/>
      </c>
      <c r="C126" t="str">
        <f>IF(A126="","",COUNTIFS(RISPOSTE_CALC!$B$2:$B$5001,A126,RISPOSTE_CALC!$H$2:$H$5001,"&gt;0"))</f>
        <v/>
      </c>
      <c r="D126" t="str">
        <f t="shared" si="3"/>
        <v/>
      </c>
      <c r="E126" s="12" t="str">
        <f>IF(B126="","",tbl_output[[#This Row],[N_RISPONDENTI]]/tbl_output[[#This Row],[N_ALLIEVI_TOT]])</f>
        <v/>
      </c>
      <c r="F126" s="4" t="str">
        <f t="shared" si="4"/>
        <v/>
      </c>
      <c r="G126" s="8" t="str">
        <f>IF(ISERROR(IF(A126="","",AVERAGEIFS(RISPOSTE_CALC!$H$2:$H$5001,RISPOSTE_CALC!$B$2:$B$5001,A126,RISPOSTE_CALC!$H$2:$H$5001,"&gt;0"))),"",IF(A126="","",AVERAGEIFS(RISPOSTE_CALC!$H$2:$H$5001,RISPOSTE_CALC!$B$2:$B$5001,A126,RISPOSTE_CALC!$H$2:$H$5001,"&gt;0")))</f>
        <v/>
      </c>
      <c r="H126" s="8" t="str">
        <f t="shared" si="5"/>
        <v/>
      </c>
    </row>
    <row r="127" spans="1:8" x14ac:dyDescent="0.3">
      <c r="A127" t="str">
        <f>IFERROR(INDEX(tbl_corsi[KEY_CORSO],126),"")</f>
        <v/>
      </c>
      <c r="B127" t="str">
        <f>IFERROR(INDEX(tbl_corsi[N_ALLIEVI_TOT],126),"")</f>
        <v/>
      </c>
      <c r="C127" t="str">
        <f>IF(A127="","",COUNTIFS(RISPOSTE_CALC!$B$2:$B$5001,A127,RISPOSTE_CALC!$H$2:$H$5001,"&gt;0"))</f>
        <v/>
      </c>
      <c r="D127" t="str">
        <f t="shared" si="3"/>
        <v/>
      </c>
      <c r="E127" s="12" t="str">
        <f>IF(B127="","",tbl_output[[#This Row],[N_RISPONDENTI]]/tbl_output[[#This Row],[N_ALLIEVI_TOT]])</f>
        <v/>
      </c>
      <c r="F127" s="4" t="str">
        <f t="shared" si="4"/>
        <v/>
      </c>
      <c r="G127" s="8" t="str">
        <f>IF(ISERROR(IF(A127="","",AVERAGEIFS(RISPOSTE_CALC!$H$2:$H$5001,RISPOSTE_CALC!$B$2:$B$5001,A127,RISPOSTE_CALC!$H$2:$H$5001,"&gt;0"))),"",IF(A127="","",AVERAGEIFS(RISPOSTE_CALC!$H$2:$H$5001,RISPOSTE_CALC!$B$2:$B$5001,A127,RISPOSTE_CALC!$H$2:$H$5001,"&gt;0")))</f>
        <v/>
      </c>
      <c r="H127" s="8" t="str">
        <f t="shared" si="5"/>
        <v/>
      </c>
    </row>
    <row r="128" spans="1:8" x14ac:dyDescent="0.3">
      <c r="A128" t="str">
        <f>IFERROR(INDEX(tbl_corsi[KEY_CORSO],127),"")</f>
        <v/>
      </c>
      <c r="B128" t="str">
        <f>IFERROR(INDEX(tbl_corsi[N_ALLIEVI_TOT],127),"")</f>
        <v/>
      </c>
      <c r="C128" t="str">
        <f>IF(A128="","",COUNTIFS(RISPOSTE_CALC!$B$2:$B$5001,A128,RISPOSTE_CALC!$H$2:$H$5001,"&gt;0"))</f>
        <v/>
      </c>
      <c r="D128" t="str">
        <f t="shared" si="3"/>
        <v/>
      </c>
      <c r="E128" s="12" t="str">
        <f>IF(B128="","",tbl_output[[#This Row],[N_RISPONDENTI]]/tbl_output[[#This Row],[N_ALLIEVI_TOT]])</f>
        <v/>
      </c>
      <c r="F128" s="4" t="str">
        <f t="shared" si="4"/>
        <v/>
      </c>
      <c r="G128" s="8" t="str">
        <f>IF(ISERROR(IF(A128="","",AVERAGEIFS(RISPOSTE_CALC!$H$2:$H$5001,RISPOSTE_CALC!$B$2:$B$5001,A128,RISPOSTE_CALC!$H$2:$H$5001,"&gt;0"))),"",IF(A128="","",AVERAGEIFS(RISPOSTE_CALC!$H$2:$H$5001,RISPOSTE_CALC!$B$2:$B$5001,A128,RISPOSTE_CALC!$H$2:$H$5001,"&gt;0")))</f>
        <v/>
      </c>
      <c r="H128" s="8" t="str">
        <f t="shared" si="5"/>
        <v/>
      </c>
    </row>
    <row r="129" spans="1:8" x14ac:dyDescent="0.3">
      <c r="A129" t="str">
        <f>IFERROR(INDEX(tbl_corsi[KEY_CORSO],128),"")</f>
        <v/>
      </c>
      <c r="B129" t="str">
        <f>IFERROR(INDEX(tbl_corsi[N_ALLIEVI_TOT],128),"")</f>
        <v/>
      </c>
      <c r="C129" t="str">
        <f>IF(A129="","",COUNTIFS(RISPOSTE_CALC!$B$2:$B$5001,A129,RISPOSTE_CALC!$H$2:$H$5001,"&gt;0"))</f>
        <v/>
      </c>
      <c r="D129" t="str">
        <f t="shared" si="3"/>
        <v/>
      </c>
      <c r="E129" s="12" t="str">
        <f>IF(B129="","",tbl_output[[#This Row],[N_RISPONDENTI]]/tbl_output[[#This Row],[N_ALLIEVI_TOT]])</f>
        <v/>
      </c>
      <c r="F129" s="4" t="str">
        <f t="shared" si="4"/>
        <v/>
      </c>
      <c r="G129" s="8" t="str">
        <f>IF(ISERROR(IF(A129="","",AVERAGEIFS(RISPOSTE_CALC!$H$2:$H$5001,RISPOSTE_CALC!$B$2:$B$5001,A129,RISPOSTE_CALC!$H$2:$H$5001,"&gt;0"))),"",IF(A129="","",AVERAGEIFS(RISPOSTE_CALC!$H$2:$H$5001,RISPOSTE_CALC!$B$2:$B$5001,A129,RISPOSTE_CALC!$H$2:$H$5001,"&gt;0")))</f>
        <v/>
      </c>
      <c r="H129" s="8" t="str">
        <f t="shared" si="5"/>
        <v/>
      </c>
    </row>
    <row r="130" spans="1:8" x14ac:dyDescent="0.3">
      <c r="A130" t="str">
        <f>IFERROR(INDEX(tbl_corsi[KEY_CORSO],129),"")</f>
        <v/>
      </c>
      <c r="B130" t="str">
        <f>IFERROR(INDEX(tbl_corsi[N_ALLIEVI_TOT],129),"")</f>
        <v/>
      </c>
      <c r="C130" t="str">
        <f>IF(A130="","",COUNTIFS(RISPOSTE_CALC!$B$2:$B$5001,A130,RISPOSTE_CALC!$H$2:$H$5001,"&gt;0"))</f>
        <v/>
      </c>
      <c r="D130" t="str">
        <f t="shared" ref="D130:D193" si="6">IF(B130="","",ROUNDUP(B130*0.8,0))</f>
        <v/>
      </c>
      <c r="E130" s="12" t="str">
        <f>IF(B130="","",tbl_output[[#This Row],[N_RISPONDENTI]]/tbl_output[[#This Row],[N_ALLIEVI_TOT]])</f>
        <v/>
      </c>
      <c r="F130" s="4" t="str">
        <f t="shared" ref="F130:F193" si="7">IF(B130="","",IF(B130&lt;8,"KO: iscritti&lt;8",IF(C130&lt;D130,"KO: risp&lt;80%","OK")))</f>
        <v/>
      </c>
      <c r="G130" s="8" t="str">
        <f>IF(ISERROR(IF(A130="","",AVERAGEIFS(RISPOSTE_CALC!$H$2:$H$5001,RISPOSTE_CALC!$B$2:$B$5001,A130,RISPOSTE_CALC!$H$2:$H$5001,"&gt;0"))),"",IF(A130="","",AVERAGEIFS(RISPOSTE_CALC!$H$2:$H$5001,RISPOSTE_CALC!$B$2:$B$5001,A130,RISPOSTE_CALC!$H$2:$H$5001,"&gt;0")))</f>
        <v/>
      </c>
      <c r="H130" s="8" t="str">
        <f t="shared" ref="H130:H193" si="8">IF(G130="","",G130*2)</f>
        <v/>
      </c>
    </row>
    <row r="131" spans="1:8" x14ac:dyDescent="0.3">
      <c r="A131" t="str">
        <f>IFERROR(INDEX(tbl_corsi[KEY_CORSO],130),"")</f>
        <v/>
      </c>
      <c r="B131" t="str">
        <f>IFERROR(INDEX(tbl_corsi[N_ALLIEVI_TOT],130),"")</f>
        <v/>
      </c>
      <c r="C131" t="str">
        <f>IF(A131="","",COUNTIFS(RISPOSTE_CALC!$B$2:$B$5001,A131,RISPOSTE_CALC!$H$2:$H$5001,"&gt;0"))</f>
        <v/>
      </c>
      <c r="D131" t="str">
        <f t="shared" si="6"/>
        <v/>
      </c>
      <c r="E131" s="12" t="str">
        <f>IF(B131="","",tbl_output[[#This Row],[N_RISPONDENTI]]/tbl_output[[#This Row],[N_ALLIEVI_TOT]])</f>
        <v/>
      </c>
      <c r="F131" s="4" t="str">
        <f t="shared" si="7"/>
        <v/>
      </c>
      <c r="G131" s="8" t="str">
        <f>IF(ISERROR(IF(A131="","",AVERAGEIFS(RISPOSTE_CALC!$H$2:$H$5001,RISPOSTE_CALC!$B$2:$B$5001,A131,RISPOSTE_CALC!$H$2:$H$5001,"&gt;0"))),"",IF(A131="","",AVERAGEIFS(RISPOSTE_CALC!$H$2:$H$5001,RISPOSTE_CALC!$B$2:$B$5001,A131,RISPOSTE_CALC!$H$2:$H$5001,"&gt;0")))</f>
        <v/>
      </c>
      <c r="H131" s="8" t="str">
        <f t="shared" si="8"/>
        <v/>
      </c>
    </row>
    <row r="132" spans="1:8" x14ac:dyDescent="0.3">
      <c r="A132" t="str">
        <f>IFERROR(INDEX(tbl_corsi[KEY_CORSO],131),"")</f>
        <v/>
      </c>
      <c r="B132" t="str">
        <f>IFERROR(INDEX(tbl_corsi[N_ALLIEVI_TOT],131),"")</f>
        <v/>
      </c>
      <c r="C132" t="str">
        <f>IF(A132="","",COUNTIFS(RISPOSTE_CALC!$B$2:$B$5001,A132,RISPOSTE_CALC!$H$2:$H$5001,"&gt;0"))</f>
        <v/>
      </c>
      <c r="D132" t="str">
        <f t="shared" si="6"/>
        <v/>
      </c>
      <c r="E132" s="12" t="str">
        <f>IF(B132="","",tbl_output[[#This Row],[N_RISPONDENTI]]/tbl_output[[#This Row],[N_ALLIEVI_TOT]])</f>
        <v/>
      </c>
      <c r="F132" s="4" t="str">
        <f t="shared" si="7"/>
        <v/>
      </c>
      <c r="G132" s="8" t="str">
        <f>IF(ISERROR(IF(A132="","",AVERAGEIFS(RISPOSTE_CALC!$H$2:$H$5001,RISPOSTE_CALC!$B$2:$B$5001,A132,RISPOSTE_CALC!$H$2:$H$5001,"&gt;0"))),"",IF(A132="","",AVERAGEIFS(RISPOSTE_CALC!$H$2:$H$5001,RISPOSTE_CALC!$B$2:$B$5001,A132,RISPOSTE_CALC!$H$2:$H$5001,"&gt;0")))</f>
        <v/>
      </c>
      <c r="H132" s="8" t="str">
        <f t="shared" si="8"/>
        <v/>
      </c>
    </row>
    <row r="133" spans="1:8" x14ac:dyDescent="0.3">
      <c r="A133" t="str">
        <f>IFERROR(INDEX(tbl_corsi[KEY_CORSO],132),"")</f>
        <v/>
      </c>
      <c r="B133" t="str">
        <f>IFERROR(INDEX(tbl_corsi[N_ALLIEVI_TOT],132),"")</f>
        <v/>
      </c>
      <c r="C133" t="str">
        <f>IF(A133="","",COUNTIFS(RISPOSTE_CALC!$B$2:$B$5001,A133,RISPOSTE_CALC!$H$2:$H$5001,"&gt;0"))</f>
        <v/>
      </c>
      <c r="D133" t="str">
        <f t="shared" si="6"/>
        <v/>
      </c>
      <c r="E133" s="12" t="str">
        <f>IF(B133="","",tbl_output[[#This Row],[N_RISPONDENTI]]/tbl_output[[#This Row],[N_ALLIEVI_TOT]])</f>
        <v/>
      </c>
      <c r="F133" s="4" t="str">
        <f t="shared" si="7"/>
        <v/>
      </c>
      <c r="G133" s="8" t="str">
        <f>IF(ISERROR(IF(A133="","",AVERAGEIFS(RISPOSTE_CALC!$H$2:$H$5001,RISPOSTE_CALC!$B$2:$B$5001,A133,RISPOSTE_CALC!$H$2:$H$5001,"&gt;0"))),"",IF(A133="","",AVERAGEIFS(RISPOSTE_CALC!$H$2:$H$5001,RISPOSTE_CALC!$B$2:$B$5001,A133,RISPOSTE_CALC!$H$2:$H$5001,"&gt;0")))</f>
        <v/>
      </c>
      <c r="H133" s="8" t="str">
        <f t="shared" si="8"/>
        <v/>
      </c>
    </row>
    <row r="134" spans="1:8" x14ac:dyDescent="0.3">
      <c r="A134" t="str">
        <f>IFERROR(INDEX(tbl_corsi[KEY_CORSO],133),"")</f>
        <v/>
      </c>
      <c r="B134" t="str">
        <f>IFERROR(INDEX(tbl_corsi[N_ALLIEVI_TOT],133),"")</f>
        <v/>
      </c>
      <c r="C134" t="str">
        <f>IF(A134="","",COUNTIFS(RISPOSTE_CALC!$B$2:$B$5001,A134,RISPOSTE_CALC!$H$2:$H$5001,"&gt;0"))</f>
        <v/>
      </c>
      <c r="D134" t="str">
        <f t="shared" si="6"/>
        <v/>
      </c>
      <c r="E134" s="12" t="str">
        <f>IF(B134="","",tbl_output[[#This Row],[N_RISPONDENTI]]/tbl_output[[#This Row],[N_ALLIEVI_TOT]])</f>
        <v/>
      </c>
      <c r="F134" s="4" t="str">
        <f t="shared" si="7"/>
        <v/>
      </c>
      <c r="G134" s="8" t="str">
        <f>IF(ISERROR(IF(A134="","",AVERAGEIFS(RISPOSTE_CALC!$H$2:$H$5001,RISPOSTE_CALC!$B$2:$B$5001,A134,RISPOSTE_CALC!$H$2:$H$5001,"&gt;0"))),"",IF(A134="","",AVERAGEIFS(RISPOSTE_CALC!$H$2:$H$5001,RISPOSTE_CALC!$B$2:$B$5001,A134,RISPOSTE_CALC!$H$2:$H$5001,"&gt;0")))</f>
        <v/>
      </c>
      <c r="H134" s="8" t="str">
        <f t="shared" si="8"/>
        <v/>
      </c>
    </row>
    <row r="135" spans="1:8" x14ac:dyDescent="0.3">
      <c r="A135" t="str">
        <f>IFERROR(INDEX(tbl_corsi[KEY_CORSO],134),"")</f>
        <v/>
      </c>
      <c r="B135" t="str">
        <f>IFERROR(INDEX(tbl_corsi[N_ALLIEVI_TOT],134),"")</f>
        <v/>
      </c>
      <c r="C135" t="str">
        <f>IF(A135="","",COUNTIFS(RISPOSTE_CALC!$B$2:$B$5001,A135,RISPOSTE_CALC!$H$2:$H$5001,"&gt;0"))</f>
        <v/>
      </c>
      <c r="D135" t="str">
        <f t="shared" si="6"/>
        <v/>
      </c>
      <c r="E135" s="12" t="str">
        <f>IF(B135="","",tbl_output[[#This Row],[N_RISPONDENTI]]/tbl_output[[#This Row],[N_ALLIEVI_TOT]])</f>
        <v/>
      </c>
      <c r="F135" s="4" t="str">
        <f t="shared" si="7"/>
        <v/>
      </c>
      <c r="G135" s="8" t="str">
        <f>IF(ISERROR(IF(A135="","",AVERAGEIFS(RISPOSTE_CALC!$H$2:$H$5001,RISPOSTE_CALC!$B$2:$B$5001,A135,RISPOSTE_CALC!$H$2:$H$5001,"&gt;0"))),"",IF(A135="","",AVERAGEIFS(RISPOSTE_CALC!$H$2:$H$5001,RISPOSTE_CALC!$B$2:$B$5001,A135,RISPOSTE_CALC!$H$2:$H$5001,"&gt;0")))</f>
        <v/>
      </c>
      <c r="H135" s="8" t="str">
        <f t="shared" si="8"/>
        <v/>
      </c>
    </row>
    <row r="136" spans="1:8" x14ac:dyDescent="0.3">
      <c r="A136" t="str">
        <f>IFERROR(INDEX(tbl_corsi[KEY_CORSO],135),"")</f>
        <v/>
      </c>
      <c r="B136" t="str">
        <f>IFERROR(INDEX(tbl_corsi[N_ALLIEVI_TOT],135),"")</f>
        <v/>
      </c>
      <c r="C136" t="str">
        <f>IF(A136="","",COUNTIFS(RISPOSTE_CALC!$B$2:$B$5001,A136,RISPOSTE_CALC!$H$2:$H$5001,"&gt;0"))</f>
        <v/>
      </c>
      <c r="D136" t="str">
        <f t="shared" si="6"/>
        <v/>
      </c>
      <c r="E136" s="12" t="str">
        <f>IF(B136="","",tbl_output[[#This Row],[N_RISPONDENTI]]/tbl_output[[#This Row],[N_ALLIEVI_TOT]])</f>
        <v/>
      </c>
      <c r="F136" s="4" t="str">
        <f t="shared" si="7"/>
        <v/>
      </c>
      <c r="G136" s="8" t="str">
        <f>IF(ISERROR(IF(A136="","",AVERAGEIFS(RISPOSTE_CALC!$H$2:$H$5001,RISPOSTE_CALC!$B$2:$B$5001,A136,RISPOSTE_CALC!$H$2:$H$5001,"&gt;0"))),"",IF(A136="","",AVERAGEIFS(RISPOSTE_CALC!$H$2:$H$5001,RISPOSTE_CALC!$B$2:$B$5001,A136,RISPOSTE_CALC!$H$2:$H$5001,"&gt;0")))</f>
        <v/>
      </c>
      <c r="H136" s="8" t="str">
        <f t="shared" si="8"/>
        <v/>
      </c>
    </row>
    <row r="137" spans="1:8" x14ac:dyDescent="0.3">
      <c r="A137" t="str">
        <f>IFERROR(INDEX(tbl_corsi[KEY_CORSO],136),"")</f>
        <v/>
      </c>
      <c r="B137" t="str">
        <f>IFERROR(INDEX(tbl_corsi[N_ALLIEVI_TOT],136),"")</f>
        <v/>
      </c>
      <c r="C137" t="str">
        <f>IF(A137="","",COUNTIFS(RISPOSTE_CALC!$B$2:$B$5001,A137,RISPOSTE_CALC!$H$2:$H$5001,"&gt;0"))</f>
        <v/>
      </c>
      <c r="D137" t="str">
        <f t="shared" si="6"/>
        <v/>
      </c>
      <c r="E137" s="12" t="str">
        <f>IF(B137="","",tbl_output[[#This Row],[N_RISPONDENTI]]/tbl_output[[#This Row],[N_ALLIEVI_TOT]])</f>
        <v/>
      </c>
      <c r="F137" s="4" t="str">
        <f t="shared" si="7"/>
        <v/>
      </c>
      <c r="G137" s="8" t="str">
        <f>IF(ISERROR(IF(A137="","",AVERAGEIFS(RISPOSTE_CALC!$H$2:$H$5001,RISPOSTE_CALC!$B$2:$B$5001,A137,RISPOSTE_CALC!$H$2:$H$5001,"&gt;0"))),"",IF(A137="","",AVERAGEIFS(RISPOSTE_CALC!$H$2:$H$5001,RISPOSTE_CALC!$B$2:$B$5001,A137,RISPOSTE_CALC!$H$2:$H$5001,"&gt;0")))</f>
        <v/>
      </c>
      <c r="H137" s="8" t="str">
        <f t="shared" si="8"/>
        <v/>
      </c>
    </row>
    <row r="138" spans="1:8" x14ac:dyDescent="0.3">
      <c r="A138" t="str">
        <f>IFERROR(INDEX(tbl_corsi[KEY_CORSO],137),"")</f>
        <v/>
      </c>
      <c r="B138" t="str">
        <f>IFERROR(INDEX(tbl_corsi[N_ALLIEVI_TOT],137),"")</f>
        <v/>
      </c>
      <c r="C138" t="str">
        <f>IF(A138="","",COUNTIFS(RISPOSTE_CALC!$B$2:$B$5001,A138,RISPOSTE_CALC!$H$2:$H$5001,"&gt;0"))</f>
        <v/>
      </c>
      <c r="D138" t="str">
        <f t="shared" si="6"/>
        <v/>
      </c>
      <c r="E138" s="12" t="str">
        <f>IF(B138="","",tbl_output[[#This Row],[N_RISPONDENTI]]/tbl_output[[#This Row],[N_ALLIEVI_TOT]])</f>
        <v/>
      </c>
      <c r="F138" s="4" t="str">
        <f t="shared" si="7"/>
        <v/>
      </c>
      <c r="G138" s="8" t="str">
        <f>IF(ISERROR(IF(A138="","",AVERAGEIFS(RISPOSTE_CALC!$H$2:$H$5001,RISPOSTE_CALC!$B$2:$B$5001,A138,RISPOSTE_CALC!$H$2:$H$5001,"&gt;0"))),"",IF(A138="","",AVERAGEIFS(RISPOSTE_CALC!$H$2:$H$5001,RISPOSTE_CALC!$B$2:$B$5001,A138,RISPOSTE_CALC!$H$2:$H$5001,"&gt;0")))</f>
        <v/>
      </c>
      <c r="H138" s="8" t="str">
        <f t="shared" si="8"/>
        <v/>
      </c>
    </row>
    <row r="139" spans="1:8" x14ac:dyDescent="0.3">
      <c r="A139" t="str">
        <f>IFERROR(INDEX(tbl_corsi[KEY_CORSO],138),"")</f>
        <v/>
      </c>
      <c r="B139" t="str">
        <f>IFERROR(INDEX(tbl_corsi[N_ALLIEVI_TOT],138),"")</f>
        <v/>
      </c>
      <c r="C139" t="str">
        <f>IF(A139="","",COUNTIFS(RISPOSTE_CALC!$B$2:$B$5001,A139,RISPOSTE_CALC!$H$2:$H$5001,"&gt;0"))</f>
        <v/>
      </c>
      <c r="D139" t="str">
        <f t="shared" si="6"/>
        <v/>
      </c>
      <c r="E139" s="12" t="str">
        <f>IF(B139="","",tbl_output[[#This Row],[N_RISPONDENTI]]/tbl_output[[#This Row],[N_ALLIEVI_TOT]])</f>
        <v/>
      </c>
      <c r="F139" s="4" t="str">
        <f t="shared" si="7"/>
        <v/>
      </c>
      <c r="G139" s="8" t="str">
        <f>IF(ISERROR(IF(A139="","",AVERAGEIFS(RISPOSTE_CALC!$H$2:$H$5001,RISPOSTE_CALC!$B$2:$B$5001,A139,RISPOSTE_CALC!$H$2:$H$5001,"&gt;0"))),"",IF(A139="","",AVERAGEIFS(RISPOSTE_CALC!$H$2:$H$5001,RISPOSTE_CALC!$B$2:$B$5001,A139,RISPOSTE_CALC!$H$2:$H$5001,"&gt;0")))</f>
        <v/>
      </c>
      <c r="H139" s="8" t="str">
        <f t="shared" si="8"/>
        <v/>
      </c>
    </row>
    <row r="140" spans="1:8" x14ac:dyDescent="0.3">
      <c r="A140" t="str">
        <f>IFERROR(INDEX(tbl_corsi[KEY_CORSO],139),"")</f>
        <v/>
      </c>
      <c r="B140" t="str">
        <f>IFERROR(INDEX(tbl_corsi[N_ALLIEVI_TOT],139),"")</f>
        <v/>
      </c>
      <c r="C140" t="str">
        <f>IF(A140="","",COUNTIFS(RISPOSTE_CALC!$B$2:$B$5001,A140,RISPOSTE_CALC!$H$2:$H$5001,"&gt;0"))</f>
        <v/>
      </c>
      <c r="D140" t="str">
        <f t="shared" si="6"/>
        <v/>
      </c>
      <c r="E140" s="12" t="str">
        <f>IF(B140="","",tbl_output[[#This Row],[N_RISPONDENTI]]/tbl_output[[#This Row],[N_ALLIEVI_TOT]])</f>
        <v/>
      </c>
      <c r="F140" s="4" t="str">
        <f t="shared" si="7"/>
        <v/>
      </c>
      <c r="G140" s="8" t="str">
        <f>IF(ISERROR(IF(A140="","",AVERAGEIFS(RISPOSTE_CALC!$H$2:$H$5001,RISPOSTE_CALC!$B$2:$B$5001,A140,RISPOSTE_CALC!$H$2:$H$5001,"&gt;0"))),"",IF(A140="","",AVERAGEIFS(RISPOSTE_CALC!$H$2:$H$5001,RISPOSTE_CALC!$B$2:$B$5001,A140,RISPOSTE_CALC!$H$2:$H$5001,"&gt;0")))</f>
        <v/>
      </c>
      <c r="H140" s="8" t="str">
        <f t="shared" si="8"/>
        <v/>
      </c>
    </row>
    <row r="141" spans="1:8" x14ac:dyDescent="0.3">
      <c r="A141" t="str">
        <f>IFERROR(INDEX(tbl_corsi[KEY_CORSO],140),"")</f>
        <v/>
      </c>
      <c r="B141" t="str">
        <f>IFERROR(INDEX(tbl_corsi[N_ALLIEVI_TOT],140),"")</f>
        <v/>
      </c>
      <c r="C141" t="str">
        <f>IF(A141="","",COUNTIFS(RISPOSTE_CALC!$B$2:$B$5001,A141,RISPOSTE_CALC!$H$2:$H$5001,"&gt;0"))</f>
        <v/>
      </c>
      <c r="D141" t="str">
        <f t="shared" si="6"/>
        <v/>
      </c>
      <c r="E141" s="12" t="str">
        <f>IF(B141="","",tbl_output[[#This Row],[N_RISPONDENTI]]/tbl_output[[#This Row],[N_ALLIEVI_TOT]])</f>
        <v/>
      </c>
      <c r="F141" s="4" t="str">
        <f t="shared" si="7"/>
        <v/>
      </c>
      <c r="G141" s="8" t="str">
        <f>IF(ISERROR(IF(A141="","",AVERAGEIFS(RISPOSTE_CALC!$H$2:$H$5001,RISPOSTE_CALC!$B$2:$B$5001,A141,RISPOSTE_CALC!$H$2:$H$5001,"&gt;0"))),"",IF(A141="","",AVERAGEIFS(RISPOSTE_CALC!$H$2:$H$5001,RISPOSTE_CALC!$B$2:$B$5001,A141,RISPOSTE_CALC!$H$2:$H$5001,"&gt;0")))</f>
        <v/>
      </c>
      <c r="H141" s="8" t="str">
        <f t="shared" si="8"/>
        <v/>
      </c>
    </row>
    <row r="142" spans="1:8" x14ac:dyDescent="0.3">
      <c r="A142" t="str">
        <f>IFERROR(INDEX(tbl_corsi[KEY_CORSO],141),"")</f>
        <v/>
      </c>
      <c r="B142" t="str">
        <f>IFERROR(INDEX(tbl_corsi[N_ALLIEVI_TOT],141),"")</f>
        <v/>
      </c>
      <c r="C142" t="str">
        <f>IF(A142="","",COUNTIFS(RISPOSTE_CALC!$B$2:$B$5001,A142,RISPOSTE_CALC!$H$2:$H$5001,"&gt;0"))</f>
        <v/>
      </c>
      <c r="D142" t="str">
        <f t="shared" si="6"/>
        <v/>
      </c>
      <c r="E142" s="12" t="str">
        <f>IF(B142="","",tbl_output[[#This Row],[N_RISPONDENTI]]/tbl_output[[#This Row],[N_ALLIEVI_TOT]])</f>
        <v/>
      </c>
      <c r="F142" s="4" t="str">
        <f t="shared" si="7"/>
        <v/>
      </c>
      <c r="G142" s="8" t="str">
        <f>IF(ISERROR(IF(A142="","",AVERAGEIFS(RISPOSTE_CALC!$H$2:$H$5001,RISPOSTE_CALC!$B$2:$B$5001,A142,RISPOSTE_CALC!$H$2:$H$5001,"&gt;0"))),"",IF(A142="","",AVERAGEIFS(RISPOSTE_CALC!$H$2:$H$5001,RISPOSTE_CALC!$B$2:$B$5001,A142,RISPOSTE_CALC!$H$2:$H$5001,"&gt;0")))</f>
        <v/>
      </c>
      <c r="H142" s="8" t="str">
        <f t="shared" si="8"/>
        <v/>
      </c>
    </row>
    <row r="143" spans="1:8" x14ac:dyDescent="0.3">
      <c r="A143" t="str">
        <f>IFERROR(INDEX(tbl_corsi[KEY_CORSO],142),"")</f>
        <v/>
      </c>
      <c r="B143" t="str">
        <f>IFERROR(INDEX(tbl_corsi[N_ALLIEVI_TOT],142),"")</f>
        <v/>
      </c>
      <c r="C143" t="str">
        <f>IF(A143="","",COUNTIFS(RISPOSTE_CALC!$B$2:$B$5001,A143,RISPOSTE_CALC!$H$2:$H$5001,"&gt;0"))</f>
        <v/>
      </c>
      <c r="D143" t="str">
        <f t="shared" si="6"/>
        <v/>
      </c>
      <c r="E143" s="12" t="str">
        <f>IF(B143="","",tbl_output[[#This Row],[N_RISPONDENTI]]/tbl_output[[#This Row],[N_ALLIEVI_TOT]])</f>
        <v/>
      </c>
      <c r="F143" s="4" t="str">
        <f t="shared" si="7"/>
        <v/>
      </c>
      <c r="G143" s="8" t="str">
        <f>IF(ISERROR(IF(A143="","",AVERAGEIFS(RISPOSTE_CALC!$H$2:$H$5001,RISPOSTE_CALC!$B$2:$B$5001,A143,RISPOSTE_CALC!$H$2:$H$5001,"&gt;0"))),"",IF(A143="","",AVERAGEIFS(RISPOSTE_CALC!$H$2:$H$5001,RISPOSTE_CALC!$B$2:$B$5001,A143,RISPOSTE_CALC!$H$2:$H$5001,"&gt;0")))</f>
        <v/>
      </c>
      <c r="H143" s="8" t="str">
        <f t="shared" si="8"/>
        <v/>
      </c>
    </row>
    <row r="144" spans="1:8" x14ac:dyDescent="0.3">
      <c r="A144" t="str">
        <f>IFERROR(INDEX(tbl_corsi[KEY_CORSO],143),"")</f>
        <v/>
      </c>
      <c r="B144" t="str">
        <f>IFERROR(INDEX(tbl_corsi[N_ALLIEVI_TOT],143),"")</f>
        <v/>
      </c>
      <c r="C144" t="str">
        <f>IF(A144="","",COUNTIFS(RISPOSTE_CALC!$B$2:$B$5001,A144,RISPOSTE_CALC!$H$2:$H$5001,"&gt;0"))</f>
        <v/>
      </c>
      <c r="D144" t="str">
        <f t="shared" si="6"/>
        <v/>
      </c>
      <c r="E144" s="12" t="str">
        <f>IF(B144="","",tbl_output[[#This Row],[N_RISPONDENTI]]/tbl_output[[#This Row],[N_ALLIEVI_TOT]])</f>
        <v/>
      </c>
      <c r="F144" s="4" t="str">
        <f t="shared" si="7"/>
        <v/>
      </c>
      <c r="G144" s="8" t="str">
        <f>IF(ISERROR(IF(A144="","",AVERAGEIFS(RISPOSTE_CALC!$H$2:$H$5001,RISPOSTE_CALC!$B$2:$B$5001,A144,RISPOSTE_CALC!$H$2:$H$5001,"&gt;0"))),"",IF(A144="","",AVERAGEIFS(RISPOSTE_CALC!$H$2:$H$5001,RISPOSTE_CALC!$B$2:$B$5001,A144,RISPOSTE_CALC!$H$2:$H$5001,"&gt;0")))</f>
        <v/>
      </c>
      <c r="H144" s="8" t="str">
        <f t="shared" si="8"/>
        <v/>
      </c>
    </row>
    <row r="145" spans="1:8" x14ac:dyDescent="0.3">
      <c r="A145" t="str">
        <f>IFERROR(INDEX(tbl_corsi[KEY_CORSO],144),"")</f>
        <v/>
      </c>
      <c r="B145" t="str">
        <f>IFERROR(INDEX(tbl_corsi[N_ALLIEVI_TOT],144),"")</f>
        <v/>
      </c>
      <c r="C145" t="str">
        <f>IF(A145="","",COUNTIFS(RISPOSTE_CALC!$B$2:$B$5001,A145,RISPOSTE_CALC!$H$2:$H$5001,"&gt;0"))</f>
        <v/>
      </c>
      <c r="D145" t="str">
        <f t="shared" si="6"/>
        <v/>
      </c>
      <c r="E145" s="12" t="str">
        <f>IF(B145="","",tbl_output[[#This Row],[N_RISPONDENTI]]/tbl_output[[#This Row],[N_ALLIEVI_TOT]])</f>
        <v/>
      </c>
      <c r="F145" s="4" t="str">
        <f t="shared" si="7"/>
        <v/>
      </c>
      <c r="G145" s="8" t="str">
        <f>IF(ISERROR(IF(A145="","",AVERAGEIFS(RISPOSTE_CALC!$H$2:$H$5001,RISPOSTE_CALC!$B$2:$B$5001,A145,RISPOSTE_CALC!$H$2:$H$5001,"&gt;0"))),"",IF(A145="","",AVERAGEIFS(RISPOSTE_CALC!$H$2:$H$5001,RISPOSTE_CALC!$B$2:$B$5001,A145,RISPOSTE_CALC!$H$2:$H$5001,"&gt;0")))</f>
        <v/>
      </c>
      <c r="H145" s="8" t="str">
        <f t="shared" si="8"/>
        <v/>
      </c>
    </row>
    <row r="146" spans="1:8" x14ac:dyDescent="0.3">
      <c r="A146" t="str">
        <f>IFERROR(INDEX(tbl_corsi[KEY_CORSO],145),"")</f>
        <v/>
      </c>
      <c r="B146" t="str">
        <f>IFERROR(INDEX(tbl_corsi[N_ALLIEVI_TOT],145),"")</f>
        <v/>
      </c>
      <c r="C146" t="str">
        <f>IF(A146="","",COUNTIFS(RISPOSTE_CALC!$B$2:$B$5001,A146,RISPOSTE_CALC!$H$2:$H$5001,"&gt;0"))</f>
        <v/>
      </c>
      <c r="D146" t="str">
        <f t="shared" si="6"/>
        <v/>
      </c>
      <c r="E146" s="12" t="str">
        <f>IF(B146="","",tbl_output[[#This Row],[N_RISPONDENTI]]/tbl_output[[#This Row],[N_ALLIEVI_TOT]])</f>
        <v/>
      </c>
      <c r="F146" s="4" t="str">
        <f t="shared" si="7"/>
        <v/>
      </c>
      <c r="G146" s="8" t="str">
        <f>IF(ISERROR(IF(A146="","",AVERAGEIFS(RISPOSTE_CALC!$H$2:$H$5001,RISPOSTE_CALC!$B$2:$B$5001,A146,RISPOSTE_CALC!$H$2:$H$5001,"&gt;0"))),"",IF(A146="","",AVERAGEIFS(RISPOSTE_CALC!$H$2:$H$5001,RISPOSTE_CALC!$B$2:$B$5001,A146,RISPOSTE_CALC!$H$2:$H$5001,"&gt;0")))</f>
        <v/>
      </c>
      <c r="H146" s="8" t="str">
        <f t="shared" si="8"/>
        <v/>
      </c>
    </row>
    <row r="147" spans="1:8" x14ac:dyDescent="0.3">
      <c r="A147" t="str">
        <f>IFERROR(INDEX(tbl_corsi[KEY_CORSO],146),"")</f>
        <v/>
      </c>
      <c r="B147" t="str">
        <f>IFERROR(INDEX(tbl_corsi[N_ALLIEVI_TOT],146),"")</f>
        <v/>
      </c>
      <c r="C147" t="str">
        <f>IF(A147="","",COUNTIFS(RISPOSTE_CALC!$B$2:$B$5001,A147,RISPOSTE_CALC!$H$2:$H$5001,"&gt;0"))</f>
        <v/>
      </c>
      <c r="D147" t="str">
        <f t="shared" si="6"/>
        <v/>
      </c>
      <c r="E147" s="12" t="str">
        <f>IF(B147="","",tbl_output[[#This Row],[N_RISPONDENTI]]/tbl_output[[#This Row],[N_ALLIEVI_TOT]])</f>
        <v/>
      </c>
      <c r="F147" s="4" t="str">
        <f t="shared" si="7"/>
        <v/>
      </c>
      <c r="G147" s="8" t="str">
        <f>IF(ISERROR(IF(A147="","",AVERAGEIFS(RISPOSTE_CALC!$H$2:$H$5001,RISPOSTE_CALC!$B$2:$B$5001,A147,RISPOSTE_CALC!$H$2:$H$5001,"&gt;0"))),"",IF(A147="","",AVERAGEIFS(RISPOSTE_CALC!$H$2:$H$5001,RISPOSTE_CALC!$B$2:$B$5001,A147,RISPOSTE_CALC!$H$2:$H$5001,"&gt;0")))</f>
        <v/>
      </c>
      <c r="H147" s="8" t="str">
        <f t="shared" si="8"/>
        <v/>
      </c>
    </row>
    <row r="148" spans="1:8" x14ac:dyDescent="0.3">
      <c r="A148" t="str">
        <f>IFERROR(INDEX(tbl_corsi[KEY_CORSO],147),"")</f>
        <v/>
      </c>
      <c r="B148" t="str">
        <f>IFERROR(INDEX(tbl_corsi[N_ALLIEVI_TOT],147),"")</f>
        <v/>
      </c>
      <c r="C148" t="str">
        <f>IF(A148="","",COUNTIFS(RISPOSTE_CALC!$B$2:$B$5001,A148,RISPOSTE_CALC!$H$2:$H$5001,"&gt;0"))</f>
        <v/>
      </c>
      <c r="D148" t="str">
        <f t="shared" si="6"/>
        <v/>
      </c>
      <c r="E148" s="12" t="str">
        <f>IF(B148="","",tbl_output[[#This Row],[N_RISPONDENTI]]/tbl_output[[#This Row],[N_ALLIEVI_TOT]])</f>
        <v/>
      </c>
      <c r="F148" s="4" t="str">
        <f t="shared" si="7"/>
        <v/>
      </c>
      <c r="G148" s="8" t="str">
        <f>IF(ISERROR(IF(A148="","",AVERAGEIFS(RISPOSTE_CALC!$H$2:$H$5001,RISPOSTE_CALC!$B$2:$B$5001,A148,RISPOSTE_CALC!$H$2:$H$5001,"&gt;0"))),"",IF(A148="","",AVERAGEIFS(RISPOSTE_CALC!$H$2:$H$5001,RISPOSTE_CALC!$B$2:$B$5001,A148,RISPOSTE_CALC!$H$2:$H$5001,"&gt;0")))</f>
        <v/>
      </c>
      <c r="H148" s="8" t="str">
        <f t="shared" si="8"/>
        <v/>
      </c>
    </row>
    <row r="149" spans="1:8" x14ac:dyDescent="0.3">
      <c r="A149" t="str">
        <f>IFERROR(INDEX(tbl_corsi[KEY_CORSO],148),"")</f>
        <v/>
      </c>
      <c r="B149" t="str">
        <f>IFERROR(INDEX(tbl_corsi[N_ALLIEVI_TOT],148),"")</f>
        <v/>
      </c>
      <c r="C149" t="str">
        <f>IF(A149="","",COUNTIFS(RISPOSTE_CALC!$B$2:$B$5001,A149,RISPOSTE_CALC!$H$2:$H$5001,"&gt;0"))</f>
        <v/>
      </c>
      <c r="D149" t="str">
        <f t="shared" si="6"/>
        <v/>
      </c>
      <c r="E149" s="12" t="str">
        <f>IF(B149="","",tbl_output[[#This Row],[N_RISPONDENTI]]/tbl_output[[#This Row],[N_ALLIEVI_TOT]])</f>
        <v/>
      </c>
      <c r="F149" s="4" t="str">
        <f t="shared" si="7"/>
        <v/>
      </c>
      <c r="G149" s="8" t="str">
        <f>IF(ISERROR(IF(A149="","",AVERAGEIFS(RISPOSTE_CALC!$H$2:$H$5001,RISPOSTE_CALC!$B$2:$B$5001,A149,RISPOSTE_CALC!$H$2:$H$5001,"&gt;0"))),"",IF(A149="","",AVERAGEIFS(RISPOSTE_CALC!$H$2:$H$5001,RISPOSTE_CALC!$B$2:$B$5001,A149,RISPOSTE_CALC!$H$2:$H$5001,"&gt;0")))</f>
        <v/>
      </c>
      <c r="H149" s="8" t="str">
        <f t="shared" si="8"/>
        <v/>
      </c>
    </row>
    <row r="150" spans="1:8" x14ac:dyDescent="0.3">
      <c r="A150" t="str">
        <f>IFERROR(INDEX(tbl_corsi[KEY_CORSO],149),"")</f>
        <v/>
      </c>
      <c r="B150" t="str">
        <f>IFERROR(INDEX(tbl_corsi[N_ALLIEVI_TOT],149),"")</f>
        <v/>
      </c>
      <c r="C150" t="str">
        <f>IF(A150="","",COUNTIFS(RISPOSTE_CALC!$B$2:$B$5001,A150,RISPOSTE_CALC!$H$2:$H$5001,"&gt;0"))</f>
        <v/>
      </c>
      <c r="D150" t="str">
        <f t="shared" si="6"/>
        <v/>
      </c>
      <c r="E150" s="12" t="str">
        <f>IF(B150="","",tbl_output[[#This Row],[N_RISPONDENTI]]/tbl_output[[#This Row],[N_ALLIEVI_TOT]])</f>
        <v/>
      </c>
      <c r="F150" s="4" t="str">
        <f t="shared" si="7"/>
        <v/>
      </c>
      <c r="G150" s="8" t="str">
        <f>IF(ISERROR(IF(A150="","",AVERAGEIFS(RISPOSTE_CALC!$H$2:$H$5001,RISPOSTE_CALC!$B$2:$B$5001,A150,RISPOSTE_CALC!$H$2:$H$5001,"&gt;0"))),"",IF(A150="","",AVERAGEIFS(RISPOSTE_CALC!$H$2:$H$5001,RISPOSTE_CALC!$B$2:$B$5001,A150,RISPOSTE_CALC!$H$2:$H$5001,"&gt;0")))</f>
        <v/>
      </c>
      <c r="H150" s="8" t="str">
        <f t="shared" si="8"/>
        <v/>
      </c>
    </row>
    <row r="151" spans="1:8" x14ac:dyDescent="0.3">
      <c r="A151" t="str">
        <f>IFERROR(INDEX(tbl_corsi[KEY_CORSO],150),"")</f>
        <v/>
      </c>
      <c r="B151" t="str">
        <f>IFERROR(INDEX(tbl_corsi[N_ALLIEVI_TOT],150),"")</f>
        <v/>
      </c>
      <c r="C151" t="str">
        <f>IF(A151="","",COUNTIFS(RISPOSTE_CALC!$B$2:$B$5001,A151,RISPOSTE_CALC!$H$2:$H$5001,"&gt;0"))</f>
        <v/>
      </c>
      <c r="D151" t="str">
        <f t="shared" si="6"/>
        <v/>
      </c>
      <c r="E151" s="12" t="str">
        <f>IF(B151="","",tbl_output[[#This Row],[N_RISPONDENTI]]/tbl_output[[#This Row],[N_ALLIEVI_TOT]])</f>
        <v/>
      </c>
      <c r="F151" s="4" t="str">
        <f t="shared" si="7"/>
        <v/>
      </c>
      <c r="G151" s="8" t="str">
        <f>IF(ISERROR(IF(A151="","",AVERAGEIFS(RISPOSTE_CALC!$H$2:$H$5001,RISPOSTE_CALC!$B$2:$B$5001,A151,RISPOSTE_CALC!$H$2:$H$5001,"&gt;0"))),"",IF(A151="","",AVERAGEIFS(RISPOSTE_CALC!$H$2:$H$5001,RISPOSTE_CALC!$B$2:$B$5001,A151,RISPOSTE_CALC!$H$2:$H$5001,"&gt;0")))</f>
        <v/>
      </c>
      <c r="H151" s="8" t="str">
        <f t="shared" si="8"/>
        <v/>
      </c>
    </row>
    <row r="152" spans="1:8" x14ac:dyDescent="0.3">
      <c r="A152" t="str">
        <f>IFERROR(INDEX(tbl_corsi[KEY_CORSO],151),"")</f>
        <v/>
      </c>
      <c r="B152" t="str">
        <f>IFERROR(INDEX(tbl_corsi[N_ALLIEVI_TOT],151),"")</f>
        <v/>
      </c>
      <c r="C152" t="str">
        <f>IF(A152="","",COUNTIFS(RISPOSTE_CALC!$B$2:$B$5001,A152,RISPOSTE_CALC!$H$2:$H$5001,"&gt;0"))</f>
        <v/>
      </c>
      <c r="D152" t="str">
        <f t="shared" si="6"/>
        <v/>
      </c>
      <c r="E152" s="12" t="str">
        <f>IF(B152="","",tbl_output[[#This Row],[N_RISPONDENTI]]/tbl_output[[#This Row],[N_ALLIEVI_TOT]])</f>
        <v/>
      </c>
      <c r="F152" s="4" t="str">
        <f t="shared" si="7"/>
        <v/>
      </c>
      <c r="G152" s="8" t="str">
        <f>IF(ISERROR(IF(A152="","",AVERAGEIFS(RISPOSTE_CALC!$H$2:$H$5001,RISPOSTE_CALC!$B$2:$B$5001,A152,RISPOSTE_CALC!$H$2:$H$5001,"&gt;0"))),"",IF(A152="","",AVERAGEIFS(RISPOSTE_CALC!$H$2:$H$5001,RISPOSTE_CALC!$B$2:$B$5001,A152,RISPOSTE_CALC!$H$2:$H$5001,"&gt;0")))</f>
        <v/>
      </c>
      <c r="H152" s="8" t="str">
        <f t="shared" si="8"/>
        <v/>
      </c>
    </row>
    <row r="153" spans="1:8" x14ac:dyDescent="0.3">
      <c r="A153" t="str">
        <f>IFERROR(INDEX(tbl_corsi[KEY_CORSO],152),"")</f>
        <v/>
      </c>
      <c r="B153" t="str">
        <f>IFERROR(INDEX(tbl_corsi[N_ALLIEVI_TOT],152),"")</f>
        <v/>
      </c>
      <c r="C153" t="str">
        <f>IF(A153="","",COUNTIFS(RISPOSTE_CALC!$B$2:$B$5001,A153,RISPOSTE_CALC!$H$2:$H$5001,"&gt;0"))</f>
        <v/>
      </c>
      <c r="D153" t="str">
        <f t="shared" si="6"/>
        <v/>
      </c>
      <c r="E153" s="12" t="str">
        <f>IF(B153="","",tbl_output[[#This Row],[N_RISPONDENTI]]/tbl_output[[#This Row],[N_ALLIEVI_TOT]])</f>
        <v/>
      </c>
      <c r="F153" s="4" t="str">
        <f t="shared" si="7"/>
        <v/>
      </c>
      <c r="G153" s="8" t="str">
        <f>IF(ISERROR(IF(A153="","",AVERAGEIFS(RISPOSTE_CALC!$H$2:$H$5001,RISPOSTE_CALC!$B$2:$B$5001,A153,RISPOSTE_CALC!$H$2:$H$5001,"&gt;0"))),"",IF(A153="","",AVERAGEIFS(RISPOSTE_CALC!$H$2:$H$5001,RISPOSTE_CALC!$B$2:$B$5001,A153,RISPOSTE_CALC!$H$2:$H$5001,"&gt;0")))</f>
        <v/>
      </c>
      <c r="H153" s="8" t="str">
        <f t="shared" si="8"/>
        <v/>
      </c>
    </row>
    <row r="154" spans="1:8" x14ac:dyDescent="0.3">
      <c r="A154" t="str">
        <f>IFERROR(INDEX(tbl_corsi[KEY_CORSO],153),"")</f>
        <v/>
      </c>
      <c r="B154" t="str">
        <f>IFERROR(INDEX(tbl_corsi[N_ALLIEVI_TOT],153),"")</f>
        <v/>
      </c>
      <c r="C154" t="str">
        <f>IF(A154="","",COUNTIFS(RISPOSTE_CALC!$B$2:$B$5001,A154,RISPOSTE_CALC!$H$2:$H$5001,"&gt;0"))</f>
        <v/>
      </c>
      <c r="D154" t="str">
        <f t="shared" si="6"/>
        <v/>
      </c>
      <c r="E154" s="12" t="str">
        <f>IF(B154="","",tbl_output[[#This Row],[N_RISPONDENTI]]/tbl_output[[#This Row],[N_ALLIEVI_TOT]])</f>
        <v/>
      </c>
      <c r="F154" s="4" t="str">
        <f t="shared" si="7"/>
        <v/>
      </c>
      <c r="G154" s="8" t="str">
        <f>IF(ISERROR(IF(A154="","",AVERAGEIFS(RISPOSTE_CALC!$H$2:$H$5001,RISPOSTE_CALC!$B$2:$B$5001,A154,RISPOSTE_CALC!$H$2:$H$5001,"&gt;0"))),"",IF(A154="","",AVERAGEIFS(RISPOSTE_CALC!$H$2:$H$5001,RISPOSTE_CALC!$B$2:$B$5001,A154,RISPOSTE_CALC!$H$2:$H$5001,"&gt;0")))</f>
        <v/>
      </c>
      <c r="H154" s="8" t="str">
        <f t="shared" si="8"/>
        <v/>
      </c>
    </row>
    <row r="155" spans="1:8" x14ac:dyDescent="0.3">
      <c r="A155" t="str">
        <f>IFERROR(INDEX(tbl_corsi[KEY_CORSO],154),"")</f>
        <v/>
      </c>
      <c r="B155" t="str">
        <f>IFERROR(INDEX(tbl_corsi[N_ALLIEVI_TOT],154),"")</f>
        <v/>
      </c>
      <c r="C155" t="str">
        <f>IF(A155="","",COUNTIFS(RISPOSTE_CALC!$B$2:$B$5001,A155,RISPOSTE_CALC!$H$2:$H$5001,"&gt;0"))</f>
        <v/>
      </c>
      <c r="D155" t="str">
        <f t="shared" si="6"/>
        <v/>
      </c>
      <c r="E155" s="12" t="str">
        <f>IF(B155="","",tbl_output[[#This Row],[N_RISPONDENTI]]/tbl_output[[#This Row],[N_ALLIEVI_TOT]])</f>
        <v/>
      </c>
      <c r="F155" s="4" t="str">
        <f t="shared" si="7"/>
        <v/>
      </c>
      <c r="G155" s="8" t="str">
        <f>IF(ISERROR(IF(A155="","",AVERAGEIFS(RISPOSTE_CALC!$H$2:$H$5001,RISPOSTE_CALC!$B$2:$B$5001,A155,RISPOSTE_CALC!$H$2:$H$5001,"&gt;0"))),"",IF(A155="","",AVERAGEIFS(RISPOSTE_CALC!$H$2:$H$5001,RISPOSTE_CALC!$B$2:$B$5001,A155,RISPOSTE_CALC!$H$2:$H$5001,"&gt;0")))</f>
        <v/>
      </c>
      <c r="H155" s="8" t="str">
        <f t="shared" si="8"/>
        <v/>
      </c>
    </row>
    <row r="156" spans="1:8" x14ac:dyDescent="0.3">
      <c r="A156" t="str">
        <f>IFERROR(INDEX(tbl_corsi[KEY_CORSO],155),"")</f>
        <v/>
      </c>
      <c r="B156" t="str">
        <f>IFERROR(INDEX(tbl_corsi[N_ALLIEVI_TOT],155),"")</f>
        <v/>
      </c>
      <c r="C156" t="str">
        <f>IF(A156="","",COUNTIFS(RISPOSTE_CALC!$B$2:$B$5001,A156,RISPOSTE_CALC!$H$2:$H$5001,"&gt;0"))</f>
        <v/>
      </c>
      <c r="D156" t="str">
        <f t="shared" si="6"/>
        <v/>
      </c>
      <c r="E156" s="12" t="str">
        <f>IF(B156="","",tbl_output[[#This Row],[N_RISPONDENTI]]/tbl_output[[#This Row],[N_ALLIEVI_TOT]])</f>
        <v/>
      </c>
      <c r="F156" s="4" t="str">
        <f t="shared" si="7"/>
        <v/>
      </c>
      <c r="G156" s="8" t="str">
        <f>IF(ISERROR(IF(A156="","",AVERAGEIFS(RISPOSTE_CALC!$H$2:$H$5001,RISPOSTE_CALC!$B$2:$B$5001,A156,RISPOSTE_CALC!$H$2:$H$5001,"&gt;0"))),"",IF(A156="","",AVERAGEIFS(RISPOSTE_CALC!$H$2:$H$5001,RISPOSTE_CALC!$B$2:$B$5001,A156,RISPOSTE_CALC!$H$2:$H$5001,"&gt;0")))</f>
        <v/>
      </c>
      <c r="H156" s="8" t="str">
        <f t="shared" si="8"/>
        <v/>
      </c>
    </row>
    <row r="157" spans="1:8" x14ac:dyDescent="0.3">
      <c r="A157" t="str">
        <f>IFERROR(INDEX(tbl_corsi[KEY_CORSO],156),"")</f>
        <v/>
      </c>
      <c r="B157" t="str">
        <f>IFERROR(INDEX(tbl_corsi[N_ALLIEVI_TOT],156),"")</f>
        <v/>
      </c>
      <c r="C157" t="str">
        <f>IF(A157="","",COUNTIFS(RISPOSTE_CALC!$B$2:$B$5001,A157,RISPOSTE_CALC!$H$2:$H$5001,"&gt;0"))</f>
        <v/>
      </c>
      <c r="D157" t="str">
        <f t="shared" si="6"/>
        <v/>
      </c>
      <c r="E157" s="12" t="str">
        <f>IF(B157="","",tbl_output[[#This Row],[N_RISPONDENTI]]/tbl_output[[#This Row],[N_ALLIEVI_TOT]])</f>
        <v/>
      </c>
      <c r="F157" s="4" t="str">
        <f t="shared" si="7"/>
        <v/>
      </c>
      <c r="G157" s="8" t="str">
        <f>IF(ISERROR(IF(A157="","",AVERAGEIFS(RISPOSTE_CALC!$H$2:$H$5001,RISPOSTE_CALC!$B$2:$B$5001,A157,RISPOSTE_CALC!$H$2:$H$5001,"&gt;0"))),"",IF(A157="","",AVERAGEIFS(RISPOSTE_CALC!$H$2:$H$5001,RISPOSTE_CALC!$B$2:$B$5001,A157,RISPOSTE_CALC!$H$2:$H$5001,"&gt;0")))</f>
        <v/>
      </c>
      <c r="H157" s="8" t="str">
        <f t="shared" si="8"/>
        <v/>
      </c>
    </row>
    <row r="158" spans="1:8" x14ac:dyDescent="0.3">
      <c r="A158" t="str">
        <f>IFERROR(INDEX(tbl_corsi[KEY_CORSO],157),"")</f>
        <v/>
      </c>
      <c r="B158" t="str">
        <f>IFERROR(INDEX(tbl_corsi[N_ALLIEVI_TOT],157),"")</f>
        <v/>
      </c>
      <c r="C158" t="str">
        <f>IF(A158="","",COUNTIFS(RISPOSTE_CALC!$B$2:$B$5001,A158,RISPOSTE_CALC!$H$2:$H$5001,"&gt;0"))</f>
        <v/>
      </c>
      <c r="D158" t="str">
        <f t="shared" si="6"/>
        <v/>
      </c>
      <c r="E158" s="12" t="str">
        <f>IF(B158="","",tbl_output[[#This Row],[N_RISPONDENTI]]/tbl_output[[#This Row],[N_ALLIEVI_TOT]])</f>
        <v/>
      </c>
      <c r="F158" s="4" t="str">
        <f t="shared" si="7"/>
        <v/>
      </c>
      <c r="G158" s="8" t="str">
        <f>IF(ISERROR(IF(A158="","",AVERAGEIFS(RISPOSTE_CALC!$H$2:$H$5001,RISPOSTE_CALC!$B$2:$B$5001,A158,RISPOSTE_CALC!$H$2:$H$5001,"&gt;0"))),"",IF(A158="","",AVERAGEIFS(RISPOSTE_CALC!$H$2:$H$5001,RISPOSTE_CALC!$B$2:$B$5001,A158,RISPOSTE_CALC!$H$2:$H$5001,"&gt;0")))</f>
        <v/>
      </c>
      <c r="H158" s="8" t="str">
        <f t="shared" si="8"/>
        <v/>
      </c>
    </row>
    <row r="159" spans="1:8" x14ac:dyDescent="0.3">
      <c r="A159" t="str">
        <f>IFERROR(INDEX(tbl_corsi[KEY_CORSO],158),"")</f>
        <v/>
      </c>
      <c r="B159" t="str">
        <f>IFERROR(INDEX(tbl_corsi[N_ALLIEVI_TOT],158),"")</f>
        <v/>
      </c>
      <c r="C159" t="str">
        <f>IF(A159="","",COUNTIFS(RISPOSTE_CALC!$B$2:$B$5001,A159,RISPOSTE_CALC!$H$2:$H$5001,"&gt;0"))</f>
        <v/>
      </c>
      <c r="D159" t="str">
        <f t="shared" si="6"/>
        <v/>
      </c>
      <c r="E159" s="12" t="str">
        <f>IF(B159="","",tbl_output[[#This Row],[N_RISPONDENTI]]/tbl_output[[#This Row],[N_ALLIEVI_TOT]])</f>
        <v/>
      </c>
      <c r="F159" s="4" t="str">
        <f t="shared" si="7"/>
        <v/>
      </c>
      <c r="G159" s="8" t="str">
        <f>IF(ISERROR(IF(A159="","",AVERAGEIFS(RISPOSTE_CALC!$H$2:$H$5001,RISPOSTE_CALC!$B$2:$B$5001,A159,RISPOSTE_CALC!$H$2:$H$5001,"&gt;0"))),"",IF(A159="","",AVERAGEIFS(RISPOSTE_CALC!$H$2:$H$5001,RISPOSTE_CALC!$B$2:$B$5001,A159,RISPOSTE_CALC!$H$2:$H$5001,"&gt;0")))</f>
        <v/>
      </c>
      <c r="H159" s="8" t="str">
        <f t="shared" si="8"/>
        <v/>
      </c>
    </row>
    <row r="160" spans="1:8" x14ac:dyDescent="0.3">
      <c r="A160" t="str">
        <f>IFERROR(INDEX(tbl_corsi[KEY_CORSO],159),"")</f>
        <v/>
      </c>
      <c r="B160" t="str">
        <f>IFERROR(INDEX(tbl_corsi[N_ALLIEVI_TOT],159),"")</f>
        <v/>
      </c>
      <c r="C160" t="str">
        <f>IF(A160="","",COUNTIFS(RISPOSTE_CALC!$B$2:$B$5001,A160,RISPOSTE_CALC!$H$2:$H$5001,"&gt;0"))</f>
        <v/>
      </c>
      <c r="D160" t="str">
        <f t="shared" si="6"/>
        <v/>
      </c>
      <c r="E160" s="12" t="str">
        <f>IF(B160="","",tbl_output[[#This Row],[N_RISPONDENTI]]/tbl_output[[#This Row],[N_ALLIEVI_TOT]])</f>
        <v/>
      </c>
      <c r="F160" s="4" t="str">
        <f t="shared" si="7"/>
        <v/>
      </c>
      <c r="G160" s="8" t="str">
        <f>IF(ISERROR(IF(A160="","",AVERAGEIFS(RISPOSTE_CALC!$H$2:$H$5001,RISPOSTE_CALC!$B$2:$B$5001,A160,RISPOSTE_CALC!$H$2:$H$5001,"&gt;0"))),"",IF(A160="","",AVERAGEIFS(RISPOSTE_CALC!$H$2:$H$5001,RISPOSTE_CALC!$B$2:$B$5001,A160,RISPOSTE_CALC!$H$2:$H$5001,"&gt;0")))</f>
        <v/>
      </c>
      <c r="H160" s="8" t="str">
        <f t="shared" si="8"/>
        <v/>
      </c>
    </row>
    <row r="161" spans="1:8" x14ac:dyDescent="0.3">
      <c r="A161" t="str">
        <f>IFERROR(INDEX(tbl_corsi[KEY_CORSO],160),"")</f>
        <v/>
      </c>
      <c r="B161" t="str">
        <f>IFERROR(INDEX(tbl_corsi[N_ALLIEVI_TOT],160),"")</f>
        <v/>
      </c>
      <c r="C161" t="str">
        <f>IF(A161="","",COUNTIFS(RISPOSTE_CALC!$B$2:$B$5001,A161,RISPOSTE_CALC!$H$2:$H$5001,"&gt;0"))</f>
        <v/>
      </c>
      <c r="D161" t="str">
        <f t="shared" si="6"/>
        <v/>
      </c>
      <c r="E161" s="12" t="str">
        <f>IF(B161="","",tbl_output[[#This Row],[N_RISPONDENTI]]/tbl_output[[#This Row],[N_ALLIEVI_TOT]])</f>
        <v/>
      </c>
      <c r="F161" s="4" t="str">
        <f t="shared" si="7"/>
        <v/>
      </c>
      <c r="G161" s="8" t="str">
        <f>IF(ISERROR(IF(A161="","",AVERAGEIFS(RISPOSTE_CALC!$H$2:$H$5001,RISPOSTE_CALC!$B$2:$B$5001,A161,RISPOSTE_CALC!$H$2:$H$5001,"&gt;0"))),"",IF(A161="","",AVERAGEIFS(RISPOSTE_CALC!$H$2:$H$5001,RISPOSTE_CALC!$B$2:$B$5001,A161,RISPOSTE_CALC!$H$2:$H$5001,"&gt;0")))</f>
        <v/>
      </c>
      <c r="H161" s="8" t="str">
        <f t="shared" si="8"/>
        <v/>
      </c>
    </row>
    <row r="162" spans="1:8" x14ac:dyDescent="0.3">
      <c r="A162" t="str">
        <f>IFERROR(INDEX(tbl_corsi[KEY_CORSO],161),"")</f>
        <v/>
      </c>
      <c r="B162" t="str">
        <f>IFERROR(INDEX(tbl_corsi[N_ALLIEVI_TOT],161),"")</f>
        <v/>
      </c>
      <c r="C162" t="str">
        <f>IF(A162="","",COUNTIFS(RISPOSTE_CALC!$B$2:$B$5001,A162,RISPOSTE_CALC!$H$2:$H$5001,"&gt;0"))</f>
        <v/>
      </c>
      <c r="D162" t="str">
        <f t="shared" si="6"/>
        <v/>
      </c>
      <c r="E162" s="12" t="str">
        <f>IF(B162="","",tbl_output[[#This Row],[N_RISPONDENTI]]/tbl_output[[#This Row],[N_ALLIEVI_TOT]])</f>
        <v/>
      </c>
      <c r="F162" s="4" t="str">
        <f t="shared" si="7"/>
        <v/>
      </c>
      <c r="G162" s="8" t="str">
        <f>IF(ISERROR(IF(A162="","",AVERAGEIFS(RISPOSTE_CALC!$H$2:$H$5001,RISPOSTE_CALC!$B$2:$B$5001,A162,RISPOSTE_CALC!$H$2:$H$5001,"&gt;0"))),"",IF(A162="","",AVERAGEIFS(RISPOSTE_CALC!$H$2:$H$5001,RISPOSTE_CALC!$B$2:$B$5001,A162,RISPOSTE_CALC!$H$2:$H$5001,"&gt;0")))</f>
        <v/>
      </c>
      <c r="H162" s="8" t="str">
        <f t="shared" si="8"/>
        <v/>
      </c>
    </row>
    <row r="163" spans="1:8" x14ac:dyDescent="0.3">
      <c r="A163" t="str">
        <f>IFERROR(INDEX(tbl_corsi[KEY_CORSO],162),"")</f>
        <v/>
      </c>
      <c r="B163" t="str">
        <f>IFERROR(INDEX(tbl_corsi[N_ALLIEVI_TOT],162),"")</f>
        <v/>
      </c>
      <c r="C163" t="str">
        <f>IF(A163="","",COUNTIFS(RISPOSTE_CALC!$B$2:$B$5001,A163,RISPOSTE_CALC!$H$2:$H$5001,"&gt;0"))</f>
        <v/>
      </c>
      <c r="D163" t="str">
        <f t="shared" si="6"/>
        <v/>
      </c>
      <c r="E163" s="12" t="str">
        <f>IF(B163="","",tbl_output[[#This Row],[N_RISPONDENTI]]/tbl_output[[#This Row],[N_ALLIEVI_TOT]])</f>
        <v/>
      </c>
      <c r="F163" s="4" t="str">
        <f t="shared" si="7"/>
        <v/>
      </c>
      <c r="G163" s="8" t="str">
        <f>IF(ISERROR(IF(A163="","",AVERAGEIFS(RISPOSTE_CALC!$H$2:$H$5001,RISPOSTE_CALC!$B$2:$B$5001,A163,RISPOSTE_CALC!$H$2:$H$5001,"&gt;0"))),"",IF(A163="","",AVERAGEIFS(RISPOSTE_CALC!$H$2:$H$5001,RISPOSTE_CALC!$B$2:$B$5001,A163,RISPOSTE_CALC!$H$2:$H$5001,"&gt;0")))</f>
        <v/>
      </c>
      <c r="H163" s="8" t="str">
        <f t="shared" si="8"/>
        <v/>
      </c>
    </row>
    <row r="164" spans="1:8" x14ac:dyDescent="0.3">
      <c r="A164" t="str">
        <f>IFERROR(INDEX(tbl_corsi[KEY_CORSO],163),"")</f>
        <v/>
      </c>
      <c r="B164" t="str">
        <f>IFERROR(INDEX(tbl_corsi[N_ALLIEVI_TOT],163),"")</f>
        <v/>
      </c>
      <c r="C164" t="str">
        <f>IF(A164="","",COUNTIFS(RISPOSTE_CALC!$B$2:$B$5001,A164,RISPOSTE_CALC!$H$2:$H$5001,"&gt;0"))</f>
        <v/>
      </c>
      <c r="D164" t="str">
        <f t="shared" si="6"/>
        <v/>
      </c>
      <c r="E164" s="12" t="str">
        <f>IF(B164="","",tbl_output[[#This Row],[N_RISPONDENTI]]/tbl_output[[#This Row],[N_ALLIEVI_TOT]])</f>
        <v/>
      </c>
      <c r="F164" s="4" t="str">
        <f t="shared" si="7"/>
        <v/>
      </c>
      <c r="G164" s="8" t="str">
        <f>IF(ISERROR(IF(A164="","",AVERAGEIFS(RISPOSTE_CALC!$H$2:$H$5001,RISPOSTE_CALC!$B$2:$B$5001,A164,RISPOSTE_CALC!$H$2:$H$5001,"&gt;0"))),"",IF(A164="","",AVERAGEIFS(RISPOSTE_CALC!$H$2:$H$5001,RISPOSTE_CALC!$B$2:$B$5001,A164,RISPOSTE_CALC!$H$2:$H$5001,"&gt;0")))</f>
        <v/>
      </c>
      <c r="H164" s="8" t="str">
        <f t="shared" si="8"/>
        <v/>
      </c>
    </row>
    <row r="165" spans="1:8" x14ac:dyDescent="0.3">
      <c r="A165" t="str">
        <f>IFERROR(INDEX(tbl_corsi[KEY_CORSO],164),"")</f>
        <v/>
      </c>
      <c r="B165" t="str">
        <f>IFERROR(INDEX(tbl_corsi[N_ALLIEVI_TOT],164),"")</f>
        <v/>
      </c>
      <c r="C165" t="str">
        <f>IF(A165="","",COUNTIFS(RISPOSTE_CALC!$B$2:$B$5001,A165,RISPOSTE_CALC!$H$2:$H$5001,"&gt;0"))</f>
        <v/>
      </c>
      <c r="D165" t="str">
        <f t="shared" si="6"/>
        <v/>
      </c>
      <c r="E165" s="12" t="str">
        <f>IF(B165="","",tbl_output[[#This Row],[N_RISPONDENTI]]/tbl_output[[#This Row],[N_ALLIEVI_TOT]])</f>
        <v/>
      </c>
      <c r="F165" s="4" t="str">
        <f t="shared" si="7"/>
        <v/>
      </c>
      <c r="G165" s="8" t="str">
        <f>IF(ISERROR(IF(A165="","",AVERAGEIFS(RISPOSTE_CALC!$H$2:$H$5001,RISPOSTE_CALC!$B$2:$B$5001,A165,RISPOSTE_CALC!$H$2:$H$5001,"&gt;0"))),"",IF(A165="","",AVERAGEIFS(RISPOSTE_CALC!$H$2:$H$5001,RISPOSTE_CALC!$B$2:$B$5001,A165,RISPOSTE_CALC!$H$2:$H$5001,"&gt;0")))</f>
        <v/>
      </c>
      <c r="H165" s="8" t="str">
        <f t="shared" si="8"/>
        <v/>
      </c>
    </row>
    <row r="166" spans="1:8" x14ac:dyDescent="0.3">
      <c r="A166" t="str">
        <f>IFERROR(INDEX(tbl_corsi[KEY_CORSO],165),"")</f>
        <v/>
      </c>
      <c r="B166" t="str">
        <f>IFERROR(INDEX(tbl_corsi[N_ALLIEVI_TOT],165),"")</f>
        <v/>
      </c>
      <c r="C166" t="str">
        <f>IF(A166="","",COUNTIFS(RISPOSTE_CALC!$B$2:$B$5001,A166,RISPOSTE_CALC!$H$2:$H$5001,"&gt;0"))</f>
        <v/>
      </c>
      <c r="D166" t="str">
        <f t="shared" si="6"/>
        <v/>
      </c>
      <c r="E166" s="12" t="str">
        <f>IF(B166="","",tbl_output[[#This Row],[N_RISPONDENTI]]/tbl_output[[#This Row],[N_ALLIEVI_TOT]])</f>
        <v/>
      </c>
      <c r="F166" s="4" t="str">
        <f t="shared" si="7"/>
        <v/>
      </c>
      <c r="G166" s="8" t="str">
        <f>IF(ISERROR(IF(A166="","",AVERAGEIFS(RISPOSTE_CALC!$H$2:$H$5001,RISPOSTE_CALC!$B$2:$B$5001,A166,RISPOSTE_CALC!$H$2:$H$5001,"&gt;0"))),"",IF(A166="","",AVERAGEIFS(RISPOSTE_CALC!$H$2:$H$5001,RISPOSTE_CALC!$B$2:$B$5001,A166,RISPOSTE_CALC!$H$2:$H$5001,"&gt;0")))</f>
        <v/>
      </c>
      <c r="H166" s="8" t="str">
        <f t="shared" si="8"/>
        <v/>
      </c>
    </row>
    <row r="167" spans="1:8" x14ac:dyDescent="0.3">
      <c r="A167" t="str">
        <f>IFERROR(INDEX(tbl_corsi[KEY_CORSO],166),"")</f>
        <v/>
      </c>
      <c r="B167" t="str">
        <f>IFERROR(INDEX(tbl_corsi[N_ALLIEVI_TOT],166),"")</f>
        <v/>
      </c>
      <c r="C167" t="str">
        <f>IF(A167="","",COUNTIFS(RISPOSTE_CALC!$B$2:$B$5001,A167,RISPOSTE_CALC!$H$2:$H$5001,"&gt;0"))</f>
        <v/>
      </c>
      <c r="D167" t="str">
        <f t="shared" si="6"/>
        <v/>
      </c>
      <c r="E167" s="12" t="str">
        <f>IF(B167="","",tbl_output[[#This Row],[N_RISPONDENTI]]/tbl_output[[#This Row],[N_ALLIEVI_TOT]])</f>
        <v/>
      </c>
      <c r="F167" s="4" t="str">
        <f t="shared" si="7"/>
        <v/>
      </c>
      <c r="G167" s="8" t="str">
        <f>IF(ISERROR(IF(A167="","",AVERAGEIFS(RISPOSTE_CALC!$H$2:$H$5001,RISPOSTE_CALC!$B$2:$B$5001,A167,RISPOSTE_CALC!$H$2:$H$5001,"&gt;0"))),"",IF(A167="","",AVERAGEIFS(RISPOSTE_CALC!$H$2:$H$5001,RISPOSTE_CALC!$B$2:$B$5001,A167,RISPOSTE_CALC!$H$2:$H$5001,"&gt;0")))</f>
        <v/>
      </c>
      <c r="H167" s="8" t="str">
        <f t="shared" si="8"/>
        <v/>
      </c>
    </row>
    <row r="168" spans="1:8" x14ac:dyDescent="0.3">
      <c r="A168" t="str">
        <f>IFERROR(INDEX(tbl_corsi[KEY_CORSO],167),"")</f>
        <v/>
      </c>
      <c r="B168" t="str">
        <f>IFERROR(INDEX(tbl_corsi[N_ALLIEVI_TOT],167),"")</f>
        <v/>
      </c>
      <c r="C168" t="str">
        <f>IF(A168="","",COUNTIFS(RISPOSTE_CALC!$B$2:$B$5001,A168,RISPOSTE_CALC!$H$2:$H$5001,"&gt;0"))</f>
        <v/>
      </c>
      <c r="D168" t="str">
        <f t="shared" si="6"/>
        <v/>
      </c>
      <c r="E168" s="12" t="str">
        <f>IF(B168="","",tbl_output[[#This Row],[N_RISPONDENTI]]/tbl_output[[#This Row],[N_ALLIEVI_TOT]])</f>
        <v/>
      </c>
      <c r="F168" s="4" t="str">
        <f t="shared" si="7"/>
        <v/>
      </c>
      <c r="G168" s="8" t="str">
        <f>IF(ISERROR(IF(A168="","",AVERAGEIFS(RISPOSTE_CALC!$H$2:$H$5001,RISPOSTE_CALC!$B$2:$B$5001,A168,RISPOSTE_CALC!$H$2:$H$5001,"&gt;0"))),"",IF(A168="","",AVERAGEIFS(RISPOSTE_CALC!$H$2:$H$5001,RISPOSTE_CALC!$B$2:$B$5001,A168,RISPOSTE_CALC!$H$2:$H$5001,"&gt;0")))</f>
        <v/>
      </c>
      <c r="H168" s="8" t="str">
        <f t="shared" si="8"/>
        <v/>
      </c>
    </row>
    <row r="169" spans="1:8" x14ac:dyDescent="0.3">
      <c r="A169" t="str">
        <f>IFERROR(INDEX(tbl_corsi[KEY_CORSO],168),"")</f>
        <v/>
      </c>
      <c r="B169" t="str">
        <f>IFERROR(INDEX(tbl_corsi[N_ALLIEVI_TOT],168),"")</f>
        <v/>
      </c>
      <c r="C169" t="str">
        <f>IF(A169="","",COUNTIFS(RISPOSTE_CALC!$B$2:$B$5001,A169,RISPOSTE_CALC!$H$2:$H$5001,"&gt;0"))</f>
        <v/>
      </c>
      <c r="D169" t="str">
        <f t="shared" si="6"/>
        <v/>
      </c>
      <c r="E169" s="12" t="str">
        <f>IF(B169="","",tbl_output[[#This Row],[N_RISPONDENTI]]/tbl_output[[#This Row],[N_ALLIEVI_TOT]])</f>
        <v/>
      </c>
      <c r="F169" s="4" t="str">
        <f t="shared" si="7"/>
        <v/>
      </c>
      <c r="G169" s="8" t="str">
        <f>IF(ISERROR(IF(A169="","",AVERAGEIFS(RISPOSTE_CALC!$H$2:$H$5001,RISPOSTE_CALC!$B$2:$B$5001,A169,RISPOSTE_CALC!$H$2:$H$5001,"&gt;0"))),"",IF(A169="","",AVERAGEIFS(RISPOSTE_CALC!$H$2:$H$5001,RISPOSTE_CALC!$B$2:$B$5001,A169,RISPOSTE_CALC!$H$2:$H$5001,"&gt;0")))</f>
        <v/>
      </c>
      <c r="H169" s="8" t="str">
        <f t="shared" si="8"/>
        <v/>
      </c>
    </row>
    <row r="170" spans="1:8" x14ac:dyDescent="0.3">
      <c r="A170" t="str">
        <f>IFERROR(INDEX(tbl_corsi[KEY_CORSO],169),"")</f>
        <v/>
      </c>
      <c r="B170" t="str">
        <f>IFERROR(INDEX(tbl_corsi[N_ALLIEVI_TOT],169),"")</f>
        <v/>
      </c>
      <c r="C170" t="str">
        <f>IF(A170="","",COUNTIFS(RISPOSTE_CALC!$B$2:$B$5001,A170,RISPOSTE_CALC!$H$2:$H$5001,"&gt;0"))</f>
        <v/>
      </c>
      <c r="D170" t="str">
        <f t="shared" si="6"/>
        <v/>
      </c>
      <c r="E170" s="12" t="str">
        <f>IF(B170="","",tbl_output[[#This Row],[N_RISPONDENTI]]/tbl_output[[#This Row],[N_ALLIEVI_TOT]])</f>
        <v/>
      </c>
      <c r="F170" s="4" t="str">
        <f t="shared" si="7"/>
        <v/>
      </c>
      <c r="G170" s="8" t="str">
        <f>IF(ISERROR(IF(A170="","",AVERAGEIFS(RISPOSTE_CALC!$H$2:$H$5001,RISPOSTE_CALC!$B$2:$B$5001,A170,RISPOSTE_CALC!$H$2:$H$5001,"&gt;0"))),"",IF(A170="","",AVERAGEIFS(RISPOSTE_CALC!$H$2:$H$5001,RISPOSTE_CALC!$B$2:$B$5001,A170,RISPOSTE_CALC!$H$2:$H$5001,"&gt;0")))</f>
        <v/>
      </c>
      <c r="H170" s="8" t="str">
        <f t="shared" si="8"/>
        <v/>
      </c>
    </row>
    <row r="171" spans="1:8" x14ac:dyDescent="0.3">
      <c r="A171" t="str">
        <f>IFERROR(INDEX(tbl_corsi[KEY_CORSO],170),"")</f>
        <v/>
      </c>
      <c r="B171" t="str">
        <f>IFERROR(INDEX(tbl_corsi[N_ALLIEVI_TOT],170),"")</f>
        <v/>
      </c>
      <c r="C171" t="str">
        <f>IF(A171="","",COUNTIFS(RISPOSTE_CALC!$B$2:$B$5001,A171,RISPOSTE_CALC!$H$2:$H$5001,"&gt;0"))</f>
        <v/>
      </c>
      <c r="D171" t="str">
        <f t="shared" si="6"/>
        <v/>
      </c>
      <c r="E171" s="12" t="str">
        <f>IF(B171="","",tbl_output[[#This Row],[N_RISPONDENTI]]/tbl_output[[#This Row],[N_ALLIEVI_TOT]])</f>
        <v/>
      </c>
      <c r="F171" s="4" t="str">
        <f t="shared" si="7"/>
        <v/>
      </c>
      <c r="G171" s="8" t="str">
        <f>IF(ISERROR(IF(A171="","",AVERAGEIFS(RISPOSTE_CALC!$H$2:$H$5001,RISPOSTE_CALC!$B$2:$B$5001,A171,RISPOSTE_CALC!$H$2:$H$5001,"&gt;0"))),"",IF(A171="","",AVERAGEIFS(RISPOSTE_CALC!$H$2:$H$5001,RISPOSTE_CALC!$B$2:$B$5001,A171,RISPOSTE_CALC!$H$2:$H$5001,"&gt;0")))</f>
        <v/>
      </c>
      <c r="H171" s="8" t="str">
        <f t="shared" si="8"/>
        <v/>
      </c>
    </row>
    <row r="172" spans="1:8" x14ac:dyDescent="0.3">
      <c r="A172" t="str">
        <f>IFERROR(INDEX(tbl_corsi[KEY_CORSO],171),"")</f>
        <v/>
      </c>
      <c r="B172" t="str">
        <f>IFERROR(INDEX(tbl_corsi[N_ALLIEVI_TOT],171),"")</f>
        <v/>
      </c>
      <c r="C172" t="str">
        <f>IF(A172="","",COUNTIFS(RISPOSTE_CALC!$B$2:$B$5001,A172,RISPOSTE_CALC!$H$2:$H$5001,"&gt;0"))</f>
        <v/>
      </c>
      <c r="D172" t="str">
        <f t="shared" si="6"/>
        <v/>
      </c>
      <c r="E172" s="12" t="str">
        <f>IF(B172="","",tbl_output[[#This Row],[N_RISPONDENTI]]/tbl_output[[#This Row],[N_ALLIEVI_TOT]])</f>
        <v/>
      </c>
      <c r="F172" s="4" t="str">
        <f t="shared" si="7"/>
        <v/>
      </c>
      <c r="G172" s="8" t="str">
        <f>IF(ISERROR(IF(A172="","",AVERAGEIFS(RISPOSTE_CALC!$H$2:$H$5001,RISPOSTE_CALC!$B$2:$B$5001,A172,RISPOSTE_CALC!$H$2:$H$5001,"&gt;0"))),"",IF(A172="","",AVERAGEIFS(RISPOSTE_CALC!$H$2:$H$5001,RISPOSTE_CALC!$B$2:$B$5001,A172,RISPOSTE_CALC!$H$2:$H$5001,"&gt;0")))</f>
        <v/>
      </c>
      <c r="H172" s="8" t="str">
        <f t="shared" si="8"/>
        <v/>
      </c>
    </row>
    <row r="173" spans="1:8" x14ac:dyDescent="0.3">
      <c r="A173" t="str">
        <f>IFERROR(INDEX(tbl_corsi[KEY_CORSO],172),"")</f>
        <v/>
      </c>
      <c r="B173" t="str">
        <f>IFERROR(INDEX(tbl_corsi[N_ALLIEVI_TOT],172),"")</f>
        <v/>
      </c>
      <c r="C173" t="str">
        <f>IF(A173="","",COUNTIFS(RISPOSTE_CALC!$B$2:$B$5001,A173,RISPOSTE_CALC!$H$2:$H$5001,"&gt;0"))</f>
        <v/>
      </c>
      <c r="D173" t="str">
        <f t="shared" si="6"/>
        <v/>
      </c>
      <c r="E173" s="12" t="str">
        <f>IF(B173="","",tbl_output[[#This Row],[N_RISPONDENTI]]/tbl_output[[#This Row],[N_ALLIEVI_TOT]])</f>
        <v/>
      </c>
      <c r="F173" s="4" t="str">
        <f t="shared" si="7"/>
        <v/>
      </c>
      <c r="G173" s="8" t="str">
        <f>IF(ISERROR(IF(A173="","",AVERAGEIFS(RISPOSTE_CALC!$H$2:$H$5001,RISPOSTE_CALC!$B$2:$B$5001,A173,RISPOSTE_CALC!$H$2:$H$5001,"&gt;0"))),"",IF(A173="","",AVERAGEIFS(RISPOSTE_CALC!$H$2:$H$5001,RISPOSTE_CALC!$B$2:$B$5001,A173,RISPOSTE_CALC!$H$2:$H$5001,"&gt;0")))</f>
        <v/>
      </c>
      <c r="H173" s="8" t="str">
        <f t="shared" si="8"/>
        <v/>
      </c>
    </row>
    <row r="174" spans="1:8" x14ac:dyDescent="0.3">
      <c r="A174" t="str">
        <f>IFERROR(INDEX(tbl_corsi[KEY_CORSO],173),"")</f>
        <v/>
      </c>
      <c r="B174" t="str">
        <f>IFERROR(INDEX(tbl_corsi[N_ALLIEVI_TOT],173),"")</f>
        <v/>
      </c>
      <c r="C174" t="str">
        <f>IF(A174="","",COUNTIFS(RISPOSTE_CALC!$B$2:$B$5001,A174,RISPOSTE_CALC!$H$2:$H$5001,"&gt;0"))</f>
        <v/>
      </c>
      <c r="D174" t="str">
        <f t="shared" si="6"/>
        <v/>
      </c>
      <c r="E174" s="12" t="str">
        <f>IF(B174="","",tbl_output[[#This Row],[N_RISPONDENTI]]/tbl_output[[#This Row],[N_ALLIEVI_TOT]])</f>
        <v/>
      </c>
      <c r="F174" s="4" t="str">
        <f t="shared" si="7"/>
        <v/>
      </c>
      <c r="G174" s="8" t="str">
        <f>IF(ISERROR(IF(A174="","",AVERAGEIFS(RISPOSTE_CALC!$H$2:$H$5001,RISPOSTE_CALC!$B$2:$B$5001,A174,RISPOSTE_CALC!$H$2:$H$5001,"&gt;0"))),"",IF(A174="","",AVERAGEIFS(RISPOSTE_CALC!$H$2:$H$5001,RISPOSTE_CALC!$B$2:$B$5001,A174,RISPOSTE_CALC!$H$2:$H$5001,"&gt;0")))</f>
        <v/>
      </c>
      <c r="H174" s="8" t="str">
        <f t="shared" si="8"/>
        <v/>
      </c>
    </row>
    <row r="175" spans="1:8" x14ac:dyDescent="0.3">
      <c r="A175" t="str">
        <f>IFERROR(INDEX(tbl_corsi[KEY_CORSO],174),"")</f>
        <v/>
      </c>
      <c r="B175" t="str">
        <f>IFERROR(INDEX(tbl_corsi[N_ALLIEVI_TOT],174),"")</f>
        <v/>
      </c>
      <c r="C175" t="str">
        <f>IF(A175="","",COUNTIFS(RISPOSTE_CALC!$B$2:$B$5001,A175,RISPOSTE_CALC!$H$2:$H$5001,"&gt;0"))</f>
        <v/>
      </c>
      <c r="D175" t="str">
        <f t="shared" si="6"/>
        <v/>
      </c>
      <c r="E175" s="12" t="str">
        <f>IF(B175="","",tbl_output[[#This Row],[N_RISPONDENTI]]/tbl_output[[#This Row],[N_ALLIEVI_TOT]])</f>
        <v/>
      </c>
      <c r="F175" s="4" t="str">
        <f t="shared" si="7"/>
        <v/>
      </c>
      <c r="G175" s="8" t="str">
        <f>IF(ISERROR(IF(A175="","",AVERAGEIFS(RISPOSTE_CALC!$H$2:$H$5001,RISPOSTE_CALC!$B$2:$B$5001,A175,RISPOSTE_CALC!$H$2:$H$5001,"&gt;0"))),"",IF(A175="","",AVERAGEIFS(RISPOSTE_CALC!$H$2:$H$5001,RISPOSTE_CALC!$B$2:$B$5001,A175,RISPOSTE_CALC!$H$2:$H$5001,"&gt;0")))</f>
        <v/>
      </c>
      <c r="H175" s="8" t="str">
        <f t="shared" si="8"/>
        <v/>
      </c>
    </row>
    <row r="176" spans="1:8" x14ac:dyDescent="0.3">
      <c r="A176" t="str">
        <f>IFERROR(INDEX(tbl_corsi[KEY_CORSO],175),"")</f>
        <v/>
      </c>
      <c r="B176" t="str">
        <f>IFERROR(INDEX(tbl_corsi[N_ALLIEVI_TOT],175),"")</f>
        <v/>
      </c>
      <c r="C176" t="str">
        <f>IF(A176="","",COUNTIFS(RISPOSTE_CALC!$B$2:$B$5001,A176,RISPOSTE_CALC!$H$2:$H$5001,"&gt;0"))</f>
        <v/>
      </c>
      <c r="D176" t="str">
        <f t="shared" si="6"/>
        <v/>
      </c>
      <c r="E176" s="12" t="str">
        <f>IF(B176="","",tbl_output[[#This Row],[N_RISPONDENTI]]/tbl_output[[#This Row],[N_ALLIEVI_TOT]])</f>
        <v/>
      </c>
      <c r="F176" s="4" t="str">
        <f t="shared" si="7"/>
        <v/>
      </c>
      <c r="G176" s="8" t="str">
        <f>IF(ISERROR(IF(A176="","",AVERAGEIFS(RISPOSTE_CALC!$H$2:$H$5001,RISPOSTE_CALC!$B$2:$B$5001,A176,RISPOSTE_CALC!$H$2:$H$5001,"&gt;0"))),"",IF(A176="","",AVERAGEIFS(RISPOSTE_CALC!$H$2:$H$5001,RISPOSTE_CALC!$B$2:$B$5001,A176,RISPOSTE_CALC!$H$2:$H$5001,"&gt;0")))</f>
        <v/>
      </c>
      <c r="H176" s="8" t="str">
        <f t="shared" si="8"/>
        <v/>
      </c>
    </row>
    <row r="177" spans="1:8" x14ac:dyDescent="0.3">
      <c r="A177" t="str">
        <f>IFERROR(INDEX(tbl_corsi[KEY_CORSO],176),"")</f>
        <v/>
      </c>
      <c r="B177" t="str">
        <f>IFERROR(INDEX(tbl_corsi[N_ALLIEVI_TOT],176),"")</f>
        <v/>
      </c>
      <c r="C177" t="str">
        <f>IF(A177="","",COUNTIFS(RISPOSTE_CALC!$B$2:$B$5001,A177,RISPOSTE_CALC!$H$2:$H$5001,"&gt;0"))</f>
        <v/>
      </c>
      <c r="D177" t="str">
        <f t="shared" si="6"/>
        <v/>
      </c>
      <c r="E177" s="12" t="str">
        <f>IF(B177="","",tbl_output[[#This Row],[N_RISPONDENTI]]/tbl_output[[#This Row],[N_ALLIEVI_TOT]])</f>
        <v/>
      </c>
      <c r="F177" s="4" t="str">
        <f t="shared" si="7"/>
        <v/>
      </c>
      <c r="G177" s="8" t="str">
        <f>IF(ISERROR(IF(A177="","",AVERAGEIFS(RISPOSTE_CALC!$H$2:$H$5001,RISPOSTE_CALC!$B$2:$B$5001,A177,RISPOSTE_CALC!$H$2:$H$5001,"&gt;0"))),"",IF(A177="","",AVERAGEIFS(RISPOSTE_CALC!$H$2:$H$5001,RISPOSTE_CALC!$B$2:$B$5001,A177,RISPOSTE_CALC!$H$2:$H$5001,"&gt;0")))</f>
        <v/>
      </c>
      <c r="H177" s="8" t="str">
        <f t="shared" si="8"/>
        <v/>
      </c>
    </row>
    <row r="178" spans="1:8" x14ac:dyDescent="0.3">
      <c r="A178" t="str">
        <f>IFERROR(INDEX(tbl_corsi[KEY_CORSO],177),"")</f>
        <v/>
      </c>
      <c r="B178" t="str">
        <f>IFERROR(INDEX(tbl_corsi[N_ALLIEVI_TOT],177),"")</f>
        <v/>
      </c>
      <c r="C178" t="str">
        <f>IF(A178="","",COUNTIFS(RISPOSTE_CALC!$B$2:$B$5001,A178,RISPOSTE_CALC!$H$2:$H$5001,"&gt;0"))</f>
        <v/>
      </c>
      <c r="D178" t="str">
        <f t="shared" si="6"/>
        <v/>
      </c>
      <c r="E178" s="12" t="str">
        <f>IF(B178="","",tbl_output[[#This Row],[N_RISPONDENTI]]/tbl_output[[#This Row],[N_ALLIEVI_TOT]])</f>
        <v/>
      </c>
      <c r="F178" s="4" t="str">
        <f t="shared" si="7"/>
        <v/>
      </c>
      <c r="G178" s="8" t="str">
        <f>IF(ISERROR(IF(A178="","",AVERAGEIFS(RISPOSTE_CALC!$H$2:$H$5001,RISPOSTE_CALC!$B$2:$B$5001,A178,RISPOSTE_CALC!$H$2:$H$5001,"&gt;0"))),"",IF(A178="","",AVERAGEIFS(RISPOSTE_CALC!$H$2:$H$5001,RISPOSTE_CALC!$B$2:$B$5001,A178,RISPOSTE_CALC!$H$2:$H$5001,"&gt;0")))</f>
        <v/>
      </c>
      <c r="H178" s="8" t="str">
        <f t="shared" si="8"/>
        <v/>
      </c>
    </row>
    <row r="179" spans="1:8" x14ac:dyDescent="0.3">
      <c r="A179" t="str">
        <f>IFERROR(INDEX(tbl_corsi[KEY_CORSO],178),"")</f>
        <v/>
      </c>
      <c r="B179" t="str">
        <f>IFERROR(INDEX(tbl_corsi[N_ALLIEVI_TOT],178),"")</f>
        <v/>
      </c>
      <c r="C179" t="str">
        <f>IF(A179="","",COUNTIFS(RISPOSTE_CALC!$B$2:$B$5001,A179,RISPOSTE_CALC!$H$2:$H$5001,"&gt;0"))</f>
        <v/>
      </c>
      <c r="D179" t="str">
        <f t="shared" si="6"/>
        <v/>
      </c>
      <c r="E179" s="12" t="str">
        <f>IF(B179="","",tbl_output[[#This Row],[N_RISPONDENTI]]/tbl_output[[#This Row],[N_ALLIEVI_TOT]])</f>
        <v/>
      </c>
      <c r="F179" s="4" t="str">
        <f t="shared" si="7"/>
        <v/>
      </c>
      <c r="G179" s="8" t="str">
        <f>IF(ISERROR(IF(A179="","",AVERAGEIFS(RISPOSTE_CALC!$H$2:$H$5001,RISPOSTE_CALC!$B$2:$B$5001,A179,RISPOSTE_CALC!$H$2:$H$5001,"&gt;0"))),"",IF(A179="","",AVERAGEIFS(RISPOSTE_CALC!$H$2:$H$5001,RISPOSTE_CALC!$B$2:$B$5001,A179,RISPOSTE_CALC!$H$2:$H$5001,"&gt;0")))</f>
        <v/>
      </c>
      <c r="H179" s="8" t="str">
        <f t="shared" si="8"/>
        <v/>
      </c>
    </row>
    <row r="180" spans="1:8" x14ac:dyDescent="0.3">
      <c r="A180" t="str">
        <f>IFERROR(INDEX(tbl_corsi[KEY_CORSO],179),"")</f>
        <v/>
      </c>
      <c r="B180" t="str">
        <f>IFERROR(INDEX(tbl_corsi[N_ALLIEVI_TOT],179),"")</f>
        <v/>
      </c>
      <c r="C180" t="str">
        <f>IF(A180="","",COUNTIFS(RISPOSTE_CALC!$B$2:$B$5001,A180,RISPOSTE_CALC!$H$2:$H$5001,"&gt;0"))</f>
        <v/>
      </c>
      <c r="D180" t="str">
        <f t="shared" si="6"/>
        <v/>
      </c>
      <c r="E180" s="12" t="str">
        <f>IF(B180="","",tbl_output[[#This Row],[N_RISPONDENTI]]/tbl_output[[#This Row],[N_ALLIEVI_TOT]])</f>
        <v/>
      </c>
      <c r="F180" s="4" t="str">
        <f t="shared" si="7"/>
        <v/>
      </c>
      <c r="G180" s="8" t="str">
        <f>IF(ISERROR(IF(A180="","",AVERAGEIFS(RISPOSTE_CALC!$H$2:$H$5001,RISPOSTE_CALC!$B$2:$B$5001,A180,RISPOSTE_CALC!$H$2:$H$5001,"&gt;0"))),"",IF(A180="","",AVERAGEIFS(RISPOSTE_CALC!$H$2:$H$5001,RISPOSTE_CALC!$B$2:$B$5001,A180,RISPOSTE_CALC!$H$2:$H$5001,"&gt;0")))</f>
        <v/>
      </c>
      <c r="H180" s="8" t="str">
        <f t="shared" si="8"/>
        <v/>
      </c>
    </row>
    <row r="181" spans="1:8" x14ac:dyDescent="0.3">
      <c r="A181" t="str">
        <f>IFERROR(INDEX(tbl_corsi[KEY_CORSO],180),"")</f>
        <v/>
      </c>
      <c r="B181" t="str">
        <f>IFERROR(INDEX(tbl_corsi[N_ALLIEVI_TOT],180),"")</f>
        <v/>
      </c>
      <c r="C181" t="str">
        <f>IF(A181="","",COUNTIFS(RISPOSTE_CALC!$B$2:$B$5001,A181,RISPOSTE_CALC!$H$2:$H$5001,"&gt;0"))</f>
        <v/>
      </c>
      <c r="D181" t="str">
        <f t="shared" si="6"/>
        <v/>
      </c>
      <c r="E181" s="12" t="str">
        <f>IF(B181="","",tbl_output[[#This Row],[N_RISPONDENTI]]/tbl_output[[#This Row],[N_ALLIEVI_TOT]])</f>
        <v/>
      </c>
      <c r="F181" s="4" t="str">
        <f t="shared" si="7"/>
        <v/>
      </c>
      <c r="G181" s="8" t="str">
        <f>IF(ISERROR(IF(A181="","",AVERAGEIFS(RISPOSTE_CALC!$H$2:$H$5001,RISPOSTE_CALC!$B$2:$B$5001,A181,RISPOSTE_CALC!$H$2:$H$5001,"&gt;0"))),"",IF(A181="","",AVERAGEIFS(RISPOSTE_CALC!$H$2:$H$5001,RISPOSTE_CALC!$B$2:$B$5001,A181,RISPOSTE_CALC!$H$2:$H$5001,"&gt;0")))</f>
        <v/>
      </c>
      <c r="H181" s="8" t="str">
        <f t="shared" si="8"/>
        <v/>
      </c>
    </row>
    <row r="182" spans="1:8" x14ac:dyDescent="0.3">
      <c r="A182" t="str">
        <f>IFERROR(INDEX(tbl_corsi[KEY_CORSO],181),"")</f>
        <v/>
      </c>
      <c r="B182" t="str">
        <f>IFERROR(INDEX(tbl_corsi[N_ALLIEVI_TOT],181),"")</f>
        <v/>
      </c>
      <c r="C182" t="str">
        <f>IF(A182="","",COUNTIFS(RISPOSTE_CALC!$B$2:$B$5001,A182,RISPOSTE_CALC!$H$2:$H$5001,"&gt;0"))</f>
        <v/>
      </c>
      <c r="D182" t="str">
        <f t="shared" si="6"/>
        <v/>
      </c>
      <c r="E182" s="12" t="str">
        <f>IF(B182="","",tbl_output[[#This Row],[N_RISPONDENTI]]/tbl_output[[#This Row],[N_ALLIEVI_TOT]])</f>
        <v/>
      </c>
      <c r="F182" s="4" t="str">
        <f t="shared" si="7"/>
        <v/>
      </c>
      <c r="G182" s="8" t="str">
        <f>IF(ISERROR(IF(A182="","",AVERAGEIFS(RISPOSTE_CALC!$H$2:$H$5001,RISPOSTE_CALC!$B$2:$B$5001,A182,RISPOSTE_CALC!$H$2:$H$5001,"&gt;0"))),"",IF(A182="","",AVERAGEIFS(RISPOSTE_CALC!$H$2:$H$5001,RISPOSTE_CALC!$B$2:$B$5001,A182,RISPOSTE_CALC!$H$2:$H$5001,"&gt;0")))</f>
        <v/>
      </c>
      <c r="H182" s="8" t="str">
        <f t="shared" si="8"/>
        <v/>
      </c>
    </row>
    <row r="183" spans="1:8" x14ac:dyDescent="0.3">
      <c r="A183" t="str">
        <f>IFERROR(INDEX(tbl_corsi[KEY_CORSO],182),"")</f>
        <v/>
      </c>
      <c r="B183" t="str">
        <f>IFERROR(INDEX(tbl_corsi[N_ALLIEVI_TOT],182),"")</f>
        <v/>
      </c>
      <c r="C183" t="str">
        <f>IF(A183="","",COUNTIFS(RISPOSTE_CALC!$B$2:$B$5001,A183,RISPOSTE_CALC!$H$2:$H$5001,"&gt;0"))</f>
        <v/>
      </c>
      <c r="D183" t="str">
        <f t="shared" si="6"/>
        <v/>
      </c>
      <c r="E183" s="12" t="str">
        <f>IF(B183="","",tbl_output[[#This Row],[N_RISPONDENTI]]/tbl_output[[#This Row],[N_ALLIEVI_TOT]])</f>
        <v/>
      </c>
      <c r="F183" s="4" t="str">
        <f t="shared" si="7"/>
        <v/>
      </c>
      <c r="G183" s="8" t="str">
        <f>IF(ISERROR(IF(A183="","",AVERAGEIFS(RISPOSTE_CALC!$H$2:$H$5001,RISPOSTE_CALC!$B$2:$B$5001,A183,RISPOSTE_CALC!$H$2:$H$5001,"&gt;0"))),"",IF(A183="","",AVERAGEIFS(RISPOSTE_CALC!$H$2:$H$5001,RISPOSTE_CALC!$B$2:$B$5001,A183,RISPOSTE_CALC!$H$2:$H$5001,"&gt;0")))</f>
        <v/>
      </c>
      <c r="H183" s="8" t="str">
        <f t="shared" si="8"/>
        <v/>
      </c>
    </row>
    <row r="184" spans="1:8" x14ac:dyDescent="0.3">
      <c r="A184" t="str">
        <f>IFERROR(INDEX(tbl_corsi[KEY_CORSO],183),"")</f>
        <v/>
      </c>
      <c r="B184" t="str">
        <f>IFERROR(INDEX(tbl_corsi[N_ALLIEVI_TOT],183),"")</f>
        <v/>
      </c>
      <c r="C184" t="str">
        <f>IF(A184="","",COUNTIFS(RISPOSTE_CALC!$B$2:$B$5001,A184,RISPOSTE_CALC!$H$2:$H$5001,"&gt;0"))</f>
        <v/>
      </c>
      <c r="D184" t="str">
        <f t="shared" si="6"/>
        <v/>
      </c>
      <c r="E184" s="12" t="str">
        <f>IF(B184="","",tbl_output[[#This Row],[N_RISPONDENTI]]/tbl_output[[#This Row],[N_ALLIEVI_TOT]])</f>
        <v/>
      </c>
      <c r="F184" s="4" t="str">
        <f t="shared" si="7"/>
        <v/>
      </c>
      <c r="G184" s="8" t="str">
        <f>IF(ISERROR(IF(A184="","",AVERAGEIFS(RISPOSTE_CALC!$H$2:$H$5001,RISPOSTE_CALC!$B$2:$B$5001,A184,RISPOSTE_CALC!$H$2:$H$5001,"&gt;0"))),"",IF(A184="","",AVERAGEIFS(RISPOSTE_CALC!$H$2:$H$5001,RISPOSTE_CALC!$B$2:$B$5001,A184,RISPOSTE_CALC!$H$2:$H$5001,"&gt;0")))</f>
        <v/>
      </c>
      <c r="H184" s="8" t="str">
        <f t="shared" si="8"/>
        <v/>
      </c>
    </row>
    <row r="185" spans="1:8" x14ac:dyDescent="0.3">
      <c r="A185" t="str">
        <f>IFERROR(INDEX(tbl_corsi[KEY_CORSO],184),"")</f>
        <v/>
      </c>
      <c r="B185" t="str">
        <f>IFERROR(INDEX(tbl_corsi[N_ALLIEVI_TOT],184),"")</f>
        <v/>
      </c>
      <c r="C185" t="str">
        <f>IF(A185="","",COUNTIFS(RISPOSTE_CALC!$B$2:$B$5001,A185,RISPOSTE_CALC!$H$2:$H$5001,"&gt;0"))</f>
        <v/>
      </c>
      <c r="D185" t="str">
        <f t="shared" si="6"/>
        <v/>
      </c>
      <c r="E185" s="12" t="str">
        <f>IF(B185="","",tbl_output[[#This Row],[N_RISPONDENTI]]/tbl_output[[#This Row],[N_ALLIEVI_TOT]])</f>
        <v/>
      </c>
      <c r="F185" s="4" t="str">
        <f t="shared" si="7"/>
        <v/>
      </c>
      <c r="G185" s="8" t="str">
        <f>IF(ISERROR(IF(A185="","",AVERAGEIFS(RISPOSTE_CALC!$H$2:$H$5001,RISPOSTE_CALC!$B$2:$B$5001,A185,RISPOSTE_CALC!$H$2:$H$5001,"&gt;0"))),"",IF(A185="","",AVERAGEIFS(RISPOSTE_CALC!$H$2:$H$5001,RISPOSTE_CALC!$B$2:$B$5001,A185,RISPOSTE_CALC!$H$2:$H$5001,"&gt;0")))</f>
        <v/>
      </c>
      <c r="H185" s="8" t="str">
        <f t="shared" si="8"/>
        <v/>
      </c>
    </row>
    <row r="186" spans="1:8" x14ac:dyDescent="0.3">
      <c r="A186" t="str">
        <f>IFERROR(INDEX(tbl_corsi[KEY_CORSO],185),"")</f>
        <v/>
      </c>
      <c r="B186" t="str">
        <f>IFERROR(INDEX(tbl_corsi[N_ALLIEVI_TOT],185),"")</f>
        <v/>
      </c>
      <c r="C186" t="str">
        <f>IF(A186="","",COUNTIFS(RISPOSTE_CALC!$B$2:$B$5001,A186,RISPOSTE_CALC!$H$2:$H$5001,"&gt;0"))</f>
        <v/>
      </c>
      <c r="D186" t="str">
        <f t="shared" si="6"/>
        <v/>
      </c>
      <c r="E186" s="12" t="str">
        <f>IF(B186="","",tbl_output[[#This Row],[N_RISPONDENTI]]/tbl_output[[#This Row],[N_ALLIEVI_TOT]])</f>
        <v/>
      </c>
      <c r="F186" s="4" t="str">
        <f t="shared" si="7"/>
        <v/>
      </c>
      <c r="G186" s="8" t="str">
        <f>IF(ISERROR(IF(A186="","",AVERAGEIFS(RISPOSTE_CALC!$H$2:$H$5001,RISPOSTE_CALC!$B$2:$B$5001,A186,RISPOSTE_CALC!$H$2:$H$5001,"&gt;0"))),"",IF(A186="","",AVERAGEIFS(RISPOSTE_CALC!$H$2:$H$5001,RISPOSTE_CALC!$B$2:$B$5001,A186,RISPOSTE_CALC!$H$2:$H$5001,"&gt;0")))</f>
        <v/>
      </c>
      <c r="H186" s="8" t="str">
        <f t="shared" si="8"/>
        <v/>
      </c>
    </row>
    <row r="187" spans="1:8" x14ac:dyDescent="0.3">
      <c r="A187" t="str">
        <f>IFERROR(INDEX(tbl_corsi[KEY_CORSO],186),"")</f>
        <v/>
      </c>
      <c r="B187" t="str">
        <f>IFERROR(INDEX(tbl_corsi[N_ALLIEVI_TOT],186),"")</f>
        <v/>
      </c>
      <c r="C187" t="str">
        <f>IF(A187="","",COUNTIFS(RISPOSTE_CALC!$B$2:$B$5001,A187,RISPOSTE_CALC!$H$2:$H$5001,"&gt;0"))</f>
        <v/>
      </c>
      <c r="D187" t="str">
        <f t="shared" si="6"/>
        <v/>
      </c>
      <c r="E187" s="12" t="str">
        <f>IF(B187="","",tbl_output[[#This Row],[N_RISPONDENTI]]/tbl_output[[#This Row],[N_ALLIEVI_TOT]])</f>
        <v/>
      </c>
      <c r="F187" s="4" t="str">
        <f t="shared" si="7"/>
        <v/>
      </c>
      <c r="G187" s="8" t="str">
        <f>IF(ISERROR(IF(A187="","",AVERAGEIFS(RISPOSTE_CALC!$H$2:$H$5001,RISPOSTE_CALC!$B$2:$B$5001,A187,RISPOSTE_CALC!$H$2:$H$5001,"&gt;0"))),"",IF(A187="","",AVERAGEIFS(RISPOSTE_CALC!$H$2:$H$5001,RISPOSTE_CALC!$B$2:$B$5001,A187,RISPOSTE_CALC!$H$2:$H$5001,"&gt;0")))</f>
        <v/>
      </c>
      <c r="H187" s="8" t="str">
        <f t="shared" si="8"/>
        <v/>
      </c>
    </row>
    <row r="188" spans="1:8" x14ac:dyDescent="0.3">
      <c r="A188" t="str">
        <f>IFERROR(INDEX(tbl_corsi[KEY_CORSO],187),"")</f>
        <v/>
      </c>
      <c r="B188" t="str">
        <f>IFERROR(INDEX(tbl_corsi[N_ALLIEVI_TOT],187),"")</f>
        <v/>
      </c>
      <c r="C188" t="str">
        <f>IF(A188="","",COUNTIFS(RISPOSTE_CALC!$B$2:$B$5001,A188,RISPOSTE_CALC!$H$2:$H$5001,"&gt;0"))</f>
        <v/>
      </c>
      <c r="D188" t="str">
        <f t="shared" si="6"/>
        <v/>
      </c>
      <c r="E188" s="12" t="str">
        <f>IF(B188="","",tbl_output[[#This Row],[N_RISPONDENTI]]/tbl_output[[#This Row],[N_ALLIEVI_TOT]])</f>
        <v/>
      </c>
      <c r="F188" s="4" t="str">
        <f t="shared" si="7"/>
        <v/>
      </c>
      <c r="G188" s="8" t="str">
        <f>IF(ISERROR(IF(A188="","",AVERAGEIFS(RISPOSTE_CALC!$H$2:$H$5001,RISPOSTE_CALC!$B$2:$B$5001,A188,RISPOSTE_CALC!$H$2:$H$5001,"&gt;0"))),"",IF(A188="","",AVERAGEIFS(RISPOSTE_CALC!$H$2:$H$5001,RISPOSTE_CALC!$B$2:$B$5001,A188,RISPOSTE_CALC!$H$2:$H$5001,"&gt;0")))</f>
        <v/>
      </c>
      <c r="H188" s="8" t="str">
        <f t="shared" si="8"/>
        <v/>
      </c>
    </row>
    <row r="189" spans="1:8" x14ac:dyDescent="0.3">
      <c r="A189" t="str">
        <f>IFERROR(INDEX(tbl_corsi[KEY_CORSO],188),"")</f>
        <v/>
      </c>
      <c r="B189" t="str">
        <f>IFERROR(INDEX(tbl_corsi[N_ALLIEVI_TOT],188),"")</f>
        <v/>
      </c>
      <c r="C189" t="str">
        <f>IF(A189="","",COUNTIFS(RISPOSTE_CALC!$B$2:$B$5001,A189,RISPOSTE_CALC!$H$2:$H$5001,"&gt;0"))</f>
        <v/>
      </c>
      <c r="D189" t="str">
        <f t="shared" si="6"/>
        <v/>
      </c>
      <c r="E189" s="12" t="str">
        <f>IF(B189="","",tbl_output[[#This Row],[N_RISPONDENTI]]/tbl_output[[#This Row],[N_ALLIEVI_TOT]])</f>
        <v/>
      </c>
      <c r="F189" s="4" t="str">
        <f t="shared" si="7"/>
        <v/>
      </c>
      <c r="G189" s="8" t="str">
        <f>IF(ISERROR(IF(A189="","",AVERAGEIFS(RISPOSTE_CALC!$H$2:$H$5001,RISPOSTE_CALC!$B$2:$B$5001,A189,RISPOSTE_CALC!$H$2:$H$5001,"&gt;0"))),"",IF(A189="","",AVERAGEIFS(RISPOSTE_CALC!$H$2:$H$5001,RISPOSTE_CALC!$B$2:$B$5001,A189,RISPOSTE_CALC!$H$2:$H$5001,"&gt;0")))</f>
        <v/>
      </c>
      <c r="H189" s="8" t="str">
        <f t="shared" si="8"/>
        <v/>
      </c>
    </row>
    <row r="190" spans="1:8" x14ac:dyDescent="0.3">
      <c r="A190" t="str">
        <f>IFERROR(INDEX(tbl_corsi[KEY_CORSO],189),"")</f>
        <v/>
      </c>
      <c r="B190" t="str">
        <f>IFERROR(INDEX(tbl_corsi[N_ALLIEVI_TOT],189),"")</f>
        <v/>
      </c>
      <c r="C190" t="str">
        <f>IF(A190="","",COUNTIFS(RISPOSTE_CALC!$B$2:$B$5001,A190,RISPOSTE_CALC!$H$2:$H$5001,"&gt;0"))</f>
        <v/>
      </c>
      <c r="D190" t="str">
        <f t="shared" si="6"/>
        <v/>
      </c>
      <c r="E190" s="12" t="str">
        <f>IF(B190="","",tbl_output[[#This Row],[N_RISPONDENTI]]/tbl_output[[#This Row],[N_ALLIEVI_TOT]])</f>
        <v/>
      </c>
      <c r="F190" s="4" t="str">
        <f t="shared" si="7"/>
        <v/>
      </c>
      <c r="G190" s="8" t="str">
        <f>IF(ISERROR(IF(A190="","",AVERAGEIFS(RISPOSTE_CALC!$H$2:$H$5001,RISPOSTE_CALC!$B$2:$B$5001,A190,RISPOSTE_CALC!$H$2:$H$5001,"&gt;0"))),"",IF(A190="","",AVERAGEIFS(RISPOSTE_CALC!$H$2:$H$5001,RISPOSTE_CALC!$B$2:$B$5001,A190,RISPOSTE_CALC!$H$2:$H$5001,"&gt;0")))</f>
        <v/>
      </c>
      <c r="H190" s="8" t="str">
        <f t="shared" si="8"/>
        <v/>
      </c>
    </row>
    <row r="191" spans="1:8" x14ac:dyDescent="0.3">
      <c r="A191" t="str">
        <f>IFERROR(INDEX(tbl_corsi[KEY_CORSO],190),"")</f>
        <v/>
      </c>
      <c r="B191" t="str">
        <f>IFERROR(INDEX(tbl_corsi[N_ALLIEVI_TOT],190),"")</f>
        <v/>
      </c>
      <c r="C191" t="str">
        <f>IF(A191="","",COUNTIFS(RISPOSTE_CALC!$B$2:$B$5001,A191,RISPOSTE_CALC!$H$2:$H$5001,"&gt;0"))</f>
        <v/>
      </c>
      <c r="D191" t="str">
        <f t="shared" si="6"/>
        <v/>
      </c>
      <c r="E191" s="12" t="str">
        <f>IF(B191="","",tbl_output[[#This Row],[N_RISPONDENTI]]/tbl_output[[#This Row],[N_ALLIEVI_TOT]])</f>
        <v/>
      </c>
      <c r="F191" s="4" t="str">
        <f t="shared" si="7"/>
        <v/>
      </c>
      <c r="G191" s="8" t="str">
        <f>IF(ISERROR(IF(A191="","",AVERAGEIFS(RISPOSTE_CALC!$H$2:$H$5001,RISPOSTE_CALC!$B$2:$B$5001,A191,RISPOSTE_CALC!$H$2:$H$5001,"&gt;0"))),"",IF(A191="","",AVERAGEIFS(RISPOSTE_CALC!$H$2:$H$5001,RISPOSTE_CALC!$B$2:$B$5001,A191,RISPOSTE_CALC!$H$2:$H$5001,"&gt;0")))</f>
        <v/>
      </c>
      <c r="H191" s="8" t="str">
        <f t="shared" si="8"/>
        <v/>
      </c>
    </row>
    <row r="192" spans="1:8" x14ac:dyDescent="0.3">
      <c r="A192" t="str">
        <f>IFERROR(INDEX(tbl_corsi[KEY_CORSO],191),"")</f>
        <v/>
      </c>
      <c r="B192" t="str">
        <f>IFERROR(INDEX(tbl_corsi[N_ALLIEVI_TOT],191),"")</f>
        <v/>
      </c>
      <c r="C192" t="str">
        <f>IF(A192="","",COUNTIFS(RISPOSTE_CALC!$B$2:$B$5001,A192,RISPOSTE_CALC!$H$2:$H$5001,"&gt;0"))</f>
        <v/>
      </c>
      <c r="D192" t="str">
        <f t="shared" si="6"/>
        <v/>
      </c>
      <c r="E192" s="12" t="str">
        <f>IF(B192="","",tbl_output[[#This Row],[N_RISPONDENTI]]/tbl_output[[#This Row],[N_ALLIEVI_TOT]])</f>
        <v/>
      </c>
      <c r="F192" s="4" t="str">
        <f t="shared" si="7"/>
        <v/>
      </c>
      <c r="G192" s="8" t="str">
        <f>IF(ISERROR(IF(A192="","",AVERAGEIFS(RISPOSTE_CALC!$H$2:$H$5001,RISPOSTE_CALC!$B$2:$B$5001,A192,RISPOSTE_CALC!$H$2:$H$5001,"&gt;0"))),"",IF(A192="","",AVERAGEIFS(RISPOSTE_CALC!$H$2:$H$5001,RISPOSTE_CALC!$B$2:$B$5001,A192,RISPOSTE_CALC!$H$2:$H$5001,"&gt;0")))</f>
        <v/>
      </c>
      <c r="H192" s="8" t="str">
        <f t="shared" si="8"/>
        <v/>
      </c>
    </row>
    <row r="193" spans="1:8" x14ac:dyDescent="0.3">
      <c r="A193" t="str">
        <f>IFERROR(INDEX(tbl_corsi[KEY_CORSO],192),"")</f>
        <v/>
      </c>
      <c r="B193" t="str">
        <f>IFERROR(INDEX(tbl_corsi[N_ALLIEVI_TOT],192),"")</f>
        <v/>
      </c>
      <c r="C193" t="str">
        <f>IF(A193="","",COUNTIFS(RISPOSTE_CALC!$B$2:$B$5001,A193,RISPOSTE_CALC!$H$2:$H$5001,"&gt;0"))</f>
        <v/>
      </c>
      <c r="D193" t="str">
        <f t="shared" si="6"/>
        <v/>
      </c>
      <c r="E193" s="12" t="str">
        <f>IF(B193="","",tbl_output[[#This Row],[N_RISPONDENTI]]/tbl_output[[#This Row],[N_ALLIEVI_TOT]])</f>
        <v/>
      </c>
      <c r="F193" s="4" t="str">
        <f t="shared" si="7"/>
        <v/>
      </c>
      <c r="G193" s="8" t="str">
        <f>IF(ISERROR(IF(A193="","",AVERAGEIFS(RISPOSTE_CALC!$H$2:$H$5001,RISPOSTE_CALC!$B$2:$B$5001,A193,RISPOSTE_CALC!$H$2:$H$5001,"&gt;0"))),"",IF(A193="","",AVERAGEIFS(RISPOSTE_CALC!$H$2:$H$5001,RISPOSTE_CALC!$B$2:$B$5001,A193,RISPOSTE_CALC!$H$2:$H$5001,"&gt;0")))</f>
        <v/>
      </c>
      <c r="H193" s="8" t="str">
        <f t="shared" si="8"/>
        <v/>
      </c>
    </row>
    <row r="194" spans="1:8" x14ac:dyDescent="0.3">
      <c r="A194" t="str">
        <f>IFERROR(INDEX(tbl_corsi[KEY_CORSO],193),"")</f>
        <v/>
      </c>
      <c r="B194" t="str">
        <f>IFERROR(INDEX(tbl_corsi[N_ALLIEVI_TOT],193),"")</f>
        <v/>
      </c>
      <c r="C194" t="str">
        <f>IF(A194="","",COUNTIFS(RISPOSTE_CALC!$B$2:$B$5001,A194,RISPOSTE_CALC!$H$2:$H$5001,"&gt;0"))</f>
        <v/>
      </c>
      <c r="D194" t="str">
        <f t="shared" ref="D194:D257" si="9">IF(B194="","",ROUNDUP(B194*0.8,0))</f>
        <v/>
      </c>
      <c r="E194" s="12" t="str">
        <f>IF(B194="","",tbl_output[[#This Row],[N_RISPONDENTI]]/tbl_output[[#This Row],[N_ALLIEVI_TOT]])</f>
        <v/>
      </c>
      <c r="F194" s="4" t="str">
        <f t="shared" ref="F194:F257" si="10">IF(B194="","",IF(B194&lt;8,"KO: iscritti&lt;8",IF(C194&lt;D194,"KO: risp&lt;80%","OK")))</f>
        <v/>
      </c>
      <c r="G194" s="8" t="str">
        <f>IF(ISERROR(IF(A194="","",AVERAGEIFS(RISPOSTE_CALC!$H$2:$H$5001,RISPOSTE_CALC!$B$2:$B$5001,A194,RISPOSTE_CALC!$H$2:$H$5001,"&gt;0"))),"",IF(A194="","",AVERAGEIFS(RISPOSTE_CALC!$H$2:$H$5001,RISPOSTE_CALC!$B$2:$B$5001,A194,RISPOSTE_CALC!$H$2:$H$5001,"&gt;0")))</f>
        <v/>
      </c>
      <c r="H194" s="8" t="str">
        <f t="shared" ref="H194:H257" si="11">IF(G194="","",G194*2)</f>
        <v/>
      </c>
    </row>
    <row r="195" spans="1:8" x14ac:dyDescent="0.3">
      <c r="A195" t="str">
        <f>IFERROR(INDEX(tbl_corsi[KEY_CORSO],194),"")</f>
        <v/>
      </c>
      <c r="B195" t="str">
        <f>IFERROR(INDEX(tbl_corsi[N_ALLIEVI_TOT],194),"")</f>
        <v/>
      </c>
      <c r="C195" t="str">
        <f>IF(A195="","",COUNTIFS(RISPOSTE_CALC!$B$2:$B$5001,A195,RISPOSTE_CALC!$H$2:$H$5001,"&gt;0"))</f>
        <v/>
      </c>
      <c r="D195" t="str">
        <f t="shared" si="9"/>
        <v/>
      </c>
      <c r="E195" s="12" t="str">
        <f>IF(B195="","",tbl_output[[#This Row],[N_RISPONDENTI]]/tbl_output[[#This Row],[N_ALLIEVI_TOT]])</f>
        <v/>
      </c>
      <c r="F195" s="4" t="str">
        <f t="shared" si="10"/>
        <v/>
      </c>
      <c r="G195" s="8" t="str">
        <f>IF(ISERROR(IF(A195="","",AVERAGEIFS(RISPOSTE_CALC!$H$2:$H$5001,RISPOSTE_CALC!$B$2:$B$5001,A195,RISPOSTE_CALC!$H$2:$H$5001,"&gt;0"))),"",IF(A195="","",AVERAGEIFS(RISPOSTE_CALC!$H$2:$H$5001,RISPOSTE_CALC!$B$2:$B$5001,A195,RISPOSTE_CALC!$H$2:$H$5001,"&gt;0")))</f>
        <v/>
      </c>
      <c r="H195" s="8" t="str">
        <f t="shared" si="11"/>
        <v/>
      </c>
    </row>
    <row r="196" spans="1:8" x14ac:dyDescent="0.3">
      <c r="A196" t="str">
        <f>IFERROR(INDEX(tbl_corsi[KEY_CORSO],195),"")</f>
        <v/>
      </c>
      <c r="B196" t="str">
        <f>IFERROR(INDEX(tbl_corsi[N_ALLIEVI_TOT],195),"")</f>
        <v/>
      </c>
      <c r="C196" t="str">
        <f>IF(A196="","",COUNTIFS(RISPOSTE_CALC!$B$2:$B$5001,A196,RISPOSTE_CALC!$H$2:$H$5001,"&gt;0"))</f>
        <v/>
      </c>
      <c r="D196" t="str">
        <f t="shared" si="9"/>
        <v/>
      </c>
      <c r="E196" s="12" t="str">
        <f>IF(B196="","",tbl_output[[#This Row],[N_RISPONDENTI]]/tbl_output[[#This Row],[N_ALLIEVI_TOT]])</f>
        <v/>
      </c>
      <c r="F196" s="4" t="str">
        <f t="shared" si="10"/>
        <v/>
      </c>
      <c r="G196" s="8" t="str">
        <f>IF(ISERROR(IF(A196="","",AVERAGEIFS(RISPOSTE_CALC!$H$2:$H$5001,RISPOSTE_CALC!$B$2:$B$5001,A196,RISPOSTE_CALC!$H$2:$H$5001,"&gt;0"))),"",IF(A196="","",AVERAGEIFS(RISPOSTE_CALC!$H$2:$H$5001,RISPOSTE_CALC!$B$2:$B$5001,A196,RISPOSTE_CALC!$H$2:$H$5001,"&gt;0")))</f>
        <v/>
      </c>
      <c r="H196" s="8" t="str">
        <f t="shared" si="11"/>
        <v/>
      </c>
    </row>
    <row r="197" spans="1:8" x14ac:dyDescent="0.3">
      <c r="A197" t="str">
        <f>IFERROR(INDEX(tbl_corsi[KEY_CORSO],196),"")</f>
        <v/>
      </c>
      <c r="B197" t="str">
        <f>IFERROR(INDEX(tbl_corsi[N_ALLIEVI_TOT],196),"")</f>
        <v/>
      </c>
      <c r="C197" t="str">
        <f>IF(A197="","",COUNTIFS(RISPOSTE_CALC!$B$2:$B$5001,A197,RISPOSTE_CALC!$H$2:$H$5001,"&gt;0"))</f>
        <v/>
      </c>
      <c r="D197" t="str">
        <f t="shared" si="9"/>
        <v/>
      </c>
      <c r="E197" s="12" t="str">
        <f>IF(B197="","",tbl_output[[#This Row],[N_RISPONDENTI]]/tbl_output[[#This Row],[N_ALLIEVI_TOT]])</f>
        <v/>
      </c>
      <c r="F197" s="4" t="str">
        <f t="shared" si="10"/>
        <v/>
      </c>
      <c r="G197" s="8" t="str">
        <f>IF(ISERROR(IF(A197="","",AVERAGEIFS(RISPOSTE_CALC!$H$2:$H$5001,RISPOSTE_CALC!$B$2:$B$5001,A197,RISPOSTE_CALC!$H$2:$H$5001,"&gt;0"))),"",IF(A197="","",AVERAGEIFS(RISPOSTE_CALC!$H$2:$H$5001,RISPOSTE_CALC!$B$2:$B$5001,A197,RISPOSTE_CALC!$H$2:$H$5001,"&gt;0")))</f>
        <v/>
      </c>
      <c r="H197" s="8" t="str">
        <f t="shared" si="11"/>
        <v/>
      </c>
    </row>
    <row r="198" spans="1:8" x14ac:dyDescent="0.3">
      <c r="A198" t="str">
        <f>IFERROR(INDEX(tbl_corsi[KEY_CORSO],197),"")</f>
        <v/>
      </c>
      <c r="B198" t="str">
        <f>IFERROR(INDEX(tbl_corsi[N_ALLIEVI_TOT],197),"")</f>
        <v/>
      </c>
      <c r="C198" t="str">
        <f>IF(A198="","",COUNTIFS(RISPOSTE_CALC!$B$2:$B$5001,A198,RISPOSTE_CALC!$H$2:$H$5001,"&gt;0"))</f>
        <v/>
      </c>
      <c r="D198" t="str">
        <f t="shared" si="9"/>
        <v/>
      </c>
      <c r="E198" s="12" t="str">
        <f>IF(B198="","",tbl_output[[#This Row],[N_RISPONDENTI]]/tbl_output[[#This Row],[N_ALLIEVI_TOT]])</f>
        <v/>
      </c>
      <c r="F198" s="4" t="str">
        <f t="shared" si="10"/>
        <v/>
      </c>
      <c r="G198" s="8" t="str">
        <f>IF(ISERROR(IF(A198="","",AVERAGEIFS(RISPOSTE_CALC!$H$2:$H$5001,RISPOSTE_CALC!$B$2:$B$5001,A198,RISPOSTE_CALC!$H$2:$H$5001,"&gt;0"))),"",IF(A198="","",AVERAGEIFS(RISPOSTE_CALC!$H$2:$H$5001,RISPOSTE_CALC!$B$2:$B$5001,A198,RISPOSTE_CALC!$H$2:$H$5001,"&gt;0")))</f>
        <v/>
      </c>
      <c r="H198" s="8" t="str">
        <f t="shared" si="11"/>
        <v/>
      </c>
    </row>
    <row r="199" spans="1:8" x14ac:dyDescent="0.3">
      <c r="A199" t="str">
        <f>IFERROR(INDEX(tbl_corsi[KEY_CORSO],198),"")</f>
        <v/>
      </c>
      <c r="B199" t="str">
        <f>IFERROR(INDEX(tbl_corsi[N_ALLIEVI_TOT],198),"")</f>
        <v/>
      </c>
      <c r="C199" t="str">
        <f>IF(A199="","",COUNTIFS(RISPOSTE_CALC!$B$2:$B$5001,A199,RISPOSTE_CALC!$H$2:$H$5001,"&gt;0"))</f>
        <v/>
      </c>
      <c r="D199" t="str">
        <f t="shared" si="9"/>
        <v/>
      </c>
      <c r="E199" s="12" t="str">
        <f>IF(B199="","",tbl_output[[#This Row],[N_RISPONDENTI]]/tbl_output[[#This Row],[N_ALLIEVI_TOT]])</f>
        <v/>
      </c>
      <c r="F199" s="4" t="str">
        <f t="shared" si="10"/>
        <v/>
      </c>
      <c r="G199" s="8" t="str">
        <f>IF(ISERROR(IF(A199="","",AVERAGEIFS(RISPOSTE_CALC!$H$2:$H$5001,RISPOSTE_CALC!$B$2:$B$5001,A199,RISPOSTE_CALC!$H$2:$H$5001,"&gt;0"))),"",IF(A199="","",AVERAGEIFS(RISPOSTE_CALC!$H$2:$H$5001,RISPOSTE_CALC!$B$2:$B$5001,A199,RISPOSTE_CALC!$H$2:$H$5001,"&gt;0")))</f>
        <v/>
      </c>
      <c r="H199" s="8" t="str">
        <f t="shared" si="11"/>
        <v/>
      </c>
    </row>
    <row r="200" spans="1:8" x14ac:dyDescent="0.3">
      <c r="A200" t="str">
        <f>IFERROR(INDEX(tbl_corsi[KEY_CORSO],199),"")</f>
        <v/>
      </c>
      <c r="B200" t="str">
        <f>IFERROR(INDEX(tbl_corsi[N_ALLIEVI_TOT],199),"")</f>
        <v/>
      </c>
      <c r="C200" t="str">
        <f>IF(A200="","",COUNTIFS(RISPOSTE_CALC!$B$2:$B$5001,A200,RISPOSTE_CALC!$H$2:$H$5001,"&gt;0"))</f>
        <v/>
      </c>
      <c r="D200" t="str">
        <f t="shared" si="9"/>
        <v/>
      </c>
      <c r="E200" s="12" t="str">
        <f>IF(B200="","",tbl_output[[#This Row],[N_RISPONDENTI]]/tbl_output[[#This Row],[N_ALLIEVI_TOT]])</f>
        <v/>
      </c>
      <c r="F200" s="4" t="str">
        <f t="shared" si="10"/>
        <v/>
      </c>
      <c r="G200" s="8" t="str">
        <f>IF(ISERROR(IF(A200="","",AVERAGEIFS(RISPOSTE_CALC!$H$2:$H$5001,RISPOSTE_CALC!$B$2:$B$5001,A200,RISPOSTE_CALC!$H$2:$H$5001,"&gt;0"))),"",IF(A200="","",AVERAGEIFS(RISPOSTE_CALC!$H$2:$H$5001,RISPOSTE_CALC!$B$2:$B$5001,A200,RISPOSTE_CALC!$H$2:$H$5001,"&gt;0")))</f>
        <v/>
      </c>
      <c r="H200" s="8" t="str">
        <f t="shared" si="11"/>
        <v/>
      </c>
    </row>
    <row r="201" spans="1:8" x14ac:dyDescent="0.3">
      <c r="A201" t="str">
        <f>IFERROR(INDEX(tbl_corsi[KEY_CORSO],200),"")</f>
        <v/>
      </c>
      <c r="B201" t="str">
        <f>IFERROR(INDEX(tbl_corsi[N_ALLIEVI_TOT],200),"")</f>
        <v/>
      </c>
      <c r="C201" t="str">
        <f>IF(A201="","",COUNTIFS(RISPOSTE_CALC!$B$2:$B$5001,A201,RISPOSTE_CALC!$H$2:$H$5001,"&gt;0"))</f>
        <v/>
      </c>
      <c r="D201" t="str">
        <f t="shared" si="9"/>
        <v/>
      </c>
      <c r="E201" s="12" t="str">
        <f>IF(B201="","",tbl_output[[#This Row],[N_RISPONDENTI]]/tbl_output[[#This Row],[N_ALLIEVI_TOT]])</f>
        <v/>
      </c>
      <c r="F201" s="4" t="str">
        <f t="shared" si="10"/>
        <v/>
      </c>
      <c r="G201" s="8" t="str">
        <f>IF(ISERROR(IF(A201="","",AVERAGEIFS(RISPOSTE_CALC!$H$2:$H$5001,RISPOSTE_CALC!$B$2:$B$5001,A201,RISPOSTE_CALC!$H$2:$H$5001,"&gt;0"))),"",IF(A201="","",AVERAGEIFS(RISPOSTE_CALC!$H$2:$H$5001,RISPOSTE_CALC!$B$2:$B$5001,A201,RISPOSTE_CALC!$H$2:$H$5001,"&gt;0")))</f>
        <v/>
      </c>
      <c r="H201" s="8" t="str">
        <f t="shared" si="11"/>
        <v/>
      </c>
    </row>
    <row r="202" spans="1:8" x14ac:dyDescent="0.3">
      <c r="A202" t="str">
        <f>IFERROR(INDEX(tbl_corsi[KEY_CORSO],201),"")</f>
        <v/>
      </c>
      <c r="B202" t="str">
        <f>IFERROR(INDEX(tbl_corsi[N_ALLIEVI_TOT],201),"")</f>
        <v/>
      </c>
      <c r="C202" t="str">
        <f>IF(A202="","",COUNTIFS(RISPOSTE_CALC!$B$2:$B$5001,A202,RISPOSTE_CALC!$H$2:$H$5001,"&gt;0"))</f>
        <v/>
      </c>
      <c r="D202" t="str">
        <f t="shared" si="9"/>
        <v/>
      </c>
      <c r="E202" s="12" t="str">
        <f>IF(B202="","",tbl_output[[#This Row],[N_RISPONDENTI]]/tbl_output[[#This Row],[N_ALLIEVI_TOT]])</f>
        <v/>
      </c>
      <c r="F202" s="4" t="str">
        <f t="shared" si="10"/>
        <v/>
      </c>
      <c r="G202" s="8" t="str">
        <f>IF(ISERROR(IF(A202="","",AVERAGEIFS(RISPOSTE_CALC!$H$2:$H$5001,RISPOSTE_CALC!$B$2:$B$5001,A202,RISPOSTE_CALC!$H$2:$H$5001,"&gt;0"))),"",IF(A202="","",AVERAGEIFS(RISPOSTE_CALC!$H$2:$H$5001,RISPOSTE_CALC!$B$2:$B$5001,A202,RISPOSTE_CALC!$H$2:$H$5001,"&gt;0")))</f>
        <v/>
      </c>
      <c r="H202" s="8" t="str">
        <f t="shared" si="11"/>
        <v/>
      </c>
    </row>
    <row r="203" spans="1:8" x14ac:dyDescent="0.3">
      <c r="A203" t="str">
        <f>IFERROR(INDEX(tbl_corsi[KEY_CORSO],202),"")</f>
        <v/>
      </c>
      <c r="B203" t="str">
        <f>IFERROR(INDEX(tbl_corsi[N_ALLIEVI_TOT],202),"")</f>
        <v/>
      </c>
      <c r="C203" t="str">
        <f>IF(A203="","",COUNTIFS(RISPOSTE_CALC!$B$2:$B$5001,A203,RISPOSTE_CALC!$H$2:$H$5001,"&gt;0"))</f>
        <v/>
      </c>
      <c r="D203" t="str">
        <f t="shared" si="9"/>
        <v/>
      </c>
      <c r="E203" s="12" t="str">
        <f>IF(B203="","",tbl_output[[#This Row],[N_RISPONDENTI]]/tbl_output[[#This Row],[N_ALLIEVI_TOT]])</f>
        <v/>
      </c>
      <c r="F203" s="4" t="str">
        <f t="shared" si="10"/>
        <v/>
      </c>
      <c r="G203" s="8" t="str">
        <f>IF(ISERROR(IF(A203="","",AVERAGEIFS(RISPOSTE_CALC!$H$2:$H$5001,RISPOSTE_CALC!$B$2:$B$5001,A203,RISPOSTE_CALC!$H$2:$H$5001,"&gt;0"))),"",IF(A203="","",AVERAGEIFS(RISPOSTE_CALC!$H$2:$H$5001,RISPOSTE_CALC!$B$2:$B$5001,A203,RISPOSTE_CALC!$H$2:$H$5001,"&gt;0")))</f>
        <v/>
      </c>
      <c r="H203" s="8" t="str">
        <f t="shared" si="11"/>
        <v/>
      </c>
    </row>
    <row r="204" spans="1:8" x14ac:dyDescent="0.3">
      <c r="A204" t="str">
        <f>IFERROR(INDEX(tbl_corsi[KEY_CORSO],203),"")</f>
        <v/>
      </c>
      <c r="B204" t="str">
        <f>IFERROR(INDEX(tbl_corsi[N_ALLIEVI_TOT],203),"")</f>
        <v/>
      </c>
      <c r="C204" t="str">
        <f>IF(A204="","",COUNTIFS(RISPOSTE_CALC!$B$2:$B$5001,A204,RISPOSTE_CALC!$H$2:$H$5001,"&gt;0"))</f>
        <v/>
      </c>
      <c r="D204" t="str">
        <f t="shared" si="9"/>
        <v/>
      </c>
      <c r="E204" s="12" t="str">
        <f>IF(B204="","",tbl_output[[#This Row],[N_RISPONDENTI]]/tbl_output[[#This Row],[N_ALLIEVI_TOT]])</f>
        <v/>
      </c>
      <c r="F204" s="4" t="str">
        <f t="shared" si="10"/>
        <v/>
      </c>
      <c r="G204" s="8" t="str">
        <f>IF(ISERROR(IF(A204="","",AVERAGEIFS(RISPOSTE_CALC!$H$2:$H$5001,RISPOSTE_CALC!$B$2:$B$5001,A204,RISPOSTE_CALC!$H$2:$H$5001,"&gt;0"))),"",IF(A204="","",AVERAGEIFS(RISPOSTE_CALC!$H$2:$H$5001,RISPOSTE_CALC!$B$2:$B$5001,A204,RISPOSTE_CALC!$H$2:$H$5001,"&gt;0")))</f>
        <v/>
      </c>
      <c r="H204" s="8" t="str">
        <f t="shared" si="11"/>
        <v/>
      </c>
    </row>
    <row r="205" spans="1:8" x14ac:dyDescent="0.3">
      <c r="A205" t="str">
        <f>IFERROR(INDEX(tbl_corsi[KEY_CORSO],204),"")</f>
        <v/>
      </c>
      <c r="B205" t="str">
        <f>IFERROR(INDEX(tbl_corsi[N_ALLIEVI_TOT],204),"")</f>
        <v/>
      </c>
      <c r="C205" t="str">
        <f>IF(A205="","",COUNTIFS(RISPOSTE_CALC!$B$2:$B$5001,A205,RISPOSTE_CALC!$H$2:$H$5001,"&gt;0"))</f>
        <v/>
      </c>
      <c r="D205" t="str">
        <f t="shared" si="9"/>
        <v/>
      </c>
      <c r="E205" s="12" t="str">
        <f>IF(B205="","",tbl_output[[#This Row],[N_RISPONDENTI]]/tbl_output[[#This Row],[N_ALLIEVI_TOT]])</f>
        <v/>
      </c>
      <c r="F205" s="4" t="str">
        <f t="shared" si="10"/>
        <v/>
      </c>
      <c r="G205" s="8" t="str">
        <f>IF(ISERROR(IF(A205="","",AVERAGEIFS(RISPOSTE_CALC!$H$2:$H$5001,RISPOSTE_CALC!$B$2:$B$5001,A205,RISPOSTE_CALC!$H$2:$H$5001,"&gt;0"))),"",IF(A205="","",AVERAGEIFS(RISPOSTE_CALC!$H$2:$H$5001,RISPOSTE_CALC!$B$2:$B$5001,A205,RISPOSTE_CALC!$H$2:$H$5001,"&gt;0")))</f>
        <v/>
      </c>
      <c r="H205" s="8" t="str">
        <f t="shared" si="11"/>
        <v/>
      </c>
    </row>
    <row r="206" spans="1:8" x14ac:dyDescent="0.3">
      <c r="A206" t="str">
        <f>IFERROR(INDEX(tbl_corsi[KEY_CORSO],205),"")</f>
        <v/>
      </c>
      <c r="B206" t="str">
        <f>IFERROR(INDEX(tbl_corsi[N_ALLIEVI_TOT],205),"")</f>
        <v/>
      </c>
      <c r="C206" t="str">
        <f>IF(A206="","",COUNTIFS(RISPOSTE_CALC!$B$2:$B$5001,A206,RISPOSTE_CALC!$H$2:$H$5001,"&gt;0"))</f>
        <v/>
      </c>
      <c r="D206" t="str">
        <f t="shared" si="9"/>
        <v/>
      </c>
      <c r="E206" s="12" t="str">
        <f>IF(B206="","",tbl_output[[#This Row],[N_RISPONDENTI]]/tbl_output[[#This Row],[N_ALLIEVI_TOT]])</f>
        <v/>
      </c>
      <c r="F206" s="4" t="str">
        <f t="shared" si="10"/>
        <v/>
      </c>
      <c r="G206" s="8" t="str">
        <f>IF(ISERROR(IF(A206="","",AVERAGEIFS(RISPOSTE_CALC!$H$2:$H$5001,RISPOSTE_CALC!$B$2:$B$5001,A206,RISPOSTE_CALC!$H$2:$H$5001,"&gt;0"))),"",IF(A206="","",AVERAGEIFS(RISPOSTE_CALC!$H$2:$H$5001,RISPOSTE_CALC!$B$2:$B$5001,A206,RISPOSTE_CALC!$H$2:$H$5001,"&gt;0")))</f>
        <v/>
      </c>
      <c r="H206" s="8" t="str">
        <f t="shared" si="11"/>
        <v/>
      </c>
    </row>
    <row r="207" spans="1:8" x14ac:dyDescent="0.3">
      <c r="A207" t="str">
        <f>IFERROR(INDEX(tbl_corsi[KEY_CORSO],206),"")</f>
        <v/>
      </c>
      <c r="B207" t="str">
        <f>IFERROR(INDEX(tbl_corsi[N_ALLIEVI_TOT],206),"")</f>
        <v/>
      </c>
      <c r="C207" t="str">
        <f>IF(A207="","",COUNTIFS(RISPOSTE_CALC!$B$2:$B$5001,A207,RISPOSTE_CALC!$H$2:$H$5001,"&gt;0"))</f>
        <v/>
      </c>
      <c r="D207" t="str">
        <f t="shared" si="9"/>
        <v/>
      </c>
      <c r="E207" s="12" t="str">
        <f>IF(B207="","",tbl_output[[#This Row],[N_RISPONDENTI]]/tbl_output[[#This Row],[N_ALLIEVI_TOT]])</f>
        <v/>
      </c>
      <c r="F207" s="4" t="str">
        <f t="shared" si="10"/>
        <v/>
      </c>
      <c r="G207" s="8" t="str">
        <f>IF(ISERROR(IF(A207="","",AVERAGEIFS(RISPOSTE_CALC!$H$2:$H$5001,RISPOSTE_CALC!$B$2:$B$5001,A207,RISPOSTE_CALC!$H$2:$H$5001,"&gt;0"))),"",IF(A207="","",AVERAGEIFS(RISPOSTE_CALC!$H$2:$H$5001,RISPOSTE_CALC!$B$2:$B$5001,A207,RISPOSTE_CALC!$H$2:$H$5001,"&gt;0")))</f>
        <v/>
      </c>
      <c r="H207" s="8" t="str">
        <f t="shared" si="11"/>
        <v/>
      </c>
    </row>
    <row r="208" spans="1:8" x14ac:dyDescent="0.3">
      <c r="A208" t="str">
        <f>IFERROR(INDEX(tbl_corsi[KEY_CORSO],207),"")</f>
        <v/>
      </c>
      <c r="B208" t="str">
        <f>IFERROR(INDEX(tbl_corsi[N_ALLIEVI_TOT],207),"")</f>
        <v/>
      </c>
      <c r="C208" t="str">
        <f>IF(A208="","",COUNTIFS(RISPOSTE_CALC!$B$2:$B$5001,A208,RISPOSTE_CALC!$H$2:$H$5001,"&gt;0"))</f>
        <v/>
      </c>
      <c r="D208" t="str">
        <f t="shared" si="9"/>
        <v/>
      </c>
      <c r="E208" s="12" t="str">
        <f>IF(B208="","",tbl_output[[#This Row],[N_RISPONDENTI]]/tbl_output[[#This Row],[N_ALLIEVI_TOT]])</f>
        <v/>
      </c>
      <c r="F208" s="4" t="str">
        <f t="shared" si="10"/>
        <v/>
      </c>
      <c r="G208" s="8" t="str">
        <f>IF(ISERROR(IF(A208="","",AVERAGEIFS(RISPOSTE_CALC!$H$2:$H$5001,RISPOSTE_CALC!$B$2:$B$5001,A208,RISPOSTE_CALC!$H$2:$H$5001,"&gt;0"))),"",IF(A208="","",AVERAGEIFS(RISPOSTE_CALC!$H$2:$H$5001,RISPOSTE_CALC!$B$2:$B$5001,A208,RISPOSTE_CALC!$H$2:$H$5001,"&gt;0")))</f>
        <v/>
      </c>
      <c r="H208" s="8" t="str">
        <f t="shared" si="11"/>
        <v/>
      </c>
    </row>
    <row r="209" spans="1:8" x14ac:dyDescent="0.3">
      <c r="A209" t="str">
        <f>IFERROR(INDEX(tbl_corsi[KEY_CORSO],208),"")</f>
        <v/>
      </c>
      <c r="B209" t="str">
        <f>IFERROR(INDEX(tbl_corsi[N_ALLIEVI_TOT],208),"")</f>
        <v/>
      </c>
      <c r="C209" t="str">
        <f>IF(A209="","",COUNTIFS(RISPOSTE_CALC!$B$2:$B$5001,A209,RISPOSTE_CALC!$H$2:$H$5001,"&gt;0"))</f>
        <v/>
      </c>
      <c r="D209" t="str">
        <f t="shared" si="9"/>
        <v/>
      </c>
      <c r="E209" s="12" t="str">
        <f>IF(B209="","",tbl_output[[#This Row],[N_RISPONDENTI]]/tbl_output[[#This Row],[N_ALLIEVI_TOT]])</f>
        <v/>
      </c>
      <c r="F209" s="4" t="str">
        <f t="shared" si="10"/>
        <v/>
      </c>
      <c r="G209" s="8" t="str">
        <f>IF(ISERROR(IF(A209="","",AVERAGEIFS(RISPOSTE_CALC!$H$2:$H$5001,RISPOSTE_CALC!$B$2:$B$5001,A209,RISPOSTE_CALC!$H$2:$H$5001,"&gt;0"))),"",IF(A209="","",AVERAGEIFS(RISPOSTE_CALC!$H$2:$H$5001,RISPOSTE_CALC!$B$2:$B$5001,A209,RISPOSTE_CALC!$H$2:$H$5001,"&gt;0")))</f>
        <v/>
      </c>
      <c r="H209" s="8" t="str">
        <f t="shared" si="11"/>
        <v/>
      </c>
    </row>
    <row r="210" spans="1:8" x14ac:dyDescent="0.3">
      <c r="A210" t="str">
        <f>IFERROR(INDEX(tbl_corsi[KEY_CORSO],209),"")</f>
        <v/>
      </c>
      <c r="B210" t="str">
        <f>IFERROR(INDEX(tbl_corsi[N_ALLIEVI_TOT],209),"")</f>
        <v/>
      </c>
      <c r="C210" t="str">
        <f>IF(A210="","",COUNTIFS(RISPOSTE_CALC!$B$2:$B$5001,A210,RISPOSTE_CALC!$H$2:$H$5001,"&gt;0"))</f>
        <v/>
      </c>
      <c r="D210" t="str">
        <f t="shared" si="9"/>
        <v/>
      </c>
      <c r="E210" s="12" t="str">
        <f>IF(B210="","",tbl_output[[#This Row],[N_RISPONDENTI]]/tbl_output[[#This Row],[N_ALLIEVI_TOT]])</f>
        <v/>
      </c>
      <c r="F210" s="4" t="str">
        <f t="shared" si="10"/>
        <v/>
      </c>
      <c r="G210" s="8" t="str">
        <f>IF(ISERROR(IF(A210="","",AVERAGEIFS(RISPOSTE_CALC!$H$2:$H$5001,RISPOSTE_CALC!$B$2:$B$5001,A210,RISPOSTE_CALC!$H$2:$H$5001,"&gt;0"))),"",IF(A210="","",AVERAGEIFS(RISPOSTE_CALC!$H$2:$H$5001,RISPOSTE_CALC!$B$2:$B$5001,A210,RISPOSTE_CALC!$H$2:$H$5001,"&gt;0")))</f>
        <v/>
      </c>
      <c r="H210" s="8" t="str">
        <f t="shared" si="11"/>
        <v/>
      </c>
    </row>
    <row r="211" spans="1:8" x14ac:dyDescent="0.3">
      <c r="A211" t="str">
        <f>IFERROR(INDEX(tbl_corsi[KEY_CORSO],210),"")</f>
        <v/>
      </c>
      <c r="B211" t="str">
        <f>IFERROR(INDEX(tbl_corsi[N_ALLIEVI_TOT],210),"")</f>
        <v/>
      </c>
      <c r="C211" t="str">
        <f>IF(A211="","",COUNTIFS(RISPOSTE_CALC!$B$2:$B$5001,A211,RISPOSTE_CALC!$H$2:$H$5001,"&gt;0"))</f>
        <v/>
      </c>
      <c r="D211" t="str">
        <f t="shared" si="9"/>
        <v/>
      </c>
      <c r="E211" s="12" t="str">
        <f>IF(B211="","",tbl_output[[#This Row],[N_RISPONDENTI]]/tbl_output[[#This Row],[N_ALLIEVI_TOT]])</f>
        <v/>
      </c>
      <c r="F211" s="4" t="str">
        <f t="shared" si="10"/>
        <v/>
      </c>
      <c r="G211" s="8" t="str">
        <f>IF(ISERROR(IF(A211="","",AVERAGEIFS(RISPOSTE_CALC!$H$2:$H$5001,RISPOSTE_CALC!$B$2:$B$5001,A211,RISPOSTE_CALC!$H$2:$H$5001,"&gt;0"))),"",IF(A211="","",AVERAGEIFS(RISPOSTE_CALC!$H$2:$H$5001,RISPOSTE_CALC!$B$2:$B$5001,A211,RISPOSTE_CALC!$H$2:$H$5001,"&gt;0")))</f>
        <v/>
      </c>
      <c r="H211" s="8" t="str">
        <f t="shared" si="11"/>
        <v/>
      </c>
    </row>
    <row r="212" spans="1:8" x14ac:dyDescent="0.3">
      <c r="A212" t="str">
        <f>IFERROR(INDEX(tbl_corsi[KEY_CORSO],211),"")</f>
        <v/>
      </c>
      <c r="B212" t="str">
        <f>IFERROR(INDEX(tbl_corsi[N_ALLIEVI_TOT],211),"")</f>
        <v/>
      </c>
      <c r="C212" t="str">
        <f>IF(A212="","",COUNTIFS(RISPOSTE_CALC!$B$2:$B$5001,A212,RISPOSTE_CALC!$H$2:$H$5001,"&gt;0"))</f>
        <v/>
      </c>
      <c r="D212" t="str">
        <f t="shared" si="9"/>
        <v/>
      </c>
      <c r="E212" s="12" t="str">
        <f>IF(B212="","",tbl_output[[#This Row],[N_RISPONDENTI]]/tbl_output[[#This Row],[N_ALLIEVI_TOT]])</f>
        <v/>
      </c>
      <c r="F212" s="4" t="str">
        <f t="shared" si="10"/>
        <v/>
      </c>
      <c r="G212" s="8" t="str">
        <f>IF(ISERROR(IF(A212="","",AVERAGEIFS(RISPOSTE_CALC!$H$2:$H$5001,RISPOSTE_CALC!$B$2:$B$5001,A212,RISPOSTE_CALC!$H$2:$H$5001,"&gt;0"))),"",IF(A212="","",AVERAGEIFS(RISPOSTE_CALC!$H$2:$H$5001,RISPOSTE_CALC!$B$2:$B$5001,A212,RISPOSTE_CALC!$H$2:$H$5001,"&gt;0")))</f>
        <v/>
      </c>
      <c r="H212" s="8" t="str">
        <f t="shared" si="11"/>
        <v/>
      </c>
    </row>
    <row r="213" spans="1:8" x14ac:dyDescent="0.3">
      <c r="A213" t="str">
        <f>IFERROR(INDEX(tbl_corsi[KEY_CORSO],212),"")</f>
        <v/>
      </c>
      <c r="B213" t="str">
        <f>IFERROR(INDEX(tbl_corsi[N_ALLIEVI_TOT],212),"")</f>
        <v/>
      </c>
      <c r="C213" t="str">
        <f>IF(A213="","",COUNTIFS(RISPOSTE_CALC!$B$2:$B$5001,A213,RISPOSTE_CALC!$H$2:$H$5001,"&gt;0"))</f>
        <v/>
      </c>
      <c r="D213" t="str">
        <f t="shared" si="9"/>
        <v/>
      </c>
      <c r="E213" s="12" t="str">
        <f>IF(B213="","",tbl_output[[#This Row],[N_RISPONDENTI]]/tbl_output[[#This Row],[N_ALLIEVI_TOT]])</f>
        <v/>
      </c>
      <c r="F213" s="4" t="str">
        <f t="shared" si="10"/>
        <v/>
      </c>
      <c r="G213" s="8" t="str">
        <f>IF(ISERROR(IF(A213="","",AVERAGEIFS(RISPOSTE_CALC!$H$2:$H$5001,RISPOSTE_CALC!$B$2:$B$5001,A213,RISPOSTE_CALC!$H$2:$H$5001,"&gt;0"))),"",IF(A213="","",AVERAGEIFS(RISPOSTE_CALC!$H$2:$H$5001,RISPOSTE_CALC!$B$2:$B$5001,A213,RISPOSTE_CALC!$H$2:$H$5001,"&gt;0")))</f>
        <v/>
      </c>
      <c r="H213" s="8" t="str">
        <f t="shared" si="11"/>
        <v/>
      </c>
    </row>
    <row r="214" spans="1:8" x14ac:dyDescent="0.3">
      <c r="A214" t="str">
        <f>IFERROR(INDEX(tbl_corsi[KEY_CORSO],213),"")</f>
        <v/>
      </c>
      <c r="B214" t="str">
        <f>IFERROR(INDEX(tbl_corsi[N_ALLIEVI_TOT],213),"")</f>
        <v/>
      </c>
      <c r="C214" t="str">
        <f>IF(A214="","",COUNTIFS(RISPOSTE_CALC!$B$2:$B$5001,A214,RISPOSTE_CALC!$H$2:$H$5001,"&gt;0"))</f>
        <v/>
      </c>
      <c r="D214" t="str">
        <f t="shared" si="9"/>
        <v/>
      </c>
      <c r="E214" s="12" t="str">
        <f>IF(B214="","",tbl_output[[#This Row],[N_RISPONDENTI]]/tbl_output[[#This Row],[N_ALLIEVI_TOT]])</f>
        <v/>
      </c>
      <c r="F214" s="4" t="str">
        <f t="shared" si="10"/>
        <v/>
      </c>
      <c r="G214" s="8" t="str">
        <f>IF(ISERROR(IF(A214="","",AVERAGEIFS(RISPOSTE_CALC!$H$2:$H$5001,RISPOSTE_CALC!$B$2:$B$5001,A214,RISPOSTE_CALC!$H$2:$H$5001,"&gt;0"))),"",IF(A214="","",AVERAGEIFS(RISPOSTE_CALC!$H$2:$H$5001,RISPOSTE_CALC!$B$2:$B$5001,A214,RISPOSTE_CALC!$H$2:$H$5001,"&gt;0")))</f>
        <v/>
      </c>
      <c r="H214" s="8" t="str">
        <f t="shared" si="11"/>
        <v/>
      </c>
    </row>
    <row r="215" spans="1:8" x14ac:dyDescent="0.3">
      <c r="A215" t="str">
        <f>IFERROR(INDEX(tbl_corsi[KEY_CORSO],214),"")</f>
        <v/>
      </c>
      <c r="B215" t="str">
        <f>IFERROR(INDEX(tbl_corsi[N_ALLIEVI_TOT],214),"")</f>
        <v/>
      </c>
      <c r="C215" t="str">
        <f>IF(A215="","",COUNTIFS(RISPOSTE_CALC!$B$2:$B$5001,A215,RISPOSTE_CALC!$H$2:$H$5001,"&gt;0"))</f>
        <v/>
      </c>
      <c r="D215" t="str">
        <f t="shared" si="9"/>
        <v/>
      </c>
      <c r="E215" s="12" t="str">
        <f>IF(B215="","",tbl_output[[#This Row],[N_RISPONDENTI]]/tbl_output[[#This Row],[N_ALLIEVI_TOT]])</f>
        <v/>
      </c>
      <c r="F215" s="4" t="str">
        <f t="shared" si="10"/>
        <v/>
      </c>
      <c r="G215" s="8" t="str">
        <f>IF(ISERROR(IF(A215="","",AVERAGEIFS(RISPOSTE_CALC!$H$2:$H$5001,RISPOSTE_CALC!$B$2:$B$5001,A215,RISPOSTE_CALC!$H$2:$H$5001,"&gt;0"))),"",IF(A215="","",AVERAGEIFS(RISPOSTE_CALC!$H$2:$H$5001,RISPOSTE_CALC!$B$2:$B$5001,A215,RISPOSTE_CALC!$H$2:$H$5001,"&gt;0")))</f>
        <v/>
      </c>
      <c r="H215" s="8" t="str">
        <f t="shared" si="11"/>
        <v/>
      </c>
    </row>
    <row r="216" spans="1:8" x14ac:dyDescent="0.3">
      <c r="A216" t="str">
        <f>IFERROR(INDEX(tbl_corsi[KEY_CORSO],215),"")</f>
        <v/>
      </c>
      <c r="B216" t="str">
        <f>IFERROR(INDEX(tbl_corsi[N_ALLIEVI_TOT],215),"")</f>
        <v/>
      </c>
      <c r="C216" t="str">
        <f>IF(A216="","",COUNTIFS(RISPOSTE_CALC!$B$2:$B$5001,A216,RISPOSTE_CALC!$H$2:$H$5001,"&gt;0"))</f>
        <v/>
      </c>
      <c r="D216" t="str">
        <f t="shared" si="9"/>
        <v/>
      </c>
      <c r="E216" s="12" t="str">
        <f>IF(B216="","",tbl_output[[#This Row],[N_RISPONDENTI]]/tbl_output[[#This Row],[N_ALLIEVI_TOT]])</f>
        <v/>
      </c>
      <c r="F216" s="4" t="str">
        <f t="shared" si="10"/>
        <v/>
      </c>
      <c r="G216" s="8" t="str">
        <f>IF(ISERROR(IF(A216="","",AVERAGEIFS(RISPOSTE_CALC!$H$2:$H$5001,RISPOSTE_CALC!$B$2:$B$5001,A216,RISPOSTE_CALC!$H$2:$H$5001,"&gt;0"))),"",IF(A216="","",AVERAGEIFS(RISPOSTE_CALC!$H$2:$H$5001,RISPOSTE_CALC!$B$2:$B$5001,A216,RISPOSTE_CALC!$H$2:$H$5001,"&gt;0")))</f>
        <v/>
      </c>
      <c r="H216" s="8" t="str">
        <f t="shared" si="11"/>
        <v/>
      </c>
    </row>
    <row r="217" spans="1:8" x14ac:dyDescent="0.3">
      <c r="A217" t="str">
        <f>IFERROR(INDEX(tbl_corsi[KEY_CORSO],216),"")</f>
        <v/>
      </c>
      <c r="B217" t="str">
        <f>IFERROR(INDEX(tbl_corsi[N_ALLIEVI_TOT],216),"")</f>
        <v/>
      </c>
      <c r="C217" t="str">
        <f>IF(A217="","",COUNTIFS(RISPOSTE_CALC!$B$2:$B$5001,A217,RISPOSTE_CALC!$H$2:$H$5001,"&gt;0"))</f>
        <v/>
      </c>
      <c r="D217" t="str">
        <f t="shared" si="9"/>
        <v/>
      </c>
      <c r="E217" s="12" t="str">
        <f>IF(B217="","",tbl_output[[#This Row],[N_RISPONDENTI]]/tbl_output[[#This Row],[N_ALLIEVI_TOT]])</f>
        <v/>
      </c>
      <c r="F217" s="4" t="str">
        <f t="shared" si="10"/>
        <v/>
      </c>
      <c r="G217" s="8" t="str">
        <f>IF(ISERROR(IF(A217="","",AVERAGEIFS(RISPOSTE_CALC!$H$2:$H$5001,RISPOSTE_CALC!$B$2:$B$5001,A217,RISPOSTE_CALC!$H$2:$H$5001,"&gt;0"))),"",IF(A217="","",AVERAGEIFS(RISPOSTE_CALC!$H$2:$H$5001,RISPOSTE_CALC!$B$2:$B$5001,A217,RISPOSTE_CALC!$H$2:$H$5001,"&gt;0")))</f>
        <v/>
      </c>
      <c r="H217" s="8" t="str">
        <f t="shared" si="11"/>
        <v/>
      </c>
    </row>
    <row r="218" spans="1:8" x14ac:dyDescent="0.3">
      <c r="A218" t="str">
        <f>IFERROR(INDEX(tbl_corsi[KEY_CORSO],217),"")</f>
        <v/>
      </c>
      <c r="B218" t="str">
        <f>IFERROR(INDEX(tbl_corsi[N_ALLIEVI_TOT],217),"")</f>
        <v/>
      </c>
      <c r="C218" t="str">
        <f>IF(A218="","",COUNTIFS(RISPOSTE_CALC!$B$2:$B$5001,A218,RISPOSTE_CALC!$H$2:$H$5001,"&gt;0"))</f>
        <v/>
      </c>
      <c r="D218" t="str">
        <f t="shared" si="9"/>
        <v/>
      </c>
      <c r="E218" s="12" t="str">
        <f>IF(B218="","",tbl_output[[#This Row],[N_RISPONDENTI]]/tbl_output[[#This Row],[N_ALLIEVI_TOT]])</f>
        <v/>
      </c>
      <c r="F218" s="4" t="str">
        <f t="shared" si="10"/>
        <v/>
      </c>
      <c r="G218" s="8" t="str">
        <f>IF(ISERROR(IF(A218="","",AVERAGEIFS(RISPOSTE_CALC!$H$2:$H$5001,RISPOSTE_CALC!$B$2:$B$5001,A218,RISPOSTE_CALC!$H$2:$H$5001,"&gt;0"))),"",IF(A218="","",AVERAGEIFS(RISPOSTE_CALC!$H$2:$H$5001,RISPOSTE_CALC!$B$2:$B$5001,A218,RISPOSTE_CALC!$H$2:$H$5001,"&gt;0")))</f>
        <v/>
      </c>
      <c r="H218" s="8" t="str">
        <f t="shared" si="11"/>
        <v/>
      </c>
    </row>
    <row r="219" spans="1:8" x14ac:dyDescent="0.3">
      <c r="A219" t="str">
        <f>IFERROR(INDEX(tbl_corsi[KEY_CORSO],218),"")</f>
        <v/>
      </c>
      <c r="B219" t="str">
        <f>IFERROR(INDEX(tbl_corsi[N_ALLIEVI_TOT],218),"")</f>
        <v/>
      </c>
      <c r="C219" t="str">
        <f>IF(A219="","",COUNTIFS(RISPOSTE_CALC!$B$2:$B$5001,A219,RISPOSTE_CALC!$H$2:$H$5001,"&gt;0"))</f>
        <v/>
      </c>
      <c r="D219" t="str">
        <f t="shared" si="9"/>
        <v/>
      </c>
      <c r="E219" s="12" t="str">
        <f>IF(B219="","",tbl_output[[#This Row],[N_RISPONDENTI]]/tbl_output[[#This Row],[N_ALLIEVI_TOT]])</f>
        <v/>
      </c>
      <c r="F219" s="4" t="str">
        <f t="shared" si="10"/>
        <v/>
      </c>
      <c r="G219" s="8" t="str">
        <f>IF(ISERROR(IF(A219="","",AVERAGEIFS(RISPOSTE_CALC!$H$2:$H$5001,RISPOSTE_CALC!$B$2:$B$5001,A219,RISPOSTE_CALC!$H$2:$H$5001,"&gt;0"))),"",IF(A219="","",AVERAGEIFS(RISPOSTE_CALC!$H$2:$H$5001,RISPOSTE_CALC!$B$2:$B$5001,A219,RISPOSTE_CALC!$H$2:$H$5001,"&gt;0")))</f>
        <v/>
      </c>
      <c r="H219" s="8" t="str">
        <f t="shared" si="11"/>
        <v/>
      </c>
    </row>
    <row r="220" spans="1:8" x14ac:dyDescent="0.3">
      <c r="A220" t="str">
        <f>IFERROR(INDEX(tbl_corsi[KEY_CORSO],219),"")</f>
        <v/>
      </c>
      <c r="B220" t="str">
        <f>IFERROR(INDEX(tbl_corsi[N_ALLIEVI_TOT],219),"")</f>
        <v/>
      </c>
      <c r="C220" t="str">
        <f>IF(A220="","",COUNTIFS(RISPOSTE_CALC!$B$2:$B$5001,A220,RISPOSTE_CALC!$H$2:$H$5001,"&gt;0"))</f>
        <v/>
      </c>
      <c r="D220" t="str">
        <f t="shared" si="9"/>
        <v/>
      </c>
      <c r="E220" s="12" t="str">
        <f>IF(B220="","",tbl_output[[#This Row],[N_RISPONDENTI]]/tbl_output[[#This Row],[N_ALLIEVI_TOT]])</f>
        <v/>
      </c>
      <c r="F220" s="4" t="str">
        <f t="shared" si="10"/>
        <v/>
      </c>
      <c r="G220" s="8" t="str">
        <f>IF(ISERROR(IF(A220="","",AVERAGEIFS(RISPOSTE_CALC!$H$2:$H$5001,RISPOSTE_CALC!$B$2:$B$5001,A220,RISPOSTE_CALC!$H$2:$H$5001,"&gt;0"))),"",IF(A220="","",AVERAGEIFS(RISPOSTE_CALC!$H$2:$H$5001,RISPOSTE_CALC!$B$2:$B$5001,A220,RISPOSTE_CALC!$H$2:$H$5001,"&gt;0")))</f>
        <v/>
      </c>
      <c r="H220" s="8" t="str">
        <f t="shared" si="11"/>
        <v/>
      </c>
    </row>
    <row r="221" spans="1:8" x14ac:dyDescent="0.3">
      <c r="A221" t="str">
        <f>IFERROR(INDEX(tbl_corsi[KEY_CORSO],220),"")</f>
        <v/>
      </c>
      <c r="B221" t="str">
        <f>IFERROR(INDEX(tbl_corsi[N_ALLIEVI_TOT],220),"")</f>
        <v/>
      </c>
      <c r="C221" t="str">
        <f>IF(A221="","",COUNTIFS(RISPOSTE_CALC!$B$2:$B$5001,A221,RISPOSTE_CALC!$H$2:$H$5001,"&gt;0"))</f>
        <v/>
      </c>
      <c r="D221" t="str">
        <f t="shared" si="9"/>
        <v/>
      </c>
      <c r="E221" s="12" t="str">
        <f>IF(B221="","",tbl_output[[#This Row],[N_RISPONDENTI]]/tbl_output[[#This Row],[N_ALLIEVI_TOT]])</f>
        <v/>
      </c>
      <c r="F221" s="4" t="str">
        <f t="shared" si="10"/>
        <v/>
      </c>
      <c r="G221" s="8" t="str">
        <f>IF(ISERROR(IF(A221="","",AVERAGEIFS(RISPOSTE_CALC!$H$2:$H$5001,RISPOSTE_CALC!$B$2:$B$5001,A221,RISPOSTE_CALC!$H$2:$H$5001,"&gt;0"))),"",IF(A221="","",AVERAGEIFS(RISPOSTE_CALC!$H$2:$H$5001,RISPOSTE_CALC!$B$2:$B$5001,A221,RISPOSTE_CALC!$H$2:$H$5001,"&gt;0")))</f>
        <v/>
      </c>
      <c r="H221" s="8" t="str">
        <f t="shared" si="11"/>
        <v/>
      </c>
    </row>
    <row r="222" spans="1:8" x14ac:dyDescent="0.3">
      <c r="A222" t="str">
        <f>IFERROR(INDEX(tbl_corsi[KEY_CORSO],221),"")</f>
        <v/>
      </c>
      <c r="B222" t="str">
        <f>IFERROR(INDEX(tbl_corsi[N_ALLIEVI_TOT],221),"")</f>
        <v/>
      </c>
      <c r="C222" t="str">
        <f>IF(A222="","",COUNTIFS(RISPOSTE_CALC!$B$2:$B$5001,A222,RISPOSTE_CALC!$H$2:$H$5001,"&gt;0"))</f>
        <v/>
      </c>
      <c r="D222" t="str">
        <f t="shared" si="9"/>
        <v/>
      </c>
      <c r="E222" s="12" t="str">
        <f>IF(B222="","",tbl_output[[#This Row],[N_RISPONDENTI]]/tbl_output[[#This Row],[N_ALLIEVI_TOT]])</f>
        <v/>
      </c>
      <c r="F222" s="4" t="str">
        <f t="shared" si="10"/>
        <v/>
      </c>
      <c r="G222" s="8" t="str">
        <f>IF(ISERROR(IF(A222="","",AVERAGEIFS(RISPOSTE_CALC!$H$2:$H$5001,RISPOSTE_CALC!$B$2:$B$5001,A222,RISPOSTE_CALC!$H$2:$H$5001,"&gt;0"))),"",IF(A222="","",AVERAGEIFS(RISPOSTE_CALC!$H$2:$H$5001,RISPOSTE_CALC!$B$2:$B$5001,A222,RISPOSTE_CALC!$H$2:$H$5001,"&gt;0")))</f>
        <v/>
      </c>
      <c r="H222" s="8" t="str">
        <f t="shared" si="11"/>
        <v/>
      </c>
    </row>
    <row r="223" spans="1:8" x14ac:dyDescent="0.3">
      <c r="A223" t="str">
        <f>IFERROR(INDEX(tbl_corsi[KEY_CORSO],222),"")</f>
        <v/>
      </c>
      <c r="B223" t="str">
        <f>IFERROR(INDEX(tbl_corsi[N_ALLIEVI_TOT],222),"")</f>
        <v/>
      </c>
      <c r="C223" t="str">
        <f>IF(A223="","",COUNTIFS(RISPOSTE_CALC!$B$2:$B$5001,A223,RISPOSTE_CALC!$H$2:$H$5001,"&gt;0"))</f>
        <v/>
      </c>
      <c r="D223" t="str">
        <f t="shared" si="9"/>
        <v/>
      </c>
      <c r="E223" s="12" t="str">
        <f>IF(B223="","",tbl_output[[#This Row],[N_RISPONDENTI]]/tbl_output[[#This Row],[N_ALLIEVI_TOT]])</f>
        <v/>
      </c>
      <c r="F223" s="4" t="str">
        <f t="shared" si="10"/>
        <v/>
      </c>
      <c r="G223" s="8" t="str">
        <f>IF(ISERROR(IF(A223="","",AVERAGEIFS(RISPOSTE_CALC!$H$2:$H$5001,RISPOSTE_CALC!$B$2:$B$5001,A223,RISPOSTE_CALC!$H$2:$H$5001,"&gt;0"))),"",IF(A223="","",AVERAGEIFS(RISPOSTE_CALC!$H$2:$H$5001,RISPOSTE_CALC!$B$2:$B$5001,A223,RISPOSTE_CALC!$H$2:$H$5001,"&gt;0")))</f>
        <v/>
      </c>
      <c r="H223" s="8" t="str">
        <f t="shared" si="11"/>
        <v/>
      </c>
    </row>
    <row r="224" spans="1:8" x14ac:dyDescent="0.3">
      <c r="A224" t="str">
        <f>IFERROR(INDEX(tbl_corsi[KEY_CORSO],223),"")</f>
        <v/>
      </c>
      <c r="B224" t="str">
        <f>IFERROR(INDEX(tbl_corsi[N_ALLIEVI_TOT],223),"")</f>
        <v/>
      </c>
      <c r="C224" t="str">
        <f>IF(A224="","",COUNTIFS(RISPOSTE_CALC!$B$2:$B$5001,A224,RISPOSTE_CALC!$H$2:$H$5001,"&gt;0"))</f>
        <v/>
      </c>
      <c r="D224" t="str">
        <f t="shared" si="9"/>
        <v/>
      </c>
      <c r="E224" s="12" t="str">
        <f>IF(B224="","",tbl_output[[#This Row],[N_RISPONDENTI]]/tbl_output[[#This Row],[N_ALLIEVI_TOT]])</f>
        <v/>
      </c>
      <c r="F224" s="4" t="str">
        <f t="shared" si="10"/>
        <v/>
      </c>
      <c r="G224" s="8" t="str">
        <f>IF(ISERROR(IF(A224="","",AVERAGEIFS(RISPOSTE_CALC!$H$2:$H$5001,RISPOSTE_CALC!$B$2:$B$5001,A224,RISPOSTE_CALC!$H$2:$H$5001,"&gt;0"))),"",IF(A224="","",AVERAGEIFS(RISPOSTE_CALC!$H$2:$H$5001,RISPOSTE_CALC!$B$2:$B$5001,A224,RISPOSTE_CALC!$H$2:$H$5001,"&gt;0")))</f>
        <v/>
      </c>
      <c r="H224" s="8" t="str">
        <f t="shared" si="11"/>
        <v/>
      </c>
    </row>
    <row r="225" spans="1:8" x14ac:dyDescent="0.3">
      <c r="A225" t="str">
        <f>IFERROR(INDEX(tbl_corsi[KEY_CORSO],224),"")</f>
        <v/>
      </c>
      <c r="B225" t="str">
        <f>IFERROR(INDEX(tbl_corsi[N_ALLIEVI_TOT],224),"")</f>
        <v/>
      </c>
      <c r="C225" t="str">
        <f>IF(A225="","",COUNTIFS(RISPOSTE_CALC!$B$2:$B$5001,A225,RISPOSTE_CALC!$H$2:$H$5001,"&gt;0"))</f>
        <v/>
      </c>
      <c r="D225" t="str">
        <f t="shared" si="9"/>
        <v/>
      </c>
      <c r="E225" s="12" t="str">
        <f>IF(B225="","",tbl_output[[#This Row],[N_RISPONDENTI]]/tbl_output[[#This Row],[N_ALLIEVI_TOT]])</f>
        <v/>
      </c>
      <c r="F225" s="4" t="str">
        <f t="shared" si="10"/>
        <v/>
      </c>
      <c r="G225" s="8" t="str">
        <f>IF(ISERROR(IF(A225="","",AVERAGEIFS(RISPOSTE_CALC!$H$2:$H$5001,RISPOSTE_CALC!$B$2:$B$5001,A225,RISPOSTE_CALC!$H$2:$H$5001,"&gt;0"))),"",IF(A225="","",AVERAGEIFS(RISPOSTE_CALC!$H$2:$H$5001,RISPOSTE_CALC!$B$2:$B$5001,A225,RISPOSTE_CALC!$H$2:$H$5001,"&gt;0")))</f>
        <v/>
      </c>
      <c r="H225" s="8" t="str">
        <f t="shared" si="11"/>
        <v/>
      </c>
    </row>
    <row r="226" spans="1:8" x14ac:dyDescent="0.3">
      <c r="A226" t="str">
        <f>IFERROR(INDEX(tbl_corsi[KEY_CORSO],225),"")</f>
        <v/>
      </c>
      <c r="B226" t="str">
        <f>IFERROR(INDEX(tbl_corsi[N_ALLIEVI_TOT],225),"")</f>
        <v/>
      </c>
      <c r="C226" t="str">
        <f>IF(A226="","",COUNTIFS(RISPOSTE_CALC!$B$2:$B$5001,A226,RISPOSTE_CALC!$H$2:$H$5001,"&gt;0"))</f>
        <v/>
      </c>
      <c r="D226" t="str">
        <f t="shared" si="9"/>
        <v/>
      </c>
      <c r="E226" s="12" t="str">
        <f>IF(B226="","",tbl_output[[#This Row],[N_RISPONDENTI]]/tbl_output[[#This Row],[N_ALLIEVI_TOT]])</f>
        <v/>
      </c>
      <c r="F226" s="4" t="str">
        <f t="shared" si="10"/>
        <v/>
      </c>
      <c r="G226" s="8" t="str">
        <f>IF(ISERROR(IF(A226="","",AVERAGEIFS(RISPOSTE_CALC!$H$2:$H$5001,RISPOSTE_CALC!$B$2:$B$5001,A226,RISPOSTE_CALC!$H$2:$H$5001,"&gt;0"))),"",IF(A226="","",AVERAGEIFS(RISPOSTE_CALC!$H$2:$H$5001,RISPOSTE_CALC!$B$2:$B$5001,A226,RISPOSTE_CALC!$H$2:$H$5001,"&gt;0")))</f>
        <v/>
      </c>
      <c r="H226" s="8" t="str">
        <f t="shared" si="11"/>
        <v/>
      </c>
    </row>
    <row r="227" spans="1:8" x14ac:dyDescent="0.3">
      <c r="A227" t="str">
        <f>IFERROR(INDEX(tbl_corsi[KEY_CORSO],226),"")</f>
        <v/>
      </c>
      <c r="B227" t="str">
        <f>IFERROR(INDEX(tbl_corsi[N_ALLIEVI_TOT],226),"")</f>
        <v/>
      </c>
      <c r="C227" t="str">
        <f>IF(A227="","",COUNTIFS(RISPOSTE_CALC!$B$2:$B$5001,A227,RISPOSTE_CALC!$H$2:$H$5001,"&gt;0"))</f>
        <v/>
      </c>
      <c r="D227" t="str">
        <f t="shared" si="9"/>
        <v/>
      </c>
      <c r="E227" s="12" t="str">
        <f>IF(B227="","",tbl_output[[#This Row],[N_RISPONDENTI]]/tbl_output[[#This Row],[N_ALLIEVI_TOT]])</f>
        <v/>
      </c>
      <c r="F227" s="4" t="str">
        <f t="shared" si="10"/>
        <v/>
      </c>
      <c r="G227" s="8" t="str">
        <f>IF(ISERROR(IF(A227="","",AVERAGEIFS(RISPOSTE_CALC!$H$2:$H$5001,RISPOSTE_CALC!$B$2:$B$5001,A227,RISPOSTE_CALC!$H$2:$H$5001,"&gt;0"))),"",IF(A227="","",AVERAGEIFS(RISPOSTE_CALC!$H$2:$H$5001,RISPOSTE_CALC!$B$2:$B$5001,A227,RISPOSTE_CALC!$H$2:$H$5001,"&gt;0")))</f>
        <v/>
      </c>
      <c r="H227" s="8" t="str">
        <f t="shared" si="11"/>
        <v/>
      </c>
    </row>
    <row r="228" spans="1:8" x14ac:dyDescent="0.3">
      <c r="A228" t="str">
        <f>IFERROR(INDEX(tbl_corsi[KEY_CORSO],227),"")</f>
        <v/>
      </c>
      <c r="B228" t="str">
        <f>IFERROR(INDEX(tbl_corsi[N_ALLIEVI_TOT],227),"")</f>
        <v/>
      </c>
      <c r="C228" t="str">
        <f>IF(A228="","",COUNTIFS(RISPOSTE_CALC!$B$2:$B$5001,A228,RISPOSTE_CALC!$H$2:$H$5001,"&gt;0"))</f>
        <v/>
      </c>
      <c r="D228" t="str">
        <f t="shared" si="9"/>
        <v/>
      </c>
      <c r="E228" s="12" t="str">
        <f>IF(B228="","",tbl_output[[#This Row],[N_RISPONDENTI]]/tbl_output[[#This Row],[N_ALLIEVI_TOT]])</f>
        <v/>
      </c>
      <c r="F228" s="4" t="str">
        <f t="shared" si="10"/>
        <v/>
      </c>
      <c r="G228" s="8" t="str">
        <f>IF(ISERROR(IF(A228="","",AVERAGEIFS(RISPOSTE_CALC!$H$2:$H$5001,RISPOSTE_CALC!$B$2:$B$5001,A228,RISPOSTE_CALC!$H$2:$H$5001,"&gt;0"))),"",IF(A228="","",AVERAGEIFS(RISPOSTE_CALC!$H$2:$H$5001,RISPOSTE_CALC!$B$2:$B$5001,A228,RISPOSTE_CALC!$H$2:$H$5001,"&gt;0")))</f>
        <v/>
      </c>
      <c r="H228" s="8" t="str">
        <f t="shared" si="11"/>
        <v/>
      </c>
    </row>
    <row r="229" spans="1:8" x14ac:dyDescent="0.3">
      <c r="A229" t="str">
        <f>IFERROR(INDEX(tbl_corsi[KEY_CORSO],228),"")</f>
        <v/>
      </c>
      <c r="B229" t="str">
        <f>IFERROR(INDEX(tbl_corsi[N_ALLIEVI_TOT],228),"")</f>
        <v/>
      </c>
      <c r="C229" t="str">
        <f>IF(A229="","",COUNTIFS(RISPOSTE_CALC!$B$2:$B$5001,A229,RISPOSTE_CALC!$H$2:$H$5001,"&gt;0"))</f>
        <v/>
      </c>
      <c r="D229" t="str">
        <f t="shared" si="9"/>
        <v/>
      </c>
      <c r="E229" s="12" t="str">
        <f>IF(B229="","",tbl_output[[#This Row],[N_RISPONDENTI]]/tbl_output[[#This Row],[N_ALLIEVI_TOT]])</f>
        <v/>
      </c>
      <c r="F229" s="4" t="str">
        <f t="shared" si="10"/>
        <v/>
      </c>
      <c r="G229" s="8" t="str">
        <f>IF(ISERROR(IF(A229="","",AVERAGEIFS(RISPOSTE_CALC!$H$2:$H$5001,RISPOSTE_CALC!$B$2:$B$5001,A229,RISPOSTE_CALC!$H$2:$H$5001,"&gt;0"))),"",IF(A229="","",AVERAGEIFS(RISPOSTE_CALC!$H$2:$H$5001,RISPOSTE_CALC!$B$2:$B$5001,A229,RISPOSTE_CALC!$H$2:$H$5001,"&gt;0")))</f>
        <v/>
      </c>
      <c r="H229" s="8" t="str">
        <f t="shared" si="11"/>
        <v/>
      </c>
    </row>
    <row r="230" spans="1:8" x14ac:dyDescent="0.3">
      <c r="A230" t="str">
        <f>IFERROR(INDEX(tbl_corsi[KEY_CORSO],229),"")</f>
        <v/>
      </c>
      <c r="B230" t="str">
        <f>IFERROR(INDEX(tbl_corsi[N_ALLIEVI_TOT],229),"")</f>
        <v/>
      </c>
      <c r="C230" t="str">
        <f>IF(A230="","",COUNTIFS(RISPOSTE_CALC!$B$2:$B$5001,A230,RISPOSTE_CALC!$H$2:$H$5001,"&gt;0"))</f>
        <v/>
      </c>
      <c r="D230" t="str">
        <f t="shared" si="9"/>
        <v/>
      </c>
      <c r="E230" s="12" t="str">
        <f>IF(B230="","",tbl_output[[#This Row],[N_RISPONDENTI]]/tbl_output[[#This Row],[N_ALLIEVI_TOT]])</f>
        <v/>
      </c>
      <c r="F230" s="4" t="str">
        <f t="shared" si="10"/>
        <v/>
      </c>
      <c r="G230" s="8" t="str">
        <f>IF(ISERROR(IF(A230="","",AVERAGEIFS(RISPOSTE_CALC!$H$2:$H$5001,RISPOSTE_CALC!$B$2:$B$5001,A230,RISPOSTE_CALC!$H$2:$H$5001,"&gt;0"))),"",IF(A230="","",AVERAGEIFS(RISPOSTE_CALC!$H$2:$H$5001,RISPOSTE_CALC!$B$2:$B$5001,A230,RISPOSTE_CALC!$H$2:$H$5001,"&gt;0")))</f>
        <v/>
      </c>
      <c r="H230" s="8" t="str">
        <f t="shared" si="11"/>
        <v/>
      </c>
    </row>
    <row r="231" spans="1:8" x14ac:dyDescent="0.3">
      <c r="A231" t="str">
        <f>IFERROR(INDEX(tbl_corsi[KEY_CORSO],230),"")</f>
        <v/>
      </c>
      <c r="B231" t="str">
        <f>IFERROR(INDEX(tbl_corsi[N_ALLIEVI_TOT],230),"")</f>
        <v/>
      </c>
      <c r="C231" t="str">
        <f>IF(A231="","",COUNTIFS(RISPOSTE_CALC!$B$2:$B$5001,A231,RISPOSTE_CALC!$H$2:$H$5001,"&gt;0"))</f>
        <v/>
      </c>
      <c r="D231" t="str">
        <f t="shared" si="9"/>
        <v/>
      </c>
      <c r="E231" s="12" t="str">
        <f>IF(B231="","",tbl_output[[#This Row],[N_RISPONDENTI]]/tbl_output[[#This Row],[N_ALLIEVI_TOT]])</f>
        <v/>
      </c>
      <c r="F231" s="4" t="str">
        <f t="shared" si="10"/>
        <v/>
      </c>
      <c r="G231" s="8" t="str">
        <f>IF(ISERROR(IF(A231="","",AVERAGEIFS(RISPOSTE_CALC!$H$2:$H$5001,RISPOSTE_CALC!$B$2:$B$5001,A231,RISPOSTE_CALC!$H$2:$H$5001,"&gt;0"))),"",IF(A231="","",AVERAGEIFS(RISPOSTE_CALC!$H$2:$H$5001,RISPOSTE_CALC!$B$2:$B$5001,A231,RISPOSTE_CALC!$H$2:$H$5001,"&gt;0")))</f>
        <v/>
      </c>
      <c r="H231" s="8" t="str">
        <f t="shared" si="11"/>
        <v/>
      </c>
    </row>
    <row r="232" spans="1:8" x14ac:dyDescent="0.3">
      <c r="A232" t="str">
        <f>IFERROR(INDEX(tbl_corsi[KEY_CORSO],231),"")</f>
        <v/>
      </c>
      <c r="B232" t="str">
        <f>IFERROR(INDEX(tbl_corsi[N_ALLIEVI_TOT],231),"")</f>
        <v/>
      </c>
      <c r="C232" t="str">
        <f>IF(A232="","",COUNTIFS(RISPOSTE_CALC!$B$2:$B$5001,A232,RISPOSTE_CALC!$H$2:$H$5001,"&gt;0"))</f>
        <v/>
      </c>
      <c r="D232" t="str">
        <f t="shared" si="9"/>
        <v/>
      </c>
      <c r="E232" s="12" t="str">
        <f>IF(B232="","",tbl_output[[#This Row],[N_RISPONDENTI]]/tbl_output[[#This Row],[N_ALLIEVI_TOT]])</f>
        <v/>
      </c>
      <c r="F232" s="4" t="str">
        <f t="shared" si="10"/>
        <v/>
      </c>
      <c r="G232" s="8" t="str">
        <f>IF(ISERROR(IF(A232="","",AVERAGEIFS(RISPOSTE_CALC!$H$2:$H$5001,RISPOSTE_CALC!$B$2:$B$5001,A232,RISPOSTE_CALC!$H$2:$H$5001,"&gt;0"))),"",IF(A232="","",AVERAGEIFS(RISPOSTE_CALC!$H$2:$H$5001,RISPOSTE_CALC!$B$2:$B$5001,A232,RISPOSTE_CALC!$H$2:$H$5001,"&gt;0")))</f>
        <v/>
      </c>
      <c r="H232" s="8" t="str">
        <f t="shared" si="11"/>
        <v/>
      </c>
    </row>
    <row r="233" spans="1:8" x14ac:dyDescent="0.3">
      <c r="A233" t="str">
        <f>IFERROR(INDEX(tbl_corsi[KEY_CORSO],232),"")</f>
        <v/>
      </c>
      <c r="B233" t="str">
        <f>IFERROR(INDEX(tbl_corsi[N_ALLIEVI_TOT],232),"")</f>
        <v/>
      </c>
      <c r="C233" t="str">
        <f>IF(A233="","",COUNTIFS(RISPOSTE_CALC!$B$2:$B$5001,A233,RISPOSTE_CALC!$H$2:$H$5001,"&gt;0"))</f>
        <v/>
      </c>
      <c r="D233" t="str">
        <f t="shared" si="9"/>
        <v/>
      </c>
      <c r="E233" s="12" t="str">
        <f>IF(B233="","",tbl_output[[#This Row],[N_RISPONDENTI]]/tbl_output[[#This Row],[N_ALLIEVI_TOT]])</f>
        <v/>
      </c>
      <c r="F233" s="4" t="str">
        <f t="shared" si="10"/>
        <v/>
      </c>
      <c r="G233" s="8" t="str">
        <f>IF(ISERROR(IF(A233="","",AVERAGEIFS(RISPOSTE_CALC!$H$2:$H$5001,RISPOSTE_CALC!$B$2:$B$5001,A233,RISPOSTE_CALC!$H$2:$H$5001,"&gt;0"))),"",IF(A233="","",AVERAGEIFS(RISPOSTE_CALC!$H$2:$H$5001,RISPOSTE_CALC!$B$2:$B$5001,A233,RISPOSTE_CALC!$H$2:$H$5001,"&gt;0")))</f>
        <v/>
      </c>
      <c r="H233" s="8" t="str">
        <f t="shared" si="11"/>
        <v/>
      </c>
    </row>
    <row r="234" spans="1:8" x14ac:dyDescent="0.3">
      <c r="A234" t="str">
        <f>IFERROR(INDEX(tbl_corsi[KEY_CORSO],233),"")</f>
        <v/>
      </c>
      <c r="B234" t="str">
        <f>IFERROR(INDEX(tbl_corsi[N_ALLIEVI_TOT],233),"")</f>
        <v/>
      </c>
      <c r="C234" t="str">
        <f>IF(A234="","",COUNTIFS(RISPOSTE_CALC!$B$2:$B$5001,A234,RISPOSTE_CALC!$H$2:$H$5001,"&gt;0"))</f>
        <v/>
      </c>
      <c r="D234" t="str">
        <f t="shared" si="9"/>
        <v/>
      </c>
      <c r="E234" s="12" t="str">
        <f>IF(B234="","",tbl_output[[#This Row],[N_RISPONDENTI]]/tbl_output[[#This Row],[N_ALLIEVI_TOT]])</f>
        <v/>
      </c>
      <c r="F234" s="4" t="str">
        <f t="shared" si="10"/>
        <v/>
      </c>
      <c r="G234" s="8" t="str">
        <f>IF(ISERROR(IF(A234="","",AVERAGEIFS(RISPOSTE_CALC!$H$2:$H$5001,RISPOSTE_CALC!$B$2:$B$5001,A234,RISPOSTE_CALC!$H$2:$H$5001,"&gt;0"))),"",IF(A234="","",AVERAGEIFS(RISPOSTE_CALC!$H$2:$H$5001,RISPOSTE_CALC!$B$2:$B$5001,A234,RISPOSTE_CALC!$H$2:$H$5001,"&gt;0")))</f>
        <v/>
      </c>
      <c r="H234" s="8" t="str">
        <f t="shared" si="11"/>
        <v/>
      </c>
    </row>
    <row r="235" spans="1:8" x14ac:dyDescent="0.3">
      <c r="A235" t="str">
        <f>IFERROR(INDEX(tbl_corsi[KEY_CORSO],234),"")</f>
        <v/>
      </c>
      <c r="B235" t="str">
        <f>IFERROR(INDEX(tbl_corsi[N_ALLIEVI_TOT],234),"")</f>
        <v/>
      </c>
      <c r="C235" t="str">
        <f>IF(A235="","",COUNTIFS(RISPOSTE_CALC!$B$2:$B$5001,A235,RISPOSTE_CALC!$H$2:$H$5001,"&gt;0"))</f>
        <v/>
      </c>
      <c r="D235" t="str">
        <f t="shared" si="9"/>
        <v/>
      </c>
      <c r="E235" s="12" t="str">
        <f>IF(B235="","",tbl_output[[#This Row],[N_RISPONDENTI]]/tbl_output[[#This Row],[N_ALLIEVI_TOT]])</f>
        <v/>
      </c>
      <c r="F235" s="4" t="str">
        <f t="shared" si="10"/>
        <v/>
      </c>
      <c r="G235" s="8" t="str">
        <f>IF(ISERROR(IF(A235="","",AVERAGEIFS(RISPOSTE_CALC!$H$2:$H$5001,RISPOSTE_CALC!$B$2:$B$5001,A235,RISPOSTE_CALC!$H$2:$H$5001,"&gt;0"))),"",IF(A235="","",AVERAGEIFS(RISPOSTE_CALC!$H$2:$H$5001,RISPOSTE_CALC!$B$2:$B$5001,A235,RISPOSTE_CALC!$H$2:$H$5001,"&gt;0")))</f>
        <v/>
      </c>
      <c r="H235" s="8" t="str">
        <f t="shared" si="11"/>
        <v/>
      </c>
    </row>
    <row r="236" spans="1:8" x14ac:dyDescent="0.3">
      <c r="A236" t="str">
        <f>IFERROR(INDEX(tbl_corsi[KEY_CORSO],235),"")</f>
        <v/>
      </c>
      <c r="B236" t="str">
        <f>IFERROR(INDEX(tbl_corsi[N_ALLIEVI_TOT],235),"")</f>
        <v/>
      </c>
      <c r="C236" t="str">
        <f>IF(A236="","",COUNTIFS(RISPOSTE_CALC!$B$2:$B$5001,A236,RISPOSTE_CALC!$H$2:$H$5001,"&gt;0"))</f>
        <v/>
      </c>
      <c r="D236" t="str">
        <f t="shared" si="9"/>
        <v/>
      </c>
      <c r="E236" s="12" t="str">
        <f>IF(B236="","",tbl_output[[#This Row],[N_RISPONDENTI]]/tbl_output[[#This Row],[N_ALLIEVI_TOT]])</f>
        <v/>
      </c>
      <c r="F236" s="4" t="str">
        <f t="shared" si="10"/>
        <v/>
      </c>
      <c r="G236" s="8" t="str">
        <f>IF(ISERROR(IF(A236="","",AVERAGEIFS(RISPOSTE_CALC!$H$2:$H$5001,RISPOSTE_CALC!$B$2:$B$5001,A236,RISPOSTE_CALC!$H$2:$H$5001,"&gt;0"))),"",IF(A236="","",AVERAGEIFS(RISPOSTE_CALC!$H$2:$H$5001,RISPOSTE_CALC!$B$2:$B$5001,A236,RISPOSTE_CALC!$H$2:$H$5001,"&gt;0")))</f>
        <v/>
      </c>
      <c r="H236" s="8" t="str">
        <f t="shared" si="11"/>
        <v/>
      </c>
    </row>
    <row r="237" spans="1:8" x14ac:dyDescent="0.3">
      <c r="A237" t="str">
        <f>IFERROR(INDEX(tbl_corsi[KEY_CORSO],236),"")</f>
        <v/>
      </c>
      <c r="B237" t="str">
        <f>IFERROR(INDEX(tbl_corsi[N_ALLIEVI_TOT],236),"")</f>
        <v/>
      </c>
      <c r="C237" t="str">
        <f>IF(A237="","",COUNTIFS(RISPOSTE_CALC!$B$2:$B$5001,A237,RISPOSTE_CALC!$H$2:$H$5001,"&gt;0"))</f>
        <v/>
      </c>
      <c r="D237" t="str">
        <f t="shared" si="9"/>
        <v/>
      </c>
      <c r="E237" s="12" t="str">
        <f>IF(B237="","",tbl_output[[#This Row],[N_RISPONDENTI]]/tbl_output[[#This Row],[N_ALLIEVI_TOT]])</f>
        <v/>
      </c>
      <c r="F237" s="4" t="str">
        <f t="shared" si="10"/>
        <v/>
      </c>
      <c r="G237" s="8" t="str">
        <f>IF(ISERROR(IF(A237="","",AVERAGEIFS(RISPOSTE_CALC!$H$2:$H$5001,RISPOSTE_CALC!$B$2:$B$5001,A237,RISPOSTE_CALC!$H$2:$H$5001,"&gt;0"))),"",IF(A237="","",AVERAGEIFS(RISPOSTE_CALC!$H$2:$H$5001,RISPOSTE_CALC!$B$2:$B$5001,A237,RISPOSTE_CALC!$H$2:$H$5001,"&gt;0")))</f>
        <v/>
      </c>
      <c r="H237" s="8" t="str">
        <f t="shared" si="11"/>
        <v/>
      </c>
    </row>
    <row r="238" spans="1:8" x14ac:dyDescent="0.3">
      <c r="A238" t="str">
        <f>IFERROR(INDEX(tbl_corsi[KEY_CORSO],237),"")</f>
        <v/>
      </c>
      <c r="B238" t="str">
        <f>IFERROR(INDEX(tbl_corsi[N_ALLIEVI_TOT],237),"")</f>
        <v/>
      </c>
      <c r="C238" t="str">
        <f>IF(A238="","",COUNTIFS(RISPOSTE_CALC!$B$2:$B$5001,A238,RISPOSTE_CALC!$H$2:$H$5001,"&gt;0"))</f>
        <v/>
      </c>
      <c r="D238" t="str">
        <f t="shared" si="9"/>
        <v/>
      </c>
      <c r="E238" s="12" t="str">
        <f>IF(B238="","",tbl_output[[#This Row],[N_RISPONDENTI]]/tbl_output[[#This Row],[N_ALLIEVI_TOT]])</f>
        <v/>
      </c>
      <c r="F238" s="4" t="str">
        <f t="shared" si="10"/>
        <v/>
      </c>
      <c r="G238" s="8" t="str">
        <f>IF(ISERROR(IF(A238="","",AVERAGEIFS(RISPOSTE_CALC!$H$2:$H$5001,RISPOSTE_CALC!$B$2:$B$5001,A238,RISPOSTE_CALC!$H$2:$H$5001,"&gt;0"))),"",IF(A238="","",AVERAGEIFS(RISPOSTE_CALC!$H$2:$H$5001,RISPOSTE_CALC!$B$2:$B$5001,A238,RISPOSTE_CALC!$H$2:$H$5001,"&gt;0")))</f>
        <v/>
      </c>
      <c r="H238" s="8" t="str">
        <f t="shared" si="11"/>
        <v/>
      </c>
    </row>
    <row r="239" spans="1:8" x14ac:dyDescent="0.3">
      <c r="A239" t="str">
        <f>IFERROR(INDEX(tbl_corsi[KEY_CORSO],238),"")</f>
        <v/>
      </c>
      <c r="B239" t="str">
        <f>IFERROR(INDEX(tbl_corsi[N_ALLIEVI_TOT],238),"")</f>
        <v/>
      </c>
      <c r="C239" t="str">
        <f>IF(A239="","",COUNTIFS(RISPOSTE_CALC!$B$2:$B$5001,A239,RISPOSTE_CALC!$H$2:$H$5001,"&gt;0"))</f>
        <v/>
      </c>
      <c r="D239" t="str">
        <f t="shared" si="9"/>
        <v/>
      </c>
      <c r="E239" s="12" t="str">
        <f>IF(B239="","",tbl_output[[#This Row],[N_RISPONDENTI]]/tbl_output[[#This Row],[N_ALLIEVI_TOT]])</f>
        <v/>
      </c>
      <c r="F239" s="4" t="str">
        <f t="shared" si="10"/>
        <v/>
      </c>
      <c r="G239" s="8" t="str">
        <f>IF(ISERROR(IF(A239="","",AVERAGEIFS(RISPOSTE_CALC!$H$2:$H$5001,RISPOSTE_CALC!$B$2:$B$5001,A239,RISPOSTE_CALC!$H$2:$H$5001,"&gt;0"))),"",IF(A239="","",AVERAGEIFS(RISPOSTE_CALC!$H$2:$H$5001,RISPOSTE_CALC!$B$2:$B$5001,A239,RISPOSTE_CALC!$H$2:$H$5001,"&gt;0")))</f>
        <v/>
      </c>
      <c r="H239" s="8" t="str">
        <f t="shared" si="11"/>
        <v/>
      </c>
    </row>
    <row r="240" spans="1:8" x14ac:dyDescent="0.3">
      <c r="A240" t="str">
        <f>IFERROR(INDEX(tbl_corsi[KEY_CORSO],239),"")</f>
        <v/>
      </c>
      <c r="B240" t="str">
        <f>IFERROR(INDEX(tbl_corsi[N_ALLIEVI_TOT],239),"")</f>
        <v/>
      </c>
      <c r="C240" t="str">
        <f>IF(A240="","",COUNTIFS(RISPOSTE_CALC!$B$2:$B$5001,A240,RISPOSTE_CALC!$H$2:$H$5001,"&gt;0"))</f>
        <v/>
      </c>
      <c r="D240" t="str">
        <f t="shared" si="9"/>
        <v/>
      </c>
      <c r="E240" s="12" t="str">
        <f>IF(B240="","",tbl_output[[#This Row],[N_RISPONDENTI]]/tbl_output[[#This Row],[N_ALLIEVI_TOT]])</f>
        <v/>
      </c>
      <c r="F240" s="4" t="str">
        <f t="shared" si="10"/>
        <v/>
      </c>
      <c r="G240" s="8" t="str">
        <f>IF(ISERROR(IF(A240="","",AVERAGEIFS(RISPOSTE_CALC!$H$2:$H$5001,RISPOSTE_CALC!$B$2:$B$5001,A240,RISPOSTE_CALC!$H$2:$H$5001,"&gt;0"))),"",IF(A240="","",AVERAGEIFS(RISPOSTE_CALC!$H$2:$H$5001,RISPOSTE_CALC!$B$2:$B$5001,A240,RISPOSTE_CALC!$H$2:$H$5001,"&gt;0")))</f>
        <v/>
      </c>
      <c r="H240" s="8" t="str">
        <f t="shared" si="11"/>
        <v/>
      </c>
    </row>
    <row r="241" spans="1:8" x14ac:dyDescent="0.3">
      <c r="A241" t="str">
        <f>IFERROR(INDEX(tbl_corsi[KEY_CORSO],240),"")</f>
        <v/>
      </c>
      <c r="B241" t="str">
        <f>IFERROR(INDEX(tbl_corsi[N_ALLIEVI_TOT],240),"")</f>
        <v/>
      </c>
      <c r="C241" t="str">
        <f>IF(A241="","",COUNTIFS(RISPOSTE_CALC!$B$2:$B$5001,A241,RISPOSTE_CALC!$H$2:$H$5001,"&gt;0"))</f>
        <v/>
      </c>
      <c r="D241" t="str">
        <f t="shared" si="9"/>
        <v/>
      </c>
      <c r="E241" s="12" t="str">
        <f>IF(B241="","",tbl_output[[#This Row],[N_RISPONDENTI]]/tbl_output[[#This Row],[N_ALLIEVI_TOT]])</f>
        <v/>
      </c>
      <c r="F241" s="4" t="str">
        <f t="shared" si="10"/>
        <v/>
      </c>
      <c r="G241" s="8" t="str">
        <f>IF(ISERROR(IF(A241="","",AVERAGEIFS(RISPOSTE_CALC!$H$2:$H$5001,RISPOSTE_CALC!$B$2:$B$5001,A241,RISPOSTE_CALC!$H$2:$H$5001,"&gt;0"))),"",IF(A241="","",AVERAGEIFS(RISPOSTE_CALC!$H$2:$H$5001,RISPOSTE_CALC!$B$2:$B$5001,A241,RISPOSTE_CALC!$H$2:$H$5001,"&gt;0")))</f>
        <v/>
      </c>
      <c r="H241" s="8" t="str">
        <f t="shared" si="11"/>
        <v/>
      </c>
    </row>
    <row r="242" spans="1:8" x14ac:dyDescent="0.3">
      <c r="A242" t="str">
        <f>IFERROR(INDEX(tbl_corsi[KEY_CORSO],241),"")</f>
        <v/>
      </c>
      <c r="B242" t="str">
        <f>IFERROR(INDEX(tbl_corsi[N_ALLIEVI_TOT],241),"")</f>
        <v/>
      </c>
      <c r="C242" t="str">
        <f>IF(A242="","",COUNTIFS(RISPOSTE_CALC!$B$2:$B$5001,A242,RISPOSTE_CALC!$H$2:$H$5001,"&gt;0"))</f>
        <v/>
      </c>
      <c r="D242" t="str">
        <f t="shared" si="9"/>
        <v/>
      </c>
      <c r="E242" s="12" t="str">
        <f>IF(B242="","",tbl_output[[#This Row],[N_RISPONDENTI]]/tbl_output[[#This Row],[N_ALLIEVI_TOT]])</f>
        <v/>
      </c>
      <c r="F242" s="4" t="str">
        <f t="shared" si="10"/>
        <v/>
      </c>
      <c r="G242" s="8" t="str">
        <f>IF(ISERROR(IF(A242="","",AVERAGEIFS(RISPOSTE_CALC!$H$2:$H$5001,RISPOSTE_CALC!$B$2:$B$5001,A242,RISPOSTE_CALC!$H$2:$H$5001,"&gt;0"))),"",IF(A242="","",AVERAGEIFS(RISPOSTE_CALC!$H$2:$H$5001,RISPOSTE_CALC!$B$2:$B$5001,A242,RISPOSTE_CALC!$H$2:$H$5001,"&gt;0")))</f>
        <v/>
      </c>
      <c r="H242" s="8" t="str">
        <f t="shared" si="11"/>
        <v/>
      </c>
    </row>
    <row r="243" spans="1:8" x14ac:dyDescent="0.3">
      <c r="A243" t="str">
        <f>IFERROR(INDEX(tbl_corsi[KEY_CORSO],242),"")</f>
        <v/>
      </c>
      <c r="B243" t="str">
        <f>IFERROR(INDEX(tbl_corsi[N_ALLIEVI_TOT],242),"")</f>
        <v/>
      </c>
      <c r="C243" t="str">
        <f>IF(A243="","",COUNTIFS(RISPOSTE_CALC!$B$2:$B$5001,A243,RISPOSTE_CALC!$H$2:$H$5001,"&gt;0"))</f>
        <v/>
      </c>
      <c r="D243" t="str">
        <f t="shared" si="9"/>
        <v/>
      </c>
      <c r="E243" s="12" t="str">
        <f>IF(B243="","",tbl_output[[#This Row],[N_RISPONDENTI]]/tbl_output[[#This Row],[N_ALLIEVI_TOT]])</f>
        <v/>
      </c>
      <c r="F243" s="4" t="str">
        <f t="shared" si="10"/>
        <v/>
      </c>
      <c r="G243" s="8" t="str">
        <f>IF(ISERROR(IF(A243="","",AVERAGEIFS(RISPOSTE_CALC!$H$2:$H$5001,RISPOSTE_CALC!$B$2:$B$5001,A243,RISPOSTE_CALC!$H$2:$H$5001,"&gt;0"))),"",IF(A243="","",AVERAGEIFS(RISPOSTE_CALC!$H$2:$H$5001,RISPOSTE_CALC!$B$2:$B$5001,A243,RISPOSTE_CALC!$H$2:$H$5001,"&gt;0")))</f>
        <v/>
      </c>
      <c r="H243" s="8" t="str">
        <f t="shared" si="11"/>
        <v/>
      </c>
    </row>
    <row r="244" spans="1:8" x14ac:dyDescent="0.3">
      <c r="A244" t="str">
        <f>IFERROR(INDEX(tbl_corsi[KEY_CORSO],243),"")</f>
        <v/>
      </c>
      <c r="B244" t="str">
        <f>IFERROR(INDEX(tbl_corsi[N_ALLIEVI_TOT],243),"")</f>
        <v/>
      </c>
      <c r="C244" t="str">
        <f>IF(A244="","",COUNTIFS(RISPOSTE_CALC!$B$2:$B$5001,A244,RISPOSTE_CALC!$H$2:$H$5001,"&gt;0"))</f>
        <v/>
      </c>
      <c r="D244" t="str">
        <f t="shared" si="9"/>
        <v/>
      </c>
      <c r="E244" s="12" t="str">
        <f>IF(B244="","",tbl_output[[#This Row],[N_RISPONDENTI]]/tbl_output[[#This Row],[N_ALLIEVI_TOT]])</f>
        <v/>
      </c>
      <c r="F244" s="4" t="str">
        <f t="shared" si="10"/>
        <v/>
      </c>
      <c r="G244" s="8" t="str">
        <f>IF(ISERROR(IF(A244="","",AVERAGEIFS(RISPOSTE_CALC!$H$2:$H$5001,RISPOSTE_CALC!$B$2:$B$5001,A244,RISPOSTE_CALC!$H$2:$H$5001,"&gt;0"))),"",IF(A244="","",AVERAGEIFS(RISPOSTE_CALC!$H$2:$H$5001,RISPOSTE_CALC!$B$2:$B$5001,A244,RISPOSTE_CALC!$H$2:$H$5001,"&gt;0")))</f>
        <v/>
      </c>
      <c r="H244" s="8" t="str">
        <f t="shared" si="11"/>
        <v/>
      </c>
    </row>
    <row r="245" spans="1:8" x14ac:dyDescent="0.3">
      <c r="A245" t="str">
        <f>IFERROR(INDEX(tbl_corsi[KEY_CORSO],244),"")</f>
        <v/>
      </c>
      <c r="B245" t="str">
        <f>IFERROR(INDEX(tbl_corsi[N_ALLIEVI_TOT],244),"")</f>
        <v/>
      </c>
      <c r="C245" t="str">
        <f>IF(A245="","",COUNTIFS(RISPOSTE_CALC!$B$2:$B$5001,A245,RISPOSTE_CALC!$H$2:$H$5001,"&gt;0"))</f>
        <v/>
      </c>
      <c r="D245" t="str">
        <f t="shared" si="9"/>
        <v/>
      </c>
      <c r="E245" s="12" t="str">
        <f>IF(B245="","",tbl_output[[#This Row],[N_RISPONDENTI]]/tbl_output[[#This Row],[N_ALLIEVI_TOT]])</f>
        <v/>
      </c>
      <c r="F245" s="4" t="str">
        <f t="shared" si="10"/>
        <v/>
      </c>
      <c r="G245" s="8" t="str">
        <f>IF(ISERROR(IF(A245="","",AVERAGEIFS(RISPOSTE_CALC!$H$2:$H$5001,RISPOSTE_CALC!$B$2:$B$5001,A245,RISPOSTE_CALC!$H$2:$H$5001,"&gt;0"))),"",IF(A245="","",AVERAGEIFS(RISPOSTE_CALC!$H$2:$H$5001,RISPOSTE_CALC!$B$2:$B$5001,A245,RISPOSTE_CALC!$H$2:$H$5001,"&gt;0")))</f>
        <v/>
      </c>
      <c r="H245" s="8" t="str">
        <f t="shared" si="11"/>
        <v/>
      </c>
    </row>
    <row r="246" spans="1:8" x14ac:dyDescent="0.3">
      <c r="A246" t="str">
        <f>IFERROR(INDEX(tbl_corsi[KEY_CORSO],245),"")</f>
        <v/>
      </c>
      <c r="B246" t="str">
        <f>IFERROR(INDEX(tbl_corsi[N_ALLIEVI_TOT],245),"")</f>
        <v/>
      </c>
      <c r="C246" t="str">
        <f>IF(A246="","",COUNTIFS(RISPOSTE_CALC!$B$2:$B$5001,A246,RISPOSTE_CALC!$H$2:$H$5001,"&gt;0"))</f>
        <v/>
      </c>
      <c r="D246" t="str">
        <f t="shared" si="9"/>
        <v/>
      </c>
      <c r="E246" s="12" t="str">
        <f>IF(B246="","",tbl_output[[#This Row],[N_RISPONDENTI]]/tbl_output[[#This Row],[N_ALLIEVI_TOT]])</f>
        <v/>
      </c>
      <c r="F246" s="4" t="str">
        <f t="shared" si="10"/>
        <v/>
      </c>
      <c r="G246" s="8" t="str">
        <f>IF(ISERROR(IF(A246="","",AVERAGEIFS(RISPOSTE_CALC!$H$2:$H$5001,RISPOSTE_CALC!$B$2:$B$5001,A246,RISPOSTE_CALC!$H$2:$H$5001,"&gt;0"))),"",IF(A246="","",AVERAGEIFS(RISPOSTE_CALC!$H$2:$H$5001,RISPOSTE_CALC!$B$2:$B$5001,A246,RISPOSTE_CALC!$H$2:$H$5001,"&gt;0")))</f>
        <v/>
      </c>
      <c r="H246" s="8" t="str">
        <f t="shared" si="11"/>
        <v/>
      </c>
    </row>
    <row r="247" spans="1:8" x14ac:dyDescent="0.3">
      <c r="A247" t="str">
        <f>IFERROR(INDEX(tbl_corsi[KEY_CORSO],246),"")</f>
        <v/>
      </c>
      <c r="B247" t="str">
        <f>IFERROR(INDEX(tbl_corsi[N_ALLIEVI_TOT],246),"")</f>
        <v/>
      </c>
      <c r="C247" t="str">
        <f>IF(A247="","",COUNTIFS(RISPOSTE_CALC!$B$2:$B$5001,A247,RISPOSTE_CALC!$H$2:$H$5001,"&gt;0"))</f>
        <v/>
      </c>
      <c r="D247" t="str">
        <f t="shared" si="9"/>
        <v/>
      </c>
      <c r="E247" s="12" t="str">
        <f>IF(B247="","",tbl_output[[#This Row],[N_RISPONDENTI]]/tbl_output[[#This Row],[N_ALLIEVI_TOT]])</f>
        <v/>
      </c>
      <c r="F247" s="4" t="str">
        <f t="shared" si="10"/>
        <v/>
      </c>
      <c r="G247" s="8" t="str">
        <f>IF(ISERROR(IF(A247="","",AVERAGEIFS(RISPOSTE_CALC!$H$2:$H$5001,RISPOSTE_CALC!$B$2:$B$5001,A247,RISPOSTE_CALC!$H$2:$H$5001,"&gt;0"))),"",IF(A247="","",AVERAGEIFS(RISPOSTE_CALC!$H$2:$H$5001,RISPOSTE_CALC!$B$2:$B$5001,A247,RISPOSTE_CALC!$H$2:$H$5001,"&gt;0")))</f>
        <v/>
      </c>
      <c r="H247" s="8" t="str">
        <f t="shared" si="11"/>
        <v/>
      </c>
    </row>
    <row r="248" spans="1:8" x14ac:dyDescent="0.3">
      <c r="A248" t="str">
        <f>IFERROR(INDEX(tbl_corsi[KEY_CORSO],247),"")</f>
        <v/>
      </c>
      <c r="B248" t="str">
        <f>IFERROR(INDEX(tbl_corsi[N_ALLIEVI_TOT],247),"")</f>
        <v/>
      </c>
      <c r="C248" t="str">
        <f>IF(A248="","",COUNTIFS(RISPOSTE_CALC!$B$2:$B$5001,A248,RISPOSTE_CALC!$H$2:$H$5001,"&gt;0"))</f>
        <v/>
      </c>
      <c r="D248" t="str">
        <f t="shared" si="9"/>
        <v/>
      </c>
      <c r="E248" s="12" t="str">
        <f>IF(B248="","",tbl_output[[#This Row],[N_RISPONDENTI]]/tbl_output[[#This Row],[N_ALLIEVI_TOT]])</f>
        <v/>
      </c>
      <c r="F248" s="4" t="str">
        <f t="shared" si="10"/>
        <v/>
      </c>
      <c r="G248" s="8" t="str">
        <f>IF(ISERROR(IF(A248="","",AVERAGEIFS(RISPOSTE_CALC!$H$2:$H$5001,RISPOSTE_CALC!$B$2:$B$5001,A248,RISPOSTE_CALC!$H$2:$H$5001,"&gt;0"))),"",IF(A248="","",AVERAGEIFS(RISPOSTE_CALC!$H$2:$H$5001,RISPOSTE_CALC!$B$2:$B$5001,A248,RISPOSTE_CALC!$H$2:$H$5001,"&gt;0")))</f>
        <v/>
      </c>
      <c r="H248" s="8" t="str">
        <f t="shared" si="11"/>
        <v/>
      </c>
    </row>
    <row r="249" spans="1:8" x14ac:dyDescent="0.3">
      <c r="A249" t="str">
        <f>IFERROR(INDEX(tbl_corsi[KEY_CORSO],248),"")</f>
        <v/>
      </c>
      <c r="B249" t="str">
        <f>IFERROR(INDEX(tbl_corsi[N_ALLIEVI_TOT],248),"")</f>
        <v/>
      </c>
      <c r="C249" t="str">
        <f>IF(A249="","",COUNTIFS(RISPOSTE_CALC!$B$2:$B$5001,A249,RISPOSTE_CALC!$H$2:$H$5001,"&gt;0"))</f>
        <v/>
      </c>
      <c r="D249" t="str">
        <f t="shared" si="9"/>
        <v/>
      </c>
      <c r="E249" s="12" t="str">
        <f>IF(B249="","",tbl_output[[#This Row],[N_RISPONDENTI]]/tbl_output[[#This Row],[N_ALLIEVI_TOT]])</f>
        <v/>
      </c>
      <c r="F249" s="4" t="str">
        <f t="shared" si="10"/>
        <v/>
      </c>
      <c r="G249" s="8" t="str">
        <f>IF(ISERROR(IF(A249="","",AVERAGEIFS(RISPOSTE_CALC!$H$2:$H$5001,RISPOSTE_CALC!$B$2:$B$5001,A249,RISPOSTE_CALC!$H$2:$H$5001,"&gt;0"))),"",IF(A249="","",AVERAGEIFS(RISPOSTE_CALC!$H$2:$H$5001,RISPOSTE_CALC!$B$2:$B$5001,A249,RISPOSTE_CALC!$H$2:$H$5001,"&gt;0")))</f>
        <v/>
      </c>
      <c r="H249" s="8" t="str">
        <f t="shared" si="11"/>
        <v/>
      </c>
    </row>
    <row r="250" spans="1:8" x14ac:dyDescent="0.3">
      <c r="A250" t="str">
        <f>IFERROR(INDEX(tbl_corsi[KEY_CORSO],249),"")</f>
        <v/>
      </c>
      <c r="B250" t="str">
        <f>IFERROR(INDEX(tbl_corsi[N_ALLIEVI_TOT],249),"")</f>
        <v/>
      </c>
      <c r="C250" t="str">
        <f>IF(A250="","",COUNTIFS(RISPOSTE_CALC!$B$2:$B$5001,A250,RISPOSTE_CALC!$H$2:$H$5001,"&gt;0"))</f>
        <v/>
      </c>
      <c r="D250" t="str">
        <f t="shared" si="9"/>
        <v/>
      </c>
      <c r="E250" s="12" t="str">
        <f>IF(B250="","",tbl_output[[#This Row],[N_RISPONDENTI]]/tbl_output[[#This Row],[N_ALLIEVI_TOT]])</f>
        <v/>
      </c>
      <c r="F250" s="4" t="str">
        <f t="shared" si="10"/>
        <v/>
      </c>
      <c r="G250" s="8" t="str">
        <f>IF(ISERROR(IF(A250="","",AVERAGEIFS(RISPOSTE_CALC!$H$2:$H$5001,RISPOSTE_CALC!$B$2:$B$5001,A250,RISPOSTE_CALC!$H$2:$H$5001,"&gt;0"))),"",IF(A250="","",AVERAGEIFS(RISPOSTE_CALC!$H$2:$H$5001,RISPOSTE_CALC!$B$2:$B$5001,A250,RISPOSTE_CALC!$H$2:$H$5001,"&gt;0")))</f>
        <v/>
      </c>
      <c r="H250" s="8" t="str">
        <f t="shared" si="11"/>
        <v/>
      </c>
    </row>
    <row r="251" spans="1:8" x14ac:dyDescent="0.3">
      <c r="A251" t="str">
        <f>IFERROR(INDEX(tbl_corsi[KEY_CORSO],250),"")</f>
        <v/>
      </c>
      <c r="B251" t="str">
        <f>IFERROR(INDEX(tbl_corsi[N_ALLIEVI_TOT],250),"")</f>
        <v/>
      </c>
      <c r="C251" t="str">
        <f>IF(A251="","",COUNTIFS(RISPOSTE_CALC!$B$2:$B$5001,A251,RISPOSTE_CALC!$H$2:$H$5001,"&gt;0"))</f>
        <v/>
      </c>
      <c r="D251" t="str">
        <f t="shared" si="9"/>
        <v/>
      </c>
      <c r="E251" s="12" t="str">
        <f>IF(B251="","",tbl_output[[#This Row],[N_RISPONDENTI]]/tbl_output[[#This Row],[N_ALLIEVI_TOT]])</f>
        <v/>
      </c>
      <c r="F251" s="4" t="str">
        <f t="shared" si="10"/>
        <v/>
      </c>
      <c r="G251" s="8" t="str">
        <f>IF(ISERROR(IF(A251="","",AVERAGEIFS(RISPOSTE_CALC!$H$2:$H$5001,RISPOSTE_CALC!$B$2:$B$5001,A251,RISPOSTE_CALC!$H$2:$H$5001,"&gt;0"))),"",IF(A251="","",AVERAGEIFS(RISPOSTE_CALC!$H$2:$H$5001,RISPOSTE_CALC!$B$2:$B$5001,A251,RISPOSTE_CALC!$H$2:$H$5001,"&gt;0")))</f>
        <v/>
      </c>
      <c r="H251" s="8" t="str">
        <f t="shared" si="11"/>
        <v/>
      </c>
    </row>
    <row r="252" spans="1:8" x14ac:dyDescent="0.3">
      <c r="A252" t="str">
        <f>IFERROR(INDEX(tbl_corsi[KEY_CORSO],251),"")</f>
        <v/>
      </c>
      <c r="B252" t="str">
        <f>IFERROR(INDEX(tbl_corsi[N_ALLIEVI_TOT],251),"")</f>
        <v/>
      </c>
      <c r="C252" t="str">
        <f>IF(A252="","",COUNTIFS(RISPOSTE_CALC!$B$2:$B$5001,A252,RISPOSTE_CALC!$H$2:$H$5001,"&gt;0"))</f>
        <v/>
      </c>
      <c r="D252" t="str">
        <f t="shared" si="9"/>
        <v/>
      </c>
      <c r="E252" s="12" t="str">
        <f>IF(B252="","",tbl_output[[#This Row],[N_RISPONDENTI]]/tbl_output[[#This Row],[N_ALLIEVI_TOT]])</f>
        <v/>
      </c>
      <c r="F252" s="4" t="str">
        <f t="shared" si="10"/>
        <v/>
      </c>
      <c r="G252" s="8" t="str">
        <f>IF(ISERROR(IF(A252="","",AVERAGEIFS(RISPOSTE_CALC!$H$2:$H$5001,RISPOSTE_CALC!$B$2:$B$5001,A252,RISPOSTE_CALC!$H$2:$H$5001,"&gt;0"))),"",IF(A252="","",AVERAGEIFS(RISPOSTE_CALC!$H$2:$H$5001,RISPOSTE_CALC!$B$2:$B$5001,A252,RISPOSTE_CALC!$H$2:$H$5001,"&gt;0")))</f>
        <v/>
      </c>
      <c r="H252" s="8" t="str">
        <f t="shared" si="11"/>
        <v/>
      </c>
    </row>
    <row r="253" spans="1:8" x14ac:dyDescent="0.3">
      <c r="A253" t="str">
        <f>IFERROR(INDEX(tbl_corsi[KEY_CORSO],252),"")</f>
        <v/>
      </c>
      <c r="B253" t="str">
        <f>IFERROR(INDEX(tbl_corsi[N_ALLIEVI_TOT],252),"")</f>
        <v/>
      </c>
      <c r="C253" t="str">
        <f>IF(A253="","",COUNTIFS(RISPOSTE_CALC!$B$2:$B$5001,A253,RISPOSTE_CALC!$H$2:$H$5001,"&gt;0"))</f>
        <v/>
      </c>
      <c r="D253" t="str">
        <f t="shared" si="9"/>
        <v/>
      </c>
      <c r="E253" s="12" t="str">
        <f>IF(B253="","",tbl_output[[#This Row],[N_RISPONDENTI]]/tbl_output[[#This Row],[N_ALLIEVI_TOT]])</f>
        <v/>
      </c>
      <c r="F253" s="4" t="str">
        <f t="shared" si="10"/>
        <v/>
      </c>
      <c r="G253" s="8" t="str">
        <f>IF(ISERROR(IF(A253="","",AVERAGEIFS(RISPOSTE_CALC!$H$2:$H$5001,RISPOSTE_CALC!$B$2:$B$5001,A253,RISPOSTE_CALC!$H$2:$H$5001,"&gt;0"))),"",IF(A253="","",AVERAGEIFS(RISPOSTE_CALC!$H$2:$H$5001,RISPOSTE_CALC!$B$2:$B$5001,A253,RISPOSTE_CALC!$H$2:$H$5001,"&gt;0")))</f>
        <v/>
      </c>
      <c r="H253" s="8" t="str">
        <f t="shared" si="11"/>
        <v/>
      </c>
    </row>
    <row r="254" spans="1:8" x14ac:dyDescent="0.3">
      <c r="A254" t="str">
        <f>IFERROR(INDEX(tbl_corsi[KEY_CORSO],253),"")</f>
        <v/>
      </c>
      <c r="B254" t="str">
        <f>IFERROR(INDEX(tbl_corsi[N_ALLIEVI_TOT],253),"")</f>
        <v/>
      </c>
      <c r="C254" t="str">
        <f>IF(A254="","",COUNTIFS(RISPOSTE_CALC!$B$2:$B$5001,A254,RISPOSTE_CALC!$H$2:$H$5001,"&gt;0"))</f>
        <v/>
      </c>
      <c r="D254" t="str">
        <f t="shared" si="9"/>
        <v/>
      </c>
      <c r="E254" s="12" t="str">
        <f>IF(B254="","",tbl_output[[#This Row],[N_RISPONDENTI]]/tbl_output[[#This Row],[N_ALLIEVI_TOT]])</f>
        <v/>
      </c>
      <c r="F254" s="4" t="str">
        <f t="shared" si="10"/>
        <v/>
      </c>
      <c r="G254" s="8" t="str">
        <f>IF(ISERROR(IF(A254="","",AVERAGEIFS(RISPOSTE_CALC!$H$2:$H$5001,RISPOSTE_CALC!$B$2:$B$5001,A254,RISPOSTE_CALC!$H$2:$H$5001,"&gt;0"))),"",IF(A254="","",AVERAGEIFS(RISPOSTE_CALC!$H$2:$H$5001,RISPOSTE_CALC!$B$2:$B$5001,A254,RISPOSTE_CALC!$H$2:$H$5001,"&gt;0")))</f>
        <v/>
      </c>
      <c r="H254" s="8" t="str">
        <f t="shared" si="11"/>
        <v/>
      </c>
    </row>
    <row r="255" spans="1:8" x14ac:dyDescent="0.3">
      <c r="A255" t="str">
        <f>IFERROR(INDEX(tbl_corsi[KEY_CORSO],254),"")</f>
        <v/>
      </c>
      <c r="B255" t="str">
        <f>IFERROR(INDEX(tbl_corsi[N_ALLIEVI_TOT],254),"")</f>
        <v/>
      </c>
      <c r="C255" t="str">
        <f>IF(A255="","",COUNTIFS(RISPOSTE_CALC!$B$2:$B$5001,A255,RISPOSTE_CALC!$H$2:$H$5001,"&gt;0"))</f>
        <v/>
      </c>
      <c r="D255" t="str">
        <f t="shared" si="9"/>
        <v/>
      </c>
      <c r="E255" s="12" t="str">
        <f>IF(B255="","",tbl_output[[#This Row],[N_RISPONDENTI]]/tbl_output[[#This Row],[N_ALLIEVI_TOT]])</f>
        <v/>
      </c>
      <c r="F255" s="4" t="str">
        <f t="shared" si="10"/>
        <v/>
      </c>
      <c r="G255" s="8" t="str">
        <f>IF(ISERROR(IF(A255="","",AVERAGEIFS(RISPOSTE_CALC!$H$2:$H$5001,RISPOSTE_CALC!$B$2:$B$5001,A255,RISPOSTE_CALC!$H$2:$H$5001,"&gt;0"))),"",IF(A255="","",AVERAGEIFS(RISPOSTE_CALC!$H$2:$H$5001,RISPOSTE_CALC!$B$2:$B$5001,A255,RISPOSTE_CALC!$H$2:$H$5001,"&gt;0")))</f>
        <v/>
      </c>
      <c r="H255" s="8" t="str">
        <f t="shared" si="11"/>
        <v/>
      </c>
    </row>
    <row r="256" spans="1:8" x14ac:dyDescent="0.3">
      <c r="A256" t="str">
        <f>IFERROR(INDEX(tbl_corsi[KEY_CORSO],255),"")</f>
        <v/>
      </c>
      <c r="B256" t="str">
        <f>IFERROR(INDEX(tbl_corsi[N_ALLIEVI_TOT],255),"")</f>
        <v/>
      </c>
      <c r="C256" t="str">
        <f>IF(A256="","",COUNTIFS(RISPOSTE_CALC!$B$2:$B$5001,A256,RISPOSTE_CALC!$H$2:$H$5001,"&gt;0"))</f>
        <v/>
      </c>
      <c r="D256" t="str">
        <f t="shared" si="9"/>
        <v/>
      </c>
      <c r="E256" s="12" t="str">
        <f>IF(B256="","",tbl_output[[#This Row],[N_RISPONDENTI]]/tbl_output[[#This Row],[N_ALLIEVI_TOT]])</f>
        <v/>
      </c>
      <c r="F256" s="4" t="str">
        <f t="shared" si="10"/>
        <v/>
      </c>
      <c r="G256" s="8" t="str">
        <f>IF(ISERROR(IF(A256="","",AVERAGEIFS(RISPOSTE_CALC!$H$2:$H$5001,RISPOSTE_CALC!$B$2:$B$5001,A256,RISPOSTE_CALC!$H$2:$H$5001,"&gt;0"))),"",IF(A256="","",AVERAGEIFS(RISPOSTE_CALC!$H$2:$H$5001,RISPOSTE_CALC!$B$2:$B$5001,A256,RISPOSTE_CALC!$H$2:$H$5001,"&gt;0")))</f>
        <v/>
      </c>
      <c r="H256" s="8" t="str">
        <f t="shared" si="11"/>
        <v/>
      </c>
    </row>
    <row r="257" spans="1:8" x14ac:dyDescent="0.3">
      <c r="A257" t="str">
        <f>IFERROR(INDEX(tbl_corsi[KEY_CORSO],256),"")</f>
        <v/>
      </c>
      <c r="B257" t="str">
        <f>IFERROR(INDEX(tbl_corsi[N_ALLIEVI_TOT],256),"")</f>
        <v/>
      </c>
      <c r="C257" t="str">
        <f>IF(A257="","",COUNTIFS(RISPOSTE_CALC!$B$2:$B$5001,A257,RISPOSTE_CALC!$H$2:$H$5001,"&gt;0"))</f>
        <v/>
      </c>
      <c r="D257" t="str">
        <f t="shared" si="9"/>
        <v/>
      </c>
      <c r="E257" s="12" t="str">
        <f>IF(B257="","",tbl_output[[#This Row],[N_RISPONDENTI]]/tbl_output[[#This Row],[N_ALLIEVI_TOT]])</f>
        <v/>
      </c>
      <c r="F257" s="4" t="str">
        <f t="shared" si="10"/>
        <v/>
      </c>
      <c r="G257" s="8" t="str">
        <f>IF(ISERROR(IF(A257="","",AVERAGEIFS(RISPOSTE_CALC!$H$2:$H$5001,RISPOSTE_CALC!$B$2:$B$5001,A257,RISPOSTE_CALC!$H$2:$H$5001,"&gt;0"))),"",IF(A257="","",AVERAGEIFS(RISPOSTE_CALC!$H$2:$H$5001,RISPOSTE_CALC!$B$2:$B$5001,A257,RISPOSTE_CALC!$H$2:$H$5001,"&gt;0")))</f>
        <v/>
      </c>
      <c r="H257" s="8" t="str">
        <f t="shared" si="11"/>
        <v/>
      </c>
    </row>
    <row r="258" spans="1:8" x14ac:dyDescent="0.3">
      <c r="A258" t="str">
        <f>IFERROR(INDEX(tbl_corsi[KEY_CORSO],257),"")</f>
        <v/>
      </c>
      <c r="B258" t="str">
        <f>IFERROR(INDEX(tbl_corsi[N_ALLIEVI_TOT],257),"")</f>
        <v/>
      </c>
      <c r="C258" t="str">
        <f>IF(A258="","",COUNTIFS(RISPOSTE_CALC!$B$2:$B$5001,A258,RISPOSTE_CALC!$H$2:$H$5001,"&gt;0"))</f>
        <v/>
      </c>
      <c r="D258" t="str">
        <f t="shared" ref="D258:D321" si="12">IF(B258="","",ROUNDUP(B258*0.8,0))</f>
        <v/>
      </c>
      <c r="E258" s="12" t="str">
        <f>IF(B258="","",tbl_output[[#This Row],[N_RISPONDENTI]]/tbl_output[[#This Row],[N_ALLIEVI_TOT]])</f>
        <v/>
      </c>
      <c r="F258" s="4" t="str">
        <f t="shared" ref="F258:F321" si="13">IF(B258="","",IF(B258&lt;8,"KO: iscritti&lt;8",IF(C258&lt;D258,"KO: risp&lt;80%","OK")))</f>
        <v/>
      </c>
      <c r="G258" s="8" t="str">
        <f>IF(ISERROR(IF(A258="","",AVERAGEIFS(RISPOSTE_CALC!$H$2:$H$5001,RISPOSTE_CALC!$B$2:$B$5001,A258,RISPOSTE_CALC!$H$2:$H$5001,"&gt;0"))),"",IF(A258="","",AVERAGEIFS(RISPOSTE_CALC!$H$2:$H$5001,RISPOSTE_CALC!$B$2:$B$5001,A258,RISPOSTE_CALC!$H$2:$H$5001,"&gt;0")))</f>
        <v/>
      </c>
      <c r="H258" s="8" t="str">
        <f t="shared" ref="H258:H321" si="14">IF(G258="","",G258*2)</f>
        <v/>
      </c>
    </row>
    <row r="259" spans="1:8" x14ac:dyDescent="0.3">
      <c r="A259" t="str">
        <f>IFERROR(INDEX(tbl_corsi[KEY_CORSO],258),"")</f>
        <v/>
      </c>
      <c r="B259" t="str">
        <f>IFERROR(INDEX(tbl_corsi[N_ALLIEVI_TOT],258),"")</f>
        <v/>
      </c>
      <c r="C259" t="str">
        <f>IF(A259="","",COUNTIFS(RISPOSTE_CALC!$B$2:$B$5001,A259,RISPOSTE_CALC!$H$2:$H$5001,"&gt;0"))</f>
        <v/>
      </c>
      <c r="D259" t="str">
        <f t="shared" si="12"/>
        <v/>
      </c>
      <c r="E259" s="12" t="str">
        <f>IF(B259="","",tbl_output[[#This Row],[N_RISPONDENTI]]/tbl_output[[#This Row],[N_ALLIEVI_TOT]])</f>
        <v/>
      </c>
      <c r="F259" s="4" t="str">
        <f t="shared" si="13"/>
        <v/>
      </c>
      <c r="G259" s="8" t="str">
        <f>IF(ISERROR(IF(A259="","",AVERAGEIFS(RISPOSTE_CALC!$H$2:$H$5001,RISPOSTE_CALC!$B$2:$B$5001,A259,RISPOSTE_CALC!$H$2:$H$5001,"&gt;0"))),"",IF(A259="","",AVERAGEIFS(RISPOSTE_CALC!$H$2:$H$5001,RISPOSTE_CALC!$B$2:$B$5001,A259,RISPOSTE_CALC!$H$2:$H$5001,"&gt;0")))</f>
        <v/>
      </c>
      <c r="H259" s="8" t="str">
        <f t="shared" si="14"/>
        <v/>
      </c>
    </row>
    <row r="260" spans="1:8" x14ac:dyDescent="0.3">
      <c r="A260" t="str">
        <f>IFERROR(INDEX(tbl_corsi[KEY_CORSO],259),"")</f>
        <v/>
      </c>
      <c r="B260" t="str">
        <f>IFERROR(INDEX(tbl_corsi[N_ALLIEVI_TOT],259),"")</f>
        <v/>
      </c>
      <c r="C260" t="str">
        <f>IF(A260="","",COUNTIFS(RISPOSTE_CALC!$B$2:$B$5001,A260,RISPOSTE_CALC!$H$2:$H$5001,"&gt;0"))</f>
        <v/>
      </c>
      <c r="D260" t="str">
        <f t="shared" si="12"/>
        <v/>
      </c>
      <c r="E260" s="12" t="str">
        <f>IF(B260="","",tbl_output[[#This Row],[N_RISPONDENTI]]/tbl_output[[#This Row],[N_ALLIEVI_TOT]])</f>
        <v/>
      </c>
      <c r="F260" s="4" t="str">
        <f t="shared" si="13"/>
        <v/>
      </c>
      <c r="G260" s="8" t="str">
        <f>IF(ISERROR(IF(A260="","",AVERAGEIFS(RISPOSTE_CALC!$H$2:$H$5001,RISPOSTE_CALC!$B$2:$B$5001,A260,RISPOSTE_CALC!$H$2:$H$5001,"&gt;0"))),"",IF(A260="","",AVERAGEIFS(RISPOSTE_CALC!$H$2:$H$5001,RISPOSTE_CALC!$B$2:$B$5001,A260,RISPOSTE_CALC!$H$2:$H$5001,"&gt;0")))</f>
        <v/>
      </c>
      <c r="H260" s="8" t="str">
        <f t="shared" si="14"/>
        <v/>
      </c>
    </row>
    <row r="261" spans="1:8" x14ac:dyDescent="0.3">
      <c r="A261" t="str">
        <f>IFERROR(INDEX(tbl_corsi[KEY_CORSO],260),"")</f>
        <v/>
      </c>
      <c r="B261" t="str">
        <f>IFERROR(INDEX(tbl_corsi[N_ALLIEVI_TOT],260),"")</f>
        <v/>
      </c>
      <c r="C261" t="str">
        <f>IF(A261="","",COUNTIFS(RISPOSTE_CALC!$B$2:$B$5001,A261,RISPOSTE_CALC!$H$2:$H$5001,"&gt;0"))</f>
        <v/>
      </c>
      <c r="D261" t="str">
        <f t="shared" si="12"/>
        <v/>
      </c>
      <c r="E261" s="12" t="str">
        <f>IF(B261="","",tbl_output[[#This Row],[N_RISPONDENTI]]/tbl_output[[#This Row],[N_ALLIEVI_TOT]])</f>
        <v/>
      </c>
      <c r="F261" s="4" t="str">
        <f t="shared" si="13"/>
        <v/>
      </c>
      <c r="G261" s="8" t="str">
        <f>IF(ISERROR(IF(A261="","",AVERAGEIFS(RISPOSTE_CALC!$H$2:$H$5001,RISPOSTE_CALC!$B$2:$B$5001,A261,RISPOSTE_CALC!$H$2:$H$5001,"&gt;0"))),"",IF(A261="","",AVERAGEIFS(RISPOSTE_CALC!$H$2:$H$5001,RISPOSTE_CALC!$B$2:$B$5001,A261,RISPOSTE_CALC!$H$2:$H$5001,"&gt;0")))</f>
        <v/>
      </c>
      <c r="H261" s="8" t="str">
        <f t="shared" si="14"/>
        <v/>
      </c>
    </row>
    <row r="262" spans="1:8" x14ac:dyDescent="0.3">
      <c r="A262" t="str">
        <f>IFERROR(INDEX(tbl_corsi[KEY_CORSO],261),"")</f>
        <v/>
      </c>
      <c r="B262" t="str">
        <f>IFERROR(INDEX(tbl_corsi[N_ALLIEVI_TOT],261),"")</f>
        <v/>
      </c>
      <c r="C262" t="str">
        <f>IF(A262="","",COUNTIFS(RISPOSTE_CALC!$B$2:$B$5001,A262,RISPOSTE_CALC!$H$2:$H$5001,"&gt;0"))</f>
        <v/>
      </c>
      <c r="D262" t="str">
        <f t="shared" si="12"/>
        <v/>
      </c>
      <c r="E262" s="12" t="str">
        <f>IF(B262="","",tbl_output[[#This Row],[N_RISPONDENTI]]/tbl_output[[#This Row],[N_ALLIEVI_TOT]])</f>
        <v/>
      </c>
      <c r="F262" s="4" t="str">
        <f t="shared" si="13"/>
        <v/>
      </c>
      <c r="G262" s="8" t="str">
        <f>IF(ISERROR(IF(A262="","",AVERAGEIFS(RISPOSTE_CALC!$H$2:$H$5001,RISPOSTE_CALC!$B$2:$B$5001,A262,RISPOSTE_CALC!$H$2:$H$5001,"&gt;0"))),"",IF(A262="","",AVERAGEIFS(RISPOSTE_CALC!$H$2:$H$5001,RISPOSTE_CALC!$B$2:$B$5001,A262,RISPOSTE_CALC!$H$2:$H$5001,"&gt;0")))</f>
        <v/>
      </c>
      <c r="H262" s="8" t="str">
        <f t="shared" si="14"/>
        <v/>
      </c>
    </row>
    <row r="263" spans="1:8" x14ac:dyDescent="0.3">
      <c r="A263" t="str">
        <f>IFERROR(INDEX(tbl_corsi[KEY_CORSO],262),"")</f>
        <v/>
      </c>
      <c r="B263" t="str">
        <f>IFERROR(INDEX(tbl_corsi[N_ALLIEVI_TOT],262),"")</f>
        <v/>
      </c>
      <c r="C263" t="str">
        <f>IF(A263="","",COUNTIFS(RISPOSTE_CALC!$B$2:$B$5001,A263,RISPOSTE_CALC!$H$2:$H$5001,"&gt;0"))</f>
        <v/>
      </c>
      <c r="D263" t="str">
        <f t="shared" si="12"/>
        <v/>
      </c>
      <c r="E263" s="12" t="str">
        <f>IF(B263="","",tbl_output[[#This Row],[N_RISPONDENTI]]/tbl_output[[#This Row],[N_ALLIEVI_TOT]])</f>
        <v/>
      </c>
      <c r="F263" s="4" t="str">
        <f t="shared" si="13"/>
        <v/>
      </c>
      <c r="G263" s="8" t="str">
        <f>IF(ISERROR(IF(A263="","",AVERAGEIFS(RISPOSTE_CALC!$H$2:$H$5001,RISPOSTE_CALC!$B$2:$B$5001,A263,RISPOSTE_CALC!$H$2:$H$5001,"&gt;0"))),"",IF(A263="","",AVERAGEIFS(RISPOSTE_CALC!$H$2:$H$5001,RISPOSTE_CALC!$B$2:$B$5001,A263,RISPOSTE_CALC!$H$2:$H$5001,"&gt;0")))</f>
        <v/>
      </c>
      <c r="H263" s="8" t="str">
        <f t="shared" si="14"/>
        <v/>
      </c>
    </row>
    <row r="264" spans="1:8" x14ac:dyDescent="0.3">
      <c r="A264" t="str">
        <f>IFERROR(INDEX(tbl_corsi[KEY_CORSO],263),"")</f>
        <v/>
      </c>
      <c r="B264" t="str">
        <f>IFERROR(INDEX(tbl_corsi[N_ALLIEVI_TOT],263),"")</f>
        <v/>
      </c>
      <c r="C264" t="str">
        <f>IF(A264="","",COUNTIFS(RISPOSTE_CALC!$B$2:$B$5001,A264,RISPOSTE_CALC!$H$2:$H$5001,"&gt;0"))</f>
        <v/>
      </c>
      <c r="D264" t="str">
        <f t="shared" si="12"/>
        <v/>
      </c>
      <c r="E264" s="12" t="str">
        <f>IF(B264="","",tbl_output[[#This Row],[N_RISPONDENTI]]/tbl_output[[#This Row],[N_ALLIEVI_TOT]])</f>
        <v/>
      </c>
      <c r="F264" s="4" t="str">
        <f t="shared" si="13"/>
        <v/>
      </c>
      <c r="G264" s="8" t="str">
        <f>IF(ISERROR(IF(A264="","",AVERAGEIFS(RISPOSTE_CALC!$H$2:$H$5001,RISPOSTE_CALC!$B$2:$B$5001,A264,RISPOSTE_CALC!$H$2:$H$5001,"&gt;0"))),"",IF(A264="","",AVERAGEIFS(RISPOSTE_CALC!$H$2:$H$5001,RISPOSTE_CALC!$B$2:$B$5001,A264,RISPOSTE_CALC!$H$2:$H$5001,"&gt;0")))</f>
        <v/>
      </c>
      <c r="H264" s="8" t="str">
        <f t="shared" si="14"/>
        <v/>
      </c>
    </row>
    <row r="265" spans="1:8" x14ac:dyDescent="0.3">
      <c r="A265" t="str">
        <f>IFERROR(INDEX(tbl_corsi[KEY_CORSO],264),"")</f>
        <v/>
      </c>
      <c r="B265" t="str">
        <f>IFERROR(INDEX(tbl_corsi[N_ALLIEVI_TOT],264),"")</f>
        <v/>
      </c>
      <c r="C265" t="str">
        <f>IF(A265="","",COUNTIFS(RISPOSTE_CALC!$B$2:$B$5001,A265,RISPOSTE_CALC!$H$2:$H$5001,"&gt;0"))</f>
        <v/>
      </c>
      <c r="D265" t="str">
        <f t="shared" si="12"/>
        <v/>
      </c>
      <c r="E265" s="12" t="str">
        <f>IF(B265="","",tbl_output[[#This Row],[N_RISPONDENTI]]/tbl_output[[#This Row],[N_ALLIEVI_TOT]])</f>
        <v/>
      </c>
      <c r="F265" s="4" t="str">
        <f t="shared" si="13"/>
        <v/>
      </c>
      <c r="G265" s="8" t="str">
        <f>IF(ISERROR(IF(A265="","",AVERAGEIFS(RISPOSTE_CALC!$H$2:$H$5001,RISPOSTE_CALC!$B$2:$B$5001,A265,RISPOSTE_CALC!$H$2:$H$5001,"&gt;0"))),"",IF(A265="","",AVERAGEIFS(RISPOSTE_CALC!$H$2:$H$5001,RISPOSTE_CALC!$B$2:$B$5001,A265,RISPOSTE_CALC!$H$2:$H$5001,"&gt;0")))</f>
        <v/>
      </c>
      <c r="H265" s="8" t="str">
        <f t="shared" si="14"/>
        <v/>
      </c>
    </row>
    <row r="266" spans="1:8" x14ac:dyDescent="0.3">
      <c r="A266" t="str">
        <f>IFERROR(INDEX(tbl_corsi[KEY_CORSO],265),"")</f>
        <v/>
      </c>
      <c r="B266" t="str">
        <f>IFERROR(INDEX(tbl_corsi[N_ALLIEVI_TOT],265),"")</f>
        <v/>
      </c>
      <c r="C266" t="str">
        <f>IF(A266="","",COUNTIFS(RISPOSTE_CALC!$B$2:$B$5001,A266,RISPOSTE_CALC!$H$2:$H$5001,"&gt;0"))</f>
        <v/>
      </c>
      <c r="D266" t="str">
        <f t="shared" si="12"/>
        <v/>
      </c>
      <c r="E266" s="12" t="str">
        <f>IF(B266="","",tbl_output[[#This Row],[N_RISPONDENTI]]/tbl_output[[#This Row],[N_ALLIEVI_TOT]])</f>
        <v/>
      </c>
      <c r="F266" s="4" t="str">
        <f t="shared" si="13"/>
        <v/>
      </c>
      <c r="G266" s="8" t="str">
        <f>IF(ISERROR(IF(A266="","",AVERAGEIFS(RISPOSTE_CALC!$H$2:$H$5001,RISPOSTE_CALC!$B$2:$B$5001,A266,RISPOSTE_CALC!$H$2:$H$5001,"&gt;0"))),"",IF(A266="","",AVERAGEIFS(RISPOSTE_CALC!$H$2:$H$5001,RISPOSTE_CALC!$B$2:$B$5001,A266,RISPOSTE_CALC!$H$2:$H$5001,"&gt;0")))</f>
        <v/>
      </c>
      <c r="H266" s="8" t="str">
        <f t="shared" si="14"/>
        <v/>
      </c>
    </row>
    <row r="267" spans="1:8" x14ac:dyDescent="0.3">
      <c r="A267" t="str">
        <f>IFERROR(INDEX(tbl_corsi[KEY_CORSO],266),"")</f>
        <v/>
      </c>
      <c r="B267" t="str">
        <f>IFERROR(INDEX(tbl_corsi[N_ALLIEVI_TOT],266),"")</f>
        <v/>
      </c>
      <c r="C267" t="str">
        <f>IF(A267="","",COUNTIFS(RISPOSTE_CALC!$B$2:$B$5001,A267,RISPOSTE_CALC!$H$2:$H$5001,"&gt;0"))</f>
        <v/>
      </c>
      <c r="D267" t="str">
        <f t="shared" si="12"/>
        <v/>
      </c>
      <c r="E267" s="12" t="str">
        <f>IF(B267="","",tbl_output[[#This Row],[N_RISPONDENTI]]/tbl_output[[#This Row],[N_ALLIEVI_TOT]])</f>
        <v/>
      </c>
      <c r="F267" s="4" t="str">
        <f t="shared" si="13"/>
        <v/>
      </c>
      <c r="G267" s="8" t="str">
        <f>IF(ISERROR(IF(A267="","",AVERAGEIFS(RISPOSTE_CALC!$H$2:$H$5001,RISPOSTE_CALC!$B$2:$B$5001,A267,RISPOSTE_CALC!$H$2:$H$5001,"&gt;0"))),"",IF(A267="","",AVERAGEIFS(RISPOSTE_CALC!$H$2:$H$5001,RISPOSTE_CALC!$B$2:$B$5001,A267,RISPOSTE_CALC!$H$2:$H$5001,"&gt;0")))</f>
        <v/>
      </c>
      <c r="H267" s="8" t="str">
        <f t="shared" si="14"/>
        <v/>
      </c>
    </row>
    <row r="268" spans="1:8" x14ac:dyDescent="0.3">
      <c r="A268" t="str">
        <f>IFERROR(INDEX(tbl_corsi[KEY_CORSO],267),"")</f>
        <v/>
      </c>
      <c r="B268" t="str">
        <f>IFERROR(INDEX(tbl_corsi[N_ALLIEVI_TOT],267),"")</f>
        <v/>
      </c>
      <c r="C268" t="str">
        <f>IF(A268="","",COUNTIFS(RISPOSTE_CALC!$B$2:$B$5001,A268,RISPOSTE_CALC!$H$2:$H$5001,"&gt;0"))</f>
        <v/>
      </c>
      <c r="D268" t="str">
        <f t="shared" si="12"/>
        <v/>
      </c>
      <c r="E268" s="12" t="str">
        <f>IF(B268="","",tbl_output[[#This Row],[N_RISPONDENTI]]/tbl_output[[#This Row],[N_ALLIEVI_TOT]])</f>
        <v/>
      </c>
      <c r="F268" s="4" t="str">
        <f t="shared" si="13"/>
        <v/>
      </c>
      <c r="G268" s="8" t="str">
        <f>IF(ISERROR(IF(A268="","",AVERAGEIFS(RISPOSTE_CALC!$H$2:$H$5001,RISPOSTE_CALC!$B$2:$B$5001,A268,RISPOSTE_CALC!$H$2:$H$5001,"&gt;0"))),"",IF(A268="","",AVERAGEIFS(RISPOSTE_CALC!$H$2:$H$5001,RISPOSTE_CALC!$B$2:$B$5001,A268,RISPOSTE_CALC!$H$2:$H$5001,"&gt;0")))</f>
        <v/>
      </c>
      <c r="H268" s="8" t="str">
        <f t="shared" si="14"/>
        <v/>
      </c>
    </row>
    <row r="269" spans="1:8" x14ac:dyDescent="0.3">
      <c r="A269" t="str">
        <f>IFERROR(INDEX(tbl_corsi[KEY_CORSO],268),"")</f>
        <v/>
      </c>
      <c r="B269" t="str">
        <f>IFERROR(INDEX(tbl_corsi[N_ALLIEVI_TOT],268),"")</f>
        <v/>
      </c>
      <c r="C269" t="str">
        <f>IF(A269="","",COUNTIFS(RISPOSTE_CALC!$B$2:$B$5001,A269,RISPOSTE_CALC!$H$2:$H$5001,"&gt;0"))</f>
        <v/>
      </c>
      <c r="D269" t="str">
        <f t="shared" si="12"/>
        <v/>
      </c>
      <c r="E269" s="12" t="str">
        <f>IF(B269="","",tbl_output[[#This Row],[N_RISPONDENTI]]/tbl_output[[#This Row],[N_ALLIEVI_TOT]])</f>
        <v/>
      </c>
      <c r="F269" s="4" t="str">
        <f t="shared" si="13"/>
        <v/>
      </c>
      <c r="G269" s="8" t="str">
        <f>IF(ISERROR(IF(A269="","",AVERAGEIFS(RISPOSTE_CALC!$H$2:$H$5001,RISPOSTE_CALC!$B$2:$B$5001,A269,RISPOSTE_CALC!$H$2:$H$5001,"&gt;0"))),"",IF(A269="","",AVERAGEIFS(RISPOSTE_CALC!$H$2:$H$5001,RISPOSTE_CALC!$B$2:$B$5001,A269,RISPOSTE_CALC!$H$2:$H$5001,"&gt;0")))</f>
        <v/>
      </c>
      <c r="H269" s="8" t="str">
        <f t="shared" si="14"/>
        <v/>
      </c>
    </row>
    <row r="270" spans="1:8" x14ac:dyDescent="0.3">
      <c r="A270" t="str">
        <f>IFERROR(INDEX(tbl_corsi[KEY_CORSO],269),"")</f>
        <v/>
      </c>
      <c r="B270" t="str">
        <f>IFERROR(INDEX(tbl_corsi[N_ALLIEVI_TOT],269),"")</f>
        <v/>
      </c>
      <c r="C270" t="str">
        <f>IF(A270="","",COUNTIFS(RISPOSTE_CALC!$B$2:$B$5001,A270,RISPOSTE_CALC!$H$2:$H$5001,"&gt;0"))</f>
        <v/>
      </c>
      <c r="D270" t="str">
        <f t="shared" si="12"/>
        <v/>
      </c>
      <c r="E270" s="12" t="str">
        <f>IF(B270="","",tbl_output[[#This Row],[N_RISPONDENTI]]/tbl_output[[#This Row],[N_ALLIEVI_TOT]])</f>
        <v/>
      </c>
      <c r="F270" s="4" t="str">
        <f t="shared" si="13"/>
        <v/>
      </c>
      <c r="G270" s="8" t="str">
        <f>IF(ISERROR(IF(A270="","",AVERAGEIFS(RISPOSTE_CALC!$H$2:$H$5001,RISPOSTE_CALC!$B$2:$B$5001,A270,RISPOSTE_CALC!$H$2:$H$5001,"&gt;0"))),"",IF(A270="","",AVERAGEIFS(RISPOSTE_CALC!$H$2:$H$5001,RISPOSTE_CALC!$B$2:$B$5001,A270,RISPOSTE_CALC!$H$2:$H$5001,"&gt;0")))</f>
        <v/>
      </c>
      <c r="H270" s="8" t="str">
        <f t="shared" si="14"/>
        <v/>
      </c>
    </row>
    <row r="271" spans="1:8" x14ac:dyDescent="0.3">
      <c r="A271" t="str">
        <f>IFERROR(INDEX(tbl_corsi[KEY_CORSO],270),"")</f>
        <v/>
      </c>
      <c r="B271" t="str">
        <f>IFERROR(INDEX(tbl_corsi[N_ALLIEVI_TOT],270),"")</f>
        <v/>
      </c>
      <c r="C271" t="str">
        <f>IF(A271="","",COUNTIFS(RISPOSTE_CALC!$B$2:$B$5001,A271,RISPOSTE_CALC!$H$2:$H$5001,"&gt;0"))</f>
        <v/>
      </c>
      <c r="D271" t="str">
        <f t="shared" si="12"/>
        <v/>
      </c>
      <c r="E271" s="12" t="str">
        <f>IF(B271="","",tbl_output[[#This Row],[N_RISPONDENTI]]/tbl_output[[#This Row],[N_ALLIEVI_TOT]])</f>
        <v/>
      </c>
      <c r="F271" s="4" t="str">
        <f t="shared" si="13"/>
        <v/>
      </c>
      <c r="G271" s="8" t="str">
        <f>IF(ISERROR(IF(A271="","",AVERAGEIFS(RISPOSTE_CALC!$H$2:$H$5001,RISPOSTE_CALC!$B$2:$B$5001,A271,RISPOSTE_CALC!$H$2:$H$5001,"&gt;0"))),"",IF(A271="","",AVERAGEIFS(RISPOSTE_CALC!$H$2:$H$5001,RISPOSTE_CALC!$B$2:$B$5001,A271,RISPOSTE_CALC!$H$2:$H$5001,"&gt;0")))</f>
        <v/>
      </c>
      <c r="H271" s="8" t="str">
        <f t="shared" si="14"/>
        <v/>
      </c>
    </row>
    <row r="272" spans="1:8" x14ac:dyDescent="0.3">
      <c r="A272" t="str">
        <f>IFERROR(INDEX(tbl_corsi[KEY_CORSO],271),"")</f>
        <v/>
      </c>
      <c r="B272" t="str">
        <f>IFERROR(INDEX(tbl_corsi[N_ALLIEVI_TOT],271),"")</f>
        <v/>
      </c>
      <c r="C272" t="str">
        <f>IF(A272="","",COUNTIFS(RISPOSTE_CALC!$B$2:$B$5001,A272,RISPOSTE_CALC!$H$2:$H$5001,"&gt;0"))</f>
        <v/>
      </c>
      <c r="D272" t="str">
        <f t="shared" si="12"/>
        <v/>
      </c>
      <c r="E272" s="12" t="str">
        <f>IF(B272="","",tbl_output[[#This Row],[N_RISPONDENTI]]/tbl_output[[#This Row],[N_ALLIEVI_TOT]])</f>
        <v/>
      </c>
      <c r="F272" s="4" t="str">
        <f t="shared" si="13"/>
        <v/>
      </c>
      <c r="G272" s="8" t="str">
        <f>IF(ISERROR(IF(A272="","",AVERAGEIFS(RISPOSTE_CALC!$H$2:$H$5001,RISPOSTE_CALC!$B$2:$B$5001,A272,RISPOSTE_CALC!$H$2:$H$5001,"&gt;0"))),"",IF(A272="","",AVERAGEIFS(RISPOSTE_CALC!$H$2:$H$5001,RISPOSTE_CALC!$B$2:$B$5001,A272,RISPOSTE_CALC!$H$2:$H$5001,"&gt;0")))</f>
        <v/>
      </c>
      <c r="H272" s="8" t="str">
        <f t="shared" si="14"/>
        <v/>
      </c>
    </row>
    <row r="273" spans="1:8" x14ac:dyDescent="0.3">
      <c r="A273" t="str">
        <f>IFERROR(INDEX(tbl_corsi[KEY_CORSO],272),"")</f>
        <v/>
      </c>
      <c r="B273" t="str">
        <f>IFERROR(INDEX(tbl_corsi[N_ALLIEVI_TOT],272),"")</f>
        <v/>
      </c>
      <c r="C273" t="str">
        <f>IF(A273="","",COUNTIFS(RISPOSTE_CALC!$B$2:$B$5001,A273,RISPOSTE_CALC!$H$2:$H$5001,"&gt;0"))</f>
        <v/>
      </c>
      <c r="D273" t="str">
        <f t="shared" si="12"/>
        <v/>
      </c>
      <c r="E273" s="12" t="str">
        <f>IF(B273="","",tbl_output[[#This Row],[N_RISPONDENTI]]/tbl_output[[#This Row],[N_ALLIEVI_TOT]])</f>
        <v/>
      </c>
      <c r="F273" s="4" t="str">
        <f t="shared" si="13"/>
        <v/>
      </c>
      <c r="G273" s="8" t="str">
        <f>IF(ISERROR(IF(A273="","",AVERAGEIFS(RISPOSTE_CALC!$H$2:$H$5001,RISPOSTE_CALC!$B$2:$B$5001,A273,RISPOSTE_CALC!$H$2:$H$5001,"&gt;0"))),"",IF(A273="","",AVERAGEIFS(RISPOSTE_CALC!$H$2:$H$5001,RISPOSTE_CALC!$B$2:$B$5001,A273,RISPOSTE_CALC!$H$2:$H$5001,"&gt;0")))</f>
        <v/>
      </c>
      <c r="H273" s="8" t="str">
        <f t="shared" si="14"/>
        <v/>
      </c>
    </row>
    <row r="274" spans="1:8" x14ac:dyDescent="0.3">
      <c r="A274" t="str">
        <f>IFERROR(INDEX(tbl_corsi[KEY_CORSO],273),"")</f>
        <v/>
      </c>
      <c r="B274" t="str">
        <f>IFERROR(INDEX(tbl_corsi[N_ALLIEVI_TOT],273),"")</f>
        <v/>
      </c>
      <c r="C274" t="str">
        <f>IF(A274="","",COUNTIFS(RISPOSTE_CALC!$B$2:$B$5001,A274,RISPOSTE_CALC!$H$2:$H$5001,"&gt;0"))</f>
        <v/>
      </c>
      <c r="D274" t="str">
        <f t="shared" si="12"/>
        <v/>
      </c>
      <c r="E274" s="12" t="str">
        <f>IF(B274="","",tbl_output[[#This Row],[N_RISPONDENTI]]/tbl_output[[#This Row],[N_ALLIEVI_TOT]])</f>
        <v/>
      </c>
      <c r="F274" s="4" t="str">
        <f t="shared" si="13"/>
        <v/>
      </c>
      <c r="G274" s="8" t="str">
        <f>IF(ISERROR(IF(A274="","",AVERAGEIFS(RISPOSTE_CALC!$H$2:$H$5001,RISPOSTE_CALC!$B$2:$B$5001,A274,RISPOSTE_CALC!$H$2:$H$5001,"&gt;0"))),"",IF(A274="","",AVERAGEIFS(RISPOSTE_CALC!$H$2:$H$5001,RISPOSTE_CALC!$B$2:$B$5001,A274,RISPOSTE_CALC!$H$2:$H$5001,"&gt;0")))</f>
        <v/>
      </c>
      <c r="H274" s="8" t="str">
        <f t="shared" si="14"/>
        <v/>
      </c>
    </row>
    <row r="275" spans="1:8" x14ac:dyDescent="0.3">
      <c r="A275" t="str">
        <f>IFERROR(INDEX(tbl_corsi[KEY_CORSO],274),"")</f>
        <v/>
      </c>
      <c r="B275" t="str">
        <f>IFERROR(INDEX(tbl_corsi[N_ALLIEVI_TOT],274),"")</f>
        <v/>
      </c>
      <c r="C275" t="str">
        <f>IF(A275="","",COUNTIFS(RISPOSTE_CALC!$B$2:$B$5001,A275,RISPOSTE_CALC!$H$2:$H$5001,"&gt;0"))</f>
        <v/>
      </c>
      <c r="D275" t="str">
        <f t="shared" si="12"/>
        <v/>
      </c>
      <c r="E275" s="12" t="str">
        <f>IF(B275="","",tbl_output[[#This Row],[N_RISPONDENTI]]/tbl_output[[#This Row],[N_ALLIEVI_TOT]])</f>
        <v/>
      </c>
      <c r="F275" s="4" t="str">
        <f t="shared" si="13"/>
        <v/>
      </c>
      <c r="G275" s="8" t="str">
        <f>IF(ISERROR(IF(A275="","",AVERAGEIFS(RISPOSTE_CALC!$H$2:$H$5001,RISPOSTE_CALC!$B$2:$B$5001,A275,RISPOSTE_CALC!$H$2:$H$5001,"&gt;0"))),"",IF(A275="","",AVERAGEIFS(RISPOSTE_CALC!$H$2:$H$5001,RISPOSTE_CALC!$B$2:$B$5001,A275,RISPOSTE_CALC!$H$2:$H$5001,"&gt;0")))</f>
        <v/>
      </c>
      <c r="H275" s="8" t="str">
        <f t="shared" si="14"/>
        <v/>
      </c>
    </row>
    <row r="276" spans="1:8" x14ac:dyDescent="0.3">
      <c r="A276" t="str">
        <f>IFERROR(INDEX(tbl_corsi[KEY_CORSO],275),"")</f>
        <v/>
      </c>
      <c r="B276" t="str">
        <f>IFERROR(INDEX(tbl_corsi[N_ALLIEVI_TOT],275),"")</f>
        <v/>
      </c>
      <c r="C276" t="str">
        <f>IF(A276="","",COUNTIFS(RISPOSTE_CALC!$B$2:$B$5001,A276,RISPOSTE_CALC!$H$2:$H$5001,"&gt;0"))</f>
        <v/>
      </c>
      <c r="D276" t="str">
        <f t="shared" si="12"/>
        <v/>
      </c>
      <c r="E276" s="12" t="str">
        <f>IF(B276="","",tbl_output[[#This Row],[N_RISPONDENTI]]/tbl_output[[#This Row],[N_ALLIEVI_TOT]])</f>
        <v/>
      </c>
      <c r="F276" s="4" t="str">
        <f t="shared" si="13"/>
        <v/>
      </c>
      <c r="G276" s="8" t="str">
        <f>IF(ISERROR(IF(A276="","",AVERAGEIFS(RISPOSTE_CALC!$H$2:$H$5001,RISPOSTE_CALC!$B$2:$B$5001,A276,RISPOSTE_CALC!$H$2:$H$5001,"&gt;0"))),"",IF(A276="","",AVERAGEIFS(RISPOSTE_CALC!$H$2:$H$5001,RISPOSTE_CALC!$B$2:$B$5001,A276,RISPOSTE_CALC!$H$2:$H$5001,"&gt;0")))</f>
        <v/>
      </c>
      <c r="H276" s="8" t="str">
        <f t="shared" si="14"/>
        <v/>
      </c>
    </row>
    <row r="277" spans="1:8" x14ac:dyDescent="0.3">
      <c r="A277" t="str">
        <f>IFERROR(INDEX(tbl_corsi[KEY_CORSO],276),"")</f>
        <v/>
      </c>
      <c r="B277" t="str">
        <f>IFERROR(INDEX(tbl_corsi[N_ALLIEVI_TOT],276),"")</f>
        <v/>
      </c>
      <c r="C277" t="str">
        <f>IF(A277="","",COUNTIFS(RISPOSTE_CALC!$B$2:$B$5001,A277,RISPOSTE_CALC!$H$2:$H$5001,"&gt;0"))</f>
        <v/>
      </c>
      <c r="D277" t="str">
        <f t="shared" si="12"/>
        <v/>
      </c>
      <c r="E277" s="12" t="str">
        <f>IF(B277="","",tbl_output[[#This Row],[N_RISPONDENTI]]/tbl_output[[#This Row],[N_ALLIEVI_TOT]])</f>
        <v/>
      </c>
      <c r="F277" s="4" t="str">
        <f t="shared" si="13"/>
        <v/>
      </c>
      <c r="G277" s="8" t="str">
        <f>IF(ISERROR(IF(A277="","",AVERAGEIFS(RISPOSTE_CALC!$H$2:$H$5001,RISPOSTE_CALC!$B$2:$B$5001,A277,RISPOSTE_CALC!$H$2:$H$5001,"&gt;0"))),"",IF(A277="","",AVERAGEIFS(RISPOSTE_CALC!$H$2:$H$5001,RISPOSTE_CALC!$B$2:$B$5001,A277,RISPOSTE_CALC!$H$2:$H$5001,"&gt;0")))</f>
        <v/>
      </c>
      <c r="H277" s="8" t="str">
        <f t="shared" si="14"/>
        <v/>
      </c>
    </row>
    <row r="278" spans="1:8" x14ac:dyDescent="0.3">
      <c r="A278" t="str">
        <f>IFERROR(INDEX(tbl_corsi[KEY_CORSO],277),"")</f>
        <v/>
      </c>
      <c r="B278" t="str">
        <f>IFERROR(INDEX(tbl_corsi[N_ALLIEVI_TOT],277),"")</f>
        <v/>
      </c>
      <c r="C278" t="str">
        <f>IF(A278="","",COUNTIFS(RISPOSTE_CALC!$B$2:$B$5001,A278,RISPOSTE_CALC!$H$2:$H$5001,"&gt;0"))</f>
        <v/>
      </c>
      <c r="D278" t="str">
        <f t="shared" si="12"/>
        <v/>
      </c>
      <c r="E278" s="12" t="str">
        <f>IF(B278="","",tbl_output[[#This Row],[N_RISPONDENTI]]/tbl_output[[#This Row],[N_ALLIEVI_TOT]])</f>
        <v/>
      </c>
      <c r="F278" s="4" t="str">
        <f t="shared" si="13"/>
        <v/>
      </c>
      <c r="G278" s="8" t="str">
        <f>IF(ISERROR(IF(A278="","",AVERAGEIFS(RISPOSTE_CALC!$H$2:$H$5001,RISPOSTE_CALC!$B$2:$B$5001,A278,RISPOSTE_CALC!$H$2:$H$5001,"&gt;0"))),"",IF(A278="","",AVERAGEIFS(RISPOSTE_CALC!$H$2:$H$5001,RISPOSTE_CALC!$B$2:$B$5001,A278,RISPOSTE_CALC!$H$2:$H$5001,"&gt;0")))</f>
        <v/>
      </c>
      <c r="H278" s="8" t="str">
        <f t="shared" si="14"/>
        <v/>
      </c>
    </row>
    <row r="279" spans="1:8" x14ac:dyDescent="0.3">
      <c r="A279" t="str">
        <f>IFERROR(INDEX(tbl_corsi[KEY_CORSO],278),"")</f>
        <v/>
      </c>
      <c r="B279" t="str">
        <f>IFERROR(INDEX(tbl_corsi[N_ALLIEVI_TOT],278),"")</f>
        <v/>
      </c>
      <c r="C279" t="str">
        <f>IF(A279="","",COUNTIFS(RISPOSTE_CALC!$B$2:$B$5001,A279,RISPOSTE_CALC!$H$2:$H$5001,"&gt;0"))</f>
        <v/>
      </c>
      <c r="D279" t="str">
        <f t="shared" si="12"/>
        <v/>
      </c>
      <c r="E279" s="12" t="str">
        <f>IF(B279="","",tbl_output[[#This Row],[N_RISPONDENTI]]/tbl_output[[#This Row],[N_ALLIEVI_TOT]])</f>
        <v/>
      </c>
      <c r="F279" s="4" t="str">
        <f t="shared" si="13"/>
        <v/>
      </c>
      <c r="G279" s="8" t="str">
        <f>IF(ISERROR(IF(A279="","",AVERAGEIFS(RISPOSTE_CALC!$H$2:$H$5001,RISPOSTE_CALC!$B$2:$B$5001,A279,RISPOSTE_CALC!$H$2:$H$5001,"&gt;0"))),"",IF(A279="","",AVERAGEIFS(RISPOSTE_CALC!$H$2:$H$5001,RISPOSTE_CALC!$B$2:$B$5001,A279,RISPOSTE_CALC!$H$2:$H$5001,"&gt;0")))</f>
        <v/>
      </c>
      <c r="H279" s="8" t="str">
        <f t="shared" si="14"/>
        <v/>
      </c>
    </row>
    <row r="280" spans="1:8" x14ac:dyDescent="0.3">
      <c r="A280" t="str">
        <f>IFERROR(INDEX(tbl_corsi[KEY_CORSO],279),"")</f>
        <v/>
      </c>
      <c r="B280" t="str">
        <f>IFERROR(INDEX(tbl_corsi[N_ALLIEVI_TOT],279),"")</f>
        <v/>
      </c>
      <c r="C280" t="str">
        <f>IF(A280="","",COUNTIFS(RISPOSTE_CALC!$B$2:$B$5001,A280,RISPOSTE_CALC!$H$2:$H$5001,"&gt;0"))</f>
        <v/>
      </c>
      <c r="D280" t="str">
        <f t="shared" si="12"/>
        <v/>
      </c>
      <c r="E280" s="12" t="str">
        <f>IF(B280="","",tbl_output[[#This Row],[N_RISPONDENTI]]/tbl_output[[#This Row],[N_ALLIEVI_TOT]])</f>
        <v/>
      </c>
      <c r="F280" s="4" t="str">
        <f t="shared" si="13"/>
        <v/>
      </c>
      <c r="G280" s="8" t="str">
        <f>IF(ISERROR(IF(A280="","",AVERAGEIFS(RISPOSTE_CALC!$H$2:$H$5001,RISPOSTE_CALC!$B$2:$B$5001,A280,RISPOSTE_CALC!$H$2:$H$5001,"&gt;0"))),"",IF(A280="","",AVERAGEIFS(RISPOSTE_CALC!$H$2:$H$5001,RISPOSTE_CALC!$B$2:$B$5001,A280,RISPOSTE_CALC!$H$2:$H$5001,"&gt;0")))</f>
        <v/>
      </c>
      <c r="H280" s="8" t="str">
        <f t="shared" si="14"/>
        <v/>
      </c>
    </row>
    <row r="281" spans="1:8" x14ac:dyDescent="0.3">
      <c r="A281" t="str">
        <f>IFERROR(INDEX(tbl_corsi[KEY_CORSO],280),"")</f>
        <v/>
      </c>
      <c r="B281" t="str">
        <f>IFERROR(INDEX(tbl_corsi[N_ALLIEVI_TOT],280),"")</f>
        <v/>
      </c>
      <c r="C281" t="str">
        <f>IF(A281="","",COUNTIFS(RISPOSTE_CALC!$B$2:$B$5001,A281,RISPOSTE_CALC!$H$2:$H$5001,"&gt;0"))</f>
        <v/>
      </c>
      <c r="D281" t="str">
        <f t="shared" si="12"/>
        <v/>
      </c>
      <c r="E281" s="12" t="str">
        <f>IF(B281="","",tbl_output[[#This Row],[N_RISPONDENTI]]/tbl_output[[#This Row],[N_ALLIEVI_TOT]])</f>
        <v/>
      </c>
      <c r="F281" s="4" t="str">
        <f t="shared" si="13"/>
        <v/>
      </c>
      <c r="G281" s="8" t="str">
        <f>IF(ISERROR(IF(A281="","",AVERAGEIFS(RISPOSTE_CALC!$H$2:$H$5001,RISPOSTE_CALC!$B$2:$B$5001,A281,RISPOSTE_CALC!$H$2:$H$5001,"&gt;0"))),"",IF(A281="","",AVERAGEIFS(RISPOSTE_CALC!$H$2:$H$5001,RISPOSTE_CALC!$B$2:$B$5001,A281,RISPOSTE_CALC!$H$2:$H$5001,"&gt;0")))</f>
        <v/>
      </c>
      <c r="H281" s="8" t="str">
        <f t="shared" si="14"/>
        <v/>
      </c>
    </row>
    <row r="282" spans="1:8" x14ac:dyDescent="0.3">
      <c r="A282" t="str">
        <f>IFERROR(INDEX(tbl_corsi[KEY_CORSO],281),"")</f>
        <v/>
      </c>
      <c r="B282" t="str">
        <f>IFERROR(INDEX(tbl_corsi[N_ALLIEVI_TOT],281),"")</f>
        <v/>
      </c>
      <c r="C282" t="str">
        <f>IF(A282="","",COUNTIFS(RISPOSTE_CALC!$B$2:$B$5001,A282,RISPOSTE_CALC!$H$2:$H$5001,"&gt;0"))</f>
        <v/>
      </c>
      <c r="D282" t="str">
        <f t="shared" si="12"/>
        <v/>
      </c>
      <c r="E282" s="12" t="str">
        <f>IF(B282="","",tbl_output[[#This Row],[N_RISPONDENTI]]/tbl_output[[#This Row],[N_ALLIEVI_TOT]])</f>
        <v/>
      </c>
      <c r="F282" s="4" t="str">
        <f t="shared" si="13"/>
        <v/>
      </c>
      <c r="G282" s="8" t="str">
        <f>IF(ISERROR(IF(A282="","",AVERAGEIFS(RISPOSTE_CALC!$H$2:$H$5001,RISPOSTE_CALC!$B$2:$B$5001,A282,RISPOSTE_CALC!$H$2:$H$5001,"&gt;0"))),"",IF(A282="","",AVERAGEIFS(RISPOSTE_CALC!$H$2:$H$5001,RISPOSTE_CALC!$B$2:$B$5001,A282,RISPOSTE_CALC!$H$2:$H$5001,"&gt;0")))</f>
        <v/>
      </c>
      <c r="H282" s="8" t="str">
        <f t="shared" si="14"/>
        <v/>
      </c>
    </row>
    <row r="283" spans="1:8" x14ac:dyDescent="0.3">
      <c r="A283" t="str">
        <f>IFERROR(INDEX(tbl_corsi[KEY_CORSO],282),"")</f>
        <v/>
      </c>
      <c r="B283" t="str">
        <f>IFERROR(INDEX(tbl_corsi[N_ALLIEVI_TOT],282),"")</f>
        <v/>
      </c>
      <c r="C283" t="str">
        <f>IF(A283="","",COUNTIFS(RISPOSTE_CALC!$B$2:$B$5001,A283,RISPOSTE_CALC!$H$2:$H$5001,"&gt;0"))</f>
        <v/>
      </c>
      <c r="D283" t="str">
        <f t="shared" si="12"/>
        <v/>
      </c>
      <c r="E283" s="12" t="str">
        <f>IF(B283="","",tbl_output[[#This Row],[N_RISPONDENTI]]/tbl_output[[#This Row],[N_ALLIEVI_TOT]])</f>
        <v/>
      </c>
      <c r="F283" s="4" t="str">
        <f t="shared" si="13"/>
        <v/>
      </c>
      <c r="G283" s="8" t="str">
        <f>IF(ISERROR(IF(A283="","",AVERAGEIFS(RISPOSTE_CALC!$H$2:$H$5001,RISPOSTE_CALC!$B$2:$B$5001,A283,RISPOSTE_CALC!$H$2:$H$5001,"&gt;0"))),"",IF(A283="","",AVERAGEIFS(RISPOSTE_CALC!$H$2:$H$5001,RISPOSTE_CALC!$B$2:$B$5001,A283,RISPOSTE_CALC!$H$2:$H$5001,"&gt;0")))</f>
        <v/>
      </c>
      <c r="H283" s="8" t="str">
        <f t="shared" si="14"/>
        <v/>
      </c>
    </row>
    <row r="284" spans="1:8" x14ac:dyDescent="0.3">
      <c r="A284" t="str">
        <f>IFERROR(INDEX(tbl_corsi[KEY_CORSO],283),"")</f>
        <v/>
      </c>
      <c r="B284" t="str">
        <f>IFERROR(INDEX(tbl_corsi[N_ALLIEVI_TOT],283),"")</f>
        <v/>
      </c>
      <c r="C284" t="str">
        <f>IF(A284="","",COUNTIFS(RISPOSTE_CALC!$B$2:$B$5001,A284,RISPOSTE_CALC!$H$2:$H$5001,"&gt;0"))</f>
        <v/>
      </c>
      <c r="D284" t="str">
        <f t="shared" si="12"/>
        <v/>
      </c>
      <c r="E284" s="12" t="str">
        <f>IF(B284="","",tbl_output[[#This Row],[N_RISPONDENTI]]/tbl_output[[#This Row],[N_ALLIEVI_TOT]])</f>
        <v/>
      </c>
      <c r="F284" s="4" t="str">
        <f t="shared" si="13"/>
        <v/>
      </c>
      <c r="G284" s="8" t="str">
        <f>IF(ISERROR(IF(A284="","",AVERAGEIFS(RISPOSTE_CALC!$H$2:$H$5001,RISPOSTE_CALC!$B$2:$B$5001,A284,RISPOSTE_CALC!$H$2:$H$5001,"&gt;0"))),"",IF(A284="","",AVERAGEIFS(RISPOSTE_CALC!$H$2:$H$5001,RISPOSTE_CALC!$B$2:$B$5001,A284,RISPOSTE_CALC!$H$2:$H$5001,"&gt;0")))</f>
        <v/>
      </c>
      <c r="H284" s="8" t="str">
        <f t="shared" si="14"/>
        <v/>
      </c>
    </row>
    <row r="285" spans="1:8" x14ac:dyDescent="0.3">
      <c r="A285" t="str">
        <f>IFERROR(INDEX(tbl_corsi[KEY_CORSO],284),"")</f>
        <v/>
      </c>
      <c r="B285" t="str">
        <f>IFERROR(INDEX(tbl_corsi[N_ALLIEVI_TOT],284),"")</f>
        <v/>
      </c>
      <c r="C285" t="str">
        <f>IF(A285="","",COUNTIFS(RISPOSTE_CALC!$B$2:$B$5001,A285,RISPOSTE_CALC!$H$2:$H$5001,"&gt;0"))</f>
        <v/>
      </c>
      <c r="D285" t="str">
        <f t="shared" si="12"/>
        <v/>
      </c>
      <c r="E285" s="12" t="str">
        <f>IF(B285="","",tbl_output[[#This Row],[N_RISPONDENTI]]/tbl_output[[#This Row],[N_ALLIEVI_TOT]])</f>
        <v/>
      </c>
      <c r="F285" s="4" t="str">
        <f t="shared" si="13"/>
        <v/>
      </c>
      <c r="G285" s="8" t="str">
        <f>IF(ISERROR(IF(A285="","",AVERAGEIFS(RISPOSTE_CALC!$H$2:$H$5001,RISPOSTE_CALC!$B$2:$B$5001,A285,RISPOSTE_CALC!$H$2:$H$5001,"&gt;0"))),"",IF(A285="","",AVERAGEIFS(RISPOSTE_CALC!$H$2:$H$5001,RISPOSTE_CALC!$B$2:$B$5001,A285,RISPOSTE_CALC!$H$2:$H$5001,"&gt;0")))</f>
        <v/>
      </c>
      <c r="H285" s="8" t="str">
        <f t="shared" si="14"/>
        <v/>
      </c>
    </row>
    <row r="286" spans="1:8" x14ac:dyDescent="0.3">
      <c r="A286" t="str">
        <f>IFERROR(INDEX(tbl_corsi[KEY_CORSO],285),"")</f>
        <v/>
      </c>
      <c r="B286" t="str">
        <f>IFERROR(INDEX(tbl_corsi[N_ALLIEVI_TOT],285),"")</f>
        <v/>
      </c>
      <c r="C286" t="str">
        <f>IF(A286="","",COUNTIFS(RISPOSTE_CALC!$B$2:$B$5001,A286,RISPOSTE_CALC!$H$2:$H$5001,"&gt;0"))</f>
        <v/>
      </c>
      <c r="D286" t="str">
        <f t="shared" si="12"/>
        <v/>
      </c>
      <c r="E286" s="12" t="str">
        <f>IF(B286="","",tbl_output[[#This Row],[N_RISPONDENTI]]/tbl_output[[#This Row],[N_ALLIEVI_TOT]])</f>
        <v/>
      </c>
      <c r="F286" s="4" t="str">
        <f t="shared" si="13"/>
        <v/>
      </c>
      <c r="G286" s="8" t="str">
        <f>IF(ISERROR(IF(A286="","",AVERAGEIFS(RISPOSTE_CALC!$H$2:$H$5001,RISPOSTE_CALC!$B$2:$B$5001,A286,RISPOSTE_CALC!$H$2:$H$5001,"&gt;0"))),"",IF(A286="","",AVERAGEIFS(RISPOSTE_CALC!$H$2:$H$5001,RISPOSTE_CALC!$B$2:$B$5001,A286,RISPOSTE_CALC!$H$2:$H$5001,"&gt;0")))</f>
        <v/>
      </c>
      <c r="H286" s="8" t="str">
        <f t="shared" si="14"/>
        <v/>
      </c>
    </row>
    <row r="287" spans="1:8" x14ac:dyDescent="0.3">
      <c r="A287" t="str">
        <f>IFERROR(INDEX(tbl_corsi[KEY_CORSO],286),"")</f>
        <v/>
      </c>
      <c r="B287" t="str">
        <f>IFERROR(INDEX(tbl_corsi[N_ALLIEVI_TOT],286),"")</f>
        <v/>
      </c>
      <c r="C287" t="str">
        <f>IF(A287="","",COUNTIFS(RISPOSTE_CALC!$B$2:$B$5001,A287,RISPOSTE_CALC!$H$2:$H$5001,"&gt;0"))</f>
        <v/>
      </c>
      <c r="D287" t="str">
        <f t="shared" si="12"/>
        <v/>
      </c>
      <c r="E287" s="12" t="str">
        <f>IF(B287="","",tbl_output[[#This Row],[N_RISPONDENTI]]/tbl_output[[#This Row],[N_ALLIEVI_TOT]])</f>
        <v/>
      </c>
      <c r="F287" s="4" t="str">
        <f t="shared" si="13"/>
        <v/>
      </c>
      <c r="G287" s="8" t="str">
        <f>IF(ISERROR(IF(A287="","",AVERAGEIFS(RISPOSTE_CALC!$H$2:$H$5001,RISPOSTE_CALC!$B$2:$B$5001,A287,RISPOSTE_CALC!$H$2:$H$5001,"&gt;0"))),"",IF(A287="","",AVERAGEIFS(RISPOSTE_CALC!$H$2:$H$5001,RISPOSTE_CALC!$B$2:$B$5001,A287,RISPOSTE_CALC!$H$2:$H$5001,"&gt;0")))</f>
        <v/>
      </c>
      <c r="H287" s="8" t="str">
        <f t="shared" si="14"/>
        <v/>
      </c>
    </row>
    <row r="288" spans="1:8" x14ac:dyDescent="0.3">
      <c r="A288" t="str">
        <f>IFERROR(INDEX(tbl_corsi[KEY_CORSO],287),"")</f>
        <v/>
      </c>
      <c r="B288" t="str">
        <f>IFERROR(INDEX(tbl_corsi[N_ALLIEVI_TOT],287),"")</f>
        <v/>
      </c>
      <c r="C288" t="str">
        <f>IF(A288="","",COUNTIFS(RISPOSTE_CALC!$B$2:$B$5001,A288,RISPOSTE_CALC!$H$2:$H$5001,"&gt;0"))</f>
        <v/>
      </c>
      <c r="D288" t="str">
        <f t="shared" si="12"/>
        <v/>
      </c>
      <c r="E288" s="12" t="str">
        <f>IF(B288="","",tbl_output[[#This Row],[N_RISPONDENTI]]/tbl_output[[#This Row],[N_ALLIEVI_TOT]])</f>
        <v/>
      </c>
      <c r="F288" s="4" t="str">
        <f t="shared" si="13"/>
        <v/>
      </c>
      <c r="G288" s="8" t="str">
        <f>IF(ISERROR(IF(A288="","",AVERAGEIFS(RISPOSTE_CALC!$H$2:$H$5001,RISPOSTE_CALC!$B$2:$B$5001,A288,RISPOSTE_CALC!$H$2:$H$5001,"&gt;0"))),"",IF(A288="","",AVERAGEIFS(RISPOSTE_CALC!$H$2:$H$5001,RISPOSTE_CALC!$B$2:$B$5001,A288,RISPOSTE_CALC!$H$2:$H$5001,"&gt;0")))</f>
        <v/>
      </c>
      <c r="H288" s="8" t="str">
        <f t="shared" si="14"/>
        <v/>
      </c>
    </row>
    <row r="289" spans="1:8" x14ac:dyDescent="0.3">
      <c r="A289" t="str">
        <f>IFERROR(INDEX(tbl_corsi[KEY_CORSO],288),"")</f>
        <v/>
      </c>
      <c r="B289" t="str">
        <f>IFERROR(INDEX(tbl_corsi[N_ALLIEVI_TOT],288),"")</f>
        <v/>
      </c>
      <c r="C289" t="str">
        <f>IF(A289="","",COUNTIFS(RISPOSTE_CALC!$B$2:$B$5001,A289,RISPOSTE_CALC!$H$2:$H$5001,"&gt;0"))</f>
        <v/>
      </c>
      <c r="D289" t="str">
        <f t="shared" si="12"/>
        <v/>
      </c>
      <c r="E289" s="12" t="str">
        <f>IF(B289="","",tbl_output[[#This Row],[N_RISPONDENTI]]/tbl_output[[#This Row],[N_ALLIEVI_TOT]])</f>
        <v/>
      </c>
      <c r="F289" s="4" t="str">
        <f t="shared" si="13"/>
        <v/>
      </c>
      <c r="G289" s="8" t="str">
        <f>IF(ISERROR(IF(A289="","",AVERAGEIFS(RISPOSTE_CALC!$H$2:$H$5001,RISPOSTE_CALC!$B$2:$B$5001,A289,RISPOSTE_CALC!$H$2:$H$5001,"&gt;0"))),"",IF(A289="","",AVERAGEIFS(RISPOSTE_CALC!$H$2:$H$5001,RISPOSTE_CALC!$B$2:$B$5001,A289,RISPOSTE_CALC!$H$2:$H$5001,"&gt;0")))</f>
        <v/>
      </c>
      <c r="H289" s="8" t="str">
        <f t="shared" si="14"/>
        <v/>
      </c>
    </row>
    <row r="290" spans="1:8" x14ac:dyDescent="0.3">
      <c r="A290" t="str">
        <f>IFERROR(INDEX(tbl_corsi[KEY_CORSO],289),"")</f>
        <v/>
      </c>
      <c r="B290" t="str">
        <f>IFERROR(INDEX(tbl_corsi[N_ALLIEVI_TOT],289),"")</f>
        <v/>
      </c>
      <c r="C290" t="str">
        <f>IF(A290="","",COUNTIFS(RISPOSTE_CALC!$B$2:$B$5001,A290,RISPOSTE_CALC!$H$2:$H$5001,"&gt;0"))</f>
        <v/>
      </c>
      <c r="D290" t="str">
        <f t="shared" si="12"/>
        <v/>
      </c>
      <c r="E290" s="12" t="str">
        <f>IF(B290="","",tbl_output[[#This Row],[N_RISPONDENTI]]/tbl_output[[#This Row],[N_ALLIEVI_TOT]])</f>
        <v/>
      </c>
      <c r="F290" s="4" t="str">
        <f t="shared" si="13"/>
        <v/>
      </c>
      <c r="G290" s="8" t="str">
        <f>IF(ISERROR(IF(A290="","",AVERAGEIFS(RISPOSTE_CALC!$H$2:$H$5001,RISPOSTE_CALC!$B$2:$B$5001,A290,RISPOSTE_CALC!$H$2:$H$5001,"&gt;0"))),"",IF(A290="","",AVERAGEIFS(RISPOSTE_CALC!$H$2:$H$5001,RISPOSTE_CALC!$B$2:$B$5001,A290,RISPOSTE_CALC!$H$2:$H$5001,"&gt;0")))</f>
        <v/>
      </c>
      <c r="H290" s="8" t="str">
        <f t="shared" si="14"/>
        <v/>
      </c>
    </row>
    <row r="291" spans="1:8" x14ac:dyDescent="0.3">
      <c r="A291" t="str">
        <f>IFERROR(INDEX(tbl_corsi[KEY_CORSO],290),"")</f>
        <v/>
      </c>
      <c r="B291" t="str">
        <f>IFERROR(INDEX(tbl_corsi[N_ALLIEVI_TOT],290),"")</f>
        <v/>
      </c>
      <c r="C291" t="str">
        <f>IF(A291="","",COUNTIFS(RISPOSTE_CALC!$B$2:$B$5001,A291,RISPOSTE_CALC!$H$2:$H$5001,"&gt;0"))</f>
        <v/>
      </c>
      <c r="D291" t="str">
        <f t="shared" si="12"/>
        <v/>
      </c>
      <c r="E291" s="12" t="str">
        <f>IF(B291="","",tbl_output[[#This Row],[N_RISPONDENTI]]/tbl_output[[#This Row],[N_ALLIEVI_TOT]])</f>
        <v/>
      </c>
      <c r="F291" s="4" t="str">
        <f t="shared" si="13"/>
        <v/>
      </c>
      <c r="G291" s="8" t="str">
        <f>IF(ISERROR(IF(A291="","",AVERAGEIFS(RISPOSTE_CALC!$H$2:$H$5001,RISPOSTE_CALC!$B$2:$B$5001,A291,RISPOSTE_CALC!$H$2:$H$5001,"&gt;0"))),"",IF(A291="","",AVERAGEIFS(RISPOSTE_CALC!$H$2:$H$5001,RISPOSTE_CALC!$B$2:$B$5001,A291,RISPOSTE_CALC!$H$2:$H$5001,"&gt;0")))</f>
        <v/>
      </c>
      <c r="H291" s="8" t="str">
        <f t="shared" si="14"/>
        <v/>
      </c>
    </row>
    <row r="292" spans="1:8" x14ac:dyDescent="0.3">
      <c r="A292" t="str">
        <f>IFERROR(INDEX(tbl_corsi[KEY_CORSO],291),"")</f>
        <v/>
      </c>
      <c r="B292" t="str">
        <f>IFERROR(INDEX(tbl_corsi[N_ALLIEVI_TOT],291),"")</f>
        <v/>
      </c>
      <c r="C292" t="str">
        <f>IF(A292="","",COUNTIFS(RISPOSTE_CALC!$B$2:$B$5001,A292,RISPOSTE_CALC!$H$2:$H$5001,"&gt;0"))</f>
        <v/>
      </c>
      <c r="D292" t="str">
        <f t="shared" si="12"/>
        <v/>
      </c>
      <c r="E292" s="12" t="str">
        <f>IF(B292="","",tbl_output[[#This Row],[N_RISPONDENTI]]/tbl_output[[#This Row],[N_ALLIEVI_TOT]])</f>
        <v/>
      </c>
      <c r="F292" s="4" t="str">
        <f t="shared" si="13"/>
        <v/>
      </c>
      <c r="G292" s="8" t="str">
        <f>IF(ISERROR(IF(A292="","",AVERAGEIFS(RISPOSTE_CALC!$H$2:$H$5001,RISPOSTE_CALC!$B$2:$B$5001,A292,RISPOSTE_CALC!$H$2:$H$5001,"&gt;0"))),"",IF(A292="","",AVERAGEIFS(RISPOSTE_CALC!$H$2:$H$5001,RISPOSTE_CALC!$B$2:$B$5001,A292,RISPOSTE_CALC!$H$2:$H$5001,"&gt;0")))</f>
        <v/>
      </c>
      <c r="H292" s="8" t="str">
        <f t="shared" si="14"/>
        <v/>
      </c>
    </row>
    <row r="293" spans="1:8" x14ac:dyDescent="0.3">
      <c r="A293" t="str">
        <f>IFERROR(INDEX(tbl_corsi[KEY_CORSO],292),"")</f>
        <v/>
      </c>
      <c r="B293" t="str">
        <f>IFERROR(INDEX(tbl_corsi[N_ALLIEVI_TOT],292),"")</f>
        <v/>
      </c>
      <c r="C293" t="str">
        <f>IF(A293="","",COUNTIFS(RISPOSTE_CALC!$B$2:$B$5001,A293,RISPOSTE_CALC!$H$2:$H$5001,"&gt;0"))</f>
        <v/>
      </c>
      <c r="D293" t="str">
        <f t="shared" si="12"/>
        <v/>
      </c>
      <c r="E293" s="12" t="str">
        <f>IF(B293="","",tbl_output[[#This Row],[N_RISPONDENTI]]/tbl_output[[#This Row],[N_ALLIEVI_TOT]])</f>
        <v/>
      </c>
      <c r="F293" s="4" t="str">
        <f t="shared" si="13"/>
        <v/>
      </c>
      <c r="G293" s="8" t="str">
        <f>IF(ISERROR(IF(A293="","",AVERAGEIFS(RISPOSTE_CALC!$H$2:$H$5001,RISPOSTE_CALC!$B$2:$B$5001,A293,RISPOSTE_CALC!$H$2:$H$5001,"&gt;0"))),"",IF(A293="","",AVERAGEIFS(RISPOSTE_CALC!$H$2:$H$5001,RISPOSTE_CALC!$B$2:$B$5001,A293,RISPOSTE_CALC!$H$2:$H$5001,"&gt;0")))</f>
        <v/>
      </c>
      <c r="H293" s="8" t="str">
        <f t="shared" si="14"/>
        <v/>
      </c>
    </row>
    <row r="294" spans="1:8" x14ac:dyDescent="0.3">
      <c r="A294" t="str">
        <f>IFERROR(INDEX(tbl_corsi[KEY_CORSO],293),"")</f>
        <v/>
      </c>
      <c r="B294" t="str">
        <f>IFERROR(INDEX(tbl_corsi[N_ALLIEVI_TOT],293),"")</f>
        <v/>
      </c>
      <c r="C294" t="str">
        <f>IF(A294="","",COUNTIFS(RISPOSTE_CALC!$B$2:$B$5001,A294,RISPOSTE_CALC!$H$2:$H$5001,"&gt;0"))</f>
        <v/>
      </c>
      <c r="D294" t="str">
        <f t="shared" si="12"/>
        <v/>
      </c>
      <c r="E294" s="12" t="str">
        <f>IF(B294="","",tbl_output[[#This Row],[N_RISPONDENTI]]/tbl_output[[#This Row],[N_ALLIEVI_TOT]])</f>
        <v/>
      </c>
      <c r="F294" s="4" t="str">
        <f t="shared" si="13"/>
        <v/>
      </c>
      <c r="G294" s="8" t="str">
        <f>IF(ISERROR(IF(A294="","",AVERAGEIFS(RISPOSTE_CALC!$H$2:$H$5001,RISPOSTE_CALC!$B$2:$B$5001,A294,RISPOSTE_CALC!$H$2:$H$5001,"&gt;0"))),"",IF(A294="","",AVERAGEIFS(RISPOSTE_CALC!$H$2:$H$5001,RISPOSTE_CALC!$B$2:$B$5001,A294,RISPOSTE_CALC!$H$2:$H$5001,"&gt;0")))</f>
        <v/>
      </c>
      <c r="H294" s="8" t="str">
        <f t="shared" si="14"/>
        <v/>
      </c>
    </row>
    <row r="295" spans="1:8" x14ac:dyDescent="0.3">
      <c r="A295" t="str">
        <f>IFERROR(INDEX(tbl_corsi[KEY_CORSO],294),"")</f>
        <v/>
      </c>
      <c r="B295" t="str">
        <f>IFERROR(INDEX(tbl_corsi[N_ALLIEVI_TOT],294),"")</f>
        <v/>
      </c>
      <c r="C295" t="str">
        <f>IF(A295="","",COUNTIFS(RISPOSTE_CALC!$B$2:$B$5001,A295,RISPOSTE_CALC!$H$2:$H$5001,"&gt;0"))</f>
        <v/>
      </c>
      <c r="D295" t="str">
        <f t="shared" si="12"/>
        <v/>
      </c>
      <c r="E295" s="12" t="str">
        <f>IF(B295="","",tbl_output[[#This Row],[N_RISPONDENTI]]/tbl_output[[#This Row],[N_ALLIEVI_TOT]])</f>
        <v/>
      </c>
      <c r="F295" s="4" t="str">
        <f t="shared" si="13"/>
        <v/>
      </c>
      <c r="G295" s="8" t="str">
        <f>IF(ISERROR(IF(A295="","",AVERAGEIFS(RISPOSTE_CALC!$H$2:$H$5001,RISPOSTE_CALC!$B$2:$B$5001,A295,RISPOSTE_CALC!$H$2:$H$5001,"&gt;0"))),"",IF(A295="","",AVERAGEIFS(RISPOSTE_CALC!$H$2:$H$5001,RISPOSTE_CALC!$B$2:$B$5001,A295,RISPOSTE_CALC!$H$2:$H$5001,"&gt;0")))</f>
        <v/>
      </c>
      <c r="H295" s="8" t="str">
        <f t="shared" si="14"/>
        <v/>
      </c>
    </row>
    <row r="296" spans="1:8" x14ac:dyDescent="0.3">
      <c r="A296" t="str">
        <f>IFERROR(INDEX(tbl_corsi[KEY_CORSO],295),"")</f>
        <v/>
      </c>
      <c r="B296" t="str">
        <f>IFERROR(INDEX(tbl_corsi[N_ALLIEVI_TOT],295),"")</f>
        <v/>
      </c>
      <c r="C296" t="str">
        <f>IF(A296="","",COUNTIFS(RISPOSTE_CALC!$B$2:$B$5001,A296,RISPOSTE_CALC!$H$2:$H$5001,"&gt;0"))</f>
        <v/>
      </c>
      <c r="D296" t="str">
        <f t="shared" si="12"/>
        <v/>
      </c>
      <c r="E296" s="12" t="str">
        <f>IF(B296="","",tbl_output[[#This Row],[N_RISPONDENTI]]/tbl_output[[#This Row],[N_ALLIEVI_TOT]])</f>
        <v/>
      </c>
      <c r="F296" s="4" t="str">
        <f t="shared" si="13"/>
        <v/>
      </c>
      <c r="G296" s="8" t="str">
        <f>IF(ISERROR(IF(A296="","",AVERAGEIFS(RISPOSTE_CALC!$H$2:$H$5001,RISPOSTE_CALC!$B$2:$B$5001,A296,RISPOSTE_CALC!$H$2:$H$5001,"&gt;0"))),"",IF(A296="","",AVERAGEIFS(RISPOSTE_CALC!$H$2:$H$5001,RISPOSTE_CALC!$B$2:$B$5001,A296,RISPOSTE_CALC!$H$2:$H$5001,"&gt;0")))</f>
        <v/>
      </c>
      <c r="H296" s="8" t="str">
        <f t="shared" si="14"/>
        <v/>
      </c>
    </row>
    <row r="297" spans="1:8" x14ac:dyDescent="0.3">
      <c r="A297" t="str">
        <f>IFERROR(INDEX(tbl_corsi[KEY_CORSO],296),"")</f>
        <v/>
      </c>
      <c r="B297" t="str">
        <f>IFERROR(INDEX(tbl_corsi[N_ALLIEVI_TOT],296),"")</f>
        <v/>
      </c>
      <c r="C297" t="str">
        <f>IF(A297="","",COUNTIFS(RISPOSTE_CALC!$B$2:$B$5001,A297,RISPOSTE_CALC!$H$2:$H$5001,"&gt;0"))</f>
        <v/>
      </c>
      <c r="D297" t="str">
        <f t="shared" si="12"/>
        <v/>
      </c>
      <c r="E297" s="12" t="str">
        <f>IF(B297="","",tbl_output[[#This Row],[N_RISPONDENTI]]/tbl_output[[#This Row],[N_ALLIEVI_TOT]])</f>
        <v/>
      </c>
      <c r="F297" s="4" t="str">
        <f t="shared" si="13"/>
        <v/>
      </c>
      <c r="G297" s="8" t="str">
        <f>IF(ISERROR(IF(A297="","",AVERAGEIFS(RISPOSTE_CALC!$H$2:$H$5001,RISPOSTE_CALC!$B$2:$B$5001,A297,RISPOSTE_CALC!$H$2:$H$5001,"&gt;0"))),"",IF(A297="","",AVERAGEIFS(RISPOSTE_CALC!$H$2:$H$5001,RISPOSTE_CALC!$B$2:$B$5001,A297,RISPOSTE_CALC!$H$2:$H$5001,"&gt;0")))</f>
        <v/>
      </c>
      <c r="H297" s="8" t="str">
        <f t="shared" si="14"/>
        <v/>
      </c>
    </row>
    <row r="298" spans="1:8" x14ac:dyDescent="0.3">
      <c r="A298" t="str">
        <f>IFERROR(INDEX(tbl_corsi[KEY_CORSO],297),"")</f>
        <v/>
      </c>
      <c r="B298" t="str">
        <f>IFERROR(INDEX(tbl_corsi[N_ALLIEVI_TOT],297),"")</f>
        <v/>
      </c>
      <c r="C298" t="str">
        <f>IF(A298="","",COUNTIFS(RISPOSTE_CALC!$B$2:$B$5001,A298,RISPOSTE_CALC!$H$2:$H$5001,"&gt;0"))</f>
        <v/>
      </c>
      <c r="D298" t="str">
        <f t="shared" si="12"/>
        <v/>
      </c>
      <c r="E298" s="12" t="str">
        <f>IF(B298="","",tbl_output[[#This Row],[N_RISPONDENTI]]/tbl_output[[#This Row],[N_ALLIEVI_TOT]])</f>
        <v/>
      </c>
      <c r="F298" s="4" t="str">
        <f t="shared" si="13"/>
        <v/>
      </c>
      <c r="G298" s="8" t="str">
        <f>IF(ISERROR(IF(A298="","",AVERAGEIFS(RISPOSTE_CALC!$H$2:$H$5001,RISPOSTE_CALC!$B$2:$B$5001,A298,RISPOSTE_CALC!$H$2:$H$5001,"&gt;0"))),"",IF(A298="","",AVERAGEIFS(RISPOSTE_CALC!$H$2:$H$5001,RISPOSTE_CALC!$B$2:$B$5001,A298,RISPOSTE_CALC!$H$2:$H$5001,"&gt;0")))</f>
        <v/>
      </c>
      <c r="H298" s="8" t="str">
        <f t="shared" si="14"/>
        <v/>
      </c>
    </row>
    <row r="299" spans="1:8" x14ac:dyDescent="0.3">
      <c r="A299" t="str">
        <f>IFERROR(INDEX(tbl_corsi[KEY_CORSO],298),"")</f>
        <v/>
      </c>
      <c r="B299" t="str">
        <f>IFERROR(INDEX(tbl_corsi[N_ALLIEVI_TOT],298),"")</f>
        <v/>
      </c>
      <c r="C299" t="str">
        <f>IF(A299="","",COUNTIFS(RISPOSTE_CALC!$B$2:$B$5001,A299,RISPOSTE_CALC!$H$2:$H$5001,"&gt;0"))</f>
        <v/>
      </c>
      <c r="D299" t="str">
        <f t="shared" si="12"/>
        <v/>
      </c>
      <c r="E299" s="12" t="str">
        <f>IF(B299="","",tbl_output[[#This Row],[N_RISPONDENTI]]/tbl_output[[#This Row],[N_ALLIEVI_TOT]])</f>
        <v/>
      </c>
      <c r="F299" s="4" t="str">
        <f t="shared" si="13"/>
        <v/>
      </c>
      <c r="G299" s="8" t="str">
        <f>IF(ISERROR(IF(A299="","",AVERAGEIFS(RISPOSTE_CALC!$H$2:$H$5001,RISPOSTE_CALC!$B$2:$B$5001,A299,RISPOSTE_CALC!$H$2:$H$5001,"&gt;0"))),"",IF(A299="","",AVERAGEIFS(RISPOSTE_CALC!$H$2:$H$5001,RISPOSTE_CALC!$B$2:$B$5001,A299,RISPOSTE_CALC!$H$2:$H$5001,"&gt;0")))</f>
        <v/>
      </c>
      <c r="H299" s="8" t="str">
        <f t="shared" si="14"/>
        <v/>
      </c>
    </row>
    <row r="300" spans="1:8" x14ac:dyDescent="0.3">
      <c r="A300" t="str">
        <f>IFERROR(INDEX(tbl_corsi[KEY_CORSO],299),"")</f>
        <v/>
      </c>
      <c r="B300" t="str">
        <f>IFERROR(INDEX(tbl_corsi[N_ALLIEVI_TOT],299),"")</f>
        <v/>
      </c>
      <c r="C300" t="str">
        <f>IF(A300="","",COUNTIFS(RISPOSTE_CALC!$B$2:$B$5001,A300,RISPOSTE_CALC!$H$2:$H$5001,"&gt;0"))</f>
        <v/>
      </c>
      <c r="D300" t="str">
        <f t="shared" si="12"/>
        <v/>
      </c>
      <c r="E300" s="12" t="str">
        <f>IF(B300="","",tbl_output[[#This Row],[N_RISPONDENTI]]/tbl_output[[#This Row],[N_ALLIEVI_TOT]])</f>
        <v/>
      </c>
      <c r="F300" s="4" t="str">
        <f t="shared" si="13"/>
        <v/>
      </c>
      <c r="G300" s="8" t="str">
        <f>IF(ISERROR(IF(A300="","",AVERAGEIFS(RISPOSTE_CALC!$H$2:$H$5001,RISPOSTE_CALC!$B$2:$B$5001,A300,RISPOSTE_CALC!$H$2:$H$5001,"&gt;0"))),"",IF(A300="","",AVERAGEIFS(RISPOSTE_CALC!$H$2:$H$5001,RISPOSTE_CALC!$B$2:$B$5001,A300,RISPOSTE_CALC!$H$2:$H$5001,"&gt;0")))</f>
        <v/>
      </c>
      <c r="H300" s="8" t="str">
        <f t="shared" si="14"/>
        <v/>
      </c>
    </row>
    <row r="301" spans="1:8" x14ac:dyDescent="0.3">
      <c r="A301" t="str">
        <f>IFERROR(INDEX(tbl_corsi[KEY_CORSO],300),"")</f>
        <v/>
      </c>
      <c r="B301" t="str">
        <f>IFERROR(INDEX(tbl_corsi[N_ALLIEVI_TOT],300),"")</f>
        <v/>
      </c>
      <c r="C301" t="str">
        <f>IF(A301="","",COUNTIFS(RISPOSTE_CALC!$B$2:$B$5001,A301,RISPOSTE_CALC!$H$2:$H$5001,"&gt;0"))</f>
        <v/>
      </c>
      <c r="D301" t="str">
        <f t="shared" si="12"/>
        <v/>
      </c>
      <c r="E301" s="12" t="str">
        <f>IF(B301="","",tbl_output[[#This Row],[N_RISPONDENTI]]/tbl_output[[#This Row],[N_ALLIEVI_TOT]])</f>
        <v/>
      </c>
      <c r="F301" s="4" t="str">
        <f t="shared" si="13"/>
        <v/>
      </c>
      <c r="G301" s="8" t="str">
        <f>IF(ISERROR(IF(A301="","",AVERAGEIFS(RISPOSTE_CALC!$H$2:$H$5001,RISPOSTE_CALC!$B$2:$B$5001,A301,RISPOSTE_CALC!$H$2:$H$5001,"&gt;0"))),"",IF(A301="","",AVERAGEIFS(RISPOSTE_CALC!$H$2:$H$5001,RISPOSTE_CALC!$B$2:$B$5001,A301,RISPOSTE_CALC!$H$2:$H$5001,"&gt;0")))</f>
        <v/>
      </c>
      <c r="H301" s="8" t="str">
        <f t="shared" si="14"/>
        <v/>
      </c>
    </row>
    <row r="302" spans="1:8" x14ac:dyDescent="0.3">
      <c r="A302" t="str">
        <f>IFERROR(INDEX(tbl_corsi[KEY_CORSO],301),"")</f>
        <v/>
      </c>
      <c r="B302" t="str">
        <f>IFERROR(INDEX(tbl_corsi[N_ALLIEVI_TOT],301),"")</f>
        <v/>
      </c>
      <c r="C302" t="str">
        <f>IF(A302="","",COUNTIFS(RISPOSTE_CALC!$B$2:$B$5001,A302,RISPOSTE_CALC!$H$2:$H$5001,"&gt;0"))</f>
        <v/>
      </c>
      <c r="D302" t="str">
        <f t="shared" si="12"/>
        <v/>
      </c>
      <c r="E302" s="12" t="str">
        <f>IF(B302="","",tbl_output[[#This Row],[N_RISPONDENTI]]/tbl_output[[#This Row],[N_ALLIEVI_TOT]])</f>
        <v/>
      </c>
      <c r="F302" s="4" t="str">
        <f t="shared" si="13"/>
        <v/>
      </c>
      <c r="G302" s="8" t="str">
        <f>IF(ISERROR(IF(A302="","",AVERAGEIFS(RISPOSTE_CALC!$H$2:$H$5001,RISPOSTE_CALC!$B$2:$B$5001,A302,RISPOSTE_CALC!$H$2:$H$5001,"&gt;0"))),"",IF(A302="","",AVERAGEIFS(RISPOSTE_CALC!$H$2:$H$5001,RISPOSTE_CALC!$B$2:$B$5001,A302,RISPOSTE_CALC!$H$2:$H$5001,"&gt;0")))</f>
        <v/>
      </c>
      <c r="H302" s="8" t="str">
        <f t="shared" si="14"/>
        <v/>
      </c>
    </row>
    <row r="303" spans="1:8" x14ac:dyDescent="0.3">
      <c r="A303" t="str">
        <f>IFERROR(INDEX(tbl_corsi[KEY_CORSO],302),"")</f>
        <v/>
      </c>
      <c r="B303" t="str">
        <f>IFERROR(INDEX(tbl_corsi[N_ALLIEVI_TOT],302),"")</f>
        <v/>
      </c>
      <c r="C303" t="str">
        <f>IF(A303="","",COUNTIFS(RISPOSTE_CALC!$B$2:$B$5001,A303,RISPOSTE_CALC!$H$2:$H$5001,"&gt;0"))</f>
        <v/>
      </c>
      <c r="D303" t="str">
        <f t="shared" si="12"/>
        <v/>
      </c>
      <c r="E303" s="12" t="str">
        <f>IF(B303="","",tbl_output[[#This Row],[N_RISPONDENTI]]/tbl_output[[#This Row],[N_ALLIEVI_TOT]])</f>
        <v/>
      </c>
      <c r="F303" s="4" t="str">
        <f t="shared" si="13"/>
        <v/>
      </c>
      <c r="G303" s="8" t="str">
        <f>IF(ISERROR(IF(A303="","",AVERAGEIFS(RISPOSTE_CALC!$H$2:$H$5001,RISPOSTE_CALC!$B$2:$B$5001,A303,RISPOSTE_CALC!$H$2:$H$5001,"&gt;0"))),"",IF(A303="","",AVERAGEIFS(RISPOSTE_CALC!$H$2:$H$5001,RISPOSTE_CALC!$B$2:$B$5001,A303,RISPOSTE_CALC!$H$2:$H$5001,"&gt;0")))</f>
        <v/>
      </c>
      <c r="H303" s="8" t="str">
        <f t="shared" si="14"/>
        <v/>
      </c>
    </row>
    <row r="304" spans="1:8" x14ac:dyDescent="0.3">
      <c r="A304" t="str">
        <f>IFERROR(INDEX(tbl_corsi[KEY_CORSO],303),"")</f>
        <v/>
      </c>
      <c r="B304" t="str">
        <f>IFERROR(INDEX(tbl_corsi[N_ALLIEVI_TOT],303),"")</f>
        <v/>
      </c>
      <c r="C304" t="str">
        <f>IF(A304="","",COUNTIFS(RISPOSTE_CALC!$B$2:$B$5001,A304,RISPOSTE_CALC!$H$2:$H$5001,"&gt;0"))</f>
        <v/>
      </c>
      <c r="D304" t="str">
        <f t="shared" si="12"/>
        <v/>
      </c>
      <c r="E304" s="12" t="str">
        <f>IF(B304="","",tbl_output[[#This Row],[N_RISPONDENTI]]/tbl_output[[#This Row],[N_ALLIEVI_TOT]])</f>
        <v/>
      </c>
      <c r="F304" s="4" t="str">
        <f t="shared" si="13"/>
        <v/>
      </c>
      <c r="G304" s="8" t="str">
        <f>IF(ISERROR(IF(A304="","",AVERAGEIFS(RISPOSTE_CALC!$H$2:$H$5001,RISPOSTE_CALC!$B$2:$B$5001,A304,RISPOSTE_CALC!$H$2:$H$5001,"&gt;0"))),"",IF(A304="","",AVERAGEIFS(RISPOSTE_CALC!$H$2:$H$5001,RISPOSTE_CALC!$B$2:$B$5001,A304,RISPOSTE_CALC!$H$2:$H$5001,"&gt;0")))</f>
        <v/>
      </c>
      <c r="H304" s="8" t="str">
        <f t="shared" si="14"/>
        <v/>
      </c>
    </row>
    <row r="305" spans="1:8" x14ac:dyDescent="0.3">
      <c r="A305" t="str">
        <f>IFERROR(INDEX(tbl_corsi[KEY_CORSO],304),"")</f>
        <v/>
      </c>
      <c r="B305" t="str">
        <f>IFERROR(INDEX(tbl_corsi[N_ALLIEVI_TOT],304),"")</f>
        <v/>
      </c>
      <c r="C305" t="str">
        <f>IF(A305="","",COUNTIFS(RISPOSTE_CALC!$B$2:$B$5001,A305,RISPOSTE_CALC!$H$2:$H$5001,"&gt;0"))</f>
        <v/>
      </c>
      <c r="D305" t="str">
        <f t="shared" si="12"/>
        <v/>
      </c>
      <c r="E305" s="12" t="str">
        <f>IF(B305="","",tbl_output[[#This Row],[N_RISPONDENTI]]/tbl_output[[#This Row],[N_ALLIEVI_TOT]])</f>
        <v/>
      </c>
      <c r="F305" s="4" t="str">
        <f t="shared" si="13"/>
        <v/>
      </c>
      <c r="G305" s="8" t="str">
        <f>IF(ISERROR(IF(A305="","",AVERAGEIFS(RISPOSTE_CALC!$H$2:$H$5001,RISPOSTE_CALC!$B$2:$B$5001,A305,RISPOSTE_CALC!$H$2:$H$5001,"&gt;0"))),"",IF(A305="","",AVERAGEIFS(RISPOSTE_CALC!$H$2:$H$5001,RISPOSTE_CALC!$B$2:$B$5001,A305,RISPOSTE_CALC!$H$2:$H$5001,"&gt;0")))</f>
        <v/>
      </c>
      <c r="H305" s="8" t="str">
        <f t="shared" si="14"/>
        <v/>
      </c>
    </row>
    <row r="306" spans="1:8" x14ac:dyDescent="0.3">
      <c r="A306" t="str">
        <f>IFERROR(INDEX(tbl_corsi[KEY_CORSO],305),"")</f>
        <v/>
      </c>
      <c r="B306" t="str">
        <f>IFERROR(INDEX(tbl_corsi[N_ALLIEVI_TOT],305),"")</f>
        <v/>
      </c>
      <c r="C306" t="str">
        <f>IF(A306="","",COUNTIFS(RISPOSTE_CALC!$B$2:$B$5001,A306,RISPOSTE_CALC!$H$2:$H$5001,"&gt;0"))</f>
        <v/>
      </c>
      <c r="D306" t="str">
        <f t="shared" si="12"/>
        <v/>
      </c>
      <c r="E306" s="12" t="str">
        <f>IF(B306="","",tbl_output[[#This Row],[N_RISPONDENTI]]/tbl_output[[#This Row],[N_ALLIEVI_TOT]])</f>
        <v/>
      </c>
      <c r="F306" s="4" t="str">
        <f t="shared" si="13"/>
        <v/>
      </c>
      <c r="G306" s="8" t="str">
        <f>IF(ISERROR(IF(A306="","",AVERAGEIFS(RISPOSTE_CALC!$H$2:$H$5001,RISPOSTE_CALC!$B$2:$B$5001,A306,RISPOSTE_CALC!$H$2:$H$5001,"&gt;0"))),"",IF(A306="","",AVERAGEIFS(RISPOSTE_CALC!$H$2:$H$5001,RISPOSTE_CALC!$B$2:$B$5001,A306,RISPOSTE_CALC!$H$2:$H$5001,"&gt;0")))</f>
        <v/>
      </c>
      <c r="H306" s="8" t="str">
        <f t="shared" si="14"/>
        <v/>
      </c>
    </row>
    <row r="307" spans="1:8" x14ac:dyDescent="0.3">
      <c r="A307" t="str">
        <f>IFERROR(INDEX(tbl_corsi[KEY_CORSO],306),"")</f>
        <v/>
      </c>
      <c r="B307" t="str">
        <f>IFERROR(INDEX(tbl_corsi[N_ALLIEVI_TOT],306),"")</f>
        <v/>
      </c>
      <c r="C307" t="str">
        <f>IF(A307="","",COUNTIFS(RISPOSTE_CALC!$B$2:$B$5001,A307,RISPOSTE_CALC!$H$2:$H$5001,"&gt;0"))</f>
        <v/>
      </c>
      <c r="D307" t="str">
        <f t="shared" si="12"/>
        <v/>
      </c>
      <c r="E307" s="12" t="str">
        <f>IF(B307="","",tbl_output[[#This Row],[N_RISPONDENTI]]/tbl_output[[#This Row],[N_ALLIEVI_TOT]])</f>
        <v/>
      </c>
      <c r="F307" s="4" t="str">
        <f t="shared" si="13"/>
        <v/>
      </c>
      <c r="G307" s="8" t="str">
        <f>IF(ISERROR(IF(A307="","",AVERAGEIFS(RISPOSTE_CALC!$H$2:$H$5001,RISPOSTE_CALC!$B$2:$B$5001,A307,RISPOSTE_CALC!$H$2:$H$5001,"&gt;0"))),"",IF(A307="","",AVERAGEIFS(RISPOSTE_CALC!$H$2:$H$5001,RISPOSTE_CALC!$B$2:$B$5001,A307,RISPOSTE_CALC!$H$2:$H$5001,"&gt;0")))</f>
        <v/>
      </c>
      <c r="H307" s="8" t="str">
        <f t="shared" si="14"/>
        <v/>
      </c>
    </row>
    <row r="308" spans="1:8" x14ac:dyDescent="0.3">
      <c r="A308" t="str">
        <f>IFERROR(INDEX(tbl_corsi[KEY_CORSO],307),"")</f>
        <v/>
      </c>
      <c r="B308" t="str">
        <f>IFERROR(INDEX(tbl_corsi[N_ALLIEVI_TOT],307),"")</f>
        <v/>
      </c>
      <c r="C308" t="str">
        <f>IF(A308="","",COUNTIFS(RISPOSTE_CALC!$B$2:$B$5001,A308,RISPOSTE_CALC!$H$2:$H$5001,"&gt;0"))</f>
        <v/>
      </c>
      <c r="D308" t="str">
        <f t="shared" si="12"/>
        <v/>
      </c>
      <c r="E308" s="12" t="str">
        <f>IF(B308="","",tbl_output[[#This Row],[N_RISPONDENTI]]/tbl_output[[#This Row],[N_ALLIEVI_TOT]])</f>
        <v/>
      </c>
      <c r="F308" s="4" t="str">
        <f t="shared" si="13"/>
        <v/>
      </c>
      <c r="G308" s="8" t="str">
        <f>IF(ISERROR(IF(A308="","",AVERAGEIFS(RISPOSTE_CALC!$H$2:$H$5001,RISPOSTE_CALC!$B$2:$B$5001,A308,RISPOSTE_CALC!$H$2:$H$5001,"&gt;0"))),"",IF(A308="","",AVERAGEIFS(RISPOSTE_CALC!$H$2:$H$5001,RISPOSTE_CALC!$B$2:$B$5001,A308,RISPOSTE_CALC!$H$2:$H$5001,"&gt;0")))</f>
        <v/>
      </c>
      <c r="H308" s="8" t="str">
        <f t="shared" si="14"/>
        <v/>
      </c>
    </row>
    <row r="309" spans="1:8" x14ac:dyDescent="0.3">
      <c r="A309" t="str">
        <f>IFERROR(INDEX(tbl_corsi[KEY_CORSO],308),"")</f>
        <v/>
      </c>
      <c r="B309" t="str">
        <f>IFERROR(INDEX(tbl_corsi[N_ALLIEVI_TOT],308),"")</f>
        <v/>
      </c>
      <c r="C309" t="str">
        <f>IF(A309="","",COUNTIFS(RISPOSTE_CALC!$B$2:$B$5001,A309,RISPOSTE_CALC!$H$2:$H$5001,"&gt;0"))</f>
        <v/>
      </c>
      <c r="D309" t="str">
        <f t="shared" si="12"/>
        <v/>
      </c>
      <c r="E309" s="12" t="str">
        <f>IF(B309="","",tbl_output[[#This Row],[N_RISPONDENTI]]/tbl_output[[#This Row],[N_ALLIEVI_TOT]])</f>
        <v/>
      </c>
      <c r="F309" s="4" t="str">
        <f t="shared" si="13"/>
        <v/>
      </c>
      <c r="G309" s="8" t="str">
        <f>IF(ISERROR(IF(A309="","",AVERAGEIFS(RISPOSTE_CALC!$H$2:$H$5001,RISPOSTE_CALC!$B$2:$B$5001,A309,RISPOSTE_CALC!$H$2:$H$5001,"&gt;0"))),"",IF(A309="","",AVERAGEIFS(RISPOSTE_CALC!$H$2:$H$5001,RISPOSTE_CALC!$B$2:$B$5001,A309,RISPOSTE_CALC!$H$2:$H$5001,"&gt;0")))</f>
        <v/>
      </c>
      <c r="H309" s="8" t="str">
        <f t="shared" si="14"/>
        <v/>
      </c>
    </row>
    <row r="310" spans="1:8" x14ac:dyDescent="0.3">
      <c r="A310" t="str">
        <f>IFERROR(INDEX(tbl_corsi[KEY_CORSO],309),"")</f>
        <v/>
      </c>
      <c r="B310" t="str">
        <f>IFERROR(INDEX(tbl_corsi[N_ALLIEVI_TOT],309),"")</f>
        <v/>
      </c>
      <c r="C310" t="str">
        <f>IF(A310="","",COUNTIFS(RISPOSTE_CALC!$B$2:$B$5001,A310,RISPOSTE_CALC!$H$2:$H$5001,"&gt;0"))</f>
        <v/>
      </c>
      <c r="D310" t="str">
        <f t="shared" si="12"/>
        <v/>
      </c>
      <c r="E310" s="12" t="str">
        <f>IF(B310="","",tbl_output[[#This Row],[N_RISPONDENTI]]/tbl_output[[#This Row],[N_ALLIEVI_TOT]])</f>
        <v/>
      </c>
      <c r="F310" s="4" t="str">
        <f t="shared" si="13"/>
        <v/>
      </c>
      <c r="G310" s="8" t="str">
        <f>IF(ISERROR(IF(A310="","",AVERAGEIFS(RISPOSTE_CALC!$H$2:$H$5001,RISPOSTE_CALC!$B$2:$B$5001,A310,RISPOSTE_CALC!$H$2:$H$5001,"&gt;0"))),"",IF(A310="","",AVERAGEIFS(RISPOSTE_CALC!$H$2:$H$5001,RISPOSTE_CALC!$B$2:$B$5001,A310,RISPOSTE_CALC!$H$2:$H$5001,"&gt;0")))</f>
        <v/>
      </c>
      <c r="H310" s="8" t="str">
        <f t="shared" si="14"/>
        <v/>
      </c>
    </row>
    <row r="311" spans="1:8" x14ac:dyDescent="0.3">
      <c r="A311" t="str">
        <f>IFERROR(INDEX(tbl_corsi[KEY_CORSO],310),"")</f>
        <v/>
      </c>
      <c r="B311" t="str">
        <f>IFERROR(INDEX(tbl_corsi[N_ALLIEVI_TOT],310),"")</f>
        <v/>
      </c>
      <c r="C311" t="str">
        <f>IF(A311="","",COUNTIFS(RISPOSTE_CALC!$B$2:$B$5001,A311,RISPOSTE_CALC!$H$2:$H$5001,"&gt;0"))</f>
        <v/>
      </c>
      <c r="D311" t="str">
        <f t="shared" si="12"/>
        <v/>
      </c>
      <c r="E311" s="12" t="str">
        <f>IF(B311="","",tbl_output[[#This Row],[N_RISPONDENTI]]/tbl_output[[#This Row],[N_ALLIEVI_TOT]])</f>
        <v/>
      </c>
      <c r="F311" s="4" t="str">
        <f t="shared" si="13"/>
        <v/>
      </c>
      <c r="G311" s="8" t="str">
        <f>IF(ISERROR(IF(A311="","",AVERAGEIFS(RISPOSTE_CALC!$H$2:$H$5001,RISPOSTE_CALC!$B$2:$B$5001,A311,RISPOSTE_CALC!$H$2:$H$5001,"&gt;0"))),"",IF(A311="","",AVERAGEIFS(RISPOSTE_CALC!$H$2:$H$5001,RISPOSTE_CALC!$B$2:$B$5001,A311,RISPOSTE_CALC!$H$2:$H$5001,"&gt;0")))</f>
        <v/>
      </c>
      <c r="H311" s="8" t="str">
        <f t="shared" si="14"/>
        <v/>
      </c>
    </row>
    <row r="312" spans="1:8" x14ac:dyDescent="0.3">
      <c r="A312" t="str">
        <f>IFERROR(INDEX(tbl_corsi[KEY_CORSO],311),"")</f>
        <v/>
      </c>
      <c r="B312" t="str">
        <f>IFERROR(INDEX(tbl_corsi[N_ALLIEVI_TOT],311),"")</f>
        <v/>
      </c>
      <c r="C312" t="str">
        <f>IF(A312="","",COUNTIFS(RISPOSTE_CALC!$B$2:$B$5001,A312,RISPOSTE_CALC!$H$2:$H$5001,"&gt;0"))</f>
        <v/>
      </c>
      <c r="D312" t="str">
        <f t="shared" si="12"/>
        <v/>
      </c>
      <c r="E312" s="12" t="str">
        <f>IF(B312="","",tbl_output[[#This Row],[N_RISPONDENTI]]/tbl_output[[#This Row],[N_ALLIEVI_TOT]])</f>
        <v/>
      </c>
      <c r="F312" s="4" t="str">
        <f t="shared" si="13"/>
        <v/>
      </c>
      <c r="G312" s="8" t="str">
        <f>IF(ISERROR(IF(A312="","",AVERAGEIFS(RISPOSTE_CALC!$H$2:$H$5001,RISPOSTE_CALC!$B$2:$B$5001,A312,RISPOSTE_CALC!$H$2:$H$5001,"&gt;0"))),"",IF(A312="","",AVERAGEIFS(RISPOSTE_CALC!$H$2:$H$5001,RISPOSTE_CALC!$B$2:$B$5001,A312,RISPOSTE_CALC!$H$2:$H$5001,"&gt;0")))</f>
        <v/>
      </c>
      <c r="H312" s="8" t="str">
        <f t="shared" si="14"/>
        <v/>
      </c>
    </row>
    <row r="313" spans="1:8" x14ac:dyDescent="0.3">
      <c r="A313" t="str">
        <f>IFERROR(INDEX(tbl_corsi[KEY_CORSO],312),"")</f>
        <v/>
      </c>
      <c r="B313" t="str">
        <f>IFERROR(INDEX(tbl_corsi[N_ALLIEVI_TOT],312),"")</f>
        <v/>
      </c>
      <c r="C313" t="str">
        <f>IF(A313="","",COUNTIFS(RISPOSTE_CALC!$B$2:$B$5001,A313,RISPOSTE_CALC!$H$2:$H$5001,"&gt;0"))</f>
        <v/>
      </c>
      <c r="D313" t="str">
        <f t="shared" si="12"/>
        <v/>
      </c>
      <c r="E313" s="12" t="str">
        <f>IF(B313="","",tbl_output[[#This Row],[N_RISPONDENTI]]/tbl_output[[#This Row],[N_ALLIEVI_TOT]])</f>
        <v/>
      </c>
      <c r="F313" s="4" t="str">
        <f t="shared" si="13"/>
        <v/>
      </c>
      <c r="G313" s="8" t="str">
        <f>IF(ISERROR(IF(A313="","",AVERAGEIFS(RISPOSTE_CALC!$H$2:$H$5001,RISPOSTE_CALC!$B$2:$B$5001,A313,RISPOSTE_CALC!$H$2:$H$5001,"&gt;0"))),"",IF(A313="","",AVERAGEIFS(RISPOSTE_CALC!$H$2:$H$5001,RISPOSTE_CALC!$B$2:$B$5001,A313,RISPOSTE_CALC!$H$2:$H$5001,"&gt;0")))</f>
        <v/>
      </c>
      <c r="H313" s="8" t="str">
        <f t="shared" si="14"/>
        <v/>
      </c>
    </row>
    <row r="314" spans="1:8" x14ac:dyDescent="0.3">
      <c r="A314" t="str">
        <f>IFERROR(INDEX(tbl_corsi[KEY_CORSO],313),"")</f>
        <v/>
      </c>
      <c r="B314" t="str">
        <f>IFERROR(INDEX(tbl_corsi[N_ALLIEVI_TOT],313),"")</f>
        <v/>
      </c>
      <c r="C314" t="str">
        <f>IF(A314="","",COUNTIFS(RISPOSTE_CALC!$B$2:$B$5001,A314,RISPOSTE_CALC!$H$2:$H$5001,"&gt;0"))</f>
        <v/>
      </c>
      <c r="D314" t="str">
        <f t="shared" si="12"/>
        <v/>
      </c>
      <c r="E314" s="12" t="str">
        <f>IF(B314="","",tbl_output[[#This Row],[N_RISPONDENTI]]/tbl_output[[#This Row],[N_ALLIEVI_TOT]])</f>
        <v/>
      </c>
      <c r="F314" s="4" t="str">
        <f t="shared" si="13"/>
        <v/>
      </c>
      <c r="G314" s="8" t="str">
        <f>IF(ISERROR(IF(A314="","",AVERAGEIFS(RISPOSTE_CALC!$H$2:$H$5001,RISPOSTE_CALC!$B$2:$B$5001,A314,RISPOSTE_CALC!$H$2:$H$5001,"&gt;0"))),"",IF(A314="","",AVERAGEIFS(RISPOSTE_CALC!$H$2:$H$5001,RISPOSTE_CALC!$B$2:$B$5001,A314,RISPOSTE_CALC!$H$2:$H$5001,"&gt;0")))</f>
        <v/>
      </c>
      <c r="H314" s="8" t="str">
        <f t="shared" si="14"/>
        <v/>
      </c>
    </row>
    <row r="315" spans="1:8" x14ac:dyDescent="0.3">
      <c r="A315" t="str">
        <f>IFERROR(INDEX(tbl_corsi[KEY_CORSO],314),"")</f>
        <v/>
      </c>
      <c r="B315" t="str">
        <f>IFERROR(INDEX(tbl_corsi[N_ALLIEVI_TOT],314),"")</f>
        <v/>
      </c>
      <c r="C315" t="str">
        <f>IF(A315="","",COUNTIFS(RISPOSTE_CALC!$B$2:$B$5001,A315,RISPOSTE_CALC!$H$2:$H$5001,"&gt;0"))</f>
        <v/>
      </c>
      <c r="D315" t="str">
        <f t="shared" si="12"/>
        <v/>
      </c>
      <c r="E315" s="12" t="str">
        <f>IF(B315="","",tbl_output[[#This Row],[N_RISPONDENTI]]/tbl_output[[#This Row],[N_ALLIEVI_TOT]])</f>
        <v/>
      </c>
      <c r="F315" s="4" t="str">
        <f t="shared" si="13"/>
        <v/>
      </c>
      <c r="G315" s="8" t="str">
        <f>IF(ISERROR(IF(A315="","",AVERAGEIFS(RISPOSTE_CALC!$H$2:$H$5001,RISPOSTE_CALC!$B$2:$B$5001,A315,RISPOSTE_CALC!$H$2:$H$5001,"&gt;0"))),"",IF(A315="","",AVERAGEIFS(RISPOSTE_CALC!$H$2:$H$5001,RISPOSTE_CALC!$B$2:$B$5001,A315,RISPOSTE_CALC!$H$2:$H$5001,"&gt;0")))</f>
        <v/>
      </c>
      <c r="H315" s="8" t="str">
        <f t="shared" si="14"/>
        <v/>
      </c>
    </row>
    <row r="316" spans="1:8" x14ac:dyDescent="0.3">
      <c r="A316" t="str">
        <f>IFERROR(INDEX(tbl_corsi[KEY_CORSO],315),"")</f>
        <v/>
      </c>
      <c r="B316" t="str">
        <f>IFERROR(INDEX(tbl_corsi[N_ALLIEVI_TOT],315),"")</f>
        <v/>
      </c>
      <c r="C316" t="str">
        <f>IF(A316="","",COUNTIFS(RISPOSTE_CALC!$B$2:$B$5001,A316,RISPOSTE_CALC!$H$2:$H$5001,"&gt;0"))</f>
        <v/>
      </c>
      <c r="D316" t="str">
        <f t="shared" si="12"/>
        <v/>
      </c>
      <c r="E316" s="12" t="str">
        <f>IF(B316="","",tbl_output[[#This Row],[N_RISPONDENTI]]/tbl_output[[#This Row],[N_ALLIEVI_TOT]])</f>
        <v/>
      </c>
      <c r="F316" s="4" t="str">
        <f t="shared" si="13"/>
        <v/>
      </c>
      <c r="G316" s="8" t="str">
        <f>IF(ISERROR(IF(A316="","",AVERAGEIFS(RISPOSTE_CALC!$H$2:$H$5001,RISPOSTE_CALC!$B$2:$B$5001,A316,RISPOSTE_CALC!$H$2:$H$5001,"&gt;0"))),"",IF(A316="","",AVERAGEIFS(RISPOSTE_CALC!$H$2:$H$5001,RISPOSTE_CALC!$B$2:$B$5001,A316,RISPOSTE_CALC!$H$2:$H$5001,"&gt;0")))</f>
        <v/>
      </c>
      <c r="H316" s="8" t="str">
        <f t="shared" si="14"/>
        <v/>
      </c>
    </row>
    <row r="317" spans="1:8" x14ac:dyDescent="0.3">
      <c r="A317" t="str">
        <f>IFERROR(INDEX(tbl_corsi[KEY_CORSO],316),"")</f>
        <v/>
      </c>
      <c r="B317" t="str">
        <f>IFERROR(INDEX(tbl_corsi[N_ALLIEVI_TOT],316),"")</f>
        <v/>
      </c>
      <c r="C317" t="str">
        <f>IF(A317="","",COUNTIFS(RISPOSTE_CALC!$B$2:$B$5001,A317,RISPOSTE_CALC!$H$2:$H$5001,"&gt;0"))</f>
        <v/>
      </c>
      <c r="D317" t="str">
        <f t="shared" si="12"/>
        <v/>
      </c>
      <c r="E317" s="12" t="str">
        <f>IF(B317="","",tbl_output[[#This Row],[N_RISPONDENTI]]/tbl_output[[#This Row],[N_ALLIEVI_TOT]])</f>
        <v/>
      </c>
      <c r="F317" s="4" t="str">
        <f t="shared" si="13"/>
        <v/>
      </c>
      <c r="G317" s="8" t="str">
        <f>IF(ISERROR(IF(A317="","",AVERAGEIFS(RISPOSTE_CALC!$H$2:$H$5001,RISPOSTE_CALC!$B$2:$B$5001,A317,RISPOSTE_CALC!$H$2:$H$5001,"&gt;0"))),"",IF(A317="","",AVERAGEIFS(RISPOSTE_CALC!$H$2:$H$5001,RISPOSTE_CALC!$B$2:$B$5001,A317,RISPOSTE_CALC!$H$2:$H$5001,"&gt;0")))</f>
        <v/>
      </c>
      <c r="H317" s="8" t="str">
        <f t="shared" si="14"/>
        <v/>
      </c>
    </row>
    <row r="318" spans="1:8" x14ac:dyDescent="0.3">
      <c r="A318" t="str">
        <f>IFERROR(INDEX(tbl_corsi[KEY_CORSO],317),"")</f>
        <v/>
      </c>
      <c r="B318" t="str">
        <f>IFERROR(INDEX(tbl_corsi[N_ALLIEVI_TOT],317),"")</f>
        <v/>
      </c>
      <c r="C318" t="str">
        <f>IF(A318="","",COUNTIFS(RISPOSTE_CALC!$B$2:$B$5001,A318,RISPOSTE_CALC!$H$2:$H$5001,"&gt;0"))</f>
        <v/>
      </c>
      <c r="D318" t="str">
        <f t="shared" si="12"/>
        <v/>
      </c>
      <c r="E318" s="12" t="str">
        <f>IF(B318="","",tbl_output[[#This Row],[N_RISPONDENTI]]/tbl_output[[#This Row],[N_ALLIEVI_TOT]])</f>
        <v/>
      </c>
      <c r="F318" s="4" t="str">
        <f t="shared" si="13"/>
        <v/>
      </c>
      <c r="G318" s="8" t="str">
        <f>IF(ISERROR(IF(A318="","",AVERAGEIFS(RISPOSTE_CALC!$H$2:$H$5001,RISPOSTE_CALC!$B$2:$B$5001,A318,RISPOSTE_CALC!$H$2:$H$5001,"&gt;0"))),"",IF(A318="","",AVERAGEIFS(RISPOSTE_CALC!$H$2:$H$5001,RISPOSTE_CALC!$B$2:$B$5001,A318,RISPOSTE_CALC!$H$2:$H$5001,"&gt;0")))</f>
        <v/>
      </c>
      <c r="H318" s="8" t="str">
        <f t="shared" si="14"/>
        <v/>
      </c>
    </row>
    <row r="319" spans="1:8" x14ac:dyDescent="0.3">
      <c r="A319" t="str">
        <f>IFERROR(INDEX(tbl_corsi[KEY_CORSO],318),"")</f>
        <v/>
      </c>
      <c r="B319" t="str">
        <f>IFERROR(INDEX(tbl_corsi[N_ALLIEVI_TOT],318),"")</f>
        <v/>
      </c>
      <c r="C319" t="str">
        <f>IF(A319="","",COUNTIFS(RISPOSTE_CALC!$B$2:$B$5001,A319,RISPOSTE_CALC!$H$2:$H$5001,"&gt;0"))</f>
        <v/>
      </c>
      <c r="D319" t="str">
        <f t="shared" si="12"/>
        <v/>
      </c>
      <c r="E319" s="12" t="str">
        <f>IF(B319="","",tbl_output[[#This Row],[N_RISPONDENTI]]/tbl_output[[#This Row],[N_ALLIEVI_TOT]])</f>
        <v/>
      </c>
      <c r="F319" s="4" t="str">
        <f t="shared" si="13"/>
        <v/>
      </c>
      <c r="G319" s="8" t="str">
        <f>IF(ISERROR(IF(A319="","",AVERAGEIFS(RISPOSTE_CALC!$H$2:$H$5001,RISPOSTE_CALC!$B$2:$B$5001,A319,RISPOSTE_CALC!$H$2:$H$5001,"&gt;0"))),"",IF(A319="","",AVERAGEIFS(RISPOSTE_CALC!$H$2:$H$5001,RISPOSTE_CALC!$B$2:$B$5001,A319,RISPOSTE_CALC!$H$2:$H$5001,"&gt;0")))</f>
        <v/>
      </c>
      <c r="H319" s="8" t="str">
        <f t="shared" si="14"/>
        <v/>
      </c>
    </row>
    <row r="320" spans="1:8" x14ac:dyDescent="0.3">
      <c r="A320" t="str">
        <f>IFERROR(INDEX(tbl_corsi[KEY_CORSO],319),"")</f>
        <v/>
      </c>
      <c r="B320" t="str">
        <f>IFERROR(INDEX(tbl_corsi[N_ALLIEVI_TOT],319),"")</f>
        <v/>
      </c>
      <c r="C320" t="str">
        <f>IF(A320="","",COUNTIFS(RISPOSTE_CALC!$B$2:$B$5001,A320,RISPOSTE_CALC!$H$2:$H$5001,"&gt;0"))</f>
        <v/>
      </c>
      <c r="D320" t="str">
        <f t="shared" si="12"/>
        <v/>
      </c>
      <c r="E320" s="12" t="str">
        <f>IF(B320="","",tbl_output[[#This Row],[N_RISPONDENTI]]/tbl_output[[#This Row],[N_ALLIEVI_TOT]])</f>
        <v/>
      </c>
      <c r="F320" s="4" t="str">
        <f t="shared" si="13"/>
        <v/>
      </c>
      <c r="G320" s="8" t="str">
        <f>IF(ISERROR(IF(A320="","",AVERAGEIFS(RISPOSTE_CALC!$H$2:$H$5001,RISPOSTE_CALC!$B$2:$B$5001,A320,RISPOSTE_CALC!$H$2:$H$5001,"&gt;0"))),"",IF(A320="","",AVERAGEIFS(RISPOSTE_CALC!$H$2:$H$5001,RISPOSTE_CALC!$B$2:$B$5001,A320,RISPOSTE_CALC!$H$2:$H$5001,"&gt;0")))</f>
        <v/>
      </c>
      <c r="H320" s="8" t="str">
        <f t="shared" si="14"/>
        <v/>
      </c>
    </row>
    <row r="321" spans="1:8" x14ac:dyDescent="0.3">
      <c r="A321" t="str">
        <f>IFERROR(INDEX(tbl_corsi[KEY_CORSO],320),"")</f>
        <v/>
      </c>
      <c r="B321" t="str">
        <f>IFERROR(INDEX(tbl_corsi[N_ALLIEVI_TOT],320),"")</f>
        <v/>
      </c>
      <c r="C321" t="str">
        <f>IF(A321="","",COUNTIFS(RISPOSTE_CALC!$B$2:$B$5001,A321,RISPOSTE_CALC!$H$2:$H$5001,"&gt;0"))</f>
        <v/>
      </c>
      <c r="D321" t="str">
        <f t="shared" si="12"/>
        <v/>
      </c>
      <c r="E321" s="12" t="str">
        <f>IF(B321="","",tbl_output[[#This Row],[N_RISPONDENTI]]/tbl_output[[#This Row],[N_ALLIEVI_TOT]])</f>
        <v/>
      </c>
      <c r="F321" s="4" t="str">
        <f t="shared" si="13"/>
        <v/>
      </c>
      <c r="G321" s="8" t="str">
        <f>IF(ISERROR(IF(A321="","",AVERAGEIFS(RISPOSTE_CALC!$H$2:$H$5001,RISPOSTE_CALC!$B$2:$B$5001,A321,RISPOSTE_CALC!$H$2:$H$5001,"&gt;0"))),"",IF(A321="","",AVERAGEIFS(RISPOSTE_CALC!$H$2:$H$5001,RISPOSTE_CALC!$B$2:$B$5001,A321,RISPOSTE_CALC!$H$2:$H$5001,"&gt;0")))</f>
        <v/>
      </c>
      <c r="H321" s="8" t="str">
        <f t="shared" si="14"/>
        <v/>
      </c>
    </row>
    <row r="322" spans="1:8" x14ac:dyDescent="0.3">
      <c r="A322" t="str">
        <f>IFERROR(INDEX(tbl_corsi[KEY_CORSO],321),"")</f>
        <v/>
      </c>
      <c r="B322" t="str">
        <f>IFERROR(INDEX(tbl_corsi[N_ALLIEVI_TOT],321),"")</f>
        <v/>
      </c>
      <c r="C322" t="str">
        <f>IF(A322="","",COUNTIFS(RISPOSTE_CALC!$B$2:$B$5001,A322,RISPOSTE_CALC!$H$2:$H$5001,"&gt;0"))</f>
        <v/>
      </c>
      <c r="D322" t="str">
        <f t="shared" ref="D322:D385" si="15">IF(B322="","",ROUNDUP(B322*0.8,0))</f>
        <v/>
      </c>
      <c r="E322" s="12" t="str">
        <f>IF(B322="","",tbl_output[[#This Row],[N_RISPONDENTI]]/tbl_output[[#This Row],[N_ALLIEVI_TOT]])</f>
        <v/>
      </c>
      <c r="F322" s="4" t="str">
        <f t="shared" ref="F322:F385" si="16">IF(B322="","",IF(B322&lt;8,"KO: iscritti&lt;8",IF(C322&lt;D322,"KO: risp&lt;80%","OK")))</f>
        <v/>
      </c>
      <c r="G322" s="8" t="str">
        <f>IF(ISERROR(IF(A322="","",AVERAGEIFS(RISPOSTE_CALC!$H$2:$H$5001,RISPOSTE_CALC!$B$2:$B$5001,A322,RISPOSTE_CALC!$H$2:$H$5001,"&gt;0"))),"",IF(A322="","",AVERAGEIFS(RISPOSTE_CALC!$H$2:$H$5001,RISPOSTE_CALC!$B$2:$B$5001,A322,RISPOSTE_CALC!$H$2:$H$5001,"&gt;0")))</f>
        <v/>
      </c>
      <c r="H322" s="8" t="str">
        <f t="shared" ref="H322:H385" si="17">IF(G322="","",G322*2)</f>
        <v/>
      </c>
    </row>
    <row r="323" spans="1:8" x14ac:dyDescent="0.3">
      <c r="A323" t="str">
        <f>IFERROR(INDEX(tbl_corsi[KEY_CORSO],322),"")</f>
        <v/>
      </c>
      <c r="B323" t="str">
        <f>IFERROR(INDEX(tbl_corsi[N_ALLIEVI_TOT],322),"")</f>
        <v/>
      </c>
      <c r="C323" t="str">
        <f>IF(A323="","",COUNTIFS(RISPOSTE_CALC!$B$2:$B$5001,A323,RISPOSTE_CALC!$H$2:$H$5001,"&gt;0"))</f>
        <v/>
      </c>
      <c r="D323" t="str">
        <f t="shared" si="15"/>
        <v/>
      </c>
      <c r="E323" s="12" t="str">
        <f>IF(B323="","",tbl_output[[#This Row],[N_RISPONDENTI]]/tbl_output[[#This Row],[N_ALLIEVI_TOT]])</f>
        <v/>
      </c>
      <c r="F323" s="4" t="str">
        <f t="shared" si="16"/>
        <v/>
      </c>
      <c r="G323" s="8" t="str">
        <f>IF(ISERROR(IF(A323="","",AVERAGEIFS(RISPOSTE_CALC!$H$2:$H$5001,RISPOSTE_CALC!$B$2:$B$5001,A323,RISPOSTE_CALC!$H$2:$H$5001,"&gt;0"))),"",IF(A323="","",AVERAGEIFS(RISPOSTE_CALC!$H$2:$H$5001,RISPOSTE_CALC!$B$2:$B$5001,A323,RISPOSTE_CALC!$H$2:$H$5001,"&gt;0")))</f>
        <v/>
      </c>
      <c r="H323" s="8" t="str">
        <f t="shared" si="17"/>
        <v/>
      </c>
    </row>
    <row r="324" spans="1:8" x14ac:dyDescent="0.3">
      <c r="A324" t="str">
        <f>IFERROR(INDEX(tbl_corsi[KEY_CORSO],323),"")</f>
        <v/>
      </c>
      <c r="B324" t="str">
        <f>IFERROR(INDEX(tbl_corsi[N_ALLIEVI_TOT],323),"")</f>
        <v/>
      </c>
      <c r="C324" t="str">
        <f>IF(A324="","",COUNTIFS(RISPOSTE_CALC!$B$2:$B$5001,A324,RISPOSTE_CALC!$H$2:$H$5001,"&gt;0"))</f>
        <v/>
      </c>
      <c r="D324" t="str">
        <f t="shared" si="15"/>
        <v/>
      </c>
      <c r="E324" s="12" t="str">
        <f>IF(B324="","",tbl_output[[#This Row],[N_RISPONDENTI]]/tbl_output[[#This Row],[N_ALLIEVI_TOT]])</f>
        <v/>
      </c>
      <c r="F324" s="4" t="str">
        <f t="shared" si="16"/>
        <v/>
      </c>
      <c r="G324" s="8" t="str">
        <f>IF(ISERROR(IF(A324="","",AVERAGEIFS(RISPOSTE_CALC!$H$2:$H$5001,RISPOSTE_CALC!$B$2:$B$5001,A324,RISPOSTE_CALC!$H$2:$H$5001,"&gt;0"))),"",IF(A324="","",AVERAGEIFS(RISPOSTE_CALC!$H$2:$H$5001,RISPOSTE_CALC!$B$2:$B$5001,A324,RISPOSTE_CALC!$H$2:$H$5001,"&gt;0")))</f>
        <v/>
      </c>
      <c r="H324" s="8" t="str">
        <f t="shared" si="17"/>
        <v/>
      </c>
    </row>
    <row r="325" spans="1:8" x14ac:dyDescent="0.3">
      <c r="A325" t="str">
        <f>IFERROR(INDEX(tbl_corsi[KEY_CORSO],324),"")</f>
        <v/>
      </c>
      <c r="B325" t="str">
        <f>IFERROR(INDEX(tbl_corsi[N_ALLIEVI_TOT],324),"")</f>
        <v/>
      </c>
      <c r="C325" t="str">
        <f>IF(A325="","",COUNTIFS(RISPOSTE_CALC!$B$2:$B$5001,A325,RISPOSTE_CALC!$H$2:$H$5001,"&gt;0"))</f>
        <v/>
      </c>
      <c r="D325" t="str">
        <f t="shared" si="15"/>
        <v/>
      </c>
      <c r="E325" s="12" t="str">
        <f>IF(B325="","",tbl_output[[#This Row],[N_RISPONDENTI]]/tbl_output[[#This Row],[N_ALLIEVI_TOT]])</f>
        <v/>
      </c>
      <c r="F325" s="4" t="str">
        <f t="shared" si="16"/>
        <v/>
      </c>
      <c r="G325" s="8" t="str">
        <f>IF(ISERROR(IF(A325="","",AVERAGEIFS(RISPOSTE_CALC!$H$2:$H$5001,RISPOSTE_CALC!$B$2:$B$5001,A325,RISPOSTE_CALC!$H$2:$H$5001,"&gt;0"))),"",IF(A325="","",AVERAGEIFS(RISPOSTE_CALC!$H$2:$H$5001,RISPOSTE_CALC!$B$2:$B$5001,A325,RISPOSTE_CALC!$H$2:$H$5001,"&gt;0")))</f>
        <v/>
      </c>
      <c r="H325" s="8" t="str">
        <f t="shared" si="17"/>
        <v/>
      </c>
    </row>
    <row r="326" spans="1:8" x14ac:dyDescent="0.3">
      <c r="A326" t="str">
        <f>IFERROR(INDEX(tbl_corsi[KEY_CORSO],325),"")</f>
        <v/>
      </c>
      <c r="B326" t="str">
        <f>IFERROR(INDEX(tbl_corsi[N_ALLIEVI_TOT],325),"")</f>
        <v/>
      </c>
      <c r="C326" t="str">
        <f>IF(A326="","",COUNTIFS(RISPOSTE_CALC!$B$2:$B$5001,A326,RISPOSTE_CALC!$H$2:$H$5001,"&gt;0"))</f>
        <v/>
      </c>
      <c r="D326" t="str">
        <f t="shared" si="15"/>
        <v/>
      </c>
      <c r="E326" s="12" t="str">
        <f>IF(B326="","",tbl_output[[#This Row],[N_RISPONDENTI]]/tbl_output[[#This Row],[N_ALLIEVI_TOT]])</f>
        <v/>
      </c>
      <c r="F326" s="4" t="str">
        <f t="shared" si="16"/>
        <v/>
      </c>
      <c r="G326" s="8" t="str">
        <f>IF(ISERROR(IF(A326="","",AVERAGEIFS(RISPOSTE_CALC!$H$2:$H$5001,RISPOSTE_CALC!$B$2:$B$5001,A326,RISPOSTE_CALC!$H$2:$H$5001,"&gt;0"))),"",IF(A326="","",AVERAGEIFS(RISPOSTE_CALC!$H$2:$H$5001,RISPOSTE_CALC!$B$2:$B$5001,A326,RISPOSTE_CALC!$H$2:$H$5001,"&gt;0")))</f>
        <v/>
      </c>
      <c r="H326" s="8" t="str">
        <f t="shared" si="17"/>
        <v/>
      </c>
    </row>
    <row r="327" spans="1:8" x14ac:dyDescent="0.3">
      <c r="A327" t="str">
        <f>IFERROR(INDEX(tbl_corsi[KEY_CORSO],326),"")</f>
        <v/>
      </c>
      <c r="B327" t="str">
        <f>IFERROR(INDEX(tbl_corsi[N_ALLIEVI_TOT],326),"")</f>
        <v/>
      </c>
      <c r="C327" t="str">
        <f>IF(A327="","",COUNTIFS(RISPOSTE_CALC!$B$2:$B$5001,A327,RISPOSTE_CALC!$H$2:$H$5001,"&gt;0"))</f>
        <v/>
      </c>
      <c r="D327" t="str">
        <f t="shared" si="15"/>
        <v/>
      </c>
      <c r="E327" s="12" t="str">
        <f>IF(B327="","",tbl_output[[#This Row],[N_RISPONDENTI]]/tbl_output[[#This Row],[N_ALLIEVI_TOT]])</f>
        <v/>
      </c>
      <c r="F327" s="4" t="str">
        <f t="shared" si="16"/>
        <v/>
      </c>
      <c r="G327" s="8" t="str">
        <f>IF(ISERROR(IF(A327="","",AVERAGEIFS(RISPOSTE_CALC!$H$2:$H$5001,RISPOSTE_CALC!$B$2:$B$5001,A327,RISPOSTE_CALC!$H$2:$H$5001,"&gt;0"))),"",IF(A327="","",AVERAGEIFS(RISPOSTE_CALC!$H$2:$H$5001,RISPOSTE_CALC!$B$2:$B$5001,A327,RISPOSTE_CALC!$H$2:$H$5001,"&gt;0")))</f>
        <v/>
      </c>
      <c r="H327" s="8" t="str">
        <f t="shared" si="17"/>
        <v/>
      </c>
    </row>
    <row r="328" spans="1:8" x14ac:dyDescent="0.3">
      <c r="A328" t="str">
        <f>IFERROR(INDEX(tbl_corsi[KEY_CORSO],327),"")</f>
        <v/>
      </c>
      <c r="B328" t="str">
        <f>IFERROR(INDEX(tbl_corsi[N_ALLIEVI_TOT],327),"")</f>
        <v/>
      </c>
      <c r="C328" t="str">
        <f>IF(A328="","",COUNTIFS(RISPOSTE_CALC!$B$2:$B$5001,A328,RISPOSTE_CALC!$H$2:$H$5001,"&gt;0"))</f>
        <v/>
      </c>
      <c r="D328" t="str">
        <f t="shared" si="15"/>
        <v/>
      </c>
      <c r="E328" s="12" t="str">
        <f>IF(B328="","",tbl_output[[#This Row],[N_RISPONDENTI]]/tbl_output[[#This Row],[N_ALLIEVI_TOT]])</f>
        <v/>
      </c>
      <c r="F328" s="4" t="str">
        <f t="shared" si="16"/>
        <v/>
      </c>
      <c r="G328" s="8" t="str">
        <f>IF(ISERROR(IF(A328="","",AVERAGEIFS(RISPOSTE_CALC!$H$2:$H$5001,RISPOSTE_CALC!$B$2:$B$5001,A328,RISPOSTE_CALC!$H$2:$H$5001,"&gt;0"))),"",IF(A328="","",AVERAGEIFS(RISPOSTE_CALC!$H$2:$H$5001,RISPOSTE_CALC!$B$2:$B$5001,A328,RISPOSTE_CALC!$H$2:$H$5001,"&gt;0")))</f>
        <v/>
      </c>
      <c r="H328" s="8" t="str">
        <f t="shared" si="17"/>
        <v/>
      </c>
    </row>
    <row r="329" spans="1:8" x14ac:dyDescent="0.3">
      <c r="A329" t="str">
        <f>IFERROR(INDEX(tbl_corsi[KEY_CORSO],328),"")</f>
        <v/>
      </c>
      <c r="B329" t="str">
        <f>IFERROR(INDEX(tbl_corsi[N_ALLIEVI_TOT],328),"")</f>
        <v/>
      </c>
      <c r="C329" t="str">
        <f>IF(A329="","",COUNTIFS(RISPOSTE_CALC!$B$2:$B$5001,A329,RISPOSTE_CALC!$H$2:$H$5001,"&gt;0"))</f>
        <v/>
      </c>
      <c r="D329" t="str">
        <f t="shared" si="15"/>
        <v/>
      </c>
      <c r="E329" s="12" t="str">
        <f>IF(B329="","",tbl_output[[#This Row],[N_RISPONDENTI]]/tbl_output[[#This Row],[N_ALLIEVI_TOT]])</f>
        <v/>
      </c>
      <c r="F329" s="4" t="str">
        <f t="shared" si="16"/>
        <v/>
      </c>
      <c r="G329" s="8" t="str">
        <f>IF(ISERROR(IF(A329="","",AVERAGEIFS(RISPOSTE_CALC!$H$2:$H$5001,RISPOSTE_CALC!$B$2:$B$5001,A329,RISPOSTE_CALC!$H$2:$H$5001,"&gt;0"))),"",IF(A329="","",AVERAGEIFS(RISPOSTE_CALC!$H$2:$H$5001,RISPOSTE_CALC!$B$2:$B$5001,A329,RISPOSTE_CALC!$H$2:$H$5001,"&gt;0")))</f>
        <v/>
      </c>
      <c r="H329" s="8" t="str">
        <f t="shared" si="17"/>
        <v/>
      </c>
    </row>
    <row r="330" spans="1:8" x14ac:dyDescent="0.3">
      <c r="A330" t="str">
        <f>IFERROR(INDEX(tbl_corsi[KEY_CORSO],329),"")</f>
        <v/>
      </c>
      <c r="B330" t="str">
        <f>IFERROR(INDEX(tbl_corsi[N_ALLIEVI_TOT],329),"")</f>
        <v/>
      </c>
      <c r="C330" t="str">
        <f>IF(A330="","",COUNTIFS(RISPOSTE_CALC!$B$2:$B$5001,A330,RISPOSTE_CALC!$H$2:$H$5001,"&gt;0"))</f>
        <v/>
      </c>
      <c r="D330" t="str">
        <f t="shared" si="15"/>
        <v/>
      </c>
      <c r="E330" s="12" t="str">
        <f>IF(B330="","",tbl_output[[#This Row],[N_RISPONDENTI]]/tbl_output[[#This Row],[N_ALLIEVI_TOT]])</f>
        <v/>
      </c>
      <c r="F330" s="4" t="str">
        <f t="shared" si="16"/>
        <v/>
      </c>
      <c r="G330" s="8" t="str">
        <f>IF(ISERROR(IF(A330="","",AVERAGEIFS(RISPOSTE_CALC!$H$2:$H$5001,RISPOSTE_CALC!$B$2:$B$5001,A330,RISPOSTE_CALC!$H$2:$H$5001,"&gt;0"))),"",IF(A330="","",AVERAGEIFS(RISPOSTE_CALC!$H$2:$H$5001,RISPOSTE_CALC!$B$2:$B$5001,A330,RISPOSTE_CALC!$H$2:$H$5001,"&gt;0")))</f>
        <v/>
      </c>
      <c r="H330" s="8" t="str">
        <f t="shared" si="17"/>
        <v/>
      </c>
    </row>
    <row r="331" spans="1:8" x14ac:dyDescent="0.3">
      <c r="A331" t="str">
        <f>IFERROR(INDEX(tbl_corsi[KEY_CORSO],330),"")</f>
        <v/>
      </c>
      <c r="B331" t="str">
        <f>IFERROR(INDEX(tbl_corsi[N_ALLIEVI_TOT],330),"")</f>
        <v/>
      </c>
      <c r="C331" t="str">
        <f>IF(A331="","",COUNTIFS(RISPOSTE_CALC!$B$2:$B$5001,A331,RISPOSTE_CALC!$H$2:$H$5001,"&gt;0"))</f>
        <v/>
      </c>
      <c r="D331" t="str">
        <f t="shared" si="15"/>
        <v/>
      </c>
      <c r="E331" s="12" t="str">
        <f>IF(B331="","",tbl_output[[#This Row],[N_RISPONDENTI]]/tbl_output[[#This Row],[N_ALLIEVI_TOT]])</f>
        <v/>
      </c>
      <c r="F331" s="4" t="str">
        <f t="shared" si="16"/>
        <v/>
      </c>
      <c r="G331" s="8" t="str">
        <f>IF(ISERROR(IF(A331="","",AVERAGEIFS(RISPOSTE_CALC!$H$2:$H$5001,RISPOSTE_CALC!$B$2:$B$5001,A331,RISPOSTE_CALC!$H$2:$H$5001,"&gt;0"))),"",IF(A331="","",AVERAGEIFS(RISPOSTE_CALC!$H$2:$H$5001,RISPOSTE_CALC!$B$2:$B$5001,A331,RISPOSTE_CALC!$H$2:$H$5001,"&gt;0")))</f>
        <v/>
      </c>
      <c r="H331" s="8" t="str">
        <f t="shared" si="17"/>
        <v/>
      </c>
    </row>
    <row r="332" spans="1:8" x14ac:dyDescent="0.3">
      <c r="A332" t="str">
        <f>IFERROR(INDEX(tbl_corsi[KEY_CORSO],331),"")</f>
        <v/>
      </c>
      <c r="B332" t="str">
        <f>IFERROR(INDEX(tbl_corsi[N_ALLIEVI_TOT],331),"")</f>
        <v/>
      </c>
      <c r="C332" t="str">
        <f>IF(A332="","",COUNTIFS(RISPOSTE_CALC!$B$2:$B$5001,A332,RISPOSTE_CALC!$H$2:$H$5001,"&gt;0"))</f>
        <v/>
      </c>
      <c r="D332" t="str">
        <f t="shared" si="15"/>
        <v/>
      </c>
      <c r="E332" s="12" t="str">
        <f>IF(B332="","",tbl_output[[#This Row],[N_RISPONDENTI]]/tbl_output[[#This Row],[N_ALLIEVI_TOT]])</f>
        <v/>
      </c>
      <c r="F332" s="4" t="str">
        <f t="shared" si="16"/>
        <v/>
      </c>
      <c r="G332" s="8" t="str">
        <f>IF(ISERROR(IF(A332="","",AVERAGEIFS(RISPOSTE_CALC!$H$2:$H$5001,RISPOSTE_CALC!$B$2:$B$5001,A332,RISPOSTE_CALC!$H$2:$H$5001,"&gt;0"))),"",IF(A332="","",AVERAGEIFS(RISPOSTE_CALC!$H$2:$H$5001,RISPOSTE_CALC!$B$2:$B$5001,A332,RISPOSTE_CALC!$H$2:$H$5001,"&gt;0")))</f>
        <v/>
      </c>
      <c r="H332" s="8" t="str">
        <f t="shared" si="17"/>
        <v/>
      </c>
    </row>
    <row r="333" spans="1:8" x14ac:dyDescent="0.3">
      <c r="A333" t="str">
        <f>IFERROR(INDEX(tbl_corsi[KEY_CORSO],332),"")</f>
        <v/>
      </c>
      <c r="B333" t="str">
        <f>IFERROR(INDEX(tbl_corsi[N_ALLIEVI_TOT],332),"")</f>
        <v/>
      </c>
      <c r="C333" t="str">
        <f>IF(A333="","",COUNTIFS(RISPOSTE_CALC!$B$2:$B$5001,A333,RISPOSTE_CALC!$H$2:$H$5001,"&gt;0"))</f>
        <v/>
      </c>
      <c r="D333" t="str">
        <f t="shared" si="15"/>
        <v/>
      </c>
      <c r="E333" s="12" t="str">
        <f>IF(B333="","",tbl_output[[#This Row],[N_RISPONDENTI]]/tbl_output[[#This Row],[N_ALLIEVI_TOT]])</f>
        <v/>
      </c>
      <c r="F333" s="4" t="str">
        <f t="shared" si="16"/>
        <v/>
      </c>
      <c r="G333" s="8" t="str">
        <f>IF(ISERROR(IF(A333="","",AVERAGEIFS(RISPOSTE_CALC!$H$2:$H$5001,RISPOSTE_CALC!$B$2:$B$5001,A333,RISPOSTE_CALC!$H$2:$H$5001,"&gt;0"))),"",IF(A333="","",AVERAGEIFS(RISPOSTE_CALC!$H$2:$H$5001,RISPOSTE_CALC!$B$2:$B$5001,A333,RISPOSTE_CALC!$H$2:$H$5001,"&gt;0")))</f>
        <v/>
      </c>
      <c r="H333" s="8" t="str">
        <f t="shared" si="17"/>
        <v/>
      </c>
    </row>
    <row r="334" spans="1:8" x14ac:dyDescent="0.3">
      <c r="A334" t="str">
        <f>IFERROR(INDEX(tbl_corsi[KEY_CORSO],333),"")</f>
        <v/>
      </c>
      <c r="B334" t="str">
        <f>IFERROR(INDEX(tbl_corsi[N_ALLIEVI_TOT],333),"")</f>
        <v/>
      </c>
      <c r="C334" t="str">
        <f>IF(A334="","",COUNTIFS(RISPOSTE_CALC!$B$2:$B$5001,A334,RISPOSTE_CALC!$H$2:$H$5001,"&gt;0"))</f>
        <v/>
      </c>
      <c r="D334" t="str">
        <f t="shared" si="15"/>
        <v/>
      </c>
      <c r="E334" s="12" t="str">
        <f>IF(B334="","",tbl_output[[#This Row],[N_RISPONDENTI]]/tbl_output[[#This Row],[N_ALLIEVI_TOT]])</f>
        <v/>
      </c>
      <c r="F334" s="4" t="str">
        <f t="shared" si="16"/>
        <v/>
      </c>
      <c r="G334" s="8" t="str">
        <f>IF(ISERROR(IF(A334="","",AVERAGEIFS(RISPOSTE_CALC!$H$2:$H$5001,RISPOSTE_CALC!$B$2:$B$5001,A334,RISPOSTE_CALC!$H$2:$H$5001,"&gt;0"))),"",IF(A334="","",AVERAGEIFS(RISPOSTE_CALC!$H$2:$H$5001,RISPOSTE_CALC!$B$2:$B$5001,A334,RISPOSTE_CALC!$H$2:$H$5001,"&gt;0")))</f>
        <v/>
      </c>
      <c r="H334" s="8" t="str">
        <f t="shared" si="17"/>
        <v/>
      </c>
    </row>
    <row r="335" spans="1:8" x14ac:dyDescent="0.3">
      <c r="A335" t="str">
        <f>IFERROR(INDEX(tbl_corsi[KEY_CORSO],334),"")</f>
        <v/>
      </c>
      <c r="B335" t="str">
        <f>IFERROR(INDEX(tbl_corsi[N_ALLIEVI_TOT],334),"")</f>
        <v/>
      </c>
      <c r="C335" t="str">
        <f>IF(A335="","",COUNTIFS(RISPOSTE_CALC!$B$2:$B$5001,A335,RISPOSTE_CALC!$H$2:$H$5001,"&gt;0"))</f>
        <v/>
      </c>
      <c r="D335" t="str">
        <f t="shared" si="15"/>
        <v/>
      </c>
      <c r="E335" s="12" t="str">
        <f>IF(B335="","",tbl_output[[#This Row],[N_RISPONDENTI]]/tbl_output[[#This Row],[N_ALLIEVI_TOT]])</f>
        <v/>
      </c>
      <c r="F335" s="4" t="str">
        <f t="shared" si="16"/>
        <v/>
      </c>
      <c r="G335" s="8" t="str">
        <f>IF(ISERROR(IF(A335="","",AVERAGEIFS(RISPOSTE_CALC!$H$2:$H$5001,RISPOSTE_CALC!$B$2:$B$5001,A335,RISPOSTE_CALC!$H$2:$H$5001,"&gt;0"))),"",IF(A335="","",AVERAGEIFS(RISPOSTE_CALC!$H$2:$H$5001,RISPOSTE_CALC!$B$2:$B$5001,A335,RISPOSTE_CALC!$H$2:$H$5001,"&gt;0")))</f>
        <v/>
      </c>
      <c r="H335" s="8" t="str">
        <f t="shared" si="17"/>
        <v/>
      </c>
    </row>
    <row r="336" spans="1:8" x14ac:dyDescent="0.3">
      <c r="A336" t="str">
        <f>IFERROR(INDEX(tbl_corsi[KEY_CORSO],335),"")</f>
        <v/>
      </c>
      <c r="B336" t="str">
        <f>IFERROR(INDEX(tbl_corsi[N_ALLIEVI_TOT],335),"")</f>
        <v/>
      </c>
      <c r="C336" t="str">
        <f>IF(A336="","",COUNTIFS(RISPOSTE_CALC!$B$2:$B$5001,A336,RISPOSTE_CALC!$H$2:$H$5001,"&gt;0"))</f>
        <v/>
      </c>
      <c r="D336" t="str">
        <f t="shared" si="15"/>
        <v/>
      </c>
      <c r="E336" s="12" t="str">
        <f>IF(B336="","",tbl_output[[#This Row],[N_RISPONDENTI]]/tbl_output[[#This Row],[N_ALLIEVI_TOT]])</f>
        <v/>
      </c>
      <c r="F336" s="4" t="str">
        <f t="shared" si="16"/>
        <v/>
      </c>
      <c r="G336" s="8" t="str">
        <f>IF(ISERROR(IF(A336="","",AVERAGEIFS(RISPOSTE_CALC!$H$2:$H$5001,RISPOSTE_CALC!$B$2:$B$5001,A336,RISPOSTE_CALC!$H$2:$H$5001,"&gt;0"))),"",IF(A336="","",AVERAGEIFS(RISPOSTE_CALC!$H$2:$H$5001,RISPOSTE_CALC!$B$2:$B$5001,A336,RISPOSTE_CALC!$H$2:$H$5001,"&gt;0")))</f>
        <v/>
      </c>
      <c r="H336" s="8" t="str">
        <f t="shared" si="17"/>
        <v/>
      </c>
    </row>
    <row r="337" spans="1:8" x14ac:dyDescent="0.3">
      <c r="A337" t="str">
        <f>IFERROR(INDEX(tbl_corsi[KEY_CORSO],336),"")</f>
        <v/>
      </c>
      <c r="B337" t="str">
        <f>IFERROR(INDEX(tbl_corsi[N_ALLIEVI_TOT],336),"")</f>
        <v/>
      </c>
      <c r="C337" t="str">
        <f>IF(A337="","",COUNTIFS(RISPOSTE_CALC!$B$2:$B$5001,A337,RISPOSTE_CALC!$H$2:$H$5001,"&gt;0"))</f>
        <v/>
      </c>
      <c r="D337" t="str">
        <f t="shared" si="15"/>
        <v/>
      </c>
      <c r="E337" s="12" t="str">
        <f>IF(B337="","",tbl_output[[#This Row],[N_RISPONDENTI]]/tbl_output[[#This Row],[N_ALLIEVI_TOT]])</f>
        <v/>
      </c>
      <c r="F337" s="4" t="str">
        <f t="shared" si="16"/>
        <v/>
      </c>
      <c r="G337" s="8" t="str">
        <f>IF(ISERROR(IF(A337="","",AVERAGEIFS(RISPOSTE_CALC!$H$2:$H$5001,RISPOSTE_CALC!$B$2:$B$5001,A337,RISPOSTE_CALC!$H$2:$H$5001,"&gt;0"))),"",IF(A337="","",AVERAGEIFS(RISPOSTE_CALC!$H$2:$H$5001,RISPOSTE_CALC!$B$2:$B$5001,A337,RISPOSTE_CALC!$H$2:$H$5001,"&gt;0")))</f>
        <v/>
      </c>
      <c r="H337" s="8" t="str">
        <f t="shared" si="17"/>
        <v/>
      </c>
    </row>
    <row r="338" spans="1:8" x14ac:dyDescent="0.3">
      <c r="A338" t="str">
        <f>IFERROR(INDEX(tbl_corsi[KEY_CORSO],337),"")</f>
        <v/>
      </c>
      <c r="B338" t="str">
        <f>IFERROR(INDEX(tbl_corsi[N_ALLIEVI_TOT],337),"")</f>
        <v/>
      </c>
      <c r="C338" t="str">
        <f>IF(A338="","",COUNTIFS(RISPOSTE_CALC!$B$2:$B$5001,A338,RISPOSTE_CALC!$H$2:$H$5001,"&gt;0"))</f>
        <v/>
      </c>
      <c r="D338" t="str">
        <f t="shared" si="15"/>
        <v/>
      </c>
      <c r="E338" s="12" t="str">
        <f>IF(B338="","",tbl_output[[#This Row],[N_RISPONDENTI]]/tbl_output[[#This Row],[N_ALLIEVI_TOT]])</f>
        <v/>
      </c>
      <c r="F338" s="4" t="str">
        <f t="shared" si="16"/>
        <v/>
      </c>
      <c r="G338" s="8" t="str">
        <f>IF(ISERROR(IF(A338="","",AVERAGEIFS(RISPOSTE_CALC!$H$2:$H$5001,RISPOSTE_CALC!$B$2:$B$5001,A338,RISPOSTE_CALC!$H$2:$H$5001,"&gt;0"))),"",IF(A338="","",AVERAGEIFS(RISPOSTE_CALC!$H$2:$H$5001,RISPOSTE_CALC!$B$2:$B$5001,A338,RISPOSTE_CALC!$H$2:$H$5001,"&gt;0")))</f>
        <v/>
      </c>
      <c r="H338" s="8" t="str">
        <f t="shared" si="17"/>
        <v/>
      </c>
    </row>
    <row r="339" spans="1:8" x14ac:dyDescent="0.3">
      <c r="A339" t="str">
        <f>IFERROR(INDEX(tbl_corsi[KEY_CORSO],338),"")</f>
        <v/>
      </c>
      <c r="B339" t="str">
        <f>IFERROR(INDEX(tbl_corsi[N_ALLIEVI_TOT],338),"")</f>
        <v/>
      </c>
      <c r="C339" t="str">
        <f>IF(A339="","",COUNTIFS(RISPOSTE_CALC!$B$2:$B$5001,A339,RISPOSTE_CALC!$H$2:$H$5001,"&gt;0"))</f>
        <v/>
      </c>
      <c r="D339" t="str">
        <f t="shared" si="15"/>
        <v/>
      </c>
      <c r="E339" s="12" t="str">
        <f>IF(B339="","",tbl_output[[#This Row],[N_RISPONDENTI]]/tbl_output[[#This Row],[N_ALLIEVI_TOT]])</f>
        <v/>
      </c>
      <c r="F339" s="4" t="str">
        <f t="shared" si="16"/>
        <v/>
      </c>
      <c r="G339" s="8" t="str">
        <f>IF(ISERROR(IF(A339="","",AVERAGEIFS(RISPOSTE_CALC!$H$2:$H$5001,RISPOSTE_CALC!$B$2:$B$5001,A339,RISPOSTE_CALC!$H$2:$H$5001,"&gt;0"))),"",IF(A339="","",AVERAGEIFS(RISPOSTE_CALC!$H$2:$H$5001,RISPOSTE_CALC!$B$2:$B$5001,A339,RISPOSTE_CALC!$H$2:$H$5001,"&gt;0")))</f>
        <v/>
      </c>
      <c r="H339" s="8" t="str">
        <f t="shared" si="17"/>
        <v/>
      </c>
    </row>
    <row r="340" spans="1:8" x14ac:dyDescent="0.3">
      <c r="A340" t="str">
        <f>IFERROR(INDEX(tbl_corsi[KEY_CORSO],339),"")</f>
        <v/>
      </c>
      <c r="B340" t="str">
        <f>IFERROR(INDEX(tbl_corsi[N_ALLIEVI_TOT],339),"")</f>
        <v/>
      </c>
      <c r="C340" t="str">
        <f>IF(A340="","",COUNTIFS(RISPOSTE_CALC!$B$2:$B$5001,A340,RISPOSTE_CALC!$H$2:$H$5001,"&gt;0"))</f>
        <v/>
      </c>
      <c r="D340" t="str">
        <f t="shared" si="15"/>
        <v/>
      </c>
      <c r="E340" s="12" t="str">
        <f>IF(B340="","",tbl_output[[#This Row],[N_RISPONDENTI]]/tbl_output[[#This Row],[N_ALLIEVI_TOT]])</f>
        <v/>
      </c>
      <c r="F340" s="4" t="str">
        <f t="shared" si="16"/>
        <v/>
      </c>
      <c r="G340" s="8" t="str">
        <f>IF(ISERROR(IF(A340="","",AVERAGEIFS(RISPOSTE_CALC!$H$2:$H$5001,RISPOSTE_CALC!$B$2:$B$5001,A340,RISPOSTE_CALC!$H$2:$H$5001,"&gt;0"))),"",IF(A340="","",AVERAGEIFS(RISPOSTE_CALC!$H$2:$H$5001,RISPOSTE_CALC!$B$2:$B$5001,A340,RISPOSTE_CALC!$H$2:$H$5001,"&gt;0")))</f>
        <v/>
      </c>
      <c r="H340" s="8" t="str">
        <f t="shared" si="17"/>
        <v/>
      </c>
    </row>
    <row r="341" spans="1:8" x14ac:dyDescent="0.3">
      <c r="A341" t="str">
        <f>IFERROR(INDEX(tbl_corsi[KEY_CORSO],340),"")</f>
        <v/>
      </c>
      <c r="B341" t="str">
        <f>IFERROR(INDEX(tbl_corsi[N_ALLIEVI_TOT],340),"")</f>
        <v/>
      </c>
      <c r="C341" t="str">
        <f>IF(A341="","",COUNTIFS(RISPOSTE_CALC!$B$2:$B$5001,A341,RISPOSTE_CALC!$H$2:$H$5001,"&gt;0"))</f>
        <v/>
      </c>
      <c r="D341" t="str">
        <f t="shared" si="15"/>
        <v/>
      </c>
      <c r="E341" s="12" t="str">
        <f>IF(B341="","",tbl_output[[#This Row],[N_RISPONDENTI]]/tbl_output[[#This Row],[N_ALLIEVI_TOT]])</f>
        <v/>
      </c>
      <c r="F341" s="4" t="str">
        <f t="shared" si="16"/>
        <v/>
      </c>
      <c r="G341" s="8" t="str">
        <f>IF(ISERROR(IF(A341="","",AVERAGEIFS(RISPOSTE_CALC!$H$2:$H$5001,RISPOSTE_CALC!$B$2:$B$5001,A341,RISPOSTE_CALC!$H$2:$H$5001,"&gt;0"))),"",IF(A341="","",AVERAGEIFS(RISPOSTE_CALC!$H$2:$H$5001,RISPOSTE_CALC!$B$2:$B$5001,A341,RISPOSTE_CALC!$H$2:$H$5001,"&gt;0")))</f>
        <v/>
      </c>
      <c r="H341" s="8" t="str">
        <f t="shared" si="17"/>
        <v/>
      </c>
    </row>
    <row r="342" spans="1:8" x14ac:dyDescent="0.3">
      <c r="A342" t="str">
        <f>IFERROR(INDEX(tbl_corsi[KEY_CORSO],341),"")</f>
        <v/>
      </c>
      <c r="B342" t="str">
        <f>IFERROR(INDEX(tbl_corsi[N_ALLIEVI_TOT],341),"")</f>
        <v/>
      </c>
      <c r="C342" t="str">
        <f>IF(A342="","",COUNTIFS(RISPOSTE_CALC!$B$2:$B$5001,A342,RISPOSTE_CALC!$H$2:$H$5001,"&gt;0"))</f>
        <v/>
      </c>
      <c r="D342" t="str">
        <f t="shared" si="15"/>
        <v/>
      </c>
      <c r="E342" s="12" t="str">
        <f>IF(B342="","",tbl_output[[#This Row],[N_RISPONDENTI]]/tbl_output[[#This Row],[N_ALLIEVI_TOT]])</f>
        <v/>
      </c>
      <c r="F342" s="4" t="str">
        <f t="shared" si="16"/>
        <v/>
      </c>
      <c r="G342" s="8" t="str">
        <f>IF(ISERROR(IF(A342="","",AVERAGEIFS(RISPOSTE_CALC!$H$2:$H$5001,RISPOSTE_CALC!$B$2:$B$5001,A342,RISPOSTE_CALC!$H$2:$H$5001,"&gt;0"))),"",IF(A342="","",AVERAGEIFS(RISPOSTE_CALC!$H$2:$H$5001,RISPOSTE_CALC!$B$2:$B$5001,A342,RISPOSTE_CALC!$H$2:$H$5001,"&gt;0")))</f>
        <v/>
      </c>
      <c r="H342" s="8" t="str">
        <f t="shared" si="17"/>
        <v/>
      </c>
    </row>
    <row r="343" spans="1:8" x14ac:dyDescent="0.3">
      <c r="A343" t="str">
        <f>IFERROR(INDEX(tbl_corsi[KEY_CORSO],342),"")</f>
        <v/>
      </c>
      <c r="B343" t="str">
        <f>IFERROR(INDEX(tbl_corsi[N_ALLIEVI_TOT],342),"")</f>
        <v/>
      </c>
      <c r="C343" t="str">
        <f>IF(A343="","",COUNTIFS(RISPOSTE_CALC!$B$2:$B$5001,A343,RISPOSTE_CALC!$H$2:$H$5001,"&gt;0"))</f>
        <v/>
      </c>
      <c r="D343" t="str">
        <f t="shared" si="15"/>
        <v/>
      </c>
      <c r="E343" s="12" t="str">
        <f>IF(B343="","",tbl_output[[#This Row],[N_RISPONDENTI]]/tbl_output[[#This Row],[N_ALLIEVI_TOT]])</f>
        <v/>
      </c>
      <c r="F343" s="4" t="str">
        <f t="shared" si="16"/>
        <v/>
      </c>
      <c r="G343" s="8" t="str">
        <f>IF(ISERROR(IF(A343="","",AVERAGEIFS(RISPOSTE_CALC!$H$2:$H$5001,RISPOSTE_CALC!$B$2:$B$5001,A343,RISPOSTE_CALC!$H$2:$H$5001,"&gt;0"))),"",IF(A343="","",AVERAGEIFS(RISPOSTE_CALC!$H$2:$H$5001,RISPOSTE_CALC!$B$2:$B$5001,A343,RISPOSTE_CALC!$H$2:$H$5001,"&gt;0")))</f>
        <v/>
      </c>
      <c r="H343" s="8" t="str">
        <f t="shared" si="17"/>
        <v/>
      </c>
    </row>
    <row r="344" spans="1:8" x14ac:dyDescent="0.3">
      <c r="A344" t="str">
        <f>IFERROR(INDEX(tbl_corsi[KEY_CORSO],343),"")</f>
        <v/>
      </c>
      <c r="B344" t="str">
        <f>IFERROR(INDEX(tbl_corsi[N_ALLIEVI_TOT],343),"")</f>
        <v/>
      </c>
      <c r="C344" t="str">
        <f>IF(A344="","",COUNTIFS(RISPOSTE_CALC!$B$2:$B$5001,A344,RISPOSTE_CALC!$H$2:$H$5001,"&gt;0"))</f>
        <v/>
      </c>
      <c r="D344" t="str">
        <f t="shared" si="15"/>
        <v/>
      </c>
      <c r="E344" s="12" t="str">
        <f>IF(B344="","",tbl_output[[#This Row],[N_RISPONDENTI]]/tbl_output[[#This Row],[N_ALLIEVI_TOT]])</f>
        <v/>
      </c>
      <c r="F344" s="4" t="str">
        <f t="shared" si="16"/>
        <v/>
      </c>
      <c r="G344" s="8" t="str">
        <f>IF(ISERROR(IF(A344="","",AVERAGEIFS(RISPOSTE_CALC!$H$2:$H$5001,RISPOSTE_CALC!$B$2:$B$5001,A344,RISPOSTE_CALC!$H$2:$H$5001,"&gt;0"))),"",IF(A344="","",AVERAGEIFS(RISPOSTE_CALC!$H$2:$H$5001,RISPOSTE_CALC!$B$2:$B$5001,A344,RISPOSTE_CALC!$H$2:$H$5001,"&gt;0")))</f>
        <v/>
      </c>
      <c r="H344" s="8" t="str">
        <f t="shared" si="17"/>
        <v/>
      </c>
    </row>
    <row r="345" spans="1:8" x14ac:dyDescent="0.3">
      <c r="A345" t="str">
        <f>IFERROR(INDEX(tbl_corsi[KEY_CORSO],344),"")</f>
        <v/>
      </c>
      <c r="B345" t="str">
        <f>IFERROR(INDEX(tbl_corsi[N_ALLIEVI_TOT],344),"")</f>
        <v/>
      </c>
      <c r="C345" t="str">
        <f>IF(A345="","",COUNTIFS(RISPOSTE_CALC!$B$2:$B$5001,A345,RISPOSTE_CALC!$H$2:$H$5001,"&gt;0"))</f>
        <v/>
      </c>
      <c r="D345" t="str">
        <f t="shared" si="15"/>
        <v/>
      </c>
      <c r="E345" s="12" t="str">
        <f>IF(B345="","",tbl_output[[#This Row],[N_RISPONDENTI]]/tbl_output[[#This Row],[N_ALLIEVI_TOT]])</f>
        <v/>
      </c>
      <c r="F345" s="4" t="str">
        <f t="shared" si="16"/>
        <v/>
      </c>
      <c r="G345" s="8" t="str">
        <f>IF(ISERROR(IF(A345="","",AVERAGEIFS(RISPOSTE_CALC!$H$2:$H$5001,RISPOSTE_CALC!$B$2:$B$5001,A345,RISPOSTE_CALC!$H$2:$H$5001,"&gt;0"))),"",IF(A345="","",AVERAGEIFS(RISPOSTE_CALC!$H$2:$H$5001,RISPOSTE_CALC!$B$2:$B$5001,A345,RISPOSTE_CALC!$H$2:$H$5001,"&gt;0")))</f>
        <v/>
      </c>
      <c r="H345" s="8" t="str">
        <f t="shared" si="17"/>
        <v/>
      </c>
    </row>
    <row r="346" spans="1:8" x14ac:dyDescent="0.3">
      <c r="A346" t="str">
        <f>IFERROR(INDEX(tbl_corsi[KEY_CORSO],345),"")</f>
        <v/>
      </c>
      <c r="B346" t="str">
        <f>IFERROR(INDEX(tbl_corsi[N_ALLIEVI_TOT],345),"")</f>
        <v/>
      </c>
      <c r="C346" t="str">
        <f>IF(A346="","",COUNTIFS(RISPOSTE_CALC!$B$2:$B$5001,A346,RISPOSTE_CALC!$H$2:$H$5001,"&gt;0"))</f>
        <v/>
      </c>
      <c r="D346" t="str">
        <f t="shared" si="15"/>
        <v/>
      </c>
      <c r="E346" s="12" t="str">
        <f>IF(B346="","",tbl_output[[#This Row],[N_RISPONDENTI]]/tbl_output[[#This Row],[N_ALLIEVI_TOT]])</f>
        <v/>
      </c>
      <c r="F346" s="4" t="str">
        <f t="shared" si="16"/>
        <v/>
      </c>
      <c r="G346" s="8" t="str">
        <f>IF(ISERROR(IF(A346="","",AVERAGEIFS(RISPOSTE_CALC!$H$2:$H$5001,RISPOSTE_CALC!$B$2:$B$5001,A346,RISPOSTE_CALC!$H$2:$H$5001,"&gt;0"))),"",IF(A346="","",AVERAGEIFS(RISPOSTE_CALC!$H$2:$H$5001,RISPOSTE_CALC!$B$2:$B$5001,A346,RISPOSTE_CALC!$H$2:$H$5001,"&gt;0")))</f>
        <v/>
      </c>
      <c r="H346" s="8" t="str">
        <f t="shared" si="17"/>
        <v/>
      </c>
    </row>
    <row r="347" spans="1:8" x14ac:dyDescent="0.3">
      <c r="A347" t="str">
        <f>IFERROR(INDEX(tbl_corsi[KEY_CORSO],346),"")</f>
        <v/>
      </c>
      <c r="B347" t="str">
        <f>IFERROR(INDEX(tbl_corsi[N_ALLIEVI_TOT],346),"")</f>
        <v/>
      </c>
      <c r="C347" t="str">
        <f>IF(A347="","",COUNTIFS(RISPOSTE_CALC!$B$2:$B$5001,A347,RISPOSTE_CALC!$H$2:$H$5001,"&gt;0"))</f>
        <v/>
      </c>
      <c r="D347" t="str">
        <f t="shared" si="15"/>
        <v/>
      </c>
      <c r="E347" s="12" t="str">
        <f>IF(B347="","",tbl_output[[#This Row],[N_RISPONDENTI]]/tbl_output[[#This Row],[N_ALLIEVI_TOT]])</f>
        <v/>
      </c>
      <c r="F347" s="4" t="str">
        <f t="shared" si="16"/>
        <v/>
      </c>
      <c r="G347" s="8" t="str">
        <f>IF(ISERROR(IF(A347="","",AVERAGEIFS(RISPOSTE_CALC!$H$2:$H$5001,RISPOSTE_CALC!$B$2:$B$5001,A347,RISPOSTE_CALC!$H$2:$H$5001,"&gt;0"))),"",IF(A347="","",AVERAGEIFS(RISPOSTE_CALC!$H$2:$H$5001,RISPOSTE_CALC!$B$2:$B$5001,A347,RISPOSTE_CALC!$H$2:$H$5001,"&gt;0")))</f>
        <v/>
      </c>
      <c r="H347" s="8" t="str">
        <f t="shared" si="17"/>
        <v/>
      </c>
    </row>
    <row r="348" spans="1:8" x14ac:dyDescent="0.3">
      <c r="A348" t="str">
        <f>IFERROR(INDEX(tbl_corsi[KEY_CORSO],347),"")</f>
        <v/>
      </c>
      <c r="B348" t="str">
        <f>IFERROR(INDEX(tbl_corsi[N_ALLIEVI_TOT],347),"")</f>
        <v/>
      </c>
      <c r="C348" t="str">
        <f>IF(A348="","",COUNTIFS(RISPOSTE_CALC!$B$2:$B$5001,A348,RISPOSTE_CALC!$H$2:$H$5001,"&gt;0"))</f>
        <v/>
      </c>
      <c r="D348" t="str">
        <f t="shared" si="15"/>
        <v/>
      </c>
      <c r="E348" s="12" t="str">
        <f>IF(B348="","",tbl_output[[#This Row],[N_RISPONDENTI]]/tbl_output[[#This Row],[N_ALLIEVI_TOT]])</f>
        <v/>
      </c>
      <c r="F348" s="4" t="str">
        <f t="shared" si="16"/>
        <v/>
      </c>
      <c r="G348" s="8" t="str">
        <f>IF(ISERROR(IF(A348="","",AVERAGEIFS(RISPOSTE_CALC!$H$2:$H$5001,RISPOSTE_CALC!$B$2:$B$5001,A348,RISPOSTE_CALC!$H$2:$H$5001,"&gt;0"))),"",IF(A348="","",AVERAGEIFS(RISPOSTE_CALC!$H$2:$H$5001,RISPOSTE_CALC!$B$2:$B$5001,A348,RISPOSTE_CALC!$H$2:$H$5001,"&gt;0")))</f>
        <v/>
      </c>
      <c r="H348" s="8" t="str">
        <f t="shared" si="17"/>
        <v/>
      </c>
    </row>
    <row r="349" spans="1:8" x14ac:dyDescent="0.3">
      <c r="A349" t="str">
        <f>IFERROR(INDEX(tbl_corsi[KEY_CORSO],348),"")</f>
        <v/>
      </c>
      <c r="B349" t="str">
        <f>IFERROR(INDEX(tbl_corsi[N_ALLIEVI_TOT],348),"")</f>
        <v/>
      </c>
      <c r="C349" t="str">
        <f>IF(A349="","",COUNTIFS(RISPOSTE_CALC!$B$2:$B$5001,A349,RISPOSTE_CALC!$H$2:$H$5001,"&gt;0"))</f>
        <v/>
      </c>
      <c r="D349" t="str">
        <f t="shared" si="15"/>
        <v/>
      </c>
      <c r="E349" s="12" t="str">
        <f>IF(B349="","",tbl_output[[#This Row],[N_RISPONDENTI]]/tbl_output[[#This Row],[N_ALLIEVI_TOT]])</f>
        <v/>
      </c>
      <c r="F349" s="4" t="str">
        <f t="shared" si="16"/>
        <v/>
      </c>
      <c r="G349" s="8" t="str">
        <f>IF(ISERROR(IF(A349="","",AVERAGEIFS(RISPOSTE_CALC!$H$2:$H$5001,RISPOSTE_CALC!$B$2:$B$5001,A349,RISPOSTE_CALC!$H$2:$H$5001,"&gt;0"))),"",IF(A349="","",AVERAGEIFS(RISPOSTE_CALC!$H$2:$H$5001,RISPOSTE_CALC!$B$2:$B$5001,A349,RISPOSTE_CALC!$H$2:$H$5001,"&gt;0")))</f>
        <v/>
      </c>
      <c r="H349" s="8" t="str">
        <f t="shared" si="17"/>
        <v/>
      </c>
    </row>
    <row r="350" spans="1:8" x14ac:dyDescent="0.3">
      <c r="A350" t="str">
        <f>IFERROR(INDEX(tbl_corsi[KEY_CORSO],349),"")</f>
        <v/>
      </c>
      <c r="B350" t="str">
        <f>IFERROR(INDEX(tbl_corsi[N_ALLIEVI_TOT],349),"")</f>
        <v/>
      </c>
      <c r="C350" t="str">
        <f>IF(A350="","",COUNTIFS(RISPOSTE_CALC!$B$2:$B$5001,A350,RISPOSTE_CALC!$H$2:$H$5001,"&gt;0"))</f>
        <v/>
      </c>
      <c r="D350" t="str">
        <f t="shared" si="15"/>
        <v/>
      </c>
      <c r="E350" s="12" t="str">
        <f>IF(B350="","",tbl_output[[#This Row],[N_RISPONDENTI]]/tbl_output[[#This Row],[N_ALLIEVI_TOT]])</f>
        <v/>
      </c>
      <c r="F350" s="4" t="str">
        <f t="shared" si="16"/>
        <v/>
      </c>
      <c r="G350" s="8" t="str">
        <f>IF(ISERROR(IF(A350="","",AVERAGEIFS(RISPOSTE_CALC!$H$2:$H$5001,RISPOSTE_CALC!$B$2:$B$5001,A350,RISPOSTE_CALC!$H$2:$H$5001,"&gt;0"))),"",IF(A350="","",AVERAGEIFS(RISPOSTE_CALC!$H$2:$H$5001,RISPOSTE_CALC!$B$2:$B$5001,A350,RISPOSTE_CALC!$H$2:$H$5001,"&gt;0")))</f>
        <v/>
      </c>
      <c r="H350" s="8" t="str">
        <f t="shared" si="17"/>
        <v/>
      </c>
    </row>
    <row r="351" spans="1:8" x14ac:dyDescent="0.3">
      <c r="A351" t="str">
        <f>IFERROR(INDEX(tbl_corsi[KEY_CORSO],350),"")</f>
        <v/>
      </c>
      <c r="B351" t="str">
        <f>IFERROR(INDEX(tbl_corsi[N_ALLIEVI_TOT],350),"")</f>
        <v/>
      </c>
      <c r="C351" t="str">
        <f>IF(A351="","",COUNTIFS(RISPOSTE_CALC!$B$2:$B$5001,A351,RISPOSTE_CALC!$H$2:$H$5001,"&gt;0"))</f>
        <v/>
      </c>
      <c r="D351" t="str">
        <f t="shared" si="15"/>
        <v/>
      </c>
      <c r="E351" s="12" t="str">
        <f>IF(B351="","",tbl_output[[#This Row],[N_RISPONDENTI]]/tbl_output[[#This Row],[N_ALLIEVI_TOT]])</f>
        <v/>
      </c>
      <c r="F351" s="4" t="str">
        <f t="shared" si="16"/>
        <v/>
      </c>
      <c r="G351" s="8" t="str">
        <f>IF(ISERROR(IF(A351="","",AVERAGEIFS(RISPOSTE_CALC!$H$2:$H$5001,RISPOSTE_CALC!$B$2:$B$5001,A351,RISPOSTE_CALC!$H$2:$H$5001,"&gt;0"))),"",IF(A351="","",AVERAGEIFS(RISPOSTE_CALC!$H$2:$H$5001,RISPOSTE_CALC!$B$2:$B$5001,A351,RISPOSTE_CALC!$H$2:$H$5001,"&gt;0")))</f>
        <v/>
      </c>
      <c r="H351" s="8" t="str">
        <f t="shared" si="17"/>
        <v/>
      </c>
    </row>
    <row r="352" spans="1:8" x14ac:dyDescent="0.3">
      <c r="A352" t="str">
        <f>IFERROR(INDEX(tbl_corsi[KEY_CORSO],351),"")</f>
        <v/>
      </c>
      <c r="B352" t="str">
        <f>IFERROR(INDEX(tbl_corsi[N_ALLIEVI_TOT],351),"")</f>
        <v/>
      </c>
      <c r="C352" t="str">
        <f>IF(A352="","",COUNTIFS(RISPOSTE_CALC!$B$2:$B$5001,A352,RISPOSTE_CALC!$H$2:$H$5001,"&gt;0"))</f>
        <v/>
      </c>
      <c r="D352" t="str">
        <f t="shared" si="15"/>
        <v/>
      </c>
      <c r="E352" s="12" t="str">
        <f>IF(B352="","",tbl_output[[#This Row],[N_RISPONDENTI]]/tbl_output[[#This Row],[N_ALLIEVI_TOT]])</f>
        <v/>
      </c>
      <c r="F352" s="4" t="str">
        <f t="shared" si="16"/>
        <v/>
      </c>
      <c r="G352" s="8" t="str">
        <f>IF(ISERROR(IF(A352="","",AVERAGEIFS(RISPOSTE_CALC!$H$2:$H$5001,RISPOSTE_CALC!$B$2:$B$5001,A352,RISPOSTE_CALC!$H$2:$H$5001,"&gt;0"))),"",IF(A352="","",AVERAGEIFS(RISPOSTE_CALC!$H$2:$H$5001,RISPOSTE_CALC!$B$2:$B$5001,A352,RISPOSTE_CALC!$H$2:$H$5001,"&gt;0")))</f>
        <v/>
      </c>
      <c r="H352" s="8" t="str">
        <f t="shared" si="17"/>
        <v/>
      </c>
    </row>
    <row r="353" spans="1:8" x14ac:dyDescent="0.3">
      <c r="A353" t="str">
        <f>IFERROR(INDEX(tbl_corsi[KEY_CORSO],352),"")</f>
        <v/>
      </c>
      <c r="B353" t="str">
        <f>IFERROR(INDEX(tbl_corsi[N_ALLIEVI_TOT],352),"")</f>
        <v/>
      </c>
      <c r="C353" t="str">
        <f>IF(A353="","",COUNTIFS(RISPOSTE_CALC!$B$2:$B$5001,A353,RISPOSTE_CALC!$H$2:$H$5001,"&gt;0"))</f>
        <v/>
      </c>
      <c r="D353" t="str">
        <f t="shared" si="15"/>
        <v/>
      </c>
      <c r="E353" s="12" t="str">
        <f>IF(B353="","",tbl_output[[#This Row],[N_RISPONDENTI]]/tbl_output[[#This Row],[N_ALLIEVI_TOT]])</f>
        <v/>
      </c>
      <c r="F353" s="4" t="str">
        <f t="shared" si="16"/>
        <v/>
      </c>
      <c r="G353" s="8" t="str">
        <f>IF(ISERROR(IF(A353="","",AVERAGEIFS(RISPOSTE_CALC!$H$2:$H$5001,RISPOSTE_CALC!$B$2:$B$5001,A353,RISPOSTE_CALC!$H$2:$H$5001,"&gt;0"))),"",IF(A353="","",AVERAGEIFS(RISPOSTE_CALC!$H$2:$H$5001,RISPOSTE_CALC!$B$2:$B$5001,A353,RISPOSTE_CALC!$H$2:$H$5001,"&gt;0")))</f>
        <v/>
      </c>
      <c r="H353" s="8" t="str">
        <f t="shared" si="17"/>
        <v/>
      </c>
    </row>
    <row r="354" spans="1:8" x14ac:dyDescent="0.3">
      <c r="A354" t="str">
        <f>IFERROR(INDEX(tbl_corsi[KEY_CORSO],353),"")</f>
        <v/>
      </c>
      <c r="B354" t="str">
        <f>IFERROR(INDEX(tbl_corsi[N_ALLIEVI_TOT],353),"")</f>
        <v/>
      </c>
      <c r="C354" t="str">
        <f>IF(A354="","",COUNTIFS(RISPOSTE_CALC!$B$2:$B$5001,A354,RISPOSTE_CALC!$H$2:$H$5001,"&gt;0"))</f>
        <v/>
      </c>
      <c r="D354" t="str">
        <f t="shared" si="15"/>
        <v/>
      </c>
      <c r="E354" s="12" t="str">
        <f>IF(B354="","",tbl_output[[#This Row],[N_RISPONDENTI]]/tbl_output[[#This Row],[N_ALLIEVI_TOT]])</f>
        <v/>
      </c>
      <c r="F354" s="4" t="str">
        <f t="shared" si="16"/>
        <v/>
      </c>
      <c r="G354" s="8" t="str">
        <f>IF(ISERROR(IF(A354="","",AVERAGEIFS(RISPOSTE_CALC!$H$2:$H$5001,RISPOSTE_CALC!$B$2:$B$5001,A354,RISPOSTE_CALC!$H$2:$H$5001,"&gt;0"))),"",IF(A354="","",AVERAGEIFS(RISPOSTE_CALC!$H$2:$H$5001,RISPOSTE_CALC!$B$2:$B$5001,A354,RISPOSTE_CALC!$H$2:$H$5001,"&gt;0")))</f>
        <v/>
      </c>
      <c r="H354" s="8" t="str">
        <f t="shared" si="17"/>
        <v/>
      </c>
    </row>
    <row r="355" spans="1:8" x14ac:dyDescent="0.3">
      <c r="A355" t="str">
        <f>IFERROR(INDEX(tbl_corsi[KEY_CORSO],354),"")</f>
        <v/>
      </c>
      <c r="B355" t="str">
        <f>IFERROR(INDEX(tbl_corsi[N_ALLIEVI_TOT],354),"")</f>
        <v/>
      </c>
      <c r="C355" t="str">
        <f>IF(A355="","",COUNTIFS(RISPOSTE_CALC!$B$2:$B$5001,A355,RISPOSTE_CALC!$H$2:$H$5001,"&gt;0"))</f>
        <v/>
      </c>
      <c r="D355" t="str">
        <f t="shared" si="15"/>
        <v/>
      </c>
      <c r="E355" s="12" t="str">
        <f>IF(B355="","",tbl_output[[#This Row],[N_RISPONDENTI]]/tbl_output[[#This Row],[N_ALLIEVI_TOT]])</f>
        <v/>
      </c>
      <c r="F355" s="4" t="str">
        <f t="shared" si="16"/>
        <v/>
      </c>
      <c r="G355" s="8" t="str">
        <f>IF(ISERROR(IF(A355="","",AVERAGEIFS(RISPOSTE_CALC!$H$2:$H$5001,RISPOSTE_CALC!$B$2:$B$5001,A355,RISPOSTE_CALC!$H$2:$H$5001,"&gt;0"))),"",IF(A355="","",AVERAGEIFS(RISPOSTE_CALC!$H$2:$H$5001,RISPOSTE_CALC!$B$2:$B$5001,A355,RISPOSTE_CALC!$H$2:$H$5001,"&gt;0")))</f>
        <v/>
      </c>
      <c r="H355" s="8" t="str">
        <f t="shared" si="17"/>
        <v/>
      </c>
    </row>
    <row r="356" spans="1:8" x14ac:dyDescent="0.3">
      <c r="A356" t="str">
        <f>IFERROR(INDEX(tbl_corsi[KEY_CORSO],355),"")</f>
        <v/>
      </c>
      <c r="B356" t="str">
        <f>IFERROR(INDEX(tbl_corsi[N_ALLIEVI_TOT],355),"")</f>
        <v/>
      </c>
      <c r="C356" t="str">
        <f>IF(A356="","",COUNTIFS(RISPOSTE_CALC!$B$2:$B$5001,A356,RISPOSTE_CALC!$H$2:$H$5001,"&gt;0"))</f>
        <v/>
      </c>
      <c r="D356" t="str">
        <f t="shared" si="15"/>
        <v/>
      </c>
      <c r="E356" s="12" t="str">
        <f>IF(B356="","",tbl_output[[#This Row],[N_RISPONDENTI]]/tbl_output[[#This Row],[N_ALLIEVI_TOT]])</f>
        <v/>
      </c>
      <c r="F356" s="4" t="str">
        <f t="shared" si="16"/>
        <v/>
      </c>
      <c r="G356" s="8" t="str">
        <f>IF(ISERROR(IF(A356="","",AVERAGEIFS(RISPOSTE_CALC!$H$2:$H$5001,RISPOSTE_CALC!$B$2:$B$5001,A356,RISPOSTE_CALC!$H$2:$H$5001,"&gt;0"))),"",IF(A356="","",AVERAGEIFS(RISPOSTE_CALC!$H$2:$H$5001,RISPOSTE_CALC!$B$2:$B$5001,A356,RISPOSTE_CALC!$H$2:$H$5001,"&gt;0")))</f>
        <v/>
      </c>
      <c r="H356" s="8" t="str">
        <f t="shared" si="17"/>
        <v/>
      </c>
    </row>
    <row r="357" spans="1:8" x14ac:dyDescent="0.3">
      <c r="A357" t="str">
        <f>IFERROR(INDEX(tbl_corsi[KEY_CORSO],356),"")</f>
        <v/>
      </c>
      <c r="B357" t="str">
        <f>IFERROR(INDEX(tbl_corsi[N_ALLIEVI_TOT],356),"")</f>
        <v/>
      </c>
      <c r="C357" t="str">
        <f>IF(A357="","",COUNTIFS(RISPOSTE_CALC!$B$2:$B$5001,A357,RISPOSTE_CALC!$H$2:$H$5001,"&gt;0"))</f>
        <v/>
      </c>
      <c r="D357" t="str">
        <f t="shared" si="15"/>
        <v/>
      </c>
      <c r="E357" s="12" t="str">
        <f>IF(B357="","",tbl_output[[#This Row],[N_RISPONDENTI]]/tbl_output[[#This Row],[N_ALLIEVI_TOT]])</f>
        <v/>
      </c>
      <c r="F357" s="4" t="str">
        <f t="shared" si="16"/>
        <v/>
      </c>
      <c r="G357" s="8" t="str">
        <f>IF(ISERROR(IF(A357="","",AVERAGEIFS(RISPOSTE_CALC!$H$2:$H$5001,RISPOSTE_CALC!$B$2:$B$5001,A357,RISPOSTE_CALC!$H$2:$H$5001,"&gt;0"))),"",IF(A357="","",AVERAGEIFS(RISPOSTE_CALC!$H$2:$H$5001,RISPOSTE_CALC!$B$2:$B$5001,A357,RISPOSTE_CALC!$H$2:$H$5001,"&gt;0")))</f>
        <v/>
      </c>
      <c r="H357" s="8" t="str">
        <f t="shared" si="17"/>
        <v/>
      </c>
    </row>
    <row r="358" spans="1:8" x14ac:dyDescent="0.3">
      <c r="A358" t="str">
        <f>IFERROR(INDEX(tbl_corsi[KEY_CORSO],357),"")</f>
        <v/>
      </c>
      <c r="B358" t="str">
        <f>IFERROR(INDEX(tbl_corsi[N_ALLIEVI_TOT],357),"")</f>
        <v/>
      </c>
      <c r="C358" t="str">
        <f>IF(A358="","",COUNTIFS(RISPOSTE_CALC!$B$2:$B$5001,A358,RISPOSTE_CALC!$H$2:$H$5001,"&gt;0"))</f>
        <v/>
      </c>
      <c r="D358" t="str">
        <f t="shared" si="15"/>
        <v/>
      </c>
      <c r="E358" s="12" t="str">
        <f>IF(B358="","",tbl_output[[#This Row],[N_RISPONDENTI]]/tbl_output[[#This Row],[N_ALLIEVI_TOT]])</f>
        <v/>
      </c>
      <c r="F358" s="4" t="str">
        <f t="shared" si="16"/>
        <v/>
      </c>
      <c r="G358" s="8" t="str">
        <f>IF(ISERROR(IF(A358="","",AVERAGEIFS(RISPOSTE_CALC!$H$2:$H$5001,RISPOSTE_CALC!$B$2:$B$5001,A358,RISPOSTE_CALC!$H$2:$H$5001,"&gt;0"))),"",IF(A358="","",AVERAGEIFS(RISPOSTE_CALC!$H$2:$H$5001,RISPOSTE_CALC!$B$2:$B$5001,A358,RISPOSTE_CALC!$H$2:$H$5001,"&gt;0")))</f>
        <v/>
      </c>
      <c r="H358" s="8" t="str">
        <f t="shared" si="17"/>
        <v/>
      </c>
    </row>
    <row r="359" spans="1:8" x14ac:dyDescent="0.3">
      <c r="A359" t="str">
        <f>IFERROR(INDEX(tbl_corsi[KEY_CORSO],358),"")</f>
        <v/>
      </c>
      <c r="B359" t="str">
        <f>IFERROR(INDEX(tbl_corsi[N_ALLIEVI_TOT],358),"")</f>
        <v/>
      </c>
      <c r="C359" t="str">
        <f>IF(A359="","",COUNTIFS(RISPOSTE_CALC!$B$2:$B$5001,A359,RISPOSTE_CALC!$H$2:$H$5001,"&gt;0"))</f>
        <v/>
      </c>
      <c r="D359" t="str">
        <f t="shared" si="15"/>
        <v/>
      </c>
      <c r="E359" s="12" t="str">
        <f>IF(B359="","",tbl_output[[#This Row],[N_RISPONDENTI]]/tbl_output[[#This Row],[N_ALLIEVI_TOT]])</f>
        <v/>
      </c>
      <c r="F359" s="4" t="str">
        <f t="shared" si="16"/>
        <v/>
      </c>
      <c r="G359" s="8" t="str">
        <f>IF(ISERROR(IF(A359="","",AVERAGEIFS(RISPOSTE_CALC!$H$2:$H$5001,RISPOSTE_CALC!$B$2:$B$5001,A359,RISPOSTE_CALC!$H$2:$H$5001,"&gt;0"))),"",IF(A359="","",AVERAGEIFS(RISPOSTE_CALC!$H$2:$H$5001,RISPOSTE_CALC!$B$2:$B$5001,A359,RISPOSTE_CALC!$H$2:$H$5001,"&gt;0")))</f>
        <v/>
      </c>
      <c r="H359" s="8" t="str">
        <f t="shared" si="17"/>
        <v/>
      </c>
    </row>
    <row r="360" spans="1:8" x14ac:dyDescent="0.3">
      <c r="A360" t="str">
        <f>IFERROR(INDEX(tbl_corsi[KEY_CORSO],359),"")</f>
        <v/>
      </c>
      <c r="B360" t="str">
        <f>IFERROR(INDEX(tbl_corsi[N_ALLIEVI_TOT],359),"")</f>
        <v/>
      </c>
      <c r="C360" t="str">
        <f>IF(A360="","",COUNTIFS(RISPOSTE_CALC!$B$2:$B$5001,A360,RISPOSTE_CALC!$H$2:$H$5001,"&gt;0"))</f>
        <v/>
      </c>
      <c r="D360" t="str">
        <f t="shared" si="15"/>
        <v/>
      </c>
      <c r="E360" s="12" t="str">
        <f>IF(B360="","",tbl_output[[#This Row],[N_RISPONDENTI]]/tbl_output[[#This Row],[N_ALLIEVI_TOT]])</f>
        <v/>
      </c>
      <c r="F360" s="4" t="str">
        <f t="shared" si="16"/>
        <v/>
      </c>
      <c r="G360" s="8" t="str">
        <f>IF(ISERROR(IF(A360="","",AVERAGEIFS(RISPOSTE_CALC!$H$2:$H$5001,RISPOSTE_CALC!$B$2:$B$5001,A360,RISPOSTE_CALC!$H$2:$H$5001,"&gt;0"))),"",IF(A360="","",AVERAGEIFS(RISPOSTE_CALC!$H$2:$H$5001,RISPOSTE_CALC!$B$2:$B$5001,A360,RISPOSTE_CALC!$H$2:$H$5001,"&gt;0")))</f>
        <v/>
      </c>
      <c r="H360" s="8" t="str">
        <f t="shared" si="17"/>
        <v/>
      </c>
    </row>
    <row r="361" spans="1:8" x14ac:dyDescent="0.3">
      <c r="A361" t="str">
        <f>IFERROR(INDEX(tbl_corsi[KEY_CORSO],360),"")</f>
        <v/>
      </c>
      <c r="B361" t="str">
        <f>IFERROR(INDEX(tbl_corsi[N_ALLIEVI_TOT],360),"")</f>
        <v/>
      </c>
      <c r="C361" t="str">
        <f>IF(A361="","",COUNTIFS(RISPOSTE_CALC!$B$2:$B$5001,A361,RISPOSTE_CALC!$H$2:$H$5001,"&gt;0"))</f>
        <v/>
      </c>
      <c r="D361" t="str">
        <f t="shared" si="15"/>
        <v/>
      </c>
      <c r="E361" s="12" t="str">
        <f>IF(B361="","",tbl_output[[#This Row],[N_RISPONDENTI]]/tbl_output[[#This Row],[N_ALLIEVI_TOT]])</f>
        <v/>
      </c>
      <c r="F361" s="4" t="str">
        <f t="shared" si="16"/>
        <v/>
      </c>
      <c r="G361" s="8" t="str">
        <f>IF(ISERROR(IF(A361="","",AVERAGEIFS(RISPOSTE_CALC!$H$2:$H$5001,RISPOSTE_CALC!$B$2:$B$5001,A361,RISPOSTE_CALC!$H$2:$H$5001,"&gt;0"))),"",IF(A361="","",AVERAGEIFS(RISPOSTE_CALC!$H$2:$H$5001,RISPOSTE_CALC!$B$2:$B$5001,A361,RISPOSTE_CALC!$H$2:$H$5001,"&gt;0")))</f>
        <v/>
      </c>
      <c r="H361" s="8" t="str">
        <f t="shared" si="17"/>
        <v/>
      </c>
    </row>
    <row r="362" spans="1:8" x14ac:dyDescent="0.3">
      <c r="A362" t="str">
        <f>IFERROR(INDEX(tbl_corsi[KEY_CORSO],361),"")</f>
        <v/>
      </c>
      <c r="B362" t="str">
        <f>IFERROR(INDEX(tbl_corsi[N_ALLIEVI_TOT],361),"")</f>
        <v/>
      </c>
      <c r="C362" t="str">
        <f>IF(A362="","",COUNTIFS(RISPOSTE_CALC!$B$2:$B$5001,A362,RISPOSTE_CALC!$H$2:$H$5001,"&gt;0"))</f>
        <v/>
      </c>
      <c r="D362" t="str">
        <f t="shared" si="15"/>
        <v/>
      </c>
      <c r="E362" s="12" t="str">
        <f>IF(B362="","",tbl_output[[#This Row],[N_RISPONDENTI]]/tbl_output[[#This Row],[N_ALLIEVI_TOT]])</f>
        <v/>
      </c>
      <c r="F362" s="4" t="str">
        <f t="shared" si="16"/>
        <v/>
      </c>
      <c r="G362" s="8" t="str">
        <f>IF(ISERROR(IF(A362="","",AVERAGEIFS(RISPOSTE_CALC!$H$2:$H$5001,RISPOSTE_CALC!$B$2:$B$5001,A362,RISPOSTE_CALC!$H$2:$H$5001,"&gt;0"))),"",IF(A362="","",AVERAGEIFS(RISPOSTE_CALC!$H$2:$H$5001,RISPOSTE_CALC!$B$2:$B$5001,A362,RISPOSTE_CALC!$H$2:$H$5001,"&gt;0")))</f>
        <v/>
      </c>
      <c r="H362" s="8" t="str">
        <f t="shared" si="17"/>
        <v/>
      </c>
    </row>
    <row r="363" spans="1:8" x14ac:dyDescent="0.3">
      <c r="A363" t="str">
        <f>IFERROR(INDEX(tbl_corsi[KEY_CORSO],362),"")</f>
        <v/>
      </c>
      <c r="B363" t="str">
        <f>IFERROR(INDEX(tbl_corsi[N_ALLIEVI_TOT],362),"")</f>
        <v/>
      </c>
      <c r="C363" t="str">
        <f>IF(A363="","",COUNTIFS(RISPOSTE_CALC!$B$2:$B$5001,A363,RISPOSTE_CALC!$H$2:$H$5001,"&gt;0"))</f>
        <v/>
      </c>
      <c r="D363" t="str">
        <f t="shared" si="15"/>
        <v/>
      </c>
      <c r="E363" s="12" t="str">
        <f>IF(B363="","",tbl_output[[#This Row],[N_RISPONDENTI]]/tbl_output[[#This Row],[N_ALLIEVI_TOT]])</f>
        <v/>
      </c>
      <c r="F363" s="4" t="str">
        <f t="shared" si="16"/>
        <v/>
      </c>
      <c r="G363" s="8" t="str">
        <f>IF(ISERROR(IF(A363="","",AVERAGEIFS(RISPOSTE_CALC!$H$2:$H$5001,RISPOSTE_CALC!$B$2:$B$5001,A363,RISPOSTE_CALC!$H$2:$H$5001,"&gt;0"))),"",IF(A363="","",AVERAGEIFS(RISPOSTE_CALC!$H$2:$H$5001,RISPOSTE_CALC!$B$2:$B$5001,A363,RISPOSTE_CALC!$H$2:$H$5001,"&gt;0")))</f>
        <v/>
      </c>
      <c r="H363" s="8" t="str">
        <f t="shared" si="17"/>
        <v/>
      </c>
    </row>
    <row r="364" spans="1:8" x14ac:dyDescent="0.3">
      <c r="A364" t="str">
        <f>IFERROR(INDEX(tbl_corsi[KEY_CORSO],363),"")</f>
        <v/>
      </c>
      <c r="B364" t="str">
        <f>IFERROR(INDEX(tbl_corsi[N_ALLIEVI_TOT],363),"")</f>
        <v/>
      </c>
      <c r="C364" t="str">
        <f>IF(A364="","",COUNTIFS(RISPOSTE_CALC!$B$2:$B$5001,A364,RISPOSTE_CALC!$H$2:$H$5001,"&gt;0"))</f>
        <v/>
      </c>
      <c r="D364" t="str">
        <f t="shared" si="15"/>
        <v/>
      </c>
      <c r="E364" s="12" t="str">
        <f>IF(B364="","",tbl_output[[#This Row],[N_RISPONDENTI]]/tbl_output[[#This Row],[N_ALLIEVI_TOT]])</f>
        <v/>
      </c>
      <c r="F364" s="4" t="str">
        <f t="shared" si="16"/>
        <v/>
      </c>
      <c r="G364" s="8" t="str">
        <f>IF(ISERROR(IF(A364="","",AVERAGEIFS(RISPOSTE_CALC!$H$2:$H$5001,RISPOSTE_CALC!$B$2:$B$5001,A364,RISPOSTE_CALC!$H$2:$H$5001,"&gt;0"))),"",IF(A364="","",AVERAGEIFS(RISPOSTE_CALC!$H$2:$H$5001,RISPOSTE_CALC!$B$2:$B$5001,A364,RISPOSTE_CALC!$H$2:$H$5001,"&gt;0")))</f>
        <v/>
      </c>
      <c r="H364" s="8" t="str">
        <f t="shared" si="17"/>
        <v/>
      </c>
    </row>
    <row r="365" spans="1:8" x14ac:dyDescent="0.3">
      <c r="A365" t="str">
        <f>IFERROR(INDEX(tbl_corsi[KEY_CORSO],364),"")</f>
        <v/>
      </c>
      <c r="B365" t="str">
        <f>IFERROR(INDEX(tbl_corsi[N_ALLIEVI_TOT],364),"")</f>
        <v/>
      </c>
      <c r="C365" t="str">
        <f>IF(A365="","",COUNTIFS(RISPOSTE_CALC!$B$2:$B$5001,A365,RISPOSTE_CALC!$H$2:$H$5001,"&gt;0"))</f>
        <v/>
      </c>
      <c r="D365" t="str">
        <f t="shared" si="15"/>
        <v/>
      </c>
      <c r="E365" s="12" t="str">
        <f>IF(B365="","",tbl_output[[#This Row],[N_RISPONDENTI]]/tbl_output[[#This Row],[N_ALLIEVI_TOT]])</f>
        <v/>
      </c>
      <c r="F365" s="4" t="str">
        <f t="shared" si="16"/>
        <v/>
      </c>
      <c r="G365" s="8" t="str">
        <f>IF(ISERROR(IF(A365="","",AVERAGEIFS(RISPOSTE_CALC!$H$2:$H$5001,RISPOSTE_CALC!$B$2:$B$5001,A365,RISPOSTE_CALC!$H$2:$H$5001,"&gt;0"))),"",IF(A365="","",AVERAGEIFS(RISPOSTE_CALC!$H$2:$H$5001,RISPOSTE_CALC!$B$2:$B$5001,A365,RISPOSTE_CALC!$H$2:$H$5001,"&gt;0")))</f>
        <v/>
      </c>
      <c r="H365" s="8" t="str">
        <f t="shared" si="17"/>
        <v/>
      </c>
    </row>
    <row r="366" spans="1:8" x14ac:dyDescent="0.3">
      <c r="A366" t="str">
        <f>IFERROR(INDEX(tbl_corsi[KEY_CORSO],365),"")</f>
        <v/>
      </c>
      <c r="B366" t="str">
        <f>IFERROR(INDEX(tbl_corsi[N_ALLIEVI_TOT],365),"")</f>
        <v/>
      </c>
      <c r="C366" t="str">
        <f>IF(A366="","",COUNTIFS(RISPOSTE_CALC!$B$2:$B$5001,A366,RISPOSTE_CALC!$H$2:$H$5001,"&gt;0"))</f>
        <v/>
      </c>
      <c r="D366" t="str">
        <f t="shared" si="15"/>
        <v/>
      </c>
      <c r="E366" s="12" t="str">
        <f>IF(B366="","",tbl_output[[#This Row],[N_RISPONDENTI]]/tbl_output[[#This Row],[N_ALLIEVI_TOT]])</f>
        <v/>
      </c>
      <c r="F366" s="4" t="str">
        <f t="shared" si="16"/>
        <v/>
      </c>
      <c r="G366" s="8" t="str">
        <f>IF(ISERROR(IF(A366="","",AVERAGEIFS(RISPOSTE_CALC!$H$2:$H$5001,RISPOSTE_CALC!$B$2:$B$5001,A366,RISPOSTE_CALC!$H$2:$H$5001,"&gt;0"))),"",IF(A366="","",AVERAGEIFS(RISPOSTE_CALC!$H$2:$H$5001,RISPOSTE_CALC!$B$2:$B$5001,A366,RISPOSTE_CALC!$H$2:$H$5001,"&gt;0")))</f>
        <v/>
      </c>
      <c r="H366" s="8" t="str">
        <f t="shared" si="17"/>
        <v/>
      </c>
    </row>
    <row r="367" spans="1:8" x14ac:dyDescent="0.3">
      <c r="A367" t="str">
        <f>IFERROR(INDEX(tbl_corsi[KEY_CORSO],366),"")</f>
        <v/>
      </c>
      <c r="B367" t="str">
        <f>IFERROR(INDEX(tbl_corsi[N_ALLIEVI_TOT],366),"")</f>
        <v/>
      </c>
      <c r="C367" t="str">
        <f>IF(A367="","",COUNTIFS(RISPOSTE_CALC!$B$2:$B$5001,A367,RISPOSTE_CALC!$H$2:$H$5001,"&gt;0"))</f>
        <v/>
      </c>
      <c r="D367" t="str">
        <f t="shared" si="15"/>
        <v/>
      </c>
      <c r="E367" s="12" t="str">
        <f>IF(B367="","",tbl_output[[#This Row],[N_RISPONDENTI]]/tbl_output[[#This Row],[N_ALLIEVI_TOT]])</f>
        <v/>
      </c>
      <c r="F367" s="4" t="str">
        <f t="shared" si="16"/>
        <v/>
      </c>
      <c r="G367" s="8" t="str">
        <f>IF(ISERROR(IF(A367="","",AVERAGEIFS(RISPOSTE_CALC!$H$2:$H$5001,RISPOSTE_CALC!$B$2:$B$5001,A367,RISPOSTE_CALC!$H$2:$H$5001,"&gt;0"))),"",IF(A367="","",AVERAGEIFS(RISPOSTE_CALC!$H$2:$H$5001,RISPOSTE_CALC!$B$2:$B$5001,A367,RISPOSTE_CALC!$H$2:$H$5001,"&gt;0")))</f>
        <v/>
      </c>
      <c r="H367" s="8" t="str">
        <f t="shared" si="17"/>
        <v/>
      </c>
    </row>
    <row r="368" spans="1:8" x14ac:dyDescent="0.3">
      <c r="A368" t="str">
        <f>IFERROR(INDEX(tbl_corsi[KEY_CORSO],367),"")</f>
        <v/>
      </c>
      <c r="B368" t="str">
        <f>IFERROR(INDEX(tbl_corsi[N_ALLIEVI_TOT],367),"")</f>
        <v/>
      </c>
      <c r="C368" t="str">
        <f>IF(A368="","",COUNTIFS(RISPOSTE_CALC!$B$2:$B$5001,A368,RISPOSTE_CALC!$H$2:$H$5001,"&gt;0"))</f>
        <v/>
      </c>
      <c r="D368" t="str">
        <f t="shared" si="15"/>
        <v/>
      </c>
      <c r="E368" s="12" t="str">
        <f>IF(B368="","",tbl_output[[#This Row],[N_RISPONDENTI]]/tbl_output[[#This Row],[N_ALLIEVI_TOT]])</f>
        <v/>
      </c>
      <c r="F368" s="4" t="str">
        <f t="shared" si="16"/>
        <v/>
      </c>
      <c r="G368" s="8" t="str">
        <f>IF(ISERROR(IF(A368="","",AVERAGEIFS(RISPOSTE_CALC!$H$2:$H$5001,RISPOSTE_CALC!$B$2:$B$5001,A368,RISPOSTE_CALC!$H$2:$H$5001,"&gt;0"))),"",IF(A368="","",AVERAGEIFS(RISPOSTE_CALC!$H$2:$H$5001,RISPOSTE_CALC!$B$2:$B$5001,A368,RISPOSTE_CALC!$H$2:$H$5001,"&gt;0")))</f>
        <v/>
      </c>
      <c r="H368" s="8" t="str">
        <f t="shared" si="17"/>
        <v/>
      </c>
    </row>
    <row r="369" spans="1:8" x14ac:dyDescent="0.3">
      <c r="A369" t="str">
        <f>IFERROR(INDEX(tbl_corsi[KEY_CORSO],368),"")</f>
        <v/>
      </c>
      <c r="B369" t="str">
        <f>IFERROR(INDEX(tbl_corsi[N_ALLIEVI_TOT],368),"")</f>
        <v/>
      </c>
      <c r="C369" t="str">
        <f>IF(A369="","",COUNTIFS(RISPOSTE_CALC!$B$2:$B$5001,A369,RISPOSTE_CALC!$H$2:$H$5001,"&gt;0"))</f>
        <v/>
      </c>
      <c r="D369" t="str">
        <f t="shared" si="15"/>
        <v/>
      </c>
      <c r="E369" s="12" t="str">
        <f>IF(B369="","",tbl_output[[#This Row],[N_RISPONDENTI]]/tbl_output[[#This Row],[N_ALLIEVI_TOT]])</f>
        <v/>
      </c>
      <c r="F369" s="4" t="str">
        <f t="shared" si="16"/>
        <v/>
      </c>
      <c r="G369" s="8" t="str">
        <f>IF(ISERROR(IF(A369="","",AVERAGEIFS(RISPOSTE_CALC!$H$2:$H$5001,RISPOSTE_CALC!$B$2:$B$5001,A369,RISPOSTE_CALC!$H$2:$H$5001,"&gt;0"))),"",IF(A369="","",AVERAGEIFS(RISPOSTE_CALC!$H$2:$H$5001,RISPOSTE_CALC!$B$2:$B$5001,A369,RISPOSTE_CALC!$H$2:$H$5001,"&gt;0")))</f>
        <v/>
      </c>
      <c r="H369" s="8" t="str">
        <f t="shared" si="17"/>
        <v/>
      </c>
    </row>
    <row r="370" spans="1:8" x14ac:dyDescent="0.3">
      <c r="A370" t="str">
        <f>IFERROR(INDEX(tbl_corsi[KEY_CORSO],369),"")</f>
        <v/>
      </c>
      <c r="B370" t="str">
        <f>IFERROR(INDEX(tbl_corsi[N_ALLIEVI_TOT],369),"")</f>
        <v/>
      </c>
      <c r="C370" t="str">
        <f>IF(A370="","",COUNTIFS(RISPOSTE_CALC!$B$2:$B$5001,A370,RISPOSTE_CALC!$H$2:$H$5001,"&gt;0"))</f>
        <v/>
      </c>
      <c r="D370" t="str">
        <f t="shared" si="15"/>
        <v/>
      </c>
      <c r="E370" s="12" t="str">
        <f>IF(B370="","",tbl_output[[#This Row],[N_RISPONDENTI]]/tbl_output[[#This Row],[N_ALLIEVI_TOT]])</f>
        <v/>
      </c>
      <c r="F370" s="4" t="str">
        <f t="shared" si="16"/>
        <v/>
      </c>
      <c r="G370" s="8" t="str">
        <f>IF(ISERROR(IF(A370="","",AVERAGEIFS(RISPOSTE_CALC!$H$2:$H$5001,RISPOSTE_CALC!$B$2:$B$5001,A370,RISPOSTE_CALC!$H$2:$H$5001,"&gt;0"))),"",IF(A370="","",AVERAGEIFS(RISPOSTE_CALC!$H$2:$H$5001,RISPOSTE_CALC!$B$2:$B$5001,A370,RISPOSTE_CALC!$H$2:$H$5001,"&gt;0")))</f>
        <v/>
      </c>
      <c r="H370" s="8" t="str">
        <f t="shared" si="17"/>
        <v/>
      </c>
    </row>
    <row r="371" spans="1:8" x14ac:dyDescent="0.3">
      <c r="A371" t="str">
        <f>IFERROR(INDEX(tbl_corsi[KEY_CORSO],370),"")</f>
        <v/>
      </c>
      <c r="B371" t="str">
        <f>IFERROR(INDEX(tbl_corsi[N_ALLIEVI_TOT],370),"")</f>
        <v/>
      </c>
      <c r="C371" t="str">
        <f>IF(A371="","",COUNTIFS(RISPOSTE_CALC!$B$2:$B$5001,A371,RISPOSTE_CALC!$H$2:$H$5001,"&gt;0"))</f>
        <v/>
      </c>
      <c r="D371" t="str">
        <f t="shared" si="15"/>
        <v/>
      </c>
      <c r="E371" s="12" t="str">
        <f>IF(B371="","",tbl_output[[#This Row],[N_RISPONDENTI]]/tbl_output[[#This Row],[N_ALLIEVI_TOT]])</f>
        <v/>
      </c>
      <c r="F371" s="4" t="str">
        <f t="shared" si="16"/>
        <v/>
      </c>
      <c r="G371" s="8" t="str">
        <f>IF(ISERROR(IF(A371="","",AVERAGEIFS(RISPOSTE_CALC!$H$2:$H$5001,RISPOSTE_CALC!$B$2:$B$5001,A371,RISPOSTE_CALC!$H$2:$H$5001,"&gt;0"))),"",IF(A371="","",AVERAGEIFS(RISPOSTE_CALC!$H$2:$H$5001,RISPOSTE_CALC!$B$2:$B$5001,A371,RISPOSTE_CALC!$H$2:$H$5001,"&gt;0")))</f>
        <v/>
      </c>
      <c r="H371" s="8" t="str">
        <f t="shared" si="17"/>
        <v/>
      </c>
    </row>
    <row r="372" spans="1:8" x14ac:dyDescent="0.3">
      <c r="A372" t="str">
        <f>IFERROR(INDEX(tbl_corsi[KEY_CORSO],371),"")</f>
        <v/>
      </c>
      <c r="B372" t="str">
        <f>IFERROR(INDEX(tbl_corsi[N_ALLIEVI_TOT],371),"")</f>
        <v/>
      </c>
      <c r="C372" t="str">
        <f>IF(A372="","",COUNTIFS(RISPOSTE_CALC!$B$2:$B$5001,A372,RISPOSTE_CALC!$H$2:$H$5001,"&gt;0"))</f>
        <v/>
      </c>
      <c r="D372" t="str">
        <f t="shared" si="15"/>
        <v/>
      </c>
      <c r="E372" s="12" t="str">
        <f>IF(B372="","",tbl_output[[#This Row],[N_RISPONDENTI]]/tbl_output[[#This Row],[N_ALLIEVI_TOT]])</f>
        <v/>
      </c>
      <c r="F372" s="4" t="str">
        <f t="shared" si="16"/>
        <v/>
      </c>
      <c r="G372" s="8" t="str">
        <f>IF(ISERROR(IF(A372="","",AVERAGEIFS(RISPOSTE_CALC!$H$2:$H$5001,RISPOSTE_CALC!$B$2:$B$5001,A372,RISPOSTE_CALC!$H$2:$H$5001,"&gt;0"))),"",IF(A372="","",AVERAGEIFS(RISPOSTE_CALC!$H$2:$H$5001,RISPOSTE_CALC!$B$2:$B$5001,A372,RISPOSTE_CALC!$H$2:$H$5001,"&gt;0")))</f>
        <v/>
      </c>
      <c r="H372" s="8" t="str">
        <f t="shared" si="17"/>
        <v/>
      </c>
    </row>
    <row r="373" spans="1:8" x14ac:dyDescent="0.3">
      <c r="A373" t="str">
        <f>IFERROR(INDEX(tbl_corsi[KEY_CORSO],372),"")</f>
        <v/>
      </c>
      <c r="B373" t="str">
        <f>IFERROR(INDEX(tbl_corsi[N_ALLIEVI_TOT],372),"")</f>
        <v/>
      </c>
      <c r="C373" t="str">
        <f>IF(A373="","",COUNTIFS(RISPOSTE_CALC!$B$2:$B$5001,A373,RISPOSTE_CALC!$H$2:$H$5001,"&gt;0"))</f>
        <v/>
      </c>
      <c r="D373" t="str">
        <f t="shared" si="15"/>
        <v/>
      </c>
      <c r="E373" s="12" t="str">
        <f>IF(B373="","",tbl_output[[#This Row],[N_RISPONDENTI]]/tbl_output[[#This Row],[N_ALLIEVI_TOT]])</f>
        <v/>
      </c>
      <c r="F373" s="4" t="str">
        <f t="shared" si="16"/>
        <v/>
      </c>
      <c r="G373" s="8" t="str">
        <f>IF(ISERROR(IF(A373="","",AVERAGEIFS(RISPOSTE_CALC!$H$2:$H$5001,RISPOSTE_CALC!$B$2:$B$5001,A373,RISPOSTE_CALC!$H$2:$H$5001,"&gt;0"))),"",IF(A373="","",AVERAGEIFS(RISPOSTE_CALC!$H$2:$H$5001,RISPOSTE_CALC!$B$2:$B$5001,A373,RISPOSTE_CALC!$H$2:$H$5001,"&gt;0")))</f>
        <v/>
      </c>
      <c r="H373" s="8" t="str">
        <f t="shared" si="17"/>
        <v/>
      </c>
    </row>
    <row r="374" spans="1:8" x14ac:dyDescent="0.3">
      <c r="A374" t="str">
        <f>IFERROR(INDEX(tbl_corsi[KEY_CORSO],373),"")</f>
        <v/>
      </c>
      <c r="B374" t="str">
        <f>IFERROR(INDEX(tbl_corsi[N_ALLIEVI_TOT],373),"")</f>
        <v/>
      </c>
      <c r="C374" t="str">
        <f>IF(A374="","",COUNTIFS(RISPOSTE_CALC!$B$2:$B$5001,A374,RISPOSTE_CALC!$H$2:$H$5001,"&gt;0"))</f>
        <v/>
      </c>
      <c r="D374" t="str">
        <f t="shared" si="15"/>
        <v/>
      </c>
      <c r="E374" s="12" t="str">
        <f>IF(B374="","",tbl_output[[#This Row],[N_RISPONDENTI]]/tbl_output[[#This Row],[N_ALLIEVI_TOT]])</f>
        <v/>
      </c>
      <c r="F374" s="4" t="str">
        <f t="shared" si="16"/>
        <v/>
      </c>
      <c r="G374" s="8" t="str">
        <f>IF(ISERROR(IF(A374="","",AVERAGEIFS(RISPOSTE_CALC!$H$2:$H$5001,RISPOSTE_CALC!$B$2:$B$5001,A374,RISPOSTE_CALC!$H$2:$H$5001,"&gt;0"))),"",IF(A374="","",AVERAGEIFS(RISPOSTE_CALC!$H$2:$H$5001,RISPOSTE_CALC!$B$2:$B$5001,A374,RISPOSTE_CALC!$H$2:$H$5001,"&gt;0")))</f>
        <v/>
      </c>
      <c r="H374" s="8" t="str">
        <f t="shared" si="17"/>
        <v/>
      </c>
    </row>
    <row r="375" spans="1:8" x14ac:dyDescent="0.3">
      <c r="A375" t="str">
        <f>IFERROR(INDEX(tbl_corsi[KEY_CORSO],374),"")</f>
        <v/>
      </c>
      <c r="B375" t="str">
        <f>IFERROR(INDEX(tbl_corsi[N_ALLIEVI_TOT],374),"")</f>
        <v/>
      </c>
      <c r="C375" t="str">
        <f>IF(A375="","",COUNTIFS(RISPOSTE_CALC!$B$2:$B$5001,A375,RISPOSTE_CALC!$H$2:$H$5001,"&gt;0"))</f>
        <v/>
      </c>
      <c r="D375" t="str">
        <f t="shared" si="15"/>
        <v/>
      </c>
      <c r="E375" s="12" t="str">
        <f>IF(B375="","",tbl_output[[#This Row],[N_RISPONDENTI]]/tbl_output[[#This Row],[N_ALLIEVI_TOT]])</f>
        <v/>
      </c>
      <c r="F375" s="4" t="str">
        <f t="shared" si="16"/>
        <v/>
      </c>
      <c r="G375" s="8" t="str">
        <f>IF(ISERROR(IF(A375="","",AVERAGEIFS(RISPOSTE_CALC!$H$2:$H$5001,RISPOSTE_CALC!$B$2:$B$5001,A375,RISPOSTE_CALC!$H$2:$H$5001,"&gt;0"))),"",IF(A375="","",AVERAGEIFS(RISPOSTE_CALC!$H$2:$H$5001,RISPOSTE_CALC!$B$2:$B$5001,A375,RISPOSTE_CALC!$H$2:$H$5001,"&gt;0")))</f>
        <v/>
      </c>
      <c r="H375" s="8" t="str">
        <f t="shared" si="17"/>
        <v/>
      </c>
    </row>
    <row r="376" spans="1:8" x14ac:dyDescent="0.3">
      <c r="A376" t="str">
        <f>IFERROR(INDEX(tbl_corsi[KEY_CORSO],375),"")</f>
        <v/>
      </c>
      <c r="B376" t="str">
        <f>IFERROR(INDEX(tbl_corsi[N_ALLIEVI_TOT],375),"")</f>
        <v/>
      </c>
      <c r="C376" t="str">
        <f>IF(A376="","",COUNTIFS(RISPOSTE_CALC!$B$2:$B$5001,A376,RISPOSTE_CALC!$H$2:$H$5001,"&gt;0"))</f>
        <v/>
      </c>
      <c r="D376" t="str">
        <f t="shared" si="15"/>
        <v/>
      </c>
      <c r="E376" s="12" t="str">
        <f>IF(B376="","",tbl_output[[#This Row],[N_RISPONDENTI]]/tbl_output[[#This Row],[N_ALLIEVI_TOT]])</f>
        <v/>
      </c>
      <c r="F376" s="4" t="str">
        <f t="shared" si="16"/>
        <v/>
      </c>
      <c r="G376" s="8" t="str">
        <f>IF(ISERROR(IF(A376="","",AVERAGEIFS(RISPOSTE_CALC!$H$2:$H$5001,RISPOSTE_CALC!$B$2:$B$5001,A376,RISPOSTE_CALC!$H$2:$H$5001,"&gt;0"))),"",IF(A376="","",AVERAGEIFS(RISPOSTE_CALC!$H$2:$H$5001,RISPOSTE_CALC!$B$2:$B$5001,A376,RISPOSTE_CALC!$H$2:$H$5001,"&gt;0")))</f>
        <v/>
      </c>
      <c r="H376" s="8" t="str">
        <f t="shared" si="17"/>
        <v/>
      </c>
    </row>
    <row r="377" spans="1:8" x14ac:dyDescent="0.3">
      <c r="A377" t="str">
        <f>IFERROR(INDEX(tbl_corsi[KEY_CORSO],376),"")</f>
        <v/>
      </c>
      <c r="B377" t="str">
        <f>IFERROR(INDEX(tbl_corsi[N_ALLIEVI_TOT],376),"")</f>
        <v/>
      </c>
      <c r="C377" t="str">
        <f>IF(A377="","",COUNTIFS(RISPOSTE_CALC!$B$2:$B$5001,A377,RISPOSTE_CALC!$H$2:$H$5001,"&gt;0"))</f>
        <v/>
      </c>
      <c r="D377" t="str">
        <f t="shared" si="15"/>
        <v/>
      </c>
      <c r="E377" s="12" t="str">
        <f>IF(B377="","",tbl_output[[#This Row],[N_RISPONDENTI]]/tbl_output[[#This Row],[N_ALLIEVI_TOT]])</f>
        <v/>
      </c>
      <c r="F377" s="4" t="str">
        <f t="shared" si="16"/>
        <v/>
      </c>
      <c r="G377" s="8" t="str">
        <f>IF(ISERROR(IF(A377="","",AVERAGEIFS(RISPOSTE_CALC!$H$2:$H$5001,RISPOSTE_CALC!$B$2:$B$5001,A377,RISPOSTE_CALC!$H$2:$H$5001,"&gt;0"))),"",IF(A377="","",AVERAGEIFS(RISPOSTE_CALC!$H$2:$H$5001,RISPOSTE_CALC!$B$2:$B$5001,A377,RISPOSTE_CALC!$H$2:$H$5001,"&gt;0")))</f>
        <v/>
      </c>
      <c r="H377" s="8" t="str">
        <f t="shared" si="17"/>
        <v/>
      </c>
    </row>
    <row r="378" spans="1:8" x14ac:dyDescent="0.3">
      <c r="A378" t="str">
        <f>IFERROR(INDEX(tbl_corsi[KEY_CORSO],377),"")</f>
        <v/>
      </c>
      <c r="B378" t="str">
        <f>IFERROR(INDEX(tbl_corsi[N_ALLIEVI_TOT],377),"")</f>
        <v/>
      </c>
      <c r="C378" t="str">
        <f>IF(A378="","",COUNTIFS(RISPOSTE_CALC!$B$2:$B$5001,A378,RISPOSTE_CALC!$H$2:$H$5001,"&gt;0"))</f>
        <v/>
      </c>
      <c r="D378" t="str">
        <f t="shared" si="15"/>
        <v/>
      </c>
      <c r="E378" s="12" t="str">
        <f>IF(B378="","",tbl_output[[#This Row],[N_RISPONDENTI]]/tbl_output[[#This Row],[N_ALLIEVI_TOT]])</f>
        <v/>
      </c>
      <c r="F378" s="4" t="str">
        <f t="shared" si="16"/>
        <v/>
      </c>
      <c r="G378" s="8" t="str">
        <f>IF(ISERROR(IF(A378="","",AVERAGEIFS(RISPOSTE_CALC!$H$2:$H$5001,RISPOSTE_CALC!$B$2:$B$5001,A378,RISPOSTE_CALC!$H$2:$H$5001,"&gt;0"))),"",IF(A378="","",AVERAGEIFS(RISPOSTE_CALC!$H$2:$H$5001,RISPOSTE_CALC!$B$2:$B$5001,A378,RISPOSTE_CALC!$H$2:$H$5001,"&gt;0")))</f>
        <v/>
      </c>
      <c r="H378" s="8" t="str">
        <f t="shared" si="17"/>
        <v/>
      </c>
    </row>
    <row r="379" spans="1:8" x14ac:dyDescent="0.3">
      <c r="A379" t="str">
        <f>IFERROR(INDEX(tbl_corsi[KEY_CORSO],378),"")</f>
        <v/>
      </c>
      <c r="B379" t="str">
        <f>IFERROR(INDEX(tbl_corsi[N_ALLIEVI_TOT],378),"")</f>
        <v/>
      </c>
      <c r="C379" t="str">
        <f>IF(A379="","",COUNTIFS(RISPOSTE_CALC!$B$2:$B$5001,A379,RISPOSTE_CALC!$H$2:$H$5001,"&gt;0"))</f>
        <v/>
      </c>
      <c r="D379" t="str">
        <f t="shared" si="15"/>
        <v/>
      </c>
      <c r="E379" s="12" t="str">
        <f>IF(B379="","",tbl_output[[#This Row],[N_RISPONDENTI]]/tbl_output[[#This Row],[N_ALLIEVI_TOT]])</f>
        <v/>
      </c>
      <c r="F379" s="4" t="str">
        <f t="shared" si="16"/>
        <v/>
      </c>
      <c r="G379" s="8" t="str">
        <f>IF(ISERROR(IF(A379="","",AVERAGEIFS(RISPOSTE_CALC!$H$2:$H$5001,RISPOSTE_CALC!$B$2:$B$5001,A379,RISPOSTE_CALC!$H$2:$H$5001,"&gt;0"))),"",IF(A379="","",AVERAGEIFS(RISPOSTE_CALC!$H$2:$H$5001,RISPOSTE_CALC!$B$2:$B$5001,A379,RISPOSTE_CALC!$H$2:$H$5001,"&gt;0")))</f>
        <v/>
      </c>
      <c r="H379" s="8" t="str">
        <f t="shared" si="17"/>
        <v/>
      </c>
    </row>
    <row r="380" spans="1:8" x14ac:dyDescent="0.3">
      <c r="A380" t="str">
        <f>IFERROR(INDEX(tbl_corsi[KEY_CORSO],379),"")</f>
        <v/>
      </c>
      <c r="B380" t="str">
        <f>IFERROR(INDEX(tbl_corsi[N_ALLIEVI_TOT],379),"")</f>
        <v/>
      </c>
      <c r="C380" t="str">
        <f>IF(A380="","",COUNTIFS(RISPOSTE_CALC!$B$2:$B$5001,A380,RISPOSTE_CALC!$H$2:$H$5001,"&gt;0"))</f>
        <v/>
      </c>
      <c r="D380" t="str">
        <f t="shared" si="15"/>
        <v/>
      </c>
      <c r="E380" s="12" t="str">
        <f>IF(B380="","",tbl_output[[#This Row],[N_RISPONDENTI]]/tbl_output[[#This Row],[N_ALLIEVI_TOT]])</f>
        <v/>
      </c>
      <c r="F380" s="4" t="str">
        <f t="shared" si="16"/>
        <v/>
      </c>
      <c r="G380" s="8" t="str">
        <f>IF(ISERROR(IF(A380="","",AVERAGEIFS(RISPOSTE_CALC!$H$2:$H$5001,RISPOSTE_CALC!$B$2:$B$5001,A380,RISPOSTE_CALC!$H$2:$H$5001,"&gt;0"))),"",IF(A380="","",AVERAGEIFS(RISPOSTE_CALC!$H$2:$H$5001,RISPOSTE_CALC!$B$2:$B$5001,A380,RISPOSTE_CALC!$H$2:$H$5001,"&gt;0")))</f>
        <v/>
      </c>
      <c r="H380" s="8" t="str">
        <f t="shared" si="17"/>
        <v/>
      </c>
    </row>
    <row r="381" spans="1:8" x14ac:dyDescent="0.3">
      <c r="A381" t="str">
        <f>IFERROR(INDEX(tbl_corsi[KEY_CORSO],380),"")</f>
        <v/>
      </c>
      <c r="B381" t="str">
        <f>IFERROR(INDEX(tbl_corsi[N_ALLIEVI_TOT],380),"")</f>
        <v/>
      </c>
      <c r="C381" t="str">
        <f>IF(A381="","",COUNTIFS(RISPOSTE_CALC!$B$2:$B$5001,A381,RISPOSTE_CALC!$H$2:$H$5001,"&gt;0"))</f>
        <v/>
      </c>
      <c r="D381" t="str">
        <f t="shared" si="15"/>
        <v/>
      </c>
      <c r="E381" s="12" t="str">
        <f>IF(B381="","",tbl_output[[#This Row],[N_RISPONDENTI]]/tbl_output[[#This Row],[N_ALLIEVI_TOT]])</f>
        <v/>
      </c>
      <c r="F381" s="4" t="str">
        <f t="shared" si="16"/>
        <v/>
      </c>
      <c r="G381" s="8" t="str">
        <f>IF(ISERROR(IF(A381="","",AVERAGEIFS(RISPOSTE_CALC!$H$2:$H$5001,RISPOSTE_CALC!$B$2:$B$5001,A381,RISPOSTE_CALC!$H$2:$H$5001,"&gt;0"))),"",IF(A381="","",AVERAGEIFS(RISPOSTE_CALC!$H$2:$H$5001,RISPOSTE_CALC!$B$2:$B$5001,A381,RISPOSTE_CALC!$H$2:$H$5001,"&gt;0")))</f>
        <v/>
      </c>
      <c r="H381" s="8" t="str">
        <f t="shared" si="17"/>
        <v/>
      </c>
    </row>
    <row r="382" spans="1:8" x14ac:dyDescent="0.3">
      <c r="A382" t="str">
        <f>IFERROR(INDEX(tbl_corsi[KEY_CORSO],381),"")</f>
        <v/>
      </c>
      <c r="B382" t="str">
        <f>IFERROR(INDEX(tbl_corsi[N_ALLIEVI_TOT],381),"")</f>
        <v/>
      </c>
      <c r="C382" t="str">
        <f>IF(A382="","",COUNTIFS(RISPOSTE_CALC!$B$2:$B$5001,A382,RISPOSTE_CALC!$H$2:$H$5001,"&gt;0"))</f>
        <v/>
      </c>
      <c r="D382" t="str">
        <f t="shared" si="15"/>
        <v/>
      </c>
      <c r="E382" s="12" t="str">
        <f>IF(B382="","",tbl_output[[#This Row],[N_RISPONDENTI]]/tbl_output[[#This Row],[N_ALLIEVI_TOT]])</f>
        <v/>
      </c>
      <c r="F382" s="4" t="str">
        <f t="shared" si="16"/>
        <v/>
      </c>
      <c r="G382" s="8" t="str">
        <f>IF(ISERROR(IF(A382="","",AVERAGEIFS(RISPOSTE_CALC!$H$2:$H$5001,RISPOSTE_CALC!$B$2:$B$5001,A382,RISPOSTE_CALC!$H$2:$H$5001,"&gt;0"))),"",IF(A382="","",AVERAGEIFS(RISPOSTE_CALC!$H$2:$H$5001,RISPOSTE_CALC!$B$2:$B$5001,A382,RISPOSTE_CALC!$H$2:$H$5001,"&gt;0")))</f>
        <v/>
      </c>
      <c r="H382" s="8" t="str">
        <f t="shared" si="17"/>
        <v/>
      </c>
    </row>
    <row r="383" spans="1:8" x14ac:dyDescent="0.3">
      <c r="A383" t="str">
        <f>IFERROR(INDEX(tbl_corsi[KEY_CORSO],382),"")</f>
        <v/>
      </c>
      <c r="B383" t="str">
        <f>IFERROR(INDEX(tbl_corsi[N_ALLIEVI_TOT],382),"")</f>
        <v/>
      </c>
      <c r="C383" t="str">
        <f>IF(A383="","",COUNTIFS(RISPOSTE_CALC!$B$2:$B$5001,A383,RISPOSTE_CALC!$H$2:$H$5001,"&gt;0"))</f>
        <v/>
      </c>
      <c r="D383" t="str">
        <f t="shared" si="15"/>
        <v/>
      </c>
      <c r="E383" s="12" t="str">
        <f>IF(B383="","",tbl_output[[#This Row],[N_RISPONDENTI]]/tbl_output[[#This Row],[N_ALLIEVI_TOT]])</f>
        <v/>
      </c>
      <c r="F383" s="4" t="str">
        <f t="shared" si="16"/>
        <v/>
      </c>
      <c r="G383" s="8" t="str">
        <f>IF(ISERROR(IF(A383="","",AVERAGEIFS(RISPOSTE_CALC!$H$2:$H$5001,RISPOSTE_CALC!$B$2:$B$5001,A383,RISPOSTE_CALC!$H$2:$H$5001,"&gt;0"))),"",IF(A383="","",AVERAGEIFS(RISPOSTE_CALC!$H$2:$H$5001,RISPOSTE_CALC!$B$2:$B$5001,A383,RISPOSTE_CALC!$H$2:$H$5001,"&gt;0")))</f>
        <v/>
      </c>
      <c r="H383" s="8" t="str">
        <f t="shared" si="17"/>
        <v/>
      </c>
    </row>
    <row r="384" spans="1:8" x14ac:dyDescent="0.3">
      <c r="A384" t="str">
        <f>IFERROR(INDEX(tbl_corsi[KEY_CORSO],383),"")</f>
        <v/>
      </c>
      <c r="B384" t="str">
        <f>IFERROR(INDEX(tbl_corsi[N_ALLIEVI_TOT],383),"")</f>
        <v/>
      </c>
      <c r="C384" t="str">
        <f>IF(A384="","",COUNTIFS(RISPOSTE_CALC!$B$2:$B$5001,A384,RISPOSTE_CALC!$H$2:$H$5001,"&gt;0"))</f>
        <v/>
      </c>
      <c r="D384" t="str">
        <f t="shared" si="15"/>
        <v/>
      </c>
      <c r="E384" s="12" t="str">
        <f>IF(B384="","",tbl_output[[#This Row],[N_RISPONDENTI]]/tbl_output[[#This Row],[N_ALLIEVI_TOT]])</f>
        <v/>
      </c>
      <c r="F384" s="4" t="str">
        <f t="shared" si="16"/>
        <v/>
      </c>
      <c r="G384" s="8" t="str">
        <f>IF(ISERROR(IF(A384="","",AVERAGEIFS(RISPOSTE_CALC!$H$2:$H$5001,RISPOSTE_CALC!$B$2:$B$5001,A384,RISPOSTE_CALC!$H$2:$H$5001,"&gt;0"))),"",IF(A384="","",AVERAGEIFS(RISPOSTE_CALC!$H$2:$H$5001,RISPOSTE_CALC!$B$2:$B$5001,A384,RISPOSTE_CALC!$H$2:$H$5001,"&gt;0")))</f>
        <v/>
      </c>
      <c r="H384" s="8" t="str">
        <f t="shared" si="17"/>
        <v/>
      </c>
    </row>
    <row r="385" spans="1:8" x14ac:dyDescent="0.3">
      <c r="A385" t="str">
        <f>IFERROR(INDEX(tbl_corsi[KEY_CORSO],384),"")</f>
        <v/>
      </c>
      <c r="B385" t="str">
        <f>IFERROR(INDEX(tbl_corsi[N_ALLIEVI_TOT],384),"")</f>
        <v/>
      </c>
      <c r="C385" t="str">
        <f>IF(A385="","",COUNTIFS(RISPOSTE_CALC!$B$2:$B$5001,A385,RISPOSTE_CALC!$H$2:$H$5001,"&gt;0"))</f>
        <v/>
      </c>
      <c r="D385" t="str">
        <f t="shared" si="15"/>
        <v/>
      </c>
      <c r="E385" s="12" t="str">
        <f>IF(B385="","",tbl_output[[#This Row],[N_RISPONDENTI]]/tbl_output[[#This Row],[N_ALLIEVI_TOT]])</f>
        <v/>
      </c>
      <c r="F385" s="4" t="str">
        <f t="shared" si="16"/>
        <v/>
      </c>
      <c r="G385" s="8" t="str">
        <f>IF(ISERROR(IF(A385="","",AVERAGEIFS(RISPOSTE_CALC!$H$2:$H$5001,RISPOSTE_CALC!$B$2:$B$5001,A385,RISPOSTE_CALC!$H$2:$H$5001,"&gt;0"))),"",IF(A385="","",AVERAGEIFS(RISPOSTE_CALC!$H$2:$H$5001,RISPOSTE_CALC!$B$2:$B$5001,A385,RISPOSTE_CALC!$H$2:$H$5001,"&gt;0")))</f>
        <v/>
      </c>
      <c r="H385" s="8" t="str">
        <f t="shared" si="17"/>
        <v/>
      </c>
    </row>
    <row r="386" spans="1:8" x14ac:dyDescent="0.3">
      <c r="A386" t="str">
        <f>IFERROR(INDEX(tbl_corsi[KEY_CORSO],385),"")</f>
        <v/>
      </c>
      <c r="B386" t="str">
        <f>IFERROR(INDEX(tbl_corsi[N_ALLIEVI_TOT],385),"")</f>
        <v/>
      </c>
      <c r="C386" t="str">
        <f>IF(A386="","",COUNTIFS(RISPOSTE_CALC!$B$2:$B$5001,A386,RISPOSTE_CALC!$H$2:$H$5001,"&gt;0"))</f>
        <v/>
      </c>
      <c r="D386" t="str">
        <f t="shared" ref="D386:D449" si="18">IF(B386="","",ROUNDUP(B386*0.8,0))</f>
        <v/>
      </c>
      <c r="E386" s="12" t="str">
        <f>IF(B386="","",tbl_output[[#This Row],[N_RISPONDENTI]]/tbl_output[[#This Row],[N_ALLIEVI_TOT]])</f>
        <v/>
      </c>
      <c r="F386" s="4" t="str">
        <f t="shared" ref="F386:F449" si="19">IF(B386="","",IF(B386&lt;8,"KO: iscritti&lt;8",IF(C386&lt;D386,"KO: risp&lt;80%","OK")))</f>
        <v/>
      </c>
      <c r="G386" s="8" t="str">
        <f>IF(ISERROR(IF(A386="","",AVERAGEIFS(RISPOSTE_CALC!$H$2:$H$5001,RISPOSTE_CALC!$B$2:$B$5001,A386,RISPOSTE_CALC!$H$2:$H$5001,"&gt;0"))),"",IF(A386="","",AVERAGEIFS(RISPOSTE_CALC!$H$2:$H$5001,RISPOSTE_CALC!$B$2:$B$5001,A386,RISPOSTE_CALC!$H$2:$H$5001,"&gt;0")))</f>
        <v/>
      </c>
      <c r="H386" s="8" t="str">
        <f t="shared" ref="H386:H449" si="20">IF(G386="","",G386*2)</f>
        <v/>
      </c>
    </row>
    <row r="387" spans="1:8" x14ac:dyDescent="0.3">
      <c r="A387" t="str">
        <f>IFERROR(INDEX(tbl_corsi[KEY_CORSO],386),"")</f>
        <v/>
      </c>
      <c r="B387" t="str">
        <f>IFERROR(INDEX(tbl_corsi[N_ALLIEVI_TOT],386),"")</f>
        <v/>
      </c>
      <c r="C387" t="str">
        <f>IF(A387="","",COUNTIFS(RISPOSTE_CALC!$B$2:$B$5001,A387,RISPOSTE_CALC!$H$2:$H$5001,"&gt;0"))</f>
        <v/>
      </c>
      <c r="D387" t="str">
        <f t="shared" si="18"/>
        <v/>
      </c>
      <c r="E387" s="12" t="str">
        <f>IF(B387="","",tbl_output[[#This Row],[N_RISPONDENTI]]/tbl_output[[#This Row],[N_ALLIEVI_TOT]])</f>
        <v/>
      </c>
      <c r="F387" s="4" t="str">
        <f t="shared" si="19"/>
        <v/>
      </c>
      <c r="G387" s="8" t="str">
        <f>IF(ISERROR(IF(A387="","",AVERAGEIFS(RISPOSTE_CALC!$H$2:$H$5001,RISPOSTE_CALC!$B$2:$B$5001,A387,RISPOSTE_CALC!$H$2:$H$5001,"&gt;0"))),"",IF(A387="","",AVERAGEIFS(RISPOSTE_CALC!$H$2:$H$5001,RISPOSTE_CALC!$B$2:$B$5001,A387,RISPOSTE_CALC!$H$2:$H$5001,"&gt;0")))</f>
        <v/>
      </c>
      <c r="H387" s="8" t="str">
        <f t="shared" si="20"/>
        <v/>
      </c>
    </row>
    <row r="388" spans="1:8" x14ac:dyDescent="0.3">
      <c r="A388" t="str">
        <f>IFERROR(INDEX(tbl_corsi[KEY_CORSO],387),"")</f>
        <v/>
      </c>
      <c r="B388" t="str">
        <f>IFERROR(INDEX(tbl_corsi[N_ALLIEVI_TOT],387),"")</f>
        <v/>
      </c>
      <c r="C388" t="str">
        <f>IF(A388="","",COUNTIFS(RISPOSTE_CALC!$B$2:$B$5001,A388,RISPOSTE_CALC!$H$2:$H$5001,"&gt;0"))</f>
        <v/>
      </c>
      <c r="D388" t="str">
        <f t="shared" si="18"/>
        <v/>
      </c>
      <c r="E388" s="12" t="str">
        <f>IF(B388="","",tbl_output[[#This Row],[N_RISPONDENTI]]/tbl_output[[#This Row],[N_ALLIEVI_TOT]])</f>
        <v/>
      </c>
      <c r="F388" s="4" t="str">
        <f t="shared" si="19"/>
        <v/>
      </c>
      <c r="G388" s="8" t="str">
        <f>IF(ISERROR(IF(A388="","",AVERAGEIFS(RISPOSTE_CALC!$H$2:$H$5001,RISPOSTE_CALC!$B$2:$B$5001,A388,RISPOSTE_CALC!$H$2:$H$5001,"&gt;0"))),"",IF(A388="","",AVERAGEIFS(RISPOSTE_CALC!$H$2:$H$5001,RISPOSTE_CALC!$B$2:$B$5001,A388,RISPOSTE_CALC!$H$2:$H$5001,"&gt;0")))</f>
        <v/>
      </c>
      <c r="H388" s="8" t="str">
        <f t="shared" si="20"/>
        <v/>
      </c>
    </row>
    <row r="389" spans="1:8" x14ac:dyDescent="0.3">
      <c r="A389" t="str">
        <f>IFERROR(INDEX(tbl_corsi[KEY_CORSO],388),"")</f>
        <v/>
      </c>
      <c r="B389" t="str">
        <f>IFERROR(INDEX(tbl_corsi[N_ALLIEVI_TOT],388),"")</f>
        <v/>
      </c>
      <c r="C389" t="str">
        <f>IF(A389="","",COUNTIFS(RISPOSTE_CALC!$B$2:$B$5001,A389,RISPOSTE_CALC!$H$2:$H$5001,"&gt;0"))</f>
        <v/>
      </c>
      <c r="D389" t="str">
        <f t="shared" si="18"/>
        <v/>
      </c>
      <c r="E389" s="12" t="str">
        <f>IF(B389="","",tbl_output[[#This Row],[N_RISPONDENTI]]/tbl_output[[#This Row],[N_ALLIEVI_TOT]])</f>
        <v/>
      </c>
      <c r="F389" s="4" t="str">
        <f t="shared" si="19"/>
        <v/>
      </c>
      <c r="G389" s="8" t="str">
        <f>IF(ISERROR(IF(A389="","",AVERAGEIFS(RISPOSTE_CALC!$H$2:$H$5001,RISPOSTE_CALC!$B$2:$B$5001,A389,RISPOSTE_CALC!$H$2:$H$5001,"&gt;0"))),"",IF(A389="","",AVERAGEIFS(RISPOSTE_CALC!$H$2:$H$5001,RISPOSTE_CALC!$B$2:$B$5001,A389,RISPOSTE_CALC!$H$2:$H$5001,"&gt;0")))</f>
        <v/>
      </c>
      <c r="H389" s="8" t="str">
        <f t="shared" si="20"/>
        <v/>
      </c>
    </row>
    <row r="390" spans="1:8" x14ac:dyDescent="0.3">
      <c r="A390" t="str">
        <f>IFERROR(INDEX(tbl_corsi[KEY_CORSO],389),"")</f>
        <v/>
      </c>
      <c r="B390" t="str">
        <f>IFERROR(INDEX(tbl_corsi[N_ALLIEVI_TOT],389),"")</f>
        <v/>
      </c>
      <c r="C390" t="str">
        <f>IF(A390="","",COUNTIFS(RISPOSTE_CALC!$B$2:$B$5001,A390,RISPOSTE_CALC!$H$2:$H$5001,"&gt;0"))</f>
        <v/>
      </c>
      <c r="D390" t="str">
        <f t="shared" si="18"/>
        <v/>
      </c>
      <c r="E390" s="12" t="str">
        <f>IF(B390="","",tbl_output[[#This Row],[N_RISPONDENTI]]/tbl_output[[#This Row],[N_ALLIEVI_TOT]])</f>
        <v/>
      </c>
      <c r="F390" s="4" t="str">
        <f t="shared" si="19"/>
        <v/>
      </c>
      <c r="G390" s="8" t="str">
        <f>IF(ISERROR(IF(A390="","",AVERAGEIFS(RISPOSTE_CALC!$H$2:$H$5001,RISPOSTE_CALC!$B$2:$B$5001,A390,RISPOSTE_CALC!$H$2:$H$5001,"&gt;0"))),"",IF(A390="","",AVERAGEIFS(RISPOSTE_CALC!$H$2:$H$5001,RISPOSTE_CALC!$B$2:$B$5001,A390,RISPOSTE_CALC!$H$2:$H$5001,"&gt;0")))</f>
        <v/>
      </c>
      <c r="H390" s="8" t="str">
        <f t="shared" si="20"/>
        <v/>
      </c>
    </row>
    <row r="391" spans="1:8" x14ac:dyDescent="0.3">
      <c r="A391" t="str">
        <f>IFERROR(INDEX(tbl_corsi[KEY_CORSO],390),"")</f>
        <v/>
      </c>
      <c r="B391" t="str">
        <f>IFERROR(INDEX(tbl_corsi[N_ALLIEVI_TOT],390),"")</f>
        <v/>
      </c>
      <c r="C391" t="str">
        <f>IF(A391="","",COUNTIFS(RISPOSTE_CALC!$B$2:$B$5001,A391,RISPOSTE_CALC!$H$2:$H$5001,"&gt;0"))</f>
        <v/>
      </c>
      <c r="D391" t="str">
        <f t="shared" si="18"/>
        <v/>
      </c>
      <c r="E391" s="12" t="str">
        <f>IF(B391="","",tbl_output[[#This Row],[N_RISPONDENTI]]/tbl_output[[#This Row],[N_ALLIEVI_TOT]])</f>
        <v/>
      </c>
      <c r="F391" s="4" t="str">
        <f t="shared" si="19"/>
        <v/>
      </c>
      <c r="G391" s="8" t="str">
        <f>IF(ISERROR(IF(A391="","",AVERAGEIFS(RISPOSTE_CALC!$H$2:$H$5001,RISPOSTE_CALC!$B$2:$B$5001,A391,RISPOSTE_CALC!$H$2:$H$5001,"&gt;0"))),"",IF(A391="","",AVERAGEIFS(RISPOSTE_CALC!$H$2:$H$5001,RISPOSTE_CALC!$B$2:$B$5001,A391,RISPOSTE_CALC!$H$2:$H$5001,"&gt;0")))</f>
        <v/>
      </c>
      <c r="H391" s="8" t="str">
        <f t="shared" si="20"/>
        <v/>
      </c>
    </row>
    <row r="392" spans="1:8" x14ac:dyDescent="0.3">
      <c r="A392" t="str">
        <f>IFERROR(INDEX(tbl_corsi[KEY_CORSO],391),"")</f>
        <v/>
      </c>
      <c r="B392" t="str">
        <f>IFERROR(INDEX(tbl_corsi[N_ALLIEVI_TOT],391),"")</f>
        <v/>
      </c>
      <c r="C392" t="str">
        <f>IF(A392="","",COUNTIFS(RISPOSTE_CALC!$B$2:$B$5001,A392,RISPOSTE_CALC!$H$2:$H$5001,"&gt;0"))</f>
        <v/>
      </c>
      <c r="D392" t="str">
        <f t="shared" si="18"/>
        <v/>
      </c>
      <c r="E392" s="12" t="str">
        <f>IF(B392="","",tbl_output[[#This Row],[N_RISPONDENTI]]/tbl_output[[#This Row],[N_ALLIEVI_TOT]])</f>
        <v/>
      </c>
      <c r="F392" s="4" t="str">
        <f t="shared" si="19"/>
        <v/>
      </c>
      <c r="G392" s="8" t="str">
        <f>IF(ISERROR(IF(A392="","",AVERAGEIFS(RISPOSTE_CALC!$H$2:$H$5001,RISPOSTE_CALC!$B$2:$B$5001,A392,RISPOSTE_CALC!$H$2:$H$5001,"&gt;0"))),"",IF(A392="","",AVERAGEIFS(RISPOSTE_CALC!$H$2:$H$5001,RISPOSTE_CALC!$B$2:$B$5001,A392,RISPOSTE_CALC!$H$2:$H$5001,"&gt;0")))</f>
        <v/>
      </c>
      <c r="H392" s="8" t="str">
        <f t="shared" si="20"/>
        <v/>
      </c>
    </row>
    <row r="393" spans="1:8" x14ac:dyDescent="0.3">
      <c r="A393" t="str">
        <f>IFERROR(INDEX(tbl_corsi[KEY_CORSO],392),"")</f>
        <v/>
      </c>
      <c r="B393" t="str">
        <f>IFERROR(INDEX(tbl_corsi[N_ALLIEVI_TOT],392),"")</f>
        <v/>
      </c>
      <c r="C393" t="str">
        <f>IF(A393="","",COUNTIFS(RISPOSTE_CALC!$B$2:$B$5001,A393,RISPOSTE_CALC!$H$2:$H$5001,"&gt;0"))</f>
        <v/>
      </c>
      <c r="D393" t="str">
        <f t="shared" si="18"/>
        <v/>
      </c>
      <c r="E393" s="12" t="str">
        <f>IF(B393="","",tbl_output[[#This Row],[N_RISPONDENTI]]/tbl_output[[#This Row],[N_ALLIEVI_TOT]])</f>
        <v/>
      </c>
      <c r="F393" s="4" t="str">
        <f t="shared" si="19"/>
        <v/>
      </c>
      <c r="G393" s="8" t="str">
        <f>IF(ISERROR(IF(A393="","",AVERAGEIFS(RISPOSTE_CALC!$H$2:$H$5001,RISPOSTE_CALC!$B$2:$B$5001,A393,RISPOSTE_CALC!$H$2:$H$5001,"&gt;0"))),"",IF(A393="","",AVERAGEIFS(RISPOSTE_CALC!$H$2:$H$5001,RISPOSTE_CALC!$B$2:$B$5001,A393,RISPOSTE_CALC!$H$2:$H$5001,"&gt;0")))</f>
        <v/>
      </c>
      <c r="H393" s="8" t="str">
        <f t="shared" si="20"/>
        <v/>
      </c>
    </row>
    <row r="394" spans="1:8" x14ac:dyDescent="0.3">
      <c r="A394" t="str">
        <f>IFERROR(INDEX(tbl_corsi[KEY_CORSO],393),"")</f>
        <v/>
      </c>
      <c r="B394" t="str">
        <f>IFERROR(INDEX(tbl_corsi[N_ALLIEVI_TOT],393),"")</f>
        <v/>
      </c>
      <c r="C394" t="str">
        <f>IF(A394="","",COUNTIFS(RISPOSTE_CALC!$B$2:$B$5001,A394,RISPOSTE_CALC!$H$2:$H$5001,"&gt;0"))</f>
        <v/>
      </c>
      <c r="D394" t="str">
        <f t="shared" si="18"/>
        <v/>
      </c>
      <c r="E394" s="12" t="str">
        <f>IF(B394="","",tbl_output[[#This Row],[N_RISPONDENTI]]/tbl_output[[#This Row],[N_ALLIEVI_TOT]])</f>
        <v/>
      </c>
      <c r="F394" s="4" t="str">
        <f t="shared" si="19"/>
        <v/>
      </c>
      <c r="G394" s="8" t="str">
        <f>IF(ISERROR(IF(A394="","",AVERAGEIFS(RISPOSTE_CALC!$H$2:$H$5001,RISPOSTE_CALC!$B$2:$B$5001,A394,RISPOSTE_CALC!$H$2:$H$5001,"&gt;0"))),"",IF(A394="","",AVERAGEIFS(RISPOSTE_CALC!$H$2:$H$5001,RISPOSTE_CALC!$B$2:$B$5001,A394,RISPOSTE_CALC!$H$2:$H$5001,"&gt;0")))</f>
        <v/>
      </c>
      <c r="H394" s="8" t="str">
        <f t="shared" si="20"/>
        <v/>
      </c>
    </row>
    <row r="395" spans="1:8" x14ac:dyDescent="0.3">
      <c r="A395" t="str">
        <f>IFERROR(INDEX(tbl_corsi[KEY_CORSO],394),"")</f>
        <v/>
      </c>
      <c r="B395" t="str">
        <f>IFERROR(INDEX(tbl_corsi[N_ALLIEVI_TOT],394),"")</f>
        <v/>
      </c>
      <c r="C395" t="str">
        <f>IF(A395="","",COUNTIFS(RISPOSTE_CALC!$B$2:$B$5001,A395,RISPOSTE_CALC!$H$2:$H$5001,"&gt;0"))</f>
        <v/>
      </c>
      <c r="D395" t="str">
        <f t="shared" si="18"/>
        <v/>
      </c>
      <c r="E395" s="12" t="str">
        <f>IF(B395="","",tbl_output[[#This Row],[N_RISPONDENTI]]/tbl_output[[#This Row],[N_ALLIEVI_TOT]])</f>
        <v/>
      </c>
      <c r="F395" s="4" t="str">
        <f t="shared" si="19"/>
        <v/>
      </c>
      <c r="G395" s="8" t="str">
        <f>IF(ISERROR(IF(A395="","",AVERAGEIFS(RISPOSTE_CALC!$H$2:$H$5001,RISPOSTE_CALC!$B$2:$B$5001,A395,RISPOSTE_CALC!$H$2:$H$5001,"&gt;0"))),"",IF(A395="","",AVERAGEIFS(RISPOSTE_CALC!$H$2:$H$5001,RISPOSTE_CALC!$B$2:$B$5001,A395,RISPOSTE_CALC!$H$2:$H$5001,"&gt;0")))</f>
        <v/>
      </c>
      <c r="H395" s="8" t="str">
        <f t="shared" si="20"/>
        <v/>
      </c>
    </row>
    <row r="396" spans="1:8" x14ac:dyDescent="0.3">
      <c r="A396" t="str">
        <f>IFERROR(INDEX(tbl_corsi[KEY_CORSO],395),"")</f>
        <v/>
      </c>
      <c r="B396" t="str">
        <f>IFERROR(INDEX(tbl_corsi[N_ALLIEVI_TOT],395),"")</f>
        <v/>
      </c>
      <c r="C396" t="str">
        <f>IF(A396="","",COUNTIFS(RISPOSTE_CALC!$B$2:$B$5001,A396,RISPOSTE_CALC!$H$2:$H$5001,"&gt;0"))</f>
        <v/>
      </c>
      <c r="D396" t="str">
        <f t="shared" si="18"/>
        <v/>
      </c>
      <c r="E396" s="12" t="str">
        <f>IF(B396="","",tbl_output[[#This Row],[N_RISPONDENTI]]/tbl_output[[#This Row],[N_ALLIEVI_TOT]])</f>
        <v/>
      </c>
      <c r="F396" s="4" t="str">
        <f t="shared" si="19"/>
        <v/>
      </c>
      <c r="G396" s="8" t="str">
        <f>IF(ISERROR(IF(A396="","",AVERAGEIFS(RISPOSTE_CALC!$H$2:$H$5001,RISPOSTE_CALC!$B$2:$B$5001,A396,RISPOSTE_CALC!$H$2:$H$5001,"&gt;0"))),"",IF(A396="","",AVERAGEIFS(RISPOSTE_CALC!$H$2:$H$5001,RISPOSTE_CALC!$B$2:$B$5001,A396,RISPOSTE_CALC!$H$2:$H$5001,"&gt;0")))</f>
        <v/>
      </c>
      <c r="H396" s="8" t="str">
        <f t="shared" si="20"/>
        <v/>
      </c>
    </row>
    <row r="397" spans="1:8" x14ac:dyDescent="0.3">
      <c r="A397" t="str">
        <f>IFERROR(INDEX(tbl_corsi[KEY_CORSO],396),"")</f>
        <v/>
      </c>
      <c r="B397" t="str">
        <f>IFERROR(INDEX(tbl_corsi[N_ALLIEVI_TOT],396),"")</f>
        <v/>
      </c>
      <c r="C397" t="str">
        <f>IF(A397="","",COUNTIFS(RISPOSTE_CALC!$B$2:$B$5001,A397,RISPOSTE_CALC!$H$2:$H$5001,"&gt;0"))</f>
        <v/>
      </c>
      <c r="D397" t="str">
        <f t="shared" si="18"/>
        <v/>
      </c>
      <c r="E397" s="12" t="str">
        <f>IF(B397="","",tbl_output[[#This Row],[N_RISPONDENTI]]/tbl_output[[#This Row],[N_ALLIEVI_TOT]])</f>
        <v/>
      </c>
      <c r="F397" s="4" t="str">
        <f t="shared" si="19"/>
        <v/>
      </c>
      <c r="G397" s="8" t="str">
        <f>IF(ISERROR(IF(A397="","",AVERAGEIFS(RISPOSTE_CALC!$H$2:$H$5001,RISPOSTE_CALC!$B$2:$B$5001,A397,RISPOSTE_CALC!$H$2:$H$5001,"&gt;0"))),"",IF(A397="","",AVERAGEIFS(RISPOSTE_CALC!$H$2:$H$5001,RISPOSTE_CALC!$B$2:$B$5001,A397,RISPOSTE_CALC!$H$2:$H$5001,"&gt;0")))</f>
        <v/>
      </c>
      <c r="H397" s="8" t="str">
        <f t="shared" si="20"/>
        <v/>
      </c>
    </row>
    <row r="398" spans="1:8" x14ac:dyDescent="0.3">
      <c r="A398" t="str">
        <f>IFERROR(INDEX(tbl_corsi[KEY_CORSO],397),"")</f>
        <v/>
      </c>
      <c r="B398" t="str">
        <f>IFERROR(INDEX(tbl_corsi[N_ALLIEVI_TOT],397),"")</f>
        <v/>
      </c>
      <c r="C398" t="str">
        <f>IF(A398="","",COUNTIFS(RISPOSTE_CALC!$B$2:$B$5001,A398,RISPOSTE_CALC!$H$2:$H$5001,"&gt;0"))</f>
        <v/>
      </c>
      <c r="D398" t="str">
        <f t="shared" si="18"/>
        <v/>
      </c>
      <c r="E398" s="12" t="str">
        <f>IF(B398="","",tbl_output[[#This Row],[N_RISPONDENTI]]/tbl_output[[#This Row],[N_ALLIEVI_TOT]])</f>
        <v/>
      </c>
      <c r="F398" s="4" t="str">
        <f t="shared" si="19"/>
        <v/>
      </c>
      <c r="G398" s="8" t="str">
        <f>IF(ISERROR(IF(A398="","",AVERAGEIFS(RISPOSTE_CALC!$H$2:$H$5001,RISPOSTE_CALC!$B$2:$B$5001,A398,RISPOSTE_CALC!$H$2:$H$5001,"&gt;0"))),"",IF(A398="","",AVERAGEIFS(RISPOSTE_CALC!$H$2:$H$5001,RISPOSTE_CALC!$B$2:$B$5001,A398,RISPOSTE_CALC!$H$2:$H$5001,"&gt;0")))</f>
        <v/>
      </c>
      <c r="H398" s="8" t="str">
        <f t="shared" si="20"/>
        <v/>
      </c>
    </row>
    <row r="399" spans="1:8" x14ac:dyDescent="0.3">
      <c r="A399" t="str">
        <f>IFERROR(INDEX(tbl_corsi[KEY_CORSO],398),"")</f>
        <v/>
      </c>
      <c r="B399" t="str">
        <f>IFERROR(INDEX(tbl_corsi[N_ALLIEVI_TOT],398),"")</f>
        <v/>
      </c>
      <c r="C399" t="str">
        <f>IF(A399="","",COUNTIFS(RISPOSTE_CALC!$B$2:$B$5001,A399,RISPOSTE_CALC!$H$2:$H$5001,"&gt;0"))</f>
        <v/>
      </c>
      <c r="D399" t="str">
        <f t="shared" si="18"/>
        <v/>
      </c>
      <c r="E399" s="12" t="str">
        <f>IF(B399="","",tbl_output[[#This Row],[N_RISPONDENTI]]/tbl_output[[#This Row],[N_ALLIEVI_TOT]])</f>
        <v/>
      </c>
      <c r="F399" s="4" t="str">
        <f t="shared" si="19"/>
        <v/>
      </c>
      <c r="G399" s="8" t="str">
        <f>IF(ISERROR(IF(A399="","",AVERAGEIFS(RISPOSTE_CALC!$H$2:$H$5001,RISPOSTE_CALC!$B$2:$B$5001,A399,RISPOSTE_CALC!$H$2:$H$5001,"&gt;0"))),"",IF(A399="","",AVERAGEIFS(RISPOSTE_CALC!$H$2:$H$5001,RISPOSTE_CALC!$B$2:$B$5001,A399,RISPOSTE_CALC!$H$2:$H$5001,"&gt;0")))</f>
        <v/>
      </c>
      <c r="H399" s="8" t="str">
        <f t="shared" si="20"/>
        <v/>
      </c>
    </row>
    <row r="400" spans="1:8" x14ac:dyDescent="0.3">
      <c r="A400" t="str">
        <f>IFERROR(INDEX(tbl_corsi[KEY_CORSO],399),"")</f>
        <v/>
      </c>
      <c r="B400" t="str">
        <f>IFERROR(INDEX(tbl_corsi[N_ALLIEVI_TOT],399),"")</f>
        <v/>
      </c>
      <c r="C400" t="str">
        <f>IF(A400="","",COUNTIFS(RISPOSTE_CALC!$B$2:$B$5001,A400,RISPOSTE_CALC!$H$2:$H$5001,"&gt;0"))</f>
        <v/>
      </c>
      <c r="D400" t="str">
        <f t="shared" si="18"/>
        <v/>
      </c>
      <c r="E400" s="12" t="str">
        <f>IF(B400="","",tbl_output[[#This Row],[N_RISPONDENTI]]/tbl_output[[#This Row],[N_ALLIEVI_TOT]])</f>
        <v/>
      </c>
      <c r="F400" s="4" t="str">
        <f t="shared" si="19"/>
        <v/>
      </c>
      <c r="G400" s="8" t="str">
        <f>IF(ISERROR(IF(A400="","",AVERAGEIFS(RISPOSTE_CALC!$H$2:$H$5001,RISPOSTE_CALC!$B$2:$B$5001,A400,RISPOSTE_CALC!$H$2:$H$5001,"&gt;0"))),"",IF(A400="","",AVERAGEIFS(RISPOSTE_CALC!$H$2:$H$5001,RISPOSTE_CALC!$B$2:$B$5001,A400,RISPOSTE_CALC!$H$2:$H$5001,"&gt;0")))</f>
        <v/>
      </c>
      <c r="H400" s="8" t="str">
        <f t="shared" si="20"/>
        <v/>
      </c>
    </row>
    <row r="401" spans="1:8" x14ac:dyDescent="0.3">
      <c r="A401" t="str">
        <f>IFERROR(INDEX(tbl_corsi[KEY_CORSO],400),"")</f>
        <v/>
      </c>
      <c r="B401" t="str">
        <f>IFERROR(INDEX(tbl_corsi[N_ALLIEVI_TOT],400),"")</f>
        <v/>
      </c>
      <c r="C401" t="str">
        <f>IF(A401="","",COUNTIFS(RISPOSTE_CALC!$B$2:$B$5001,A401,RISPOSTE_CALC!$H$2:$H$5001,"&gt;0"))</f>
        <v/>
      </c>
      <c r="D401" t="str">
        <f t="shared" si="18"/>
        <v/>
      </c>
      <c r="E401" s="12" t="str">
        <f>IF(B401="","",tbl_output[[#This Row],[N_RISPONDENTI]]/tbl_output[[#This Row],[N_ALLIEVI_TOT]])</f>
        <v/>
      </c>
      <c r="F401" s="4" t="str">
        <f t="shared" si="19"/>
        <v/>
      </c>
      <c r="G401" s="8" t="str">
        <f>IF(ISERROR(IF(A401="","",AVERAGEIFS(RISPOSTE_CALC!$H$2:$H$5001,RISPOSTE_CALC!$B$2:$B$5001,A401,RISPOSTE_CALC!$H$2:$H$5001,"&gt;0"))),"",IF(A401="","",AVERAGEIFS(RISPOSTE_CALC!$H$2:$H$5001,RISPOSTE_CALC!$B$2:$B$5001,A401,RISPOSTE_CALC!$H$2:$H$5001,"&gt;0")))</f>
        <v/>
      </c>
      <c r="H401" s="8" t="str">
        <f t="shared" si="20"/>
        <v/>
      </c>
    </row>
    <row r="402" spans="1:8" x14ac:dyDescent="0.3">
      <c r="A402" t="str">
        <f>IFERROR(INDEX(tbl_corsi[KEY_CORSO],401),"")</f>
        <v/>
      </c>
      <c r="B402" t="str">
        <f>IFERROR(INDEX(tbl_corsi[N_ALLIEVI_TOT],401),"")</f>
        <v/>
      </c>
      <c r="C402" t="str">
        <f>IF(A402="","",COUNTIFS(RISPOSTE_CALC!$B$2:$B$5001,A402,RISPOSTE_CALC!$H$2:$H$5001,"&gt;0"))</f>
        <v/>
      </c>
      <c r="D402" t="str">
        <f t="shared" si="18"/>
        <v/>
      </c>
      <c r="E402" s="12" t="str">
        <f>IF(B402="","",tbl_output[[#This Row],[N_RISPONDENTI]]/tbl_output[[#This Row],[N_ALLIEVI_TOT]])</f>
        <v/>
      </c>
      <c r="F402" s="4" t="str">
        <f t="shared" si="19"/>
        <v/>
      </c>
      <c r="G402" s="8" t="str">
        <f>IF(ISERROR(IF(A402="","",AVERAGEIFS(RISPOSTE_CALC!$H$2:$H$5001,RISPOSTE_CALC!$B$2:$B$5001,A402,RISPOSTE_CALC!$H$2:$H$5001,"&gt;0"))),"",IF(A402="","",AVERAGEIFS(RISPOSTE_CALC!$H$2:$H$5001,RISPOSTE_CALC!$B$2:$B$5001,A402,RISPOSTE_CALC!$H$2:$H$5001,"&gt;0")))</f>
        <v/>
      </c>
      <c r="H402" s="8" t="str">
        <f t="shared" si="20"/>
        <v/>
      </c>
    </row>
    <row r="403" spans="1:8" x14ac:dyDescent="0.3">
      <c r="A403" t="str">
        <f>IFERROR(INDEX(tbl_corsi[KEY_CORSO],402),"")</f>
        <v/>
      </c>
      <c r="B403" t="str">
        <f>IFERROR(INDEX(tbl_corsi[N_ALLIEVI_TOT],402),"")</f>
        <v/>
      </c>
      <c r="C403" t="str">
        <f>IF(A403="","",COUNTIFS(RISPOSTE_CALC!$B$2:$B$5001,A403,RISPOSTE_CALC!$H$2:$H$5001,"&gt;0"))</f>
        <v/>
      </c>
      <c r="D403" t="str">
        <f t="shared" si="18"/>
        <v/>
      </c>
      <c r="E403" s="12" t="str">
        <f>IF(B403="","",tbl_output[[#This Row],[N_RISPONDENTI]]/tbl_output[[#This Row],[N_ALLIEVI_TOT]])</f>
        <v/>
      </c>
      <c r="F403" s="4" t="str">
        <f t="shared" si="19"/>
        <v/>
      </c>
      <c r="G403" s="8" t="str">
        <f>IF(ISERROR(IF(A403="","",AVERAGEIFS(RISPOSTE_CALC!$H$2:$H$5001,RISPOSTE_CALC!$B$2:$B$5001,A403,RISPOSTE_CALC!$H$2:$H$5001,"&gt;0"))),"",IF(A403="","",AVERAGEIFS(RISPOSTE_CALC!$H$2:$H$5001,RISPOSTE_CALC!$B$2:$B$5001,A403,RISPOSTE_CALC!$H$2:$H$5001,"&gt;0")))</f>
        <v/>
      </c>
      <c r="H403" s="8" t="str">
        <f t="shared" si="20"/>
        <v/>
      </c>
    </row>
    <row r="404" spans="1:8" x14ac:dyDescent="0.3">
      <c r="A404" t="str">
        <f>IFERROR(INDEX(tbl_corsi[KEY_CORSO],403),"")</f>
        <v/>
      </c>
      <c r="B404" t="str">
        <f>IFERROR(INDEX(tbl_corsi[N_ALLIEVI_TOT],403),"")</f>
        <v/>
      </c>
      <c r="C404" t="str">
        <f>IF(A404="","",COUNTIFS(RISPOSTE_CALC!$B$2:$B$5001,A404,RISPOSTE_CALC!$H$2:$H$5001,"&gt;0"))</f>
        <v/>
      </c>
      <c r="D404" t="str">
        <f t="shared" si="18"/>
        <v/>
      </c>
      <c r="E404" s="12" t="str">
        <f>IF(B404="","",tbl_output[[#This Row],[N_RISPONDENTI]]/tbl_output[[#This Row],[N_ALLIEVI_TOT]])</f>
        <v/>
      </c>
      <c r="F404" s="4" t="str">
        <f t="shared" si="19"/>
        <v/>
      </c>
      <c r="G404" s="8" t="str">
        <f>IF(ISERROR(IF(A404="","",AVERAGEIFS(RISPOSTE_CALC!$H$2:$H$5001,RISPOSTE_CALC!$B$2:$B$5001,A404,RISPOSTE_CALC!$H$2:$H$5001,"&gt;0"))),"",IF(A404="","",AVERAGEIFS(RISPOSTE_CALC!$H$2:$H$5001,RISPOSTE_CALC!$B$2:$B$5001,A404,RISPOSTE_CALC!$H$2:$H$5001,"&gt;0")))</f>
        <v/>
      </c>
      <c r="H404" s="8" t="str">
        <f t="shared" si="20"/>
        <v/>
      </c>
    </row>
    <row r="405" spans="1:8" x14ac:dyDescent="0.3">
      <c r="A405" t="str">
        <f>IFERROR(INDEX(tbl_corsi[KEY_CORSO],404),"")</f>
        <v/>
      </c>
      <c r="B405" t="str">
        <f>IFERROR(INDEX(tbl_corsi[N_ALLIEVI_TOT],404),"")</f>
        <v/>
      </c>
      <c r="C405" t="str">
        <f>IF(A405="","",COUNTIFS(RISPOSTE_CALC!$B$2:$B$5001,A405,RISPOSTE_CALC!$H$2:$H$5001,"&gt;0"))</f>
        <v/>
      </c>
      <c r="D405" t="str">
        <f t="shared" si="18"/>
        <v/>
      </c>
      <c r="E405" s="12" t="str">
        <f>IF(B405="","",tbl_output[[#This Row],[N_RISPONDENTI]]/tbl_output[[#This Row],[N_ALLIEVI_TOT]])</f>
        <v/>
      </c>
      <c r="F405" s="4" t="str">
        <f t="shared" si="19"/>
        <v/>
      </c>
      <c r="G405" s="8" t="str">
        <f>IF(ISERROR(IF(A405="","",AVERAGEIFS(RISPOSTE_CALC!$H$2:$H$5001,RISPOSTE_CALC!$B$2:$B$5001,A405,RISPOSTE_CALC!$H$2:$H$5001,"&gt;0"))),"",IF(A405="","",AVERAGEIFS(RISPOSTE_CALC!$H$2:$H$5001,RISPOSTE_CALC!$B$2:$B$5001,A405,RISPOSTE_CALC!$H$2:$H$5001,"&gt;0")))</f>
        <v/>
      </c>
      <c r="H405" s="8" t="str">
        <f t="shared" si="20"/>
        <v/>
      </c>
    </row>
    <row r="406" spans="1:8" x14ac:dyDescent="0.3">
      <c r="A406" t="str">
        <f>IFERROR(INDEX(tbl_corsi[KEY_CORSO],405),"")</f>
        <v/>
      </c>
      <c r="B406" t="str">
        <f>IFERROR(INDEX(tbl_corsi[N_ALLIEVI_TOT],405),"")</f>
        <v/>
      </c>
      <c r="C406" t="str">
        <f>IF(A406="","",COUNTIFS(RISPOSTE_CALC!$B$2:$B$5001,A406,RISPOSTE_CALC!$H$2:$H$5001,"&gt;0"))</f>
        <v/>
      </c>
      <c r="D406" t="str">
        <f t="shared" si="18"/>
        <v/>
      </c>
      <c r="E406" s="12" t="str">
        <f>IF(B406="","",tbl_output[[#This Row],[N_RISPONDENTI]]/tbl_output[[#This Row],[N_ALLIEVI_TOT]])</f>
        <v/>
      </c>
      <c r="F406" s="4" t="str">
        <f t="shared" si="19"/>
        <v/>
      </c>
      <c r="G406" s="8" t="str">
        <f>IF(ISERROR(IF(A406="","",AVERAGEIFS(RISPOSTE_CALC!$H$2:$H$5001,RISPOSTE_CALC!$B$2:$B$5001,A406,RISPOSTE_CALC!$H$2:$H$5001,"&gt;0"))),"",IF(A406="","",AVERAGEIFS(RISPOSTE_CALC!$H$2:$H$5001,RISPOSTE_CALC!$B$2:$B$5001,A406,RISPOSTE_CALC!$H$2:$H$5001,"&gt;0")))</f>
        <v/>
      </c>
      <c r="H406" s="8" t="str">
        <f t="shared" si="20"/>
        <v/>
      </c>
    </row>
    <row r="407" spans="1:8" x14ac:dyDescent="0.3">
      <c r="A407" t="str">
        <f>IFERROR(INDEX(tbl_corsi[KEY_CORSO],406),"")</f>
        <v/>
      </c>
      <c r="B407" t="str">
        <f>IFERROR(INDEX(tbl_corsi[N_ALLIEVI_TOT],406),"")</f>
        <v/>
      </c>
      <c r="C407" t="str">
        <f>IF(A407="","",COUNTIFS(RISPOSTE_CALC!$B$2:$B$5001,A407,RISPOSTE_CALC!$H$2:$H$5001,"&gt;0"))</f>
        <v/>
      </c>
      <c r="D407" t="str">
        <f t="shared" si="18"/>
        <v/>
      </c>
      <c r="E407" s="12" t="str">
        <f>IF(B407="","",tbl_output[[#This Row],[N_RISPONDENTI]]/tbl_output[[#This Row],[N_ALLIEVI_TOT]])</f>
        <v/>
      </c>
      <c r="F407" s="4" t="str">
        <f t="shared" si="19"/>
        <v/>
      </c>
      <c r="G407" s="8" t="str">
        <f>IF(ISERROR(IF(A407="","",AVERAGEIFS(RISPOSTE_CALC!$H$2:$H$5001,RISPOSTE_CALC!$B$2:$B$5001,A407,RISPOSTE_CALC!$H$2:$H$5001,"&gt;0"))),"",IF(A407="","",AVERAGEIFS(RISPOSTE_CALC!$H$2:$H$5001,RISPOSTE_CALC!$B$2:$B$5001,A407,RISPOSTE_CALC!$H$2:$H$5001,"&gt;0")))</f>
        <v/>
      </c>
      <c r="H407" s="8" t="str">
        <f t="shared" si="20"/>
        <v/>
      </c>
    </row>
    <row r="408" spans="1:8" x14ac:dyDescent="0.3">
      <c r="A408" t="str">
        <f>IFERROR(INDEX(tbl_corsi[KEY_CORSO],407),"")</f>
        <v/>
      </c>
      <c r="B408" t="str">
        <f>IFERROR(INDEX(tbl_corsi[N_ALLIEVI_TOT],407),"")</f>
        <v/>
      </c>
      <c r="C408" t="str">
        <f>IF(A408="","",COUNTIFS(RISPOSTE_CALC!$B$2:$B$5001,A408,RISPOSTE_CALC!$H$2:$H$5001,"&gt;0"))</f>
        <v/>
      </c>
      <c r="D408" t="str">
        <f t="shared" si="18"/>
        <v/>
      </c>
      <c r="E408" s="12" t="str">
        <f>IF(B408="","",tbl_output[[#This Row],[N_RISPONDENTI]]/tbl_output[[#This Row],[N_ALLIEVI_TOT]])</f>
        <v/>
      </c>
      <c r="F408" s="4" t="str">
        <f t="shared" si="19"/>
        <v/>
      </c>
      <c r="G408" s="8" t="str">
        <f>IF(ISERROR(IF(A408="","",AVERAGEIFS(RISPOSTE_CALC!$H$2:$H$5001,RISPOSTE_CALC!$B$2:$B$5001,A408,RISPOSTE_CALC!$H$2:$H$5001,"&gt;0"))),"",IF(A408="","",AVERAGEIFS(RISPOSTE_CALC!$H$2:$H$5001,RISPOSTE_CALC!$B$2:$B$5001,A408,RISPOSTE_CALC!$H$2:$H$5001,"&gt;0")))</f>
        <v/>
      </c>
      <c r="H408" s="8" t="str">
        <f t="shared" si="20"/>
        <v/>
      </c>
    </row>
    <row r="409" spans="1:8" x14ac:dyDescent="0.3">
      <c r="A409" t="str">
        <f>IFERROR(INDEX(tbl_corsi[KEY_CORSO],408),"")</f>
        <v/>
      </c>
      <c r="B409" t="str">
        <f>IFERROR(INDEX(tbl_corsi[N_ALLIEVI_TOT],408),"")</f>
        <v/>
      </c>
      <c r="C409" t="str">
        <f>IF(A409="","",COUNTIFS(RISPOSTE_CALC!$B$2:$B$5001,A409,RISPOSTE_CALC!$H$2:$H$5001,"&gt;0"))</f>
        <v/>
      </c>
      <c r="D409" t="str">
        <f t="shared" si="18"/>
        <v/>
      </c>
      <c r="E409" s="12" t="str">
        <f>IF(B409="","",tbl_output[[#This Row],[N_RISPONDENTI]]/tbl_output[[#This Row],[N_ALLIEVI_TOT]])</f>
        <v/>
      </c>
      <c r="F409" s="4" t="str">
        <f t="shared" si="19"/>
        <v/>
      </c>
      <c r="G409" s="8" t="str">
        <f>IF(ISERROR(IF(A409="","",AVERAGEIFS(RISPOSTE_CALC!$H$2:$H$5001,RISPOSTE_CALC!$B$2:$B$5001,A409,RISPOSTE_CALC!$H$2:$H$5001,"&gt;0"))),"",IF(A409="","",AVERAGEIFS(RISPOSTE_CALC!$H$2:$H$5001,RISPOSTE_CALC!$B$2:$B$5001,A409,RISPOSTE_CALC!$H$2:$H$5001,"&gt;0")))</f>
        <v/>
      </c>
      <c r="H409" s="8" t="str">
        <f t="shared" si="20"/>
        <v/>
      </c>
    </row>
    <row r="410" spans="1:8" x14ac:dyDescent="0.3">
      <c r="A410" t="str">
        <f>IFERROR(INDEX(tbl_corsi[KEY_CORSO],409),"")</f>
        <v/>
      </c>
      <c r="B410" t="str">
        <f>IFERROR(INDEX(tbl_corsi[N_ALLIEVI_TOT],409),"")</f>
        <v/>
      </c>
      <c r="C410" t="str">
        <f>IF(A410="","",COUNTIFS(RISPOSTE_CALC!$B$2:$B$5001,A410,RISPOSTE_CALC!$H$2:$H$5001,"&gt;0"))</f>
        <v/>
      </c>
      <c r="D410" t="str">
        <f t="shared" si="18"/>
        <v/>
      </c>
      <c r="E410" s="12" t="str">
        <f>IF(B410="","",tbl_output[[#This Row],[N_RISPONDENTI]]/tbl_output[[#This Row],[N_ALLIEVI_TOT]])</f>
        <v/>
      </c>
      <c r="F410" s="4" t="str">
        <f t="shared" si="19"/>
        <v/>
      </c>
      <c r="G410" s="8" t="str">
        <f>IF(ISERROR(IF(A410="","",AVERAGEIFS(RISPOSTE_CALC!$H$2:$H$5001,RISPOSTE_CALC!$B$2:$B$5001,A410,RISPOSTE_CALC!$H$2:$H$5001,"&gt;0"))),"",IF(A410="","",AVERAGEIFS(RISPOSTE_CALC!$H$2:$H$5001,RISPOSTE_CALC!$B$2:$B$5001,A410,RISPOSTE_CALC!$H$2:$H$5001,"&gt;0")))</f>
        <v/>
      </c>
      <c r="H410" s="8" t="str">
        <f t="shared" si="20"/>
        <v/>
      </c>
    </row>
    <row r="411" spans="1:8" x14ac:dyDescent="0.3">
      <c r="A411" t="str">
        <f>IFERROR(INDEX(tbl_corsi[KEY_CORSO],410),"")</f>
        <v/>
      </c>
      <c r="B411" t="str">
        <f>IFERROR(INDEX(tbl_corsi[N_ALLIEVI_TOT],410),"")</f>
        <v/>
      </c>
      <c r="C411" t="str">
        <f>IF(A411="","",COUNTIFS(RISPOSTE_CALC!$B$2:$B$5001,A411,RISPOSTE_CALC!$H$2:$H$5001,"&gt;0"))</f>
        <v/>
      </c>
      <c r="D411" t="str">
        <f t="shared" si="18"/>
        <v/>
      </c>
      <c r="E411" s="12" t="str">
        <f>IF(B411="","",tbl_output[[#This Row],[N_RISPONDENTI]]/tbl_output[[#This Row],[N_ALLIEVI_TOT]])</f>
        <v/>
      </c>
      <c r="F411" s="4" t="str">
        <f t="shared" si="19"/>
        <v/>
      </c>
      <c r="G411" s="8" t="str">
        <f>IF(ISERROR(IF(A411="","",AVERAGEIFS(RISPOSTE_CALC!$H$2:$H$5001,RISPOSTE_CALC!$B$2:$B$5001,A411,RISPOSTE_CALC!$H$2:$H$5001,"&gt;0"))),"",IF(A411="","",AVERAGEIFS(RISPOSTE_CALC!$H$2:$H$5001,RISPOSTE_CALC!$B$2:$B$5001,A411,RISPOSTE_CALC!$H$2:$H$5001,"&gt;0")))</f>
        <v/>
      </c>
      <c r="H411" s="8" t="str">
        <f t="shared" si="20"/>
        <v/>
      </c>
    </row>
    <row r="412" spans="1:8" x14ac:dyDescent="0.3">
      <c r="A412" t="str">
        <f>IFERROR(INDEX(tbl_corsi[KEY_CORSO],411),"")</f>
        <v/>
      </c>
      <c r="B412" t="str">
        <f>IFERROR(INDEX(tbl_corsi[N_ALLIEVI_TOT],411),"")</f>
        <v/>
      </c>
      <c r="C412" t="str">
        <f>IF(A412="","",COUNTIFS(RISPOSTE_CALC!$B$2:$B$5001,A412,RISPOSTE_CALC!$H$2:$H$5001,"&gt;0"))</f>
        <v/>
      </c>
      <c r="D412" t="str">
        <f t="shared" si="18"/>
        <v/>
      </c>
      <c r="E412" s="12" t="str">
        <f>IF(B412="","",tbl_output[[#This Row],[N_RISPONDENTI]]/tbl_output[[#This Row],[N_ALLIEVI_TOT]])</f>
        <v/>
      </c>
      <c r="F412" s="4" t="str">
        <f t="shared" si="19"/>
        <v/>
      </c>
      <c r="G412" s="8" t="str">
        <f>IF(ISERROR(IF(A412="","",AVERAGEIFS(RISPOSTE_CALC!$H$2:$H$5001,RISPOSTE_CALC!$B$2:$B$5001,A412,RISPOSTE_CALC!$H$2:$H$5001,"&gt;0"))),"",IF(A412="","",AVERAGEIFS(RISPOSTE_CALC!$H$2:$H$5001,RISPOSTE_CALC!$B$2:$B$5001,A412,RISPOSTE_CALC!$H$2:$H$5001,"&gt;0")))</f>
        <v/>
      </c>
      <c r="H412" s="8" t="str">
        <f t="shared" si="20"/>
        <v/>
      </c>
    </row>
    <row r="413" spans="1:8" x14ac:dyDescent="0.3">
      <c r="A413" t="str">
        <f>IFERROR(INDEX(tbl_corsi[KEY_CORSO],412),"")</f>
        <v/>
      </c>
      <c r="B413" t="str">
        <f>IFERROR(INDEX(tbl_corsi[N_ALLIEVI_TOT],412),"")</f>
        <v/>
      </c>
      <c r="C413" t="str">
        <f>IF(A413="","",COUNTIFS(RISPOSTE_CALC!$B$2:$B$5001,A413,RISPOSTE_CALC!$H$2:$H$5001,"&gt;0"))</f>
        <v/>
      </c>
      <c r="D413" t="str">
        <f t="shared" si="18"/>
        <v/>
      </c>
      <c r="E413" s="12" t="str">
        <f>IF(B413="","",tbl_output[[#This Row],[N_RISPONDENTI]]/tbl_output[[#This Row],[N_ALLIEVI_TOT]])</f>
        <v/>
      </c>
      <c r="F413" s="4" t="str">
        <f t="shared" si="19"/>
        <v/>
      </c>
      <c r="G413" s="8" t="str">
        <f>IF(ISERROR(IF(A413="","",AVERAGEIFS(RISPOSTE_CALC!$H$2:$H$5001,RISPOSTE_CALC!$B$2:$B$5001,A413,RISPOSTE_CALC!$H$2:$H$5001,"&gt;0"))),"",IF(A413="","",AVERAGEIFS(RISPOSTE_CALC!$H$2:$H$5001,RISPOSTE_CALC!$B$2:$B$5001,A413,RISPOSTE_CALC!$H$2:$H$5001,"&gt;0")))</f>
        <v/>
      </c>
      <c r="H413" s="8" t="str">
        <f t="shared" si="20"/>
        <v/>
      </c>
    </row>
    <row r="414" spans="1:8" x14ac:dyDescent="0.3">
      <c r="A414" t="str">
        <f>IFERROR(INDEX(tbl_corsi[KEY_CORSO],413),"")</f>
        <v/>
      </c>
      <c r="B414" t="str">
        <f>IFERROR(INDEX(tbl_corsi[N_ALLIEVI_TOT],413),"")</f>
        <v/>
      </c>
      <c r="C414" t="str">
        <f>IF(A414="","",COUNTIFS(RISPOSTE_CALC!$B$2:$B$5001,A414,RISPOSTE_CALC!$H$2:$H$5001,"&gt;0"))</f>
        <v/>
      </c>
      <c r="D414" t="str">
        <f t="shared" si="18"/>
        <v/>
      </c>
      <c r="E414" s="12" t="str">
        <f>IF(B414="","",tbl_output[[#This Row],[N_RISPONDENTI]]/tbl_output[[#This Row],[N_ALLIEVI_TOT]])</f>
        <v/>
      </c>
      <c r="F414" s="4" t="str">
        <f t="shared" si="19"/>
        <v/>
      </c>
      <c r="G414" s="8" t="str">
        <f>IF(ISERROR(IF(A414="","",AVERAGEIFS(RISPOSTE_CALC!$H$2:$H$5001,RISPOSTE_CALC!$B$2:$B$5001,A414,RISPOSTE_CALC!$H$2:$H$5001,"&gt;0"))),"",IF(A414="","",AVERAGEIFS(RISPOSTE_CALC!$H$2:$H$5001,RISPOSTE_CALC!$B$2:$B$5001,A414,RISPOSTE_CALC!$H$2:$H$5001,"&gt;0")))</f>
        <v/>
      </c>
      <c r="H414" s="8" t="str">
        <f t="shared" si="20"/>
        <v/>
      </c>
    </row>
    <row r="415" spans="1:8" x14ac:dyDescent="0.3">
      <c r="A415" t="str">
        <f>IFERROR(INDEX(tbl_corsi[KEY_CORSO],414),"")</f>
        <v/>
      </c>
      <c r="B415" t="str">
        <f>IFERROR(INDEX(tbl_corsi[N_ALLIEVI_TOT],414),"")</f>
        <v/>
      </c>
      <c r="C415" t="str">
        <f>IF(A415="","",COUNTIFS(RISPOSTE_CALC!$B$2:$B$5001,A415,RISPOSTE_CALC!$H$2:$H$5001,"&gt;0"))</f>
        <v/>
      </c>
      <c r="D415" t="str">
        <f t="shared" si="18"/>
        <v/>
      </c>
      <c r="E415" s="12" t="str">
        <f>IF(B415="","",tbl_output[[#This Row],[N_RISPONDENTI]]/tbl_output[[#This Row],[N_ALLIEVI_TOT]])</f>
        <v/>
      </c>
      <c r="F415" s="4" t="str">
        <f t="shared" si="19"/>
        <v/>
      </c>
      <c r="G415" s="8" t="str">
        <f>IF(ISERROR(IF(A415="","",AVERAGEIFS(RISPOSTE_CALC!$H$2:$H$5001,RISPOSTE_CALC!$B$2:$B$5001,A415,RISPOSTE_CALC!$H$2:$H$5001,"&gt;0"))),"",IF(A415="","",AVERAGEIFS(RISPOSTE_CALC!$H$2:$H$5001,RISPOSTE_CALC!$B$2:$B$5001,A415,RISPOSTE_CALC!$H$2:$H$5001,"&gt;0")))</f>
        <v/>
      </c>
      <c r="H415" s="8" t="str">
        <f t="shared" si="20"/>
        <v/>
      </c>
    </row>
    <row r="416" spans="1:8" x14ac:dyDescent="0.3">
      <c r="A416" t="str">
        <f>IFERROR(INDEX(tbl_corsi[KEY_CORSO],415),"")</f>
        <v/>
      </c>
      <c r="B416" t="str">
        <f>IFERROR(INDEX(tbl_corsi[N_ALLIEVI_TOT],415),"")</f>
        <v/>
      </c>
      <c r="C416" t="str">
        <f>IF(A416="","",COUNTIFS(RISPOSTE_CALC!$B$2:$B$5001,A416,RISPOSTE_CALC!$H$2:$H$5001,"&gt;0"))</f>
        <v/>
      </c>
      <c r="D416" t="str">
        <f t="shared" si="18"/>
        <v/>
      </c>
      <c r="E416" s="12" t="str">
        <f>IF(B416="","",tbl_output[[#This Row],[N_RISPONDENTI]]/tbl_output[[#This Row],[N_ALLIEVI_TOT]])</f>
        <v/>
      </c>
      <c r="F416" s="4" t="str">
        <f t="shared" si="19"/>
        <v/>
      </c>
      <c r="G416" s="8" t="str">
        <f>IF(ISERROR(IF(A416="","",AVERAGEIFS(RISPOSTE_CALC!$H$2:$H$5001,RISPOSTE_CALC!$B$2:$B$5001,A416,RISPOSTE_CALC!$H$2:$H$5001,"&gt;0"))),"",IF(A416="","",AVERAGEIFS(RISPOSTE_CALC!$H$2:$H$5001,RISPOSTE_CALC!$B$2:$B$5001,A416,RISPOSTE_CALC!$H$2:$H$5001,"&gt;0")))</f>
        <v/>
      </c>
      <c r="H416" s="8" t="str">
        <f t="shared" si="20"/>
        <v/>
      </c>
    </row>
    <row r="417" spans="1:8" x14ac:dyDescent="0.3">
      <c r="A417" t="str">
        <f>IFERROR(INDEX(tbl_corsi[KEY_CORSO],416),"")</f>
        <v/>
      </c>
      <c r="B417" t="str">
        <f>IFERROR(INDEX(tbl_corsi[N_ALLIEVI_TOT],416),"")</f>
        <v/>
      </c>
      <c r="C417" t="str">
        <f>IF(A417="","",COUNTIFS(RISPOSTE_CALC!$B$2:$B$5001,A417,RISPOSTE_CALC!$H$2:$H$5001,"&gt;0"))</f>
        <v/>
      </c>
      <c r="D417" t="str">
        <f t="shared" si="18"/>
        <v/>
      </c>
      <c r="E417" s="12" t="str">
        <f>IF(B417="","",tbl_output[[#This Row],[N_RISPONDENTI]]/tbl_output[[#This Row],[N_ALLIEVI_TOT]])</f>
        <v/>
      </c>
      <c r="F417" s="4" t="str">
        <f t="shared" si="19"/>
        <v/>
      </c>
      <c r="G417" s="8" t="str">
        <f>IF(ISERROR(IF(A417="","",AVERAGEIFS(RISPOSTE_CALC!$H$2:$H$5001,RISPOSTE_CALC!$B$2:$B$5001,A417,RISPOSTE_CALC!$H$2:$H$5001,"&gt;0"))),"",IF(A417="","",AVERAGEIFS(RISPOSTE_CALC!$H$2:$H$5001,RISPOSTE_CALC!$B$2:$B$5001,A417,RISPOSTE_CALC!$H$2:$H$5001,"&gt;0")))</f>
        <v/>
      </c>
      <c r="H417" s="8" t="str">
        <f t="shared" si="20"/>
        <v/>
      </c>
    </row>
    <row r="418" spans="1:8" x14ac:dyDescent="0.3">
      <c r="A418" t="str">
        <f>IFERROR(INDEX(tbl_corsi[KEY_CORSO],417),"")</f>
        <v/>
      </c>
      <c r="B418" t="str">
        <f>IFERROR(INDEX(tbl_corsi[N_ALLIEVI_TOT],417),"")</f>
        <v/>
      </c>
      <c r="C418" t="str">
        <f>IF(A418="","",COUNTIFS(RISPOSTE_CALC!$B$2:$B$5001,A418,RISPOSTE_CALC!$H$2:$H$5001,"&gt;0"))</f>
        <v/>
      </c>
      <c r="D418" t="str">
        <f t="shared" si="18"/>
        <v/>
      </c>
      <c r="E418" s="12" t="str">
        <f>IF(B418="","",tbl_output[[#This Row],[N_RISPONDENTI]]/tbl_output[[#This Row],[N_ALLIEVI_TOT]])</f>
        <v/>
      </c>
      <c r="F418" s="4" t="str">
        <f t="shared" si="19"/>
        <v/>
      </c>
      <c r="G418" s="8" t="str">
        <f>IF(ISERROR(IF(A418="","",AVERAGEIFS(RISPOSTE_CALC!$H$2:$H$5001,RISPOSTE_CALC!$B$2:$B$5001,A418,RISPOSTE_CALC!$H$2:$H$5001,"&gt;0"))),"",IF(A418="","",AVERAGEIFS(RISPOSTE_CALC!$H$2:$H$5001,RISPOSTE_CALC!$B$2:$B$5001,A418,RISPOSTE_CALC!$H$2:$H$5001,"&gt;0")))</f>
        <v/>
      </c>
      <c r="H418" s="8" t="str">
        <f t="shared" si="20"/>
        <v/>
      </c>
    </row>
    <row r="419" spans="1:8" x14ac:dyDescent="0.3">
      <c r="A419" t="str">
        <f>IFERROR(INDEX(tbl_corsi[KEY_CORSO],418),"")</f>
        <v/>
      </c>
      <c r="B419" t="str">
        <f>IFERROR(INDEX(tbl_corsi[N_ALLIEVI_TOT],418),"")</f>
        <v/>
      </c>
      <c r="C419" t="str">
        <f>IF(A419="","",COUNTIFS(RISPOSTE_CALC!$B$2:$B$5001,A419,RISPOSTE_CALC!$H$2:$H$5001,"&gt;0"))</f>
        <v/>
      </c>
      <c r="D419" t="str">
        <f t="shared" si="18"/>
        <v/>
      </c>
      <c r="E419" s="12" t="str">
        <f>IF(B419="","",tbl_output[[#This Row],[N_RISPONDENTI]]/tbl_output[[#This Row],[N_ALLIEVI_TOT]])</f>
        <v/>
      </c>
      <c r="F419" s="4" t="str">
        <f t="shared" si="19"/>
        <v/>
      </c>
      <c r="G419" s="8" t="str">
        <f>IF(ISERROR(IF(A419="","",AVERAGEIFS(RISPOSTE_CALC!$H$2:$H$5001,RISPOSTE_CALC!$B$2:$B$5001,A419,RISPOSTE_CALC!$H$2:$H$5001,"&gt;0"))),"",IF(A419="","",AVERAGEIFS(RISPOSTE_CALC!$H$2:$H$5001,RISPOSTE_CALC!$B$2:$B$5001,A419,RISPOSTE_CALC!$H$2:$H$5001,"&gt;0")))</f>
        <v/>
      </c>
      <c r="H419" s="8" t="str">
        <f t="shared" si="20"/>
        <v/>
      </c>
    </row>
    <row r="420" spans="1:8" x14ac:dyDescent="0.3">
      <c r="A420" t="str">
        <f>IFERROR(INDEX(tbl_corsi[KEY_CORSO],419),"")</f>
        <v/>
      </c>
      <c r="B420" t="str">
        <f>IFERROR(INDEX(tbl_corsi[N_ALLIEVI_TOT],419),"")</f>
        <v/>
      </c>
      <c r="C420" t="str">
        <f>IF(A420="","",COUNTIFS(RISPOSTE_CALC!$B$2:$B$5001,A420,RISPOSTE_CALC!$H$2:$H$5001,"&gt;0"))</f>
        <v/>
      </c>
      <c r="D420" t="str">
        <f t="shared" si="18"/>
        <v/>
      </c>
      <c r="E420" s="12" t="str">
        <f>IF(B420="","",tbl_output[[#This Row],[N_RISPONDENTI]]/tbl_output[[#This Row],[N_ALLIEVI_TOT]])</f>
        <v/>
      </c>
      <c r="F420" s="4" t="str">
        <f t="shared" si="19"/>
        <v/>
      </c>
      <c r="G420" s="8" t="str">
        <f>IF(ISERROR(IF(A420="","",AVERAGEIFS(RISPOSTE_CALC!$H$2:$H$5001,RISPOSTE_CALC!$B$2:$B$5001,A420,RISPOSTE_CALC!$H$2:$H$5001,"&gt;0"))),"",IF(A420="","",AVERAGEIFS(RISPOSTE_CALC!$H$2:$H$5001,RISPOSTE_CALC!$B$2:$B$5001,A420,RISPOSTE_CALC!$H$2:$H$5001,"&gt;0")))</f>
        <v/>
      </c>
      <c r="H420" s="8" t="str">
        <f t="shared" si="20"/>
        <v/>
      </c>
    </row>
    <row r="421" spans="1:8" x14ac:dyDescent="0.3">
      <c r="A421" t="str">
        <f>IFERROR(INDEX(tbl_corsi[KEY_CORSO],420),"")</f>
        <v/>
      </c>
      <c r="B421" t="str">
        <f>IFERROR(INDEX(tbl_corsi[N_ALLIEVI_TOT],420),"")</f>
        <v/>
      </c>
      <c r="C421" t="str">
        <f>IF(A421="","",COUNTIFS(RISPOSTE_CALC!$B$2:$B$5001,A421,RISPOSTE_CALC!$H$2:$H$5001,"&gt;0"))</f>
        <v/>
      </c>
      <c r="D421" t="str">
        <f t="shared" si="18"/>
        <v/>
      </c>
      <c r="E421" s="12" t="str">
        <f>IF(B421="","",tbl_output[[#This Row],[N_RISPONDENTI]]/tbl_output[[#This Row],[N_ALLIEVI_TOT]])</f>
        <v/>
      </c>
      <c r="F421" s="4" t="str">
        <f t="shared" si="19"/>
        <v/>
      </c>
      <c r="G421" s="8" t="str">
        <f>IF(ISERROR(IF(A421="","",AVERAGEIFS(RISPOSTE_CALC!$H$2:$H$5001,RISPOSTE_CALC!$B$2:$B$5001,A421,RISPOSTE_CALC!$H$2:$H$5001,"&gt;0"))),"",IF(A421="","",AVERAGEIFS(RISPOSTE_CALC!$H$2:$H$5001,RISPOSTE_CALC!$B$2:$B$5001,A421,RISPOSTE_CALC!$H$2:$H$5001,"&gt;0")))</f>
        <v/>
      </c>
      <c r="H421" s="8" t="str">
        <f t="shared" si="20"/>
        <v/>
      </c>
    </row>
    <row r="422" spans="1:8" x14ac:dyDescent="0.3">
      <c r="A422" t="str">
        <f>IFERROR(INDEX(tbl_corsi[KEY_CORSO],421),"")</f>
        <v/>
      </c>
      <c r="B422" t="str">
        <f>IFERROR(INDEX(tbl_corsi[N_ALLIEVI_TOT],421),"")</f>
        <v/>
      </c>
      <c r="C422" t="str">
        <f>IF(A422="","",COUNTIFS(RISPOSTE_CALC!$B$2:$B$5001,A422,RISPOSTE_CALC!$H$2:$H$5001,"&gt;0"))</f>
        <v/>
      </c>
      <c r="D422" t="str">
        <f t="shared" si="18"/>
        <v/>
      </c>
      <c r="E422" s="12" t="str">
        <f>IF(B422="","",tbl_output[[#This Row],[N_RISPONDENTI]]/tbl_output[[#This Row],[N_ALLIEVI_TOT]])</f>
        <v/>
      </c>
      <c r="F422" s="4" t="str">
        <f t="shared" si="19"/>
        <v/>
      </c>
      <c r="G422" s="8" t="str">
        <f>IF(ISERROR(IF(A422="","",AVERAGEIFS(RISPOSTE_CALC!$H$2:$H$5001,RISPOSTE_CALC!$B$2:$B$5001,A422,RISPOSTE_CALC!$H$2:$H$5001,"&gt;0"))),"",IF(A422="","",AVERAGEIFS(RISPOSTE_CALC!$H$2:$H$5001,RISPOSTE_CALC!$B$2:$B$5001,A422,RISPOSTE_CALC!$H$2:$H$5001,"&gt;0")))</f>
        <v/>
      </c>
      <c r="H422" s="8" t="str">
        <f t="shared" si="20"/>
        <v/>
      </c>
    </row>
    <row r="423" spans="1:8" x14ac:dyDescent="0.3">
      <c r="A423" t="str">
        <f>IFERROR(INDEX(tbl_corsi[KEY_CORSO],422),"")</f>
        <v/>
      </c>
      <c r="B423" t="str">
        <f>IFERROR(INDEX(tbl_corsi[N_ALLIEVI_TOT],422),"")</f>
        <v/>
      </c>
      <c r="C423" t="str">
        <f>IF(A423="","",COUNTIFS(RISPOSTE_CALC!$B$2:$B$5001,A423,RISPOSTE_CALC!$H$2:$H$5001,"&gt;0"))</f>
        <v/>
      </c>
      <c r="D423" t="str">
        <f t="shared" si="18"/>
        <v/>
      </c>
      <c r="E423" s="12" t="str">
        <f>IF(B423="","",tbl_output[[#This Row],[N_RISPONDENTI]]/tbl_output[[#This Row],[N_ALLIEVI_TOT]])</f>
        <v/>
      </c>
      <c r="F423" s="4" t="str">
        <f t="shared" si="19"/>
        <v/>
      </c>
      <c r="G423" s="8" t="str">
        <f>IF(ISERROR(IF(A423="","",AVERAGEIFS(RISPOSTE_CALC!$H$2:$H$5001,RISPOSTE_CALC!$B$2:$B$5001,A423,RISPOSTE_CALC!$H$2:$H$5001,"&gt;0"))),"",IF(A423="","",AVERAGEIFS(RISPOSTE_CALC!$H$2:$H$5001,RISPOSTE_CALC!$B$2:$B$5001,A423,RISPOSTE_CALC!$H$2:$H$5001,"&gt;0")))</f>
        <v/>
      </c>
      <c r="H423" s="8" t="str">
        <f t="shared" si="20"/>
        <v/>
      </c>
    </row>
    <row r="424" spans="1:8" x14ac:dyDescent="0.3">
      <c r="A424" t="str">
        <f>IFERROR(INDEX(tbl_corsi[KEY_CORSO],423),"")</f>
        <v/>
      </c>
      <c r="B424" t="str">
        <f>IFERROR(INDEX(tbl_corsi[N_ALLIEVI_TOT],423),"")</f>
        <v/>
      </c>
      <c r="C424" t="str">
        <f>IF(A424="","",COUNTIFS(RISPOSTE_CALC!$B$2:$B$5001,A424,RISPOSTE_CALC!$H$2:$H$5001,"&gt;0"))</f>
        <v/>
      </c>
      <c r="D424" t="str">
        <f t="shared" si="18"/>
        <v/>
      </c>
      <c r="E424" s="12" t="str">
        <f>IF(B424="","",tbl_output[[#This Row],[N_RISPONDENTI]]/tbl_output[[#This Row],[N_ALLIEVI_TOT]])</f>
        <v/>
      </c>
      <c r="F424" s="4" t="str">
        <f t="shared" si="19"/>
        <v/>
      </c>
      <c r="G424" s="8" t="str">
        <f>IF(ISERROR(IF(A424="","",AVERAGEIFS(RISPOSTE_CALC!$H$2:$H$5001,RISPOSTE_CALC!$B$2:$B$5001,A424,RISPOSTE_CALC!$H$2:$H$5001,"&gt;0"))),"",IF(A424="","",AVERAGEIFS(RISPOSTE_CALC!$H$2:$H$5001,RISPOSTE_CALC!$B$2:$B$5001,A424,RISPOSTE_CALC!$H$2:$H$5001,"&gt;0")))</f>
        <v/>
      </c>
      <c r="H424" s="8" t="str">
        <f t="shared" si="20"/>
        <v/>
      </c>
    </row>
    <row r="425" spans="1:8" x14ac:dyDescent="0.3">
      <c r="A425" t="str">
        <f>IFERROR(INDEX(tbl_corsi[KEY_CORSO],424),"")</f>
        <v/>
      </c>
      <c r="B425" t="str">
        <f>IFERROR(INDEX(tbl_corsi[N_ALLIEVI_TOT],424),"")</f>
        <v/>
      </c>
      <c r="C425" t="str">
        <f>IF(A425="","",COUNTIFS(RISPOSTE_CALC!$B$2:$B$5001,A425,RISPOSTE_CALC!$H$2:$H$5001,"&gt;0"))</f>
        <v/>
      </c>
      <c r="D425" t="str">
        <f t="shared" si="18"/>
        <v/>
      </c>
      <c r="E425" s="12" t="str">
        <f>IF(B425="","",tbl_output[[#This Row],[N_RISPONDENTI]]/tbl_output[[#This Row],[N_ALLIEVI_TOT]])</f>
        <v/>
      </c>
      <c r="F425" s="4" t="str">
        <f t="shared" si="19"/>
        <v/>
      </c>
      <c r="G425" s="8" t="str">
        <f>IF(ISERROR(IF(A425="","",AVERAGEIFS(RISPOSTE_CALC!$H$2:$H$5001,RISPOSTE_CALC!$B$2:$B$5001,A425,RISPOSTE_CALC!$H$2:$H$5001,"&gt;0"))),"",IF(A425="","",AVERAGEIFS(RISPOSTE_CALC!$H$2:$H$5001,RISPOSTE_CALC!$B$2:$B$5001,A425,RISPOSTE_CALC!$H$2:$H$5001,"&gt;0")))</f>
        <v/>
      </c>
      <c r="H425" s="8" t="str">
        <f t="shared" si="20"/>
        <v/>
      </c>
    </row>
    <row r="426" spans="1:8" x14ac:dyDescent="0.3">
      <c r="A426" t="str">
        <f>IFERROR(INDEX(tbl_corsi[KEY_CORSO],425),"")</f>
        <v/>
      </c>
      <c r="B426" t="str">
        <f>IFERROR(INDEX(tbl_corsi[N_ALLIEVI_TOT],425),"")</f>
        <v/>
      </c>
      <c r="C426" t="str">
        <f>IF(A426="","",COUNTIFS(RISPOSTE_CALC!$B$2:$B$5001,A426,RISPOSTE_CALC!$H$2:$H$5001,"&gt;0"))</f>
        <v/>
      </c>
      <c r="D426" t="str">
        <f t="shared" si="18"/>
        <v/>
      </c>
      <c r="E426" s="12" t="str">
        <f>IF(B426="","",tbl_output[[#This Row],[N_RISPONDENTI]]/tbl_output[[#This Row],[N_ALLIEVI_TOT]])</f>
        <v/>
      </c>
      <c r="F426" s="4" t="str">
        <f t="shared" si="19"/>
        <v/>
      </c>
      <c r="G426" s="8" t="str">
        <f>IF(ISERROR(IF(A426="","",AVERAGEIFS(RISPOSTE_CALC!$H$2:$H$5001,RISPOSTE_CALC!$B$2:$B$5001,A426,RISPOSTE_CALC!$H$2:$H$5001,"&gt;0"))),"",IF(A426="","",AVERAGEIFS(RISPOSTE_CALC!$H$2:$H$5001,RISPOSTE_CALC!$B$2:$B$5001,A426,RISPOSTE_CALC!$H$2:$H$5001,"&gt;0")))</f>
        <v/>
      </c>
      <c r="H426" s="8" t="str">
        <f t="shared" si="20"/>
        <v/>
      </c>
    </row>
    <row r="427" spans="1:8" x14ac:dyDescent="0.3">
      <c r="A427" t="str">
        <f>IFERROR(INDEX(tbl_corsi[KEY_CORSO],426),"")</f>
        <v/>
      </c>
      <c r="B427" t="str">
        <f>IFERROR(INDEX(tbl_corsi[N_ALLIEVI_TOT],426),"")</f>
        <v/>
      </c>
      <c r="C427" t="str">
        <f>IF(A427="","",COUNTIFS(RISPOSTE_CALC!$B$2:$B$5001,A427,RISPOSTE_CALC!$H$2:$H$5001,"&gt;0"))</f>
        <v/>
      </c>
      <c r="D427" t="str">
        <f t="shared" si="18"/>
        <v/>
      </c>
      <c r="E427" s="12" t="str">
        <f>IF(B427="","",tbl_output[[#This Row],[N_RISPONDENTI]]/tbl_output[[#This Row],[N_ALLIEVI_TOT]])</f>
        <v/>
      </c>
      <c r="F427" s="4" t="str">
        <f t="shared" si="19"/>
        <v/>
      </c>
      <c r="G427" s="8" t="str">
        <f>IF(ISERROR(IF(A427="","",AVERAGEIFS(RISPOSTE_CALC!$H$2:$H$5001,RISPOSTE_CALC!$B$2:$B$5001,A427,RISPOSTE_CALC!$H$2:$H$5001,"&gt;0"))),"",IF(A427="","",AVERAGEIFS(RISPOSTE_CALC!$H$2:$H$5001,RISPOSTE_CALC!$B$2:$B$5001,A427,RISPOSTE_CALC!$H$2:$H$5001,"&gt;0")))</f>
        <v/>
      </c>
      <c r="H427" s="8" t="str">
        <f t="shared" si="20"/>
        <v/>
      </c>
    </row>
    <row r="428" spans="1:8" x14ac:dyDescent="0.3">
      <c r="A428" t="str">
        <f>IFERROR(INDEX(tbl_corsi[KEY_CORSO],427),"")</f>
        <v/>
      </c>
      <c r="B428" t="str">
        <f>IFERROR(INDEX(tbl_corsi[N_ALLIEVI_TOT],427),"")</f>
        <v/>
      </c>
      <c r="C428" t="str">
        <f>IF(A428="","",COUNTIFS(RISPOSTE_CALC!$B$2:$B$5001,A428,RISPOSTE_CALC!$H$2:$H$5001,"&gt;0"))</f>
        <v/>
      </c>
      <c r="D428" t="str">
        <f t="shared" si="18"/>
        <v/>
      </c>
      <c r="E428" s="12" t="str">
        <f>IF(B428="","",tbl_output[[#This Row],[N_RISPONDENTI]]/tbl_output[[#This Row],[N_ALLIEVI_TOT]])</f>
        <v/>
      </c>
      <c r="F428" s="4" t="str">
        <f t="shared" si="19"/>
        <v/>
      </c>
      <c r="G428" s="8" t="str">
        <f>IF(ISERROR(IF(A428="","",AVERAGEIFS(RISPOSTE_CALC!$H$2:$H$5001,RISPOSTE_CALC!$B$2:$B$5001,A428,RISPOSTE_CALC!$H$2:$H$5001,"&gt;0"))),"",IF(A428="","",AVERAGEIFS(RISPOSTE_CALC!$H$2:$H$5001,RISPOSTE_CALC!$B$2:$B$5001,A428,RISPOSTE_CALC!$H$2:$H$5001,"&gt;0")))</f>
        <v/>
      </c>
      <c r="H428" s="8" t="str">
        <f t="shared" si="20"/>
        <v/>
      </c>
    </row>
    <row r="429" spans="1:8" x14ac:dyDescent="0.3">
      <c r="A429" t="str">
        <f>IFERROR(INDEX(tbl_corsi[KEY_CORSO],428),"")</f>
        <v/>
      </c>
      <c r="B429" t="str">
        <f>IFERROR(INDEX(tbl_corsi[N_ALLIEVI_TOT],428),"")</f>
        <v/>
      </c>
      <c r="C429" t="str">
        <f>IF(A429="","",COUNTIFS(RISPOSTE_CALC!$B$2:$B$5001,A429,RISPOSTE_CALC!$H$2:$H$5001,"&gt;0"))</f>
        <v/>
      </c>
      <c r="D429" t="str">
        <f t="shared" si="18"/>
        <v/>
      </c>
      <c r="E429" s="12" t="str">
        <f>IF(B429="","",tbl_output[[#This Row],[N_RISPONDENTI]]/tbl_output[[#This Row],[N_ALLIEVI_TOT]])</f>
        <v/>
      </c>
      <c r="F429" s="4" t="str">
        <f t="shared" si="19"/>
        <v/>
      </c>
      <c r="G429" s="8" t="str">
        <f>IF(ISERROR(IF(A429="","",AVERAGEIFS(RISPOSTE_CALC!$H$2:$H$5001,RISPOSTE_CALC!$B$2:$B$5001,A429,RISPOSTE_CALC!$H$2:$H$5001,"&gt;0"))),"",IF(A429="","",AVERAGEIFS(RISPOSTE_CALC!$H$2:$H$5001,RISPOSTE_CALC!$B$2:$B$5001,A429,RISPOSTE_CALC!$H$2:$H$5001,"&gt;0")))</f>
        <v/>
      </c>
      <c r="H429" s="8" t="str">
        <f t="shared" si="20"/>
        <v/>
      </c>
    </row>
    <row r="430" spans="1:8" x14ac:dyDescent="0.3">
      <c r="A430" t="str">
        <f>IFERROR(INDEX(tbl_corsi[KEY_CORSO],429),"")</f>
        <v/>
      </c>
      <c r="B430" t="str">
        <f>IFERROR(INDEX(tbl_corsi[N_ALLIEVI_TOT],429),"")</f>
        <v/>
      </c>
      <c r="C430" t="str">
        <f>IF(A430="","",COUNTIFS(RISPOSTE_CALC!$B$2:$B$5001,A430,RISPOSTE_CALC!$H$2:$H$5001,"&gt;0"))</f>
        <v/>
      </c>
      <c r="D430" t="str">
        <f t="shared" si="18"/>
        <v/>
      </c>
      <c r="E430" s="12" t="str">
        <f>IF(B430="","",tbl_output[[#This Row],[N_RISPONDENTI]]/tbl_output[[#This Row],[N_ALLIEVI_TOT]])</f>
        <v/>
      </c>
      <c r="F430" s="4" t="str">
        <f t="shared" si="19"/>
        <v/>
      </c>
      <c r="G430" s="8" t="str">
        <f>IF(ISERROR(IF(A430="","",AVERAGEIFS(RISPOSTE_CALC!$H$2:$H$5001,RISPOSTE_CALC!$B$2:$B$5001,A430,RISPOSTE_CALC!$H$2:$H$5001,"&gt;0"))),"",IF(A430="","",AVERAGEIFS(RISPOSTE_CALC!$H$2:$H$5001,RISPOSTE_CALC!$B$2:$B$5001,A430,RISPOSTE_CALC!$H$2:$H$5001,"&gt;0")))</f>
        <v/>
      </c>
      <c r="H430" s="8" t="str">
        <f t="shared" si="20"/>
        <v/>
      </c>
    </row>
    <row r="431" spans="1:8" x14ac:dyDescent="0.3">
      <c r="A431" t="str">
        <f>IFERROR(INDEX(tbl_corsi[KEY_CORSO],430),"")</f>
        <v/>
      </c>
      <c r="B431" t="str">
        <f>IFERROR(INDEX(tbl_corsi[N_ALLIEVI_TOT],430),"")</f>
        <v/>
      </c>
      <c r="C431" t="str">
        <f>IF(A431="","",COUNTIFS(RISPOSTE_CALC!$B$2:$B$5001,A431,RISPOSTE_CALC!$H$2:$H$5001,"&gt;0"))</f>
        <v/>
      </c>
      <c r="D431" t="str">
        <f t="shared" si="18"/>
        <v/>
      </c>
      <c r="E431" s="12" t="str">
        <f>IF(B431="","",tbl_output[[#This Row],[N_RISPONDENTI]]/tbl_output[[#This Row],[N_ALLIEVI_TOT]])</f>
        <v/>
      </c>
      <c r="F431" s="4" t="str">
        <f t="shared" si="19"/>
        <v/>
      </c>
      <c r="G431" s="8" t="str">
        <f>IF(ISERROR(IF(A431="","",AVERAGEIFS(RISPOSTE_CALC!$H$2:$H$5001,RISPOSTE_CALC!$B$2:$B$5001,A431,RISPOSTE_CALC!$H$2:$H$5001,"&gt;0"))),"",IF(A431="","",AVERAGEIFS(RISPOSTE_CALC!$H$2:$H$5001,RISPOSTE_CALC!$B$2:$B$5001,A431,RISPOSTE_CALC!$H$2:$H$5001,"&gt;0")))</f>
        <v/>
      </c>
      <c r="H431" s="8" t="str">
        <f t="shared" si="20"/>
        <v/>
      </c>
    </row>
    <row r="432" spans="1:8" x14ac:dyDescent="0.3">
      <c r="A432" t="str">
        <f>IFERROR(INDEX(tbl_corsi[KEY_CORSO],431),"")</f>
        <v/>
      </c>
      <c r="B432" t="str">
        <f>IFERROR(INDEX(tbl_corsi[N_ALLIEVI_TOT],431),"")</f>
        <v/>
      </c>
      <c r="C432" t="str">
        <f>IF(A432="","",COUNTIFS(RISPOSTE_CALC!$B$2:$B$5001,A432,RISPOSTE_CALC!$H$2:$H$5001,"&gt;0"))</f>
        <v/>
      </c>
      <c r="D432" t="str">
        <f t="shared" si="18"/>
        <v/>
      </c>
      <c r="E432" s="12" t="str">
        <f>IF(B432="","",tbl_output[[#This Row],[N_RISPONDENTI]]/tbl_output[[#This Row],[N_ALLIEVI_TOT]])</f>
        <v/>
      </c>
      <c r="F432" s="4" t="str">
        <f t="shared" si="19"/>
        <v/>
      </c>
      <c r="G432" s="8" t="str">
        <f>IF(ISERROR(IF(A432="","",AVERAGEIFS(RISPOSTE_CALC!$H$2:$H$5001,RISPOSTE_CALC!$B$2:$B$5001,A432,RISPOSTE_CALC!$H$2:$H$5001,"&gt;0"))),"",IF(A432="","",AVERAGEIFS(RISPOSTE_CALC!$H$2:$H$5001,RISPOSTE_CALC!$B$2:$B$5001,A432,RISPOSTE_CALC!$H$2:$H$5001,"&gt;0")))</f>
        <v/>
      </c>
      <c r="H432" s="8" t="str">
        <f t="shared" si="20"/>
        <v/>
      </c>
    </row>
    <row r="433" spans="1:8" x14ac:dyDescent="0.3">
      <c r="A433" t="str">
        <f>IFERROR(INDEX(tbl_corsi[KEY_CORSO],432),"")</f>
        <v/>
      </c>
      <c r="B433" t="str">
        <f>IFERROR(INDEX(tbl_corsi[N_ALLIEVI_TOT],432),"")</f>
        <v/>
      </c>
      <c r="C433" t="str">
        <f>IF(A433="","",COUNTIFS(RISPOSTE_CALC!$B$2:$B$5001,A433,RISPOSTE_CALC!$H$2:$H$5001,"&gt;0"))</f>
        <v/>
      </c>
      <c r="D433" t="str">
        <f t="shared" si="18"/>
        <v/>
      </c>
      <c r="E433" s="12" t="str">
        <f>IF(B433="","",tbl_output[[#This Row],[N_RISPONDENTI]]/tbl_output[[#This Row],[N_ALLIEVI_TOT]])</f>
        <v/>
      </c>
      <c r="F433" s="4" t="str">
        <f t="shared" si="19"/>
        <v/>
      </c>
      <c r="G433" s="8" t="str">
        <f>IF(ISERROR(IF(A433="","",AVERAGEIFS(RISPOSTE_CALC!$H$2:$H$5001,RISPOSTE_CALC!$B$2:$B$5001,A433,RISPOSTE_CALC!$H$2:$H$5001,"&gt;0"))),"",IF(A433="","",AVERAGEIFS(RISPOSTE_CALC!$H$2:$H$5001,RISPOSTE_CALC!$B$2:$B$5001,A433,RISPOSTE_CALC!$H$2:$H$5001,"&gt;0")))</f>
        <v/>
      </c>
      <c r="H433" s="8" t="str">
        <f t="shared" si="20"/>
        <v/>
      </c>
    </row>
    <row r="434" spans="1:8" x14ac:dyDescent="0.3">
      <c r="A434" t="str">
        <f>IFERROR(INDEX(tbl_corsi[KEY_CORSO],433),"")</f>
        <v/>
      </c>
      <c r="B434" t="str">
        <f>IFERROR(INDEX(tbl_corsi[N_ALLIEVI_TOT],433),"")</f>
        <v/>
      </c>
      <c r="C434" t="str">
        <f>IF(A434="","",COUNTIFS(RISPOSTE_CALC!$B$2:$B$5001,A434,RISPOSTE_CALC!$H$2:$H$5001,"&gt;0"))</f>
        <v/>
      </c>
      <c r="D434" t="str">
        <f t="shared" si="18"/>
        <v/>
      </c>
      <c r="E434" s="12" t="str">
        <f>IF(B434="","",tbl_output[[#This Row],[N_RISPONDENTI]]/tbl_output[[#This Row],[N_ALLIEVI_TOT]])</f>
        <v/>
      </c>
      <c r="F434" s="4" t="str">
        <f t="shared" si="19"/>
        <v/>
      </c>
      <c r="G434" s="8" t="str">
        <f>IF(ISERROR(IF(A434="","",AVERAGEIFS(RISPOSTE_CALC!$H$2:$H$5001,RISPOSTE_CALC!$B$2:$B$5001,A434,RISPOSTE_CALC!$H$2:$H$5001,"&gt;0"))),"",IF(A434="","",AVERAGEIFS(RISPOSTE_CALC!$H$2:$H$5001,RISPOSTE_CALC!$B$2:$B$5001,A434,RISPOSTE_CALC!$H$2:$H$5001,"&gt;0")))</f>
        <v/>
      </c>
      <c r="H434" s="8" t="str">
        <f t="shared" si="20"/>
        <v/>
      </c>
    </row>
    <row r="435" spans="1:8" x14ac:dyDescent="0.3">
      <c r="A435" t="str">
        <f>IFERROR(INDEX(tbl_corsi[KEY_CORSO],434),"")</f>
        <v/>
      </c>
      <c r="B435" t="str">
        <f>IFERROR(INDEX(tbl_corsi[N_ALLIEVI_TOT],434),"")</f>
        <v/>
      </c>
      <c r="C435" t="str">
        <f>IF(A435="","",COUNTIFS(RISPOSTE_CALC!$B$2:$B$5001,A435,RISPOSTE_CALC!$H$2:$H$5001,"&gt;0"))</f>
        <v/>
      </c>
      <c r="D435" t="str">
        <f t="shared" si="18"/>
        <v/>
      </c>
      <c r="E435" s="12" t="str">
        <f>IF(B435="","",tbl_output[[#This Row],[N_RISPONDENTI]]/tbl_output[[#This Row],[N_ALLIEVI_TOT]])</f>
        <v/>
      </c>
      <c r="F435" s="4" t="str">
        <f t="shared" si="19"/>
        <v/>
      </c>
      <c r="G435" s="8" t="str">
        <f>IF(ISERROR(IF(A435="","",AVERAGEIFS(RISPOSTE_CALC!$H$2:$H$5001,RISPOSTE_CALC!$B$2:$B$5001,A435,RISPOSTE_CALC!$H$2:$H$5001,"&gt;0"))),"",IF(A435="","",AVERAGEIFS(RISPOSTE_CALC!$H$2:$H$5001,RISPOSTE_CALC!$B$2:$B$5001,A435,RISPOSTE_CALC!$H$2:$H$5001,"&gt;0")))</f>
        <v/>
      </c>
      <c r="H435" s="8" t="str">
        <f t="shared" si="20"/>
        <v/>
      </c>
    </row>
    <row r="436" spans="1:8" x14ac:dyDescent="0.3">
      <c r="A436" t="str">
        <f>IFERROR(INDEX(tbl_corsi[KEY_CORSO],435),"")</f>
        <v/>
      </c>
      <c r="B436" t="str">
        <f>IFERROR(INDEX(tbl_corsi[N_ALLIEVI_TOT],435),"")</f>
        <v/>
      </c>
      <c r="C436" t="str">
        <f>IF(A436="","",COUNTIFS(RISPOSTE_CALC!$B$2:$B$5001,A436,RISPOSTE_CALC!$H$2:$H$5001,"&gt;0"))</f>
        <v/>
      </c>
      <c r="D436" t="str">
        <f t="shared" si="18"/>
        <v/>
      </c>
      <c r="E436" s="12" t="str">
        <f>IF(B436="","",tbl_output[[#This Row],[N_RISPONDENTI]]/tbl_output[[#This Row],[N_ALLIEVI_TOT]])</f>
        <v/>
      </c>
      <c r="F436" s="4" t="str">
        <f t="shared" si="19"/>
        <v/>
      </c>
      <c r="G436" s="8" t="str">
        <f>IF(ISERROR(IF(A436="","",AVERAGEIFS(RISPOSTE_CALC!$H$2:$H$5001,RISPOSTE_CALC!$B$2:$B$5001,A436,RISPOSTE_CALC!$H$2:$H$5001,"&gt;0"))),"",IF(A436="","",AVERAGEIFS(RISPOSTE_CALC!$H$2:$H$5001,RISPOSTE_CALC!$B$2:$B$5001,A436,RISPOSTE_CALC!$H$2:$H$5001,"&gt;0")))</f>
        <v/>
      </c>
      <c r="H436" s="8" t="str">
        <f t="shared" si="20"/>
        <v/>
      </c>
    </row>
    <row r="437" spans="1:8" x14ac:dyDescent="0.3">
      <c r="A437" t="str">
        <f>IFERROR(INDEX(tbl_corsi[KEY_CORSO],436),"")</f>
        <v/>
      </c>
      <c r="B437" t="str">
        <f>IFERROR(INDEX(tbl_corsi[N_ALLIEVI_TOT],436),"")</f>
        <v/>
      </c>
      <c r="C437" t="str">
        <f>IF(A437="","",COUNTIFS(RISPOSTE_CALC!$B$2:$B$5001,A437,RISPOSTE_CALC!$H$2:$H$5001,"&gt;0"))</f>
        <v/>
      </c>
      <c r="D437" t="str">
        <f t="shared" si="18"/>
        <v/>
      </c>
      <c r="E437" s="12" t="str">
        <f>IF(B437="","",tbl_output[[#This Row],[N_RISPONDENTI]]/tbl_output[[#This Row],[N_ALLIEVI_TOT]])</f>
        <v/>
      </c>
      <c r="F437" s="4" t="str">
        <f t="shared" si="19"/>
        <v/>
      </c>
      <c r="G437" s="8" t="str">
        <f>IF(ISERROR(IF(A437="","",AVERAGEIFS(RISPOSTE_CALC!$H$2:$H$5001,RISPOSTE_CALC!$B$2:$B$5001,A437,RISPOSTE_CALC!$H$2:$H$5001,"&gt;0"))),"",IF(A437="","",AVERAGEIFS(RISPOSTE_CALC!$H$2:$H$5001,RISPOSTE_CALC!$B$2:$B$5001,A437,RISPOSTE_CALC!$H$2:$H$5001,"&gt;0")))</f>
        <v/>
      </c>
      <c r="H437" s="8" t="str">
        <f t="shared" si="20"/>
        <v/>
      </c>
    </row>
    <row r="438" spans="1:8" x14ac:dyDescent="0.3">
      <c r="A438" t="str">
        <f>IFERROR(INDEX(tbl_corsi[KEY_CORSO],437),"")</f>
        <v/>
      </c>
      <c r="B438" t="str">
        <f>IFERROR(INDEX(tbl_corsi[N_ALLIEVI_TOT],437),"")</f>
        <v/>
      </c>
      <c r="C438" t="str">
        <f>IF(A438="","",COUNTIFS(RISPOSTE_CALC!$B$2:$B$5001,A438,RISPOSTE_CALC!$H$2:$H$5001,"&gt;0"))</f>
        <v/>
      </c>
      <c r="D438" t="str">
        <f t="shared" si="18"/>
        <v/>
      </c>
      <c r="E438" s="12" t="str">
        <f>IF(B438="","",tbl_output[[#This Row],[N_RISPONDENTI]]/tbl_output[[#This Row],[N_ALLIEVI_TOT]])</f>
        <v/>
      </c>
      <c r="F438" s="4" t="str">
        <f t="shared" si="19"/>
        <v/>
      </c>
      <c r="G438" s="8" t="str">
        <f>IF(ISERROR(IF(A438="","",AVERAGEIFS(RISPOSTE_CALC!$H$2:$H$5001,RISPOSTE_CALC!$B$2:$B$5001,A438,RISPOSTE_CALC!$H$2:$H$5001,"&gt;0"))),"",IF(A438="","",AVERAGEIFS(RISPOSTE_CALC!$H$2:$H$5001,RISPOSTE_CALC!$B$2:$B$5001,A438,RISPOSTE_CALC!$H$2:$H$5001,"&gt;0")))</f>
        <v/>
      </c>
      <c r="H438" s="8" t="str">
        <f t="shared" si="20"/>
        <v/>
      </c>
    </row>
    <row r="439" spans="1:8" x14ac:dyDescent="0.3">
      <c r="A439" t="str">
        <f>IFERROR(INDEX(tbl_corsi[KEY_CORSO],438),"")</f>
        <v/>
      </c>
      <c r="B439" t="str">
        <f>IFERROR(INDEX(tbl_corsi[N_ALLIEVI_TOT],438),"")</f>
        <v/>
      </c>
      <c r="C439" t="str">
        <f>IF(A439="","",COUNTIFS(RISPOSTE_CALC!$B$2:$B$5001,A439,RISPOSTE_CALC!$H$2:$H$5001,"&gt;0"))</f>
        <v/>
      </c>
      <c r="D439" t="str">
        <f t="shared" si="18"/>
        <v/>
      </c>
      <c r="E439" s="12" t="str">
        <f>IF(B439="","",tbl_output[[#This Row],[N_RISPONDENTI]]/tbl_output[[#This Row],[N_ALLIEVI_TOT]])</f>
        <v/>
      </c>
      <c r="F439" s="4" t="str">
        <f t="shared" si="19"/>
        <v/>
      </c>
      <c r="G439" s="8" t="str">
        <f>IF(ISERROR(IF(A439="","",AVERAGEIFS(RISPOSTE_CALC!$H$2:$H$5001,RISPOSTE_CALC!$B$2:$B$5001,A439,RISPOSTE_CALC!$H$2:$H$5001,"&gt;0"))),"",IF(A439="","",AVERAGEIFS(RISPOSTE_CALC!$H$2:$H$5001,RISPOSTE_CALC!$B$2:$B$5001,A439,RISPOSTE_CALC!$H$2:$H$5001,"&gt;0")))</f>
        <v/>
      </c>
      <c r="H439" s="8" t="str">
        <f t="shared" si="20"/>
        <v/>
      </c>
    </row>
    <row r="440" spans="1:8" x14ac:dyDescent="0.3">
      <c r="A440" t="str">
        <f>IFERROR(INDEX(tbl_corsi[KEY_CORSO],439),"")</f>
        <v/>
      </c>
      <c r="B440" t="str">
        <f>IFERROR(INDEX(tbl_corsi[N_ALLIEVI_TOT],439),"")</f>
        <v/>
      </c>
      <c r="C440" t="str">
        <f>IF(A440="","",COUNTIFS(RISPOSTE_CALC!$B$2:$B$5001,A440,RISPOSTE_CALC!$H$2:$H$5001,"&gt;0"))</f>
        <v/>
      </c>
      <c r="D440" t="str">
        <f t="shared" si="18"/>
        <v/>
      </c>
      <c r="E440" s="12" t="str">
        <f>IF(B440="","",tbl_output[[#This Row],[N_RISPONDENTI]]/tbl_output[[#This Row],[N_ALLIEVI_TOT]])</f>
        <v/>
      </c>
      <c r="F440" s="4" t="str">
        <f t="shared" si="19"/>
        <v/>
      </c>
      <c r="G440" s="8" t="str">
        <f>IF(ISERROR(IF(A440="","",AVERAGEIFS(RISPOSTE_CALC!$H$2:$H$5001,RISPOSTE_CALC!$B$2:$B$5001,A440,RISPOSTE_CALC!$H$2:$H$5001,"&gt;0"))),"",IF(A440="","",AVERAGEIFS(RISPOSTE_CALC!$H$2:$H$5001,RISPOSTE_CALC!$B$2:$B$5001,A440,RISPOSTE_CALC!$H$2:$H$5001,"&gt;0")))</f>
        <v/>
      </c>
      <c r="H440" s="8" t="str">
        <f t="shared" si="20"/>
        <v/>
      </c>
    </row>
    <row r="441" spans="1:8" x14ac:dyDescent="0.3">
      <c r="A441" t="str">
        <f>IFERROR(INDEX(tbl_corsi[KEY_CORSO],440),"")</f>
        <v/>
      </c>
      <c r="B441" t="str">
        <f>IFERROR(INDEX(tbl_corsi[N_ALLIEVI_TOT],440),"")</f>
        <v/>
      </c>
      <c r="C441" t="str">
        <f>IF(A441="","",COUNTIFS(RISPOSTE_CALC!$B$2:$B$5001,A441,RISPOSTE_CALC!$H$2:$H$5001,"&gt;0"))</f>
        <v/>
      </c>
      <c r="D441" t="str">
        <f t="shared" si="18"/>
        <v/>
      </c>
      <c r="E441" s="12" t="str">
        <f>IF(B441="","",tbl_output[[#This Row],[N_RISPONDENTI]]/tbl_output[[#This Row],[N_ALLIEVI_TOT]])</f>
        <v/>
      </c>
      <c r="F441" s="4" t="str">
        <f t="shared" si="19"/>
        <v/>
      </c>
      <c r="G441" s="8" t="str">
        <f>IF(ISERROR(IF(A441="","",AVERAGEIFS(RISPOSTE_CALC!$H$2:$H$5001,RISPOSTE_CALC!$B$2:$B$5001,A441,RISPOSTE_CALC!$H$2:$H$5001,"&gt;0"))),"",IF(A441="","",AVERAGEIFS(RISPOSTE_CALC!$H$2:$H$5001,RISPOSTE_CALC!$B$2:$B$5001,A441,RISPOSTE_CALC!$H$2:$H$5001,"&gt;0")))</f>
        <v/>
      </c>
      <c r="H441" s="8" t="str">
        <f t="shared" si="20"/>
        <v/>
      </c>
    </row>
    <row r="442" spans="1:8" x14ac:dyDescent="0.3">
      <c r="A442" t="str">
        <f>IFERROR(INDEX(tbl_corsi[KEY_CORSO],441),"")</f>
        <v/>
      </c>
      <c r="B442" t="str">
        <f>IFERROR(INDEX(tbl_corsi[N_ALLIEVI_TOT],441),"")</f>
        <v/>
      </c>
      <c r="C442" t="str">
        <f>IF(A442="","",COUNTIFS(RISPOSTE_CALC!$B$2:$B$5001,A442,RISPOSTE_CALC!$H$2:$H$5001,"&gt;0"))</f>
        <v/>
      </c>
      <c r="D442" t="str">
        <f t="shared" si="18"/>
        <v/>
      </c>
      <c r="E442" s="12" t="str">
        <f>IF(B442="","",tbl_output[[#This Row],[N_RISPONDENTI]]/tbl_output[[#This Row],[N_ALLIEVI_TOT]])</f>
        <v/>
      </c>
      <c r="F442" s="4" t="str">
        <f t="shared" si="19"/>
        <v/>
      </c>
      <c r="G442" s="8" t="str">
        <f>IF(ISERROR(IF(A442="","",AVERAGEIFS(RISPOSTE_CALC!$H$2:$H$5001,RISPOSTE_CALC!$B$2:$B$5001,A442,RISPOSTE_CALC!$H$2:$H$5001,"&gt;0"))),"",IF(A442="","",AVERAGEIFS(RISPOSTE_CALC!$H$2:$H$5001,RISPOSTE_CALC!$B$2:$B$5001,A442,RISPOSTE_CALC!$H$2:$H$5001,"&gt;0")))</f>
        <v/>
      </c>
      <c r="H442" s="8" t="str">
        <f t="shared" si="20"/>
        <v/>
      </c>
    </row>
    <row r="443" spans="1:8" x14ac:dyDescent="0.3">
      <c r="A443" t="str">
        <f>IFERROR(INDEX(tbl_corsi[KEY_CORSO],442),"")</f>
        <v/>
      </c>
      <c r="B443" t="str">
        <f>IFERROR(INDEX(tbl_corsi[N_ALLIEVI_TOT],442),"")</f>
        <v/>
      </c>
      <c r="C443" t="str">
        <f>IF(A443="","",COUNTIFS(RISPOSTE_CALC!$B$2:$B$5001,A443,RISPOSTE_CALC!$H$2:$H$5001,"&gt;0"))</f>
        <v/>
      </c>
      <c r="D443" t="str">
        <f t="shared" si="18"/>
        <v/>
      </c>
      <c r="E443" s="12" t="str">
        <f>IF(B443="","",tbl_output[[#This Row],[N_RISPONDENTI]]/tbl_output[[#This Row],[N_ALLIEVI_TOT]])</f>
        <v/>
      </c>
      <c r="F443" s="4" t="str">
        <f t="shared" si="19"/>
        <v/>
      </c>
      <c r="G443" s="8" t="str">
        <f>IF(ISERROR(IF(A443="","",AVERAGEIFS(RISPOSTE_CALC!$H$2:$H$5001,RISPOSTE_CALC!$B$2:$B$5001,A443,RISPOSTE_CALC!$H$2:$H$5001,"&gt;0"))),"",IF(A443="","",AVERAGEIFS(RISPOSTE_CALC!$H$2:$H$5001,RISPOSTE_CALC!$B$2:$B$5001,A443,RISPOSTE_CALC!$H$2:$H$5001,"&gt;0")))</f>
        <v/>
      </c>
      <c r="H443" s="8" t="str">
        <f t="shared" si="20"/>
        <v/>
      </c>
    </row>
    <row r="444" spans="1:8" x14ac:dyDescent="0.3">
      <c r="A444" t="str">
        <f>IFERROR(INDEX(tbl_corsi[KEY_CORSO],443),"")</f>
        <v/>
      </c>
      <c r="B444" t="str">
        <f>IFERROR(INDEX(tbl_corsi[N_ALLIEVI_TOT],443),"")</f>
        <v/>
      </c>
      <c r="C444" t="str">
        <f>IF(A444="","",COUNTIFS(RISPOSTE_CALC!$B$2:$B$5001,A444,RISPOSTE_CALC!$H$2:$H$5001,"&gt;0"))</f>
        <v/>
      </c>
      <c r="D444" t="str">
        <f t="shared" si="18"/>
        <v/>
      </c>
      <c r="E444" s="12" t="str">
        <f>IF(B444="","",tbl_output[[#This Row],[N_RISPONDENTI]]/tbl_output[[#This Row],[N_ALLIEVI_TOT]])</f>
        <v/>
      </c>
      <c r="F444" s="4" t="str">
        <f t="shared" si="19"/>
        <v/>
      </c>
      <c r="G444" s="8" t="str">
        <f>IF(ISERROR(IF(A444="","",AVERAGEIFS(RISPOSTE_CALC!$H$2:$H$5001,RISPOSTE_CALC!$B$2:$B$5001,A444,RISPOSTE_CALC!$H$2:$H$5001,"&gt;0"))),"",IF(A444="","",AVERAGEIFS(RISPOSTE_CALC!$H$2:$H$5001,RISPOSTE_CALC!$B$2:$B$5001,A444,RISPOSTE_CALC!$H$2:$H$5001,"&gt;0")))</f>
        <v/>
      </c>
      <c r="H444" s="8" t="str">
        <f t="shared" si="20"/>
        <v/>
      </c>
    </row>
    <row r="445" spans="1:8" x14ac:dyDescent="0.3">
      <c r="A445" t="str">
        <f>IFERROR(INDEX(tbl_corsi[KEY_CORSO],444),"")</f>
        <v/>
      </c>
      <c r="B445" t="str">
        <f>IFERROR(INDEX(tbl_corsi[N_ALLIEVI_TOT],444),"")</f>
        <v/>
      </c>
      <c r="C445" t="str">
        <f>IF(A445="","",COUNTIFS(RISPOSTE_CALC!$B$2:$B$5001,A445,RISPOSTE_CALC!$H$2:$H$5001,"&gt;0"))</f>
        <v/>
      </c>
      <c r="D445" t="str">
        <f t="shared" si="18"/>
        <v/>
      </c>
      <c r="E445" s="12" t="str">
        <f>IF(B445="","",tbl_output[[#This Row],[N_RISPONDENTI]]/tbl_output[[#This Row],[N_ALLIEVI_TOT]])</f>
        <v/>
      </c>
      <c r="F445" s="4" t="str">
        <f t="shared" si="19"/>
        <v/>
      </c>
      <c r="G445" s="8" t="str">
        <f>IF(ISERROR(IF(A445="","",AVERAGEIFS(RISPOSTE_CALC!$H$2:$H$5001,RISPOSTE_CALC!$B$2:$B$5001,A445,RISPOSTE_CALC!$H$2:$H$5001,"&gt;0"))),"",IF(A445="","",AVERAGEIFS(RISPOSTE_CALC!$H$2:$H$5001,RISPOSTE_CALC!$B$2:$B$5001,A445,RISPOSTE_CALC!$H$2:$H$5001,"&gt;0")))</f>
        <v/>
      </c>
      <c r="H445" s="8" t="str">
        <f t="shared" si="20"/>
        <v/>
      </c>
    </row>
    <row r="446" spans="1:8" x14ac:dyDescent="0.3">
      <c r="A446" t="str">
        <f>IFERROR(INDEX(tbl_corsi[KEY_CORSO],445),"")</f>
        <v/>
      </c>
      <c r="B446" t="str">
        <f>IFERROR(INDEX(tbl_corsi[N_ALLIEVI_TOT],445),"")</f>
        <v/>
      </c>
      <c r="C446" t="str">
        <f>IF(A446="","",COUNTIFS(RISPOSTE_CALC!$B$2:$B$5001,A446,RISPOSTE_CALC!$H$2:$H$5001,"&gt;0"))</f>
        <v/>
      </c>
      <c r="D446" t="str">
        <f t="shared" si="18"/>
        <v/>
      </c>
      <c r="E446" s="12" t="str">
        <f>IF(B446="","",tbl_output[[#This Row],[N_RISPONDENTI]]/tbl_output[[#This Row],[N_ALLIEVI_TOT]])</f>
        <v/>
      </c>
      <c r="F446" s="4" t="str">
        <f t="shared" si="19"/>
        <v/>
      </c>
      <c r="G446" s="8" t="str">
        <f>IF(ISERROR(IF(A446="","",AVERAGEIFS(RISPOSTE_CALC!$H$2:$H$5001,RISPOSTE_CALC!$B$2:$B$5001,A446,RISPOSTE_CALC!$H$2:$H$5001,"&gt;0"))),"",IF(A446="","",AVERAGEIFS(RISPOSTE_CALC!$H$2:$H$5001,RISPOSTE_CALC!$B$2:$B$5001,A446,RISPOSTE_CALC!$H$2:$H$5001,"&gt;0")))</f>
        <v/>
      </c>
      <c r="H446" s="8" t="str">
        <f t="shared" si="20"/>
        <v/>
      </c>
    </row>
    <row r="447" spans="1:8" x14ac:dyDescent="0.3">
      <c r="A447" t="str">
        <f>IFERROR(INDEX(tbl_corsi[KEY_CORSO],446),"")</f>
        <v/>
      </c>
      <c r="B447" t="str">
        <f>IFERROR(INDEX(tbl_corsi[N_ALLIEVI_TOT],446),"")</f>
        <v/>
      </c>
      <c r="C447" t="str">
        <f>IF(A447="","",COUNTIFS(RISPOSTE_CALC!$B$2:$B$5001,A447,RISPOSTE_CALC!$H$2:$H$5001,"&gt;0"))</f>
        <v/>
      </c>
      <c r="D447" t="str">
        <f t="shared" si="18"/>
        <v/>
      </c>
      <c r="E447" s="12" t="str">
        <f>IF(B447="","",tbl_output[[#This Row],[N_RISPONDENTI]]/tbl_output[[#This Row],[N_ALLIEVI_TOT]])</f>
        <v/>
      </c>
      <c r="F447" s="4" t="str">
        <f t="shared" si="19"/>
        <v/>
      </c>
      <c r="G447" s="8" t="str">
        <f>IF(ISERROR(IF(A447="","",AVERAGEIFS(RISPOSTE_CALC!$H$2:$H$5001,RISPOSTE_CALC!$B$2:$B$5001,A447,RISPOSTE_CALC!$H$2:$H$5001,"&gt;0"))),"",IF(A447="","",AVERAGEIFS(RISPOSTE_CALC!$H$2:$H$5001,RISPOSTE_CALC!$B$2:$B$5001,A447,RISPOSTE_CALC!$H$2:$H$5001,"&gt;0")))</f>
        <v/>
      </c>
      <c r="H447" s="8" t="str">
        <f t="shared" si="20"/>
        <v/>
      </c>
    </row>
    <row r="448" spans="1:8" x14ac:dyDescent="0.3">
      <c r="A448" t="str">
        <f>IFERROR(INDEX(tbl_corsi[KEY_CORSO],447),"")</f>
        <v/>
      </c>
      <c r="B448" t="str">
        <f>IFERROR(INDEX(tbl_corsi[N_ALLIEVI_TOT],447),"")</f>
        <v/>
      </c>
      <c r="C448" t="str">
        <f>IF(A448="","",COUNTIFS(RISPOSTE_CALC!$B$2:$B$5001,A448,RISPOSTE_CALC!$H$2:$H$5001,"&gt;0"))</f>
        <v/>
      </c>
      <c r="D448" t="str">
        <f t="shared" si="18"/>
        <v/>
      </c>
      <c r="E448" s="12" t="str">
        <f>IF(B448="","",tbl_output[[#This Row],[N_RISPONDENTI]]/tbl_output[[#This Row],[N_ALLIEVI_TOT]])</f>
        <v/>
      </c>
      <c r="F448" s="4" t="str">
        <f t="shared" si="19"/>
        <v/>
      </c>
      <c r="G448" s="8" t="str">
        <f>IF(ISERROR(IF(A448="","",AVERAGEIFS(RISPOSTE_CALC!$H$2:$H$5001,RISPOSTE_CALC!$B$2:$B$5001,A448,RISPOSTE_CALC!$H$2:$H$5001,"&gt;0"))),"",IF(A448="","",AVERAGEIFS(RISPOSTE_CALC!$H$2:$H$5001,RISPOSTE_CALC!$B$2:$B$5001,A448,RISPOSTE_CALC!$H$2:$H$5001,"&gt;0")))</f>
        <v/>
      </c>
      <c r="H448" s="8" t="str">
        <f t="shared" si="20"/>
        <v/>
      </c>
    </row>
    <row r="449" spans="1:8" x14ac:dyDescent="0.3">
      <c r="A449" t="str">
        <f>IFERROR(INDEX(tbl_corsi[KEY_CORSO],448),"")</f>
        <v/>
      </c>
      <c r="B449" t="str">
        <f>IFERROR(INDEX(tbl_corsi[N_ALLIEVI_TOT],448),"")</f>
        <v/>
      </c>
      <c r="C449" t="str">
        <f>IF(A449="","",COUNTIFS(RISPOSTE_CALC!$B$2:$B$5001,A449,RISPOSTE_CALC!$H$2:$H$5001,"&gt;0"))</f>
        <v/>
      </c>
      <c r="D449" t="str">
        <f t="shared" si="18"/>
        <v/>
      </c>
      <c r="E449" s="12" t="str">
        <f>IF(B449="","",tbl_output[[#This Row],[N_RISPONDENTI]]/tbl_output[[#This Row],[N_ALLIEVI_TOT]])</f>
        <v/>
      </c>
      <c r="F449" s="4" t="str">
        <f t="shared" si="19"/>
        <v/>
      </c>
      <c r="G449" s="8" t="str">
        <f>IF(ISERROR(IF(A449="","",AVERAGEIFS(RISPOSTE_CALC!$H$2:$H$5001,RISPOSTE_CALC!$B$2:$B$5001,A449,RISPOSTE_CALC!$H$2:$H$5001,"&gt;0"))),"",IF(A449="","",AVERAGEIFS(RISPOSTE_CALC!$H$2:$H$5001,RISPOSTE_CALC!$B$2:$B$5001,A449,RISPOSTE_CALC!$H$2:$H$5001,"&gt;0")))</f>
        <v/>
      </c>
      <c r="H449" s="8" t="str">
        <f t="shared" si="20"/>
        <v/>
      </c>
    </row>
    <row r="450" spans="1:8" x14ac:dyDescent="0.3">
      <c r="A450" t="str">
        <f>IFERROR(INDEX(tbl_corsi[KEY_CORSO],449),"")</f>
        <v/>
      </c>
      <c r="B450" t="str">
        <f>IFERROR(INDEX(tbl_corsi[N_ALLIEVI_TOT],449),"")</f>
        <v/>
      </c>
      <c r="C450" t="str">
        <f>IF(A450="","",COUNTIFS(RISPOSTE_CALC!$B$2:$B$5001,A450,RISPOSTE_CALC!$H$2:$H$5001,"&gt;0"))</f>
        <v/>
      </c>
      <c r="D450" t="str">
        <f t="shared" ref="D450:D501" si="21">IF(B450="","",ROUNDUP(B450*0.8,0))</f>
        <v/>
      </c>
      <c r="E450" s="12" t="str">
        <f>IF(B450="","",tbl_output[[#This Row],[N_RISPONDENTI]]/tbl_output[[#This Row],[N_ALLIEVI_TOT]])</f>
        <v/>
      </c>
      <c r="F450" s="4" t="str">
        <f t="shared" ref="F450:F501" si="22">IF(B450="","",IF(B450&lt;8,"KO: iscritti&lt;8",IF(C450&lt;D450,"KO: risp&lt;80%","OK")))</f>
        <v/>
      </c>
      <c r="G450" s="8" t="str">
        <f>IF(ISERROR(IF(A450="","",AVERAGEIFS(RISPOSTE_CALC!$H$2:$H$5001,RISPOSTE_CALC!$B$2:$B$5001,A450,RISPOSTE_CALC!$H$2:$H$5001,"&gt;0"))),"",IF(A450="","",AVERAGEIFS(RISPOSTE_CALC!$H$2:$H$5001,RISPOSTE_CALC!$B$2:$B$5001,A450,RISPOSTE_CALC!$H$2:$H$5001,"&gt;0")))</f>
        <v/>
      </c>
      <c r="H450" s="8" t="str">
        <f t="shared" ref="H450:H501" si="23">IF(G450="","",G450*2)</f>
        <v/>
      </c>
    </row>
    <row r="451" spans="1:8" x14ac:dyDescent="0.3">
      <c r="A451" t="str">
        <f>IFERROR(INDEX(tbl_corsi[KEY_CORSO],450),"")</f>
        <v/>
      </c>
      <c r="B451" t="str">
        <f>IFERROR(INDEX(tbl_corsi[N_ALLIEVI_TOT],450),"")</f>
        <v/>
      </c>
      <c r="C451" t="str">
        <f>IF(A451="","",COUNTIFS(RISPOSTE_CALC!$B$2:$B$5001,A451,RISPOSTE_CALC!$H$2:$H$5001,"&gt;0"))</f>
        <v/>
      </c>
      <c r="D451" t="str">
        <f t="shared" si="21"/>
        <v/>
      </c>
      <c r="E451" s="12" t="str">
        <f>IF(B451="","",tbl_output[[#This Row],[N_RISPONDENTI]]/tbl_output[[#This Row],[N_ALLIEVI_TOT]])</f>
        <v/>
      </c>
      <c r="F451" s="4" t="str">
        <f t="shared" si="22"/>
        <v/>
      </c>
      <c r="G451" s="8" t="str">
        <f>IF(ISERROR(IF(A451="","",AVERAGEIFS(RISPOSTE_CALC!$H$2:$H$5001,RISPOSTE_CALC!$B$2:$B$5001,A451,RISPOSTE_CALC!$H$2:$H$5001,"&gt;0"))),"",IF(A451="","",AVERAGEIFS(RISPOSTE_CALC!$H$2:$H$5001,RISPOSTE_CALC!$B$2:$B$5001,A451,RISPOSTE_CALC!$H$2:$H$5001,"&gt;0")))</f>
        <v/>
      </c>
      <c r="H451" s="8" t="str">
        <f t="shared" si="23"/>
        <v/>
      </c>
    </row>
    <row r="452" spans="1:8" x14ac:dyDescent="0.3">
      <c r="A452" t="str">
        <f>IFERROR(INDEX(tbl_corsi[KEY_CORSO],451),"")</f>
        <v/>
      </c>
      <c r="B452" t="str">
        <f>IFERROR(INDEX(tbl_corsi[N_ALLIEVI_TOT],451),"")</f>
        <v/>
      </c>
      <c r="C452" t="str">
        <f>IF(A452="","",COUNTIFS(RISPOSTE_CALC!$B$2:$B$5001,A452,RISPOSTE_CALC!$H$2:$H$5001,"&gt;0"))</f>
        <v/>
      </c>
      <c r="D452" t="str">
        <f t="shared" si="21"/>
        <v/>
      </c>
      <c r="E452" s="12" t="str">
        <f>IF(B452="","",tbl_output[[#This Row],[N_RISPONDENTI]]/tbl_output[[#This Row],[N_ALLIEVI_TOT]])</f>
        <v/>
      </c>
      <c r="F452" s="4" t="str">
        <f t="shared" si="22"/>
        <v/>
      </c>
      <c r="G452" s="8" t="str">
        <f>IF(ISERROR(IF(A452="","",AVERAGEIFS(RISPOSTE_CALC!$H$2:$H$5001,RISPOSTE_CALC!$B$2:$B$5001,A452,RISPOSTE_CALC!$H$2:$H$5001,"&gt;0"))),"",IF(A452="","",AVERAGEIFS(RISPOSTE_CALC!$H$2:$H$5001,RISPOSTE_CALC!$B$2:$B$5001,A452,RISPOSTE_CALC!$H$2:$H$5001,"&gt;0")))</f>
        <v/>
      </c>
      <c r="H452" s="8" t="str">
        <f t="shared" si="23"/>
        <v/>
      </c>
    </row>
    <row r="453" spans="1:8" x14ac:dyDescent="0.3">
      <c r="A453" t="str">
        <f>IFERROR(INDEX(tbl_corsi[KEY_CORSO],452),"")</f>
        <v/>
      </c>
      <c r="B453" t="str">
        <f>IFERROR(INDEX(tbl_corsi[N_ALLIEVI_TOT],452),"")</f>
        <v/>
      </c>
      <c r="C453" t="str">
        <f>IF(A453="","",COUNTIFS(RISPOSTE_CALC!$B$2:$B$5001,A453,RISPOSTE_CALC!$H$2:$H$5001,"&gt;0"))</f>
        <v/>
      </c>
      <c r="D453" t="str">
        <f t="shared" si="21"/>
        <v/>
      </c>
      <c r="E453" s="12" t="str">
        <f>IF(B453="","",tbl_output[[#This Row],[N_RISPONDENTI]]/tbl_output[[#This Row],[N_ALLIEVI_TOT]])</f>
        <v/>
      </c>
      <c r="F453" s="4" t="str">
        <f t="shared" si="22"/>
        <v/>
      </c>
      <c r="G453" s="8" t="str">
        <f>IF(ISERROR(IF(A453="","",AVERAGEIFS(RISPOSTE_CALC!$H$2:$H$5001,RISPOSTE_CALC!$B$2:$B$5001,A453,RISPOSTE_CALC!$H$2:$H$5001,"&gt;0"))),"",IF(A453="","",AVERAGEIFS(RISPOSTE_CALC!$H$2:$H$5001,RISPOSTE_CALC!$B$2:$B$5001,A453,RISPOSTE_CALC!$H$2:$H$5001,"&gt;0")))</f>
        <v/>
      </c>
      <c r="H453" s="8" t="str">
        <f t="shared" si="23"/>
        <v/>
      </c>
    </row>
    <row r="454" spans="1:8" x14ac:dyDescent="0.3">
      <c r="A454" t="str">
        <f>IFERROR(INDEX(tbl_corsi[KEY_CORSO],453),"")</f>
        <v/>
      </c>
      <c r="B454" t="str">
        <f>IFERROR(INDEX(tbl_corsi[N_ALLIEVI_TOT],453),"")</f>
        <v/>
      </c>
      <c r="C454" t="str">
        <f>IF(A454="","",COUNTIFS(RISPOSTE_CALC!$B$2:$B$5001,A454,RISPOSTE_CALC!$H$2:$H$5001,"&gt;0"))</f>
        <v/>
      </c>
      <c r="D454" t="str">
        <f t="shared" si="21"/>
        <v/>
      </c>
      <c r="E454" s="12" t="str">
        <f>IF(B454="","",tbl_output[[#This Row],[N_RISPONDENTI]]/tbl_output[[#This Row],[N_ALLIEVI_TOT]])</f>
        <v/>
      </c>
      <c r="F454" s="4" t="str">
        <f t="shared" si="22"/>
        <v/>
      </c>
      <c r="G454" s="8" t="str">
        <f>IF(ISERROR(IF(A454="","",AVERAGEIFS(RISPOSTE_CALC!$H$2:$H$5001,RISPOSTE_CALC!$B$2:$B$5001,A454,RISPOSTE_CALC!$H$2:$H$5001,"&gt;0"))),"",IF(A454="","",AVERAGEIFS(RISPOSTE_CALC!$H$2:$H$5001,RISPOSTE_CALC!$B$2:$B$5001,A454,RISPOSTE_CALC!$H$2:$H$5001,"&gt;0")))</f>
        <v/>
      </c>
      <c r="H454" s="8" t="str">
        <f t="shared" si="23"/>
        <v/>
      </c>
    </row>
    <row r="455" spans="1:8" x14ac:dyDescent="0.3">
      <c r="A455" t="str">
        <f>IFERROR(INDEX(tbl_corsi[KEY_CORSO],454),"")</f>
        <v/>
      </c>
      <c r="B455" t="str">
        <f>IFERROR(INDEX(tbl_corsi[N_ALLIEVI_TOT],454),"")</f>
        <v/>
      </c>
      <c r="C455" t="str">
        <f>IF(A455="","",COUNTIFS(RISPOSTE_CALC!$B$2:$B$5001,A455,RISPOSTE_CALC!$H$2:$H$5001,"&gt;0"))</f>
        <v/>
      </c>
      <c r="D455" t="str">
        <f t="shared" si="21"/>
        <v/>
      </c>
      <c r="E455" s="12" t="str">
        <f>IF(B455="","",tbl_output[[#This Row],[N_RISPONDENTI]]/tbl_output[[#This Row],[N_ALLIEVI_TOT]])</f>
        <v/>
      </c>
      <c r="F455" s="4" t="str">
        <f t="shared" si="22"/>
        <v/>
      </c>
      <c r="G455" s="8" t="str">
        <f>IF(ISERROR(IF(A455="","",AVERAGEIFS(RISPOSTE_CALC!$H$2:$H$5001,RISPOSTE_CALC!$B$2:$B$5001,A455,RISPOSTE_CALC!$H$2:$H$5001,"&gt;0"))),"",IF(A455="","",AVERAGEIFS(RISPOSTE_CALC!$H$2:$H$5001,RISPOSTE_CALC!$B$2:$B$5001,A455,RISPOSTE_CALC!$H$2:$H$5001,"&gt;0")))</f>
        <v/>
      </c>
      <c r="H455" s="8" t="str">
        <f t="shared" si="23"/>
        <v/>
      </c>
    </row>
    <row r="456" spans="1:8" x14ac:dyDescent="0.3">
      <c r="A456" t="str">
        <f>IFERROR(INDEX(tbl_corsi[KEY_CORSO],455),"")</f>
        <v/>
      </c>
      <c r="B456" t="str">
        <f>IFERROR(INDEX(tbl_corsi[N_ALLIEVI_TOT],455),"")</f>
        <v/>
      </c>
      <c r="C456" t="str">
        <f>IF(A456="","",COUNTIFS(RISPOSTE_CALC!$B$2:$B$5001,A456,RISPOSTE_CALC!$H$2:$H$5001,"&gt;0"))</f>
        <v/>
      </c>
      <c r="D456" t="str">
        <f t="shared" si="21"/>
        <v/>
      </c>
      <c r="E456" s="12" t="str">
        <f>IF(B456="","",tbl_output[[#This Row],[N_RISPONDENTI]]/tbl_output[[#This Row],[N_ALLIEVI_TOT]])</f>
        <v/>
      </c>
      <c r="F456" s="4" t="str">
        <f t="shared" si="22"/>
        <v/>
      </c>
      <c r="G456" s="8" t="str">
        <f>IF(ISERROR(IF(A456="","",AVERAGEIFS(RISPOSTE_CALC!$H$2:$H$5001,RISPOSTE_CALC!$B$2:$B$5001,A456,RISPOSTE_CALC!$H$2:$H$5001,"&gt;0"))),"",IF(A456="","",AVERAGEIFS(RISPOSTE_CALC!$H$2:$H$5001,RISPOSTE_CALC!$B$2:$B$5001,A456,RISPOSTE_CALC!$H$2:$H$5001,"&gt;0")))</f>
        <v/>
      </c>
      <c r="H456" s="8" t="str">
        <f t="shared" si="23"/>
        <v/>
      </c>
    </row>
    <row r="457" spans="1:8" x14ac:dyDescent="0.3">
      <c r="A457" t="str">
        <f>IFERROR(INDEX(tbl_corsi[KEY_CORSO],456),"")</f>
        <v/>
      </c>
      <c r="B457" t="str">
        <f>IFERROR(INDEX(tbl_corsi[N_ALLIEVI_TOT],456),"")</f>
        <v/>
      </c>
      <c r="C457" t="str">
        <f>IF(A457="","",COUNTIFS(RISPOSTE_CALC!$B$2:$B$5001,A457,RISPOSTE_CALC!$H$2:$H$5001,"&gt;0"))</f>
        <v/>
      </c>
      <c r="D457" t="str">
        <f t="shared" si="21"/>
        <v/>
      </c>
      <c r="E457" s="12" t="str">
        <f>IF(B457="","",tbl_output[[#This Row],[N_RISPONDENTI]]/tbl_output[[#This Row],[N_ALLIEVI_TOT]])</f>
        <v/>
      </c>
      <c r="F457" s="4" t="str">
        <f t="shared" si="22"/>
        <v/>
      </c>
      <c r="G457" s="8" t="str">
        <f>IF(ISERROR(IF(A457="","",AVERAGEIFS(RISPOSTE_CALC!$H$2:$H$5001,RISPOSTE_CALC!$B$2:$B$5001,A457,RISPOSTE_CALC!$H$2:$H$5001,"&gt;0"))),"",IF(A457="","",AVERAGEIFS(RISPOSTE_CALC!$H$2:$H$5001,RISPOSTE_CALC!$B$2:$B$5001,A457,RISPOSTE_CALC!$H$2:$H$5001,"&gt;0")))</f>
        <v/>
      </c>
      <c r="H457" s="8" t="str">
        <f t="shared" si="23"/>
        <v/>
      </c>
    </row>
    <row r="458" spans="1:8" x14ac:dyDescent="0.3">
      <c r="A458" t="str">
        <f>IFERROR(INDEX(tbl_corsi[KEY_CORSO],457),"")</f>
        <v/>
      </c>
      <c r="B458" t="str">
        <f>IFERROR(INDEX(tbl_corsi[N_ALLIEVI_TOT],457),"")</f>
        <v/>
      </c>
      <c r="C458" t="str">
        <f>IF(A458="","",COUNTIFS(RISPOSTE_CALC!$B$2:$B$5001,A458,RISPOSTE_CALC!$H$2:$H$5001,"&gt;0"))</f>
        <v/>
      </c>
      <c r="D458" t="str">
        <f t="shared" si="21"/>
        <v/>
      </c>
      <c r="E458" s="12" t="str">
        <f>IF(B458="","",tbl_output[[#This Row],[N_RISPONDENTI]]/tbl_output[[#This Row],[N_ALLIEVI_TOT]])</f>
        <v/>
      </c>
      <c r="F458" s="4" t="str">
        <f t="shared" si="22"/>
        <v/>
      </c>
      <c r="G458" s="8" t="str">
        <f>IF(ISERROR(IF(A458="","",AVERAGEIFS(RISPOSTE_CALC!$H$2:$H$5001,RISPOSTE_CALC!$B$2:$B$5001,A458,RISPOSTE_CALC!$H$2:$H$5001,"&gt;0"))),"",IF(A458="","",AVERAGEIFS(RISPOSTE_CALC!$H$2:$H$5001,RISPOSTE_CALC!$B$2:$B$5001,A458,RISPOSTE_CALC!$H$2:$H$5001,"&gt;0")))</f>
        <v/>
      </c>
      <c r="H458" s="8" t="str">
        <f t="shared" si="23"/>
        <v/>
      </c>
    </row>
    <row r="459" spans="1:8" x14ac:dyDescent="0.3">
      <c r="A459" t="str">
        <f>IFERROR(INDEX(tbl_corsi[KEY_CORSO],458),"")</f>
        <v/>
      </c>
      <c r="B459" t="str">
        <f>IFERROR(INDEX(tbl_corsi[N_ALLIEVI_TOT],458),"")</f>
        <v/>
      </c>
      <c r="C459" t="str">
        <f>IF(A459="","",COUNTIFS(RISPOSTE_CALC!$B$2:$B$5001,A459,RISPOSTE_CALC!$H$2:$H$5001,"&gt;0"))</f>
        <v/>
      </c>
      <c r="D459" t="str">
        <f t="shared" si="21"/>
        <v/>
      </c>
      <c r="E459" s="12" t="str">
        <f>IF(B459="","",tbl_output[[#This Row],[N_RISPONDENTI]]/tbl_output[[#This Row],[N_ALLIEVI_TOT]])</f>
        <v/>
      </c>
      <c r="F459" s="4" t="str">
        <f t="shared" si="22"/>
        <v/>
      </c>
      <c r="G459" s="8" t="str">
        <f>IF(ISERROR(IF(A459="","",AVERAGEIFS(RISPOSTE_CALC!$H$2:$H$5001,RISPOSTE_CALC!$B$2:$B$5001,A459,RISPOSTE_CALC!$H$2:$H$5001,"&gt;0"))),"",IF(A459="","",AVERAGEIFS(RISPOSTE_CALC!$H$2:$H$5001,RISPOSTE_CALC!$B$2:$B$5001,A459,RISPOSTE_CALC!$H$2:$H$5001,"&gt;0")))</f>
        <v/>
      </c>
      <c r="H459" s="8" t="str">
        <f t="shared" si="23"/>
        <v/>
      </c>
    </row>
    <row r="460" spans="1:8" x14ac:dyDescent="0.3">
      <c r="A460" t="str">
        <f>IFERROR(INDEX(tbl_corsi[KEY_CORSO],459),"")</f>
        <v/>
      </c>
      <c r="B460" t="str">
        <f>IFERROR(INDEX(tbl_corsi[N_ALLIEVI_TOT],459),"")</f>
        <v/>
      </c>
      <c r="C460" t="str">
        <f>IF(A460="","",COUNTIFS(RISPOSTE_CALC!$B$2:$B$5001,A460,RISPOSTE_CALC!$H$2:$H$5001,"&gt;0"))</f>
        <v/>
      </c>
      <c r="D460" t="str">
        <f t="shared" si="21"/>
        <v/>
      </c>
      <c r="E460" s="12" t="str">
        <f>IF(B460="","",tbl_output[[#This Row],[N_RISPONDENTI]]/tbl_output[[#This Row],[N_ALLIEVI_TOT]])</f>
        <v/>
      </c>
      <c r="F460" s="4" t="str">
        <f t="shared" si="22"/>
        <v/>
      </c>
      <c r="G460" s="8" t="str">
        <f>IF(ISERROR(IF(A460="","",AVERAGEIFS(RISPOSTE_CALC!$H$2:$H$5001,RISPOSTE_CALC!$B$2:$B$5001,A460,RISPOSTE_CALC!$H$2:$H$5001,"&gt;0"))),"",IF(A460="","",AVERAGEIFS(RISPOSTE_CALC!$H$2:$H$5001,RISPOSTE_CALC!$B$2:$B$5001,A460,RISPOSTE_CALC!$H$2:$H$5001,"&gt;0")))</f>
        <v/>
      </c>
      <c r="H460" s="8" t="str">
        <f t="shared" si="23"/>
        <v/>
      </c>
    </row>
    <row r="461" spans="1:8" x14ac:dyDescent="0.3">
      <c r="A461" t="str">
        <f>IFERROR(INDEX(tbl_corsi[KEY_CORSO],460),"")</f>
        <v/>
      </c>
      <c r="B461" t="str">
        <f>IFERROR(INDEX(tbl_corsi[N_ALLIEVI_TOT],460),"")</f>
        <v/>
      </c>
      <c r="C461" t="str">
        <f>IF(A461="","",COUNTIFS(RISPOSTE_CALC!$B$2:$B$5001,A461,RISPOSTE_CALC!$H$2:$H$5001,"&gt;0"))</f>
        <v/>
      </c>
      <c r="D461" t="str">
        <f t="shared" si="21"/>
        <v/>
      </c>
      <c r="E461" s="12" t="str">
        <f>IF(B461="","",tbl_output[[#This Row],[N_RISPONDENTI]]/tbl_output[[#This Row],[N_ALLIEVI_TOT]])</f>
        <v/>
      </c>
      <c r="F461" s="4" t="str">
        <f t="shared" si="22"/>
        <v/>
      </c>
      <c r="G461" s="8" t="str">
        <f>IF(ISERROR(IF(A461="","",AVERAGEIFS(RISPOSTE_CALC!$H$2:$H$5001,RISPOSTE_CALC!$B$2:$B$5001,A461,RISPOSTE_CALC!$H$2:$H$5001,"&gt;0"))),"",IF(A461="","",AVERAGEIFS(RISPOSTE_CALC!$H$2:$H$5001,RISPOSTE_CALC!$B$2:$B$5001,A461,RISPOSTE_CALC!$H$2:$H$5001,"&gt;0")))</f>
        <v/>
      </c>
      <c r="H461" s="8" t="str">
        <f t="shared" si="23"/>
        <v/>
      </c>
    </row>
    <row r="462" spans="1:8" x14ac:dyDescent="0.3">
      <c r="A462" t="str">
        <f>IFERROR(INDEX(tbl_corsi[KEY_CORSO],461),"")</f>
        <v/>
      </c>
      <c r="B462" t="str">
        <f>IFERROR(INDEX(tbl_corsi[N_ALLIEVI_TOT],461),"")</f>
        <v/>
      </c>
      <c r="C462" t="str">
        <f>IF(A462="","",COUNTIFS(RISPOSTE_CALC!$B$2:$B$5001,A462,RISPOSTE_CALC!$H$2:$H$5001,"&gt;0"))</f>
        <v/>
      </c>
      <c r="D462" t="str">
        <f t="shared" si="21"/>
        <v/>
      </c>
      <c r="E462" s="12" t="str">
        <f>IF(B462="","",tbl_output[[#This Row],[N_RISPONDENTI]]/tbl_output[[#This Row],[N_ALLIEVI_TOT]])</f>
        <v/>
      </c>
      <c r="F462" s="4" t="str">
        <f t="shared" si="22"/>
        <v/>
      </c>
      <c r="G462" s="8" t="str">
        <f>IF(ISERROR(IF(A462="","",AVERAGEIFS(RISPOSTE_CALC!$H$2:$H$5001,RISPOSTE_CALC!$B$2:$B$5001,A462,RISPOSTE_CALC!$H$2:$H$5001,"&gt;0"))),"",IF(A462="","",AVERAGEIFS(RISPOSTE_CALC!$H$2:$H$5001,RISPOSTE_CALC!$B$2:$B$5001,A462,RISPOSTE_CALC!$H$2:$H$5001,"&gt;0")))</f>
        <v/>
      </c>
      <c r="H462" s="8" t="str">
        <f t="shared" si="23"/>
        <v/>
      </c>
    </row>
    <row r="463" spans="1:8" x14ac:dyDescent="0.3">
      <c r="A463" t="str">
        <f>IFERROR(INDEX(tbl_corsi[KEY_CORSO],462),"")</f>
        <v/>
      </c>
      <c r="B463" t="str">
        <f>IFERROR(INDEX(tbl_corsi[N_ALLIEVI_TOT],462),"")</f>
        <v/>
      </c>
      <c r="C463" t="str">
        <f>IF(A463="","",COUNTIFS(RISPOSTE_CALC!$B$2:$B$5001,A463,RISPOSTE_CALC!$H$2:$H$5001,"&gt;0"))</f>
        <v/>
      </c>
      <c r="D463" t="str">
        <f t="shared" si="21"/>
        <v/>
      </c>
      <c r="E463" s="12" t="str">
        <f>IF(B463="","",tbl_output[[#This Row],[N_RISPONDENTI]]/tbl_output[[#This Row],[N_ALLIEVI_TOT]])</f>
        <v/>
      </c>
      <c r="F463" s="4" t="str">
        <f t="shared" si="22"/>
        <v/>
      </c>
      <c r="G463" s="8" t="str">
        <f>IF(ISERROR(IF(A463="","",AVERAGEIFS(RISPOSTE_CALC!$H$2:$H$5001,RISPOSTE_CALC!$B$2:$B$5001,A463,RISPOSTE_CALC!$H$2:$H$5001,"&gt;0"))),"",IF(A463="","",AVERAGEIFS(RISPOSTE_CALC!$H$2:$H$5001,RISPOSTE_CALC!$B$2:$B$5001,A463,RISPOSTE_CALC!$H$2:$H$5001,"&gt;0")))</f>
        <v/>
      </c>
      <c r="H463" s="8" t="str">
        <f t="shared" si="23"/>
        <v/>
      </c>
    </row>
    <row r="464" spans="1:8" x14ac:dyDescent="0.3">
      <c r="A464" t="str">
        <f>IFERROR(INDEX(tbl_corsi[KEY_CORSO],463),"")</f>
        <v/>
      </c>
      <c r="B464" t="str">
        <f>IFERROR(INDEX(tbl_corsi[N_ALLIEVI_TOT],463),"")</f>
        <v/>
      </c>
      <c r="C464" t="str">
        <f>IF(A464="","",COUNTIFS(RISPOSTE_CALC!$B$2:$B$5001,A464,RISPOSTE_CALC!$H$2:$H$5001,"&gt;0"))</f>
        <v/>
      </c>
      <c r="D464" t="str">
        <f t="shared" si="21"/>
        <v/>
      </c>
      <c r="E464" s="12" t="str">
        <f>IF(B464="","",tbl_output[[#This Row],[N_RISPONDENTI]]/tbl_output[[#This Row],[N_ALLIEVI_TOT]])</f>
        <v/>
      </c>
      <c r="F464" s="4" t="str">
        <f t="shared" si="22"/>
        <v/>
      </c>
      <c r="G464" s="8" t="str">
        <f>IF(ISERROR(IF(A464="","",AVERAGEIFS(RISPOSTE_CALC!$H$2:$H$5001,RISPOSTE_CALC!$B$2:$B$5001,A464,RISPOSTE_CALC!$H$2:$H$5001,"&gt;0"))),"",IF(A464="","",AVERAGEIFS(RISPOSTE_CALC!$H$2:$H$5001,RISPOSTE_CALC!$B$2:$B$5001,A464,RISPOSTE_CALC!$H$2:$H$5001,"&gt;0")))</f>
        <v/>
      </c>
      <c r="H464" s="8" t="str">
        <f t="shared" si="23"/>
        <v/>
      </c>
    </row>
    <row r="465" spans="1:8" x14ac:dyDescent="0.3">
      <c r="A465" t="str">
        <f>IFERROR(INDEX(tbl_corsi[KEY_CORSO],464),"")</f>
        <v/>
      </c>
      <c r="B465" t="str">
        <f>IFERROR(INDEX(tbl_corsi[N_ALLIEVI_TOT],464),"")</f>
        <v/>
      </c>
      <c r="C465" t="str">
        <f>IF(A465="","",COUNTIFS(RISPOSTE_CALC!$B$2:$B$5001,A465,RISPOSTE_CALC!$H$2:$H$5001,"&gt;0"))</f>
        <v/>
      </c>
      <c r="D465" t="str">
        <f t="shared" si="21"/>
        <v/>
      </c>
      <c r="E465" s="12" t="str">
        <f>IF(B465="","",tbl_output[[#This Row],[N_RISPONDENTI]]/tbl_output[[#This Row],[N_ALLIEVI_TOT]])</f>
        <v/>
      </c>
      <c r="F465" s="4" t="str">
        <f t="shared" si="22"/>
        <v/>
      </c>
      <c r="G465" s="8" t="str">
        <f>IF(ISERROR(IF(A465="","",AVERAGEIFS(RISPOSTE_CALC!$H$2:$H$5001,RISPOSTE_CALC!$B$2:$B$5001,A465,RISPOSTE_CALC!$H$2:$H$5001,"&gt;0"))),"",IF(A465="","",AVERAGEIFS(RISPOSTE_CALC!$H$2:$H$5001,RISPOSTE_CALC!$B$2:$B$5001,A465,RISPOSTE_CALC!$H$2:$H$5001,"&gt;0")))</f>
        <v/>
      </c>
      <c r="H465" s="8" t="str">
        <f t="shared" si="23"/>
        <v/>
      </c>
    </row>
    <row r="466" spans="1:8" x14ac:dyDescent="0.3">
      <c r="A466" t="str">
        <f>IFERROR(INDEX(tbl_corsi[KEY_CORSO],465),"")</f>
        <v/>
      </c>
      <c r="B466" t="str">
        <f>IFERROR(INDEX(tbl_corsi[N_ALLIEVI_TOT],465),"")</f>
        <v/>
      </c>
      <c r="C466" t="str">
        <f>IF(A466="","",COUNTIFS(RISPOSTE_CALC!$B$2:$B$5001,A466,RISPOSTE_CALC!$H$2:$H$5001,"&gt;0"))</f>
        <v/>
      </c>
      <c r="D466" t="str">
        <f t="shared" si="21"/>
        <v/>
      </c>
      <c r="E466" s="12" t="str">
        <f>IF(B466="","",tbl_output[[#This Row],[N_RISPONDENTI]]/tbl_output[[#This Row],[N_ALLIEVI_TOT]])</f>
        <v/>
      </c>
      <c r="F466" s="4" t="str">
        <f t="shared" si="22"/>
        <v/>
      </c>
      <c r="G466" s="8" t="str">
        <f>IF(ISERROR(IF(A466="","",AVERAGEIFS(RISPOSTE_CALC!$H$2:$H$5001,RISPOSTE_CALC!$B$2:$B$5001,A466,RISPOSTE_CALC!$H$2:$H$5001,"&gt;0"))),"",IF(A466="","",AVERAGEIFS(RISPOSTE_CALC!$H$2:$H$5001,RISPOSTE_CALC!$B$2:$B$5001,A466,RISPOSTE_CALC!$H$2:$H$5001,"&gt;0")))</f>
        <v/>
      </c>
      <c r="H466" s="8" t="str">
        <f t="shared" si="23"/>
        <v/>
      </c>
    </row>
    <row r="467" spans="1:8" x14ac:dyDescent="0.3">
      <c r="A467" t="str">
        <f>IFERROR(INDEX(tbl_corsi[KEY_CORSO],466),"")</f>
        <v/>
      </c>
      <c r="B467" t="str">
        <f>IFERROR(INDEX(tbl_corsi[N_ALLIEVI_TOT],466),"")</f>
        <v/>
      </c>
      <c r="C467" t="str">
        <f>IF(A467="","",COUNTIFS(RISPOSTE_CALC!$B$2:$B$5001,A467,RISPOSTE_CALC!$H$2:$H$5001,"&gt;0"))</f>
        <v/>
      </c>
      <c r="D467" t="str">
        <f t="shared" si="21"/>
        <v/>
      </c>
      <c r="E467" s="12" t="str">
        <f>IF(B467="","",tbl_output[[#This Row],[N_RISPONDENTI]]/tbl_output[[#This Row],[N_ALLIEVI_TOT]])</f>
        <v/>
      </c>
      <c r="F467" s="4" t="str">
        <f t="shared" si="22"/>
        <v/>
      </c>
      <c r="G467" s="8" t="str">
        <f>IF(ISERROR(IF(A467="","",AVERAGEIFS(RISPOSTE_CALC!$H$2:$H$5001,RISPOSTE_CALC!$B$2:$B$5001,A467,RISPOSTE_CALC!$H$2:$H$5001,"&gt;0"))),"",IF(A467="","",AVERAGEIFS(RISPOSTE_CALC!$H$2:$H$5001,RISPOSTE_CALC!$B$2:$B$5001,A467,RISPOSTE_CALC!$H$2:$H$5001,"&gt;0")))</f>
        <v/>
      </c>
      <c r="H467" s="8" t="str">
        <f t="shared" si="23"/>
        <v/>
      </c>
    </row>
    <row r="468" spans="1:8" x14ac:dyDescent="0.3">
      <c r="A468" t="str">
        <f>IFERROR(INDEX(tbl_corsi[KEY_CORSO],467),"")</f>
        <v/>
      </c>
      <c r="B468" t="str">
        <f>IFERROR(INDEX(tbl_corsi[N_ALLIEVI_TOT],467),"")</f>
        <v/>
      </c>
      <c r="C468" t="str">
        <f>IF(A468="","",COUNTIFS(RISPOSTE_CALC!$B$2:$B$5001,A468,RISPOSTE_CALC!$H$2:$H$5001,"&gt;0"))</f>
        <v/>
      </c>
      <c r="D468" t="str">
        <f t="shared" si="21"/>
        <v/>
      </c>
      <c r="E468" s="12" t="str">
        <f>IF(B468="","",tbl_output[[#This Row],[N_RISPONDENTI]]/tbl_output[[#This Row],[N_ALLIEVI_TOT]])</f>
        <v/>
      </c>
      <c r="F468" s="4" t="str">
        <f t="shared" si="22"/>
        <v/>
      </c>
      <c r="G468" s="8" t="str">
        <f>IF(ISERROR(IF(A468="","",AVERAGEIFS(RISPOSTE_CALC!$H$2:$H$5001,RISPOSTE_CALC!$B$2:$B$5001,A468,RISPOSTE_CALC!$H$2:$H$5001,"&gt;0"))),"",IF(A468="","",AVERAGEIFS(RISPOSTE_CALC!$H$2:$H$5001,RISPOSTE_CALC!$B$2:$B$5001,A468,RISPOSTE_CALC!$H$2:$H$5001,"&gt;0")))</f>
        <v/>
      </c>
      <c r="H468" s="8" t="str">
        <f t="shared" si="23"/>
        <v/>
      </c>
    </row>
    <row r="469" spans="1:8" x14ac:dyDescent="0.3">
      <c r="A469" t="str">
        <f>IFERROR(INDEX(tbl_corsi[KEY_CORSO],468),"")</f>
        <v/>
      </c>
      <c r="B469" t="str">
        <f>IFERROR(INDEX(tbl_corsi[N_ALLIEVI_TOT],468),"")</f>
        <v/>
      </c>
      <c r="C469" t="str">
        <f>IF(A469="","",COUNTIFS(RISPOSTE_CALC!$B$2:$B$5001,A469,RISPOSTE_CALC!$H$2:$H$5001,"&gt;0"))</f>
        <v/>
      </c>
      <c r="D469" t="str">
        <f t="shared" si="21"/>
        <v/>
      </c>
      <c r="E469" s="12" t="str">
        <f>IF(B469="","",tbl_output[[#This Row],[N_RISPONDENTI]]/tbl_output[[#This Row],[N_ALLIEVI_TOT]])</f>
        <v/>
      </c>
      <c r="F469" s="4" t="str">
        <f t="shared" si="22"/>
        <v/>
      </c>
      <c r="G469" s="8" t="str">
        <f>IF(ISERROR(IF(A469="","",AVERAGEIFS(RISPOSTE_CALC!$H$2:$H$5001,RISPOSTE_CALC!$B$2:$B$5001,A469,RISPOSTE_CALC!$H$2:$H$5001,"&gt;0"))),"",IF(A469="","",AVERAGEIFS(RISPOSTE_CALC!$H$2:$H$5001,RISPOSTE_CALC!$B$2:$B$5001,A469,RISPOSTE_CALC!$H$2:$H$5001,"&gt;0")))</f>
        <v/>
      </c>
      <c r="H469" s="8" t="str">
        <f t="shared" si="23"/>
        <v/>
      </c>
    </row>
    <row r="470" spans="1:8" x14ac:dyDescent="0.3">
      <c r="A470" t="str">
        <f>IFERROR(INDEX(tbl_corsi[KEY_CORSO],469),"")</f>
        <v/>
      </c>
      <c r="B470" t="str">
        <f>IFERROR(INDEX(tbl_corsi[N_ALLIEVI_TOT],469),"")</f>
        <v/>
      </c>
      <c r="C470" t="str">
        <f>IF(A470="","",COUNTIFS(RISPOSTE_CALC!$B$2:$B$5001,A470,RISPOSTE_CALC!$H$2:$H$5001,"&gt;0"))</f>
        <v/>
      </c>
      <c r="D470" t="str">
        <f t="shared" si="21"/>
        <v/>
      </c>
      <c r="E470" s="12" t="str">
        <f>IF(B470="","",tbl_output[[#This Row],[N_RISPONDENTI]]/tbl_output[[#This Row],[N_ALLIEVI_TOT]])</f>
        <v/>
      </c>
      <c r="F470" s="4" t="str">
        <f t="shared" si="22"/>
        <v/>
      </c>
      <c r="G470" s="8" t="str">
        <f>IF(ISERROR(IF(A470="","",AVERAGEIFS(RISPOSTE_CALC!$H$2:$H$5001,RISPOSTE_CALC!$B$2:$B$5001,A470,RISPOSTE_CALC!$H$2:$H$5001,"&gt;0"))),"",IF(A470="","",AVERAGEIFS(RISPOSTE_CALC!$H$2:$H$5001,RISPOSTE_CALC!$B$2:$B$5001,A470,RISPOSTE_CALC!$H$2:$H$5001,"&gt;0")))</f>
        <v/>
      </c>
      <c r="H470" s="8" t="str">
        <f t="shared" si="23"/>
        <v/>
      </c>
    </row>
    <row r="471" spans="1:8" x14ac:dyDescent="0.3">
      <c r="A471" t="str">
        <f>IFERROR(INDEX(tbl_corsi[KEY_CORSO],470),"")</f>
        <v/>
      </c>
      <c r="B471" t="str">
        <f>IFERROR(INDEX(tbl_corsi[N_ALLIEVI_TOT],470),"")</f>
        <v/>
      </c>
      <c r="C471" t="str">
        <f>IF(A471="","",COUNTIFS(RISPOSTE_CALC!$B$2:$B$5001,A471,RISPOSTE_CALC!$H$2:$H$5001,"&gt;0"))</f>
        <v/>
      </c>
      <c r="D471" t="str">
        <f t="shared" si="21"/>
        <v/>
      </c>
      <c r="E471" s="12" t="str">
        <f>IF(B471="","",tbl_output[[#This Row],[N_RISPONDENTI]]/tbl_output[[#This Row],[N_ALLIEVI_TOT]])</f>
        <v/>
      </c>
      <c r="F471" s="4" t="str">
        <f t="shared" si="22"/>
        <v/>
      </c>
      <c r="G471" s="8" t="str">
        <f>IF(ISERROR(IF(A471="","",AVERAGEIFS(RISPOSTE_CALC!$H$2:$H$5001,RISPOSTE_CALC!$B$2:$B$5001,A471,RISPOSTE_CALC!$H$2:$H$5001,"&gt;0"))),"",IF(A471="","",AVERAGEIFS(RISPOSTE_CALC!$H$2:$H$5001,RISPOSTE_CALC!$B$2:$B$5001,A471,RISPOSTE_CALC!$H$2:$H$5001,"&gt;0")))</f>
        <v/>
      </c>
      <c r="H471" s="8" t="str">
        <f t="shared" si="23"/>
        <v/>
      </c>
    </row>
    <row r="472" spans="1:8" x14ac:dyDescent="0.3">
      <c r="A472" t="str">
        <f>IFERROR(INDEX(tbl_corsi[KEY_CORSO],471),"")</f>
        <v/>
      </c>
      <c r="B472" t="str">
        <f>IFERROR(INDEX(tbl_corsi[N_ALLIEVI_TOT],471),"")</f>
        <v/>
      </c>
      <c r="C472" t="str">
        <f>IF(A472="","",COUNTIFS(RISPOSTE_CALC!$B$2:$B$5001,A472,RISPOSTE_CALC!$H$2:$H$5001,"&gt;0"))</f>
        <v/>
      </c>
      <c r="D472" t="str">
        <f t="shared" si="21"/>
        <v/>
      </c>
      <c r="E472" s="12" t="str">
        <f>IF(B472="","",tbl_output[[#This Row],[N_RISPONDENTI]]/tbl_output[[#This Row],[N_ALLIEVI_TOT]])</f>
        <v/>
      </c>
      <c r="F472" s="4" t="str">
        <f t="shared" si="22"/>
        <v/>
      </c>
      <c r="G472" s="8" t="str">
        <f>IF(ISERROR(IF(A472="","",AVERAGEIFS(RISPOSTE_CALC!$H$2:$H$5001,RISPOSTE_CALC!$B$2:$B$5001,A472,RISPOSTE_CALC!$H$2:$H$5001,"&gt;0"))),"",IF(A472="","",AVERAGEIFS(RISPOSTE_CALC!$H$2:$H$5001,RISPOSTE_CALC!$B$2:$B$5001,A472,RISPOSTE_CALC!$H$2:$H$5001,"&gt;0")))</f>
        <v/>
      </c>
      <c r="H472" s="8" t="str">
        <f t="shared" si="23"/>
        <v/>
      </c>
    </row>
    <row r="473" spans="1:8" x14ac:dyDescent="0.3">
      <c r="A473" t="str">
        <f>IFERROR(INDEX(tbl_corsi[KEY_CORSO],472),"")</f>
        <v/>
      </c>
      <c r="B473" t="str">
        <f>IFERROR(INDEX(tbl_corsi[N_ALLIEVI_TOT],472),"")</f>
        <v/>
      </c>
      <c r="C473" t="str">
        <f>IF(A473="","",COUNTIFS(RISPOSTE_CALC!$B$2:$B$5001,A473,RISPOSTE_CALC!$H$2:$H$5001,"&gt;0"))</f>
        <v/>
      </c>
      <c r="D473" t="str">
        <f t="shared" si="21"/>
        <v/>
      </c>
      <c r="E473" s="12" t="str">
        <f>IF(B473="","",tbl_output[[#This Row],[N_RISPONDENTI]]/tbl_output[[#This Row],[N_ALLIEVI_TOT]])</f>
        <v/>
      </c>
      <c r="F473" s="4" t="str">
        <f t="shared" si="22"/>
        <v/>
      </c>
      <c r="G473" s="8" t="str">
        <f>IF(ISERROR(IF(A473="","",AVERAGEIFS(RISPOSTE_CALC!$H$2:$H$5001,RISPOSTE_CALC!$B$2:$B$5001,A473,RISPOSTE_CALC!$H$2:$H$5001,"&gt;0"))),"",IF(A473="","",AVERAGEIFS(RISPOSTE_CALC!$H$2:$H$5001,RISPOSTE_CALC!$B$2:$B$5001,A473,RISPOSTE_CALC!$H$2:$H$5001,"&gt;0")))</f>
        <v/>
      </c>
      <c r="H473" s="8" t="str">
        <f t="shared" si="23"/>
        <v/>
      </c>
    </row>
    <row r="474" spans="1:8" x14ac:dyDescent="0.3">
      <c r="A474" t="str">
        <f>IFERROR(INDEX(tbl_corsi[KEY_CORSO],473),"")</f>
        <v/>
      </c>
      <c r="B474" t="str">
        <f>IFERROR(INDEX(tbl_corsi[N_ALLIEVI_TOT],473),"")</f>
        <v/>
      </c>
      <c r="C474" t="str">
        <f>IF(A474="","",COUNTIFS(RISPOSTE_CALC!$B$2:$B$5001,A474,RISPOSTE_CALC!$H$2:$H$5001,"&gt;0"))</f>
        <v/>
      </c>
      <c r="D474" t="str">
        <f t="shared" si="21"/>
        <v/>
      </c>
      <c r="E474" s="12" t="str">
        <f>IF(B474="","",tbl_output[[#This Row],[N_RISPONDENTI]]/tbl_output[[#This Row],[N_ALLIEVI_TOT]])</f>
        <v/>
      </c>
      <c r="F474" s="4" t="str">
        <f t="shared" si="22"/>
        <v/>
      </c>
      <c r="G474" s="8" t="str">
        <f>IF(ISERROR(IF(A474="","",AVERAGEIFS(RISPOSTE_CALC!$H$2:$H$5001,RISPOSTE_CALC!$B$2:$B$5001,A474,RISPOSTE_CALC!$H$2:$H$5001,"&gt;0"))),"",IF(A474="","",AVERAGEIFS(RISPOSTE_CALC!$H$2:$H$5001,RISPOSTE_CALC!$B$2:$B$5001,A474,RISPOSTE_CALC!$H$2:$H$5001,"&gt;0")))</f>
        <v/>
      </c>
      <c r="H474" s="8" t="str">
        <f t="shared" si="23"/>
        <v/>
      </c>
    </row>
    <row r="475" spans="1:8" x14ac:dyDescent="0.3">
      <c r="A475" t="str">
        <f>IFERROR(INDEX(tbl_corsi[KEY_CORSO],474),"")</f>
        <v/>
      </c>
      <c r="B475" t="str">
        <f>IFERROR(INDEX(tbl_corsi[N_ALLIEVI_TOT],474),"")</f>
        <v/>
      </c>
      <c r="C475" t="str">
        <f>IF(A475="","",COUNTIFS(RISPOSTE_CALC!$B$2:$B$5001,A475,RISPOSTE_CALC!$H$2:$H$5001,"&gt;0"))</f>
        <v/>
      </c>
      <c r="D475" t="str">
        <f t="shared" si="21"/>
        <v/>
      </c>
      <c r="E475" s="12" t="str">
        <f>IF(B475="","",tbl_output[[#This Row],[N_RISPONDENTI]]/tbl_output[[#This Row],[N_ALLIEVI_TOT]])</f>
        <v/>
      </c>
      <c r="F475" s="4" t="str">
        <f t="shared" si="22"/>
        <v/>
      </c>
      <c r="G475" s="8" t="str">
        <f>IF(ISERROR(IF(A475="","",AVERAGEIFS(RISPOSTE_CALC!$H$2:$H$5001,RISPOSTE_CALC!$B$2:$B$5001,A475,RISPOSTE_CALC!$H$2:$H$5001,"&gt;0"))),"",IF(A475="","",AVERAGEIFS(RISPOSTE_CALC!$H$2:$H$5001,RISPOSTE_CALC!$B$2:$B$5001,A475,RISPOSTE_CALC!$H$2:$H$5001,"&gt;0")))</f>
        <v/>
      </c>
      <c r="H475" s="8" t="str">
        <f t="shared" si="23"/>
        <v/>
      </c>
    </row>
    <row r="476" spans="1:8" x14ac:dyDescent="0.3">
      <c r="A476" t="str">
        <f>IFERROR(INDEX(tbl_corsi[KEY_CORSO],475),"")</f>
        <v/>
      </c>
      <c r="B476" t="str">
        <f>IFERROR(INDEX(tbl_corsi[N_ALLIEVI_TOT],475),"")</f>
        <v/>
      </c>
      <c r="C476" t="str">
        <f>IF(A476="","",COUNTIFS(RISPOSTE_CALC!$B$2:$B$5001,A476,RISPOSTE_CALC!$H$2:$H$5001,"&gt;0"))</f>
        <v/>
      </c>
      <c r="D476" t="str">
        <f t="shared" si="21"/>
        <v/>
      </c>
      <c r="E476" s="12" t="str">
        <f>IF(B476="","",tbl_output[[#This Row],[N_RISPONDENTI]]/tbl_output[[#This Row],[N_ALLIEVI_TOT]])</f>
        <v/>
      </c>
      <c r="F476" s="4" t="str">
        <f t="shared" si="22"/>
        <v/>
      </c>
      <c r="G476" s="8" t="str">
        <f>IF(ISERROR(IF(A476="","",AVERAGEIFS(RISPOSTE_CALC!$H$2:$H$5001,RISPOSTE_CALC!$B$2:$B$5001,A476,RISPOSTE_CALC!$H$2:$H$5001,"&gt;0"))),"",IF(A476="","",AVERAGEIFS(RISPOSTE_CALC!$H$2:$H$5001,RISPOSTE_CALC!$B$2:$B$5001,A476,RISPOSTE_CALC!$H$2:$H$5001,"&gt;0")))</f>
        <v/>
      </c>
      <c r="H476" s="8" t="str">
        <f t="shared" si="23"/>
        <v/>
      </c>
    </row>
    <row r="477" spans="1:8" x14ac:dyDescent="0.3">
      <c r="A477" t="str">
        <f>IFERROR(INDEX(tbl_corsi[KEY_CORSO],476),"")</f>
        <v/>
      </c>
      <c r="B477" t="str">
        <f>IFERROR(INDEX(tbl_corsi[N_ALLIEVI_TOT],476),"")</f>
        <v/>
      </c>
      <c r="C477" t="str">
        <f>IF(A477="","",COUNTIFS(RISPOSTE_CALC!$B$2:$B$5001,A477,RISPOSTE_CALC!$H$2:$H$5001,"&gt;0"))</f>
        <v/>
      </c>
      <c r="D477" t="str">
        <f t="shared" si="21"/>
        <v/>
      </c>
      <c r="E477" s="12" t="str">
        <f>IF(B477="","",tbl_output[[#This Row],[N_RISPONDENTI]]/tbl_output[[#This Row],[N_ALLIEVI_TOT]])</f>
        <v/>
      </c>
      <c r="F477" s="4" t="str">
        <f t="shared" si="22"/>
        <v/>
      </c>
      <c r="G477" s="8" t="str">
        <f>IF(ISERROR(IF(A477="","",AVERAGEIFS(RISPOSTE_CALC!$H$2:$H$5001,RISPOSTE_CALC!$B$2:$B$5001,A477,RISPOSTE_CALC!$H$2:$H$5001,"&gt;0"))),"",IF(A477="","",AVERAGEIFS(RISPOSTE_CALC!$H$2:$H$5001,RISPOSTE_CALC!$B$2:$B$5001,A477,RISPOSTE_CALC!$H$2:$H$5001,"&gt;0")))</f>
        <v/>
      </c>
      <c r="H477" s="8" t="str">
        <f t="shared" si="23"/>
        <v/>
      </c>
    </row>
    <row r="478" spans="1:8" x14ac:dyDescent="0.3">
      <c r="A478" t="str">
        <f>IFERROR(INDEX(tbl_corsi[KEY_CORSO],477),"")</f>
        <v/>
      </c>
      <c r="B478" t="str">
        <f>IFERROR(INDEX(tbl_corsi[N_ALLIEVI_TOT],477),"")</f>
        <v/>
      </c>
      <c r="C478" t="str">
        <f>IF(A478="","",COUNTIFS(RISPOSTE_CALC!$B$2:$B$5001,A478,RISPOSTE_CALC!$H$2:$H$5001,"&gt;0"))</f>
        <v/>
      </c>
      <c r="D478" t="str">
        <f t="shared" si="21"/>
        <v/>
      </c>
      <c r="E478" s="12" t="str">
        <f>IF(B478="","",tbl_output[[#This Row],[N_RISPONDENTI]]/tbl_output[[#This Row],[N_ALLIEVI_TOT]])</f>
        <v/>
      </c>
      <c r="F478" s="4" t="str">
        <f t="shared" si="22"/>
        <v/>
      </c>
      <c r="G478" s="8" t="str">
        <f>IF(ISERROR(IF(A478="","",AVERAGEIFS(RISPOSTE_CALC!$H$2:$H$5001,RISPOSTE_CALC!$B$2:$B$5001,A478,RISPOSTE_CALC!$H$2:$H$5001,"&gt;0"))),"",IF(A478="","",AVERAGEIFS(RISPOSTE_CALC!$H$2:$H$5001,RISPOSTE_CALC!$B$2:$B$5001,A478,RISPOSTE_CALC!$H$2:$H$5001,"&gt;0")))</f>
        <v/>
      </c>
      <c r="H478" s="8" t="str">
        <f t="shared" si="23"/>
        <v/>
      </c>
    </row>
    <row r="479" spans="1:8" x14ac:dyDescent="0.3">
      <c r="A479" t="str">
        <f>IFERROR(INDEX(tbl_corsi[KEY_CORSO],478),"")</f>
        <v/>
      </c>
      <c r="B479" t="str">
        <f>IFERROR(INDEX(tbl_corsi[N_ALLIEVI_TOT],478),"")</f>
        <v/>
      </c>
      <c r="C479" t="str">
        <f>IF(A479="","",COUNTIFS(RISPOSTE_CALC!$B$2:$B$5001,A479,RISPOSTE_CALC!$H$2:$H$5001,"&gt;0"))</f>
        <v/>
      </c>
      <c r="D479" t="str">
        <f t="shared" si="21"/>
        <v/>
      </c>
      <c r="E479" s="12" t="str">
        <f>IF(B479="","",tbl_output[[#This Row],[N_RISPONDENTI]]/tbl_output[[#This Row],[N_ALLIEVI_TOT]])</f>
        <v/>
      </c>
      <c r="F479" s="4" t="str">
        <f t="shared" si="22"/>
        <v/>
      </c>
      <c r="G479" s="8" t="str">
        <f>IF(ISERROR(IF(A479="","",AVERAGEIFS(RISPOSTE_CALC!$H$2:$H$5001,RISPOSTE_CALC!$B$2:$B$5001,A479,RISPOSTE_CALC!$H$2:$H$5001,"&gt;0"))),"",IF(A479="","",AVERAGEIFS(RISPOSTE_CALC!$H$2:$H$5001,RISPOSTE_CALC!$B$2:$B$5001,A479,RISPOSTE_CALC!$H$2:$H$5001,"&gt;0")))</f>
        <v/>
      </c>
      <c r="H479" s="8" t="str">
        <f t="shared" si="23"/>
        <v/>
      </c>
    </row>
    <row r="480" spans="1:8" x14ac:dyDescent="0.3">
      <c r="A480" t="str">
        <f>IFERROR(INDEX(tbl_corsi[KEY_CORSO],479),"")</f>
        <v/>
      </c>
      <c r="B480" t="str">
        <f>IFERROR(INDEX(tbl_corsi[N_ALLIEVI_TOT],479),"")</f>
        <v/>
      </c>
      <c r="C480" t="str">
        <f>IF(A480="","",COUNTIFS(RISPOSTE_CALC!$B$2:$B$5001,A480,RISPOSTE_CALC!$H$2:$H$5001,"&gt;0"))</f>
        <v/>
      </c>
      <c r="D480" t="str">
        <f t="shared" si="21"/>
        <v/>
      </c>
      <c r="E480" s="12" t="str">
        <f>IF(B480="","",tbl_output[[#This Row],[N_RISPONDENTI]]/tbl_output[[#This Row],[N_ALLIEVI_TOT]])</f>
        <v/>
      </c>
      <c r="F480" s="4" t="str">
        <f t="shared" si="22"/>
        <v/>
      </c>
      <c r="G480" s="8" t="str">
        <f>IF(ISERROR(IF(A480="","",AVERAGEIFS(RISPOSTE_CALC!$H$2:$H$5001,RISPOSTE_CALC!$B$2:$B$5001,A480,RISPOSTE_CALC!$H$2:$H$5001,"&gt;0"))),"",IF(A480="","",AVERAGEIFS(RISPOSTE_CALC!$H$2:$H$5001,RISPOSTE_CALC!$B$2:$B$5001,A480,RISPOSTE_CALC!$H$2:$H$5001,"&gt;0")))</f>
        <v/>
      </c>
      <c r="H480" s="8" t="str">
        <f t="shared" si="23"/>
        <v/>
      </c>
    </row>
    <row r="481" spans="1:8" x14ac:dyDescent="0.3">
      <c r="A481" t="str">
        <f>IFERROR(INDEX(tbl_corsi[KEY_CORSO],480),"")</f>
        <v/>
      </c>
      <c r="B481" t="str">
        <f>IFERROR(INDEX(tbl_corsi[N_ALLIEVI_TOT],480),"")</f>
        <v/>
      </c>
      <c r="C481" t="str">
        <f>IF(A481="","",COUNTIFS(RISPOSTE_CALC!$B$2:$B$5001,A481,RISPOSTE_CALC!$H$2:$H$5001,"&gt;0"))</f>
        <v/>
      </c>
      <c r="D481" t="str">
        <f t="shared" si="21"/>
        <v/>
      </c>
      <c r="E481" s="12" t="str">
        <f>IF(B481="","",tbl_output[[#This Row],[N_RISPONDENTI]]/tbl_output[[#This Row],[N_ALLIEVI_TOT]])</f>
        <v/>
      </c>
      <c r="F481" s="4" t="str">
        <f t="shared" si="22"/>
        <v/>
      </c>
      <c r="G481" s="8" t="str">
        <f>IF(ISERROR(IF(A481="","",AVERAGEIFS(RISPOSTE_CALC!$H$2:$H$5001,RISPOSTE_CALC!$B$2:$B$5001,A481,RISPOSTE_CALC!$H$2:$H$5001,"&gt;0"))),"",IF(A481="","",AVERAGEIFS(RISPOSTE_CALC!$H$2:$H$5001,RISPOSTE_CALC!$B$2:$B$5001,A481,RISPOSTE_CALC!$H$2:$H$5001,"&gt;0")))</f>
        <v/>
      </c>
      <c r="H481" s="8" t="str">
        <f t="shared" si="23"/>
        <v/>
      </c>
    </row>
    <row r="482" spans="1:8" x14ac:dyDescent="0.3">
      <c r="A482" t="str">
        <f>IFERROR(INDEX(tbl_corsi[KEY_CORSO],481),"")</f>
        <v/>
      </c>
      <c r="B482" t="str">
        <f>IFERROR(INDEX(tbl_corsi[N_ALLIEVI_TOT],481),"")</f>
        <v/>
      </c>
      <c r="C482" t="str">
        <f>IF(A482="","",COUNTIFS(RISPOSTE_CALC!$B$2:$B$5001,A482,RISPOSTE_CALC!$H$2:$H$5001,"&gt;0"))</f>
        <v/>
      </c>
      <c r="D482" t="str">
        <f t="shared" si="21"/>
        <v/>
      </c>
      <c r="E482" s="12" t="str">
        <f>IF(B482="","",tbl_output[[#This Row],[N_RISPONDENTI]]/tbl_output[[#This Row],[N_ALLIEVI_TOT]])</f>
        <v/>
      </c>
      <c r="F482" s="4" t="str">
        <f t="shared" si="22"/>
        <v/>
      </c>
      <c r="G482" s="8" t="str">
        <f>IF(ISERROR(IF(A482="","",AVERAGEIFS(RISPOSTE_CALC!$H$2:$H$5001,RISPOSTE_CALC!$B$2:$B$5001,A482,RISPOSTE_CALC!$H$2:$H$5001,"&gt;0"))),"",IF(A482="","",AVERAGEIFS(RISPOSTE_CALC!$H$2:$H$5001,RISPOSTE_CALC!$B$2:$B$5001,A482,RISPOSTE_CALC!$H$2:$H$5001,"&gt;0")))</f>
        <v/>
      </c>
      <c r="H482" s="8" t="str">
        <f t="shared" si="23"/>
        <v/>
      </c>
    </row>
    <row r="483" spans="1:8" x14ac:dyDescent="0.3">
      <c r="A483" t="str">
        <f>IFERROR(INDEX(tbl_corsi[KEY_CORSO],482),"")</f>
        <v/>
      </c>
      <c r="B483" t="str">
        <f>IFERROR(INDEX(tbl_corsi[N_ALLIEVI_TOT],482),"")</f>
        <v/>
      </c>
      <c r="C483" t="str">
        <f>IF(A483="","",COUNTIFS(RISPOSTE_CALC!$B$2:$B$5001,A483,RISPOSTE_CALC!$H$2:$H$5001,"&gt;0"))</f>
        <v/>
      </c>
      <c r="D483" t="str">
        <f t="shared" si="21"/>
        <v/>
      </c>
      <c r="E483" s="12" t="str">
        <f>IF(B483="","",tbl_output[[#This Row],[N_RISPONDENTI]]/tbl_output[[#This Row],[N_ALLIEVI_TOT]])</f>
        <v/>
      </c>
      <c r="F483" s="4" t="str">
        <f t="shared" si="22"/>
        <v/>
      </c>
      <c r="G483" s="8" t="str">
        <f>IF(ISERROR(IF(A483="","",AVERAGEIFS(RISPOSTE_CALC!$H$2:$H$5001,RISPOSTE_CALC!$B$2:$B$5001,A483,RISPOSTE_CALC!$H$2:$H$5001,"&gt;0"))),"",IF(A483="","",AVERAGEIFS(RISPOSTE_CALC!$H$2:$H$5001,RISPOSTE_CALC!$B$2:$B$5001,A483,RISPOSTE_CALC!$H$2:$H$5001,"&gt;0")))</f>
        <v/>
      </c>
      <c r="H483" s="8" t="str">
        <f t="shared" si="23"/>
        <v/>
      </c>
    </row>
    <row r="484" spans="1:8" x14ac:dyDescent="0.3">
      <c r="A484" t="str">
        <f>IFERROR(INDEX(tbl_corsi[KEY_CORSO],483),"")</f>
        <v/>
      </c>
      <c r="B484" t="str">
        <f>IFERROR(INDEX(tbl_corsi[N_ALLIEVI_TOT],483),"")</f>
        <v/>
      </c>
      <c r="C484" t="str">
        <f>IF(A484="","",COUNTIFS(RISPOSTE_CALC!$B$2:$B$5001,A484,RISPOSTE_CALC!$H$2:$H$5001,"&gt;0"))</f>
        <v/>
      </c>
      <c r="D484" t="str">
        <f t="shared" si="21"/>
        <v/>
      </c>
      <c r="E484" s="12" t="str">
        <f>IF(B484="","",tbl_output[[#This Row],[N_RISPONDENTI]]/tbl_output[[#This Row],[N_ALLIEVI_TOT]])</f>
        <v/>
      </c>
      <c r="F484" s="4" t="str">
        <f t="shared" si="22"/>
        <v/>
      </c>
      <c r="G484" s="8" t="str">
        <f>IF(ISERROR(IF(A484="","",AVERAGEIFS(RISPOSTE_CALC!$H$2:$H$5001,RISPOSTE_CALC!$B$2:$B$5001,A484,RISPOSTE_CALC!$H$2:$H$5001,"&gt;0"))),"",IF(A484="","",AVERAGEIFS(RISPOSTE_CALC!$H$2:$H$5001,RISPOSTE_CALC!$B$2:$B$5001,A484,RISPOSTE_CALC!$H$2:$H$5001,"&gt;0")))</f>
        <v/>
      </c>
      <c r="H484" s="8" t="str">
        <f t="shared" si="23"/>
        <v/>
      </c>
    </row>
    <row r="485" spans="1:8" x14ac:dyDescent="0.3">
      <c r="A485" t="str">
        <f>IFERROR(INDEX(tbl_corsi[KEY_CORSO],484),"")</f>
        <v/>
      </c>
      <c r="B485" t="str">
        <f>IFERROR(INDEX(tbl_corsi[N_ALLIEVI_TOT],484),"")</f>
        <v/>
      </c>
      <c r="C485" t="str">
        <f>IF(A485="","",COUNTIFS(RISPOSTE_CALC!$B$2:$B$5001,A485,RISPOSTE_CALC!$H$2:$H$5001,"&gt;0"))</f>
        <v/>
      </c>
      <c r="D485" t="str">
        <f t="shared" si="21"/>
        <v/>
      </c>
      <c r="E485" s="12" t="str">
        <f>IF(B485="","",tbl_output[[#This Row],[N_RISPONDENTI]]/tbl_output[[#This Row],[N_ALLIEVI_TOT]])</f>
        <v/>
      </c>
      <c r="F485" s="4" t="str">
        <f t="shared" si="22"/>
        <v/>
      </c>
      <c r="G485" s="8" t="str">
        <f>IF(ISERROR(IF(A485="","",AVERAGEIFS(RISPOSTE_CALC!$H$2:$H$5001,RISPOSTE_CALC!$B$2:$B$5001,A485,RISPOSTE_CALC!$H$2:$H$5001,"&gt;0"))),"",IF(A485="","",AVERAGEIFS(RISPOSTE_CALC!$H$2:$H$5001,RISPOSTE_CALC!$B$2:$B$5001,A485,RISPOSTE_CALC!$H$2:$H$5001,"&gt;0")))</f>
        <v/>
      </c>
      <c r="H485" s="8" t="str">
        <f t="shared" si="23"/>
        <v/>
      </c>
    </row>
    <row r="486" spans="1:8" x14ac:dyDescent="0.3">
      <c r="A486" t="str">
        <f>IFERROR(INDEX(tbl_corsi[KEY_CORSO],485),"")</f>
        <v/>
      </c>
      <c r="B486" t="str">
        <f>IFERROR(INDEX(tbl_corsi[N_ALLIEVI_TOT],485),"")</f>
        <v/>
      </c>
      <c r="C486" t="str">
        <f>IF(A486="","",COUNTIFS(RISPOSTE_CALC!$B$2:$B$5001,A486,RISPOSTE_CALC!$H$2:$H$5001,"&gt;0"))</f>
        <v/>
      </c>
      <c r="D486" t="str">
        <f t="shared" si="21"/>
        <v/>
      </c>
      <c r="E486" s="12" t="str">
        <f>IF(B486="","",tbl_output[[#This Row],[N_RISPONDENTI]]/tbl_output[[#This Row],[N_ALLIEVI_TOT]])</f>
        <v/>
      </c>
      <c r="F486" s="4" t="str">
        <f t="shared" si="22"/>
        <v/>
      </c>
      <c r="G486" s="8" t="str">
        <f>IF(ISERROR(IF(A486="","",AVERAGEIFS(RISPOSTE_CALC!$H$2:$H$5001,RISPOSTE_CALC!$B$2:$B$5001,A486,RISPOSTE_CALC!$H$2:$H$5001,"&gt;0"))),"",IF(A486="","",AVERAGEIFS(RISPOSTE_CALC!$H$2:$H$5001,RISPOSTE_CALC!$B$2:$B$5001,A486,RISPOSTE_CALC!$H$2:$H$5001,"&gt;0")))</f>
        <v/>
      </c>
      <c r="H486" s="8" t="str">
        <f t="shared" si="23"/>
        <v/>
      </c>
    </row>
    <row r="487" spans="1:8" x14ac:dyDescent="0.3">
      <c r="A487" t="str">
        <f>IFERROR(INDEX(tbl_corsi[KEY_CORSO],486),"")</f>
        <v/>
      </c>
      <c r="B487" t="str">
        <f>IFERROR(INDEX(tbl_corsi[N_ALLIEVI_TOT],486),"")</f>
        <v/>
      </c>
      <c r="C487" t="str">
        <f>IF(A487="","",COUNTIFS(RISPOSTE_CALC!$B$2:$B$5001,A487,RISPOSTE_CALC!$H$2:$H$5001,"&gt;0"))</f>
        <v/>
      </c>
      <c r="D487" t="str">
        <f t="shared" si="21"/>
        <v/>
      </c>
      <c r="E487" s="12" t="str">
        <f>IF(B487="","",tbl_output[[#This Row],[N_RISPONDENTI]]/tbl_output[[#This Row],[N_ALLIEVI_TOT]])</f>
        <v/>
      </c>
      <c r="F487" s="4" t="str">
        <f t="shared" si="22"/>
        <v/>
      </c>
      <c r="G487" s="8" t="str">
        <f>IF(ISERROR(IF(A487="","",AVERAGEIFS(RISPOSTE_CALC!$H$2:$H$5001,RISPOSTE_CALC!$B$2:$B$5001,A487,RISPOSTE_CALC!$H$2:$H$5001,"&gt;0"))),"",IF(A487="","",AVERAGEIFS(RISPOSTE_CALC!$H$2:$H$5001,RISPOSTE_CALC!$B$2:$B$5001,A487,RISPOSTE_CALC!$H$2:$H$5001,"&gt;0")))</f>
        <v/>
      </c>
      <c r="H487" s="8" t="str">
        <f t="shared" si="23"/>
        <v/>
      </c>
    </row>
    <row r="488" spans="1:8" x14ac:dyDescent="0.3">
      <c r="A488" t="str">
        <f>IFERROR(INDEX(tbl_corsi[KEY_CORSO],487),"")</f>
        <v/>
      </c>
      <c r="B488" t="str">
        <f>IFERROR(INDEX(tbl_corsi[N_ALLIEVI_TOT],487),"")</f>
        <v/>
      </c>
      <c r="C488" t="str">
        <f>IF(A488="","",COUNTIFS(RISPOSTE_CALC!$B$2:$B$5001,A488,RISPOSTE_CALC!$H$2:$H$5001,"&gt;0"))</f>
        <v/>
      </c>
      <c r="D488" t="str">
        <f t="shared" si="21"/>
        <v/>
      </c>
      <c r="E488" s="12" t="str">
        <f>IF(B488="","",tbl_output[[#This Row],[N_RISPONDENTI]]/tbl_output[[#This Row],[N_ALLIEVI_TOT]])</f>
        <v/>
      </c>
      <c r="F488" s="4" t="str">
        <f t="shared" si="22"/>
        <v/>
      </c>
      <c r="G488" s="8" t="str">
        <f>IF(ISERROR(IF(A488="","",AVERAGEIFS(RISPOSTE_CALC!$H$2:$H$5001,RISPOSTE_CALC!$B$2:$B$5001,A488,RISPOSTE_CALC!$H$2:$H$5001,"&gt;0"))),"",IF(A488="","",AVERAGEIFS(RISPOSTE_CALC!$H$2:$H$5001,RISPOSTE_CALC!$B$2:$B$5001,A488,RISPOSTE_CALC!$H$2:$H$5001,"&gt;0")))</f>
        <v/>
      </c>
      <c r="H488" s="8" t="str">
        <f t="shared" si="23"/>
        <v/>
      </c>
    </row>
    <row r="489" spans="1:8" x14ac:dyDescent="0.3">
      <c r="A489" t="str">
        <f>IFERROR(INDEX(tbl_corsi[KEY_CORSO],488),"")</f>
        <v/>
      </c>
      <c r="B489" t="str">
        <f>IFERROR(INDEX(tbl_corsi[N_ALLIEVI_TOT],488),"")</f>
        <v/>
      </c>
      <c r="C489" t="str">
        <f>IF(A489="","",COUNTIFS(RISPOSTE_CALC!$B$2:$B$5001,A489,RISPOSTE_CALC!$H$2:$H$5001,"&gt;0"))</f>
        <v/>
      </c>
      <c r="D489" t="str">
        <f t="shared" si="21"/>
        <v/>
      </c>
      <c r="E489" s="12" t="str">
        <f>IF(B489="","",tbl_output[[#This Row],[N_RISPONDENTI]]/tbl_output[[#This Row],[N_ALLIEVI_TOT]])</f>
        <v/>
      </c>
      <c r="F489" s="4" t="str">
        <f t="shared" si="22"/>
        <v/>
      </c>
      <c r="G489" s="8" t="str">
        <f>IF(ISERROR(IF(A489="","",AVERAGEIFS(RISPOSTE_CALC!$H$2:$H$5001,RISPOSTE_CALC!$B$2:$B$5001,A489,RISPOSTE_CALC!$H$2:$H$5001,"&gt;0"))),"",IF(A489="","",AVERAGEIFS(RISPOSTE_CALC!$H$2:$H$5001,RISPOSTE_CALC!$B$2:$B$5001,A489,RISPOSTE_CALC!$H$2:$H$5001,"&gt;0")))</f>
        <v/>
      </c>
      <c r="H489" s="8" t="str">
        <f t="shared" si="23"/>
        <v/>
      </c>
    </row>
    <row r="490" spans="1:8" x14ac:dyDescent="0.3">
      <c r="A490" t="str">
        <f>IFERROR(INDEX(tbl_corsi[KEY_CORSO],489),"")</f>
        <v/>
      </c>
      <c r="B490" t="str">
        <f>IFERROR(INDEX(tbl_corsi[N_ALLIEVI_TOT],489),"")</f>
        <v/>
      </c>
      <c r="C490" t="str">
        <f>IF(A490="","",COUNTIFS(RISPOSTE_CALC!$B$2:$B$5001,A490,RISPOSTE_CALC!$H$2:$H$5001,"&gt;0"))</f>
        <v/>
      </c>
      <c r="D490" t="str">
        <f t="shared" si="21"/>
        <v/>
      </c>
      <c r="E490" s="12" t="str">
        <f>IF(B490="","",tbl_output[[#This Row],[N_RISPONDENTI]]/tbl_output[[#This Row],[N_ALLIEVI_TOT]])</f>
        <v/>
      </c>
      <c r="F490" s="4" t="str">
        <f t="shared" si="22"/>
        <v/>
      </c>
      <c r="G490" s="8" t="str">
        <f>IF(ISERROR(IF(A490="","",AVERAGEIFS(RISPOSTE_CALC!$H$2:$H$5001,RISPOSTE_CALC!$B$2:$B$5001,A490,RISPOSTE_CALC!$H$2:$H$5001,"&gt;0"))),"",IF(A490="","",AVERAGEIFS(RISPOSTE_CALC!$H$2:$H$5001,RISPOSTE_CALC!$B$2:$B$5001,A490,RISPOSTE_CALC!$H$2:$H$5001,"&gt;0")))</f>
        <v/>
      </c>
      <c r="H490" s="8" t="str">
        <f t="shared" si="23"/>
        <v/>
      </c>
    </row>
    <row r="491" spans="1:8" x14ac:dyDescent="0.3">
      <c r="A491" t="str">
        <f>IFERROR(INDEX(tbl_corsi[KEY_CORSO],490),"")</f>
        <v/>
      </c>
      <c r="B491" t="str">
        <f>IFERROR(INDEX(tbl_corsi[N_ALLIEVI_TOT],490),"")</f>
        <v/>
      </c>
      <c r="C491" t="str">
        <f>IF(A491="","",COUNTIFS(RISPOSTE_CALC!$B$2:$B$5001,A491,RISPOSTE_CALC!$H$2:$H$5001,"&gt;0"))</f>
        <v/>
      </c>
      <c r="D491" t="str">
        <f t="shared" si="21"/>
        <v/>
      </c>
      <c r="E491" s="12" t="str">
        <f>IF(B491="","",tbl_output[[#This Row],[N_RISPONDENTI]]/tbl_output[[#This Row],[N_ALLIEVI_TOT]])</f>
        <v/>
      </c>
      <c r="F491" s="4" t="str">
        <f t="shared" si="22"/>
        <v/>
      </c>
      <c r="G491" s="8" t="str">
        <f>IF(ISERROR(IF(A491="","",AVERAGEIFS(RISPOSTE_CALC!$H$2:$H$5001,RISPOSTE_CALC!$B$2:$B$5001,A491,RISPOSTE_CALC!$H$2:$H$5001,"&gt;0"))),"",IF(A491="","",AVERAGEIFS(RISPOSTE_CALC!$H$2:$H$5001,RISPOSTE_CALC!$B$2:$B$5001,A491,RISPOSTE_CALC!$H$2:$H$5001,"&gt;0")))</f>
        <v/>
      </c>
      <c r="H491" s="8" t="str">
        <f t="shared" si="23"/>
        <v/>
      </c>
    </row>
    <row r="492" spans="1:8" x14ac:dyDescent="0.3">
      <c r="A492" t="str">
        <f>IFERROR(INDEX(tbl_corsi[KEY_CORSO],491),"")</f>
        <v/>
      </c>
      <c r="B492" t="str">
        <f>IFERROR(INDEX(tbl_corsi[N_ALLIEVI_TOT],491),"")</f>
        <v/>
      </c>
      <c r="C492" t="str">
        <f>IF(A492="","",COUNTIFS(RISPOSTE_CALC!$B$2:$B$5001,A492,RISPOSTE_CALC!$H$2:$H$5001,"&gt;0"))</f>
        <v/>
      </c>
      <c r="D492" t="str">
        <f t="shared" si="21"/>
        <v/>
      </c>
      <c r="E492" s="12" t="str">
        <f>IF(B492="","",tbl_output[[#This Row],[N_RISPONDENTI]]/tbl_output[[#This Row],[N_ALLIEVI_TOT]])</f>
        <v/>
      </c>
      <c r="F492" s="4" t="str">
        <f t="shared" si="22"/>
        <v/>
      </c>
      <c r="G492" s="8" t="str">
        <f>IF(ISERROR(IF(A492="","",AVERAGEIFS(RISPOSTE_CALC!$H$2:$H$5001,RISPOSTE_CALC!$B$2:$B$5001,A492,RISPOSTE_CALC!$H$2:$H$5001,"&gt;0"))),"",IF(A492="","",AVERAGEIFS(RISPOSTE_CALC!$H$2:$H$5001,RISPOSTE_CALC!$B$2:$B$5001,A492,RISPOSTE_CALC!$H$2:$H$5001,"&gt;0")))</f>
        <v/>
      </c>
      <c r="H492" s="8" t="str">
        <f t="shared" si="23"/>
        <v/>
      </c>
    </row>
    <row r="493" spans="1:8" x14ac:dyDescent="0.3">
      <c r="A493" t="str">
        <f>IFERROR(INDEX(tbl_corsi[KEY_CORSO],492),"")</f>
        <v/>
      </c>
      <c r="B493" t="str">
        <f>IFERROR(INDEX(tbl_corsi[N_ALLIEVI_TOT],492),"")</f>
        <v/>
      </c>
      <c r="C493" t="str">
        <f>IF(A493="","",COUNTIFS(RISPOSTE_CALC!$B$2:$B$5001,A493,RISPOSTE_CALC!$H$2:$H$5001,"&gt;0"))</f>
        <v/>
      </c>
      <c r="D493" t="str">
        <f t="shared" si="21"/>
        <v/>
      </c>
      <c r="E493" s="12" t="str">
        <f>IF(B493="","",tbl_output[[#This Row],[N_RISPONDENTI]]/tbl_output[[#This Row],[N_ALLIEVI_TOT]])</f>
        <v/>
      </c>
      <c r="F493" s="4" t="str">
        <f t="shared" si="22"/>
        <v/>
      </c>
      <c r="G493" s="8" t="str">
        <f>IF(ISERROR(IF(A493="","",AVERAGEIFS(RISPOSTE_CALC!$H$2:$H$5001,RISPOSTE_CALC!$B$2:$B$5001,A493,RISPOSTE_CALC!$H$2:$H$5001,"&gt;0"))),"",IF(A493="","",AVERAGEIFS(RISPOSTE_CALC!$H$2:$H$5001,RISPOSTE_CALC!$B$2:$B$5001,A493,RISPOSTE_CALC!$H$2:$H$5001,"&gt;0")))</f>
        <v/>
      </c>
      <c r="H493" s="8" t="str">
        <f t="shared" si="23"/>
        <v/>
      </c>
    </row>
    <row r="494" spans="1:8" x14ac:dyDescent="0.3">
      <c r="A494" t="str">
        <f>IFERROR(INDEX(tbl_corsi[KEY_CORSO],493),"")</f>
        <v/>
      </c>
      <c r="B494" t="str">
        <f>IFERROR(INDEX(tbl_corsi[N_ALLIEVI_TOT],493),"")</f>
        <v/>
      </c>
      <c r="C494" t="str">
        <f>IF(A494="","",COUNTIFS(RISPOSTE_CALC!$B$2:$B$5001,A494,RISPOSTE_CALC!$H$2:$H$5001,"&gt;0"))</f>
        <v/>
      </c>
      <c r="D494" t="str">
        <f t="shared" si="21"/>
        <v/>
      </c>
      <c r="E494" s="12" t="str">
        <f>IF(B494="","",tbl_output[[#This Row],[N_RISPONDENTI]]/tbl_output[[#This Row],[N_ALLIEVI_TOT]])</f>
        <v/>
      </c>
      <c r="F494" s="4" t="str">
        <f t="shared" si="22"/>
        <v/>
      </c>
      <c r="G494" s="8" t="str">
        <f>IF(ISERROR(IF(A494="","",AVERAGEIFS(RISPOSTE_CALC!$H$2:$H$5001,RISPOSTE_CALC!$B$2:$B$5001,A494,RISPOSTE_CALC!$H$2:$H$5001,"&gt;0"))),"",IF(A494="","",AVERAGEIFS(RISPOSTE_CALC!$H$2:$H$5001,RISPOSTE_CALC!$B$2:$B$5001,A494,RISPOSTE_CALC!$H$2:$H$5001,"&gt;0")))</f>
        <v/>
      </c>
      <c r="H494" s="8" t="str">
        <f t="shared" si="23"/>
        <v/>
      </c>
    </row>
    <row r="495" spans="1:8" x14ac:dyDescent="0.3">
      <c r="A495" t="str">
        <f>IFERROR(INDEX(tbl_corsi[KEY_CORSO],494),"")</f>
        <v/>
      </c>
      <c r="B495" t="str">
        <f>IFERROR(INDEX(tbl_corsi[N_ALLIEVI_TOT],494),"")</f>
        <v/>
      </c>
      <c r="C495" t="str">
        <f>IF(A495="","",COUNTIFS(RISPOSTE_CALC!$B$2:$B$5001,A495,RISPOSTE_CALC!$H$2:$H$5001,"&gt;0"))</f>
        <v/>
      </c>
      <c r="D495" t="str">
        <f t="shared" si="21"/>
        <v/>
      </c>
      <c r="E495" s="12" t="str">
        <f>IF(B495="","",tbl_output[[#This Row],[N_RISPONDENTI]]/tbl_output[[#This Row],[N_ALLIEVI_TOT]])</f>
        <v/>
      </c>
      <c r="F495" s="4" t="str">
        <f t="shared" si="22"/>
        <v/>
      </c>
      <c r="G495" s="8" t="str">
        <f>IF(ISERROR(IF(A495="","",AVERAGEIFS(RISPOSTE_CALC!$H$2:$H$5001,RISPOSTE_CALC!$B$2:$B$5001,A495,RISPOSTE_CALC!$H$2:$H$5001,"&gt;0"))),"",IF(A495="","",AVERAGEIFS(RISPOSTE_CALC!$H$2:$H$5001,RISPOSTE_CALC!$B$2:$B$5001,A495,RISPOSTE_CALC!$H$2:$H$5001,"&gt;0")))</f>
        <v/>
      </c>
      <c r="H495" s="8" t="str">
        <f t="shared" si="23"/>
        <v/>
      </c>
    </row>
    <row r="496" spans="1:8" x14ac:dyDescent="0.3">
      <c r="A496" t="str">
        <f>IFERROR(INDEX(tbl_corsi[KEY_CORSO],495),"")</f>
        <v/>
      </c>
      <c r="B496" t="str">
        <f>IFERROR(INDEX(tbl_corsi[N_ALLIEVI_TOT],495),"")</f>
        <v/>
      </c>
      <c r="C496" t="str">
        <f>IF(A496="","",COUNTIFS(RISPOSTE_CALC!$B$2:$B$5001,A496,RISPOSTE_CALC!$H$2:$H$5001,"&gt;0"))</f>
        <v/>
      </c>
      <c r="D496" t="str">
        <f t="shared" si="21"/>
        <v/>
      </c>
      <c r="E496" s="12" t="str">
        <f>IF(B496="","",tbl_output[[#This Row],[N_RISPONDENTI]]/tbl_output[[#This Row],[N_ALLIEVI_TOT]])</f>
        <v/>
      </c>
      <c r="F496" s="4" t="str">
        <f t="shared" si="22"/>
        <v/>
      </c>
      <c r="G496" s="8" t="str">
        <f>IF(ISERROR(IF(A496="","",AVERAGEIFS(RISPOSTE_CALC!$H$2:$H$5001,RISPOSTE_CALC!$B$2:$B$5001,A496,RISPOSTE_CALC!$H$2:$H$5001,"&gt;0"))),"",IF(A496="","",AVERAGEIFS(RISPOSTE_CALC!$H$2:$H$5001,RISPOSTE_CALC!$B$2:$B$5001,A496,RISPOSTE_CALC!$H$2:$H$5001,"&gt;0")))</f>
        <v/>
      </c>
      <c r="H496" s="8" t="str">
        <f t="shared" si="23"/>
        <v/>
      </c>
    </row>
    <row r="497" spans="1:8" x14ac:dyDescent="0.3">
      <c r="A497" t="str">
        <f>IFERROR(INDEX(tbl_corsi[KEY_CORSO],496),"")</f>
        <v/>
      </c>
      <c r="B497" t="str">
        <f>IFERROR(INDEX(tbl_corsi[N_ALLIEVI_TOT],496),"")</f>
        <v/>
      </c>
      <c r="C497" t="str">
        <f>IF(A497="","",COUNTIFS(RISPOSTE_CALC!$B$2:$B$5001,A497,RISPOSTE_CALC!$H$2:$H$5001,"&gt;0"))</f>
        <v/>
      </c>
      <c r="D497" t="str">
        <f t="shared" si="21"/>
        <v/>
      </c>
      <c r="E497" s="12" t="str">
        <f>IF(B497="","",tbl_output[[#This Row],[N_RISPONDENTI]]/tbl_output[[#This Row],[N_ALLIEVI_TOT]])</f>
        <v/>
      </c>
      <c r="F497" s="4" t="str">
        <f t="shared" si="22"/>
        <v/>
      </c>
      <c r="G497" s="8" t="str">
        <f>IF(ISERROR(IF(A497="","",AVERAGEIFS(RISPOSTE_CALC!$H$2:$H$5001,RISPOSTE_CALC!$B$2:$B$5001,A497,RISPOSTE_CALC!$H$2:$H$5001,"&gt;0"))),"",IF(A497="","",AVERAGEIFS(RISPOSTE_CALC!$H$2:$H$5001,RISPOSTE_CALC!$B$2:$B$5001,A497,RISPOSTE_CALC!$H$2:$H$5001,"&gt;0")))</f>
        <v/>
      </c>
      <c r="H497" s="8" t="str">
        <f t="shared" si="23"/>
        <v/>
      </c>
    </row>
    <row r="498" spans="1:8" x14ac:dyDescent="0.3">
      <c r="A498" t="str">
        <f>IFERROR(INDEX(tbl_corsi[KEY_CORSO],497),"")</f>
        <v/>
      </c>
      <c r="B498" t="str">
        <f>IFERROR(INDEX(tbl_corsi[N_ALLIEVI_TOT],497),"")</f>
        <v/>
      </c>
      <c r="C498" t="str">
        <f>IF(A498="","",COUNTIFS(RISPOSTE_CALC!$B$2:$B$5001,A498,RISPOSTE_CALC!$H$2:$H$5001,"&gt;0"))</f>
        <v/>
      </c>
      <c r="D498" t="str">
        <f t="shared" si="21"/>
        <v/>
      </c>
      <c r="E498" s="12" t="str">
        <f>IF(B498="","",tbl_output[[#This Row],[N_RISPONDENTI]]/tbl_output[[#This Row],[N_ALLIEVI_TOT]])</f>
        <v/>
      </c>
      <c r="F498" s="4" t="str">
        <f t="shared" si="22"/>
        <v/>
      </c>
      <c r="G498" s="8" t="str">
        <f>IF(ISERROR(IF(A498="","",AVERAGEIFS(RISPOSTE_CALC!$H$2:$H$5001,RISPOSTE_CALC!$B$2:$B$5001,A498,RISPOSTE_CALC!$H$2:$H$5001,"&gt;0"))),"",IF(A498="","",AVERAGEIFS(RISPOSTE_CALC!$H$2:$H$5001,RISPOSTE_CALC!$B$2:$B$5001,A498,RISPOSTE_CALC!$H$2:$H$5001,"&gt;0")))</f>
        <v/>
      </c>
      <c r="H498" s="8" t="str">
        <f t="shared" si="23"/>
        <v/>
      </c>
    </row>
    <row r="499" spans="1:8" x14ac:dyDescent="0.3">
      <c r="A499" t="str">
        <f>IFERROR(INDEX(tbl_corsi[KEY_CORSO],498),"")</f>
        <v/>
      </c>
      <c r="B499" t="str">
        <f>IFERROR(INDEX(tbl_corsi[N_ALLIEVI_TOT],498),"")</f>
        <v/>
      </c>
      <c r="C499" t="str">
        <f>IF(A499="","",COUNTIFS(RISPOSTE_CALC!$B$2:$B$5001,A499,RISPOSTE_CALC!$H$2:$H$5001,"&gt;0"))</f>
        <v/>
      </c>
      <c r="D499" t="str">
        <f t="shared" si="21"/>
        <v/>
      </c>
      <c r="E499" s="12" t="str">
        <f>IF(B499="","",tbl_output[[#This Row],[N_RISPONDENTI]]/tbl_output[[#This Row],[N_ALLIEVI_TOT]])</f>
        <v/>
      </c>
      <c r="F499" s="4" t="str">
        <f t="shared" si="22"/>
        <v/>
      </c>
      <c r="G499" s="8" t="str">
        <f>IF(ISERROR(IF(A499="","",AVERAGEIFS(RISPOSTE_CALC!$H$2:$H$5001,RISPOSTE_CALC!$B$2:$B$5001,A499,RISPOSTE_CALC!$H$2:$H$5001,"&gt;0"))),"",IF(A499="","",AVERAGEIFS(RISPOSTE_CALC!$H$2:$H$5001,RISPOSTE_CALC!$B$2:$B$5001,A499,RISPOSTE_CALC!$H$2:$H$5001,"&gt;0")))</f>
        <v/>
      </c>
      <c r="H499" s="8" t="str">
        <f t="shared" si="23"/>
        <v/>
      </c>
    </row>
    <row r="500" spans="1:8" x14ac:dyDescent="0.3">
      <c r="A500" t="str">
        <f>IFERROR(INDEX(tbl_corsi[KEY_CORSO],499),"")</f>
        <v/>
      </c>
      <c r="B500" t="str">
        <f>IFERROR(INDEX(tbl_corsi[N_ALLIEVI_TOT],499),"")</f>
        <v/>
      </c>
      <c r="C500" t="str">
        <f>IF(A500="","",COUNTIFS(RISPOSTE_CALC!$B$2:$B$5001,A500,RISPOSTE_CALC!$H$2:$H$5001,"&gt;0"))</f>
        <v/>
      </c>
      <c r="D500" t="str">
        <f t="shared" si="21"/>
        <v/>
      </c>
      <c r="E500" s="12" t="str">
        <f>IF(B500="","",tbl_output[[#This Row],[N_RISPONDENTI]]/tbl_output[[#This Row],[N_ALLIEVI_TOT]])</f>
        <v/>
      </c>
      <c r="F500" s="4" t="str">
        <f t="shared" si="22"/>
        <v/>
      </c>
      <c r="G500" s="8" t="str">
        <f>IF(ISERROR(IF(A500="","",AVERAGEIFS(RISPOSTE_CALC!$H$2:$H$5001,RISPOSTE_CALC!$B$2:$B$5001,A500,RISPOSTE_CALC!$H$2:$H$5001,"&gt;0"))),"",IF(A500="","",AVERAGEIFS(RISPOSTE_CALC!$H$2:$H$5001,RISPOSTE_CALC!$B$2:$B$5001,A500,RISPOSTE_CALC!$H$2:$H$5001,"&gt;0")))</f>
        <v/>
      </c>
      <c r="H500" s="8" t="str">
        <f t="shared" si="23"/>
        <v/>
      </c>
    </row>
    <row r="501" spans="1:8" x14ac:dyDescent="0.3">
      <c r="A501" t="str">
        <f>IFERROR(INDEX(tbl_corsi[KEY_CORSO],500),"")</f>
        <v/>
      </c>
      <c r="B501" t="str">
        <f>IFERROR(INDEX(tbl_corsi[N_ALLIEVI_TOT],500),"")</f>
        <v/>
      </c>
      <c r="C501" t="str">
        <f>IF(A501="","",COUNTIFS(RISPOSTE_CALC!$B$2:$B$5001,A501,RISPOSTE_CALC!$H$2:$H$5001,"&gt;0"))</f>
        <v/>
      </c>
      <c r="D501" t="str">
        <f t="shared" si="21"/>
        <v/>
      </c>
      <c r="E501" s="12" t="str">
        <f>IF(B501="","",tbl_output[[#This Row],[N_RISPONDENTI]]/tbl_output[[#This Row],[N_ALLIEVI_TOT]])</f>
        <v/>
      </c>
      <c r="F501" s="4" t="str">
        <f t="shared" si="22"/>
        <v/>
      </c>
      <c r="G501" s="8" t="str">
        <f>IF(ISERROR(IF(A501="","",AVERAGEIFS(RISPOSTE_CALC!$H$2:$H$5001,RISPOSTE_CALC!$B$2:$B$5001,A501,RISPOSTE_CALC!$H$2:$H$5001,"&gt;0"))),"",IF(A501="","",AVERAGEIFS(RISPOSTE_CALC!$H$2:$H$5001,RISPOSTE_CALC!$B$2:$B$5001,A501,RISPOSTE_CALC!$H$2:$H$5001,"&gt;0")))</f>
        <v/>
      </c>
      <c r="H501" s="8" t="str">
        <f t="shared" si="23"/>
        <v/>
      </c>
    </row>
  </sheetData>
  <sheetProtection algorithmName="SHA-512" hashValue="kLpgMsikQYqfCXwzspe1k4u6x8+HwiPksP2mBe6P/EH2qeKVigaubfg2/YVFUkw2qm0kZQb/2RZmWVULFcTPEw==" saltValue="kk4w1KUsy0mXxph8DOfpEQ==" spinCount="100000" sheet="1" objects="1" scenarios="1"/>
  <phoneticPr fontId="5" type="noConversion"/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ESITI_QUESTIONARI</vt:lpstr>
      <vt:lpstr>INFORMAZIONI_ENTE</vt:lpstr>
      <vt:lpstr>CORSI</vt:lpstr>
      <vt:lpstr>RISPOSTE_CALC</vt:lpstr>
      <vt:lpstr>OUTPUT_CORSI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Laura Torge</cp:lastModifiedBy>
  <cp:revision/>
  <dcterms:created xsi:type="dcterms:W3CDTF">2026-02-23T13:59:54Z</dcterms:created>
  <dcterms:modified xsi:type="dcterms:W3CDTF">2026-03-27T11:09:34Z</dcterms:modified>
  <cp:category/>
  <cp:contentStatus/>
</cp:coreProperties>
</file>